
<file path=[Content_Types].xml><?xml version="1.0" encoding="utf-8"?>
<Types xmlns="http://schemas.openxmlformats.org/package/2006/content-types">
  <Default Extension="bin" ContentType="application/vnd.openxmlformats-officedocument.spreadsheetml.printerSettings"/>
  <Default Extension="jpeg" ContentType="image/jpeg"/>
  <Default Extension="jp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tables/table1.xml" ContentType="application/vnd.openxmlformats-officedocument.spreadsheetml.table+xml"/>
  <Override PartName="/xl/tables/table2.xml" ContentType="application/vnd.openxmlformats-officedocument.spreadsheetml.table+xml"/>
  <Override PartName="/xl/comments1.xml" ContentType="application/vnd.openxmlformats-officedocument.spreadsheetml.comments+xml"/>
  <Override PartName="/xl/tables/table3.xml" ContentType="application/vnd.openxmlformats-officedocument.spreadsheetml.table+xml"/>
  <Override PartName="/xl/tables/table4.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Override PartName="/xl/threadedComments/threadedComment1.xml" ContentType="application/vnd.ms-excel.threaded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codeName="ThisWorkbook" defaultThemeVersion="166925"/>
  <mc:AlternateContent xmlns:mc="http://schemas.openxmlformats.org/markup-compatibility/2006">
    <mc:Choice Requires="x15">
      <x15ac:absPath xmlns:x15ac="http://schemas.microsoft.com/office/spreadsheetml/2010/11/ac" url="C:\Users\Utilisateur\INGENECO Dropbox\INGENECO INTERNE EQUIPE\03 PROJETS\ADIVBOIS LCDIA\01 REFERENCEMENT\2024 07 18 PUBLICATION V03-1\"/>
    </mc:Choice>
  </mc:AlternateContent>
  <xr:revisionPtr revIDLastSave="0" documentId="13_ncr:1_{9D65CC0E-6DC5-41C8-BC44-543A558D041C}" xr6:coauthVersionLast="47" xr6:coauthVersionMax="47" xr10:uidLastSave="{00000000-0000-0000-0000-000000000000}"/>
  <workbookProtection workbookAlgorithmName="SHA-512" workbookHashValue="sCEOkB14ouGdE0KTTQ7xCMUB15msVdfNETux9GfSYfzHk7z4ATukqxUnS/2ux7K23gW+YKzEW3vtazchhRBgQQ==" workbookSaltValue="WwlUdujZ9Hv8JuIGxk83nQ==" workbookSpinCount="100000" lockStructure="1"/>
  <bookViews>
    <workbookView xWindow="-108" yWindow="-108" windowWidth="23256" windowHeight="12576" xr2:uid="{8F385DCA-0814-4D6B-981B-95E253E8ABFE}"/>
  </bookViews>
  <sheets>
    <sheet name="ACCUEIL" sheetId="4" r:id="rId1"/>
    <sheet name="NOTICE D'AIDE" sheetId="12" r:id="rId2"/>
    <sheet name="MODULE DE RECHERCHE" sheetId="7" r:id="rId3"/>
    <sheet name="BDD_REVETEMENTS_EXTERIEURS" sheetId="1" state="hidden" r:id="rId4"/>
    <sheet name="LISTES" sheetId="2" state="hidden" r:id="rId5"/>
    <sheet name="PR-tampon" sheetId="9" state="hidden" r:id="rId6"/>
    <sheet name="SUIVI VERSIONS" sheetId="6" state="hidden" r:id="rId7"/>
    <sheet name="ANALYSE SCENARIOS" sheetId="10" state="hidden" r:id="rId8"/>
  </sheets>
  <definedNames>
    <definedName name="CATEG_VISEE">'MODULE DE RECHERCHE'!$D$31</definedName>
    <definedName name="HAUT_VISEE">'MODULE DE RECHERCHE'!$D$28</definedName>
    <definedName name="_xlnm.Print_Titles" localSheetId="3">BDD_REVETEMENTS_EXTERIEURS!$13:$17</definedName>
    <definedName name="_xlnm.Print_Titles" localSheetId="2">'MODULE DE RECHERCHE'!$1:$42</definedName>
    <definedName name="LISTE_CATEGORIE_BATIMENT">LISTES!$O$2:$O$5</definedName>
    <definedName name="LISTE_GS">LISTES!$C$2:$C$15</definedName>
    <definedName name="LISTE_HAUTEUR_FACADE">LISTES!$I$2:$I$8</definedName>
    <definedName name="LISTE_SITUATION_BATIMENT">LISTES!$K$2:$K$5</definedName>
    <definedName name="LISTE_SUPPORT">LISTES!$Q$2:$Q$7</definedName>
    <definedName name="LISTE_TRI">LISTES!$S$2:$S$8</definedName>
    <definedName name="LISTE_TYPE_FACADE">LISTES!$A$2:$A$30</definedName>
    <definedName name="LISTE_ZONE_SISMIQUE">LISTES!$M$2:$M$5</definedName>
    <definedName name="NB_PRODUITS_TROVUES">'MODULE DE RECHERCHE'!$F$36</definedName>
    <definedName name="NOM_FR_FACADE">'PR-tampon'!$B$1</definedName>
    <definedName name="PR_SUPPORT">"Check Box 4"</definedName>
    <definedName name="RECH_CATEGORIE">'PR-tampon'!$B$5</definedName>
    <definedName name="RECH_HAUTEUR">'PR-tampon'!$B$4</definedName>
    <definedName name="RECH_SUPPORT">'PR-tampon'!$B$3</definedName>
    <definedName name="RECH_ZONE_SISMIQUE">'PR-tampon'!$B$7</definedName>
    <definedName name="SITUA_VISEE">'MODULE DE RECHERCHE'!$D$29</definedName>
    <definedName name="SUPP_VISE">'MODULE DE RECHERCHE'!$D$27</definedName>
    <definedName name="TEST" localSheetId="7">_xlfn.DROP(_xlfn._xlws.SORT('ANALYSE SCENARIOS'!COLONNE_SUPPORT_RECHERCHE,1,1,FALSE),COUNTBLANK('ANALYSE SCENARIOS'!COLONNE_SUPPORT_RECHERCHE))</definedName>
    <definedName name="TEST" localSheetId="1">_xlfn.DROP(_xlfn._xlws.SORT(COLONNE_SUPPORT_RECHERCHE,1,1,FALSE),COUNTBLANK(COLONNE_SUPPORT_RECHERCHE))</definedName>
    <definedName name="TEST">_xlfn.DROP(_xlfn._xlws.SORT(COLONNE_SUPPORT_RECHERCHE,1,1,FALSE),COUNTBLANK(COLONNE_SUPPORT_RECHERCHE))</definedName>
    <definedName name="TEST_SD" localSheetId="7">IF([0]!RECH_SUPPORT=TRUE,[0]!LISTE_SUPPORT,"'-&gt; cocher la case paramètre recherché pour afficher la cellule")</definedName>
    <definedName name="TEST_SD">IF(RECH_SUPPORT=TRUE,LISTE_SUPPORT,"'-&gt; cocher la case paramètre recherché pour afficher la cellule")</definedName>
    <definedName name="TYPE_ASPECT">LISTES!$G$2:$G$14</definedName>
    <definedName name="TYPE_DOCUMENT">LISTES!$E$2:$E$10</definedName>
    <definedName name="_xlnm.Print_Area" localSheetId="0">ACCUEIL!$A$1:$A$20</definedName>
    <definedName name="_xlnm.Print_Area" localSheetId="3">BDD_REVETEMENTS_EXTERIEURS!$A$13:$BY$191</definedName>
    <definedName name="_xlnm.Print_Area" localSheetId="2">'MODULE DE RECHERCHE'!$B$1:$R$55</definedName>
    <definedName name="_xlnm.Print_Area" localSheetId="1">'NOTICE D''AIDE'!$A$1:$A$187</definedName>
    <definedName name="ZONE_SIS_VISEE">'MODULE DE RECHERCHE'!$D$30</definedName>
  </definedName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H18" i="1" l="1"/>
  <c r="CH19" i="1"/>
  <c r="CH20" i="1"/>
  <c r="CH21" i="1"/>
  <c r="CH22" i="1"/>
  <c r="CH23" i="1"/>
  <c r="CH24" i="1"/>
  <c r="CH25" i="1"/>
  <c r="CH26" i="1"/>
  <c r="CH27" i="1"/>
  <c r="CH28" i="1"/>
  <c r="CH29" i="1"/>
  <c r="CH30" i="1"/>
  <c r="CH31" i="1"/>
  <c r="CH32" i="1"/>
  <c r="CH33" i="1"/>
  <c r="CH34" i="1"/>
  <c r="CH35" i="1"/>
  <c r="CH36" i="1"/>
  <c r="CH37" i="1"/>
  <c r="CH38" i="1"/>
  <c r="CH39" i="1"/>
  <c r="CH40" i="1"/>
  <c r="CH41" i="1"/>
  <c r="CH42" i="1"/>
  <c r="CH43" i="1"/>
  <c r="CH44" i="1"/>
  <c r="CH45" i="1"/>
  <c r="CH46" i="1"/>
  <c r="CH47" i="1"/>
  <c r="CH48" i="1"/>
  <c r="CH49" i="1"/>
  <c r="CH50" i="1"/>
  <c r="CH51" i="1"/>
  <c r="CH52" i="1"/>
  <c r="CH53" i="1"/>
  <c r="CH54" i="1"/>
  <c r="CH55" i="1"/>
  <c r="CH56" i="1"/>
  <c r="CH57" i="1"/>
  <c r="CH58" i="1"/>
  <c r="CH59" i="1"/>
  <c r="CH60" i="1"/>
  <c r="CH61" i="1"/>
  <c r="CH62" i="1"/>
  <c r="CH63" i="1"/>
  <c r="CH64" i="1"/>
  <c r="CH65" i="1"/>
  <c r="CH66" i="1"/>
  <c r="CH67" i="1"/>
  <c r="CH68" i="1"/>
  <c r="CH69" i="1"/>
  <c r="CH70" i="1"/>
  <c r="CH71" i="1"/>
  <c r="CH72" i="1"/>
  <c r="CH73" i="1"/>
  <c r="CH74" i="1"/>
  <c r="CH75" i="1"/>
  <c r="CH76" i="1"/>
  <c r="CH77" i="1"/>
  <c r="CH78" i="1"/>
  <c r="CH79" i="1"/>
  <c r="CH80" i="1"/>
  <c r="CH81" i="1"/>
  <c r="CH82" i="1"/>
  <c r="CH83" i="1"/>
  <c r="CH84" i="1"/>
  <c r="CH85" i="1"/>
  <c r="CH86" i="1"/>
  <c r="CH87" i="1"/>
  <c r="CH88" i="1"/>
  <c r="CH89" i="1"/>
  <c r="CH90" i="1"/>
  <c r="CH91" i="1"/>
  <c r="CH92" i="1"/>
  <c r="CH93" i="1"/>
  <c r="CH94" i="1"/>
  <c r="CH95" i="1"/>
  <c r="CH96" i="1"/>
  <c r="CH97" i="1"/>
  <c r="CH98" i="1"/>
  <c r="CH99" i="1"/>
  <c r="CH100" i="1"/>
  <c r="CH101" i="1"/>
  <c r="CH102" i="1"/>
  <c r="CH103" i="1"/>
  <c r="CH104" i="1"/>
  <c r="CH105" i="1"/>
  <c r="CH106" i="1"/>
  <c r="CH107" i="1"/>
  <c r="CH108" i="1"/>
  <c r="CH109" i="1"/>
  <c r="CH110" i="1"/>
  <c r="CH111" i="1"/>
  <c r="CH112" i="1"/>
  <c r="CH113" i="1"/>
  <c r="CH114" i="1"/>
  <c r="CH115" i="1"/>
  <c r="CH116" i="1"/>
  <c r="CH117" i="1"/>
  <c r="CH118" i="1"/>
  <c r="CH119" i="1"/>
  <c r="CH120" i="1"/>
  <c r="CH121" i="1"/>
  <c r="CH122" i="1"/>
  <c r="CH123" i="1"/>
  <c r="CH124" i="1"/>
  <c r="CH125" i="1"/>
  <c r="CH126" i="1"/>
  <c r="CH127" i="1"/>
  <c r="CH128" i="1"/>
  <c r="CH129" i="1"/>
  <c r="CH130" i="1"/>
  <c r="CH131" i="1"/>
  <c r="CH132" i="1"/>
  <c r="CH133" i="1"/>
  <c r="CH134" i="1"/>
  <c r="CH135" i="1"/>
  <c r="CH136" i="1"/>
  <c r="CH137" i="1"/>
  <c r="CH138" i="1"/>
  <c r="CH139" i="1"/>
  <c r="CH140" i="1"/>
  <c r="CH141" i="1"/>
  <c r="CH142" i="1"/>
  <c r="CH143" i="1"/>
  <c r="CH144" i="1"/>
  <c r="CH145" i="1"/>
  <c r="CH146" i="1"/>
  <c r="CH147" i="1"/>
  <c r="CH148" i="1"/>
  <c r="CH149" i="1"/>
  <c r="CH150" i="1"/>
  <c r="CH151" i="1"/>
  <c r="CH152" i="1"/>
  <c r="CH153" i="1"/>
  <c r="CT153" i="1" s="1"/>
  <c r="CH154" i="1"/>
  <c r="CH155" i="1"/>
  <c r="CH156" i="1"/>
  <c r="CH157" i="1"/>
  <c r="CH158" i="1"/>
  <c r="CH159" i="1"/>
  <c r="CH160" i="1"/>
  <c r="CH161" i="1"/>
  <c r="CH162" i="1"/>
  <c r="CH163" i="1"/>
  <c r="CH164" i="1"/>
  <c r="CH165" i="1"/>
  <c r="CH166" i="1"/>
  <c r="CH167" i="1"/>
  <c r="CH168" i="1"/>
  <c r="CH169" i="1"/>
  <c r="CH170" i="1"/>
  <c r="CH171" i="1"/>
  <c r="CH172" i="1"/>
  <c r="CH173" i="1"/>
  <c r="CH174" i="1"/>
  <c r="CH175" i="1"/>
  <c r="CH176" i="1"/>
  <c r="CH177" i="1"/>
  <c r="CH178" i="1"/>
  <c r="CH179" i="1"/>
  <c r="CH180" i="1"/>
  <c r="CH181" i="1"/>
  <c r="CH182" i="1"/>
  <c r="CH183" i="1"/>
  <c r="CH184" i="1"/>
  <c r="CH185" i="1"/>
  <c r="CH186" i="1"/>
  <c r="CH187" i="1"/>
  <c r="CH188" i="1"/>
  <c r="CH189" i="1"/>
  <c r="CH190" i="1"/>
  <c r="CH191" i="1"/>
  <c r="CH192" i="1"/>
  <c r="CH193" i="1"/>
  <c r="CH194" i="1"/>
  <c r="CH195" i="1"/>
  <c r="CH196" i="1"/>
  <c r="CH197" i="1"/>
  <c r="CH198" i="1"/>
  <c r="CH199" i="1"/>
  <c r="CH200" i="1"/>
  <c r="CH201" i="1"/>
  <c r="CH202" i="1"/>
  <c r="CH203" i="1"/>
  <c r="CH204" i="1"/>
  <c r="CH205" i="1"/>
  <c r="CH206" i="1"/>
  <c r="CH207" i="1"/>
  <c r="CH208" i="1"/>
  <c r="CH209" i="1"/>
  <c r="CH210" i="1"/>
  <c r="CH211" i="1"/>
  <c r="CH212" i="1"/>
  <c r="CH213" i="1"/>
  <c r="CH214" i="1"/>
  <c r="CH215" i="1"/>
  <c r="CH216" i="1"/>
  <c r="CH217" i="1"/>
  <c r="CH218" i="1"/>
  <c r="CH219" i="1"/>
  <c r="CL18" i="1"/>
  <c r="BG232" i="1"/>
  <c r="BF232" i="1"/>
  <c r="BF231" i="1"/>
  <c r="BG230" i="1"/>
  <c r="BF230" i="1"/>
  <c r="BG229" i="1"/>
  <c r="BF228" i="1"/>
  <c r="BF227" i="1"/>
  <c r="BE226" i="1"/>
  <c r="BE227" i="1"/>
  <c r="BE228" i="1"/>
  <c r="BE229" i="1"/>
  <c r="BE230" i="1"/>
  <c r="BE231" i="1"/>
  <c r="BE232" i="1"/>
  <c r="BL222" i="1"/>
  <c r="CG194" i="1"/>
  <c r="CG212" i="1"/>
  <c r="CG216" i="1"/>
  <c r="CG200" i="1"/>
  <c r="CG26" i="1"/>
  <c r="CG151" i="1"/>
  <c r="CG89" i="1"/>
  <c r="CG206" i="1"/>
  <c r="CG38" i="1"/>
  <c r="CG159" i="1"/>
  <c r="CG39" i="1"/>
  <c r="CG160" i="1"/>
  <c r="CG50" i="1"/>
  <c r="CG128" i="1"/>
  <c r="CG46" i="1"/>
  <c r="CG214" i="1"/>
  <c r="CG40" i="1"/>
  <c r="CG195" i="1"/>
  <c r="CG179" i="1"/>
  <c r="CG180" i="1"/>
  <c r="CG51" i="1"/>
  <c r="CG41" i="1"/>
  <c r="CG114" i="1"/>
  <c r="CG75" i="1"/>
  <c r="CG209" i="1"/>
  <c r="CG90" i="1"/>
  <c r="CG172" i="1"/>
  <c r="CG32" i="1"/>
  <c r="CG19" i="1"/>
  <c r="CG23" i="1"/>
  <c r="CG124" i="1"/>
  <c r="CG150" i="1"/>
  <c r="CG196" i="1"/>
  <c r="CG181" i="1"/>
  <c r="CG27" i="1"/>
  <c r="CG117" i="1"/>
  <c r="CG217" i="1"/>
  <c r="CG161" i="1"/>
  <c r="CG28" i="1"/>
  <c r="CG118" i="1"/>
  <c r="CG215" i="1"/>
  <c r="CG162" i="1"/>
  <c r="CG113" i="1"/>
  <c r="CG129" i="1"/>
  <c r="CG91" i="1"/>
  <c r="CG29" i="1"/>
  <c r="CG30" i="1"/>
  <c r="CG66" i="1"/>
  <c r="CG67" i="1"/>
  <c r="CG218" i="1"/>
  <c r="CG68" i="1"/>
  <c r="CG163" i="1"/>
  <c r="CG31" i="1"/>
  <c r="CG130" i="1"/>
  <c r="CG173" i="1"/>
  <c r="CG174" i="1"/>
  <c r="CG143" i="1"/>
  <c r="CG142" i="1"/>
  <c r="CG175" i="1"/>
  <c r="CG33" i="1"/>
  <c r="CG20" i="1"/>
  <c r="CG44" i="1"/>
  <c r="CG71" i="1"/>
  <c r="CG24" i="1"/>
  <c r="CG109" i="1"/>
  <c r="CG87" i="1"/>
  <c r="CG139" i="1"/>
  <c r="CG122" i="1"/>
  <c r="CG69" i="1"/>
  <c r="CG112" i="1"/>
  <c r="CG155" i="1"/>
  <c r="CG202" i="1"/>
  <c r="CG18" i="1"/>
  <c r="CP18" i="1" s="1"/>
  <c r="CG22" i="1"/>
  <c r="CG137" i="1"/>
  <c r="CG138" i="1"/>
  <c r="CG140" i="1"/>
  <c r="CG131" i="1"/>
  <c r="CG132" i="1"/>
  <c r="CG207" i="1"/>
  <c r="CG59" i="1"/>
  <c r="CG42" i="1"/>
  <c r="CG70" i="1"/>
  <c r="CG94" i="1"/>
  <c r="CG177" i="1"/>
  <c r="CG199" i="1"/>
  <c r="CG34" i="1"/>
  <c r="CG48" i="1"/>
  <c r="CG21" i="1"/>
  <c r="CG45" i="1"/>
  <c r="CG65" i="1"/>
  <c r="CG72" i="1"/>
  <c r="CG63" i="1"/>
  <c r="CG93" i="1"/>
  <c r="CG25" i="1"/>
  <c r="CG110" i="1"/>
  <c r="CG88" i="1"/>
  <c r="CG125" i="1"/>
  <c r="CG149" i="1"/>
  <c r="CG52" i="1"/>
  <c r="CG56" i="1"/>
  <c r="CG133" i="1"/>
  <c r="CG134" i="1"/>
  <c r="CG123" i="1"/>
  <c r="CG119" i="1"/>
  <c r="CG120" i="1"/>
  <c r="CG115" i="1"/>
  <c r="CG35" i="1"/>
  <c r="CG135" i="1"/>
  <c r="CG219" i="1"/>
  <c r="CG176" i="1"/>
  <c r="CG60" i="1"/>
  <c r="CG152" i="1"/>
  <c r="CG116" i="1"/>
  <c r="CG136" i="1"/>
  <c r="CG201" i="1"/>
  <c r="CG57" i="1"/>
  <c r="CG76" i="1"/>
  <c r="CG182" i="1"/>
  <c r="CG183" i="1"/>
  <c r="CG197" i="1"/>
  <c r="CG73" i="1"/>
  <c r="CG126" i="1"/>
  <c r="CG37" i="1"/>
  <c r="CG95" i="1"/>
  <c r="CG49" i="1"/>
  <c r="CG184" i="1"/>
  <c r="CG58" i="1"/>
  <c r="CG203" i="1"/>
  <c r="CG36" i="1"/>
  <c r="CG144" i="1"/>
  <c r="CG47" i="1"/>
  <c r="CG96" i="1"/>
  <c r="CG61" i="1"/>
  <c r="CG127" i="1"/>
  <c r="CG164" i="1"/>
  <c r="CG97" i="1"/>
  <c r="CG98" i="1"/>
  <c r="CG178" i="1"/>
  <c r="CG64" i="1"/>
  <c r="CG79" i="1"/>
  <c r="CG198" i="1"/>
  <c r="CG74" i="1"/>
  <c r="CG156" i="1"/>
  <c r="CG99" i="1"/>
  <c r="CG100" i="1"/>
  <c r="CG101" i="1"/>
  <c r="CG102" i="1"/>
  <c r="CG103" i="1"/>
  <c r="CG104" i="1"/>
  <c r="CG83" i="1"/>
  <c r="CG84" i="1"/>
  <c r="CG105" i="1"/>
  <c r="CG85" i="1"/>
  <c r="CG106" i="1"/>
  <c r="CG86" i="1"/>
  <c r="CG107" i="1"/>
  <c r="CG92" i="1"/>
  <c r="CG146" i="1"/>
  <c r="CG208" i="1"/>
  <c r="CG185" i="1"/>
  <c r="CG108" i="1"/>
  <c r="CG213" i="1"/>
  <c r="CG147" i="1"/>
  <c r="CG145" i="1"/>
  <c r="CG62" i="1"/>
  <c r="CG148" i="1"/>
  <c r="CG186" i="1"/>
  <c r="CG187" i="1"/>
  <c r="CG188" i="1"/>
  <c r="CG189" i="1"/>
  <c r="CG190" i="1"/>
  <c r="CG43" i="1"/>
  <c r="CG121" i="1"/>
  <c r="CG53" i="1"/>
  <c r="CG54" i="1"/>
  <c r="CG191" i="1"/>
  <c r="CG192" i="1"/>
  <c r="CG193" i="1"/>
  <c r="CG157" i="1"/>
  <c r="CG158" i="1"/>
  <c r="CG77" i="1"/>
  <c r="CG165" i="1"/>
  <c r="CG141" i="1"/>
  <c r="CG111" i="1"/>
  <c r="CG210" i="1"/>
  <c r="CG55" i="1"/>
  <c r="CG211" i="1"/>
  <c r="CG166" i="1"/>
  <c r="CG167" i="1"/>
  <c r="CG80" i="1"/>
  <c r="CG168" i="1"/>
  <c r="CG153" i="1"/>
  <c r="CG154" i="1"/>
  <c r="CG169" i="1"/>
  <c r="CG170" i="1"/>
  <c r="CG81" i="1"/>
  <c r="CG82" i="1"/>
  <c r="CG171" i="1"/>
  <c r="CG78" i="1"/>
  <c r="CG204" i="1"/>
  <c r="CG205" i="1"/>
  <c r="BS72" i="1"/>
  <c r="BU72" i="1" s="1"/>
  <c r="L72" i="1"/>
  <c r="CC72" i="1"/>
  <c r="CE72" i="1"/>
  <c r="CF72" i="1"/>
  <c r="CO72" i="1" s="1"/>
  <c r="CT72" i="1"/>
  <c r="CI72" i="1"/>
  <c r="CJ72" i="1"/>
  <c r="CK72" i="1"/>
  <c r="CL72" i="1"/>
  <c r="CM72" i="1"/>
  <c r="L212" i="1"/>
  <c r="BS212" i="1"/>
  <c r="CN212" i="1" s="1"/>
  <c r="CC212" i="1"/>
  <c r="CE212" i="1"/>
  <c r="CF212" i="1"/>
  <c r="CO212" i="1" s="1"/>
  <c r="CT212" i="1"/>
  <c r="CI212" i="1"/>
  <c r="CJ212" i="1"/>
  <c r="CK212" i="1"/>
  <c r="CL212" i="1"/>
  <c r="CM212" i="1"/>
  <c r="BS194" i="1"/>
  <c r="CN194" i="1" s="1"/>
  <c r="CC194" i="1"/>
  <c r="CE194" i="1"/>
  <c r="CF194" i="1"/>
  <c r="CO194" i="1" s="1"/>
  <c r="CT194" i="1"/>
  <c r="CI194" i="1"/>
  <c r="CJ194" i="1"/>
  <c r="CK194" i="1"/>
  <c r="CL194" i="1"/>
  <c r="CM194" i="1"/>
  <c r="CM153" i="1"/>
  <c r="CL153" i="1"/>
  <c r="CK153" i="1"/>
  <c r="CJ153" i="1"/>
  <c r="CI153" i="1"/>
  <c r="CF153" i="1"/>
  <c r="CO153" i="1" s="1"/>
  <c r="CE153" i="1"/>
  <c r="CC153" i="1"/>
  <c r="BS153" i="1"/>
  <c r="BU153" i="1" s="1"/>
  <c r="L153" i="1"/>
  <c r="CQ72" i="1" l="1"/>
  <c r="CQ194" i="1"/>
  <c r="CQ153" i="1"/>
  <c r="CQ212" i="1"/>
  <c r="CP153" i="1"/>
  <c r="CP194" i="1"/>
  <c r="CP72" i="1"/>
  <c r="CP212" i="1"/>
  <c r="CN72" i="1"/>
  <c r="BU212" i="1"/>
  <c r="BU194" i="1"/>
  <c r="CN153" i="1"/>
  <c r="CS212" i="1" l="1"/>
  <c r="CS194" i="1"/>
  <c r="CS153" i="1"/>
  <c r="CS72" i="1"/>
  <c r="BS29" i="1"/>
  <c r="L29" i="1"/>
  <c r="CC29" i="1"/>
  <c r="CE29" i="1"/>
  <c r="CF29" i="1"/>
  <c r="CO29" i="1" s="1"/>
  <c r="CT29" i="1"/>
  <c r="CI29" i="1"/>
  <c r="CJ29" i="1"/>
  <c r="CK29" i="1"/>
  <c r="CL29" i="1"/>
  <c r="CM29" i="1"/>
  <c r="CQ29" i="1" l="1"/>
  <c r="BU29" i="1"/>
  <c r="CP29" i="1"/>
  <c r="CN29" i="1"/>
  <c r="BS119" i="1"/>
  <c r="BU119" i="1" s="1"/>
  <c r="L119" i="1"/>
  <c r="CC119" i="1"/>
  <c r="CE119" i="1"/>
  <c r="CF119" i="1"/>
  <c r="CO119" i="1" s="1"/>
  <c r="CT119" i="1"/>
  <c r="CI119" i="1"/>
  <c r="CJ119" i="1"/>
  <c r="CK119" i="1"/>
  <c r="CL119" i="1"/>
  <c r="CM119" i="1"/>
  <c r="CM204" i="1"/>
  <c r="CL204" i="1"/>
  <c r="CK204" i="1"/>
  <c r="CJ204" i="1"/>
  <c r="CI204" i="1"/>
  <c r="CT204" i="1"/>
  <c r="CF204" i="1"/>
  <c r="CO204" i="1" s="1"/>
  <c r="CE204" i="1"/>
  <c r="CC204" i="1"/>
  <c r="BS204" i="1"/>
  <c r="BU204" i="1" s="1"/>
  <c r="L204" i="1"/>
  <c r="CM205" i="1"/>
  <c r="CL205" i="1"/>
  <c r="CK205" i="1"/>
  <c r="CJ205" i="1"/>
  <c r="CI205" i="1"/>
  <c r="CT205" i="1"/>
  <c r="CF205" i="1"/>
  <c r="CO205" i="1" s="1"/>
  <c r="CE205" i="1"/>
  <c r="CC205" i="1"/>
  <c r="BS205" i="1"/>
  <c r="CN205" i="1" s="1"/>
  <c r="L205" i="1"/>
  <c r="BS150" i="1"/>
  <c r="CQ205" i="1" l="1"/>
  <c r="CQ204" i="1"/>
  <c r="CQ119" i="1"/>
  <c r="CP119" i="1"/>
  <c r="CS29" i="1"/>
  <c r="CN119" i="1"/>
  <c r="CP205" i="1"/>
  <c r="CP204" i="1"/>
  <c r="BU205" i="1"/>
  <c r="CN204" i="1"/>
  <c r="CS205" i="1" l="1"/>
  <c r="CS119" i="1"/>
  <c r="CS204" i="1"/>
  <c r="BS89" i="1" l="1"/>
  <c r="BU89" i="1" s="1"/>
  <c r="L89" i="1"/>
  <c r="CC89" i="1"/>
  <c r="CE89" i="1"/>
  <c r="CF89" i="1"/>
  <c r="CO89" i="1" s="1"/>
  <c r="CT89" i="1"/>
  <c r="CI89" i="1"/>
  <c r="CJ89" i="1"/>
  <c r="CK89" i="1"/>
  <c r="CL89" i="1"/>
  <c r="CM89" i="1"/>
  <c r="CM50" i="1"/>
  <c r="CL50" i="1"/>
  <c r="CK50" i="1"/>
  <c r="CJ50" i="1"/>
  <c r="CI50" i="1"/>
  <c r="CT50" i="1"/>
  <c r="CF50" i="1"/>
  <c r="CO50" i="1" s="1"/>
  <c r="CE50" i="1"/>
  <c r="CC50" i="1"/>
  <c r="BS50" i="1"/>
  <c r="BU50" i="1" s="1"/>
  <c r="L50" i="1"/>
  <c r="L160" i="1"/>
  <c r="BS160" i="1"/>
  <c r="CN160" i="1" s="1"/>
  <c r="CC160" i="1"/>
  <c r="CE160" i="1"/>
  <c r="CF160" i="1"/>
  <c r="CO160" i="1" s="1"/>
  <c r="CT160" i="1"/>
  <c r="CI160" i="1"/>
  <c r="CJ160" i="1"/>
  <c r="CK160" i="1"/>
  <c r="CL160" i="1"/>
  <c r="CM160" i="1"/>
  <c r="L40" i="1"/>
  <c r="BS40" i="1"/>
  <c r="CN40" i="1" s="1"/>
  <c r="CC40" i="1"/>
  <c r="CE40" i="1"/>
  <c r="CF40" i="1"/>
  <c r="CO40" i="1" s="1"/>
  <c r="CT40" i="1"/>
  <c r="CI40" i="1"/>
  <c r="CJ40" i="1"/>
  <c r="CK40" i="1"/>
  <c r="CL40" i="1"/>
  <c r="CM40" i="1"/>
  <c r="CC173" i="1"/>
  <c r="CC174" i="1"/>
  <c r="CC181" i="1"/>
  <c r="CC196" i="1"/>
  <c r="CC180" i="1"/>
  <c r="CC179" i="1"/>
  <c r="L51" i="1"/>
  <c r="CM41" i="1"/>
  <c r="CL41" i="1"/>
  <c r="CK41" i="1"/>
  <c r="CJ41" i="1"/>
  <c r="CI41" i="1"/>
  <c r="CT41" i="1"/>
  <c r="CF41" i="1"/>
  <c r="CO41" i="1" s="1"/>
  <c r="CE41" i="1"/>
  <c r="CC41" i="1"/>
  <c r="BS41" i="1"/>
  <c r="CN41" i="1" s="1"/>
  <c r="L41" i="1"/>
  <c r="CE38" i="1"/>
  <c r="CE51" i="1"/>
  <c r="CE195" i="1"/>
  <c r="CE179" i="1"/>
  <c r="CE180" i="1"/>
  <c r="CE75" i="1"/>
  <c r="CE114" i="1"/>
  <c r="CE209" i="1"/>
  <c r="CE90" i="1"/>
  <c r="CE172" i="1"/>
  <c r="CE32" i="1"/>
  <c r="CE150" i="1"/>
  <c r="CE19" i="1"/>
  <c r="CE23" i="1"/>
  <c r="CE124" i="1"/>
  <c r="CE216" i="1"/>
  <c r="CE196" i="1"/>
  <c r="CE117" i="1"/>
  <c r="CE27" i="1"/>
  <c r="CE200" i="1"/>
  <c r="CE181" i="1"/>
  <c r="CE118" i="1"/>
  <c r="CE217" i="1"/>
  <c r="CE28" i="1"/>
  <c r="CE215" i="1"/>
  <c r="CE161" i="1"/>
  <c r="CE162" i="1"/>
  <c r="CE99" i="1"/>
  <c r="CE163" i="1"/>
  <c r="CE67" i="1"/>
  <c r="CE66" i="1"/>
  <c r="CE218" i="1"/>
  <c r="CE91" i="1"/>
  <c r="CE130" i="1"/>
  <c r="CE113" i="1"/>
  <c r="CE129" i="1"/>
  <c r="CE31" i="1"/>
  <c r="CE30" i="1"/>
  <c r="CE174" i="1"/>
  <c r="CE173" i="1"/>
  <c r="CE112" i="1"/>
  <c r="CE122" i="1"/>
  <c r="CE175" i="1"/>
  <c r="CE20" i="1"/>
  <c r="CE44" i="1"/>
  <c r="CE71" i="1"/>
  <c r="CE24" i="1"/>
  <c r="CE109" i="1"/>
  <c r="CE87" i="1"/>
  <c r="CE139" i="1"/>
  <c r="CE33" i="1"/>
  <c r="CE94" i="1"/>
  <c r="CE155" i="1"/>
  <c r="CE143" i="1"/>
  <c r="CE142" i="1"/>
  <c r="CE202" i="1"/>
  <c r="CE22" i="1"/>
  <c r="CE18" i="1"/>
  <c r="CE138" i="1"/>
  <c r="CE140" i="1"/>
  <c r="CE137" i="1"/>
  <c r="CE56" i="1"/>
  <c r="CE39" i="1"/>
  <c r="CE52" i="1"/>
  <c r="CE134" i="1"/>
  <c r="CE59" i="1"/>
  <c r="CE68" i="1"/>
  <c r="CE115" i="1"/>
  <c r="CE123" i="1"/>
  <c r="CE120" i="1"/>
  <c r="CE60" i="1"/>
  <c r="CE95" i="1"/>
  <c r="CE34" i="1"/>
  <c r="CE149" i="1"/>
  <c r="CE21" i="1"/>
  <c r="CE25" i="1"/>
  <c r="CE45" i="1"/>
  <c r="CE63" i="1"/>
  <c r="CE48" i="1"/>
  <c r="CE65" i="1"/>
  <c r="CE93" i="1"/>
  <c r="CE125" i="1"/>
  <c r="CE199" i="1"/>
  <c r="CE110" i="1"/>
  <c r="CE88" i="1"/>
  <c r="CE177" i="1"/>
  <c r="CE207" i="1"/>
  <c r="CE219" i="1"/>
  <c r="CE35" i="1"/>
  <c r="CE131" i="1"/>
  <c r="CE132" i="1"/>
  <c r="CE133" i="1"/>
  <c r="CE135" i="1"/>
  <c r="CE42" i="1"/>
  <c r="CE26" i="1"/>
  <c r="CE176" i="1"/>
  <c r="CE152" i="1"/>
  <c r="CE49" i="1"/>
  <c r="CE201" i="1"/>
  <c r="CE73" i="1"/>
  <c r="CE37" i="1"/>
  <c r="CE57" i="1"/>
  <c r="CE58" i="1"/>
  <c r="CE69" i="1"/>
  <c r="CE36" i="1"/>
  <c r="CE214" i="1"/>
  <c r="CE76" i="1"/>
  <c r="CE116" i="1"/>
  <c r="CE126" i="1"/>
  <c r="CE128" i="1"/>
  <c r="CE197" i="1"/>
  <c r="CE136" i="1"/>
  <c r="CE182" i="1"/>
  <c r="CE203" i="1"/>
  <c r="CE183" i="1"/>
  <c r="CE184" i="1"/>
  <c r="CE144" i="1"/>
  <c r="CE47" i="1"/>
  <c r="CE96" i="1"/>
  <c r="CE61" i="1"/>
  <c r="CE127" i="1"/>
  <c r="CE164" i="1"/>
  <c r="CE100" i="1"/>
  <c r="CE79" i="1"/>
  <c r="CE74" i="1"/>
  <c r="CE64" i="1"/>
  <c r="CE70" i="1"/>
  <c r="CE206" i="1"/>
  <c r="CE178" i="1"/>
  <c r="CE198" i="1"/>
  <c r="CE156" i="1"/>
  <c r="CE106" i="1"/>
  <c r="CE108" i="1"/>
  <c r="CE101" i="1"/>
  <c r="CE102" i="1"/>
  <c r="CE103" i="1"/>
  <c r="CE104" i="1"/>
  <c r="CE105" i="1"/>
  <c r="CE107" i="1"/>
  <c r="CE85" i="1"/>
  <c r="CE83" i="1"/>
  <c r="CE84" i="1"/>
  <c r="CE86" i="1"/>
  <c r="CE97" i="1"/>
  <c r="CE145" i="1"/>
  <c r="CE98" i="1"/>
  <c r="CE92" i="1"/>
  <c r="CE62" i="1"/>
  <c r="CE208" i="1"/>
  <c r="CE213" i="1"/>
  <c r="CE146" i="1"/>
  <c r="CE147" i="1"/>
  <c r="CE148" i="1"/>
  <c r="CE185" i="1"/>
  <c r="CE186" i="1"/>
  <c r="CE121" i="1"/>
  <c r="CE43" i="1"/>
  <c r="CE53" i="1"/>
  <c r="CE54" i="1"/>
  <c r="CE46" i="1"/>
  <c r="CE187" i="1"/>
  <c r="CE188" i="1"/>
  <c r="CE189" i="1"/>
  <c r="CE190" i="1"/>
  <c r="CE192" i="1"/>
  <c r="CE193" i="1"/>
  <c r="CE191" i="1"/>
  <c r="CE157" i="1"/>
  <c r="CE158" i="1"/>
  <c r="CE165" i="1"/>
  <c r="CE77" i="1"/>
  <c r="CE141" i="1"/>
  <c r="CE55" i="1"/>
  <c r="CE111" i="1"/>
  <c r="CE210" i="1"/>
  <c r="CE211" i="1"/>
  <c r="CE154" i="1"/>
  <c r="CE151" i="1"/>
  <c r="CE166" i="1"/>
  <c r="CE159" i="1"/>
  <c r="CE167" i="1"/>
  <c r="CE168" i="1"/>
  <c r="CE169" i="1"/>
  <c r="CE80" i="1"/>
  <c r="CE81" i="1"/>
  <c r="CE82" i="1"/>
  <c r="CE170" i="1"/>
  <c r="CE171" i="1"/>
  <c r="CE78" i="1"/>
  <c r="CF38" i="1"/>
  <c r="CF51" i="1"/>
  <c r="CF195" i="1"/>
  <c r="CO195" i="1" s="1"/>
  <c r="CF179" i="1"/>
  <c r="CF180" i="1"/>
  <c r="CO180" i="1" s="1"/>
  <c r="CF75" i="1"/>
  <c r="CO75" i="1" s="1"/>
  <c r="CF114" i="1"/>
  <c r="CO114" i="1" s="1"/>
  <c r="CF209" i="1"/>
  <c r="CO209" i="1" s="1"/>
  <c r="CF90" i="1"/>
  <c r="CF172" i="1"/>
  <c r="CO172" i="1" s="1"/>
  <c r="CF32" i="1"/>
  <c r="CO32" i="1" s="1"/>
  <c r="CF150" i="1"/>
  <c r="CF19" i="1"/>
  <c r="CO19" i="1" s="1"/>
  <c r="CF23" i="1"/>
  <c r="CF124" i="1"/>
  <c r="CF216" i="1"/>
  <c r="CO216" i="1" s="1"/>
  <c r="CF196" i="1"/>
  <c r="CF117" i="1"/>
  <c r="CO117" i="1" s="1"/>
  <c r="CF27" i="1"/>
  <c r="CO27" i="1" s="1"/>
  <c r="CF200" i="1"/>
  <c r="CF181" i="1"/>
  <c r="CO181" i="1" s="1"/>
  <c r="CF118" i="1"/>
  <c r="CO118" i="1" s="1"/>
  <c r="CF217" i="1"/>
  <c r="CF28" i="1"/>
  <c r="CO28" i="1" s="1"/>
  <c r="CF215" i="1"/>
  <c r="CF161" i="1"/>
  <c r="CF162" i="1"/>
  <c r="CF99" i="1"/>
  <c r="CF163" i="1"/>
  <c r="CO163" i="1" s="1"/>
  <c r="CF67" i="1"/>
  <c r="CO67" i="1" s="1"/>
  <c r="CF66" i="1"/>
  <c r="CF218" i="1"/>
  <c r="CO218" i="1" s="1"/>
  <c r="CF91" i="1"/>
  <c r="CF130" i="1"/>
  <c r="CO130" i="1" s="1"/>
  <c r="CF113" i="1"/>
  <c r="CO113" i="1" s="1"/>
  <c r="CF129" i="1"/>
  <c r="CF31" i="1"/>
  <c r="CO31" i="1" s="1"/>
  <c r="CF30" i="1"/>
  <c r="CO30" i="1" s="1"/>
  <c r="CF174" i="1"/>
  <c r="CO174" i="1" s="1"/>
  <c r="CF173" i="1"/>
  <c r="CO173" i="1" s="1"/>
  <c r="CF112" i="1"/>
  <c r="CF122" i="1"/>
  <c r="CF175" i="1"/>
  <c r="CF20" i="1"/>
  <c r="CF44" i="1"/>
  <c r="CO44" i="1" s="1"/>
  <c r="CF71" i="1"/>
  <c r="CO71" i="1" s="1"/>
  <c r="CF24" i="1"/>
  <c r="CO24" i="1" s="1"/>
  <c r="CF109" i="1"/>
  <c r="CO109" i="1" s="1"/>
  <c r="CF87" i="1"/>
  <c r="CF139" i="1"/>
  <c r="CO139" i="1" s="1"/>
  <c r="CF33" i="1"/>
  <c r="CO33" i="1" s="1"/>
  <c r="CF94" i="1"/>
  <c r="CF155" i="1"/>
  <c r="CO155" i="1" s="1"/>
  <c r="CF143" i="1"/>
  <c r="CO143" i="1" s="1"/>
  <c r="CF142" i="1"/>
  <c r="CF202" i="1"/>
  <c r="CO202" i="1" s="1"/>
  <c r="CF22" i="1"/>
  <c r="CF18" i="1"/>
  <c r="CF138" i="1"/>
  <c r="CF140" i="1"/>
  <c r="CF137" i="1"/>
  <c r="CO137" i="1" s="1"/>
  <c r="CF56" i="1"/>
  <c r="CO56" i="1" s="1"/>
  <c r="CF39" i="1"/>
  <c r="CO39" i="1" s="1"/>
  <c r="CF52" i="1"/>
  <c r="CO52" i="1" s="1"/>
  <c r="CF134" i="1"/>
  <c r="CF59" i="1"/>
  <c r="CO59" i="1" s="1"/>
  <c r="CF68" i="1"/>
  <c r="CO68" i="1" s="1"/>
  <c r="CF115" i="1"/>
  <c r="CF123" i="1"/>
  <c r="CO123" i="1" s="1"/>
  <c r="CF120" i="1"/>
  <c r="CO120" i="1" s="1"/>
  <c r="CF60" i="1"/>
  <c r="CO60" i="1" s="1"/>
  <c r="CF95" i="1"/>
  <c r="CO95" i="1" s="1"/>
  <c r="CF34" i="1"/>
  <c r="CF149" i="1"/>
  <c r="CF21" i="1"/>
  <c r="CF25" i="1"/>
  <c r="CF45" i="1"/>
  <c r="CO45" i="1" s="1"/>
  <c r="CF63" i="1"/>
  <c r="CO63" i="1" s="1"/>
  <c r="CF48" i="1"/>
  <c r="CO48" i="1" s="1"/>
  <c r="CF65" i="1"/>
  <c r="CO65" i="1" s="1"/>
  <c r="CF93" i="1"/>
  <c r="CF125" i="1"/>
  <c r="CO125" i="1" s="1"/>
  <c r="CF199" i="1"/>
  <c r="CO199" i="1" s="1"/>
  <c r="CF110" i="1"/>
  <c r="CF88" i="1"/>
  <c r="CO88" i="1" s="1"/>
  <c r="CF177" i="1"/>
  <c r="CO177" i="1" s="1"/>
  <c r="CF207" i="1"/>
  <c r="CF219" i="1"/>
  <c r="CO219" i="1" s="1"/>
  <c r="CF35" i="1"/>
  <c r="CF131" i="1"/>
  <c r="CF132" i="1"/>
  <c r="CO132" i="1" s="1"/>
  <c r="CF133" i="1"/>
  <c r="CF135" i="1"/>
  <c r="CO135" i="1" s="1"/>
  <c r="CF42" i="1"/>
  <c r="CF26" i="1"/>
  <c r="CF176" i="1"/>
  <c r="CO176" i="1" s="1"/>
  <c r="CF152" i="1"/>
  <c r="CF49" i="1"/>
  <c r="CO49" i="1" s="1"/>
  <c r="CF201" i="1"/>
  <c r="CO201" i="1" s="1"/>
  <c r="CF73" i="1"/>
  <c r="CF37" i="1"/>
  <c r="CO37" i="1" s="1"/>
  <c r="CF57" i="1"/>
  <c r="CO57" i="1" s="1"/>
  <c r="CF58" i="1"/>
  <c r="CO58" i="1" s="1"/>
  <c r="CF69" i="1"/>
  <c r="CO69" i="1" s="1"/>
  <c r="CF36" i="1"/>
  <c r="CF214" i="1"/>
  <c r="CO214" i="1" s="1"/>
  <c r="CF76" i="1"/>
  <c r="CO76" i="1" s="1"/>
  <c r="CF116" i="1"/>
  <c r="CF126" i="1"/>
  <c r="CO126" i="1" s="1"/>
  <c r="CF128" i="1"/>
  <c r="CO128" i="1" s="1"/>
  <c r="CF197" i="1"/>
  <c r="CO197" i="1" s="1"/>
  <c r="CF136" i="1"/>
  <c r="CO136" i="1" s="1"/>
  <c r="CF182" i="1"/>
  <c r="CF203" i="1"/>
  <c r="CO203" i="1" s="1"/>
  <c r="CF183" i="1"/>
  <c r="CO183" i="1" s="1"/>
  <c r="CF184" i="1"/>
  <c r="CF144" i="1"/>
  <c r="CO144" i="1" s="1"/>
  <c r="CF47" i="1"/>
  <c r="CO47" i="1" s="1"/>
  <c r="CF96" i="1"/>
  <c r="CO96" i="1" s="1"/>
  <c r="CF61" i="1"/>
  <c r="CO61" i="1" s="1"/>
  <c r="CF127" i="1"/>
  <c r="CO127" i="1" s="1"/>
  <c r="CF164" i="1"/>
  <c r="CO164" i="1" s="1"/>
  <c r="CF100" i="1"/>
  <c r="CO100" i="1" s="1"/>
  <c r="CF79" i="1"/>
  <c r="CF74" i="1"/>
  <c r="CO74" i="1" s="1"/>
  <c r="CF64" i="1"/>
  <c r="CO64" i="1" s="1"/>
  <c r="CF70" i="1"/>
  <c r="CO70" i="1" s="1"/>
  <c r="CF206" i="1"/>
  <c r="CO206" i="1" s="1"/>
  <c r="CF178" i="1"/>
  <c r="CO178" i="1" s="1"/>
  <c r="CF198" i="1"/>
  <c r="CO198" i="1" s="1"/>
  <c r="CF156" i="1"/>
  <c r="CO156" i="1" s="1"/>
  <c r="CF106" i="1"/>
  <c r="CF108" i="1"/>
  <c r="CO108" i="1" s="1"/>
  <c r="CF101" i="1"/>
  <c r="CO101" i="1" s="1"/>
  <c r="CF102" i="1"/>
  <c r="CO102" i="1" s="1"/>
  <c r="CF103" i="1"/>
  <c r="CO103" i="1" s="1"/>
  <c r="CF104" i="1"/>
  <c r="CO104" i="1" s="1"/>
  <c r="CF105" i="1"/>
  <c r="CO105" i="1" s="1"/>
  <c r="CF107" i="1"/>
  <c r="CO107" i="1" s="1"/>
  <c r="CF85" i="1"/>
  <c r="CF83" i="1"/>
  <c r="CO83" i="1" s="1"/>
  <c r="CF84" i="1"/>
  <c r="CO84" i="1" s="1"/>
  <c r="CF86" i="1"/>
  <c r="CO86" i="1" s="1"/>
  <c r="CF97" i="1"/>
  <c r="CO97" i="1" s="1"/>
  <c r="CF145" i="1"/>
  <c r="CO145" i="1" s="1"/>
  <c r="CF98" i="1"/>
  <c r="CO98" i="1" s="1"/>
  <c r="CF92" i="1"/>
  <c r="CO92" i="1" s="1"/>
  <c r="CF62" i="1"/>
  <c r="CF208" i="1"/>
  <c r="CO208" i="1" s="1"/>
  <c r="CF213" i="1"/>
  <c r="CO213" i="1" s="1"/>
  <c r="CF146" i="1"/>
  <c r="CO146" i="1" s="1"/>
  <c r="CF147" i="1"/>
  <c r="CO147" i="1" s="1"/>
  <c r="CF148" i="1"/>
  <c r="CO148" i="1" s="1"/>
  <c r="CF185" i="1"/>
  <c r="CO185" i="1" s="1"/>
  <c r="CF186" i="1"/>
  <c r="CO186" i="1" s="1"/>
  <c r="CF121" i="1"/>
  <c r="CF43" i="1"/>
  <c r="CO43" i="1" s="1"/>
  <c r="CF53" i="1"/>
  <c r="CO53" i="1" s="1"/>
  <c r="CF54" i="1"/>
  <c r="CF46" i="1"/>
  <c r="CO46" i="1" s="1"/>
  <c r="CF187" i="1"/>
  <c r="CO187" i="1" s="1"/>
  <c r="CF188" i="1"/>
  <c r="CO188" i="1" s="1"/>
  <c r="CF189" i="1"/>
  <c r="CO189" i="1" s="1"/>
  <c r="CF190" i="1"/>
  <c r="CF192" i="1"/>
  <c r="CO192" i="1" s="1"/>
  <c r="CF193" i="1"/>
  <c r="CO193" i="1" s="1"/>
  <c r="CF191" i="1"/>
  <c r="CO191" i="1" s="1"/>
  <c r="CF157" i="1"/>
  <c r="CO157" i="1" s="1"/>
  <c r="CF158" i="1"/>
  <c r="CO158" i="1" s="1"/>
  <c r="CF165" i="1"/>
  <c r="CO165" i="1" s="1"/>
  <c r="CF77" i="1"/>
  <c r="CO77" i="1" s="1"/>
  <c r="CF141" i="1"/>
  <c r="CF55" i="1"/>
  <c r="CO55" i="1" s="1"/>
  <c r="CF111" i="1"/>
  <c r="CO111" i="1" s="1"/>
  <c r="CF210" i="1"/>
  <c r="CO210" i="1" s="1"/>
  <c r="CF211" i="1"/>
  <c r="CO211" i="1" s="1"/>
  <c r="CF154" i="1"/>
  <c r="CO154" i="1" s="1"/>
  <c r="CF151" i="1"/>
  <c r="CO151" i="1" s="1"/>
  <c r="CF166" i="1"/>
  <c r="CO166" i="1" s="1"/>
  <c r="CF159" i="1"/>
  <c r="CF167" i="1"/>
  <c r="CO167" i="1" s="1"/>
  <c r="CF168" i="1"/>
  <c r="CO168" i="1" s="1"/>
  <c r="CF169" i="1"/>
  <c r="CF80" i="1"/>
  <c r="CO80" i="1" s="1"/>
  <c r="CF81" i="1"/>
  <c r="CO81" i="1" s="1"/>
  <c r="CF82" i="1"/>
  <c r="CO82" i="1" s="1"/>
  <c r="CF170" i="1"/>
  <c r="CO170" i="1" s="1"/>
  <c r="CF171" i="1"/>
  <c r="CF78" i="1"/>
  <c r="CO78" i="1" s="1"/>
  <c r="CT38" i="1"/>
  <c r="CT51" i="1"/>
  <c r="CT195" i="1"/>
  <c r="CT179" i="1"/>
  <c r="CT180" i="1"/>
  <c r="CT75" i="1"/>
  <c r="CT114" i="1"/>
  <c r="CT209" i="1"/>
  <c r="CT90" i="1"/>
  <c r="CT172" i="1"/>
  <c r="CT32" i="1"/>
  <c r="CT150" i="1"/>
  <c r="CT19" i="1"/>
  <c r="CT23" i="1"/>
  <c r="CT124" i="1"/>
  <c r="CT216" i="1"/>
  <c r="CT196" i="1"/>
  <c r="CT117" i="1"/>
  <c r="CT27" i="1"/>
  <c r="CT200" i="1"/>
  <c r="CT181" i="1"/>
  <c r="CT118" i="1"/>
  <c r="CT217" i="1"/>
  <c r="CT28" i="1"/>
  <c r="CT215" i="1"/>
  <c r="CT161" i="1"/>
  <c r="CT162" i="1"/>
  <c r="CT99" i="1"/>
  <c r="CT163" i="1"/>
  <c r="CT67" i="1"/>
  <c r="CT66" i="1"/>
  <c r="CT218" i="1"/>
  <c r="CT91" i="1"/>
  <c r="CT130" i="1"/>
  <c r="CT113" i="1"/>
  <c r="CT129" i="1"/>
  <c r="CT31" i="1"/>
  <c r="CT30" i="1"/>
  <c r="CT174" i="1"/>
  <c r="CT173" i="1"/>
  <c r="CT112" i="1"/>
  <c r="CT122" i="1"/>
  <c r="CT175" i="1"/>
  <c r="CT20" i="1"/>
  <c r="CT44" i="1"/>
  <c r="CT71" i="1"/>
  <c r="CT24" i="1"/>
  <c r="CT109" i="1"/>
  <c r="CT87" i="1"/>
  <c r="CT139" i="1"/>
  <c r="CT33" i="1"/>
  <c r="CT94" i="1"/>
  <c r="CT155" i="1"/>
  <c r="CT143" i="1"/>
  <c r="CT142" i="1"/>
  <c r="CT202" i="1"/>
  <c r="CT22" i="1"/>
  <c r="CT18" i="1"/>
  <c r="CT138" i="1"/>
  <c r="CT140" i="1"/>
  <c r="CT137" i="1"/>
  <c r="CT56" i="1"/>
  <c r="CT39" i="1"/>
  <c r="CT52" i="1"/>
  <c r="CT134" i="1"/>
  <c r="CT59" i="1"/>
  <c r="CT68" i="1"/>
  <c r="CT115" i="1"/>
  <c r="CT123" i="1"/>
  <c r="CT120" i="1"/>
  <c r="CT60" i="1"/>
  <c r="CT95" i="1"/>
  <c r="CT34" i="1"/>
  <c r="CT149" i="1"/>
  <c r="CT21" i="1"/>
  <c r="CT25" i="1"/>
  <c r="CT45" i="1"/>
  <c r="CT63" i="1"/>
  <c r="CT48" i="1"/>
  <c r="CT65" i="1"/>
  <c r="CT93" i="1"/>
  <c r="CT125" i="1"/>
  <c r="CT199" i="1"/>
  <c r="CT110" i="1"/>
  <c r="CT88" i="1"/>
  <c r="CT177" i="1"/>
  <c r="CT207" i="1"/>
  <c r="CT219" i="1"/>
  <c r="CT35" i="1"/>
  <c r="CT131" i="1"/>
  <c r="CT132" i="1"/>
  <c r="CT133" i="1"/>
  <c r="CT135" i="1"/>
  <c r="CT42" i="1"/>
  <c r="CT26" i="1"/>
  <c r="CT176" i="1"/>
  <c r="CT152" i="1"/>
  <c r="CT49" i="1"/>
  <c r="CT201" i="1"/>
  <c r="CT73" i="1"/>
  <c r="CT37" i="1"/>
  <c r="CT57" i="1"/>
  <c r="CT58" i="1"/>
  <c r="CT69" i="1"/>
  <c r="CT36" i="1"/>
  <c r="CT214" i="1"/>
  <c r="CT76" i="1"/>
  <c r="CT116" i="1"/>
  <c r="CT126" i="1"/>
  <c r="CT128" i="1"/>
  <c r="CT197" i="1"/>
  <c r="CT136" i="1"/>
  <c r="CT182" i="1"/>
  <c r="CT203" i="1"/>
  <c r="CT183" i="1"/>
  <c r="CT184" i="1"/>
  <c r="CT144" i="1"/>
  <c r="CT47" i="1"/>
  <c r="CT96" i="1"/>
  <c r="CT61" i="1"/>
  <c r="CT127" i="1"/>
  <c r="CT164" i="1"/>
  <c r="CT100" i="1"/>
  <c r="CT79" i="1"/>
  <c r="CT74" i="1"/>
  <c r="CT64" i="1"/>
  <c r="CT70" i="1"/>
  <c r="CT206" i="1"/>
  <c r="CT178" i="1"/>
  <c r="CT198" i="1"/>
  <c r="CT156" i="1"/>
  <c r="CT106" i="1"/>
  <c r="CT108" i="1"/>
  <c r="CT101" i="1"/>
  <c r="CT102" i="1"/>
  <c r="CT103" i="1"/>
  <c r="CT104" i="1"/>
  <c r="CT105" i="1"/>
  <c r="CT107" i="1"/>
  <c r="CT85" i="1"/>
  <c r="CT83" i="1"/>
  <c r="CT84" i="1"/>
  <c r="CT86" i="1"/>
  <c r="CT97" i="1"/>
  <c r="CT145" i="1"/>
  <c r="CT98" i="1"/>
  <c r="CT92" i="1"/>
  <c r="CT62" i="1"/>
  <c r="CT208" i="1"/>
  <c r="CT213" i="1"/>
  <c r="CT147" i="1"/>
  <c r="CT148" i="1"/>
  <c r="CT185" i="1"/>
  <c r="CT186" i="1"/>
  <c r="CT121" i="1"/>
  <c r="CT43" i="1"/>
  <c r="CT53" i="1"/>
  <c r="CT54" i="1"/>
  <c r="CT46" i="1"/>
  <c r="CT187" i="1"/>
  <c r="CT188" i="1"/>
  <c r="CT189" i="1"/>
  <c r="CT190" i="1"/>
  <c r="CT192" i="1"/>
  <c r="CT193" i="1"/>
  <c r="CT191" i="1"/>
  <c r="CT157" i="1"/>
  <c r="CT158" i="1"/>
  <c r="CT165" i="1"/>
  <c r="CT77" i="1"/>
  <c r="CT141" i="1"/>
  <c r="CT55" i="1"/>
  <c r="CT111" i="1"/>
  <c r="CT210" i="1"/>
  <c r="CT211" i="1"/>
  <c r="CT154" i="1"/>
  <c r="CT151" i="1"/>
  <c r="CT166" i="1"/>
  <c r="CT159" i="1"/>
  <c r="CT167" i="1"/>
  <c r="CT168" i="1"/>
  <c r="CT169" i="1"/>
  <c r="CT80" i="1"/>
  <c r="CT81" i="1"/>
  <c r="CT82" i="1"/>
  <c r="CT170" i="1"/>
  <c r="CT171" i="1"/>
  <c r="CT78" i="1"/>
  <c r="CI38" i="1"/>
  <c r="CI51" i="1"/>
  <c r="CI195" i="1"/>
  <c r="CI179" i="1"/>
  <c r="CI180" i="1"/>
  <c r="CI75" i="1"/>
  <c r="CI114" i="1"/>
  <c r="CI209" i="1"/>
  <c r="CI90" i="1"/>
  <c r="CI172" i="1"/>
  <c r="CQ172" i="1" s="1"/>
  <c r="CI32" i="1"/>
  <c r="CI150" i="1"/>
  <c r="CI19" i="1"/>
  <c r="CI23" i="1"/>
  <c r="CI124" i="1"/>
  <c r="CI216" i="1"/>
  <c r="CI196" i="1"/>
  <c r="CI117" i="1"/>
  <c r="CI27" i="1"/>
  <c r="CI200" i="1"/>
  <c r="CI181" i="1"/>
  <c r="CI118" i="1"/>
  <c r="CI217" i="1"/>
  <c r="CI28" i="1"/>
  <c r="CI215" i="1"/>
  <c r="CI161" i="1"/>
  <c r="CI162" i="1"/>
  <c r="CI99" i="1"/>
  <c r="CI163" i="1"/>
  <c r="CI67" i="1"/>
  <c r="CI66" i="1"/>
  <c r="CI218" i="1"/>
  <c r="CI91" i="1"/>
  <c r="CI130" i="1"/>
  <c r="CI113" i="1"/>
  <c r="CI129" i="1"/>
  <c r="CI31" i="1"/>
  <c r="CI30" i="1"/>
  <c r="CI174" i="1"/>
  <c r="CI173" i="1"/>
  <c r="CI112" i="1"/>
  <c r="CI122" i="1"/>
  <c r="CI175" i="1"/>
  <c r="CI20" i="1"/>
  <c r="CI44" i="1"/>
  <c r="CI71" i="1"/>
  <c r="CI24" i="1"/>
  <c r="CI109" i="1"/>
  <c r="CI87" i="1"/>
  <c r="CI139" i="1"/>
  <c r="CI33" i="1"/>
  <c r="CI94" i="1"/>
  <c r="CI155" i="1"/>
  <c r="CI143" i="1"/>
  <c r="CI142" i="1"/>
  <c r="CI202" i="1"/>
  <c r="CI22" i="1"/>
  <c r="CI18" i="1"/>
  <c r="CI138" i="1"/>
  <c r="CI140" i="1"/>
  <c r="CI137" i="1"/>
  <c r="CI56" i="1"/>
  <c r="CI39" i="1"/>
  <c r="CI52" i="1"/>
  <c r="CI134" i="1"/>
  <c r="CI59" i="1"/>
  <c r="CI68" i="1"/>
  <c r="CI115" i="1"/>
  <c r="CI123" i="1"/>
  <c r="CI120" i="1"/>
  <c r="CI60" i="1"/>
  <c r="CI95" i="1"/>
  <c r="CI34" i="1"/>
  <c r="CI149" i="1"/>
  <c r="CI21" i="1"/>
  <c r="CI25" i="1"/>
  <c r="CI45" i="1"/>
  <c r="CI63" i="1"/>
  <c r="CI48" i="1"/>
  <c r="CI65" i="1"/>
  <c r="CI93" i="1"/>
  <c r="CI125" i="1"/>
  <c r="CI199" i="1"/>
  <c r="CI110" i="1"/>
  <c r="CI88" i="1"/>
  <c r="CI177" i="1"/>
  <c r="CI207" i="1"/>
  <c r="CI219" i="1"/>
  <c r="CI35" i="1"/>
  <c r="CI131" i="1"/>
  <c r="CI132" i="1"/>
  <c r="CI133" i="1"/>
  <c r="CI135" i="1"/>
  <c r="CI42" i="1"/>
  <c r="CI26" i="1"/>
  <c r="CI176" i="1"/>
  <c r="CI152" i="1"/>
  <c r="CI49" i="1"/>
  <c r="CI201" i="1"/>
  <c r="CI73" i="1"/>
  <c r="CI37" i="1"/>
  <c r="CI57" i="1"/>
  <c r="CI58" i="1"/>
  <c r="CI69" i="1"/>
  <c r="CI36" i="1"/>
  <c r="CI214" i="1"/>
  <c r="CI76" i="1"/>
  <c r="CI116" i="1"/>
  <c r="CI126" i="1"/>
  <c r="CI128" i="1"/>
  <c r="CI197" i="1"/>
  <c r="CI136" i="1"/>
  <c r="CI182" i="1"/>
  <c r="CI203" i="1"/>
  <c r="CI183" i="1"/>
  <c r="CI184" i="1"/>
  <c r="CI144" i="1"/>
  <c r="CI47" i="1"/>
  <c r="CI96" i="1"/>
  <c r="CI61" i="1"/>
  <c r="CI127" i="1"/>
  <c r="CI164" i="1"/>
  <c r="CI100" i="1"/>
  <c r="CI79" i="1"/>
  <c r="CI74" i="1"/>
  <c r="CI64" i="1"/>
  <c r="CI70" i="1"/>
  <c r="CI206" i="1"/>
  <c r="CI178" i="1"/>
  <c r="CI198" i="1"/>
  <c r="CI156" i="1"/>
  <c r="CI106" i="1"/>
  <c r="CI108" i="1"/>
  <c r="CI101" i="1"/>
  <c r="CI102" i="1"/>
  <c r="CI103" i="1"/>
  <c r="CI104" i="1"/>
  <c r="CI105" i="1"/>
  <c r="CI107" i="1"/>
  <c r="CI85" i="1"/>
  <c r="CI83" i="1"/>
  <c r="CI84" i="1"/>
  <c r="CI86" i="1"/>
  <c r="CI97" i="1"/>
  <c r="CI145" i="1"/>
  <c r="CI98" i="1"/>
  <c r="CI92" i="1"/>
  <c r="CI62" i="1"/>
  <c r="CI208" i="1"/>
  <c r="CI213" i="1"/>
  <c r="CI146" i="1"/>
  <c r="CI147" i="1"/>
  <c r="CI148" i="1"/>
  <c r="CI185" i="1"/>
  <c r="CI186" i="1"/>
  <c r="CI121" i="1"/>
  <c r="CI43" i="1"/>
  <c r="CI53" i="1"/>
  <c r="CI54" i="1"/>
  <c r="CI46" i="1"/>
  <c r="CI187" i="1"/>
  <c r="CI188" i="1"/>
  <c r="CI189" i="1"/>
  <c r="CI190" i="1"/>
  <c r="CI192" i="1"/>
  <c r="CI193" i="1"/>
  <c r="CI191" i="1"/>
  <c r="CI157" i="1"/>
  <c r="CI158" i="1"/>
  <c r="CI165" i="1"/>
  <c r="CI77" i="1"/>
  <c r="CI141" i="1"/>
  <c r="CI55" i="1"/>
  <c r="CI111" i="1"/>
  <c r="CI210" i="1"/>
  <c r="CI211" i="1"/>
  <c r="CI154" i="1"/>
  <c r="CI151" i="1"/>
  <c r="CI166" i="1"/>
  <c r="CI159" i="1"/>
  <c r="CI167" i="1"/>
  <c r="CI168" i="1"/>
  <c r="CI169" i="1"/>
  <c r="CI80" i="1"/>
  <c r="CI81" i="1"/>
  <c r="CI82" i="1"/>
  <c r="CI170" i="1"/>
  <c r="CI171" i="1"/>
  <c r="CI78" i="1"/>
  <c r="CJ38" i="1"/>
  <c r="CJ51" i="1"/>
  <c r="CJ195" i="1"/>
  <c r="CJ179" i="1"/>
  <c r="CJ180" i="1"/>
  <c r="CQ180" i="1" s="1"/>
  <c r="CJ75" i="1"/>
  <c r="CJ114" i="1"/>
  <c r="CJ209" i="1"/>
  <c r="CQ209" i="1" s="1"/>
  <c r="CJ90" i="1"/>
  <c r="CJ172" i="1"/>
  <c r="CJ32" i="1"/>
  <c r="CJ150" i="1"/>
  <c r="CJ19" i="1"/>
  <c r="CQ19" i="1" s="1"/>
  <c r="CJ23" i="1"/>
  <c r="CQ23" i="1" s="1"/>
  <c r="CJ124" i="1"/>
  <c r="CJ216" i="1"/>
  <c r="CQ216" i="1" s="1"/>
  <c r="CJ196" i="1"/>
  <c r="CJ117" i="1"/>
  <c r="CJ27" i="1"/>
  <c r="CJ200" i="1"/>
  <c r="CJ181" i="1"/>
  <c r="CQ181" i="1" s="1"/>
  <c r="CJ118" i="1"/>
  <c r="CQ118" i="1" s="1"/>
  <c r="CJ217" i="1"/>
  <c r="CJ28" i="1"/>
  <c r="CQ28" i="1" s="1"/>
  <c r="CJ215" i="1"/>
  <c r="CJ161" i="1"/>
  <c r="CJ162" i="1"/>
  <c r="CJ99" i="1"/>
  <c r="CJ163" i="1"/>
  <c r="CQ163" i="1" s="1"/>
  <c r="CJ67" i="1"/>
  <c r="CQ67" i="1" s="1"/>
  <c r="CJ66" i="1"/>
  <c r="CJ218" i="1"/>
  <c r="CJ91" i="1"/>
  <c r="CJ130" i="1"/>
  <c r="CJ113" i="1"/>
  <c r="CJ129" i="1"/>
  <c r="CJ31" i="1"/>
  <c r="CQ31" i="1" s="1"/>
  <c r="CJ30" i="1"/>
  <c r="CQ30" i="1" s="1"/>
  <c r="CJ174" i="1"/>
  <c r="CJ173" i="1"/>
  <c r="CQ173" i="1" s="1"/>
  <c r="CJ112" i="1"/>
  <c r="CJ122" i="1"/>
  <c r="CJ175" i="1"/>
  <c r="CJ20" i="1"/>
  <c r="CJ44" i="1"/>
  <c r="CQ44" i="1" s="1"/>
  <c r="CJ71" i="1"/>
  <c r="CQ71" i="1" s="1"/>
  <c r="CJ24" i="1"/>
  <c r="CJ109" i="1"/>
  <c r="CQ109" i="1" s="1"/>
  <c r="CJ87" i="1"/>
  <c r="CJ139" i="1"/>
  <c r="CJ33" i="1"/>
  <c r="CJ94" i="1"/>
  <c r="CJ155" i="1"/>
  <c r="CQ155" i="1" s="1"/>
  <c r="CJ143" i="1"/>
  <c r="CQ143" i="1" s="1"/>
  <c r="CJ142" i="1"/>
  <c r="CJ202" i="1"/>
  <c r="CQ202" i="1" s="1"/>
  <c r="CJ22" i="1"/>
  <c r="CJ18" i="1"/>
  <c r="CJ138" i="1"/>
  <c r="CJ140" i="1"/>
  <c r="CJ137" i="1"/>
  <c r="CQ137" i="1" s="1"/>
  <c r="CJ56" i="1"/>
  <c r="CQ56" i="1" s="1"/>
  <c r="CJ39" i="1"/>
  <c r="CJ52" i="1"/>
  <c r="CQ52" i="1" s="1"/>
  <c r="CJ134" i="1"/>
  <c r="CJ59" i="1"/>
  <c r="CJ68" i="1"/>
  <c r="CJ115" i="1"/>
  <c r="CJ123" i="1"/>
  <c r="CQ123" i="1" s="1"/>
  <c r="CJ120" i="1"/>
  <c r="CQ120" i="1" s="1"/>
  <c r="CJ60" i="1"/>
  <c r="CJ95" i="1"/>
  <c r="CQ95" i="1" s="1"/>
  <c r="CJ34" i="1"/>
  <c r="CJ149" i="1"/>
  <c r="CJ21" i="1"/>
  <c r="CJ25" i="1"/>
  <c r="CJ45" i="1"/>
  <c r="CQ45" i="1" s="1"/>
  <c r="CJ63" i="1"/>
  <c r="CQ63" i="1" s="1"/>
  <c r="CJ48" i="1"/>
  <c r="CJ65" i="1"/>
  <c r="CQ65" i="1" s="1"/>
  <c r="CJ93" i="1"/>
  <c r="CJ125" i="1"/>
  <c r="CJ199" i="1"/>
  <c r="CJ110" i="1"/>
  <c r="CJ88" i="1"/>
  <c r="CQ88" i="1" s="1"/>
  <c r="CJ177" i="1"/>
  <c r="CQ177" i="1" s="1"/>
  <c r="CJ207" i="1"/>
  <c r="CJ219" i="1"/>
  <c r="CQ219" i="1" s="1"/>
  <c r="CJ35" i="1"/>
  <c r="CJ131" i="1"/>
  <c r="CJ132" i="1"/>
  <c r="CJ133" i="1"/>
  <c r="CJ135" i="1"/>
  <c r="CQ135" i="1" s="1"/>
  <c r="CJ42" i="1"/>
  <c r="CQ42" i="1" s="1"/>
  <c r="CJ26" i="1"/>
  <c r="CJ176" i="1"/>
  <c r="CQ176" i="1" s="1"/>
  <c r="CJ152" i="1"/>
  <c r="CJ49" i="1"/>
  <c r="CJ201" i="1"/>
  <c r="CJ73" i="1"/>
  <c r="CJ37" i="1"/>
  <c r="CQ37" i="1" s="1"/>
  <c r="CJ57" i="1"/>
  <c r="CQ57" i="1" s="1"/>
  <c r="CJ58" i="1"/>
  <c r="CJ69" i="1"/>
  <c r="CQ69" i="1" s="1"/>
  <c r="CJ36" i="1"/>
  <c r="CJ214" i="1"/>
  <c r="CJ76" i="1"/>
  <c r="CJ116" i="1"/>
  <c r="CJ126" i="1"/>
  <c r="CQ126" i="1" s="1"/>
  <c r="CJ128" i="1"/>
  <c r="CQ128" i="1" s="1"/>
  <c r="CJ197" i="1"/>
  <c r="CJ136" i="1"/>
  <c r="CQ136" i="1" s="1"/>
  <c r="CJ182" i="1"/>
  <c r="CJ203" i="1"/>
  <c r="CJ183" i="1"/>
  <c r="CJ184" i="1"/>
  <c r="CJ144" i="1"/>
  <c r="CQ144" i="1" s="1"/>
  <c r="CJ47" i="1"/>
  <c r="CQ47" i="1" s="1"/>
  <c r="CJ96" i="1"/>
  <c r="CJ61" i="1"/>
  <c r="CQ61" i="1" s="1"/>
  <c r="CJ127" i="1"/>
  <c r="CJ164" i="1"/>
  <c r="CJ100" i="1"/>
  <c r="CJ79" i="1"/>
  <c r="CJ74" i="1"/>
  <c r="CQ74" i="1" s="1"/>
  <c r="CJ64" i="1"/>
  <c r="CQ64" i="1" s="1"/>
  <c r="CJ70" i="1"/>
  <c r="CJ206" i="1"/>
  <c r="CQ206" i="1" s="1"/>
  <c r="CJ178" i="1"/>
  <c r="CJ198" i="1"/>
  <c r="CJ156" i="1"/>
  <c r="CJ106" i="1"/>
  <c r="CJ108" i="1"/>
  <c r="CQ108" i="1" s="1"/>
  <c r="CJ101" i="1"/>
  <c r="CQ101" i="1" s="1"/>
  <c r="CJ102" i="1"/>
  <c r="CJ103" i="1"/>
  <c r="CQ103" i="1" s="1"/>
  <c r="CJ104" i="1"/>
  <c r="CJ105" i="1"/>
  <c r="CQ105" i="1" s="1"/>
  <c r="CJ107" i="1"/>
  <c r="CJ85" i="1"/>
  <c r="CJ83" i="1"/>
  <c r="CQ83" i="1" s="1"/>
  <c r="CJ84" i="1"/>
  <c r="CQ84" i="1" s="1"/>
  <c r="CJ86" i="1"/>
  <c r="CJ97" i="1"/>
  <c r="CQ97" i="1" s="1"/>
  <c r="CJ145" i="1"/>
  <c r="CJ98" i="1"/>
  <c r="CJ92" i="1"/>
  <c r="CJ62" i="1"/>
  <c r="CJ208" i="1"/>
  <c r="CQ208" i="1" s="1"/>
  <c r="CJ213" i="1"/>
  <c r="CQ213" i="1" s="1"/>
  <c r="CJ146" i="1"/>
  <c r="CJ147" i="1"/>
  <c r="CQ147" i="1" s="1"/>
  <c r="CJ148" i="1"/>
  <c r="CJ185" i="1"/>
  <c r="CJ186" i="1"/>
  <c r="CJ121" i="1"/>
  <c r="CJ43" i="1"/>
  <c r="CQ43" i="1" s="1"/>
  <c r="CJ53" i="1"/>
  <c r="CQ53" i="1" s="1"/>
  <c r="CJ54" i="1"/>
  <c r="CJ46" i="1"/>
  <c r="CQ46" i="1" s="1"/>
  <c r="CJ187" i="1"/>
  <c r="CJ188" i="1"/>
  <c r="CJ189" i="1"/>
  <c r="CJ190" i="1"/>
  <c r="CJ192" i="1"/>
  <c r="CQ192" i="1" s="1"/>
  <c r="CJ193" i="1"/>
  <c r="CQ193" i="1" s="1"/>
  <c r="CJ191" i="1"/>
  <c r="CJ157" i="1"/>
  <c r="CQ157" i="1" s="1"/>
  <c r="CJ158" i="1"/>
  <c r="CJ165" i="1"/>
  <c r="CJ77" i="1"/>
  <c r="CJ141" i="1"/>
  <c r="CJ55" i="1"/>
  <c r="CQ55" i="1" s="1"/>
  <c r="CJ111" i="1"/>
  <c r="CQ111" i="1" s="1"/>
  <c r="CJ210" i="1"/>
  <c r="CJ211" i="1"/>
  <c r="CQ211" i="1" s="1"/>
  <c r="CJ154" i="1"/>
  <c r="CQ154" i="1" s="1"/>
  <c r="CJ151" i="1"/>
  <c r="CJ166" i="1"/>
  <c r="CJ159" i="1"/>
  <c r="CJ167" i="1"/>
  <c r="CQ167" i="1" s="1"/>
  <c r="CJ168" i="1"/>
  <c r="CQ168" i="1" s="1"/>
  <c r="CJ169" i="1"/>
  <c r="CJ80" i="1"/>
  <c r="CQ80" i="1" s="1"/>
  <c r="CJ81" i="1"/>
  <c r="CJ82" i="1"/>
  <c r="CJ170" i="1"/>
  <c r="CJ171" i="1"/>
  <c r="CJ78" i="1"/>
  <c r="CQ78" i="1" s="1"/>
  <c r="CK38" i="1"/>
  <c r="CK51" i="1"/>
  <c r="CK195" i="1"/>
  <c r="CK179" i="1"/>
  <c r="CK180" i="1"/>
  <c r="CK75" i="1"/>
  <c r="CK114" i="1"/>
  <c r="CK209" i="1"/>
  <c r="CK90" i="1"/>
  <c r="CK172" i="1"/>
  <c r="CK32" i="1"/>
  <c r="CK150" i="1"/>
  <c r="CK19" i="1"/>
  <c r="CK23" i="1"/>
  <c r="CK124" i="1"/>
  <c r="CK216" i="1"/>
  <c r="CK196" i="1"/>
  <c r="CK117" i="1"/>
  <c r="CK27" i="1"/>
  <c r="CK200" i="1"/>
  <c r="CK181" i="1"/>
  <c r="CK118" i="1"/>
  <c r="CK217" i="1"/>
  <c r="CK28" i="1"/>
  <c r="CK215" i="1"/>
  <c r="CK161" i="1"/>
  <c r="CK162" i="1"/>
  <c r="CK99" i="1"/>
  <c r="CK163" i="1"/>
  <c r="CK67" i="1"/>
  <c r="CK66" i="1"/>
  <c r="CK218" i="1"/>
  <c r="CK91" i="1"/>
  <c r="CK130" i="1"/>
  <c r="CK113" i="1"/>
  <c r="CK129" i="1"/>
  <c r="CK31" i="1"/>
  <c r="CK30" i="1"/>
  <c r="CK174" i="1"/>
  <c r="CK173" i="1"/>
  <c r="CK112" i="1"/>
  <c r="CK122" i="1"/>
  <c r="CK175" i="1"/>
  <c r="CK20" i="1"/>
  <c r="CK44" i="1"/>
  <c r="CK71" i="1"/>
  <c r="CK24" i="1"/>
  <c r="CK109" i="1"/>
  <c r="CK87" i="1"/>
  <c r="CK139" i="1"/>
  <c r="CK33" i="1"/>
  <c r="CK94" i="1"/>
  <c r="CK155" i="1"/>
  <c r="CK143" i="1"/>
  <c r="CK142" i="1"/>
  <c r="CK202" i="1"/>
  <c r="CK22" i="1"/>
  <c r="CK18" i="1"/>
  <c r="CK138" i="1"/>
  <c r="CK140" i="1"/>
  <c r="CK137" i="1"/>
  <c r="CK56" i="1"/>
  <c r="CK39" i="1"/>
  <c r="CK52" i="1"/>
  <c r="CK134" i="1"/>
  <c r="CK59" i="1"/>
  <c r="CK68" i="1"/>
  <c r="CK115" i="1"/>
  <c r="CK123" i="1"/>
  <c r="CK120" i="1"/>
  <c r="CK60" i="1"/>
  <c r="CK95" i="1"/>
  <c r="CK34" i="1"/>
  <c r="CK149" i="1"/>
  <c r="CK21" i="1"/>
  <c r="CK25" i="1"/>
  <c r="CK45" i="1"/>
  <c r="CK63" i="1"/>
  <c r="CK48" i="1"/>
  <c r="CK65" i="1"/>
  <c r="CK93" i="1"/>
  <c r="CK125" i="1"/>
  <c r="CK199" i="1"/>
  <c r="CK110" i="1"/>
  <c r="CK88" i="1"/>
  <c r="CK177" i="1"/>
  <c r="CK207" i="1"/>
  <c r="CK219" i="1"/>
  <c r="CK35" i="1"/>
  <c r="CK131" i="1"/>
  <c r="CK132" i="1"/>
  <c r="CK133" i="1"/>
  <c r="CK135" i="1"/>
  <c r="CK42" i="1"/>
  <c r="CK26" i="1"/>
  <c r="CK176" i="1"/>
  <c r="CK152" i="1"/>
  <c r="CK49" i="1"/>
  <c r="CK201" i="1"/>
  <c r="CK73" i="1"/>
  <c r="CK37" i="1"/>
  <c r="CK57" i="1"/>
  <c r="CK58" i="1"/>
  <c r="CK69" i="1"/>
  <c r="CK36" i="1"/>
  <c r="CK214" i="1"/>
  <c r="CK76" i="1"/>
  <c r="CK116" i="1"/>
  <c r="CK126" i="1"/>
  <c r="CK128" i="1"/>
  <c r="CK197" i="1"/>
  <c r="CK136" i="1"/>
  <c r="CK182" i="1"/>
  <c r="CK203" i="1"/>
  <c r="CK183" i="1"/>
  <c r="CK184" i="1"/>
  <c r="CK144" i="1"/>
  <c r="CK47" i="1"/>
  <c r="CK96" i="1"/>
  <c r="CK61" i="1"/>
  <c r="CK127" i="1"/>
  <c r="CK164" i="1"/>
  <c r="CK100" i="1"/>
  <c r="CK79" i="1"/>
  <c r="CK74" i="1"/>
  <c r="CK64" i="1"/>
  <c r="CK70" i="1"/>
  <c r="CK206" i="1"/>
  <c r="CK178" i="1"/>
  <c r="CK198" i="1"/>
  <c r="CK156" i="1"/>
  <c r="CK106" i="1"/>
  <c r="CK108" i="1"/>
  <c r="CK101" i="1"/>
  <c r="CK102" i="1"/>
  <c r="CK103" i="1"/>
  <c r="CK104" i="1"/>
  <c r="CK105" i="1"/>
  <c r="CK107" i="1"/>
  <c r="CK85" i="1"/>
  <c r="CK83" i="1"/>
  <c r="CK84" i="1"/>
  <c r="CK86" i="1"/>
  <c r="CK97" i="1"/>
  <c r="CK145" i="1"/>
  <c r="CK98" i="1"/>
  <c r="CK92" i="1"/>
  <c r="CK62" i="1"/>
  <c r="CK208" i="1"/>
  <c r="CK213" i="1"/>
  <c r="CK146" i="1"/>
  <c r="CK147" i="1"/>
  <c r="CK148" i="1"/>
  <c r="CK185" i="1"/>
  <c r="CK186" i="1"/>
  <c r="CK121" i="1"/>
  <c r="CK43" i="1"/>
  <c r="CK53" i="1"/>
  <c r="CK54" i="1"/>
  <c r="CK46" i="1"/>
  <c r="CK187" i="1"/>
  <c r="CK188" i="1"/>
  <c r="CK189" i="1"/>
  <c r="CK190" i="1"/>
  <c r="CK192" i="1"/>
  <c r="CK193" i="1"/>
  <c r="CK191" i="1"/>
  <c r="CK157" i="1"/>
  <c r="CK158" i="1"/>
  <c r="CK165" i="1"/>
  <c r="CK77" i="1"/>
  <c r="CK141" i="1"/>
  <c r="CK55" i="1"/>
  <c r="CK111" i="1"/>
  <c r="CK210" i="1"/>
  <c r="CK211" i="1"/>
  <c r="CK154" i="1"/>
  <c r="CK151" i="1"/>
  <c r="CK166" i="1"/>
  <c r="CK159" i="1"/>
  <c r="CK167" i="1"/>
  <c r="CK168" i="1"/>
  <c r="CK169" i="1"/>
  <c r="CK80" i="1"/>
  <c r="CK81" i="1"/>
  <c r="CK82" i="1"/>
  <c r="CK170" i="1"/>
  <c r="CK171" i="1"/>
  <c r="CK78" i="1"/>
  <c r="CL38" i="1"/>
  <c r="CL51" i="1"/>
  <c r="CL195" i="1"/>
  <c r="CL179" i="1"/>
  <c r="CL180" i="1"/>
  <c r="CL75" i="1"/>
  <c r="CL114" i="1"/>
  <c r="CL209" i="1"/>
  <c r="CL90" i="1"/>
  <c r="CL172" i="1"/>
  <c r="CL32" i="1"/>
  <c r="CL150" i="1"/>
  <c r="CL19" i="1"/>
  <c r="CL23" i="1"/>
  <c r="CL124" i="1"/>
  <c r="CL216" i="1"/>
  <c r="CL196" i="1"/>
  <c r="CL117" i="1"/>
  <c r="CL27" i="1"/>
  <c r="CL200" i="1"/>
  <c r="CL181" i="1"/>
  <c r="CL118" i="1"/>
  <c r="CL217" i="1"/>
  <c r="CL28" i="1"/>
  <c r="CL215" i="1"/>
  <c r="CL161" i="1"/>
  <c r="CL162" i="1"/>
  <c r="CL99" i="1"/>
  <c r="CL163" i="1"/>
  <c r="CL67" i="1"/>
  <c r="CL66" i="1"/>
  <c r="CL218" i="1"/>
  <c r="CL91" i="1"/>
  <c r="CL130" i="1"/>
  <c r="CL113" i="1"/>
  <c r="CL129" i="1"/>
  <c r="CL31" i="1"/>
  <c r="CL30" i="1"/>
  <c r="CL174" i="1"/>
  <c r="CL173" i="1"/>
  <c r="CL112" i="1"/>
  <c r="CL122" i="1"/>
  <c r="CL175" i="1"/>
  <c r="CL20" i="1"/>
  <c r="CL44" i="1"/>
  <c r="CL71" i="1"/>
  <c r="CL24" i="1"/>
  <c r="CL109" i="1"/>
  <c r="CL87" i="1"/>
  <c r="CL139" i="1"/>
  <c r="CL33" i="1"/>
  <c r="CL94" i="1"/>
  <c r="CL155" i="1"/>
  <c r="CL143" i="1"/>
  <c r="CL142" i="1"/>
  <c r="CL202" i="1"/>
  <c r="CL22" i="1"/>
  <c r="CL138" i="1"/>
  <c r="CL140" i="1"/>
  <c r="CL137" i="1"/>
  <c r="CL56" i="1"/>
  <c r="CL39" i="1"/>
  <c r="CL52" i="1"/>
  <c r="CL134" i="1"/>
  <c r="CL59" i="1"/>
  <c r="CL68" i="1"/>
  <c r="CL115" i="1"/>
  <c r="CL123" i="1"/>
  <c r="CL120" i="1"/>
  <c r="CL60" i="1"/>
  <c r="CL95" i="1"/>
  <c r="CL34" i="1"/>
  <c r="CL149" i="1"/>
  <c r="CL21" i="1"/>
  <c r="CL25" i="1"/>
  <c r="CL45" i="1"/>
  <c r="CL63" i="1"/>
  <c r="CL48" i="1"/>
  <c r="CL65" i="1"/>
  <c r="CL93" i="1"/>
  <c r="CL125" i="1"/>
  <c r="CL199" i="1"/>
  <c r="CL110" i="1"/>
  <c r="CL88" i="1"/>
  <c r="CL177" i="1"/>
  <c r="CL207" i="1"/>
  <c r="CL219" i="1"/>
  <c r="CL35" i="1"/>
  <c r="CL131" i="1"/>
  <c r="CL132" i="1"/>
  <c r="CL133" i="1"/>
  <c r="CL135" i="1"/>
  <c r="CL42" i="1"/>
  <c r="CL26" i="1"/>
  <c r="CL176" i="1"/>
  <c r="CL152" i="1"/>
  <c r="CL49" i="1"/>
  <c r="CL201" i="1"/>
  <c r="CL73" i="1"/>
  <c r="CL37" i="1"/>
  <c r="CL57" i="1"/>
  <c r="CL58" i="1"/>
  <c r="CL69" i="1"/>
  <c r="CL36" i="1"/>
  <c r="CL214" i="1"/>
  <c r="CL76" i="1"/>
  <c r="CL116" i="1"/>
  <c r="CL126" i="1"/>
  <c r="CL128" i="1"/>
  <c r="CL197" i="1"/>
  <c r="CL136" i="1"/>
  <c r="CL182" i="1"/>
  <c r="CL203" i="1"/>
  <c r="CL183" i="1"/>
  <c r="CL184" i="1"/>
  <c r="CL144" i="1"/>
  <c r="CL47" i="1"/>
  <c r="CL96" i="1"/>
  <c r="CL61" i="1"/>
  <c r="CL127" i="1"/>
  <c r="CL164" i="1"/>
  <c r="CL100" i="1"/>
  <c r="CL79" i="1"/>
  <c r="CL74" i="1"/>
  <c r="CL64" i="1"/>
  <c r="CL70" i="1"/>
  <c r="CL206" i="1"/>
  <c r="CL178" i="1"/>
  <c r="CL198" i="1"/>
  <c r="CL156" i="1"/>
  <c r="CL106" i="1"/>
  <c r="CL108" i="1"/>
  <c r="CL101" i="1"/>
  <c r="CL102" i="1"/>
  <c r="CL103" i="1"/>
  <c r="CL104" i="1"/>
  <c r="CL105" i="1"/>
  <c r="CL107" i="1"/>
  <c r="CL85" i="1"/>
  <c r="CL83" i="1"/>
  <c r="CL84" i="1"/>
  <c r="CL86" i="1"/>
  <c r="CL97" i="1"/>
  <c r="CL145" i="1"/>
  <c r="CL98" i="1"/>
  <c r="CL92" i="1"/>
  <c r="CL62" i="1"/>
  <c r="CL208" i="1"/>
  <c r="CL213" i="1"/>
  <c r="CL146" i="1"/>
  <c r="CL147" i="1"/>
  <c r="CL148" i="1"/>
  <c r="CL185" i="1"/>
  <c r="CL186" i="1"/>
  <c r="CL121" i="1"/>
  <c r="CL43" i="1"/>
  <c r="CL53" i="1"/>
  <c r="CL54" i="1"/>
  <c r="CL46" i="1"/>
  <c r="CL187" i="1"/>
  <c r="CL188" i="1"/>
  <c r="CL189" i="1"/>
  <c r="CL190" i="1"/>
  <c r="CL192" i="1"/>
  <c r="CL193" i="1"/>
  <c r="CL191" i="1"/>
  <c r="CL157" i="1"/>
  <c r="CL158" i="1"/>
  <c r="CL165" i="1"/>
  <c r="CL77" i="1"/>
  <c r="CL141" i="1"/>
  <c r="CL55" i="1"/>
  <c r="CL111" i="1"/>
  <c r="CL210" i="1"/>
  <c r="CL211" i="1"/>
  <c r="CL154" i="1"/>
  <c r="CL151" i="1"/>
  <c r="CL166" i="1"/>
  <c r="CL159" i="1"/>
  <c r="CL167" i="1"/>
  <c r="CL168" i="1"/>
  <c r="CL169" i="1"/>
  <c r="CL80" i="1"/>
  <c r="CL81" i="1"/>
  <c r="CL82" i="1"/>
  <c r="CL170" i="1"/>
  <c r="CL171" i="1"/>
  <c r="CL78" i="1"/>
  <c r="CM38" i="1"/>
  <c r="CM51" i="1"/>
  <c r="CM195" i="1"/>
  <c r="CM179" i="1"/>
  <c r="CM180" i="1"/>
  <c r="CM75" i="1"/>
  <c r="CM114" i="1"/>
  <c r="CM209" i="1"/>
  <c r="CM90" i="1"/>
  <c r="CM172" i="1"/>
  <c r="CM32" i="1"/>
  <c r="CM150" i="1"/>
  <c r="CM19" i="1"/>
  <c r="CM23" i="1"/>
  <c r="CM124" i="1"/>
  <c r="CM216" i="1"/>
  <c r="CM196" i="1"/>
  <c r="CM117" i="1"/>
  <c r="CM27" i="1"/>
  <c r="CM200" i="1"/>
  <c r="CM181" i="1"/>
  <c r="CM118" i="1"/>
  <c r="CM217" i="1"/>
  <c r="CM28" i="1"/>
  <c r="CM215" i="1"/>
  <c r="CM161" i="1"/>
  <c r="CM162" i="1"/>
  <c r="CM99" i="1"/>
  <c r="CM163" i="1"/>
  <c r="CM67" i="1"/>
  <c r="CM66" i="1"/>
  <c r="CM218" i="1"/>
  <c r="CM91" i="1"/>
  <c r="CM130" i="1"/>
  <c r="CM113" i="1"/>
  <c r="CM129" i="1"/>
  <c r="CM31" i="1"/>
  <c r="CM30" i="1"/>
  <c r="CM174" i="1"/>
  <c r="CM173" i="1"/>
  <c r="CM112" i="1"/>
  <c r="CM122" i="1"/>
  <c r="CM175" i="1"/>
  <c r="CM20" i="1"/>
  <c r="CM44" i="1"/>
  <c r="CM71" i="1"/>
  <c r="CM24" i="1"/>
  <c r="CM109" i="1"/>
  <c r="CM87" i="1"/>
  <c r="CM139" i="1"/>
  <c r="CM33" i="1"/>
  <c r="CM94" i="1"/>
  <c r="CM155" i="1"/>
  <c r="CM143" i="1"/>
  <c r="CM142" i="1"/>
  <c r="CM202" i="1"/>
  <c r="CM22" i="1"/>
  <c r="CM18" i="1"/>
  <c r="CM138" i="1"/>
  <c r="CM140" i="1"/>
  <c r="CM137" i="1"/>
  <c r="CM56" i="1"/>
  <c r="CM39" i="1"/>
  <c r="CM52" i="1"/>
  <c r="CM134" i="1"/>
  <c r="CM59" i="1"/>
  <c r="CM68" i="1"/>
  <c r="CM115" i="1"/>
  <c r="CM123" i="1"/>
  <c r="CM120" i="1"/>
  <c r="CM60" i="1"/>
  <c r="CM95" i="1"/>
  <c r="CM34" i="1"/>
  <c r="CM149" i="1"/>
  <c r="CM21" i="1"/>
  <c r="CM25" i="1"/>
  <c r="CM45" i="1"/>
  <c r="CM63" i="1"/>
  <c r="CM48" i="1"/>
  <c r="CM65" i="1"/>
  <c r="CM93" i="1"/>
  <c r="CM125" i="1"/>
  <c r="CM199" i="1"/>
  <c r="CM110" i="1"/>
  <c r="CM88" i="1"/>
  <c r="CM177" i="1"/>
  <c r="CM207" i="1"/>
  <c r="CM219" i="1"/>
  <c r="CM35" i="1"/>
  <c r="CM131" i="1"/>
  <c r="CM132" i="1"/>
  <c r="CM133" i="1"/>
  <c r="CM135" i="1"/>
  <c r="CM42" i="1"/>
  <c r="CM26" i="1"/>
  <c r="CM176" i="1"/>
  <c r="CM152" i="1"/>
  <c r="CM49" i="1"/>
  <c r="CM201" i="1"/>
  <c r="CM73" i="1"/>
  <c r="CM37" i="1"/>
  <c r="CM57" i="1"/>
  <c r="CM58" i="1"/>
  <c r="CM69" i="1"/>
  <c r="CM36" i="1"/>
  <c r="CM214" i="1"/>
  <c r="CM76" i="1"/>
  <c r="CM116" i="1"/>
  <c r="CM126" i="1"/>
  <c r="CM128" i="1"/>
  <c r="CM197" i="1"/>
  <c r="CM136" i="1"/>
  <c r="CM182" i="1"/>
  <c r="CM203" i="1"/>
  <c r="CM183" i="1"/>
  <c r="CM184" i="1"/>
  <c r="CM144" i="1"/>
  <c r="CM47" i="1"/>
  <c r="CM96" i="1"/>
  <c r="CM61" i="1"/>
  <c r="CM127" i="1"/>
  <c r="CM164" i="1"/>
  <c r="CM100" i="1"/>
  <c r="CM79" i="1"/>
  <c r="CM74" i="1"/>
  <c r="CM64" i="1"/>
  <c r="CM70" i="1"/>
  <c r="CM206" i="1"/>
  <c r="CM178" i="1"/>
  <c r="CM198" i="1"/>
  <c r="CM156" i="1"/>
  <c r="CM106" i="1"/>
  <c r="CM108" i="1"/>
  <c r="CM101" i="1"/>
  <c r="CM102" i="1"/>
  <c r="CM103" i="1"/>
  <c r="CM104" i="1"/>
  <c r="CM105" i="1"/>
  <c r="CM107" i="1"/>
  <c r="CM85" i="1"/>
  <c r="CM83" i="1"/>
  <c r="CM84" i="1"/>
  <c r="CM86" i="1"/>
  <c r="CM97" i="1"/>
  <c r="CM145" i="1"/>
  <c r="CM98" i="1"/>
  <c r="CM92" i="1"/>
  <c r="CM62" i="1"/>
  <c r="CM208" i="1"/>
  <c r="CM213" i="1"/>
  <c r="CM146" i="1"/>
  <c r="CM147" i="1"/>
  <c r="CM148" i="1"/>
  <c r="CM185" i="1"/>
  <c r="CM186" i="1"/>
  <c r="CM121" i="1"/>
  <c r="CM43" i="1"/>
  <c r="CM53" i="1"/>
  <c r="CM54" i="1"/>
  <c r="CM46" i="1"/>
  <c r="CM187" i="1"/>
  <c r="CM188" i="1"/>
  <c r="CM189" i="1"/>
  <c r="CM190" i="1"/>
  <c r="CM192" i="1"/>
  <c r="CM193" i="1"/>
  <c r="CM191" i="1"/>
  <c r="CM157" i="1"/>
  <c r="CM158" i="1"/>
  <c r="CM165" i="1"/>
  <c r="CM77" i="1"/>
  <c r="CM141" i="1"/>
  <c r="CM55" i="1"/>
  <c r="CM111" i="1"/>
  <c r="CM210" i="1"/>
  <c r="CM211" i="1"/>
  <c r="CM154" i="1"/>
  <c r="CM151" i="1"/>
  <c r="CM166" i="1"/>
  <c r="CM159" i="1"/>
  <c r="CM167" i="1"/>
  <c r="CM168" i="1"/>
  <c r="CM169" i="1"/>
  <c r="CM80" i="1"/>
  <c r="CM81" i="1"/>
  <c r="CM82" i="1"/>
  <c r="CM170" i="1"/>
  <c r="CM171" i="1"/>
  <c r="CM78" i="1"/>
  <c r="CO38" i="1"/>
  <c r="CO51" i="1"/>
  <c r="CO179" i="1"/>
  <c r="CO90" i="1"/>
  <c r="CO150" i="1"/>
  <c r="CO23" i="1"/>
  <c r="CO124" i="1"/>
  <c r="CO196" i="1"/>
  <c r="CO200" i="1"/>
  <c r="CO217" i="1"/>
  <c r="CO215" i="1"/>
  <c r="CO161" i="1"/>
  <c r="CO162" i="1"/>
  <c r="CO99" i="1"/>
  <c r="CO66" i="1"/>
  <c r="CO91" i="1"/>
  <c r="CO129" i="1"/>
  <c r="CO112" i="1"/>
  <c r="CO122" i="1"/>
  <c r="CO175" i="1"/>
  <c r="CO20" i="1"/>
  <c r="CO87" i="1"/>
  <c r="CO94" i="1"/>
  <c r="CO142" i="1"/>
  <c r="CO22" i="1"/>
  <c r="CO18" i="1"/>
  <c r="CO138" i="1"/>
  <c r="CO140" i="1"/>
  <c r="CO134" i="1"/>
  <c r="CO115" i="1"/>
  <c r="CO34" i="1"/>
  <c r="CO149" i="1"/>
  <c r="CO21" i="1"/>
  <c r="CO25" i="1"/>
  <c r="CO93" i="1"/>
  <c r="CO110" i="1"/>
  <c r="CO207" i="1"/>
  <c r="CO35" i="1"/>
  <c r="CO131" i="1"/>
  <c r="CO133" i="1"/>
  <c r="CO42" i="1"/>
  <c r="CO26" i="1"/>
  <c r="CO152" i="1"/>
  <c r="CO73" i="1"/>
  <c r="CO36" i="1"/>
  <c r="CO116" i="1"/>
  <c r="CO182" i="1"/>
  <c r="CO184" i="1"/>
  <c r="CO79" i="1"/>
  <c r="CO106" i="1"/>
  <c r="CO85" i="1"/>
  <c r="CO62" i="1"/>
  <c r="CO121" i="1"/>
  <c r="CO54" i="1"/>
  <c r="CO190" i="1"/>
  <c r="CO141" i="1"/>
  <c r="CO159" i="1"/>
  <c r="CO169" i="1"/>
  <c r="CO171" i="1"/>
  <c r="CQ38" i="1"/>
  <c r="CQ75" i="1"/>
  <c r="CQ196" i="1"/>
  <c r="CQ215" i="1"/>
  <c r="CQ161" i="1"/>
  <c r="CQ218" i="1"/>
  <c r="CQ87" i="1"/>
  <c r="CQ22" i="1"/>
  <c r="CQ138" i="1"/>
  <c r="CQ134" i="1"/>
  <c r="CQ35" i="1"/>
  <c r="CQ152" i="1"/>
  <c r="CQ49" i="1"/>
  <c r="CQ100" i="1"/>
  <c r="CQ178" i="1"/>
  <c r="CQ104" i="1"/>
  <c r="CQ92" i="1"/>
  <c r="CQ187" i="1"/>
  <c r="CQ158" i="1"/>
  <c r="CQ151" i="1"/>
  <c r="BS51" i="1"/>
  <c r="CN51" i="1" s="1"/>
  <c r="CC51" i="1"/>
  <c r="L195" i="1"/>
  <c r="BS195" i="1"/>
  <c r="CN195" i="1" s="1"/>
  <c r="CC195" i="1"/>
  <c r="L179" i="1"/>
  <c r="L180" i="1"/>
  <c r="BS180" i="1"/>
  <c r="BU180" i="1" s="1"/>
  <c r="BS179" i="1"/>
  <c r="CN179" i="1" s="1"/>
  <c r="L75" i="1"/>
  <c r="BS38" i="1"/>
  <c r="BU38" i="1" s="1"/>
  <c r="L38" i="1"/>
  <c r="CC38" i="1"/>
  <c r="BS75" i="1"/>
  <c r="CN75" i="1" s="1"/>
  <c r="CC75" i="1"/>
  <c r="L209" i="1"/>
  <c r="L90" i="1"/>
  <c r="L172" i="1"/>
  <c r="L32" i="1"/>
  <c r="L150" i="1"/>
  <c r="L19" i="1"/>
  <c r="L23" i="1"/>
  <c r="L124" i="1"/>
  <c r="L216" i="1"/>
  <c r="L200" i="1"/>
  <c r="L117" i="1"/>
  <c r="L181" i="1"/>
  <c r="L27" i="1"/>
  <c r="L118" i="1"/>
  <c r="L215" i="1"/>
  <c r="L217" i="1"/>
  <c r="L161" i="1"/>
  <c r="L28" i="1"/>
  <c r="L162" i="1"/>
  <c r="L163" i="1"/>
  <c r="L67" i="1"/>
  <c r="L66" i="1"/>
  <c r="L218" i="1"/>
  <c r="L91" i="1"/>
  <c r="L130" i="1"/>
  <c r="L113" i="1"/>
  <c r="L129" i="1"/>
  <c r="L99" i="1"/>
  <c r="L31" i="1"/>
  <c r="L30" i="1"/>
  <c r="L174" i="1"/>
  <c r="L173" i="1"/>
  <c r="L112" i="1"/>
  <c r="L122" i="1"/>
  <c r="L175" i="1"/>
  <c r="L20" i="1"/>
  <c r="L44" i="1"/>
  <c r="L71" i="1"/>
  <c r="L24" i="1"/>
  <c r="L109" i="1"/>
  <c r="L87" i="1"/>
  <c r="L139" i="1"/>
  <c r="L33" i="1"/>
  <c r="L94" i="1"/>
  <c r="L143" i="1"/>
  <c r="L142" i="1"/>
  <c r="L155" i="1"/>
  <c r="L202" i="1"/>
  <c r="L22" i="1"/>
  <c r="L18" i="1"/>
  <c r="L137" i="1"/>
  <c r="L138" i="1"/>
  <c r="L140" i="1"/>
  <c r="L56" i="1"/>
  <c r="L39" i="1"/>
  <c r="L52" i="1"/>
  <c r="L134" i="1"/>
  <c r="L59" i="1"/>
  <c r="L68" i="1"/>
  <c r="L115" i="1"/>
  <c r="L123" i="1"/>
  <c r="L120" i="1"/>
  <c r="L60" i="1"/>
  <c r="L95" i="1"/>
  <c r="L34" i="1"/>
  <c r="L149" i="1"/>
  <c r="L21" i="1"/>
  <c r="L25" i="1"/>
  <c r="L45" i="1"/>
  <c r="L63" i="1"/>
  <c r="L48" i="1"/>
  <c r="L65" i="1"/>
  <c r="L93" i="1"/>
  <c r="L125" i="1"/>
  <c r="L199" i="1"/>
  <c r="L110" i="1"/>
  <c r="L88" i="1"/>
  <c r="L177" i="1"/>
  <c r="L207" i="1"/>
  <c r="L219" i="1"/>
  <c r="L35" i="1"/>
  <c r="L131" i="1"/>
  <c r="L132" i="1"/>
  <c r="L133" i="1"/>
  <c r="L135" i="1"/>
  <c r="L176" i="1"/>
  <c r="L42" i="1"/>
  <c r="L26" i="1"/>
  <c r="L152" i="1"/>
  <c r="L73" i="1"/>
  <c r="L37" i="1"/>
  <c r="L57" i="1"/>
  <c r="L58" i="1"/>
  <c r="L114" i="1"/>
  <c r="L69" i="1"/>
  <c r="L182" i="1"/>
  <c r="L36" i="1"/>
  <c r="L203" i="1"/>
  <c r="L214" i="1"/>
  <c r="L49" i="1"/>
  <c r="L183" i="1"/>
  <c r="L184" i="1"/>
  <c r="L76" i="1"/>
  <c r="L116" i="1"/>
  <c r="L126" i="1"/>
  <c r="L128" i="1"/>
  <c r="L197" i="1"/>
  <c r="L136" i="1"/>
  <c r="L201" i="1"/>
  <c r="L144" i="1"/>
  <c r="L47" i="1"/>
  <c r="L96" i="1"/>
  <c r="L61" i="1"/>
  <c r="L127" i="1"/>
  <c r="L164" i="1"/>
  <c r="L74" i="1"/>
  <c r="L178" i="1"/>
  <c r="L64" i="1"/>
  <c r="L70" i="1"/>
  <c r="L206" i="1"/>
  <c r="L100" i="1"/>
  <c r="L79" i="1"/>
  <c r="L198" i="1"/>
  <c r="L156" i="1"/>
  <c r="L106" i="1"/>
  <c r="L108" i="1"/>
  <c r="L101" i="1"/>
  <c r="L102" i="1"/>
  <c r="L103" i="1"/>
  <c r="L104" i="1"/>
  <c r="L105" i="1"/>
  <c r="L107" i="1"/>
  <c r="L85" i="1"/>
  <c r="L83" i="1"/>
  <c r="L84" i="1"/>
  <c r="L86" i="1"/>
  <c r="L97" i="1"/>
  <c r="L145" i="1"/>
  <c r="L98" i="1"/>
  <c r="L92" i="1"/>
  <c r="L62" i="1"/>
  <c r="L185" i="1"/>
  <c r="L208" i="1"/>
  <c r="L213" i="1"/>
  <c r="L186" i="1"/>
  <c r="L146" i="1"/>
  <c r="L147" i="1"/>
  <c r="L148" i="1"/>
  <c r="L121" i="1"/>
  <c r="L43" i="1"/>
  <c r="L53" i="1"/>
  <c r="L54" i="1"/>
  <c r="L46" i="1"/>
  <c r="L187" i="1"/>
  <c r="L188" i="1"/>
  <c r="L189" i="1"/>
  <c r="L190" i="1"/>
  <c r="L192" i="1"/>
  <c r="L193" i="1"/>
  <c r="L191" i="1"/>
  <c r="L158" i="1"/>
  <c r="L157" i="1"/>
  <c r="L165" i="1"/>
  <c r="L77" i="1"/>
  <c r="L141" i="1"/>
  <c r="L55" i="1"/>
  <c r="L111" i="1"/>
  <c r="L210" i="1"/>
  <c r="L211" i="1"/>
  <c r="L154" i="1"/>
  <c r="L151" i="1"/>
  <c r="L166" i="1"/>
  <c r="L159" i="1"/>
  <c r="L167" i="1"/>
  <c r="L168" i="1"/>
  <c r="L169" i="1"/>
  <c r="L80" i="1"/>
  <c r="L81" i="1"/>
  <c r="L82" i="1"/>
  <c r="L170" i="1"/>
  <c r="L171" i="1"/>
  <c r="L78" i="1"/>
  <c r="CC25" i="1"/>
  <c r="BS25" i="1"/>
  <c r="CN25" i="1" s="1"/>
  <c r="CC19" i="1"/>
  <c r="BS19" i="1"/>
  <c r="CC23" i="1"/>
  <c r="BS23" i="1"/>
  <c r="CN23" i="1" s="1"/>
  <c r="CQ89" i="1" l="1"/>
  <c r="CQ185" i="1"/>
  <c r="CQ164" i="1"/>
  <c r="CQ125" i="1"/>
  <c r="CQ59" i="1"/>
  <c r="CQ122" i="1"/>
  <c r="CQ81" i="1"/>
  <c r="CQ148" i="1"/>
  <c r="CQ145" i="1"/>
  <c r="CQ127" i="1"/>
  <c r="CQ182" i="1"/>
  <c r="CQ36" i="1"/>
  <c r="CQ93" i="1"/>
  <c r="CQ34" i="1"/>
  <c r="CQ112" i="1"/>
  <c r="CQ91" i="1"/>
  <c r="CQ90" i="1"/>
  <c r="CQ77" i="1"/>
  <c r="CQ32" i="1"/>
  <c r="CQ170" i="1"/>
  <c r="CQ166" i="1"/>
  <c r="CQ189" i="1"/>
  <c r="CQ186" i="1"/>
  <c r="CQ107" i="1"/>
  <c r="CQ156" i="1"/>
  <c r="CQ183" i="1"/>
  <c r="CQ76" i="1"/>
  <c r="CQ201" i="1"/>
  <c r="CQ132" i="1"/>
  <c r="CQ199" i="1"/>
  <c r="CQ21" i="1"/>
  <c r="CQ68" i="1"/>
  <c r="CQ33" i="1"/>
  <c r="CQ175" i="1"/>
  <c r="CQ113" i="1"/>
  <c r="CQ162" i="1"/>
  <c r="CQ27" i="1"/>
  <c r="CQ195" i="1"/>
  <c r="CQ106" i="1"/>
  <c r="CQ190" i="1"/>
  <c r="CQ82" i="1"/>
  <c r="CQ98" i="1"/>
  <c r="CQ198" i="1"/>
  <c r="CQ203" i="1"/>
  <c r="CQ214" i="1"/>
  <c r="CQ131" i="1"/>
  <c r="CQ149" i="1"/>
  <c r="CQ18" i="1"/>
  <c r="CQ139" i="1"/>
  <c r="CQ130" i="1"/>
  <c r="CQ117" i="1"/>
  <c r="CQ51" i="1"/>
  <c r="CQ165" i="1"/>
  <c r="CQ188" i="1"/>
  <c r="CQ179" i="1"/>
  <c r="CQ159" i="1"/>
  <c r="CQ41" i="1"/>
  <c r="CQ50" i="1"/>
  <c r="CQ160" i="1"/>
  <c r="CQ171" i="1"/>
  <c r="CQ141" i="1"/>
  <c r="CQ121" i="1"/>
  <c r="CQ62" i="1"/>
  <c r="CQ85" i="1"/>
  <c r="CQ79" i="1"/>
  <c r="CQ184" i="1"/>
  <c r="CQ116" i="1"/>
  <c r="CQ73" i="1"/>
  <c r="CQ133" i="1"/>
  <c r="CQ110" i="1"/>
  <c r="CQ25" i="1"/>
  <c r="CQ115" i="1"/>
  <c r="CQ140" i="1"/>
  <c r="CQ94" i="1"/>
  <c r="CQ20" i="1"/>
  <c r="CQ129" i="1"/>
  <c r="CQ99" i="1"/>
  <c r="CQ200" i="1"/>
  <c r="CQ150" i="1"/>
  <c r="CQ40" i="1"/>
  <c r="CQ169" i="1"/>
  <c r="CQ210" i="1"/>
  <c r="CQ191" i="1"/>
  <c r="CQ54" i="1"/>
  <c r="CQ146" i="1"/>
  <c r="CQ86" i="1"/>
  <c r="CQ102" i="1"/>
  <c r="CQ70" i="1"/>
  <c r="CQ96" i="1"/>
  <c r="CQ197" i="1"/>
  <c r="CQ58" i="1"/>
  <c r="CQ26" i="1"/>
  <c r="CQ207" i="1"/>
  <c r="CQ48" i="1"/>
  <c r="CQ60" i="1"/>
  <c r="CQ39" i="1"/>
  <c r="CQ142" i="1"/>
  <c r="CQ24" i="1"/>
  <c r="CQ174" i="1"/>
  <c r="CQ66" i="1"/>
  <c r="CQ217" i="1"/>
  <c r="CQ124" i="1"/>
  <c r="CQ114" i="1"/>
  <c r="CN19" i="1"/>
  <c r="CT146" i="1"/>
  <c r="CP146" i="1"/>
  <c r="CP56" i="1"/>
  <c r="CP126" i="1"/>
  <c r="CP215" i="1"/>
  <c r="CP108" i="1"/>
  <c r="CP88" i="1"/>
  <c r="CP121" i="1"/>
  <c r="CP62" i="1"/>
  <c r="CP188" i="1"/>
  <c r="CP74" i="1"/>
  <c r="CP89" i="1"/>
  <c r="CP159" i="1"/>
  <c r="CP141" i="1"/>
  <c r="CP140" i="1"/>
  <c r="CP94" i="1"/>
  <c r="CP44" i="1"/>
  <c r="CP31" i="1"/>
  <c r="CP163" i="1"/>
  <c r="CP181" i="1"/>
  <c r="CP19" i="1"/>
  <c r="CP107" i="1"/>
  <c r="CP156" i="1"/>
  <c r="CP100" i="1"/>
  <c r="CP183" i="1"/>
  <c r="CP76" i="1"/>
  <c r="CP201" i="1"/>
  <c r="CP132" i="1"/>
  <c r="CP199" i="1"/>
  <c r="CP21" i="1"/>
  <c r="CP68" i="1"/>
  <c r="CP82" i="1"/>
  <c r="CP151" i="1"/>
  <c r="CP165" i="1"/>
  <c r="CP185" i="1"/>
  <c r="CP98" i="1"/>
  <c r="BU160" i="1"/>
  <c r="CN89" i="1"/>
  <c r="CP180" i="1"/>
  <c r="CP129" i="1"/>
  <c r="CP178" i="1"/>
  <c r="CP150" i="1"/>
  <c r="CP154" i="1"/>
  <c r="CP105" i="1"/>
  <c r="CP49" i="1"/>
  <c r="CP138" i="1"/>
  <c r="CP80" i="1"/>
  <c r="CP211" i="1"/>
  <c r="CP46" i="1"/>
  <c r="CP147" i="1"/>
  <c r="CP97" i="1"/>
  <c r="CP104" i="1"/>
  <c r="CP127" i="1"/>
  <c r="CP182" i="1"/>
  <c r="CP152" i="1"/>
  <c r="CP35" i="1"/>
  <c r="CP34" i="1"/>
  <c r="CP134" i="1"/>
  <c r="CP113" i="1"/>
  <c r="CP162" i="1"/>
  <c r="CP27" i="1"/>
  <c r="CP32" i="1"/>
  <c r="CP145" i="1"/>
  <c r="CP203" i="1"/>
  <c r="CP149" i="1"/>
  <c r="CP200" i="1"/>
  <c r="CP175" i="1"/>
  <c r="CP81" i="1"/>
  <c r="CP148" i="1"/>
  <c r="CP214" i="1"/>
  <c r="CP59" i="1"/>
  <c r="CP20" i="1"/>
  <c r="CP93" i="1"/>
  <c r="CP179" i="1"/>
  <c r="CP158" i="1"/>
  <c r="CP198" i="1"/>
  <c r="CP131" i="1"/>
  <c r="CP125" i="1"/>
  <c r="CP99" i="1"/>
  <c r="CP195" i="1"/>
  <c r="CP36" i="1"/>
  <c r="CP52" i="1"/>
  <c r="CP187" i="1"/>
  <c r="CP164" i="1"/>
  <c r="CP33" i="1"/>
  <c r="CP157" i="1"/>
  <c r="CP161" i="1"/>
  <c r="CP41" i="1"/>
  <c r="CP112" i="1"/>
  <c r="CP87" i="1"/>
  <c r="CP50" i="1"/>
  <c r="CP169" i="1"/>
  <c r="CP210" i="1"/>
  <c r="CP191" i="1"/>
  <c r="CP54" i="1"/>
  <c r="CP206" i="1"/>
  <c r="CP61" i="1"/>
  <c r="CP69" i="1"/>
  <c r="CP176" i="1"/>
  <c r="CP65" i="1"/>
  <c r="CP22" i="1"/>
  <c r="CP122" i="1"/>
  <c r="CP130" i="1"/>
  <c r="CP117" i="1"/>
  <c r="CP172" i="1"/>
  <c r="CP51" i="1"/>
  <c r="CP168" i="1"/>
  <c r="CP38" i="1"/>
  <c r="CP111" i="1"/>
  <c r="CP193" i="1"/>
  <c r="CP213" i="1"/>
  <c r="CP86" i="1"/>
  <c r="CP102" i="1"/>
  <c r="CP70" i="1"/>
  <c r="CP96" i="1"/>
  <c r="CP197" i="1"/>
  <c r="CP58" i="1"/>
  <c r="CP26" i="1"/>
  <c r="CP207" i="1"/>
  <c r="CP48" i="1"/>
  <c r="CP39" i="1"/>
  <c r="CP202" i="1"/>
  <c r="CP91" i="1"/>
  <c r="CP90" i="1"/>
  <c r="CP53" i="1"/>
  <c r="CP95" i="1"/>
  <c r="CP196" i="1"/>
  <c r="CP103" i="1"/>
  <c r="CP60" i="1"/>
  <c r="CP136" i="1"/>
  <c r="CP219" i="1"/>
  <c r="CP139" i="1"/>
  <c r="CP174" i="1"/>
  <c r="CP124" i="1"/>
  <c r="CP123" i="1"/>
  <c r="CP24" i="1"/>
  <c r="CP217" i="1"/>
  <c r="CP190" i="1"/>
  <c r="CP83" i="1"/>
  <c r="CP144" i="1"/>
  <c r="CP135" i="1"/>
  <c r="CP171" i="1"/>
  <c r="CP114" i="1"/>
  <c r="CP37" i="1"/>
  <c r="CP45" i="1"/>
  <c r="CP143" i="1"/>
  <c r="CP66" i="1"/>
  <c r="CP142" i="1"/>
  <c r="CP78" i="1"/>
  <c r="CP43" i="1"/>
  <c r="CP101" i="1"/>
  <c r="CP57" i="1"/>
  <c r="CP120" i="1"/>
  <c r="CP109" i="1"/>
  <c r="CP28" i="1"/>
  <c r="CP209" i="1"/>
  <c r="CP170" i="1"/>
  <c r="CP166" i="1"/>
  <c r="CP77" i="1"/>
  <c r="CP189" i="1"/>
  <c r="CP186" i="1"/>
  <c r="CP92" i="1"/>
  <c r="CP85" i="1"/>
  <c r="CP106" i="1"/>
  <c r="CP79" i="1"/>
  <c r="CP184" i="1"/>
  <c r="CP116" i="1"/>
  <c r="CP73" i="1"/>
  <c r="CP133" i="1"/>
  <c r="CP110" i="1"/>
  <c r="CP25" i="1"/>
  <c r="CP115" i="1"/>
  <c r="CP137" i="1"/>
  <c r="CP155" i="1"/>
  <c r="CP71" i="1"/>
  <c r="CP30" i="1"/>
  <c r="CP67" i="1"/>
  <c r="CP118" i="1"/>
  <c r="CP23" i="1"/>
  <c r="CP75" i="1"/>
  <c r="CP160" i="1"/>
  <c r="CP167" i="1"/>
  <c r="CP192" i="1"/>
  <c r="CP64" i="1"/>
  <c r="CP42" i="1"/>
  <c r="CP177" i="1"/>
  <c r="CP218" i="1"/>
  <c r="CP40" i="1"/>
  <c r="CP208" i="1"/>
  <c r="CP84" i="1"/>
  <c r="CP128" i="1"/>
  <c r="CP63" i="1"/>
  <c r="CP173" i="1"/>
  <c r="CP216" i="1"/>
  <c r="CP55" i="1"/>
  <c r="CP47" i="1"/>
  <c r="CN50" i="1"/>
  <c r="BU40" i="1"/>
  <c r="BU51" i="1"/>
  <c r="BU195" i="1"/>
  <c r="BU41" i="1"/>
  <c r="CN38" i="1"/>
  <c r="CN180" i="1"/>
  <c r="BU179" i="1"/>
  <c r="BU75" i="1"/>
  <c r="BU25" i="1"/>
  <c r="BU19" i="1"/>
  <c r="BU23" i="1"/>
  <c r="CS41" i="1" l="1"/>
  <c r="CS40" i="1"/>
  <c r="CS160" i="1"/>
  <c r="CS89" i="1"/>
  <c r="CS50" i="1"/>
  <c r="CC150" i="1"/>
  <c r="CN150" i="1"/>
  <c r="L196" i="1"/>
  <c r="CC124" i="1"/>
  <c r="BS124" i="1"/>
  <c r="CN124" i="1" s="1"/>
  <c r="CC32" i="1"/>
  <c r="BS32" i="1"/>
  <c r="BS209" i="1"/>
  <c r="CN209" i="1" s="1"/>
  <c r="CC209" i="1"/>
  <c r="CC21" i="1"/>
  <c r="BS21" i="1"/>
  <c r="CN21" i="1" s="1"/>
  <c r="CC199" i="1"/>
  <c r="BS199" i="1"/>
  <c r="CN199" i="1" s="1"/>
  <c r="CC125" i="1"/>
  <c r="BS125" i="1"/>
  <c r="CN125" i="1" s="1"/>
  <c r="CC93" i="1"/>
  <c r="BS93" i="1"/>
  <c r="CN93" i="1" s="1"/>
  <c r="CC48" i="1"/>
  <c r="BS48" i="1"/>
  <c r="CN48" i="1" s="1"/>
  <c r="CC65" i="1"/>
  <c r="BS65" i="1"/>
  <c r="CN65" i="1" s="1"/>
  <c r="CC45" i="1"/>
  <c r="BS45" i="1"/>
  <c r="CN45" i="1" s="1"/>
  <c r="CC63" i="1"/>
  <c r="BS63" i="1"/>
  <c r="CN63" i="1" s="1"/>
  <c r="CC88" i="1"/>
  <c r="BS88" i="1"/>
  <c r="CN88" i="1" s="1"/>
  <c r="CC110" i="1"/>
  <c r="BS110" i="1"/>
  <c r="CN110" i="1" s="1"/>
  <c r="CC34" i="1"/>
  <c r="BS34" i="1"/>
  <c r="CN34" i="1" s="1"/>
  <c r="CC149" i="1"/>
  <c r="BS149" i="1"/>
  <c r="CN149" i="1" s="1"/>
  <c r="CC139" i="1"/>
  <c r="BS139" i="1"/>
  <c r="CN139" i="1" s="1"/>
  <c r="CN32" i="1" l="1"/>
  <c r="BU199" i="1"/>
  <c r="BU150" i="1"/>
  <c r="BU124" i="1"/>
  <c r="BU32" i="1"/>
  <c r="BU209" i="1"/>
  <c r="BU21" i="1"/>
  <c r="BU125" i="1"/>
  <c r="BU93" i="1"/>
  <c r="BU48" i="1"/>
  <c r="BU65" i="1"/>
  <c r="BU45" i="1"/>
  <c r="BU63" i="1"/>
  <c r="BU88" i="1"/>
  <c r="BU34" i="1"/>
  <c r="BU110" i="1"/>
  <c r="BU149" i="1"/>
  <c r="BU139" i="1"/>
  <c r="CC44" i="1" l="1"/>
  <c r="BS44" i="1"/>
  <c r="CN44" i="1" s="1"/>
  <c r="CC71" i="1"/>
  <c r="BS71" i="1"/>
  <c r="CN71" i="1" s="1"/>
  <c r="CC20" i="1"/>
  <c r="BS20" i="1"/>
  <c r="CC109" i="1"/>
  <c r="BS109" i="1"/>
  <c r="CN109" i="1" s="1"/>
  <c r="CC33" i="1"/>
  <c r="BS33" i="1"/>
  <c r="CN33" i="1" s="1"/>
  <c r="CC24" i="1"/>
  <c r="BS24" i="1"/>
  <c r="CN24" i="1" s="1"/>
  <c r="CC87" i="1"/>
  <c r="BS87" i="1"/>
  <c r="CN87" i="1" s="1"/>
  <c r="K224" i="1" l="1"/>
  <c r="CN20" i="1"/>
  <c r="BU71" i="1"/>
  <c r="BU44" i="1"/>
  <c r="BU20" i="1"/>
  <c r="BU109" i="1"/>
  <c r="BU24" i="1"/>
  <c r="BU33" i="1"/>
  <c r="BU87" i="1"/>
  <c r="BS90" i="1"/>
  <c r="CN90" i="1" s="1"/>
  <c r="CC90" i="1"/>
  <c r="BU90" i="1" l="1"/>
  <c r="BS172" i="1" l="1"/>
  <c r="CC172" i="1"/>
  <c r="BS196" i="1"/>
  <c r="CN196" i="1" s="1"/>
  <c r="CN172" i="1" l="1"/>
  <c r="BU196" i="1"/>
  <c r="BU172" i="1"/>
  <c r="G30" i="7" l="1"/>
  <c r="G27" i="7"/>
  <c r="G28" i="7"/>
  <c r="CC27" i="1"/>
  <c r="BS27" i="1"/>
  <c r="CC28" i="1"/>
  <c r="BS28" i="1"/>
  <c r="CN28" i="1" s="1"/>
  <c r="CN27" i="1" l="1"/>
  <c r="BU27" i="1"/>
  <c r="BU28" i="1"/>
  <c r="BS200" i="1"/>
  <c r="CC200" i="1"/>
  <c r="BS117" i="1"/>
  <c r="CC117" i="1"/>
  <c r="CN117" i="1" l="1"/>
  <c r="CN200" i="1"/>
  <c r="B232" i="1"/>
  <c r="BU200" i="1"/>
  <c r="BU117" i="1"/>
  <c r="BS118" i="1" l="1"/>
  <c r="CC118" i="1"/>
  <c r="CC215" i="1"/>
  <c r="BS215" i="1"/>
  <c r="CN215" i="1" s="1"/>
  <c r="CN118" i="1" l="1"/>
  <c r="BU118" i="1"/>
  <c r="BU215" i="1"/>
  <c r="BS162" i="1" l="1"/>
  <c r="CN162" i="1" s="1"/>
  <c r="CC162" i="1"/>
  <c r="BS99" i="1"/>
  <c r="CN99" i="1" s="1"/>
  <c r="CC99" i="1"/>
  <c r="BU162" i="1" l="1"/>
  <c r="BU99" i="1"/>
  <c r="BS31" i="1"/>
  <c r="CC31" i="1"/>
  <c r="BS113" i="1"/>
  <c r="CN113" i="1" s="1"/>
  <c r="CC113" i="1"/>
  <c r="BS66" i="1"/>
  <c r="CN66" i="1" s="1"/>
  <c r="CC66" i="1"/>
  <c r="BS163" i="1"/>
  <c r="CN163" i="1" s="1"/>
  <c r="CC163" i="1"/>
  <c r="BS218" i="1"/>
  <c r="CN218" i="1" s="1"/>
  <c r="CC218" i="1"/>
  <c r="BS91" i="1"/>
  <c r="CN91" i="1" s="1"/>
  <c r="CC91" i="1"/>
  <c r="BS67" i="1"/>
  <c r="CN67" i="1" s="1"/>
  <c r="CC67" i="1"/>
  <c r="CC177" i="1"/>
  <c r="CC175" i="1"/>
  <c r="BS174" i="1"/>
  <c r="CN174" i="1" s="1"/>
  <c r="BS173" i="1"/>
  <c r="BS18" i="1"/>
  <c r="F8" i="9"/>
  <c r="CN31" i="1" l="1"/>
  <c r="CN173" i="1"/>
  <c r="CN18" i="1"/>
  <c r="BU66" i="1"/>
  <c r="BU163" i="1"/>
  <c r="BU67" i="1"/>
  <c r="BU18" i="1"/>
  <c r="BU218" i="1"/>
  <c r="BU31" i="1"/>
  <c r="BU173" i="1"/>
  <c r="BU174" i="1"/>
  <c r="BU91" i="1"/>
  <c r="BU113" i="1"/>
  <c r="B11" i="7"/>
  <c r="A10" i="12"/>
  <c r="A8" i="12"/>
  <c r="B6" i="9" l="1"/>
  <c r="A10" i="9" l="1"/>
  <c r="C8" i="9" l="1"/>
  <c r="S7" i="2" l="1"/>
  <c r="S6" i="2"/>
  <c r="S5" i="2"/>
  <c r="S4" i="2"/>
  <c r="S3" i="2"/>
  <c r="S2" i="2"/>
  <c r="AE2" i="2"/>
  <c r="AF2" i="2"/>
  <c r="AG2" i="2"/>
  <c r="AH2" i="2"/>
  <c r="AI2" i="2"/>
  <c r="AJ2" i="2"/>
  <c r="AK2" i="2"/>
  <c r="AL2" i="2"/>
  <c r="AM2" i="2"/>
  <c r="BS143" i="1" l="1"/>
  <c r="CN143" i="1" s="1"/>
  <c r="BS142" i="1"/>
  <c r="CN142" i="1" s="1"/>
  <c r="BS175" i="1"/>
  <c r="BS30" i="1"/>
  <c r="BS26" i="1"/>
  <c r="BS49" i="1"/>
  <c r="CN49" i="1" s="1"/>
  <c r="BS36" i="1"/>
  <c r="CN36" i="1" s="1"/>
  <c r="BS37" i="1"/>
  <c r="BS39" i="1"/>
  <c r="BS42" i="1"/>
  <c r="CN42" i="1" s="1"/>
  <c r="BS129" i="1"/>
  <c r="CN129" i="1" s="1"/>
  <c r="BS52" i="1"/>
  <c r="CN52" i="1" s="1"/>
  <c r="BS53" i="1"/>
  <c r="CN53" i="1" s="1"/>
  <c r="BS54" i="1"/>
  <c r="CN54" i="1" s="1"/>
  <c r="BS55" i="1"/>
  <c r="CN55" i="1" s="1"/>
  <c r="BS56" i="1"/>
  <c r="CN56" i="1" s="1"/>
  <c r="BS47" i="1"/>
  <c r="CN47" i="1" s="1"/>
  <c r="BS64" i="1"/>
  <c r="CN64" i="1" s="1"/>
  <c r="BS92" i="1"/>
  <c r="CN92" i="1" s="1"/>
  <c r="BS46" i="1"/>
  <c r="BS57" i="1"/>
  <c r="CN57" i="1" s="1"/>
  <c r="BS77" i="1"/>
  <c r="CN77" i="1" s="1"/>
  <c r="BS35" i="1"/>
  <c r="BS59" i="1"/>
  <c r="CN59" i="1" s="1"/>
  <c r="BS43" i="1"/>
  <c r="CN43" i="1" s="1"/>
  <c r="BS60" i="1"/>
  <c r="CN60" i="1" s="1"/>
  <c r="BS70" i="1"/>
  <c r="CN70" i="1" s="1"/>
  <c r="BS68" i="1"/>
  <c r="CN68" i="1" s="1"/>
  <c r="BS97" i="1"/>
  <c r="CN97" i="1" s="1"/>
  <c r="BS95" i="1"/>
  <c r="CN95" i="1" s="1"/>
  <c r="BS96" i="1"/>
  <c r="CN96" i="1" s="1"/>
  <c r="BS98" i="1"/>
  <c r="CN98" i="1" s="1"/>
  <c r="BS69" i="1"/>
  <c r="CN69" i="1" s="1"/>
  <c r="BS94" i="1"/>
  <c r="CN94" i="1" s="1"/>
  <c r="BS58" i="1"/>
  <c r="CN58" i="1" s="1"/>
  <c r="BS101" i="1"/>
  <c r="CN101" i="1" s="1"/>
  <c r="BS100" i="1"/>
  <c r="CN100" i="1" s="1"/>
  <c r="BS102" i="1"/>
  <c r="CN102" i="1" s="1"/>
  <c r="BS103" i="1"/>
  <c r="CN103" i="1" s="1"/>
  <c r="BS104" i="1"/>
  <c r="CN104" i="1" s="1"/>
  <c r="BS105" i="1"/>
  <c r="CN105" i="1" s="1"/>
  <c r="BS106" i="1"/>
  <c r="CN106" i="1" s="1"/>
  <c r="BS107" i="1"/>
  <c r="CN107" i="1" s="1"/>
  <c r="BS108" i="1"/>
  <c r="CN108" i="1" s="1"/>
  <c r="BS73" i="1"/>
  <c r="CN73" i="1" s="1"/>
  <c r="BS74" i="1"/>
  <c r="BS78" i="1"/>
  <c r="BS76" i="1"/>
  <c r="CN76" i="1" s="1"/>
  <c r="BS112" i="1"/>
  <c r="BS114" i="1"/>
  <c r="CN114" i="1" s="1"/>
  <c r="BS116" i="1"/>
  <c r="CN116" i="1" s="1"/>
  <c r="BS115" i="1"/>
  <c r="CN115" i="1" s="1"/>
  <c r="BS121" i="1"/>
  <c r="BS122" i="1"/>
  <c r="CN122" i="1" s="1"/>
  <c r="BS123" i="1"/>
  <c r="CN123" i="1" s="1"/>
  <c r="BS120" i="1"/>
  <c r="BS126" i="1"/>
  <c r="CN126" i="1" s="1"/>
  <c r="BS127" i="1"/>
  <c r="CN127" i="1" s="1"/>
  <c r="BS80" i="1"/>
  <c r="CN80" i="1" s="1"/>
  <c r="BS61" i="1"/>
  <c r="CN61" i="1" s="1"/>
  <c r="BS81" i="1"/>
  <c r="CN81" i="1" s="1"/>
  <c r="BS82" i="1"/>
  <c r="CN82" i="1" s="1"/>
  <c r="BS62" i="1"/>
  <c r="CN62" i="1" s="1"/>
  <c r="BS79" i="1"/>
  <c r="CN79" i="1" s="1"/>
  <c r="BS83" i="1"/>
  <c r="CN83" i="1" s="1"/>
  <c r="BS84" i="1"/>
  <c r="CN84" i="1" s="1"/>
  <c r="BS85" i="1"/>
  <c r="CN85" i="1" s="1"/>
  <c r="BS86" i="1"/>
  <c r="CN86" i="1" s="1"/>
  <c r="BS128" i="1"/>
  <c r="CN128" i="1" s="1"/>
  <c r="BS134" i="1"/>
  <c r="CN134" i="1" s="1"/>
  <c r="BS136" i="1"/>
  <c r="CN136" i="1" s="1"/>
  <c r="BS131" i="1"/>
  <c r="CN131" i="1" s="1"/>
  <c r="BS132" i="1"/>
  <c r="CN132" i="1" s="1"/>
  <c r="BS133" i="1"/>
  <c r="CN133" i="1" s="1"/>
  <c r="BS135" i="1"/>
  <c r="CN135" i="1" s="1"/>
  <c r="BS137" i="1"/>
  <c r="CN137" i="1" s="1"/>
  <c r="BS138" i="1"/>
  <c r="CN138" i="1" s="1"/>
  <c r="BS111" i="1"/>
  <c r="BS140" i="1"/>
  <c r="CN140" i="1" s="1"/>
  <c r="BS141" i="1"/>
  <c r="CN141" i="1" s="1"/>
  <c r="BS22" i="1"/>
  <c r="BS146" i="1"/>
  <c r="CN146" i="1" s="1"/>
  <c r="BS147" i="1"/>
  <c r="CN147" i="1" s="1"/>
  <c r="BS145" i="1"/>
  <c r="CN145" i="1" s="1"/>
  <c r="BS148" i="1"/>
  <c r="CN148" i="1" s="1"/>
  <c r="BS144" i="1"/>
  <c r="CN144" i="1" s="1"/>
  <c r="BS154" i="1"/>
  <c r="CN154" i="1" s="1"/>
  <c r="BS155" i="1"/>
  <c r="BS152" i="1"/>
  <c r="CN152" i="1" s="1"/>
  <c r="BS156" i="1"/>
  <c r="CN156" i="1" s="1"/>
  <c r="BS157" i="1"/>
  <c r="CN157" i="1" s="1"/>
  <c r="BS151" i="1"/>
  <c r="CN151" i="1" s="1"/>
  <c r="BS158" i="1"/>
  <c r="CN158" i="1" s="1"/>
  <c r="BS166" i="1"/>
  <c r="CN166" i="1" s="1"/>
  <c r="BS159" i="1"/>
  <c r="CN159" i="1" s="1"/>
  <c r="BS164" i="1"/>
  <c r="CN164" i="1" s="1"/>
  <c r="BS167" i="1"/>
  <c r="CN167" i="1" s="1"/>
  <c r="BS168" i="1"/>
  <c r="CN168" i="1" s="1"/>
  <c r="BS169" i="1"/>
  <c r="CN169" i="1" s="1"/>
  <c r="BS161" i="1"/>
  <c r="CN161" i="1" s="1"/>
  <c r="BS165" i="1"/>
  <c r="CN165" i="1" s="1"/>
  <c r="BS170" i="1"/>
  <c r="CN170" i="1" s="1"/>
  <c r="BS171" i="1"/>
  <c r="CN171" i="1" s="1"/>
  <c r="BS177" i="1"/>
  <c r="CN177" i="1" s="1"/>
  <c r="BS176" i="1"/>
  <c r="CN176" i="1" s="1"/>
  <c r="BS178" i="1"/>
  <c r="CN178" i="1" s="1"/>
  <c r="BS182" i="1"/>
  <c r="CN182" i="1" s="1"/>
  <c r="BS183" i="1"/>
  <c r="CN183" i="1" s="1"/>
  <c r="BS185" i="1"/>
  <c r="CN185" i="1" s="1"/>
  <c r="BS187" i="1"/>
  <c r="CN187" i="1" s="1"/>
  <c r="BS188" i="1"/>
  <c r="CN188" i="1" s="1"/>
  <c r="BS189" i="1"/>
  <c r="CN189" i="1" s="1"/>
  <c r="BS190" i="1"/>
  <c r="CN190" i="1" s="1"/>
  <c r="BS191" i="1"/>
  <c r="CN191" i="1" s="1"/>
  <c r="BS184" i="1"/>
  <c r="CN184" i="1" s="1"/>
  <c r="BS181" i="1"/>
  <c r="CN181" i="1" s="1"/>
  <c r="BS192" i="1"/>
  <c r="CN192" i="1" s="1"/>
  <c r="BS186" i="1"/>
  <c r="CN186" i="1" s="1"/>
  <c r="BS193" i="1"/>
  <c r="CN193" i="1" s="1"/>
  <c r="BS197" i="1"/>
  <c r="CN197" i="1" s="1"/>
  <c r="BS198" i="1"/>
  <c r="CN198" i="1" s="1"/>
  <c r="BS201" i="1"/>
  <c r="CN201" i="1" s="1"/>
  <c r="BS202" i="1"/>
  <c r="CN202" i="1" s="1"/>
  <c r="BS203" i="1"/>
  <c r="CN203" i="1" s="1"/>
  <c r="BS206" i="1"/>
  <c r="CN206" i="1" s="1"/>
  <c r="BS208" i="1"/>
  <c r="CN208" i="1" s="1"/>
  <c r="BS207" i="1"/>
  <c r="CN207" i="1" s="1"/>
  <c r="BS211" i="1"/>
  <c r="CN211" i="1" s="1"/>
  <c r="BS210" i="1"/>
  <c r="BS213" i="1"/>
  <c r="CN213" i="1" s="1"/>
  <c r="BS214" i="1"/>
  <c r="CN214" i="1" s="1"/>
  <c r="BS217" i="1"/>
  <c r="CN217" i="1" s="1"/>
  <c r="BS219" i="1"/>
  <c r="BS130" i="1"/>
  <c r="CN130" i="1" s="1"/>
  <c r="BS216" i="1"/>
  <c r="CN216" i="1" s="1"/>
  <c r="BS222" i="1" l="1"/>
  <c r="J224" i="1"/>
  <c r="B230" i="1"/>
  <c r="CN120" i="1"/>
  <c r="B233" i="1"/>
  <c r="CN121" i="1"/>
  <c r="B229" i="1"/>
  <c r="B225" i="1"/>
  <c r="CN46" i="1"/>
  <c r="B228" i="1"/>
  <c r="B231" i="1"/>
  <c r="B226" i="1"/>
  <c r="CN39" i="1"/>
  <c r="B227" i="1"/>
  <c r="H224" i="1"/>
  <c r="CN219" i="1"/>
  <c r="L224" i="1"/>
  <c r="M224" i="1"/>
  <c r="I224" i="1"/>
  <c r="CN26" i="1"/>
  <c r="CN111" i="1"/>
  <c r="BG228" i="1"/>
  <c r="BF229" i="1"/>
  <c r="BG231" i="1"/>
  <c r="BG225" i="1"/>
  <c r="BF225" i="1"/>
  <c r="BG227" i="1"/>
  <c r="BG226" i="1"/>
  <c r="BF226" i="1"/>
  <c r="CN78" i="1"/>
  <c r="CN35" i="1"/>
  <c r="CN30" i="1"/>
  <c r="CN37" i="1"/>
  <c r="CN74" i="1"/>
  <c r="CN210" i="1"/>
  <c r="BE225" i="1"/>
  <c r="BE221" i="1" s="1"/>
  <c r="CN155" i="1"/>
  <c r="AF223" i="1"/>
  <c r="AE223" i="1"/>
  <c r="AD223" i="1"/>
  <c r="CN175" i="1"/>
  <c r="AG223" i="1"/>
  <c r="O223" i="1"/>
  <c r="AA223" i="1"/>
  <c r="R223" i="1"/>
  <c r="P223" i="1"/>
  <c r="AB223" i="1"/>
  <c r="X223" i="1"/>
  <c r="AC223" i="1"/>
  <c r="Y223" i="1"/>
  <c r="Q223" i="1"/>
  <c r="Z223" i="1"/>
  <c r="S223" i="1"/>
  <c r="CN112" i="1"/>
  <c r="W223" i="1"/>
  <c r="V223" i="1"/>
  <c r="T223" i="1"/>
  <c r="U223" i="1"/>
  <c r="N223" i="1"/>
  <c r="CN22" i="1"/>
  <c r="BU186" i="1"/>
  <c r="BU170" i="1"/>
  <c r="BU134" i="1"/>
  <c r="BU102" i="1"/>
  <c r="BU37" i="1"/>
  <c r="BU165" i="1"/>
  <c r="BU138" i="1"/>
  <c r="BU81" i="1"/>
  <c r="BU100" i="1"/>
  <c r="BU36" i="1"/>
  <c r="BU181" i="1"/>
  <c r="BU151" i="1"/>
  <c r="BU86" i="1"/>
  <c r="BU115" i="1"/>
  <c r="BU68" i="1"/>
  <c r="BU49" i="1"/>
  <c r="BU210" i="1"/>
  <c r="BU184" i="1"/>
  <c r="BU169" i="1"/>
  <c r="BU147" i="1"/>
  <c r="BU85" i="1"/>
  <c r="BU116" i="1"/>
  <c r="BU58" i="1"/>
  <c r="BU92" i="1"/>
  <c r="BU26" i="1"/>
  <c r="BU201" i="1"/>
  <c r="BU178" i="1"/>
  <c r="BU156" i="1"/>
  <c r="BU146" i="1"/>
  <c r="BU133" i="1"/>
  <c r="BU84" i="1"/>
  <c r="BU127" i="1"/>
  <c r="BU114" i="1"/>
  <c r="BU106" i="1"/>
  <c r="BU94" i="1"/>
  <c r="BU60" i="1"/>
  <c r="BU64" i="1"/>
  <c r="BU42" i="1"/>
  <c r="BU30" i="1"/>
  <c r="BU217" i="1"/>
  <c r="BU187" i="1"/>
  <c r="BU111" i="1"/>
  <c r="BU74" i="1"/>
  <c r="BU95" i="1"/>
  <c r="BU214" i="1"/>
  <c r="BU185" i="1"/>
  <c r="BU158" i="1"/>
  <c r="BU128" i="1"/>
  <c r="BU73" i="1"/>
  <c r="BU53" i="1"/>
  <c r="BU183" i="1"/>
  <c r="BU145" i="1"/>
  <c r="BU61" i="1"/>
  <c r="BU108" i="1"/>
  <c r="BU101" i="1"/>
  <c r="BU52" i="1"/>
  <c r="BU202" i="1"/>
  <c r="BU182" i="1"/>
  <c r="BU157" i="1"/>
  <c r="BU135" i="1"/>
  <c r="BU80" i="1"/>
  <c r="BU107" i="1"/>
  <c r="BU70" i="1"/>
  <c r="BU129" i="1"/>
  <c r="BU211" i="1"/>
  <c r="BU191" i="1"/>
  <c r="BU168" i="1"/>
  <c r="BU216" i="1"/>
  <c r="BU207" i="1"/>
  <c r="BU198" i="1"/>
  <c r="BU190" i="1"/>
  <c r="BU176" i="1"/>
  <c r="BU167" i="1"/>
  <c r="BU152" i="1"/>
  <c r="BU22" i="1"/>
  <c r="BU132" i="1"/>
  <c r="BU83" i="1"/>
  <c r="BU126" i="1"/>
  <c r="BU112" i="1"/>
  <c r="BU105" i="1"/>
  <c r="BU69" i="1"/>
  <c r="BU43" i="1"/>
  <c r="BU47" i="1"/>
  <c r="BU175" i="1"/>
  <c r="BU166" i="1"/>
  <c r="BU82" i="1"/>
  <c r="BU77" i="1"/>
  <c r="BU97" i="1"/>
  <c r="BU104" i="1"/>
  <c r="BU98" i="1"/>
  <c r="BU59" i="1"/>
  <c r="BU56" i="1"/>
  <c r="BU39" i="1"/>
  <c r="BU142" i="1"/>
  <c r="BU203" i="1"/>
  <c r="BU144" i="1"/>
  <c r="BU122" i="1"/>
  <c r="BU54" i="1"/>
  <c r="BU192" i="1"/>
  <c r="BU148" i="1"/>
  <c r="BU121" i="1"/>
  <c r="BU57" i="1"/>
  <c r="BU213" i="1"/>
  <c r="BU161" i="1"/>
  <c r="BU137" i="1"/>
  <c r="BU46" i="1"/>
  <c r="BU130" i="1"/>
  <c r="BU208" i="1"/>
  <c r="BU197" i="1"/>
  <c r="BU189" i="1"/>
  <c r="BU177" i="1"/>
  <c r="BU164" i="1"/>
  <c r="BU155" i="1"/>
  <c r="BU141" i="1"/>
  <c r="BU131" i="1"/>
  <c r="BU79" i="1"/>
  <c r="BU120" i="1"/>
  <c r="BU76" i="1"/>
  <c r="BU219" i="1"/>
  <c r="BU206" i="1"/>
  <c r="BU193" i="1"/>
  <c r="BU188" i="1"/>
  <c r="BU171" i="1"/>
  <c r="BU159" i="1"/>
  <c r="BU154" i="1"/>
  <c r="BU140" i="1"/>
  <c r="BU136" i="1"/>
  <c r="BU62" i="1"/>
  <c r="BU123" i="1"/>
  <c r="BU78" i="1"/>
  <c r="BU103" i="1"/>
  <c r="BU96" i="1"/>
  <c r="BU35" i="1"/>
  <c r="BU55" i="1"/>
  <c r="BU143" i="1"/>
  <c r="BU226" i="1" l="1"/>
  <c r="BU225" i="1"/>
  <c r="BF221" i="1"/>
  <c r="BG222" i="1"/>
  <c r="BG221" i="1"/>
  <c r="BG224" i="1"/>
  <c r="BF224" i="1"/>
  <c r="BF222" i="1"/>
  <c r="BG223" i="1"/>
  <c r="BF223" i="1"/>
  <c r="B14" i="7" l="1"/>
  <c r="CC202" i="1" l="1"/>
  <c r="CC184" i="1" l="1"/>
  <c r="CC210" i="1"/>
  <c r="CC211" i="1"/>
  <c r="CC193" i="1"/>
  <c r="CC191" i="1"/>
  <c r="CC186" i="1"/>
  <c r="CC192" i="1"/>
  <c r="CC182" i="1"/>
  <c r="CC198" i="1"/>
  <c r="CC185" i="1"/>
  <c r="CC197" i="1"/>
  <c r="CC188" i="1"/>
  <c r="CC190" i="1"/>
  <c r="CC187" i="1"/>
  <c r="CC189" i="1"/>
  <c r="CC141" i="1"/>
  <c r="CC176" i="1"/>
  <c r="CC208" i="1"/>
  <c r="CC178" i="1"/>
  <c r="CC207" i="1"/>
  <c r="CC183" i="1"/>
  <c r="CC206" i="1"/>
  <c r="CC55" i="1"/>
  <c r="CC77" i="1"/>
  <c r="CC52" i="1"/>
  <c r="CC68" i="1"/>
  <c r="CC82" i="1"/>
  <c r="CC114" i="1"/>
  <c r="CC70" i="1"/>
  <c r="CC81" i="1"/>
  <c r="CC97" i="1"/>
  <c r="CC123" i="1"/>
  <c r="CC127" i="1"/>
  <c r="CC115" i="1"/>
  <c r="CC111" i="1"/>
  <c r="CC213" i="1"/>
  <c r="CC37" i="1"/>
  <c r="CC46" i="1"/>
  <c r="CC214" i="1"/>
  <c r="CC60" i="1"/>
  <c r="CC59" i="1"/>
  <c r="CC216" i="1"/>
  <c r="CC121" i="1"/>
  <c r="CC116" i="1"/>
  <c r="CC129" i="1"/>
  <c r="CC92" i="1"/>
  <c r="CC73" i="1"/>
  <c r="CC80" i="1"/>
  <c r="CC98" i="1"/>
  <c r="CC43" i="1"/>
  <c r="CC128" i="1"/>
  <c r="CC219" i="1"/>
  <c r="CC47" i="1"/>
  <c r="CC130" i="1"/>
  <c r="CC61" i="1"/>
  <c r="CC134" i="1"/>
  <c r="CC54" i="1"/>
  <c r="CC53" i="1"/>
  <c r="CC56" i="1"/>
  <c r="CC136" i="1"/>
  <c r="CC64" i="1"/>
  <c r="CC74" i="1"/>
  <c r="CC76" i="1"/>
  <c r="CC58" i="1"/>
  <c r="CC42" i="1"/>
  <c r="CC96" i="1"/>
  <c r="CC135" i="1"/>
  <c r="CC133" i="1"/>
  <c r="CC78" i="1"/>
  <c r="CC39" i="1"/>
  <c r="CC69" i="1"/>
  <c r="CC126" i="1"/>
  <c r="CC57" i="1"/>
  <c r="CC30" i="1"/>
  <c r="CC36" i="1"/>
  <c r="CC120" i="1"/>
  <c r="CC35" i="1"/>
  <c r="CC95" i="1"/>
  <c r="CC26" i="1"/>
  <c r="CC132" i="1"/>
  <c r="CC131" i="1"/>
  <c r="CC62" i="1"/>
  <c r="CC203" i="1"/>
  <c r="CC106" i="1"/>
  <c r="CC107" i="1"/>
  <c r="CC103" i="1"/>
  <c r="CC84" i="1"/>
  <c r="CC83" i="1"/>
  <c r="CC85" i="1"/>
  <c r="CC86" i="1"/>
  <c r="CC105" i="1"/>
  <c r="CC101" i="1"/>
  <c r="CC102" i="1"/>
  <c r="CC104" i="1"/>
  <c r="CC108" i="1"/>
  <c r="CC100" i="1"/>
  <c r="CC157" i="1"/>
  <c r="CC217" i="1"/>
  <c r="CC201" i="1"/>
  <c r="CC112" i="1"/>
  <c r="CC156" i="1"/>
  <c r="CC79" i="1"/>
  <c r="CC49" i="1"/>
  <c r="CC155" i="1"/>
  <c r="CC122" i="1"/>
  <c r="CC94" i="1"/>
  <c r="CC164" i="1"/>
  <c r="CC146" i="1"/>
  <c r="CC145" i="1"/>
  <c r="CC161" i="1"/>
  <c r="CC171" i="1"/>
  <c r="CC166" i="1"/>
  <c r="CC151" i="1"/>
  <c r="CC169" i="1"/>
  <c r="CC154" i="1"/>
  <c r="CC152" i="1"/>
  <c r="CC159" i="1"/>
  <c r="CC167" i="1"/>
  <c r="CC170" i="1"/>
  <c r="CC168" i="1"/>
  <c r="CC148" i="1"/>
  <c r="CC147" i="1"/>
  <c r="CC165" i="1"/>
  <c r="CC158" i="1"/>
  <c r="CC144" i="1"/>
  <c r="B1" i="9"/>
  <c r="A11" i="9" l="1"/>
  <c r="A12" i="9" l="1"/>
  <c r="A13" i="9" l="1"/>
  <c r="A14" i="9" l="1"/>
  <c r="A15" i="9" l="1"/>
  <c r="A16" i="9" l="1"/>
  <c r="A17" i="9" l="1"/>
  <c r="A18" i="9" l="1"/>
  <c r="A19" i="9" l="1"/>
  <c r="A20" i="9" l="1"/>
  <c r="A21" i="9" l="1"/>
  <c r="A22" i="9" l="1"/>
  <c r="A23" i="9" l="1"/>
  <c r="A24" i="9" l="1"/>
  <c r="A25" i="9" l="1"/>
  <c r="A26" i="9" l="1"/>
  <c r="A27" i="9" l="1"/>
  <c r="A28" i="9" l="1"/>
  <c r="A29" i="9" l="1"/>
  <c r="A30" i="9" l="1"/>
  <c r="A31" i="9" l="1"/>
  <c r="A32" i="9" l="1"/>
  <c r="A33" i="9" l="1"/>
  <c r="A34" i="9" l="1"/>
  <c r="A35" i="9" l="1"/>
  <c r="A36" i="9" l="1"/>
  <c r="A37" i="9" l="1"/>
  <c r="A38" i="9" l="1"/>
  <c r="A39" i="9" l="1"/>
  <c r="A40" i="9" l="1"/>
  <c r="A41" i="9" l="1"/>
  <c r="A42" i="9" l="1"/>
  <c r="A43" i="9" l="1"/>
  <c r="A44" i="9" l="1"/>
  <c r="A45" i="9" l="1"/>
  <c r="A46" i="9" l="1"/>
  <c r="A47" i="9" l="1"/>
  <c r="A48" i="9" l="1"/>
  <c r="A49" i="9" l="1"/>
  <c r="A50" i="9" l="1"/>
  <c r="A51" i="9" l="1"/>
  <c r="A52" i="9" l="1"/>
  <c r="A53" i="9" l="1"/>
  <c r="A54" i="9" l="1"/>
  <c r="A55" i="9" l="1"/>
  <c r="A56" i="9" l="1"/>
  <c r="A57" i="9" l="1"/>
  <c r="A58" i="9" l="1"/>
  <c r="A59" i="9" l="1"/>
  <c r="A60" i="9" l="1"/>
  <c r="A61" i="9" l="1"/>
  <c r="A62" i="9" l="1"/>
  <c r="A63" i="9" l="1"/>
  <c r="A64" i="9" l="1"/>
  <c r="A65" i="9" l="1"/>
  <c r="A66" i="9" l="1"/>
  <c r="A67" i="9" l="1"/>
  <c r="A68" i="9" l="1"/>
  <c r="A69" i="9" l="1"/>
  <c r="A70" i="9" l="1"/>
  <c r="A71" i="9" l="1"/>
  <c r="A72" i="9" l="1"/>
  <c r="A73" i="9" l="1"/>
  <c r="A74" i="9" l="1"/>
  <c r="A75" i="9" l="1"/>
  <c r="A76" i="9" l="1"/>
  <c r="A77" i="9" l="1"/>
  <c r="A78" i="9" l="1"/>
  <c r="A79" i="9" l="1"/>
  <c r="A80" i="9" l="1"/>
  <c r="A81" i="9" l="1"/>
  <c r="A82" i="9" l="1"/>
  <c r="A83" i="9" l="1"/>
  <c r="A84" i="9" l="1"/>
  <c r="A85" i="9" l="1"/>
  <c r="A86" i="9" l="1"/>
  <c r="A87" i="9" l="1"/>
  <c r="A88" i="9" l="1"/>
  <c r="A89" i="9" l="1"/>
  <c r="A90" i="9" l="1"/>
  <c r="A91" i="9" l="1"/>
  <c r="A92" i="9" l="1"/>
  <c r="A93" i="9" l="1"/>
  <c r="A94" i="9" l="1"/>
  <c r="A95" i="9" l="1"/>
  <c r="A96" i="9" l="1"/>
  <c r="A97" i="9" l="1"/>
  <c r="A98" i="9" l="1"/>
  <c r="A99" i="9" l="1"/>
  <c r="A100" i="9" l="1"/>
  <c r="A101" i="9" l="1"/>
  <c r="A102" i="9" l="1"/>
  <c r="A103" i="9" l="1"/>
  <c r="A104" i="9" l="1"/>
  <c r="A105" i="9" l="1"/>
  <c r="A106" i="9" l="1"/>
  <c r="A107" i="9" l="1"/>
  <c r="A108" i="9" l="1"/>
  <c r="A109" i="9" l="1"/>
  <c r="A110" i="9" l="1"/>
  <c r="A111" i="9" l="1"/>
  <c r="A112" i="9" l="1"/>
  <c r="A113" i="9" l="1"/>
  <c r="A114" i="9" l="1"/>
  <c r="A115" i="9" l="1"/>
  <c r="A116" i="9" l="1"/>
  <c r="A117" i="9" l="1"/>
  <c r="A118" i="9" l="1"/>
  <c r="A119" i="9" l="1"/>
  <c r="A120" i="9" l="1"/>
  <c r="A121" i="9" l="1"/>
  <c r="A122" i="9" l="1"/>
  <c r="A123" i="9" l="1"/>
  <c r="A124" i="9" l="1"/>
  <c r="A125" i="9" l="1"/>
  <c r="A126" i="9" l="1"/>
  <c r="A127" i="9" l="1"/>
  <c r="A128" i="9" l="1"/>
  <c r="A129" i="9" l="1"/>
  <c r="A130" i="9" l="1"/>
  <c r="A131" i="9" l="1"/>
  <c r="A132" i="9" l="1"/>
  <c r="A133" i="9" l="1"/>
  <c r="A134" i="9" l="1"/>
  <c r="A135" i="9" l="1"/>
  <c r="A136" i="9" l="1"/>
  <c r="A137" i="9" l="1"/>
  <c r="A138" i="9" l="1"/>
  <c r="A139" i="9" l="1"/>
  <c r="A140" i="9" l="1"/>
  <c r="A141" i="9" l="1"/>
  <c r="A142" i="9" l="1"/>
  <c r="A143" i="9" l="1"/>
  <c r="A144" i="9" l="1"/>
  <c r="A145" i="9" l="1"/>
  <c r="A146" i="9" l="1"/>
  <c r="A147" i="9" l="1"/>
  <c r="A148" i="9" l="1"/>
  <c r="A149" i="9" l="1"/>
  <c r="A150" i="9" l="1"/>
  <c r="A151" i="9" l="1"/>
  <c r="A152" i="9" l="1"/>
  <c r="A153" i="9" l="1"/>
  <c r="A154" i="9" l="1"/>
  <c r="A155" i="9" l="1"/>
  <c r="A156" i="9" l="1"/>
  <c r="A157" i="9" l="1"/>
  <c r="A158" i="9" l="1"/>
  <c r="A159" i="9" l="1"/>
  <c r="A160" i="9" l="1"/>
  <c r="A161" i="9" l="1"/>
  <c r="A162" i="9" l="1"/>
  <c r="A163" i="9" l="1"/>
  <c r="A164" i="9" l="1"/>
  <c r="A165" i="9" l="1"/>
  <c r="A166" i="9" l="1"/>
  <c r="A167" i="9" l="1"/>
  <c r="A168" i="9" l="1"/>
  <c r="A169" i="9" l="1"/>
  <c r="A170" i="9" l="1"/>
  <c r="A171" i="9" l="1"/>
  <c r="A172" i="9" l="1"/>
  <c r="A173" i="9" l="1"/>
  <c r="A174" i="9" l="1"/>
  <c r="A175" i="9" l="1"/>
  <c r="A176" i="9" l="1"/>
  <c r="A177" i="9" l="1"/>
  <c r="A178" i="9" l="1"/>
  <c r="A179" i="9" l="1"/>
  <c r="A180" i="9" l="1"/>
  <c r="A181" i="9" l="1"/>
  <c r="A182" i="9" l="1"/>
  <c r="A183" i="9" l="1"/>
  <c r="A184" i="9" l="1"/>
  <c r="A185" i="9" l="1"/>
  <c r="A186" i="9" l="1"/>
  <c r="A187" i="9" l="1"/>
  <c r="A188" i="9" l="1"/>
  <c r="A189" i="9" l="1"/>
  <c r="A190" i="9" l="1"/>
  <c r="A191" i="9" l="1"/>
  <c r="A192" i="9" l="1"/>
  <c r="A193" i="9" l="1"/>
  <c r="A194" i="9" l="1"/>
  <c r="A195" i="9" l="1"/>
  <c r="A196" i="9" l="1"/>
  <c r="A197" i="9" l="1"/>
  <c r="A198" i="9" l="1"/>
  <c r="A199" i="9" l="1"/>
  <c r="A200" i="9" l="1"/>
  <c r="A201" i="9" l="1"/>
  <c r="A202" i="9" l="1"/>
  <c r="A203" i="9" l="1"/>
  <c r="A204" i="9" l="1"/>
  <c r="A205" i="9" l="1"/>
  <c r="A206" i="9" l="1"/>
  <c r="A207" i="9" l="1"/>
  <c r="A208" i="9" l="1"/>
  <c r="A209" i="9" l="1"/>
  <c r="A210" i="9" l="1"/>
  <c r="A211" i="9" l="1"/>
  <c r="F211" i="9" s="1" a="1"/>
  <c r="F211" i="9" s="1"/>
  <c r="B211" i="9" l="1"/>
  <c r="A212" i="9"/>
  <c r="F212" i="9" s="1" a="1"/>
  <c r="F212" i="9" s="1"/>
  <c r="C211" i="9" l="1" a="1"/>
  <c r="C211" i="9" s="1"/>
  <c r="D211" i="9" s="1"/>
  <c r="B212" i="9"/>
  <c r="A213" i="9"/>
  <c r="F213" i="9" s="1" a="1"/>
  <c r="F213" i="9" s="1"/>
  <c r="C212" i="9" l="1" a="1"/>
  <c r="C212" i="9" s="1"/>
  <c r="D212" i="9" s="1"/>
  <c r="B213" i="9"/>
  <c r="A214" i="9"/>
  <c r="F214" i="9" s="1" a="1"/>
  <c r="F214" i="9" s="1"/>
  <c r="C213" i="9" l="1" a="1"/>
  <c r="C213" i="9" s="1"/>
  <c r="D213" i="9" s="1"/>
  <c r="B214" i="9"/>
  <c r="A215" i="9"/>
  <c r="F215" i="9" s="1" a="1"/>
  <c r="F215" i="9" s="1"/>
  <c r="C214" i="9" l="1" a="1"/>
  <c r="C214" i="9" s="1"/>
  <c r="D214" i="9" s="1"/>
  <c r="B215" i="9"/>
  <c r="A216" i="9"/>
  <c r="F216" i="9" s="1" a="1"/>
  <c r="F216" i="9" s="1"/>
  <c r="C215" i="9" l="1" a="1"/>
  <c r="C215" i="9" s="1"/>
  <c r="D215" i="9" s="1"/>
  <c r="B216" i="9"/>
  <c r="A217" i="9"/>
  <c r="F217" i="9" s="1" a="1"/>
  <c r="F217" i="9" s="1"/>
  <c r="C216" i="9" l="1" a="1"/>
  <c r="C216" i="9" s="1"/>
  <c r="D216" i="9" s="1"/>
  <c r="B217" i="9"/>
  <c r="A218" i="9"/>
  <c r="F218" i="9" s="1" a="1"/>
  <c r="F218" i="9" s="1"/>
  <c r="C217" i="9" l="1" a="1"/>
  <c r="C217" i="9" s="1"/>
  <c r="D217" i="9" s="1"/>
  <c r="B218" i="9"/>
  <c r="A219" i="9"/>
  <c r="F219" i="9" s="1" a="1"/>
  <c r="F219" i="9" s="1"/>
  <c r="C218" i="9" l="1" a="1"/>
  <c r="C218" i="9" s="1"/>
  <c r="D218" i="9" s="1"/>
  <c r="B219" i="9"/>
  <c r="A220" i="9"/>
  <c r="F220" i="9" s="1" a="1"/>
  <c r="F220" i="9" s="1"/>
  <c r="C219" i="9" l="1" a="1"/>
  <c r="C219" i="9" s="1"/>
  <c r="D219" i="9" s="1"/>
  <c r="B220" i="9"/>
  <c r="A221" i="9"/>
  <c r="F221" i="9" s="1" a="1"/>
  <c r="F221" i="9" s="1"/>
  <c r="C220" i="9" l="1" a="1"/>
  <c r="C220" i="9" s="1"/>
  <c r="D220" i="9" s="1"/>
  <c r="B221" i="9"/>
  <c r="A222" i="9"/>
  <c r="F222" i="9" s="1" a="1"/>
  <c r="F222" i="9" s="1"/>
  <c r="C221" i="9" l="1" a="1"/>
  <c r="C221" i="9" s="1"/>
  <c r="D221" i="9" s="1"/>
  <c r="B222" i="9"/>
  <c r="A223" i="9"/>
  <c r="F223" i="9" s="1" a="1"/>
  <c r="F223" i="9" s="1"/>
  <c r="C222" i="9" l="1" a="1"/>
  <c r="C222" i="9" s="1"/>
  <c r="D222" i="9" s="1"/>
  <c r="B223" i="9"/>
  <c r="A224" i="9"/>
  <c r="F224" i="9" s="1" a="1"/>
  <c r="F224" i="9" s="1"/>
  <c r="C223" i="9" l="1" a="1"/>
  <c r="C223" i="9" s="1"/>
  <c r="D223" i="9" s="1"/>
  <c r="B224" i="9"/>
  <c r="A225" i="9"/>
  <c r="F225" i="9" s="1" a="1"/>
  <c r="F225" i="9" s="1"/>
  <c r="C224" i="9" l="1" a="1"/>
  <c r="C224" i="9" s="1"/>
  <c r="D224" i="9" s="1"/>
  <c r="B225" i="9"/>
  <c r="A226" i="9"/>
  <c r="F226" i="9" s="1" a="1"/>
  <c r="F226" i="9" s="1"/>
  <c r="C225" i="9" l="1" a="1"/>
  <c r="C225" i="9" s="1"/>
  <c r="D225" i="9" s="1"/>
  <c r="B226" i="9"/>
  <c r="A227" i="9"/>
  <c r="F227" i="9" s="1" a="1"/>
  <c r="F227" i="9" s="1"/>
  <c r="C226" i="9" l="1" a="1"/>
  <c r="C226" i="9" s="1"/>
  <c r="D226" i="9" s="1"/>
  <c r="B227" i="9"/>
  <c r="A228" i="9"/>
  <c r="F228" i="9" s="1" a="1"/>
  <c r="F228" i="9" s="1"/>
  <c r="C227" i="9" l="1" a="1"/>
  <c r="C227" i="9" s="1"/>
  <c r="D227" i="9" s="1"/>
  <c r="B228" i="9"/>
  <c r="A229" i="9"/>
  <c r="F229" i="9" s="1" a="1"/>
  <c r="F229" i="9" s="1"/>
  <c r="C228" i="9" l="1" a="1"/>
  <c r="C228" i="9" s="1"/>
  <c r="D228" i="9" s="1"/>
  <c r="B229" i="9"/>
  <c r="A230" i="9"/>
  <c r="F230" i="9" s="1" a="1"/>
  <c r="F230" i="9" s="1"/>
  <c r="C229" i="9" l="1" a="1"/>
  <c r="C229" i="9" s="1"/>
  <c r="D229" i="9" s="1"/>
  <c r="B230" i="9"/>
  <c r="A231" i="9"/>
  <c r="F231" i="9" s="1" a="1"/>
  <c r="F231" i="9" s="1"/>
  <c r="C230" i="9" l="1" a="1"/>
  <c r="C230" i="9" s="1"/>
  <c r="D230" i="9" s="1"/>
  <c r="B231" i="9"/>
  <c r="A232" i="9"/>
  <c r="F232" i="9" s="1" a="1"/>
  <c r="F232" i="9" s="1"/>
  <c r="C231" i="9" l="1" a="1"/>
  <c r="C231" i="9" s="1"/>
  <c r="D231" i="9" s="1"/>
  <c r="B232" i="9"/>
  <c r="A233" i="9"/>
  <c r="F233" i="9" s="1" a="1"/>
  <c r="F233" i="9" s="1"/>
  <c r="C232" i="9" l="1" a="1"/>
  <c r="C232" i="9" s="1"/>
  <c r="D232" i="9" s="1"/>
  <c r="B233" i="9"/>
  <c r="A234" i="9"/>
  <c r="F234" i="9" s="1" a="1"/>
  <c r="F234" i="9" s="1"/>
  <c r="C233" i="9" l="1" a="1"/>
  <c r="C233" i="9" s="1"/>
  <c r="D233" i="9" s="1"/>
  <c r="B234" i="9"/>
  <c r="A235" i="9"/>
  <c r="F235" i="9" s="1" a="1"/>
  <c r="F235" i="9" s="1"/>
  <c r="C234" i="9" l="1" a="1"/>
  <c r="C234" i="9" s="1"/>
  <c r="D234" i="9" s="1"/>
  <c r="B235" i="9"/>
  <c r="A236" i="9"/>
  <c r="F236" i="9" s="1" a="1"/>
  <c r="F236" i="9" s="1"/>
  <c r="C235" i="9" l="1" a="1"/>
  <c r="C235" i="9" s="1"/>
  <c r="D235" i="9" s="1"/>
  <c r="B236" i="9"/>
  <c r="A237" i="9"/>
  <c r="F237" i="9" s="1" a="1"/>
  <c r="F237" i="9" s="1"/>
  <c r="C236" i="9" l="1" a="1"/>
  <c r="C236" i="9" s="1"/>
  <c r="D236" i="9" s="1"/>
  <c r="B237" i="9"/>
  <c r="A238" i="9"/>
  <c r="F238" i="9" s="1" a="1"/>
  <c r="F238" i="9" s="1"/>
  <c r="C237" i="9" l="1" a="1"/>
  <c r="C237" i="9" s="1"/>
  <c r="D237" i="9" s="1"/>
  <c r="B238" i="9"/>
  <c r="A239" i="9"/>
  <c r="F239" i="9" s="1" a="1"/>
  <c r="F239" i="9" s="1"/>
  <c r="C238" i="9" l="1" a="1"/>
  <c r="C238" i="9" s="1"/>
  <c r="D238" i="9" s="1"/>
  <c r="B239" i="9"/>
  <c r="A240" i="9"/>
  <c r="F240" i="9" s="1" a="1"/>
  <c r="F240" i="9" s="1"/>
  <c r="C239" i="9" l="1" a="1"/>
  <c r="C239" i="9" s="1"/>
  <c r="D239" i="9" s="1"/>
  <c r="B240" i="9"/>
  <c r="A241" i="9"/>
  <c r="F241" i="9" s="1" a="1"/>
  <c r="F241" i="9" s="1"/>
  <c r="C240" i="9" l="1" a="1"/>
  <c r="C240" i="9" s="1"/>
  <c r="D240" i="9" s="1"/>
  <c r="B241" i="9"/>
  <c r="A242" i="9"/>
  <c r="F242" i="9" s="1" a="1"/>
  <c r="F242" i="9" s="1"/>
  <c r="C241" i="9" l="1" a="1"/>
  <c r="C241" i="9" s="1"/>
  <c r="D241" i="9" s="1"/>
  <c r="B242" i="9"/>
  <c r="A243" i="9"/>
  <c r="F243" i="9" s="1" a="1"/>
  <c r="F243" i="9" s="1"/>
  <c r="C242" i="9" l="1" a="1"/>
  <c r="C242" i="9" s="1"/>
  <c r="D242" i="9" s="1"/>
  <c r="B243" i="9"/>
  <c r="A244" i="9"/>
  <c r="F244" i="9" s="1" a="1"/>
  <c r="F244" i="9" s="1"/>
  <c r="C243" i="9" l="1" a="1"/>
  <c r="C243" i="9" s="1"/>
  <c r="D243" i="9" s="1"/>
  <c r="B244" i="9"/>
  <c r="A245" i="9"/>
  <c r="F245" i="9" s="1" a="1"/>
  <c r="F245" i="9" s="1"/>
  <c r="C244" i="9" l="1" a="1"/>
  <c r="C244" i="9" s="1"/>
  <c r="D244" i="9" s="1"/>
  <c r="B245" i="9"/>
  <c r="A246" i="9"/>
  <c r="F246" i="9" s="1" a="1"/>
  <c r="F246" i="9" s="1"/>
  <c r="C245" i="9" l="1" a="1"/>
  <c r="C245" i="9" s="1"/>
  <c r="D245" i="9" s="1"/>
  <c r="B246" i="9"/>
  <c r="A247" i="9"/>
  <c r="F247" i="9" s="1" a="1"/>
  <c r="F247" i="9" s="1"/>
  <c r="B247" i="9" l="1"/>
  <c r="C246" i="9" a="1"/>
  <c r="C246" i="9" s="1"/>
  <c r="D246" i="9" s="1"/>
  <c r="A248" i="9"/>
  <c r="F248" i="9" s="1" a="1"/>
  <c r="F248" i="9" s="1"/>
  <c r="C247" i="9" l="1" a="1"/>
  <c r="C247" i="9" s="1"/>
  <c r="D247" i="9" s="1"/>
  <c r="B248" i="9"/>
  <c r="A249" i="9"/>
  <c r="F249" i="9" s="1" a="1"/>
  <c r="F249" i="9" s="1"/>
  <c r="C248" i="9" l="1" a="1"/>
  <c r="C248" i="9" s="1"/>
  <c r="D248" i="9" s="1"/>
  <c r="B249" i="9"/>
  <c r="A250" i="9"/>
  <c r="F250" i="9" s="1" a="1"/>
  <c r="F250" i="9" s="1"/>
  <c r="C249" i="9" l="1" a="1"/>
  <c r="C249" i="9" s="1"/>
  <c r="D249" i="9" s="1"/>
  <c r="B250" i="9"/>
  <c r="A251" i="9"/>
  <c r="F251" i="9" s="1" a="1"/>
  <c r="F251" i="9" s="1"/>
  <c r="C250" i="9" l="1" a="1"/>
  <c r="C250" i="9" s="1"/>
  <c r="D250" i="9" s="1"/>
  <c r="B251" i="9"/>
  <c r="A252" i="9"/>
  <c r="F252" i="9" s="1" a="1"/>
  <c r="F252" i="9" s="1"/>
  <c r="C251" i="9" l="1" a="1"/>
  <c r="C251" i="9" s="1"/>
  <c r="D251" i="9" s="1"/>
  <c r="B252" i="9"/>
  <c r="A253" i="9"/>
  <c r="F253" i="9" s="1" a="1"/>
  <c r="F253" i="9" s="1"/>
  <c r="C252" i="9" l="1" a="1"/>
  <c r="C252" i="9" s="1"/>
  <c r="D252" i="9" s="1"/>
  <c r="B253" i="9"/>
  <c r="A254" i="9"/>
  <c r="F254" i="9" s="1" a="1"/>
  <c r="F254" i="9" s="1"/>
  <c r="B254" i="9" l="1"/>
  <c r="C253" i="9" a="1"/>
  <c r="C253" i="9" s="1"/>
  <c r="D253" i="9" s="1"/>
  <c r="A255" i="9"/>
  <c r="F255" i="9" s="1" a="1"/>
  <c r="F255" i="9" s="1"/>
  <c r="C254" i="9" l="1" a="1"/>
  <c r="C254" i="9" s="1"/>
  <c r="D254" i="9" s="1"/>
  <c r="B255" i="9"/>
  <c r="A256" i="9"/>
  <c r="F256" i="9" s="1" a="1"/>
  <c r="F256" i="9" s="1"/>
  <c r="C255" i="9" l="1" a="1"/>
  <c r="C255" i="9" s="1"/>
  <c r="D255" i="9" s="1"/>
  <c r="B256" i="9"/>
  <c r="A257" i="9"/>
  <c r="F257" i="9" s="1" a="1"/>
  <c r="F257" i="9" s="1"/>
  <c r="C256" i="9" l="1" a="1"/>
  <c r="C256" i="9" s="1"/>
  <c r="D256" i="9" s="1"/>
  <c r="B257" i="9"/>
  <c r="A258" i="9"/>
  <c r="F258" i="9" s="1" a="1"/>
  <c r="F258" i="9" s="1"/>
  <c r="C257" i="9" l="1" a="1"/>
  <c r="C257" i="9" s="1"/>
  <c r="D257" i="9" s="1"/>
  <c r="B258" i="9"/>
  <c r="A259" i="9"/>
  <c r="F259" i="9" s="1" a="1"/>
  <c r="F259" i="9" s="1"/>
  <c r="C258" i="9" l="1" a="1"/>
  <c r="C258" i="9" s="1"/>
  <c r="D258" i="9" s="1"/>
  <c r="B259" i="9"/>
  <c r="A260" i="9"/>
  <c r="F260" i="9" s="1" a="1"/>
  <c r="F260" i="9" s="1"/>
  <c r="C259" i="9" l="1" a="1"/>
  <c r="C259" i="9" s="1"/>
  <c r="D259" i="9" s="1"/>
  <c r="B260" i="9"/>
  <c r="A261" i="9"/>
  <c r="F261" i="9" s="1" a="1"/>
  <c r="F261" i="9" s="1"/>
  <c r="C260" i="9" l="1" a="1"/>
  <c r="C260" i="9" s="1"/>
  <c r="D260" i="9" s="1"/>
  <c r="B261" i="9"/>
  <c r="A262" i="9"/>
  <c r="F262" i="9" s="1" a="1"/>
  <c r="F262" i="9" s="1"/>
  <c r="C261" i="9" l="1" a="1"/>
  <c r="C261" i="9" s="1"/>
  <c r="D261" i="9" s="1"/>
  <c r="B262" i="9"/>
  <c r="A263" i="9"/>
  <c r="F263" i="9" s="1" a="1"/>
  <c r="F263" i="9" s="1"/>
  <c r="C262" i="9" l="1" a="1"/>
  <c r="C262" i="9" s="1"/>
  <c r="D262" i="9" s="1"/>
  <c r="B263" i="9"/>
  <c r="A264" i="9"/>
  <c r="F264" i="9" s="1" a="1"/>
  <c r="F264" i="9" s="1"/>
  <c r="C263" i="9" l="1" a="1"/>
  <c r="C263" i="9" s="1"/>
  <c r="D263" i="9" s="1"/>
  <c r="B264" i="9"/>
  <c r="A265" i="9"/>
  <c r="F265" i="9" s="1" a="1"/>
  <c r="F265" i="9" s="1"/>
  <c r="C264" i="9" l="1" a="1"/>
  <c r="C264" i="9" s="1"/>
  <c r="D264" i="9" s="1"/>
  <c r="B265" i="9"/>
  <c r="A266" i="9"/>
  <c r="F266" i="9" s="1" a="1"/>
  <c r="F266" i="9" s="1"/>
  <c r="C265" i="9" l="1" a="1"/>
  <c r="C265" i="9" s="1"/>
  <c r="D265" i="9" s="1"/>
  <c r="B266" i="9"/>
  <c r="A267" i="9"/>
  <c r="F267" i="9" s="1" a="1"/>
  <c r="F267" i="9" s="1"/>
  <c r="C266" i="9" l="1" a="1"/>
  <c r="C266" i="9" s="1"/>
  <c r="D266" i="9" s="1"/>
  <c r="B267" i="9"/>
  <c r="A268" i="9"/>
  <c r="F268" i="9" s="1" a="1"/>
  <c r="F268" i="9" s="1"/>
  <c r="C267" i="9" l="1" a="1"/>
  <c r="C267" i="9" s="1"/>
  <c r="D267" i="9" s="1"/>
  <c r="B268" i="9"/>
  <c r="A269" i="9"/>
  <c r="F269" i="9" s="1" a="1"/>
  <c r="F269" i="9" s="1"/>
  <c r="C268" i="9" l="1" a="1"/>
  <c r="C268" i="9" s="1"/>
  <c r="D268" i="9" s="1"/>
  <c r="B269" i="9"/>
  <c r="A270" i="9"/>
  <c r="F270" i="9" s="1" a="1"/>
  <c r="F270" i="9" s="1"/>
  <c r="C269" i="9" l="1" a="1"/>
  <c r="C269" i="9" s="1"/>
  <c r="D269" i="9" s="1"/>
  <c r="B270" i="9"/>
  <c r="A271" i="9"/>
  <c r="F271" i="9" s="1" a="1"/>
  <c r="F271" i="9" s="1"/>
  <c r="C270" i="9" l="1" a="1"/>
  <c r="C270" i="9" s="1"/>
  <c r="D270" i="9" s="1"/>
  <c r="B271" i="9"/>
  <c r="A272" i="9"/>
  <c r="F272" i="9" s="1" a="1"/>
  <c r="F272" i="9" s="1"/>
  <c r="C271" i="9" l="1" a="1"/>
  <c r="C271" i="9" s="1"/>
  <c r="D271" i="9" s="1"/>
  <c r="B272" i="9"/>
  <c r="A273" i="9"/>
  <c r="F273" i="9" s="1" a="1"/>
  <c r="F273" i="9" s="1"/>
  <c r="C272" i="9" l="1" a="1"/>
  <c r="C272" i="9" s="1"/>
  <c r="D272" i="9" s="1"/>
  <c r="B273" i="9"/>
  <c r="A274" i="9"/>
  <c r="F274" i="9" s="1" a="1"/>
  <c r="F274" i="9" s="1"/>
  <c r="B274" i="9" l="1"/>
  <c r="C273" i="9" a="1"/>
  <c r="C273" i="9" s="1"/>
  <c r="D273" i="9" s="1"/>
  <c r="A275" i="9"/>
  <c r="F275" i="9" s="1" a="1"/>
  <c r="F275" i="9" s="1"/>
  <c r="C274" i="9" l="1" a="1"/>
  <c r="C274" i="9" s="1"/>
  <c r="D274" i="9" s="1"/>
  <c r="B275" i="9"/>
  <c r="A276" i="9"/>
  <c r="F276" i="9" s="1" a="1"/>
  <c r="F276" i="9" s="1"/>
  <c r="C275" i="9" l="1" a="1"/>
  <c r="C275" i="9" s="1"/>
  <c r="D275" i="9" s="1"/>
  <c r="B276" i="9"/>
  <c r="A277" i="9"/>
  <c r="F277" i="9" s="1" a="1"/>
  <c r="F277" i="9" s="1"/>
  <c r="C276" i="9" l="1" a="1"/>
  <c r="C276" i="9" s="1"/>
  <c r="D276" i="9" s="1"/>
  <c r="B277" i="9"/>
  <c r="A278" i="9"/>
  <c r="F278" i="9" s="1" a="1"/>
  <c r="F278" i="9" s="1"/>
  <c r="C277" i="9" l="1" a="1"/>
  <c r="C277" i="9" s="1"/>
  <c r="D277" i="9" s="1"/>
  <c r="B278" i="9"/>
  <c r="A279" i="9"/>
  <c r="F279" i="9" s="1" a="1"/>
  <c r="F279" i="9" s="1"/>
  <c r="C278" i="9" l="1" a="1"/>
  <c r="C278" i="9" s="1"/>
  <c r="D278" i="9" s="1"/>
  <c r="B279" i="9"/>
  <c r="A280" i="9"/>
  <c r="F280" i="9" s="1" a="1"/>
  <c r="F280" i="9" s="1"/>
  <c r="C279" i="9" l="1" a="1"/>
  <c r="C279" i="9" s="1"/>
  <c r="D279" i="9" s="1"/>
  <c r="B280" i="9"/>
  <c r="A281" i="9"/>
  <c r="F281" i="9" s="1" a="1"/>
  <c r="F281" i="9" s="1"/>
  <c r="C280" i="9" l="1" a="1"/>
  <c r="C280" i="9" s="1"/>
  <c r="D280" i="9" s="1"/>
  <c r="B281" i="9"/>
  <c r="A282" i="9"/>
  <c r="F282" i="9" s="1" a="1"/>
  <c r="F282" i="9" s="1"/>
  <c r="C281" i="9" l="1" a="1"/>
  <c r="C281" i="9" s="1"/>
  <c r="D281" i="9" s="1"/>
  <c r="B282" i="9"/>
  <c r="A283" i="9"/>
  <c r="F283" i="9" s="1" a="1"/>
  <c r="F283" i="9" s="1"/>
  <c r="C282" i="9" l="1" a="1"/>
  <c r="C282" i="9" s="1"/>
  <c r="D282" i="9" s="1"/>
  <c r="B283" i="9"/>
  <c r="A284" i="9"/>
  <c r="F284" i="9" s="1" a="1"/>
  <c r="F284" i="9" s="1"/>
  <c r="C283" i="9" l="1" a="1"/>
  <c r="C283" i="9" s="1"/>
  <c r="D283" i="9" s="1"/>
  <c r="B284" i="9"/>
  <c r="A285" i="9"/>
  <c r="F285" i="9" s="1" a="1"/>
  <c r="F285" i="9" s="1"/>
  <c r="C284" i="9" l="1" a="1"/>
  <c r="C284" i="9" s="1"/>
  <c r="D284" i="9" s="1"/>
  <c r="B285" i="9"/>
  <c r="A286" i="9"/>
  <c r="F286" i="9" s="1" a="1"/>
  <c r="F286" i="9" s="1"/>
  <c r="C285" i="9" l="1" a="1"/>
  <c r="C285" i="9" s="1"/>
  <c r="D285" i="9" s="1"/>
  <c r="B286" i="9"/>
  <c r="A287" i="9"/>
  <c r="F287" i="9" s="1" a="1"/>
  <c r="F287" i="9" s="1"/>
  <c r="B287" i="9" l="1"/>
  <c r="C286" i="9" a="1"/>
  <c r="C286" i="9" s="1"/>
  <c r="D286" i="9" s="1"/>
  <c r="A288" i="9"/>
  <c r="F288" i="9" s="1" a="1"/>
  <c r="F288" i="9" s="1"/>
  <c r="C287" i="9" l="1" a="1"/>
  <c r="C287" i="9" s="1"/>
  <c r="D287" i="9" s="1"/>
  <c r="B288" i="9"/>
  <c r="A289" i="9"/>
  <c r="F289" i="9" s="1" a="1"/>
  <c r="F289" i="9" s="1"/>
  <c r="B289" i="9" l="1"/>
  <c r="C288" i="9" a="1"/>
  <c r="C288" i="9" s="1"/>
  <c r="D288" i="9" s="1"/>
  <c r="A290" i="9"/>
  <c r="F290" i="9" s="1" a="1"/>
  <c r="F290" i="9" s="1"/>
  <c r="B290" i="9" l="1"/>
  <c r="C289" i="9" a="1"/>
  <c r="C289" i="9" s="1"/>
  <c r="D289" i="9" s="1"/>
  <c r="A291" i="9"/>
  <c r="F291" i="9" s="1" a="1"/>
  <c r="F291" i="9" s="1"/>
  <c r="C290" i="9" l="1" a="1"/>
  <c r="C290" i="9" s="1"/>
  <c r="D290" i="9" s="1"/>
  <c r="B291" i="9"/>
  <c r="A292" i="9"/>
  <c r="F292" i="9" s="1" a="1"/>
  <c r="F292" i="9" s="1"/>
  <c r="B292" i="9" l="1"/>
  <c r="C291" i="9" a="1"/>
  <c r="C291" i="9" s="1"/>
  <c r="D291" i="9" s="1"/>
  <c r="A293" i="9"/>
  <c r="F293" i="9" s="1" a="1"/>
  <c r="F293" i="9" s="1"/>
  <c r="C292" i="9" l="1" a="1"/>
  <c r="C292" i="9" s="1"/>
  <c r="D292" i="9" s="1"/>
  <c r="B293" i="9"/>
  <c r="A294" i="9"/>
  <c r="F294" i="9" s="1" a="1"/>
  <c r="F294" i="9" s="1"/>
  <c r="C293" i="9" l="1" a="1"/>
  <c r="C293" i="9" s="1"/>
  <c r="D293" i="9" s="1"/>
  <c r="B294" i="9"/>
  <c r="A295" i="9"/>
  <c r="F295" i="9" s="1" a="1"/>
  <c r="F295" i="9" s="1"/>
  <c r="C294" i="9" l="1" a="1"/>
  <c r="C294" i="9" s="1"/>
  <c r="D294" i="9" s="1"/>
  <c r="B295" i="9"/>
  <c r="A296" i="9"/>
  <c r="F296" i="9" s="1" a="1"/>
  <c r="F296" i="9" s="1"/>
  <c r="C295" i="9" l="1" a="1"/>
  <c r="C295" i="9" s="1"/>
  <c r="D295" i="9" s="1"/>
  <c r="B296" i="9"/>
  <c r="A297" i="9"/>
  <c r="F297" i="9" s="1" a="1"/>
  <c r="F297" i="9" s="1"/>
  <c r="B297" i="9" l="1"/>
  <c r="C296" i="9" a="1"/>
  <c r="C296" i="9" s="1"/>
  <c r="D296" i="9" s="1"/>
  <c r="A298" i="9"/>
  <c r="F298" i="9" s="1" a="1"/>
  <c r="F298" i="9" s="1"/>
  <c r="B298" i="9" l="1"/>
  <c r="C297" i="9" a="1"/>
  <c r="C297" i="9" s="1"/>
  <c r="D297" i="9" s="1"/>
  <c r="A299" i="9"/>
  <c r="F299" i="9" s="1" a="1"/>
  <c r="F299" i="9" s="1"/>
  <c r="B299" i="9" l="1"/>
  <c r="C298" i="9" a="1"/>
  <c r="C298" i="9" s="1"/>
  <c r="D298" i="9" s="1"/>
  <c r="A300" i="9"/>
  <c r="F300" i="9" s="1" a="1"/>
  <c r="F300" i="9" s="1"/>
  <c r="C299" i="9" l="1" a="1"/>
  <c r="C299" i="9" s="1"/>
  <c r="D299" i="9" s="1"/>
  <c r="B300" i="9"/>
  <c r="A301" i="9"/>
  <c r="F301" i="9" s="1" a="1"/>
  <c r="F301" i="9" s="1"/>
  <c r="B301" i="9" l="1"/>
  <c r="C300" i="9" a="1"/>
  <c r="C300" i="9" s="1"/>
  <c r="D300" i="9" s="1"/>
  <c r="A302" i="9"/>
  <c r="F302" i="9" s="1" a="1"/>
  <c r="F302" i="9" s="1"/>
  <c r="C301" i="9" l="1" a="1"/>
  <c r="C301" i="9" s="1"/>
  <c r="D301" i="9" s="1"/>
  <c r="B302" i="9"/>
  <c r="A303" i="9"/>
  <c r="F303" i="9" s="1" a="1"/>
  <c r="F303" i="9" s="1"/>
  <c r="B303" i="9" l="1"/>
  <c r="C302" i="9" a="1"/>
  <c r="C302" i="9" s="1"/>
  <c r="D302" i="9" s="1"/>
  <c r="A304" i="9"/>
  <c r="F304" i="9" s="1" a="1"/>
  <c r="F304" i="9" s="1"/>
  <c r="C303" i="9" l="1" a="1"/>
  <c r="C303" i="9" s="1"/>
  <c r="D303" i="9" s="1"/>
  <c r="B304" i="9"/>
  <c r="A305" i="9"/>
  <c r="F305" i="9" s="1" a="1"/>
  <c r="F305" i="9" s="1"/>
  <c r="C304" i="9" l="1" a="1"/>
  <c r="C304" i="9" s="1"/>
  <c r="D304" i="9" s="1"/>
  <c r="B305" i="9"/>
  <c r="A306" i="9"/>
  <c r="F306" i="9" s="1" a="1"/>
  <c r="F306" i="9" s="1"/>
  <c r="C305" i="9" l="1" a="1"/>
  <c r="C305" i="9" s="1"/>
  <c r="D305" i="9" s="1"/>
  <c r="B306" i="9"/>
  <c r="A307" i="9"/>
  <c r="F307" i="9" s="1" a="1"/>
  <c r="F307" i="9" s="1"/>
  <c r="C306" i="9" l="1" a="1"/>
  <c r="C306" i="9" s="1"/>
  <c r="D306" i="9" s="1"/>
  <c r="B307" i="9"/>
  <c r="A308" i="9"/>
  <c r="F308" i="9" s="1" a="1"/>
  <c r="F308" i="9" s="1"/>
  <c r="C307" i="9" l="1" a="1"/>
  <c r="C307" i="9" s="1"/>
  <c r="D307" i="9" s="1"/>
  <c r="B308" i="9"/>
  <c r="A309" i="9"/>
  <c r="F309" i="9" s="1" a="1"/>
  <c r="F309" i="9" s="1"/>
  <c r="C308" i="9" l="1" a="1"/>
  <c r="C308" i="9" s="1"/>
  <c r="D308" i="9" s="1"/>
  <c r="B309" i="9"/>
  <c r="A310" i="9"/>
  <c r="F310" i="9" s="1" a="1"/>
  <c r="F310" i="9" s="1"/>
  <c r="C309" i="9" l="1" a="1"/>
  <c r="C309" i="9" s="1"/>
  <c r="D309" i="9" s="1"/>
  <c r="B310" i="9"/>
  <c r="A311" i="9"/>
  <c r="F311" i="9" s="1" a="1"/>
  <c r="F311" i="9" s="1"/>
  <c r="C310" i="9" l="1" a="1"/>
  <c r="C310" i="9" s="1"/>
  <c r="D310" i="9" s="1"/>
  <c r="B311" i="9"/>
  <c r="A312" i="9"/>
  <c r="F312" i="9" s="1" a="1"/>
  <c r="F312" i="9" s="1"/>
  <c r="C311" i="9" l="1" a="1"/>
  <c r="C311" i="9" s="1"/>
  <c r="D311" i="9" s="1"/>
  <c r="B312" i="9"/>
  <c r="A313" i="9"/>
  <c r="F313" i="9" s="1" a="1"/>
  <c r="F313" i="9" s="1"/>
  <c r="C312" i="9" l="1" a="1"/>
  <c r="C312" i="9" s="1"/>
  <c r="D312" i="9" s="1"/>
  <c r="B313" i="9"/>
  <c r="A314" i="9"/>
  <c r="F314" i="9" s="1" a="1"/>
  <c r="F314" i="9" s="1"/>
  <c r="C313" i="9" l="1" a="1"/>
  <c r="C313" i="9" s="1"/>
  <c r="D313" i="9" s="1"/>
  <c r="B314" i="9"/>
  <c r="A315" i="9"/>
  <c r="F315" i="9" s="1" a="1"/>
  <c r="F315" i="9" s="1"/>
  <c r="C314" i="9" l="1" a="1"/>
  <c r="C314" i="9" s="1"/>
  <c r="D314" i="9" s="1"/>
  <c r="B315" i="9"/>
  <c r="A316" i="9"/>
  <c r="F316" i="9" s="1" a="1"/>
  <c r="F316" i="9" s="1"/>
  <c r="B316" i="9" l="1"/>
  <c r="C315" i="9" a="1"/>
  <c r="C315" i="9" s="1"/>
  <c r="D315" i="9" s="1"/>
  <c r="A317" i="9"/>
  <c r="F317" i="9" s="1" a="1"/>
  <c r="F317" i="9" s="1"/>
  <c r="C316" i="9" l="1" a="1"/>
  <c r="C316" i="9" s="1"/>
  <c r="D316" i="9" s="1"/>
  <c r="B317" i="9"/>
  <c r="A318" i="9"/>
  <c r="F318" i="9" s="1" a="1"/>
  <c r="F318" i="9" s="1"/>
  <c r="C317" i="9" l="1" a="1"/>
  <c r="C317" i="9" s="1"/>
  <c r="D317" i="9" s="1"/>
  <c r="B318" i="9"/>
  <c r="A319" i="9"/>
  <c r="F319" i="9" s="1" a="1"/>
  <c r="F319" i="9" s="1"/>
  <c r="C318" i="9" l="1" a="1"/>
  <c r="C318" i="9" s="1"/>
  <c r="D318" i="9" s="1"/>
  <c r="B319" i="9"/>
  <c r="A320" i="9"/>
  <c r="F320" i="9" s="1" a="1"/>
  <c r="F320" i="9" s="1"/>
  <c r="C319" i="9" l="1" a="1"/>
  <c r="C319" i="9" s="1"/>
  <c r="D319" i="9" s="1"/>
  <c r="B320" i="9"/>
  <c r="A321" i="9"/>
  <c r="F321" i="9" s="1" a="1"/>
  <c r="F321" i="9" s="1"/>
  <c r="C320" i="9" l="1" a="1"/>
  <c r="C320" i="9" s="1"/>
  <c r="D320" i="9" s="1"/>
  <c r="B321" i="9"/>
  <c r="A322" i="9"/>
  <c r="F322" i="9" s="1" a="1"/>
  <c r="F322" i="9" s="1"/>
  <c r="C321" i="9" l="1" a="1"/>
  <c r="C321" i="9" s="1"/>
  <c r="D321" i="9" s="1"/>
  <c r="B322" i="9"/>
  <c r="A323" i="9"/>
  <c r="F323" i="9" s="1" a="1"/>
  <c r="F323" i="9" s="1"/>
  <c r="C322" i="9" l="1" a="1"/>
  <c r="C322" i="9" s="1"/>
  <c r="D322" i="9" s="1"/>
  <c r="B323" i="9"/>
  <c r="A324" i="9"/>
  <c r="F324" i="9" s="1" a="1"/>
  <c r="F324" i="9" s="1"/>
  <c r="C323" i="9" l="1" a="1"/>
  <c r="C323" i="9" s="1"/>
  <c r="D323" i="9" s="1"/>
  <c r="B324" i="9"/>
  <c r="A325" i="9"/>
  <c r="F325" i="9" s="1" a="1"/>
  <c r="F325" i="9" s="1"/>
  <c r="C324" i="9" l="1" a="1"/>
  <c r="C324" i="9" s="1"/>
  <c r="D324" i="9" s="1"/>
  <c r="B325" i="9"/>
  <c r="A326" i="9"/>
  <c r="F326" i="9" s="1" a="1"/>
  <c r="F326" i="9" s="1"/>
  <c r="C325" i="9" l="1" a="1"/>
  <c r="C325" i="9" s="1"/>
  <c r="D325" i="9" s="1"/>
  <c r="B326" i="9"/>
  <c r="A327" i="9"/>
  <c r="F327" i="9" s="1" a="1"/>
  <c r="F327" i="9" s="1"/>
  <c r="C326" i="9" l="1" a="1"/>
  <c r="C326" i="9" s="1"/>
  <c r="D326" i="9" s="1"/>
  <c r="B327" i="9"/>
  <c r="A328" i="9"/>
  <c r="F328" i="9" s="1" a="1"/>
  <c r="F328" i="9" s="1"/>
  <c r="C327" i="9" l="1" a="1"/>
  <c r="C327" i="9" s="1"/>
  <c r="D327" i="9" s="1"/>
  <c r="B328" i="9"/>
  <c r="A329" i="9"/>
  <c r="F329" i="9" s="1" a="1"/>
  <c r="F329" i="9" s="1"/>
  <c r="B329" i="9" l="1"/>
  <c r="C328" i="9" a="1"/>
  <c r="C328" i="9" s="1"/>
  <c r="D328" i="9" s="1"/>
  <c r="A330" i="9"/>
  <c r="F330" i="9" s="1" a="1"/>
  <c r="F330" i="9" s="1"/>
  <c r="B330" i="9" l="1"/>
  <c r="C329" i="9" a="1"/>
  <c r="C329" i="9" s="1"/>
  <c r="D329" i="9" s="1"/>
  <c r="A331" i="9"/>
  <c r="F331" i="9" s="1" a="1"/>
  <c r="F331" i="9" s="1"/>
  <c r="C330" i="9" l="1" a="1"/>
  <c r="C330" i="9" s="1"/>
  <c r="D330" i="9" s="1"/>
  <c r="B331" i="9"/>
  <c r="A332" i="9"/>
  <c r="F332" i="9" s="1" a="1"/>
  <c r="F332" i="9" s="1"/>
  <c r="B332" i="9" l="1"/>
  <c r="C331" i="9" a="1"/>
  <c r="C331" i="9" s="1"/>
  <c r="D331" i="9" s="1"/>
  <c r="A333" i="9"/>
  <c r="F333" i="9" s="1" a="1"/>
  <c r="F333" i="9" s="1"/>
  <c r="B333" i="9" l="1"/>
  <c r="C332" i="9" a="1"/>
  <c r="C332" i="9" s="1"/>
  <c r="D332" i="9" s="1"/>
  <c r="A334" i="9"/>
  <c r="F334" i="9" s="1" a="1"/>
  <c r="F334" i="9" s="1"/>
  <c r="B334" i="9" l="1"/>
  <c r="C333" i="9" a="1"/>
  <c r="C333" i="9" s="1"/>
  <c r="D333" i="9" s="1"/>
  <c r="A335" i="9"/>
  <c r="F335" i="9" s="1" a="1"/>
  <c r="F335" i="9" s="1"/>
  <c r="B335" i="9" l="1"/>
  <c r="C334" i="9" a="1"/>
  <c r="C334" i="9" s="1"/>
  <c r="D334" i="9" s="1"/>
  <c r="A336" i="9"/>
  <c r="F336" i="9" s="1" a="1"/>
  <c r="F336" i="9" s="1"/>
  <c r="B336" i="9" l="1"/>
  <c r="C335" i="9" a="1"/>
  <c r="C335" i="9" s="1"/>
  <c r="D335" i="9" s="1"/>
  <c r="A337" i="9"/>
  <c r="F337" i="9" s="1" a="1"/>
  <c r="F337" i="9" s="1"/>
  <c r="C336" i="9" l="1" a="1"/>
  <c r="C336" i="9" s="1"/>
  <c r="D336" i="9" s="1"/>
  <c r="B337" i="9"/>
  <c r="A338" i="9"/>
  <c r="F338" i="9" s="1" a="1"/>
  <c r="F338" i="9" s="1"/>
  <c r="C337" i="9" l="1" a="1"/>
  <c r="C337" i="9" s="1"/>
  <c r="D337" i="9" s="1"/>
  <c r="B338" i="9"/>
  <c r="A339" i="9"/>
  <c r="F339" i="9" s="1" a="1"/>
  <c r="F339" i="9" s="1"/>
  <c r="C338" i="9" l="1" a="1"/>
  <c r="C338" i="9" s="1"/>
  <c r="D338" i="9" s="1"/>
  <c r="B339" i="9"/>
  <c r="A340" i="9"/>
  <c r="F340" i="9" s="1" a="1"/>
  <c r="F340" i="9" s="1"/>
  <c r="C339" i="9" l="1" a="1"/>
  <c r="C339" i="9" s="1"/>
  <c r="D339" i="9" s="1"/>
  <c r="B340" i="9"/>
  <c r="A341" i="9"/>
  <c r="F341" i="9" s="1" a="1"/>
  <c r="F341" i="9" s="1"/>
  <c r="C340" i="9" l="1" a="1"/>
  <c r="C340" i="9" s="1"/>
  <c r="D340" i="9" s="1"/>
  <c r="B341" i="9"/>
  <c r="A342" i="9"/>
  <c r="F342" i="9" s="1" a="1"/>
  <c r="F342" i="9" s="1"/>
  <c r="C341" i="9" l="1" a="1"/>
  <c r="C341" i="9" s="1"/>
  <c r="D341" i="9" s="1"/>
  <c r="B342" i="9"/>
  <c r="A343" i="9"/>
  <c r="F343" i="9" s="1" a="1"/>
  <c r="F343" i="9" s="1"/>
  <c r="C342" i="9" l="1" a="1"/>
  <c r="C342" i="9" s="1"/>
  <c r="D342" i="9" s="1"/>
  <c r="B343" i="9"/>
  <c r="A344" i="9"/>
  <c r="F344" i="9" s="1" a="1"/>
  <c r="F344" i="9" s="1"/>
  <c r="C343" i="9" l="1" a="1"/>
  <c r="C343" i="9" s="1"/>
  <c r="D343" i="9" s="1"/>
  <c r="B344" i="9"/>
  <c r="A345" i="9"/>
  <c r="F345" i="9" s="1" a="1"/>
  <c r="F345" i="9" s="1"/>
  <c r="C344" i="9" l="1" a="1"/>
  <c r="C344" i="9" s="1"/>
  <c r="D344" i="9" s="1"/>
  <c r="B345" i="9"/>
  <c r="A346" i="9"/>
  <c r="F346" i="9" s="1" a="1"/>
  <c r="F346" i="9" s="1"/>
  <c r="C345" i="9" l="1" a="1"/>
  <c r="C345" i="9" s="1"/>
  <c r="D345" i="9" s="1"/>
  <c r="B346" i="9"/>
  <c r="A347" i="9"/>
  <c r="F347" i="9" s="1" a="1"/>
  <c r="F347" i="9" s="1"/>
  <c r="C346" i="9" l="1" a="1"/>
  <c r="C346" i="9" s="1"/>
  <c r="D346" i="9" s="1"/>
  <c r="B347" i="9"/>
  <c r="A348" i="9"/>
  <c r="F348" i="9" s="1" a="1"/>
  <c r="F348" i="9" s="1"/>
  <c r="C347" i="9" l="1" a="1"/>
  <c r="C347" i="9" s="1"/>
  <c r="D347" i="9" s="1"/>
  <c r="B348" i="9"/>
  <c r="A349" i="9"/>
  <c r="F349" i="9" s="1" a="1"/>
  <c r="F349" i="9" s="1"/>
  <c r="C348" i="9" l="1" a="1"/>
  <c r="C348" i="9" s="1"/>
  <c r="D348" i="9" s="1"/>
  <c r="B349" i="9"/>
  <c r="A350" i="9"/>
  <c r="F350" i="9" s="1" a="1"/>
  <c r="F350" i="9" s="1"/>
  <c r="C349" i="9" l="1" a="1"/>
  <c r="C349" i="9" s="1"/>
  <c r="D349" i="9" s="1"/>
  <c r="B350" i="9"/>
  <c r="A351" i="9"/>
  <c r="F351" i="9" s="1" a="1"/>
  <c r="F351" i="9" s="1"/>
  <c r="C350" i="9" l="1" a="1"/>
  <c r="C350" i="9" s="1"/>
  <c r="D350" i="9" s="1"/>
  <c r="B351" i="9"/>
  <c r="A352" i="9"/>
  <c r="F352" i="9" s="1" a="1"/>
  <c r="F352" i="9" s="1"/>
  <c r="C351" i="9" l="1" a="1"/>
  <c r="C351" i="9" s="1"/>
  <c r="D351" i="9" s="1"/>
  <c r="B352" i="9"/>
  <c r="A353" i="9"/>
  <c r="F353" i="9" s="1" a="1"/>
  <c r="F353" i="9" s="1"/>
  <c r="C352" i="9" l="1" a="1"/>
  <c r="C352" i="9" s="1"/>
  <c r="D352" i="9" s="1"/>
  <c r="B353" i="9"/>
  <c r="A354" i="9"/>
  <c r="F354" i="9" s="1" a="1"/>
  <c r="F354" i="9" s="1"/>
  <c r="C353" i="9" l="1" a="1"/>
  <c r="C353" i="9" s="1"/>
  <c r="D353" i="9" s="1"/>
  <c r="B354" i="9"/>
  <c r="A355" i="9"/>
  <c r="F355" i="9" s="1" a="1"/>
  <c r="F355" i="9" s="1"/>
  <c r="C354" i="9" l="1" a="1"/>
  <c r="C354" i="9" s="1"/>
  <c r="D354" i="9" s="1"/>
  <c r="B355" i="9"/>
  <c r="A356" i="9"/>
  <c r="F356" i="9" s="1" a="1"/>
  <c r="F356" i="9" s="1"/>
  <c r="C355" i="9" l="1" a="1"/>
  <c r="C355" i="9" s="1"/>
  <c r="D355" i="9" s="1"/>
  <c r="B356" i="9"/>
  <c r="A357" i="9"/>
  <c r="F357" i="9" s="1" a="1"/>
  <c r="F357" i="9" s="1"/>
  <c r="C356" i="9" l="1" a="1"/>
  <c r="C356" i="9" s="1"/>
  <c r="D356" i="9" s="1"/>
  <c r="B357" i="9"/>
  <c r="A358" i="9"/>
  <c r="F358" i="9" s="1" a="1"/>
  <c r="F358" i="9" s="1"/>
  <c r="C357" i="9" l="1" a="1"/>
  <c r="C357" i="9" s="1"/>
  <c r="D357" i="9" s="1"/>
  <c r="B358" i="9"/>
  <c r="A359" i="9"/>
  <c r="F359" i="9" s="1" a="1"/>
  <c r="F359" i="9" s="1"/>
  <c r="C358" i="9" l="1" a="1"/>
  <c r="C358" i="9" s="1"/>
  <c r="D358" i="9" s="1"/>
  <c r="B359" i="9"/>
  <c r="A360" i="9"/>
  <c r="F360" i="9" s="1" a="1"/>
  <c r="F360" i="9" s="1"/>
  <c r="C359" i="9" l="1" a="1"/>
  <c r="C359" i="9" s="1"/>
  <c r="D359" i="9" s="1"/>
  <c r="B360" i="9"/>
  <c r="A361" i="9"/>
  <c r="F361" i="9" s="1" a="1"/>
  <c r="F361" i="9" s="1"/>
  <c r="C360" i="9" l="1" a="1"/>
  <c r="C360" i="9" s="1"/>
  <c r="D360" i="9" s="1"/>
  <c r="B361" i="9"/>
  <c r="A362" i="9"/>
  <c r="F362" i="9" s="1" a="1"/>
  <c r="F362" i="9" s="1"/>
  <c r="C361" i="9" l="1" a="1"/>
  <c r="C361" i="9" s="1"/>
  <c r="D361" i="9" s="1"/>
  <c r="B362" i="9"/>
  <c r="A363" i="9"/>
  <c r="F363" i="9" s="1" a="1"/>
  <c r="F363" i="9" s="1"/>
  <c r="C362" i="9" l="1" a="1"/>
  <c r="C362" i="9" s="1"/>
  <c r="D362" i="9" s="1"/>
  <c r="B363" i="9"/>
  <c r="A364" i="9"/>
  <c r="F364" i="9" s="1" a="1"/>
  <c r="F364" i="9" s="1"/>
  <c r="C363" i="9" l="1" a="1"/>
  <c r="C363" i="9" s="1"/>
  <c r="D363" i="9" s="1"/>
  <c r="B364" i="9"/>
  <c r="A365" i="9"/>
  <c r="F365" i="9" s="1" a="1"/>
  <c r="F365" i="9" s="1"/>
  <c r="C364" i="9" l="1" a="1"/>
  <c r="C364" i="9" s="1"/>
  <c r="D364" i="9" s="1"/>
  <c r="B365" i="9"/>
  <c r="A366" i="9"/>
  <c r="F366" i="9" s="1" a="1"/>
  <c r="F366" i="9" s="1"/>
  <c r="C365" i="9" l="1" a="1"/>
  <c r="C365" i="9" s="1"/>
  <c r="D365" i="9" s="1"/>
  <c r="B366" i="9"/>
  <c r="A367" i="9"/>
  <c r="F367" i="9" s="1" a="1"/>
  <c r="F367" i="9" s="1"/>
  <c r="C366" i="9" l="1" a="1"/>
  <c r="C366" i="9" s="1"/>
  <c r="D366" i="9" s="1"/>
  <c r="B367" i="9"/>
  <c r="A368" i="9"/>
  <c r="F368" i="9" s="1" a="1"/>
  <c r="F368" i="9" s="1"/>
  <c r="C367" i="9" l="1" a="1"/>
  <c r="C367" i="9" s="1"/>
  <c r="D367" i="9" s="1"/>
  <c r="B368" i="9"/>
  <c r="A369" i="9"/>
  <c r="F369" i="9" s="1" a="1"/>
  <c r="F369" i="9" s="1"/>
  <c r="C368" i="9" l="1" a="1"/>
  <c r="C368" i="9" s="1"/>
  <c r="D368" i="9" s="1"/>
  <c r="B369" i="9"/>
  <c r="A370" i="9"/>
  <c r="F370" i="9" s="1" a="1"/>
  <c r="F370" i="9" s="1"/>
  <c r="C369" i="9" l="1" a="1"/>
  <c r="C369" i="9" s="1"/>
  <c r="D369" i="9" s="1"/>
  <c r="B370" i="9"/>
  <c r="A371" i="9"/>
  <c r="F371" i="9" s="1" a="1"/>
  <c r="F371" i="9" s="1"/>
  <c r="C370" i="9" l="1" a="1"/>
  <c r="C370" i="9" s="1"/>
  <c r="D370" i="9" s="1"/>
  <c r="B371" i="9"/>
  <c r="A372" i="9"/>
  <c r="F372" i="9" s="1" a="1"/>
  <c r="F372" i="9" s="1"/>
  <c r="C371" i="9" l="1" a="1"/>
  <c r="C371" i="9" s="1"/>
  <c r="D371" i="9" s="1"/>
  <c r="B372" i="9"/>
  <c r="A373" i="9"/>
  <c r="F373" i="9" s="1" a="1"/>
  <c r="F373" i="9" s="1"/>
  <c r="C372" i="9" l="1" a="1"/>
  <c r="C372" i="9" s="1"/>
  <c r="D372" i="9" s="1"/>
  <c r="B373" i="9"/>
  <c r="A374" i="9"/>
  <c r="F374" i="9" s="1" a="1"/>
  <c r="F374" i="9" s="1"/>
  <c r="C373" i="9" l="1" a="1"/>
  <c r="C373" i="9" s="1"/>
  <c r="D373" i="9" s="1"/>
  <c r="B374" i="9"/>
  <c r="A375" i="9"/>
  <c r="F375" i="9" s="1" a="1"/>
  <c r="F375" i="9" s="1"/>
  <c r="C374" i="9" l="1" a="1"/>
  <c r="C374" i="9" s="1"/>
  <c r="D374" i="9" s="1"/>
  <c r="B375" i="9"/>
  <c r="A376" i="9"/>
  <c r="F376" i="9" s="1" a="1"/>
  <c r="F376" i="9" s="1"/>
  <c r="C375" i="9" l="1" a="1"/>
  <c r="C375" i="9" s="1"/>
  <c r="D375" i="9" s="1"/>
  <c r="B376" i="9"/>
  <c r="A377" i="9"/>
  <c r="F377" i="9" s="1" a="1"/>
  <c r="F377" i="9" s="1"/>
  <c r="C376" i="9" l="1" a="1"/>
  <c r="C376" i="9" s="1"/>
  <c r="D376" i="9" s="1"/>
  <c r="B377" i="9"/>
  <c r="A378" i="9"/>
  <c r="F378" i="9" s="1" a="1"/>
  <c r="F378" i="9" s="1"/>
  <c r="C377" i="9" l="1" a="1"/>
  <c r="C377" i="9" s="1"/>
  <c r="D377" i="9" s="1"/>
  <c r="B378" i="9"/>
  <c r="A379" i="9"/>
  <c r="F379" i="9" s="1" a="1"/>
  <c r="F379" i="9" s="1"/>
  <c r="C378" i="9" l="1" a="1"/>
  <c r="C378" i="9" s="1"/>
  <c r="D378" i="9" s="1"/>
  <c r="B379" i="9"/>
  <c r="A380" i="9"/>
  <c r="F380" i="9" s="1" a="1"/>
  <c r="F380" i="9" s="1"/>
  <c r="C379" i="9" l="1" a="1"/>
  <c r="C379" i="9" s="1"/>
  <c r="D379" i="9" s="1"/>
  <c r="B380" i="9"/>
  <c r="A381" i="9"/>
  <c r="F381" i="9" s="1" a="1"/>
  <c r="F381" i="9" s="1"/>
  <c r="C380" i="9" l="1" a="1"/>
  <c r="C380" i="9" s="1"/>
  <c r="D380" i="9" s="1"/>
  <c r="B381" i="9"/>
  <c r="A382" i="9"/>
  <c r="F382" i="9" s="1" a="1"/>
  <c r="F382" i="9" s="1"/>
  <c r="C381" i="9" l="1" a="1"/>
  <c r="C381" i="9" s="1"/>
  <c r="D381" i="9" s="1"/>
  <c r="B382" i="9"/>
  <c r="A383" i="9"/>
  <c r="F383" i="9" s="1" a="1"/>
  <c r="F383" i="9" s="1"/>
  <c r="C382" i="9" l="1" a="1"/>
  <c r="C382" i="9" s="1"/>
  <c r="D382" i="9" s="1"/>
  <c r="B383" i="9"/>
  <c r="A384" i="9"/>
  <c r="F384" i="9" s="1" a="1"/>
  <c r="F384" i="9" s="1"/>
  <c r="C383" i="9" l="1" a="1"/>
  <c r="C383" i="9" s="1"/>
  <c r="D383" i="9" s="1"/>
  <c r="B384" i="9"/>
  <c r="A385" i="9"/>
  <c r="F385" i="9" s="1" a="1"/>
  <c r="F385" i="9" s="1"/>
  <c r="C384" i="9" l="1" a="1"/>
  <c r="C384" i="9" s="1"/>
  <c r="D384" i="9" s="1"/>
  <c r="B385" i="9"/>
  <c r="A386" i="9"/>
  <c r="F386" i="9" s="1" a="1"/>
  <c r="F386" i="9" s="1"/>
  <c r="C385" i="9" l="1" a="1"/>
  <c r="C385" i="9" s="1"/>
  <c r="D385" i="9" s="1"/>
  <c r="B386" i="9"/>
  <c r="A387" i="9"/>
  <c r="F387" i="9" s="1" a="1"/>
  <c r="F387" i="9" s="1"/>
  <c r="C386" i="9" l="1" a="1"/>
  <c r="C386" i="9" s="1"/>
  <c r="D386" i="9" s="1"/>
  <c r="B387" i="9"/>
  <c r="A388" i="9"/>
  <c r="F388" i="9" s="1" a="1"/>
  <c r="F388" i="9" s="1"/>
  <c r="C387" i="9" l="1" a="1"/>
  <c r="C387" i="9" s="1"/>
  <c r="D387" i="9" s="1"/>
  <c r="B388" i="9"/>
  <c r="A389" i="9"/>
  <c r="F389" i="9" s="1" a="1"/>
  <c r="F389" i="9" s="1"/>
  <c r="C388" i="9" l="1" a="1"/>
  <c r="C388" i="9" s="1"/>
  <c r="D388" i="9" s="1"/>
  <c r="B389" i="9"/>
  <c r="A390" i="9"/>
  <c r="F390" i="9" s="1" a="1"/>
  <c r="F390" i="9" s="1"/>
  <c r="C389" i="9" l="1" a="1"/>
  <c r="C389" i="9" s="1"/>
  <c r="D389" i="9" s="1"/>
  <c r="B390" i="9"/>
  <c r="A391" i="9"/>
  <c r="F391" i="9" s="1" a="1"/>
  <c r="F391" i="9" s="1"/>
  <c r="C390" i="9" l="1" a="1"/>
  <c r="C390" i="9" s="1"/>
  <c r="D390" i="9" s="1"/>
  <c r="B391" i="9"/>
  <c r="A392" i="9"/>
  <c r="F392" i="9" s="1" a="1"/>
  <c r="F392" i="9" s="1"/>
  <c r="C391" i="9" l="1" a="1"/>
  <c r="C391" i="9" s="1"/>
  <c r="D391" i="9" s="1"/>
  <c r="B392" i="9"/>
  <c r="A393" i="9"/>
  <c r="F393" i="9" s="1" a="1"/>
  <c r="F393" i="9" s="1"/>
  <c r="C392" i="9" l="1" a="1"/>
  <c r="C392" i="9" s="1"/>
  <c r="D392" i="9" s="1"/>
  <c r="B393" i="9"/>
  <c r="A394" i="9"/>
  <c r="F394" i="9" s="1" a="1"/>
  <c r="F394" i="9" s="1"/>
  <c r="C393" i="9" l="1" a="1"/>
  <c r="C393" i="9" s="1"/>
  <c r="D393" i="9" s="1"/>
  <c r="B394" i="9"/>
  <c r="A395" i="9"/>
  <c r="F395" i="9" s="1" a="1"/>
  <c r="F395" i="9" s="1"/>
  <c r="C394" i="9" l="1" a="1"/>
  <c r="C394" i="9" s="1"/>
  <c r="D394" i="9" s="1"/>
  <c r="B395" i="9"/>
  <c r="A396" i="9"/>
  <c r="F396" i="9" s="1" a="1"/>
  <c r="F396" i="9" s="1"/>
  <c r="C395" i="9" l="1" a="1"/>
  <c r="C395" i="9" s="1"/>
  <c r="D395" i="9" s="1"/>
  <c r="B396" i="9"/>
  <c r="A397" i="9"/>
  <c r="F397" i="9" s="1" a="1"/>
  <c r="F397" i="9" s="1"/>
  <c r="C396" i="9" l="1" a="1"/>
  <c r="C396" i="9" s="1"/>
  <c r="D396" i="9" s="1"/>
  <c r="B397" i="9"/>
  <c r="A398" i="9"/>
  <c r="F398" i="9" s="1" a="1"/>
  <c r="F398" i="9" s="1"/>
  <c r="C397" i="9" l="1" a="1"/>
  <c r="C397" i="9" s="1"/>
  <c r="D397" i="9" s="1"/>
  <c r="B398" i="9"/>
  <c r="A399" i="9"/>
  <c r="F399" i="9" s="1" a="1"/>
  <c r="F399" i="9" s="1"/>
  <c r="C398" i="9" l="1" a="1"/>
  <c r="C398" i="9" s="1"/>
  <c r="D398" i="9" s="1"/>
  <c r="B399" i="9"/>
  <c r="A400" i="9"/>
  <c r="F400" i="9" s="1" a="1"/>
  <c r="F400" i="9" s="1"/>
  <c r="C399" i="9" l="1" a="1"/>
  <c r="C399" i="9" s="1"/>
  <c r="D399" i="9" s="1"/>
  <c r="B400" i="9"/>
  <c r="A401" i="9"/>
  <c r="F401" i="9" s="1" a="1"/>
  <c r="F401" i="9" s="1"/>
  <c r="C400" i="9" l="1" a="1"/>
  <c r="C400" i="9" s="1"/>
  <c r="D400" i="9" s="1"/>
  <c r="B401" i="9"/>
  <c r="A402" i="9"/>
  <c r="F402" i="9" s="1" a="1"/>
  <c r="F402" i="9" s="1"/>
  <c r="C401" i="9" l="1" a="1"/>
  <c r="C401" i="9" s="1"/>
  <c r="D401" i="9" s="1"/>
  <c r="B402" i="9"/>
  <c r="A403" i="9"/>
  <c r="F403" i="9" s="1" a="1"/>
  <c r="F403" i="9" s="1"/>
  <c r="C402" i="9" l="1" a="1"/>
  <c r="C402" i="9" s="1"/>
  <c r="D402" i="9" s="1"/>
  <c r="B403" i="9"/>
  <c r="A404" i="9"/>
  <c r="F404" i="9" s="1" a="1"/>
  <c r="F404" i="9" s="1"/>
  <c r="C403" i="9" l="1" a="1"/>
  <c r="C403" i="9" s="1"/>
  <c r="D403" i="9" s="1"/>
  <c r="B404" i="9"/>
  <c r="A405" i="9"/>
  <c r="F405" i="9" s="1" a="1"/>
  <c r="F405" i="9" s="1"/>
  <c r="C404" i="9" l="1" a="1"/>
  <c r="C404" i="9" s="1"/>
  <c r="D404" i="9" s="1"/>
  <c r="B405" i="9"/>
  <c r="A406" i="9"/>
  <c r="F406" i="9" s="1" a="1"/>
  <c r="F406" i="9" s="1"/>
  <c r="C405" i="9" l="1" a="1"/>
  <c r="C405" i="9" s="1"/>
  <c r="D405" i="9" s="1"/>
  <c r="B406" i="9"/>
  <c r="A407" i="9"/>
  <c r="F407" i="9" s="1" a="1"/>
  <c r="F407" i="9" s="1"/>
  <c r="C406" i="9" l="1" a="1"/>
  <c r="C406" i="9" s="1"/>
  <c r="D406" i="9" s="1"/>
  <c r="B407" i="9"/>
  <c r="A408" i="9"/>
  <c r="F408" i="9" s="1" a="1"/>
  <c r="F408" i="9" s="1"/>
  <c r="C407" i="9" l="1" a="1"/>
  <c r="C407" i="9" s="1"/>
  <c r="D407" i="9" s="1"/>
  <c r="B408" i="9"/>
  <c r="A409" i="9"/>
  <c r="F409" i="9" s="1" a="1"/>
  <c r="F409" i="9" s="1"/>
  <c r="C408" i="9" l="1" a="1"/>
  <c r="C408" i="9" s="1"/>
  <c r="D408" i="9" s="1"/>
  <c r="B409" i="9"/>
  <c r="A410" i="9"/>
  <c r="F410" i="9" s="1" a="1"/>
  <c r="F410" i="9" s="1"/>
  <c r="C409" i="9" l="1" a="1"/>
  <c r="C409" i="9" s="1"/>
  <c r="D409" i="9" s="1"/>
  <c r="B410" i="9"/>
  <c r="A411" i="9"/>
  <c r="F411" i="9" s="1" a="1"/>
  <c r="F411" i="9" s="1"/>
  <c r="C410" i="9" l="1" a="1"/>
  <c r="C410" i="9" s="1"/>
  <c r="D410" i="9" s="1"/>
  <c r="B411" i="9"/>
  <c r="A412" i="9"/>
  <c r="F412" i="9" s="1" a="1"/>
  <c r="F412" i="9" s="1"/>
  <c r="C411" i="9" l="1" a="1"/>
  <c r="C411" i="9" s="1"/>
  <c r="D411" i="9" s="1"/>
  <c r="B412" i="9"/>
  <c r="A413" i="9"/>
  <c r="F413" i="9" s="1" a="1"/>
  <c r="F413" i="9" s="1"/>
  <c r="C412" i="9" l="1" a="1"/>
  <c r="C412" i="9" s="1"/>
  <c r="D412" i="9" s="1"/>
  <c r="B413" i="9"/>
  <c r="A414" i="9"/>
  <c r="F414" i="9" s="1" a="1"/>
  <c r="F414" i="9" s="1"/>
  <c r="C413" i="9" l="1" a="1"/>
  <c r="C413" i="9" s="1"/>
  <c r="D413" i="9" s="1"/>
  <c r="B414" i="9"/>
  <c r="A415" i="9"/>
  <c r="F415" i="9" s="1" a="1"/>
  <c r="F415" i="9" s="1"/>
  <c r="C414" i="9" l="1" a="1"/>
  <c r="C414" i="9" s="1"/>
  <c r="D414" i="9" s="1"/>
  <c r="B415" i="9"/>
  <c r="A416" i="9"/>
  <c r="F416" i="9" s="1" a="1"/>
  <c r="F416" i="9" s="1"/>
  <c r="C415" i="9" l="1" a="1"/>
  <c r="C415" i="9" s="1"/>
  <c r="D415" i="9" s="1"/>
  <c r="B416" i="9"/>
  <c r="A417" i="9"/>
  <c r="F417" i="9" s="1" a="1"/>
  <c r="F417" i="9" s="1"/>
  <c r="C416" i="9" l="1" a="1"/>
  <c r="C416" i="9" s="1"/>
  <c r="D416" i="9" s="1"/>
  <c r="B417" i="9"/>
  <c r="A418" i="9"/>
  <c r="F418" i="9" s="1" a="1"/>
  <c r="F418" i="9" s="1"/>
  <c r="C417" i="9" l="1" a="1"/>
  <c r="C417" i="9" s="1"/>
  <c r="D417" i="9" s="1"/>
  <c r="B418" i="9"/>
  <c r="A419" i="9"/>
  <c r="F419" i="9" s="1" a="1"/>
  <c r="F419" i="9" s="1"/>
  <c r="C418" i="9" l="1" a="1"/>
  <c r="C418" i="9" s="1"/>
  <c r="D418" i="9" s="1"/>
  <c r="B419" i="9"/>
  <c r="A420" i="9"/>
  <c r="F420" i="9" s="1" a="1"/>
  <c r="F420" i="9" s="1"/>
  <c r="C419" i="9" l="1" a="1"/>
  <c r="C419" i="9" s="1"/>
  <c r="D419" i="9" s="1"/>
  <c r="B420" i="9"/>
  <c r="A421" i="9"/>
  <c r="F421" i="9" s="1" a="1"/>
  <c r="F421" i="9" s="1"/>
  <c r="C420" i="9" l="1" a="1"/>
  <c r="C420" i="9" s="1"/>
  <c r="D420" i="9" s="1"/>
  <c r="B421" i="9"/>
  <c r="A422" i="9"/>
  <c r="F422" i="9" s="1" a="1"/>
  <c r="F422" i="9" s="1"/>
  <c r="C421" i="9" l="1" a="1"/>
  <c r="C421" i="9" s="1"/>
  <c r="D421" i="9" s="1"/>
  <c r="B422" i="9"/>
  <c r="A423" i="9"/>
  <c r="F423" i="9" s="1" a="1"/>
  <c r="F423" i="9" s="1"/>
  <c r="C422" i="9" l="1" a="1"/>
  <c r="C422" i="9" s="1"/>
  <c r="D422" i="9" s="1"/>
  <c r="B423" i="9"/>
  <c r="A424" i="9"/>
  <c r="F424" i="9" s="1" a="1"/>
  <c r="F424" i="9" s="1"/>
  <c r="C423" i="9" l="1" a="1"/>
  <c r="C423" i="9" s="1"/>
  <c r="D423" i="9" s="1"/>
  <c r="B424" i="9"/>
  <c r="A425" i="9"/>
  <c r="F425" i="9" s="1" a="1"/>
  <c r="F425" i="9" s="1"/>
  <c r="C424" i="9" l="1" a="1"/>
  <c r="C424" i="9" s="1"/>
  <c r="D424" i="9" s="1"/>
  <c r="B425" i="9"/>
  <c r="A426" i="9"/>
  <c r="F426" i="9" s="1" a="1"/>
  <c r="F426" i="9" s="1"/>
  <c r="C425" i="9" l="1" a="1"/>
  <c r="C425" i="9" s="1"/>
  <c r="D425" i="9" s="1"/>
  <c r="B426" i="9"/>
  <c r="A427" i="9"/>
  <c r="F427" i="9" s="1" a="1"/>
  <c r="F427" i="9" s="1"/>
  <c r="C426" i="9" l="1" a="1"/>
  <c r="C426" i="9" s="1"/>
  <c r="D426" i="9" s="1"/>
  <c r="B427" i="9"/>
  <c r="A428" i="9"/>
  <c r="F428" i="9" s="1" a="1"/>
  <c r="F428" i="9" s="1"/>
  <c r="C427" i="9" l="1" a="1"/>
  <c r="C427" i="9" s="1"/>
  <c r="D427" i="9" s="1"/>
  <c r="B428" i="9"/>
  <c r="A429" i="9"/>
  <c r="F429" i="9" s="1" a="1"/>
  <c r="F429" i="9" s="1"/>
  <c r="C428" i="9" l="1" a="1"/>
  <c r="C428" i="9" s="1"/>
  <c r="D428" i="9" s="1"/>
  <c r="B429" i="9"/>
  <c r="A430" i="9"/>
  <c r="F430" i="9" s="1" a="1"/>
  <c r="F430" i="9" s="1"/>
  <c r="C429" i="9" l="1" a="1"/>
  <c r="C429" i="9" s="1"/>
  <c r="D429" i="9" s="1"/>
  <c r="B430" i="9"/>
  <c r="A431" i="9"/>
  <c r="F431" i="9" s="1" a="1"/>
  <c r="F431" i="9" s="1"/>
  <c r="C430" i="9" l="1" a="1"/>
  <c r="C430" i="9" s="1"/>
  <c r="D430" i="9" s="1"/>
  <c r="B431" i="9"/>
  <c r="A432" i="9"/>
  <c r="F432" i="9" s="1" a="1"/>
  <c r="F432" i="9" s="1"/>
  <c r="C431" i="9" l="1" a="1"/>
  <c r="C431" i="9" s="1"/>
  <c r="D431" i="9" s="1"/>
  <c r="B432" i="9"/>
  <c r="A433" i="9"/>
  <c r="F433" i="9" s="1" a="1"/>
  <c r="F433" i="9" s="1"/>
  <c r="C432" i="9" l="1" a="1"/>
  <c r="C432" i="9" s="1"/>
  <c r="D432" i="9" s="1"/>
  <c r="B433" i="9"/>
  <c r="A434" i="9"/>
  <c r="F434" i="9" s="1" a="1"/>
  <c r="F434" i="9" s="1"/>
  <c r="C433" i="9" l="1" a="1"/>
  <c r="C433" i="9" s="1"/>
  <c r="D433" i="9" s="1"/>
  <c r="B434" i="9"/>
  <c r="A435" i="9"/>
  <c r="F435" i="9" s="1" a="1"/>
  <c r="F435" i="9" s="1"/>
  <c r="C434" i="9" l="1" a="1"/>
  <c r="C434" i="9" s="1"/>
  <c r="D434" i="9" s="1"/>
  <c r="B435" i="9"/>
  <c r="A436" i="9"/>
  <c r="F436" i="9" s="1" a="1"/>
  <c r="F436" i="9" s="1"/>
  <c r="C435" i="9" l="1" a="1"/>
  <c r="C435" i="9" s="1"/>
  <c r="D435" i="9" s="1"/>
  <c r="B436" i="9"/>
  <c r="A437" i="9"/>
  <c r="F437" i="9" s="1" a="1"/>
  <c r="F437" i="9" s="1"/>
  <c r="C436" i="9" l="1" a="1"/>
  <c r="C436" i="9" s="1"/>
  <c r="D436" i="9" s="1"/>
  <c r="B437" i="9"/>
  <c r="A438" i="9"/>
  <c r="F438" i="9" s="1" a="1"/>
  <c r="F438" i="9" s="1"/>
  <c r="C437" i="9" l="1" a="1"/>
  <c r="C437" i="9" s="1"/>
  <c r="D437" i="9" s="1"/>
  <c r="B438" i="9"/>
  <c r="A439" i="9"/>
  <c r="F439" i="9" s="1" a="1"/>
  <c r="F439" i="9" s="1"/>
  <c r="C438" i="9" l="1" a="1"/>
  <c r="C438" i="9" s="1"/>
  <c r="D438" i="9" s="1"/>
  <c r="B439" i="9"/>
  <c r="A440" i="9"/>
  <c r="F440" i="9" s="1" a="1"/>
  <c r="F440" i="9" s="1"/>
  <c r="C439" i="9" l="1" a="1"/>
  <c r="C439" i="9" s="1"/>
  <c r="D439" i="9" s="1"/>
  <c r="B440" i="9"/>
  <c r="A441" i="9"/>
  <c r="F441" i="9" s="1" a="1"/>
  <c r="F441" i="9" s="1"/>
  <c r="C440" i="9" l="1" a="1"/>
  <c r="C440" i="9" s="1"/>
  <c r="D440" i="9" s="1"/>
  <c r="B441" i="9"/>
  <c r="A442" i="9"/>
  <c r="F442" i="9" s="1" a="1"/>
  <c r="F442" i="9" s="1"/>
  <c r="C441" i="9" l="1" a="1"/>
  <c r="C441" i="9" s="1"/>
  <c r="D441" i="9" s="1"/>
  <c r="B442" i="9"/>
  <c r="A443" i="9"/>
  <c r="F443" i="9" s="1" a="1"/>
  <c r="F443" i="9" s="1"/>
  <c r="C442" i="9" l="1" a="1"/>
  <c r="C442" i="9" s="1"/>
  <c r="D442" i="9" s="1"/>
  <c r="B443" i="9"/>
  <c r="A444" i="9"/>
  <c r="F444" i="9" s="1" a="1"/>
  <c r="F444" i="9" s="1"/>
  <c r="C443" i="9" l="1" a="1"/>
  <c r="C443" i="9" s="1"/>
  <c r="D443" i="9" s="1"/>
  <c r="B444" i="9"/>
  <c r="A445" i="9"/>
  <c r="F445" i="9" s="1" a="1"/>
  <c r="F445" i="9" s="1"/>
  <c r="C444" i="9" l="1" a="1"/>
  <c r="C444" i="9" s="1"/>
  <c r="D444" i="9" s="1"/>
  <c r="B445" i="9"/>
  <c r="A446" i="9"/>
  <c r="F446" i="9" s="1" a="1"/>
  <c r="F446" i="9" s="1"/>
  <c r="C445" i="9" l="1" a="1"/>
  <c r="C445" i="9" s="1"/>
  <c r="D445" i="9" s="1"/>
  <c r="B446" i="9"/>
  <c r="A447" i="9"/>
  <c r="F447" i="9" s="1" a="1"/>
  <c r="F447" i="9" s="1"/>
  <c r="C446" i="9" l="1" a="1"/>
  <c r="C446" i="9" s="1"/>
  <c r="D446" i="9" s="1"/>
  <c r="B447" i="9"/>
  <c r="A448" i="9"/>
  <c r="F448" i="9" s="1" a="1"/>
  <c r="F448" i="9" s="1"/>
  <c r="C447" i="9" l="1" a="1"/>
  <c r="C447" i="9" s="1"/>
  <c r="D447" i="9" s="1"/>
  <c r="B448" i="9"/>
  <c r="A449" i="9"/>
  <c r="F449" i="9" s="1" a="1"/>
  <c r="F449" i="9" s="1"/>
  <c r="C448" i="9" l="1" a="1"/>
  <c r="C448" i="9" s="1"/>
  <c r="D448" i="9" s="1"/>
  <c r="B449" i="9"/>
  <c r="A450" i="9"/>
  <c r="F450" i="9" s="1" a="1"/>
  <c r="F450" i="9" s="1"/>
  <c r="C449" i="9" l="1" a="1"/>
  <c r="C449" i="9" s="1"/>
  <c r="D449" i="9" s="1"/>
  <c r="B450" i="9"/>
  <c r="A451" i="9"/>
  <c r="F451" i="9" s="1" a="1"/>
  <c r="F451" i="9" s="1"/>
  <c r="C450" i="9" l="1" a="1"/>
  <c r="C450" i="9" s="1"/>
  <c r="D450" i="9" s="1"/>
  <c r="B451" i="9"/>
  <c r="A452" i="9"/>
  <c r="F452" i="9" s="1" a="1"/>
  <c r="F452" i="9" s="1"/>
  <c r="C451" i="9" l="1" a="1"/>
  <c r="C451" i="9" s="1"/>
  <c r="D451" i="9" s="1"/>
  <c r="B452" i="9"/>
  <c r="A453" i="9"/>
  <c r="F453" i="9" s="1" a="1"/>
  <c r="F453" i="9" s="1"/>
  <c r="C452" i="9" l="1" a="1"/>
  <c r="C452" i="9" s="1"/>
  <c r="D452" i="9" s="1"/>
  <c r="B453" i="9"/>
  <c r="A454" i="9"/>
  <c r="F454" i="9" s="1" a="1"/>
  <c r="F454" i="9" s="1"/>
  <c r="C453" i="9" l="1" a="1"/>
  <c r="C453" i="9" s="1"/>
  <c r="D453" i="9" s="1"/>
  <c r="B454" i="9"/>
  <c r="A455" i="9"/>
  <c r="F455" i="9" s="1" a="1"/>
  <c r="F455" i="9" s="1"/>
  <c r="C454" i="9" l="1" a="1"/>
  <c r="C454" i="9" s="1"/>
  <c r="D454" i="9" s="1"/>
  <c r="B455" i="9"/>
  <c r="A456" i="9"/>
  <c r="F456" i="9" s="1" a="1"/>
  <c r="F456" i="9" s="1"/>
  <c r="C455" i="9" l="1" a="1"/>
  <c r="C455" i="9" s="1"/>
  <c r="D455" i="9" s="1"/>
  <c r="B456" i="9"/>
  <c r="A457" i="9"/>
  <c r="F457" i="9" s="1" a="1"/>
  <c r="F457" i="9" s="1"/>
  <c r="C456" i="9" l="1" a="1"/>
  <c r="C456" i="9" s="1"/>
  <c r="D456" i="9" s="1"/>
  <c r="B457" i="9"/>
  <c r="A458" i="9"/>
  <c r="F458" i="9" s="1" a="1"/>
  <c r="F458" i="9" s="1"/>
  <c r="C457" i="9" l="1" a="1"/>
  <c r="C457" i="9" s="1"/>
  <c r="D457" i="9" s="1"/>
  <c r="B458" i="9"/>
  <c r="A459" i="9"/>
  <c r="F459" i="9" s="1" a="1"/>
  <c r="F459" i="9" s="1"/>
  <c r="C458" i="9" l="1" a="1"/>
  <c r="C458" i="9" s="1"/>
  <c r="D458" i="9" s="1"/>
  <c r="B459" i="9"/>
  <c r="A460" i="9"/>
  <c r="F460" i="9" s="1" a="1"/>
  <c r="F460" i="9" s="1"/>
  <c r="C459" i="9" l="1" a="1"/>
  <c r="C459" i="9" s="1"/>
  <c r="D459" i="9" s="1"/>
  <c r="B460" i="9"/>
  <c r="A461" i="9"/>
  <c r="F461" i="9" s="1" a="1"/>
  <c r="F461" i="9" s="1"/>
  <c r="C460" i="9" l="1" a="1"/>
  <c r="C460" i="9" s="1"/>
  <c r="D460" i="9" s="1"/>
  <c r="B461" i="9"/>
  <c r="A462" i="9"/>
  <c r="F462" i="9" s="1" a="1"/>
  <c r="F462" i="9" s="1"/>
  <c r="C461" i="9" l="1" a="1"/>
  <c r="C461" i="9" s="1"/>
  <c r="D461" i="9" s="1"/>
  <c r="B462" i="9"/>
  <c r="A463" i="9"/>
  <c r="F463" i="9" s="1" a="1"/>
  <c r="F463" i="9" s="1"/>
  <c r="C462" i="9" l="1" a="1"/>
  <c r="C462" i="9" s="1"/>
  <c r="D462" i="9" s="1"/>
  <c r="B463" i="9"/>
  <c r="A464" i="9"/>
  <c r="F464" i="9" s="1" a="1"/>
  <c r="F464" i="9" s="1"/>
  <c r="C463" i="9" l="1" a="1"/>
  <c r="C463" i="9" s="1"/>
  <c r="D463" i="9" s="1"/>
  <c r="B464" i="9"/>
  <c r="A465" i="9"/>
  <c r="F465" i="9" s="1" a="1"/>
  <c r="F465" i="9" s="1"/>
  <c r="C464" i="9" l="1" a="1"/>
  <c r="C464" i="9" s="1"/>
  <c r="D464" i="9" s="1"/>
  <c r="B465" i="9"/>
  <c r="A466" i="9"/>
  <c r="F466" i="9" s="1" a="1"/>
  <c r="F466" i="9" s="1"/>
  <c r="C465" i="9" l="1" a="1"/>
  <c r="C465" i="9" s="1"/>
  <c r="D465" i="9" s="1"/>
  <c r="B466" i="9"/>
  <c r="A467" i="9"/>
  <c r="F467" i="9" s="1" a="1"/>
  <c r="F467" i="9" s="1"/>
  <c r="C466" i="9" l="1" a="1"/>
  <c r="C466" i="9" s="1"/>
  <c r="D466" i="9" s="1"/>
  <c r="B467" i="9"/>
  <c r="A468" i="9"/>
  <c r="F468" i="9" s="1" a="1"/>
  <c r="F468" i="9" s="1"/>
  <c r="C467" i="9" l="1" a="1"/>
  <c r="C467" i="9" s="1"/>
  <c r="D467" i="9" s="1"/>
  <c r="B468" i="9"/>
  <c r="A469" i="9"/>
  <c r="F469" i="9" s="1" a="1"/>
  <c r="F469" i="9" s="1"/>
  <c r="C468" i="9" l="1" a="1"/>
  <c r="C468" i="9" s="1"/>
  <c r="D468" i="9" s="1"/>
  <c r="B469" i="9"/>
  <c r="A470" i="9"/>
  <c r="F470" i="9" s="1" a="1"/>
  <c r="F470" i="9" s="1"/>
  <c r="C469" i="9" l="1" a="1"/>
  <c r="C469" i="9" s="1"/>
  <c r="D469" i="9" s="1"/>
  <c r="B470" i="9"/>
  <c r="A471" i="9"/>
  <c r="F471" i="9" s="1" a="1"/>
  <c r="F471" i="9" s="1"/>
  <c r="C470" i="9" l="1" a="1"/>
  <c r="C470" i="9" s="1"/>
  <c r="D470" i="9" s="1"/>
  <c r="B471" i="9"/>
  <c r="A472" i="9"/>
  <c r="F472" i="9" s="1" a="1"/>
  <c r="F472" i="9" s="1"/>
  <c r="C471" i="9" l="1" a="1"/>
  <c r="C471" i="9" s="1"/>
  <c r="D471" i="9" s="1"/>
  <c r="B472" i="9"/>
  <c r="A473" i="9"/>
  <c r="F473" i="9" s="1" a="1"/>
  <c r="F473" i="9" s="1"/>
  <c r="C472" i="9" l="1" a="1"/>
  <c r="C472" i="9" s="1"/>
  <c r="D472" i="9" s="1"/>
  <c r="B473" i="9"/>
  <c r="A474" i="9"/>
  <c r="F474" i="9" s="1" a="1"/>
  <c r="F474" i="9" s="1"/>
  <c r="C473" i="9" l="1" a="1"/>
  <c r="C473" i="9" s="1"/>
  <c r="D473" i="9" s="1"/>
  <c r="B474" i="9"/>
  <c r="A475" i="9"/>
  <c r="F475" i="9" s="1" a="1"/>
  <c r="F475" i="9" s="1"/>
  <c r="C474" i="9" l="1" a="1"/>
  <c r="C474" i="9" s="1"/>
  <c r="D474" i="9" s="1"/>
  <c r="B475" i="9"/>
  <c r="A476" i="9"/>
  <c r="F476" i="9" s="1" a="1"/>
  <c r="F476" i="9" s="1"/>
  <c r="C475" i="9" l="1" a="1"/>
  <c r="C475" i="9" s="1"/>
  <c r="D475" i="9" s="1"/>
  <c r="B476" i="9"/>
  <c r="A477" i="9"/>
  <c r="F477" i="9" s="1" a="1"/>
  <c r="F477" i="9" s="1"/>
  <c r="C476" i="9" l="1" a="1"/>
  <c r="C476" i="9" s="1"/>
  <c r="D476" i="9" s="1"/>
  <c r="B477" i="9"/>
  <c r="A478" i="9"/>
  <c r="F478" i="9" s="1" a="1"/>
  <c r="F478" i="9" s="1"/>
  <c r="C477" i="9" l="1" a="1"/>
  <c r="C477" i="9" s="1"/>
  <c r="D477" i="9" s="1"/>
  <c r="B478" i="9"/>
  <c r="A479" i="9"/>
  <c r="F479" i="9" s="1" a="1"/>
  <c r="F479" i="9" s="1"/>
  <c r="C478" i="9" l="1" a="1"/>
  <c r="C478" i="9" s="1"/>
  <c r="D478" i="9" s="1"/>
  <c r="B479" i="9"/>
  <c r="A480" i="9"/>
  <c r="F480" i="9" s="1" a="1"/>
  <c r="F480" i="9" s="1"/>
  <c r="C479" i="9" l="1" a="1"/>
  <c r="C479" i="9" s="1"/>
  <c r="D479" i="9" s="1"/>
  <c r="B480" i="9"/>
  <c r="A481" i="9"/>
  <c r="F481" i="9" s="1" a="1"/>
  <c r="F481" i="9" s="1"/>
  <c r="C480" i="9" l="1" a="1"/>
  <c r="C480" i="9" s="1"/>
  <c r="D480" i="9" s="1"/>
  <c r="B481" i="9"/>
  <c r="A482" i="9"/>
  <c r="F482" i="9" s="1" a="1"/>
  <c r="F482" i="9" s="1"/>
  <c r="C481" i="9" l="1" a="1"/>
  <c r="C481" i="9" s="1"/>
  <c r="D481" i="9" s="1"/>
  <c r="B482" i="9"/>
  <c r="A483" i="9"/>
  <c r="F483" i="9" s="1" a="1"/>
  <c r="F483" i="9" s="1"/>
  <c r="C482" i="9" l="1" a="1"/>
  <c r="C482" i="9" s="1"/>
  <c r="D482" i="9" s="1"/>
  <c r="B483" i="9"/>
  <c r="A484" i="9"/>
  <c r="F484" i="9" s="1" a="1"/>
  <c r="F484" i="9" s="1"/>
  <c r="C483" i="9" l="1" a="1"/>
  <c r="C483" i="9" s="1"/>
  <c r="D483" i="9" s="1"/>
  <c r="B484" i="9"/>
  <c r="A485" i="9"/>
  <c r="F485" i="9" s="1" a="1"/>
  <c r="F485" i="9" s="1"/>
  <c r="C484" i="9" l="1" a="1"/>
  <c r="C484" i="9" s="1"/>
  <c r="D484" i="9" s="1"/>
  <c r="B485" i="9"/>
  <c r="A486" i="9"/>
  <c r="F486" i="9" s="1" a="1"/>
  <c r="F486" i="9" s="1"/>
  <c r="C485" i="9" l="1" a="1"/>
  <c r="C485" i="9" s="1"/>
  <c r="D485" i="9" s="1"/>
  <c r="B486" i="9"/>
  <c r="A487" i="9"/>
  <c r="F487" i="9" s="1" a="1"/>
  <c r="F487" i="9" s="1"/>
  <c r="C486" i="9" l="1" a="1"/>
  <c r="C486" i="9" s="1"/>
  <c r="D486" i="9" s="1"/>
  <c r="B487" i="9"/>
  <c r="C487" i="9" l="1" a="1"/>
  <c r="C487" i="9" s="1"/>
  <c r="D487" i="9" l="1"/>
  <c r="CS113" i="1" l="1"/>
  <c r="CS152" i="1"/>
  <c r="CS46" i="1"/>
  <c r="CS193" i="1"/>
  <c r="CS188" i="1"/>
  <c r="CS39" i="1"/>
  <c r="CS74" i="1"/>
  <c r="CS69" i="1"/>
  <c r="CS56" i="1"/>
  <c r="CS120" i="1"/>
  <c r="CS57" i="1"/>
  <c r="CS30" i="1"/>
  <c r="CS18" i="1"/>
  <c r="CS127" i="1"/>
  <c r="CS80" i="1"/>
  <c r="CS217" i="1"/>
  <c r="CS88" i="1"/>
  <c r="CS190" i="1"/>
  <c r="CS61" i="1"/>
  <c r="CS207" i="1"/>
  <c r="CS177" i="1"/>
  <c r="CS158" i="1"/>
  <c r="CS213" i="1"/>
  <c r="CS102" i="1"/>
  <c r="CS131" i="1"/>
  <c r="CS54" i="1"/>
  <c r="CS107" i="1"/>
  <c r="CS106" i="1"/>
  <c r="CS63" i="1"/>
  <c r="CS140" i="1"/>
  <c r="CS94" i="1"/>
  <c r="CS109" i="1"/>
  <c r="CS44" i="1"/>
  <c r="CS67" i="1"/>
  <c r="CS137" i="1"/>
  <c r="CS27" i="1"/>
  <c r="CS93" i="1"/>
  <c r="CS97" i="1"/>
  <c r="CS121" i="1"/>
  <c r="CS24" i="1"/>
  <c r="CS48" i="1"/>
  <c r="CS216" i="1"/>
  <c r="CS145" i="1"/>
  <c r="CS164" i="1"/>
  <c r="CS81" i="1"/>
  <c r="CS111" i="1"/>
  <c r="CS65" i="1"/>
  <c r="CS161" i="1"/>
  <c r="CS26" i="1"/>
  <c r="CS77" i="1"/>
  <c r="CS163" i="1"/>
  <c r="CS126" i="1"/>
  <c r="CS203" i="1"/>
  <c r="CS196" i="1"/>
  <c r="CS110" i="1"/>
  <c r="CS156" i="1"/>
  <c r="CS166" i="1"/>
  <c r="CS175" i="1"/>
  <c r="CS36" i="1"/>
  <c r="CS157" i="1"/>
  <c r="CS114" i="1"/>
  <c r="CS123" i="1"/>
  <c r="CS83" i="1"/>
  <c r="CS58" i="1"/>
  <c r="CS101" i="1"/>
  <c r="CS187" i="1"/>
  <c r="CS169" i="1"/>
  <c r="CS192" i="1"/>
  <c r="CS47" i="1"/>
  <c r="CS28" i="1"/>
  <c r="CS64" i="1"/>
  <c r="CS199" i="1"/>
  <c r="CS25" i="1"/>
  <c r="CS53" i="1"/>
  <c r="CS31" i="1"/>
  <c r="CS82" i="1"/>
  <c r="CS201" i="1"/>
  <c r="CS151" i="1"/>
  <c r="CS150" i="1"/>
  <c r="CS165" i="1"/>
  <c r="CS186" i="1"/>
  <c r="CS112" i="1"/>
  <c r="CS96" i="1"/>
  <c r="CS98" i="1"/>
  <c r="CS180" i="1"/>
  <c r="CS155" i="1"/>
  <c r="CS71" i="1"/>
  <c r="CS134" i="1"/>
  <c r="CS182" i="1"/>
  <c r="CS178" i="1"/>
  <c r="CS211" i="1"/>
  <c r="CS124" i="1"/>
  <c r="CS66" i="1"/>
  <c r="CS45" i="1"/>
  <c r="CS135" i="1"/>
  <c r="CS62" i="1"/>
  <c r="CS159" i="1"/>
  <c r="CS51" i="1"/>
  <c r="CS195" i="1"/>
  <c r="CS167" i="1"/>
  <c r="CS168" i="1"/>
  <c r="CS142" i="1"/>
  <c r="CS208" i="1"/>
  <c r="CS149" i="1"/>
  <c r="CS33" i="1"/>
  <c r="CS202" i="1"/>
  <c r="CS95" i="1"/>
  <c r="CS60" i="1"/>
  <c r="CS219" i="1"/>
  <c r="CS103" i="1"/>
  <c r="CS22" i="1"/>
  <c r="CS176" i="1"/>
  <c r="CS87" i="1"/>
  <c r="CS181" i="1"/>
  <c r="CS128" i="1"/>
  <c r="CS23" i="1"/>
  <c r="CS21" i="1"/>
  <c r="CS90" i="1"/>
  <c r="CS115" i="1"/>
  <c r="CS139" i="1"/>
  <c r="CS210" i="1"/>
  <c r="CS100" i="1"/>
  <c r="CS129" i="1"/>
  <c r="CS78" i="1"/>
  <c r="CS136" i="1"/>
  <c r="CS183" i="1"/>
  <c r="CS99" i="1"/>
  <c r="CS55" i="1"/>
  <c r="CS52" i="1"/>
  <c r="CS76" i="1"/>
  <c r="CS200" i="1"/>
  <c r="CS133" i="1"/>
  <c r="CS185" i="1"/>
  <c r="CS171" i="1"/>
  <c r="CS125" i="1"/>
  <c r="CS215" i="1"/>
  <c r="CS85" i="1"/>
  <c r="CS170" i="1"/>
  <c r="CS209" i="1"/>
  <c r="CS32" i="1"/>
  <c r="CS162" i="1"/>
  <c r="CS34" i="1"/>
  <c r="CS35" i="1"/>
  <c r="CS104" i="1"/>
  <c r="CS147" i="1"/>
  <c r="CS108" i="1"/>
  <c r="CS141" i="1"/>
  <c r="CS174" i="1"/>
  <c r="CS143" i="1"/>
  <c r="CS37" i="1"/>
  <c r="CS144" i="1"/>
  <c r="CS130" i="1"/>
  <c r="CS198" i="1"/>
  <c r="CS105" i="1"/>
  <c r="CS154" i="1"/>
  <c r="CS214" i="1"/>
  <c r="CS59" i="1"/>
  <c r="CS117" i="1"/>
  <c r="CS122" i="1"/>
  <c r="CS49" i="1"/>
  <c r="CS173" i="1"/>
  <c r="CS146" i="1"/>
  <c r="CS148" i="1"/>
  <c r="CS191" i="1"/>
  <c r="CS20" i="1"/>
  <c r="CS138" i="1"/>
  <c r="CS92" i="1"/>
  <c r="CS118" i="1"/>
  <c r="CS206" i="1"/>
  <c r="CS91" i="1"/>
  <c r="CS19" i="1"/>
  <c r="CS42" i="1"/>
  <c r="CS75" i="1"/>
  <c r="CS68" i="1"/>
  <c r="CS86" i="1"/>
  <c r="CS79" i="1"/>
  <c r="CS43" i="1"/>
  <c r="CS189" i="1"/>
  <c r="CS70" i="1"/>
  <c r="CS184" i="1"/>
  <c r="CS218" i="1"/>
  <c r="CS73" i="1"/>
  <c r="CS197" i="1"/>
  <c r="CS116" i="1"/>
  <c r="CS84" i="1"/>
  <c r="CS172" i="1"/>
  <c r="CS132" i="1"/>
  <c r="CS179" i="1"/>
  <c r="CS38" i="1" l="1"/>
  <c r="CR41" i="1" s="1"/>
  <c r="CR72" i="1" l="1"/>
  <c r="CR212" i="1"/>
  <c r="CR194" i="1"/>
  <c r="CR153" i="1"/>
  <c r="CR29" i="1"/>
  <c r="CR119" i="1"/>
  <c r="CR204" i="1"/>
  <c r="CR205" i="1"/>
  <c r="CR89" i="1"/>
  <c r="CR50" i="1"/>
  <c r="CR160" i="1"/>
  <c r="CR40" i="1"/>
  <c r="CR38" i="1"/>
  <c r="CR52" i="1"/>
  <c r="CR169" i="1"/>
  <c r="CR74" i="1"/>
  <c r="CR55" i="1"/>
  <c r="CR187" i="1"/>
  <c r="CR39" i="1"/>
  <c r="CR99" i="1"/>
  <c r="CR101" i="1"/>
  <c r="CR188" i="1"/>
  <c r="CR183" i="1"/>
  <c r="CR58" i="1"/>
  <c r="CR193" i="1"/>
  <c r="CR185" i="1"/>
  <c r="CR64" i="1"/>
  <c r="CR57" i="1"/>
  <c r="CR32" i="1"/>
  <c r="CR151" i="1"/>
  <c r="CR190" i="1"/>
  <c r="CR141" i="1"/>
  <c r="CR180" i="1"/>
  <c r="CR131" i="1"/>
  <c r="CR105" i="1"/>
  <c r="CR178" i="1"/>
  <c r="CR217" i="1"/>
  <c r="CR129" i="1"/>
  <c r="CR69" i="1"/>
  <c r="CR206" i="1"/>
  <c r="CR94" i="1"/>
  <c r="CR116" i="1"/>
  <c r="CR210" i="1"/>
  <c r="CR36" i="1"/>
  <c r="CR197" i="1"/>
  <c r="CR139" i="1"/>
  <c r="CR175" i="1"/>
  <c r="CR73" i="1"/>
  <c r="CR115" i="1"/>
  <c r="CR166" i="1"/>
  <c r="CR218" i="1"/>
  <c r="CR90" i="1"/>
  <c r="CR156" i="1"/>
  <c r="CR179" i="1"/>
  <c r="CR136" i="1"/>
  <c r="CR83" i="1"/>
  <c r="CR46" i="1"/>
  <c r="CR133" i="1"/>
  <c r="CR28" i="1"/>
  <c r="CR120" i="1"/>
  <c r="CR209" i="1"/>
  <c r="CR201" i="1"/>
  <c r="CR88" i="1"/>
  <c r="CR108" i="1"/>
  <c r="CR98" i="1"/>
  <c r="CR102" i="1"/>
  <c r="CR82" i="1"/>
  <c r="CR114" i="1"/>
  <c r="CR192" i="1"/>
  <c r="CR202" i="1"/>
  <c r="CR146" i="1"/>
  <c r="CR79" i="1"/>
  <c r="CR87" i="1"/>
  <c r="CR163" i="1"/>
  <c r="CR86" i="1"/>
  <c r="CR176" i="1"/>
  <c r="CR77" i="1"/>
  <c r="CR68" i="1"/>
  <c r="CR22" i="1"/>
  <c r="CR26" i="1"/>
  <c r="CR75" i="1"/>
  <c r="CR103" i="1"/>
  <c r="CR161" i="1"/>
  <c r="CR184" i="1"/>
  <c r="CR21" i="1"/>
  <c r="CR110" i="1"/>
  <c r="CR132" i="1"/>
  <c r="CR78" i="1"/>
  <c r="CR123" i="1"/>
  <c r="CR152" i="1"/>
  <c r="CR200" i="1"/>
  <c r="CR47" i="1"/>
  <c r="CR56" i="1"/>
  <c r="CR170" i="1"/>
  <c r="CR172" i="1"/>
  <c r="CR76" i="1"/>
  <c r="CR157" i="1"/>
  <c r="CR155" i="1"/>
  <c r="CR118" i="1"/>
  <c r="CR33" i="1"/>
  <c r="CR145" i="1"/>
  <c r="CR92" i="1"/>
  <c r="CR149" i="1"/>
  <c r="CR216" i="1"/>
  <c r="CR138" i="1"/>
  <c r="CR208" i="1"/>
  <c r="CR48" i="1"/>
  <c r="CR20" i="1"/>
  <c r="CR142" i="1"/>
  <c r="CR24" i="1"/>
  <c r="CR42" i="1"/>
  <c r="CR219" i="1"/>
  <c r="CR65" i="1"/>
  <c r="CR70" i="1"/>
  <c r="CR23" i="1"/>
  <c r="CR196" i="1"/>
  <c r="CR113" i="1"/>
  <c r="CR164" i="1"/>
  <c r="CR173" i="1"/>
  <c r="CR159" i="1"/>
  <c r="CR137" i="1"/>
  <c r="CR49" i="1"/>
  <c r="CR62" i="1"/>
  <c r="CR122" i="1"/>
  <c r="CR135" i="1"/>
  <c r="CR117" i="1"/>
  <c r="CR45" i="1"/>
  <c r="CR67" i="1"/>
  <c r="CR168" i="1"/>
  <c r="CR121" i="1"/>
  <c r="CR19" i="1"/>
  <c r="CR60" i="1"/>
  <c r="CR111" i="1"/>
  <c r="CR189" i="1"/>
  <c r="CR128" i="1"/>
  <c r="CR203" i="1"/>
  <c r="CR84" i="1"/>
  <c r="CR100" i="1"/>
  <c r="CR198" i="1"/>
  <c r="CR182" i="1"/>
  <c r="CR140" i="1"/>
  <c r="CR130" i="1"/>
  <c r="CR134" i="1"/>
  <c r="CR63" i="1"/>
  <c r="CR144" i="1"/>
  <c r="CR106" i="1"/>
  <c r="CR37" i="1"/>
  <c r="CR107" i="1"/>
  <c r="CR59" i="1"/>
  <c r="CR66" i="1"/>
  <c r="CR44" i="1"/>
  <c r="CR191" i="1"/>
  <c r="CR167" i="1"/>
  <c r="CR97" i="1"/>
  <c r="CR91" i="1"/>
  <c r="CR95" i="1"/>
  <c r="CR81" i="1"/>
  <c r="CR43" i="1"/>
  <c r="CR181" i="1"/>
  <c r="CR126" i="1"/>
  <c r="CR154" i="1"/>
  <c r="CR27" i="1"/>
  <c r="CR147" i="1"/>
  <c r="CR96" i="1"/>
  <c r="CR213" i="1"/>
  <c r="CR104" i="1"/>
  <c r="CR112" i="1"/>
  <c r="CR158" i="1"/>
  <c r="CR35" i="1"/>
  <c r="CR186" i="1"/>
  <c r="CR177" i="1"/>
  <c r="CR34" i="1"/>
  <c r="CR165" i="1"/>
  <c r="CR207" i="1"/>
  <c r="CR143" i="1"/>
  <c r="CR71" i="1"/>
  <c r="CR54" i="1"/>
  <c r="CR214" i="1"/>
  <c r="CR124" i="1"/>
  <c r="CR109" i="1"/>
  <c r="CR148" i="1"/>
  <c r="CR195" i="1"/>
  <c r="CR93" i="1"/>
  <c r="CR51" i="1"/>
  <c r="CR85" i="1"/>
  <c r="CR31" i="1"/>
  <c r="CR80" i="1"/>
  <c r="CR215" i="1"/>
  <c r="CR53" i="1"/>
  <c r="CR127" i="1"/>
  <c r="CR125" i="1"/>
  <c r="CR25" i="1"/>
  <c r="CR18" i="1"/>
  <c r="CR171" i="1"/>
  <c r="CR199" i="1"/>
  <c r="CR30" i="1"/>
  <c r="CR162" i="1"/>
  <c r="CR150" i="1"/>
  <c r="CR61" i="1"/>
  <c r="CR174" i="1"/>
  <c r="CR211" i="1"/>
  <c r="B210" i="9" l="1"/>
  <c r="C210" i="9" s="1" a="1"/>
  <c r="C210" i="9" s="1"/>
  <c r="D210" i="9" s="1"/>
  <c r="B208" i="9"/>
  <c r="C208" i="9" s="1" a="1"/>
  <c r="C208" i="9" s="1"/>
  <c r="D208" i="9" s="1"/>
  <c r="B209" i="9"/>
  <c r="C209" i="9" s="1" a="1"/>
  <c r="C209" i="9" s="1"/>
  <c r="D209" i="9" s="1"/>
  <c r="B207" i="9"/>
  <c r="C207" i="9" s="1" a="1"/>
  <c r="C207" i="9" s="1"/>
  <c r="D207" i="9" s="1"/>
  <c r="B206" i="9"/>
  <c r="C206" i="9" s="1" a="1"/>
  <c r="C206" i="9" s="1"/>
  <c r="D206" i="9" s="1"/>
  <c r="B205" i="9"/>
  <c r="B204" i="9"/>
  <c r="B191" i="9"/>
  <c r="B192" i="9"/>
  <c r="B193" i="9"/>
  <c r="B198" i="9"/>
  <c r="B194" i="9"/>
  <c r="B199" i="9"/>
  <c r="B195" i="9"/>
  <c r="B200" i="9"/>
  <c r="B188" i="9"/>
  <c r="B196" i="9"/>
  <c r="B189" i="9"/>
  <c r="B197" i="9"/>
  <c r="B202" i="9"/>
  <c r="B190" i="9"/>
  <c r="B201" i="9"/>
  <c r="B203" i="9"/>
  <c r="B184" i="9"/>
  <c r="B183" i="9"/>
  <c r="B187" i="9"/>
  <c r="B186" i="9"/>
  <c r="B185" i="9"/>
  <c r="B182" i="9"/>
  <c r="B120" i="9"/>
  <c r="B28" i="9"/>
  <c r="B169" i="9"/>
  <c r="B138" i="9"/>
  <c r="B143" i="9"/>
  <c r="B22" i="9"/>
  <c r="B126" i="9"/>
  <c r="B36" i="9"/>
  <c r="B167" i="9"/>
  <c r="B181" i="9"/>
  <c r="B53" i="9"/>
  <c r="B73" i="9"/>
  <c r="B91" i="9"/>
  <c r="B162" i="9"/>
  <c r="B151" i="9"/>
  <c r="B76" i="9"/>
  <c r="B159" i="9"/>
  <c r="B80" i="9"/>
  <c r="B60" i="9"/>
  <c r="B142" i="9"/>
  <c r="B61" i="9"/>
  <c r="B133" i="9"/>
  <c r="B33" i="9"/>
  <c r="B27" i="9"/>
  <c r="B92" i="9"/>
  <c r="B64" i="9"/>
  <c r="B39" i="9"/>
  <c r="B146" i="9"/>
  <c r="B108" i="9"/>
  <c r="B38" i="9"/>
  <c r="B89" i="9"/>
  <c r="B179" i="9"/>
  <c r="B32" i="9"/>
  <c r="B66" i="9"/>
  <c r="B100" i="9"/>
  <c r="B96" i="9"/>
  <c r="B20" i="9"/>
  <c r="B161" i="9"/>
  <c r="B88" i="9"/>
  <c r="B18" i="9"/>
  <c r="B131" i="9"/>
  <c r="B149" i="9"/>
  <c r="B84" i="9"/>
  <c r="B44" i="9"/>
  <c r="B75" i="9"/>
  <c r="B50" i="9"/>
  <c r="B140" i="9"/>
  <c r="B136" i="9"/>
  <c r="B11" i="9"/>
  <c r="B25" i="9"/>
  <c r="B123" i="9"/>
  <c r="B164" i="9"/>
  <c r="B55" i="9"/>
  <c r="B139" i="9"/>
  <c r="B109" i="9"/>
  <c r="B122" i="9"/>
  <c r="B163" i="9"/>
  <c r="B49" i="9"/>
  <c r="B26" i="9"/>
  <c r="B147" i="9"/>
  <c r="B14" i="9"/>
  <c r="B35" i="9"/>
  <c r="B99" i="9"/>
  <c r="B21" i="9"/>
  <c r="B175" i="9"/>
  <c r="B154" i="9"/>
  <c r="B111" i="9"/>
  <c r="B29" i="9"/>
  <c r="B113" i="9"/>
  <c r="B137" i="9"/>
  <c r="B82" i="9"/>
  <c r="B157" i="9"/>
  <c r="B40" i="9"/>
  <c r="B114" i="9"/>
  <c r="B68" i="9"/>
  <c r="B16" i="9"/>
  <c r="B71" i="9"/>
  <c r="B166" i="9"/>
  <c r="B129" i="9"/>
  <c r="B176" i="9"/>
  <c r="B101" i="9"/>
  <c r="B62" i="9"/>
  <c r="B46" i="9"/>
  <c r="B30" i="9"/>
  <c r="B153" i="9"/>
  <c r="B15" i="9"/>
  <c r="B56" i="9"/>
  <c r="B52" i="9"/>
  <c r="B43" i="9"/>
  <c r="B98" i="9"/>
  <c r="B34" i="9"/>
  <c r="B10" i="9"/>
  <c r="B107" i="9"/>
  <c r="B177" i="9"/>
  <c r="B152" i="9"/>
  <c r="B170" i="9"/>
  <c r="B69" i="9"/>
  <c r="B104" i="9"/>
  <c r="B174" i="9"/>
  <c r="B48" i="9"/>
  <c r="B150" i="9"/>
  <c r="B45" i="9"/>
  <c r="B178" i="9"/>
  <c r="B78" i="9"/>
  <c r="B95" i="9"/>
  <c r="B63" i="9"/>
  <c r="B127" i="9"/>
  <c r="B130" i="9"/>
  <c r="B155" i="9"/>
  <c r="B158" i="9"/>
  <c r="B72" i="9"/>
  <c r="B135" i="9"/>
  <c r="B79" i="9"/>
  <c r="B103" i="9"/>
  <c r="B128" i="9"/>
  <c r="B9" i="9"/>
  <c r="B31" i="9"/>
  <c r="B106" i="9"/>
  <c r="B171" i="9"/>
  <c r="B134" i="9"/>
  <c r="B90" i="9"/>
  <c r="B23" i="9"/>
  <c r="B105" i="9"/>
  <c r="B180" i="9"/>
  <c r="B67" i="9"/>
  <c r="B58" i="9"/>
  <c r="B110" i="9"/>
  <c r="B145" i="9"/>
  <c r="B125" i="9"/>
  <c r="B41" i="9"/>
  <c r="B70" i="9"/>
  <c r="B47" i="9"/>
  <c r="B74" i="9"/>
  <c r="B94" i="9"/>
  <c r="B115" i="9"/>
  <c r="B57" i="9"/>
  <c r="B85" i="9"/>
  <c r="B59" i="9"/>
  <c r="B54" i="9"/>
  <c r="B118" i="9"/>
  <c r="B83" i="9"/>
  <c r="B121" i="9"/>
  <c r="B17" i="9"/>
  <c r="B144" i="9"/>
  <c r="B87" i="9"/>
  <c r="B13" i="9"/>
  <c r="B97" i="9"/>
  <c r="B42" i="9"/>
  <c r="B12" i="9"/>
  <c r="B156" i="9"/>
  <c r="B19" i="9"/>
  <c r="B37" i="9"/>
  <c r="B124" i="9"/>
  <c r="B132" i="9"/>
  <c r="B102" i="9"/>
  <c r="B119" i="9"/>
  <c r="B51" i="9"/>
  <c r="B86" i="9"/>
  <c r="B160" i="9"/>
  <c r="B148" i="9"/>
  <c r="B172" i="9"/>
  <c r="B93" i="9"/>
  <c r="B65" i="9"/>
  <c r="B81" i="9"/>
  <c r="B165" i="9"/>
  <c r="B77" i="9"/>
  <c r="B116" i="9"/>
  <c r="B117" i="9"/>
  <c r="B141" i="9"/>
  <c r="B173" i="9"/>
  <c r="B24" i="9"/>
  <c r="B168" i="9"/>
  <c r="B112" i="9"/>
  <c r="F239" i="7" l="1"/>
  <c r="D239" i="7"/>
  <c r="C205" i="9" a="1"/>
  <c r="C205" i="9" s="1"/>
  <c r="D205" i="9" s="1"/>
  <c r="L239" i="7"/>
  <c r="N239" i="7"/>
  <c r="G239" i="7"/>
  <c r="J239" i="7"/>
  <c r="O239" i="7"/>
  <c r="Q239" i="7" s="1"/>
  <c r="P239" i="7"/>
  <c r="I239" i="7"/>
  <c r="E239" i="7"/>
  <c r="M239" i="7"/>
  <c r="R239" i="7"/>
  <c r="C239" i="7"/>
  <c r="K239" i="7"/>
  <c r="H239" i="7"/>
  <c r="P238" i="7"/>
  <c r="E238" i="7"/>
  <c r="I238" i="7"/>
  <c r="F238" i="7"/>
  <c r="K238" i="7"/>
  <c r="L238" i="7"/>
  <c r="C204" i="9" a="1"/>
  <c r="C204" i="9" s="1"/>
  <c r="D204" i="9" s="1"/>
  <c r="G238" i="7"/>
  <c r="O238" i="7"/>
  <c r="Q238" i="7" s="1"/>
  <c r="H238" i="7"/>
  <c r="N238" i="7"/>
  <c r="J238" i="7"/>
  <c r="M238" i="7"/>
  <c r="C238" i="7"/>
  <c r="D238" i="7"/>
  <c r="R238" i="7"/>
  <c r="C59" i="9" a="1"/>
  <c r="C59" i="9" s="1"/>
  <c r="C114" i="9" a="1"/>
  <c r="C114" i="9" s="1"/>
  <c r="C181" i="9" a="1"/>
  <c r="C181" i="9" s="1"/>
  <c r="C172" i="9" a="1"/>
  <c r="C172" i="9" s="1"/>
  <c r="C124" i="9" a="1"/>
  <c r="C124" i="9" s="1"/>
  <c r="C87" i="9" a="1"/>
  <c r="C87" i="9" s="1"/>
  <c r="C85" i="9" a="1"/>
  <c r="C85" i="9" s="1"/>
  <c r="C125" i="9" a="1"/>
  <c r="C125" i="9" s="1"/>
  <c r="C90" i="9" a="1"/>
  <c r="C90" i="9" s="1"/>
  <c r="C79" i="9" a="1"/>
  <c r="C79" i="9" s="1"/>
  <c r="C95" i="9" a="1"/>
  <c r="C95" i="9" s="1"/>
  <c r="C69" i="9" a="1"/>
  <c r="C69" i="9" s="1"/>
  <c r="C43" i="9" a="1"/>
  <c r="C43" i="9" s="1"/>
  <c r="C101" i="9" a="1"/>
  <c r="C101" i="9" s="1"/>
  <c r="C40" i="9" a="1"/>
  <c r="C40" i="9" s="1"/>
  <c r="C175" i="9" a="1"/>
  <c r="C175" i="9" s="1"/>
  <c r="C163" i="9" a="1"/>
  <c r="C163" i="9" s="1"/>
  <c r="C11" i="9" a="1"/>
  <c r="C11" i="9" s="1"/>
  <c r="C131" i="9" a="1"/>
  <c r="C131" i="9" s="1"/>
  <c r="C32" i="9" a="1"/>
  <c r="C32" i="9" s="1"/>
  <c r="C92" i="9" a="1"/>
  <c r="C92" i="9" s="1"/>
  <c r="C159" i="9" a="1"/>
  <c r="C159" i="9" s="1"/>
  <c r="C167" i="9" a="1"/>
  <c r="C167" i="9" s="1"/>
  <c r="C120" i="9" a="1"/>
  <c r="C120" i="9" s="1"/>
  <c r="O235" i="7"/>
  <c r="Q235" i="7" s="1"/>
  <c r="L235" i="7"/>
  <c r="K235" i="7"/>
  <c r="I235" i="7"/>
  <c r="G235" i="7"/>
  <c r="C201" i="9" a="1"/>
  <c r="C201" i="9" s="1"/>
  <c r="D201" i="9" s="1"/>
  <c r="J235" i="7"/>
  <c r="R235" i="7"/>
  <c r="P235" i="7"/>
  <c r="M235" i="7"/>
  <c r="H235" i="7"/>
  <c r="D235" i="7"/>
  <c r="E235" i="7"/>
  <c r="F235" i="7"/>
  <c r="C235" i="7"/>
  <c r="N235" i="7"/>
  <c r="D229" i="7"/>
  <c r="C229" i="7"/>
  <c r="I229" i="7"/>
  <c r="J229" i="7"/>
  <c r="C195" i="9" a="1"/>
  <c r="C195" i="9" s="1"/>
  <c r="D195" i="9" s="1"/>
  <c r="H229" i="7"/>
  <c r="P229" i="7"/>
  <c r="F229" i="7"/>
  <c r="N229" i="7"/>
  <c r="O229" i="7"/>
  <c r="Q229" i="7" s="1"/>
  <c r="G229" i="7"/>
  <c r="R229" i="7"/>
  <c r="M229" i="7"/>
  <c r="K229" i="7"/>
  <c r="L229" i="7"/>
  <c r="E229" i="7"/>
  <c r="C13" i="9" a="1"/>
  <c r="C13" i="9" s="1"/>
  <c r="C63" i="9" a="1"/>
  <c r="C63" i="9" s="1"/>
  <c r="C149" i="9" a="1"/>
  <c r="C149" i="9" s="1"/>
  <c r="C28" i="9" a="1"/>
  <c r="C28" i="9" s="1"/>
  <c r="C148" i="9" a="1"/>
  <c r="C148" i="9" s="1"/>
  <c r="C37" i="9" a="1"/>
  <c r="C37" i="9" s="1"/>
  <c r="C144" i="9" a="1"/>
  <c r="C144" i="9" s="1"/>
  <c r="C57" i="9" a="1"/>
  <c r="C57" i="9" s="1"/>
  <c r="C145" i="9" a="1"/>
  <c r="C145" i="9" s="1"/>
  <c r="C134" i="9" a="1"/>
  <c r="C134" i="9" s="1"/>
  <c r="C135" i="9" a="1"/>
  <c r="C135" i="9" s="1"/>
  <c r="C78" i="9" a="1"/>
  <c r="C78" i="9" s="1"/>
  <c r="C170" i="9" a="1"/>
  <c r="C170" i="9" s="1"/>
  <c r="C52" i="9" a="1"/>
  <c r="C52" i="9" s="1"/>
  <c r="C176" i="9" a="1"/>
  <c r="C176" i="9" s="1"/>
  <c r="C157" i="9" a="1"/>
  <c r="C157" i="9" s="1"/>
  <c r="C21" i="9" a="1"/>
  <c r="C21" i="9" s="1"/>
  <c r="C122" i="9" a="1"/>
  <c r="C122" i="9" s="1"/>
  <c r="C136" i="9" a="1"/>
  <c r="C136" i="9" s="1"/>
  <c r="C18" i="9" a="1"/>
  <c r="C18" i="9" s="1"/>
  <c r="C179" i="9" a="1"/>
  <c r="C179" i="9" s="1"/>
  <c r="C27" i="9" a="1"/>
  <c r="C27" i="9" s="1"/>
  <c r="C76" i="9" a="1"/>
  <c r="C76" i="9" s="1"/>
  <c r="C36" i="9" a="1"/>
  <c r="C36" i="9" s="1"/>
  <c r="C182" i="9" a="1"/>
  <c r="C182" i="9" s="1"/>
  <c r="C190" i="9" a="1"/>
  <c r="C190" i="9" s="1"/>
  <c r="P233" i="7"/>
  <c r="M233" i="7"/>
  <c r="H233" i="7"/>
  <c r="C199" i="9" a="1"/>
  <c r="C199" i="9" s="1"/>
  <c r="D199" i="9" s="1"/>
  <c r="K233" i="7"/>
  <c r="G233" i="7"/>
  <c r="O233" i="7"/>
  <c r="Q233" i="7" s="1"/>
  <c r="F233" i="7"/>
  <c r="I233" i="7"/>
  <c r="C233" i="7"/>
  <c r="L233" i="7"/>
  <c r="R233" i="7"/>
  <c r="N233" i="7"/>
  <c r="J233" i="7"/>
  <c r="E233" i="7"/>
  <c r="D233" i="7"/>
  <c r="C93" i="9" a="1"/>
  <c r="C93" i="9" s="1"/>
  <c r="C98" i="9" a="1"/>
  <c r="C98" i="9" s="1"/>
  <c r="C203" i="9" a="1"/>
  <c r="C203" i="9" s="1"/>
  <c r="D203" i="9" s="1"/>
  <c r="O237" i="7"/>
  <c r="Q237" i="7" s="1"/>
  <c r="F237" i="7"/>
  <c r="K237" i="7"/>
  <c r="M237" i="7"/>
  <c r="E237" i="7"/>
  <c r="H237" i="7"/>
  <c r="G237" i="7"/>
  <c r="C237" i="7"/>
  <c r="N237" i="7"/>
  <c r="I237" i="7"/>
  <c r="J237" i="7"/>
  <c r="R237" i="7"/>
  <c r="D237" i="7"/>
  <c r="L237" i="7"/>
  <c r="P237" i="7"/>
  <c r="C160" i="9" a="1"/>
  <c r="C160" i="9" s="1"/>
  <c r="C19" i="9" a="1"/>
  <c r="C19" i="9" s="1"/>
  <c r="C17" i="9" a="1"/>
  <c r="C17" i="9" s="1"/>
  <c r="C115" i="9" a="1"/>
  <c r="C115" i="9" s="1"/>
  <c r="C110" i="9" a="1"/>
  <c r="C110" i="9" s="1"/>
  <c r="C171" i="9" a="1"/>
  <c r="C171" i="9" s="1"/>
  <c r="C72" i="9" a="1"/>
  <c r="C72" i="9" s="1"/>
  <c r="C178" i="9" a="1"/>
  <c r="C178" i="9" s="1"/>
  <c r="C152" i="9" a="1"/>
  <c r="C152" i="9" s="1"/>
  <c r="C56" i="9" a="1"/>
  <c r="C56" i="9" s="1"/>
  <c r="C129" i="9" a="1"/>
  <c r="C129" i="9" s="1"/>
  <c r="C82" i="9" a="1"/>
  <c r="C82" i="9" s="1"/>
  <c r="C99" i="9" a="1"/>
  <c r="C99" i="9" s="1"/>
  <c r="C109" i="9" a="1"/>
  <c r="C109" i="9" s="1"/>
  <c r="C140" i="9" a="1"/>
  <c r="C140" i="9" s="1"/>
  <c r="C88" i="9" a="1"/>
  <c r="C88" i="9" s="1"/>
  <c r="C89" i="9" a="1"/>
  <c r="C89" i="9" s="1"/>
  <c r="C33" i="9" a="1"/>
  <c r="C33" i="9" s="1"/>
  <c r="C151" i="9" a="1"/>
  <c r="C151" i="9" s="1"/>
  <c r="C126" i="9" a="1"/>
  <c r="C126" i="9" s="1"/>
  <c r="C185" i="9" a="1"/>
  <c r="C185" i="9" s="1"/>
  <c r="D236" i="7"/>
  <c r="C236" i="7"/>
  <c r="C202" i="9" a="1"/>
  <c r="C202" i="9" s="1"/>
  <c r="D202" i="9" s="1"/>
  <c r="H236" i="7"/>
  <c r="I236" i="7"/>
  <c r="K236" i="7"/>
  <c r="O236" i="7"/>
  <c r="Q236" i="7" s="1"/>
  <c r="F236" i="7"/>
  <c r="E236" i="7"/>
  <c r="R236" i="7"/>
  <c r="N236" i="7"/>
  <c r="P236" i="7"/>
  <c r="G236" i="7"/>
  <c r="M236" i="7"/>
  <c r="L236" i="7"/>
  <c r="J236" i="7"/>
  <c r="C194" i="9" a="1"/>
  <c r="C194" i="9" s="1"/>
  <c r="C104" i="9" a="1"/>
  <c r="C104" i="9" s="1"/>
  <c r="I234" i="7"/>
  <c r="M234" i="7"/>
  <c r="C234" i="7"/>
  <c r="C200" i="9" a="1"/>
  <c r="C200" i="9" s="1"/>
  <c r="D200" i="9" s="1"/>
  <c r="P234" i="7"/>
  <c r="H234" i="7"/>
  <c r="O234" i="7"/>
  <c r="Q234" i="7" s="1"/>
  <c r="D234" i="7"/>
  <c r="K234" i="7"/>
  <c r="R234" i="7"/>
  <c r="N234" i="7"/>
  <c r="F234" i="7"/>
  <c r="G234" i="7"/>
  <c r="E234" i="7"/>
  <c r="L234" i="7"/>
  <c r="J234" i="7"/>
  <c r="C77" i="9" a="1"/>
  <c r="C77" i="9" s="1"/>
  <c r="C156" i="9" a="1"/>
  <c r="C156" i="9" s="1"/>
  <c r="C121" i="9" a="1"/>
  <c r="C121" i="9" s="1"/>
  <c r="C94" i="9" a="1"/>
  <c r="C94" i="9" s="1"/>
  <c r="C58" i="9" a="1"/>
  <c r="C58" i="9" s="1"/>
  <c r="C106" i="9" a="1"/>
  <c r="C106" i="9" s="1"/>
  <c r="C158" i="9" a="1"/>
  <c r="C158" i="9" s="1"/>
  <c r="C45" i="9" a="1"/>
  <c r="C45" i="9" s="1"/>
  <c r="C177" i="9" a="1"/>
  <c r="C177" i="9" s="1"/>
  <c r="C15" i="9" a="1"/>
  <c r="C15" i="9" s="1"/>
  <c r="C166" i="9" a="1"/>
  <c r="C166" i="9" s="1"/>
  <c r="C137" i="9" a="1"/>
  <c r="C137" i="9" s="1"/>
  <c r="C35" i="9" a="1"/>
  <c r="C35" i="9" s="1"/>
  <c r="C139" i="9" a="1"/>
  <c r="C139" i="9" s="1"/>
  <c r="C50" i="9" a="1"/>
  <c r="C50" i="9" s="1"/>
  <c r="C161" i="9" a="1"/>
  <c r="C161" i="9" s="1"/>
  <c r="C38" i="9" a="1"/>
  <c r="C38" i="9" s="1"/>
  <c r="C133" i="9" a="1"/>
  <c r="C133" i="9" s="1"/>
  <c r="C162" i="9" a="1"/>
  <c r="C162" i="9" s="1"/>
  <c r="C22" i="9" a="1"/>
  <c r="C22" i="9" s="1"/>
  <c r="C186" i="9" a="1"/>
  <c r="C186" i="9" s="1"/>
  <c r="I231" i="7"/>
  <c r="C197" i="9" a="1"/>
  <c r="C197" i="9" s="1"/>
  <c r="D197" i="9" s="1"/>
  <c r="R231" i="7"/>
  <c r="F231" i="7"/>
  <c r="G231" i="7"/>
  <c r="C231" i="7"/>
  <c r="D231" i="7"/>
  <c r="K231" i="7"/>
  <c r="N231" i="7"/>
  <c r="P231" i="7"/>
  <c r="E231" i="7"/>
  <c r="M231" i="7"/>
  <c r="O231" i="7"/>
  <c r="Q231" i="7" s="1"/>
  <c r="J231" i="7"/>
  <c r="L231" i="7"/>
  <c r="H231" i="7"/>
  <c r="G232" i="7"/>
  <c r="F232" i="7"/>
  <c r="C198" i="9" a="1"/>
  <c r="C198" i="9" s="1"/>
  <c r="D198" i="9" s="1"/>
  <c r="E232" i="7"/>
  <c r="K232" i="7"/>
  <c r="O232" i="7"/>
  <c r="Q232" i="7" s="1"/>
  <c r="R232" i="7"/>
  <c r="N232" i="7"/>
  <c r="I232" i="7"/>
  <c r="M232" i="7"/>
  <c r="J232" i="7"/>
  <c r="D232" i="7"/>
  <c r="H232" i="7"/>
  <c r="C232" i="7"/>
  <c r="P232" i="7"/>
  <c r="L232" i="7"/>
  <c r="C132" i="9" a="1"/>
  <c r="C132" i="9" s="1"/>
  <c r="C23" i="9" a="1"/>
  <c r="C23" i="9" s="1"/>
  <c r="C62" i="9" a="1"/>
  <c r="C62" i="9" s="1"/>
  <c r="C25" i="9" a="1"/>
  <c r="C25" i="9" s="1"/>
  <c r="C80" i="9" a="1"/>
  <c r="C80" i="9" s="1"/>
  <c r="C116" i="9" a="1"/>
  <c r="C116" i="9" s="1"/>
  <c r="C165" i="9" a="1"/>
  <c r="C165" i="9" s="1"/>
  <c r="C12" i="9" a="1"/>
  <c r="C12" i="9" s="1"/>
  <c r="C83" i="9" a="1"/>
  <c r="C83" i="9" s="1"/>
  <c r="C74" i="9" a="1"/>
  <c r="C74" i="9" s="1"/>
  <c r="C67" i="9" a="1"/>
  <c r="C67" i="9" s="1"/>
  <c r="C31" i="9" a="1"/>
  <c r="C31" i="9" s="1"/>
  <c r="C155" i="9" a="1"/>
  <c r="C155" i="9" s="1"/>
  <c r="C150" i="9" a="1"/>
  <c r="C150" i="9" s="1"/>
  <c r="C107" i="9" a="1"/>
  <c r="C107" i="9" s="1"/>
  <c r="C153" i="9" a="1"/>
  <c r="C153" i="9" s="1"/>
  <c r="C71" i="9" a="1"/>
  <c r="C71" i="9" s="1"/>
  <c r="C113" i="9" a="1"/>
  <c r="C113" i="9" s="1"/>
  <c r="C14" i="9" a="1"/>
  <c r="C14" i="9" s="1"/>
  <c r="C55" i="9" a="1"/>
  <c r="C55" i="9" s="1"/>
  <c r="C75" i="9" a="1"/>
  <c r="C75" i="9" s="1"/>
  <c r="C20" i="9" a="1"/>
  <c r="C20" i="9" s="1"/>
  <c r="C108" i="9" a="1"/>
  <c r="C108" i="9" s="1"/>
  <c r="C61" i="9" a="1"/>
  <c r="C61" i="9" s="1"/>
  <c r="C91" i="9" a="1"/>
  <c r="C91" i="9" s="1"/>
  <c r="C143" i="9" a="1"/>
  <c r="C143" i="9" s="1"/>
  <c r="C187" i="9" a="1"/>
  <c r="C187" i="9" s="1"/>
  <c r="C189" i="9" a="1"/>
  <c r="C189" i="9" s="1"/>
  <c r="C193" i="9" a="1"/>
  <c r="C193" i="9" s="1"/>
  <c r="C173" i="9" a="1"/>
  <c r="C173" i="9" s="1"/>
  <c r="C103" i="9" a="1"/>
  <c r="C103" i="9" s="1"/>
  <c r="C49" i="9" a="1"/>
  <c r="C49" i="9" s="1"/>
  <c r="C66" i="9" a="1"/>
  <c r="C66" i="9" s="1"/>
  <c r="C141" i="9" a="1"/>
  <c r="C141" i="9" s="1"/>
  <c r="C86" i="9" a="1"/>
  <c r="C86" i="9" s="1"/>
  <c r="C168" i="9" a="1"/>
  <c r="C168" i="9" s="1"/>
  <c r="C81" i="9" a="1"/>
  <c r="C81" i="9" s="1"/>
  <c r="C119" i="9" a="1"/>
  <c r="C119" i="9" s="1"/>
  <c r="C42" i="9" a="1"/>
  <c r="C42" i="9" s="1"/>
  <c r="C118" i="9" a="1"/>
  <c r="C118" i="9" s="1"/>
  <c r="C47" i="9" a="1"/>
  <c r="C47" i="9" s="1"/>
  <c r="C180" i="9" a="1"/>
  <c r="C180" i="9" s="1"/>
  <c r="C9" i="9" a="1"/>
  <c r="C9" i="9" s="1"/>
  <c r="F36" i="7"/>
  <c r="A44" i="7" s="1"/>
  <c r="A45" i="7" s="1"/>
  <c r="A46" i="7" s="1"/>
  <c r="A47" i="7" s="1"/>
  <c r="A48" i="7" s="1"/>
  <c r="A49" i="7" s="1"/>
  <c r="A50" i="7" s="1"/>
  <c r="A51" i="7" s="1"/>
  <c r="A52" i="7" s="1"/>
  <c r="A53" i="7" s="1"/>
  <c r="A54" i="7" s="1"/>
  <c r="A55" i="7" s="1"/>
  <c r="A56" i="7" s="1"/>
  <c r="A57" i="7" s="1"/>
  <c r="A58" i="7" s="1"/>
  <c r="A59" i="7" s="1"/>
  <c r="A60" i="7" s="1"/>
  <c r="A61" i="7" s="1"/>
  <c r="A62" i="7" s="1"/>
  <c r="A63" i="7" s="1"/>
  <c r="A64" i="7" s="1"/>
  <c r="A65" i="7" s="1"/>
  <c r="A66" i="7" s="1"/>
  <c r="A67" i="7" s="1"/>
  <c r="A68" i="7" s="1"/>
  <c r="A69" i="7" s="1"/>
  <c r="A70" i="7" s="1"/>
  <c r="A71" i="7" s="1"/>
  <c r="A72" i="7" s="1"/>
  <c r="A73" i="7" s="1"/>
  <c r="A74" i="7" s="1"/>
  <c r="A75" i="7" s="1"/>
  <c r="A76" i="7" s="1"/>
  <c r="A77" i="7" s="1"/>
  <c r="A78" i="7" s="1"/>
  <c r="A79" i="7" s="1"/>
  <c r="A80" i="7" s="1"/>
  <c r="A81" i="7" s="1"/>
  <c r="A82" i="7" s="1"/>
  <c r="A83" i="7" s="1"/>
  <c r="A84" i="7" s="1"/>
  <c r="A85" i="7" s="1"/>
  <c r="A86" i="7" s="1"/>
  <c r="A87" i="7" s="1"/>
  <c r="A88" i="7" s="1"/>
  <c r="A89" i="7" s="1"/>
  <c r="A90" i="7" s="1"/>
  <c r="A91" i="7" s="1"/>
  <c r="A92" i="7" s="1"/>
  <c r="A93" i="7" s="1"/>
  <c r="A94" i="7" s="1"/>
  <c r="A95" i="7" s="1"/>
  <c r="A96" i="7" s="1"/>
  <c r="A97" i="7" s="1"/>
  <c r="A98" i="7" s="1"/>
  <c r="A99" i="7" s="1"/>
  <c r="A100" i="7" s="1"/>
  <c r="A101" i="7" s="1"/>
  <c r="A102" i="7" s="1"/>
  <c r="A103" i="7" s="1"/>
  <c r="A104" i="7" s="1"/>
  <c r="A105" i="7" s="1"/>
  <c r="A106" i="7" s="1"/>
  <c r="A107" i="7" s="1"/>
  <c r="A108" i="7" s="1"/>
  <c r="A109" i="7" s="1"/>
  <c r="A110" i="7" s="1"/>
  <c r="A111" i="7" s="1"/>
  <c r="A112" i="7" s="1"/>
  <c r="A113" i="7" s="1"/>
  <c r="A114" i="7" s="1"/>
  <c r="A115" i="7" s="1"/>
  <c r="A116" i="7" s="1"/>
  <c r="A117" i="7" s="1"/>
  <c r="A118" i="7" s="1"/>
  <c r="A119" i="7" s="1"/>
  <c r="A120" i="7" s="1"/>
  <c r="A121" i="7" s="1"/>
  <c r="A122" i="7" s="1"/>
  <c r="A123" i="7" s="1"/>
  <c r="A124" i="7" s="1"/>
  <c r="A125" i="7" s="1"/>
  <c r="A126" i="7" s="1"/>
  <c r="A127" i="7" s="1"/>
  <c r="A128" i="7" s="1"/>
  <c r="A129" i="7" s="1"/>
  <c r="A130" i="7" s="1"/>
  <c r="A131" i="7" s="1"/>
  <c r="A132" i="7" s="1"/>
  <c r="A133" i="7" s="1"/>
  <c r="A134" i="7" s="1"/>
  <c r="A135" i="7" s="1"/>
  <c r="A136" i="7" s="1"/>
  <c r="A137" i="7" s="1"/>
  <c r="A138" i="7" s="1"/>
  <c r="A139" i="7" s="1"/>
  <c r="A140" i="7" s="1"/>
  <c r="A141" i="7" s="1"/>
  <c r="A142" i="7" s="1"/>
  <c r="A143" i="7" s="1"/>
  <c r="A144" i="7" s="1"/>
  <c r="A145" i="7" s="1"/>
  <c r="A146" i="7" s="1"/>
  <c r="A147" i="7" s="1"/>
  <c r="A148" i="7" s="1"/>
  <c r="A149" i="7" s="1"/>
  <c r="A150" i="7" s="1"/>
  <c r="A151" i="7" s="1"/>
  <c r="A152" i="7" s="1"/>
  <c r="A153" i="7" s="1"/>
  <c r="A154" i="7" s="1"/>
  <c r="A155" i="7" s="1"/>
  <c r="A156" i="7" s="1"/>
  <c r="A157" i="7" s="1"/>
  <c r="A158" i="7" s="1"/>
  <c r="A159" i="7" s="1"/>
  <c r="A160" i="7" s="1"/>
  <c r="A161" i="7" s="1"/>
  <c r="A162" i="7" s="1"/>
  <c r="A163" i="7" s="1"/>
  <c r="A164" i="7" s="1"/>
  <c r="A165" i="7" s="1"/>
  <c r="A166" i="7" s="1"/>
  <c r="A167" i="7" s="1"/>
  <c r="A168" i="7" s="1"/>
  <c r="A169" i="7" s="1"/>
  <c r="A170" i="7" s="1"/>
  <c r="A171" i="7" s="1"/>
  <c r="A172" i="7" s="1"/>
  <c r="A173" i="7" s="1"/>
  <c r="A174" i="7" s="1"/>
  <c r="A175" i="7" s="1"/>
  <c r="A176" i="7" s="1"/>
  <c r="A177" i="7" s="1"/>
  <c r="A178" i="7" s="1"/>
  <c r="A179" i="7" s="1"/>
  <c r="A180" i="7" s="1"/>
  <c r="A181" i="7" s="1"/>
  <c r="A182" i="7" s="1"/>
  <c r="A183" i="7" s="1"/>
  <c r="A184" i="7" s="1"/>
  <c r="A185" i="7" s="1"/>
  <c r="A186" i="7" s="1"/>
  <c r="A187" i="7" s="1"/>
  <c r="A188" i="7" s="1"/>
  <c r="A189" i="7" s="1"/>
  <c r="A190" i="7" s="1"/>
  <c r="A191" i="7" s="1"/>
  <c r="A192" i="7" s="1"/>
  <c r="A193" i="7" s="1"/>
  <c r="A194" i="7" s="1"/>
  <c r="A195" i="7" s="1"/>
  <c r="A196" i="7" s="1"/>
  <c r="A197" i="7" s="1"/>
  <c r="A198" i="7" s="1"/>
  <c r="A199" i="7" s="1"/>
  <c r="A200" i="7" s="1"/>
  <c r="A201" i="7" s="1"/>
  <c r="A202" i="7" s="1"/>
  <c r="A203" i="7" s="1"/>
  <c r="A204" i="7" s="1"/>
  <c r="A205" i="7" s="1"/>
  <c r="A206" i="7" s="1"/>
  <c r="A207" i="7" s="1"/>
  <c r="A208" i="7" s="1"/>
  <c r="A209" i="7" s="1"/>
  <c r="A210" i="7" s="1"/>
  <c r="A211" i="7" s="1"/>
  <c r="A212" i="7" s="1"/>
  <c r="A213" i="7" s="1"/>
  <c r="A214" i="7" s="1"/>
  <c r="A215" i="7" s="1"/>
  <c r="A216" i="7" s="1"/>
  <c r="A217" i="7" s="1"/>
  <c r="A218" i="7" s="1"/>
  <c r="A219" i="7" s="1"/>
  <c r="A220" i="7" s="1"/>
  <c r="A221" i="7" s="1"/>
  <c r="A222" i="7" s="1"/>
  <c r="A223" i="7" s="1"/>
  <c r="A224" i="7" s="1"/>
  <c r="A225" i="7" s="1"/>
  <c r="A226" i="7" s="1"/>
  <c r="A227" i="7" s="1"/>
  <c r="A228" i="7" s="1"/>
  <c r="A229" i="7" s="1"/>
  <c r="A230" i="7" s="1"/>
  <c r="A231" i="7" s="1"/>
  <c r="A232" i="7" s="1"/>
  <c r="A233" i="7" s="1"/>
  <c r="A234" i="7" s="1"/>
  <c r="A235" i="7" s="1"/>
  <c r="A236" i="7" s="1"/>
  <c r="A237" i="7" s="1"/>
  <c r="A238" i="7" s="1"/>
  <c r="A239" i="7" s="1"/>
  <c r="C130" i="9" a="1"/>
  <c r="C130" i="9" s="1"/>
  <c r="C48" i="9" a="1"/>
  <c r="C48" i="9" s="1"/>
  <c r="C10" i="9" a="1"/>
  <c r="C10" i="9" s="1"/>
  <c r="C30" i="9" a="1"/>
  <c r="C30" i="9" s="1"/>
  <c r="C16" i="9" a="1"/>
  <c r="C16" i="9" s="1"/>
  <c r="C29" i="9" a="1"/>
  <c r="C29" i="9" s="1"/>
  <c r="C147" i="9" a="1"/>
  <c r="C147" i="9" s="1"/>
  <c r="C164" i="9" a="1"/>
  <c r="C164" i="9" s="1"/>
  <c r="C44" i="9" a="1"/>
  <c r="C44" i="9" s="1"/>
  <c r="C96" i="9" a="1"/>
  <c r="C96" i="9" s="1"/>
  <c r="C146" i="9" a="1"/>
  <c r="C146" i="9" s="1"/>
  <c r="C142" i="9" a="1"/>
  <c r="C142" i="9" s="1"/>
  <c r="C73" i="9" a="1"/>
  <c r="C73" i="9" s="1"/>
  <c r="C138" i="9" a="1"/>
  <c r="C138" i="9" s="1"/>
  <c r="C183" i="9" a="1"/>
  <c r="C183" i="9" s="1"/>
  <c r="L230" i="7"/>
  <c r="J230" i="7"/>
  <c r="C230" i="7"/>
  <c r="P230" i="7"/>
  <c r="H230" i="7"/>
  <c r="D230" i="7"/>
  <c r="C196" i="9" a="1"/>
  <c r="C196" i="9" s="1"/>
  <c r="D196" i="9" s="1"/>
  <c r="M230" i="7"/>
  <c r="G230" i="7"/>
  <c r="F230" i="7"/>
  <c r="O230" i="7"/>
  <c r="Q230" i="7" s="1"/>
  <c r="I230" i="7"/>
  <c r="E230" i="7"/>
  <c r="N230" i="7"/>
  <c r="K230" i="7"/>
  <c r="R230" i="7"/>
  <c r="C192" i="9" a="1"/>
  <c r="C192" i="9" s="1"/>
  <c r="C41" i="9" a="1"/>
  <c r="C41" i="9" s="1"/>
  <c r="C154" i="9" a="1"/>
  <c r="C154" i="9" s="1"/>
  <c r="C64" i="9" a="1"/>
  <c r="C64" i="9" s="1"/>
  <c r="C117" i="9" a="1"/>
  <c r="C117" i="9" s="1"/>
  <c r="C112" i="9" a="1"/>
  <c r="C112" i="9" s="1"/>
  <c r="C51" i="9" a="1"/>
  <c r="C51" i="9" s="1"/>
  <c r="C24" i="9" a="1"/>
  <c r="C24" i="9" s="1"/>
  <c r="C65" i="9" a="1"/>
  <c r="C65" i="9" s="1"/>
  <c r="C102" i="9" a="1"/>
  <c r="C102" i="9" s="1"/>
  <c r="C97" i="9" a="1"/>
  <c r="C97" i="9" s="1"/>
  <c r="C54" i="9" a="1"/>
  <c r="C54" i="9" s="1"/>
  <c r="C70" i="9" a="1"/>
  <c r="C70" i="9" s="1"/>
  <c r="C105" i="9" a="1"/>
  <c r="C105" i="9" s="1"/>
  <c r="C128" i="9" a="1"/>
  <c r="C128" i="9" s="1"/>
  <c r="C127" i="9" a="1"/>
  <c r="C127" i="9" s="1"/>
  <c r="C174" i="9" a="1"/>
  <c r="C174" i="9" s="1"/>
  <c r="C34" i="9" a="1"/>
  <c r="C34" i="9" s="1"/>
  <c r="C46" i="9" a="1"/>
  <c r="C46" i="9" s="1"/>
  <c r="C68" i="9" a="1"/>
  <c r="C68" i="9" s="1"/>
  <c r="C111" i="9" a="1"/>
  <c r="C111" i="9" s="1"/>
  <c r="C26" i="9" a="1"/>
  <c r="C26" i="9" s="1"/>
  <c r="C123" i="9" a="1"/>
  <c r="C123" i="9" s="1"/>
  <c r="C84" i="9" a="1"/>
  <c r="C84" i="9" s="1"/>
  <c r="C100" i="9" a="1"/>
  <c r="C100" i="9" s="1"/>
  <c r="C39" i="9" a="1"/>
  <c r="C39" i="9" s="1"/>
  <c r="C60" i="9" a="1"/>
  <c r="C60" i="9" s="1"/>
  <c r="C53" i="9" a="1"/>
  <c r="C53" i="9" s="1"/>
  <c r="C169" i="9" a="1"/>
  <c r="C169" i="9" s="1"/>
  <c r="C184" i="9" a="1"/>
  <c r="C184" i="9" s="1"/>
  <c r="C188" i="9" a="1"/>
  <c r="C188" i="9" s="1"/>
  <c r="C191" i="9" a="1"/>
  <c r="C191" i="9" s="1"/>
  <c r="D57" i="9"/>
  <c r="D142" i="9"/>
  <c r="D49" i="9"/>
  <c r="D174" i="9"/>
  <c r="D36" i="9"/>
  <c r="D61" i="9"/>
  <c r="BE224" i="1" l="1"/>
  <c r="BE223" i="1"/>
  <c r="BE222" i="1"/>
  <c r="D30" i="9"/>
  <c r="D120" i="9"/>
  <c r="D192" i="9"/>
  <c r="D24" i="9"/>
  <c r="D194" i="9"/>
  <c r="D96" i="9"/>
  <c r="D180" i="9"/>
  <c r="D148" i="9"/>
  <c r="D72" i="9"/>
  <c r="D136" i="9"/>
  <c r="D107" i="9"/>
  <c r="D175" i="9"/>
  <c r="D177" i="9"/>
  <c r="D29" i="9"/>
  <c r="D105" i="9"/>
  <c r="D75" i="9"/>
  <c r="D171" i="9"/>
  <c r="D53" i="9"/>
  <c r="D100" i="9"/>
  <c r="D154" i="9"/>
  <c r="D129" i="9"/>
  <c r="D181" i="9"/>
  <c r="D60" i="9"/>
  <c r="D70" i="9"/>
  <c r="D82" i="9"/>
  <c r="D134" i="9"/>
  <c r="D145" i="9"/>
  <c r="D40" i="9"/>
  <c r="D144" i="9"/>
  <c r="D158" i="9"/>
  <c r="D135" i="9"/>
  <c r="D64" i="9"/>
  <c r="D143" i="9"/>
  <c r="D19" i="9"/>
  <c r="D113" i="9"/>
  <c r="D190" i="9"/>
  <c r="D108" i="9"/>
  <c r="D51" i="9"/>
  <c r="D189" i="9"/>
  <c r="D146" i="9"/>
  <c r="D184" i="9"/>
  <c r="D63" i="9"/>
  <c r="D78" i="9"/>
  <c r="D69" i="9"/>
  <c r="D150" i="9"/>
  <c r="D74" i="9"/>
  <c r="D157" i="9"/>
  <c r="D115" i="9"/>
  <c r="D152" i="9"/>
  <c r="D99" i="9"/>
  <c r="D147" i="9"/>
  <c r="D65" i="9"/>
  <c r="D81" i="9"/>
  <c r="D128" i="9"/>
  <c r="D160" i="9"/>
  <c r="D90" i="9"/>
  <c r="D87" i="9"/>
  <c r="D185" i="9"/>
  <c r="D26" i="9"/>
  <c r="D92" i="9"/>
  <c r="D151" i="9"/>
  <c r="D43" i="9"/>
  <c r="D163" i="9"/>
  <c r="D178" i="9"/>
  <c r="D14" i="9"/>
  <c r="D25" i="9"/>
  <c r="D35" i="9"/>
  <c r="D169" i="9"/>
  <c r="D79" i="9"/>
  <c r="D44" i="9"/>
  <c r="D114" i="9"/>
  <c r="D172" i="9"/>
  <c r="D47" i="9"/>
  <c r="D52" i="9"/>
  <c r="D13" i="9"/>
  <c r="D165" i="9"/>
  <c r="D34" i="9"/>
  <c r="D131" i="9"/>
  <c r="D56" i="9"/>
  <c r="D33" i="9"/>
  <c r="D106" i="9"/>
  <c r="D80" i="9"/>
  <c r="D168" i="9"/>
  <c r="D48" i="9"/>
  <c r="D66" i="9"/>
  <c r="D59" i="9"/>
  <c r="D37" i="9"/>
  <c r="D88" i="9"/>
  <c r="D125" i="9"/>
  <c r="D118" i="9"/>
  <c r="D102" i="9"/>
  <c r="D159" i="9"/>
  <c r="D20" i="9"/>
  <c r="D116" i="9"/>
  <c r="D98" i="9"/>
  <c r="D42" i="9"/>
  <c r="D176" i="9"/>
  <c r="D153" i="9"/>
  <c r="D27" i="9"/>
  <c r="D156" i="9"/>
  <c r="D155" i="9"/>
  <c r="D39" i="9"/>
  <c r="D28" i="9"/>
  <c r="D193" i="9"/>
  <c r="D187" i="9"/>
  <c r="D93" i="9"/>
  <c r="D77" i="9"/>
  <c r="D139" i="9"/>
  <c r="D55" i="9"/>
  <c r="D179" i="9"/>
  <c r="D16" i="9"/>
  <c r="D62" i="9"/>
  <c r="D186" i="9"/>
  <c r="D89" i="9"/>
  <c r="D126" i="9"/>
  <c r="D132" i="9"/>
  <c r="D162" i="9"/>
  <c r="D85" i="9"/>
  <c r="D50" i="9"/>
  <c r="D22" i="9"/>
  <c r="D141" i="9"/>
  <c r="D84" i="9"/>
  <c r="D167" i="9"/>
  <c r="D91" i="9"/>
  <c r="D97" i="9"/>
  <c r="D18" i="9"/>
  <c r="D101" i="9"/>
  <c r="D103" i="9"/>
  <c r="D54" i="9"/>
  <c r="D149" i="9"/>
  <c r="D95" i="9"/>
  <c r="D161" i="9"/>
  <c r="D166" i="9"/>
  <c r="D182" i="9"/>
  <c r="D133" i="9"/>
  <c r="D117" i="9"/>
  <c r="D121" i="9"/>
  <c r="D11" i="9"/>
  <c r="D17" i="9"/>
  <c r="D94" i="9"/>
  <c r="D191" i="9"/>
  <c r="D38" i="9"/>
  <c r="D23" i="9"/>
  <c r="D164" i="9"/>
  <c r="D173" i="9"/>
  <c r="D71" i="9"/>
  <c r="D127" i="9"/>
  <c r="D188" i="9"/>
  <c r="D110" i="9"/>
  <c r="D73" i="9"/>
  <c r="D112" i="9"/>
  <c r="D137" i="9"/>
  <c r="D83" i="9"/>
  <c r="D41" i="9"/>
  <c r="D124" i="9"/>
  <c r="D10" i="9"/>
  <c r="D45" i="9"/>
  <c r="D111" i="9"/>
  <c r="D58" i="9"/>
  <c r="D15" i="9"/>
  <c r="D46" i="9"/>
  <c r="D31" i="9"/>
  <c r="D109" i="9"/>
  <c r="D32" i="9"/>
  <c r="D67" i="9"/>
  <c r="D122" i="9"/>
  <c r="D140" i="9"/>
  <c r="D138" i="9"/>
  <c r="D183" i="9"/>
  <c r="D104" i="9"/>
  <c r="D170" i="9"/>
  <c r="D119" i="9"/>
  <c r="D12" i="9"/>
  <c r="D9" i="9"/>
  <c r="D123" i="9"/>
  <c r="D21" i="9"/>
  <c r="D86" i="9"/>
  <c r="D130" i="9"/>
  <c r="D76" i="9"/>
  <c r="D68" i="9"/>
  <c r="E137" i="9" l="1"/>
  <c r="E409" i="9"/>
  <c r="E446" i="9"/>
  <c r="E95" i="9"/>
  <c r="E163" i="9"/>
  <c r="E340" i="9"/>
  <c r="E334" i="9"/>
  <c r="E194" i="9"/>
  <c r="E403" i="9"/>
  <c r="E185" i="9"/>
  <c r="E364" i="9"/>
  <c r="E371" i="9"/>
  <c r="E63" i="9"/>
  <c r="E196" i="9"/>
  <c r="E283" i="9"/>
  <c r="E115" i="9"/>
  <c r="E112" i="9"/>
  <c r="E205" i="9"/>
  <c r="E162" i="9"/>
  <c r="E274" i="9"/>
  <c r="E435" i="9"/>
  <c r="E431" i="9"/>
  <c r="E30" i="9"/>
  <c r="E480" i="9"/>
  <c r="E276" i="9"/>
  <c r="E474" i="9"/>
  <c r="E160" i="9"/>
  <c r="E107" i="9"/>
  <c r="E14" i="9"/>
  <c r="E358" i="9"/>
  <c r="E349" i="9"/>
  <c r="E407" i="9"/>
  <c r="E318" i="9"/>
  <c r="E40" i="9"/>
  <c r="E198" i="9"/>
  <c r="E64" i="9"/>
  <c r="E254" i="9"/>
  <c r="E48" i="9"/>
  <c r="E65" i="9"/>
  <c r="E410" i="9"/>
  <c r="E172" i="9"/>
  <c r="E226" i="9"/>
  <c r="E422" i="9"/>
  <c r="E164" i="9"/>
  <c r="E362" i="9"/>
  <c r="E152" i="9"/>
  <c r="E62" i="9"/>
  <c r="E315" i="9"/>
  <c r="E408" i="9"/>
  <c r="E108" i="9"/>
  <c r="E117" i="9"/>
  <c r="E191" i="9"/>
  <c r="E288" i="9"/>
  <c r="E469" i="9"/>
  <c r="E307" i="9"/>
  <c r="E442" i="9"/>
  <c r="E350" i="9"/>
  <c r="E35" i="9"/>
  <c r="E69" i="9"/>
  <c r="E83" i="9"/>
  <c r="E396" i="9"/>
  <c r="E265" i="9"/>
  <c r="E34" i="9"/>
  <c r="E418" i="9"/>
  <c r="E15" i="9"/>
  <c r="E17" i="9"/>
  <c r="E134" i="9"/>
  <c r="E184" i="9"/>
  <c r="E394" i="9"/>
  <c r="E305" i="9"/>
  <c r="E46" i="9"/>
  <c r="E153" i="9"/>
  <c r="E357" i="9"/>
  <c r="E297" i="9"/>
  <c r="E183" i="9"/>
  <c r="E269" i="9"/>
  <c r="E321" i="9"/>
  <c r="E348" i="9"/>
  <c r="E351" i="9"/>
  <c r="E87" i="9"/>
  <c r="E158" i="9"/>
  <c r="E285" i="9"/>
  <c r="E470" i="9"/>
  <c r="E149" i="9"/>
  <c r="E90" i="9"/>
  <c r="E103" i="9"/>
  <c r="E384" i="9"/>
  <c r="E432" i="9"/>
  <c r="E391" i="9"/>
  <c r="E20" i="9"/>
  <c r="E167" i="9"/>
  <c r="E209" i="9"/>
  <c r="F209" i="9" s="1" a="1"/>
  <c r="F209" i="9" s="1"/>
  <c r="E344" i="9"/>
  <c r="E116" i="9"/>
  <c r="E457" i="9"/>
  <c r="E24" i="9"/>
  <c r="E416" i="9"/>
  <c r="E92" i="9"/>
  <c r="E147" i="9"/>
  <c r="E424" i="9"/>
  <c r="E278" i="9"/>
  <c r="E464" i="9"/>
  <c r="E316" i="9"/>
  <c r="E247" i="9"/>
  <c r="E13" i="9"/>
  <c r="E359" i="9"/>
  <c r="E38" i="9"/>
  <c r="E220" i="9"/>
  <c r="E11" i="9"/>
  <c r="E84" i="9"/>
  <c r="E366" i="9"/>
  <c r="E140" i="9"/>
  <c r="E44" i="9"/>
  <c r="E423" i="9"/>
  <c r="E75" i="9"/>
  <c r="E206" i="9"/>
  <c r="F206" i="9" s="1" a="1"/>
  <c r="F206" i="9" s="1"/>
  <c r="E473" i="9"/>
  <c r="E229" i="9"/>
  <c r="E235" i="9"/>
  <c r="E67" i="9"/>
  <c r="E124" i="9"/>
  <c r="E281" i="9"/>
  <c r="E42" i="9"/>
  <c r="E481" i="9"/>
  <c r="E390" i="9"/>
  <c r="E53" i="9"/>
  <c r="E181" i="9"/>
  <c r="E130" i="9"/>
  <c r="E438" i="9"/>
  <c r="E236" i="9"/>
  <c r="E298" i="9"/>
  <c r="E377" i="9"/>
  <c r="E70" i="9"/>
  <c r="E326" i="9"/>
  <c r="E465" i="9"/>
  <c r="E19" i="9"/>
  <c r="E93" i="9"/>
  <c r="E335" i="9"/>
  <c r="E148" i="9"/>
  <c r="E176" i="9"/>
  <c r="E260" i="9"/>
  <c r="E29" i="9"/>
  <c r="E139" i="9"/>
  <c r="E389" i="9"/>
  <c r="E216" i="9"/>
  <c r="E341" i="9"/>
  <c r="E440" i="9"/>
  <c r="E225" i="9"/>
  <c r="E243" i="9"/>
  <c r="E37" i="9"/>
  <c r="E427" i="9"/>
  <c r="E86" i="9"/>
  <c r="E372" i="9"/>
  <c r="E255" i="9"/>
  <c r="E486" i="9"/>
  <c r="E395" i="9"/>
  <c r="E368" i="9"/>
  <c r="E339" i="9"/>
  <c r="E122" i="9"/>
  <c r="E402" i="9"/>
  <c r="E213" i="9"/>
  <c r="E22" i="9"/>
  <c r="E477" i="9"/>
  <c r="E109" i="9"/>
  <c r="E291" i="9"/>
  <c r="E433" i="9"/>
  <c r="E245" i="9"/>
  <c r="E138" i="9"/>
  <c r="E376" i="9"/>
  <c r="E437" i="9"/>
  <c r="E201" i="9"/>
  <c r="E197" i="9"/>
  <c r="E157" i="9"/>
  <c r="E296" i="9"/>
  <c r="E434" i="9"/>
  <c r="E277" i="9"/>
  <c r="E121" i="9"/>
  <c r="E413" i="9"/>
  <c r="E404" i="9"/>
  <c r="E303" i="9"/>
  <c r="E336" i="9"/>
  <c r="E251" i="9"/>
  <c r="E41" i="9"/>
  <c r="E45" i="9"/>
  <c r="E94" i="9"/>
  <c r="E182" i="9"/>
  <c r="E79" i="9"/>
  <c r="E282" i="9"/>
  <c r="E483" i="9"/>
  <c r="E78" i="9"/>
  <c r="E150" i="9"/>
  <c r="E32" i="9"/>
  <c r="E214" i="9"/>
  <c r="E328" i="9"/>
  <c r="E76" i="9"/>
  <c r="E77" i="9"/>
  <c r="E178" i="9"/>
  <c r="E388" i="9"/>
  <c r="E444" i="9"/>
  <c r="E271" i="9"/>
  <c r="E332" i="9"/>
  <c r="E227" i="9"/>
  <c r="E145" i="9"/>
  <c r="E168" i="9"/>
  <c r="E253" i="9"/>
  <c r="E354" i="9"/>
  <c r="E146" i="9"/>
  <c r="E43" i="9"/>
  <c r="E286" i="9"/>
  <c r="E337" i="9"/>
  <c r="E16" i="9"/>
  <c r="E420" i="9"/>
  <c r="E383" i="9"/>
  <c r="E324" i="9"/>
  <c r="E47" i="9"/>
  <c r="E415" i="9"/>
  <c r="E249" i="9"/>
  <c r="E475" i="9"/>
  <c r="E387" i="9"/>
  <c r="E88" i="9"/>
  <c r="E36" i="9"/>
  <c r="E169" i="9"/>
  <c r="E322" i="9"/>
  <c r="E308" i="9"/>
  <c r="E12" i="9"/>
  <c r="E399" i="9"/>
  <c r="E123" i="9"/>
  <c r="E323" i="9"/>
  <c r="E400" i="9"/>
  <c r="E177" i="9"/>
  <c r="E57" i="9"/>
  <c r="E159" i="9"/>
  <c r="E174" i="9"/>
  <c r="E128" i="9"/>
  <c r="E461" i="9"/>
  <c r="E482" i="9"/>
  <c r="E353" i="9"/>
  <c r="E280" i="9"/>
  <c r="E257" i="9"/>
  <c r="E428" i="9"/>
  <c r="E320" i="9"/>
  <c r="E309" i="9"/>
  <c r="E275" i="9"/>
  <c r="E219" i="9"/>
  <c r="E127" i="9"/>
  <c r="E287" i="9"/>
  <c r="E39" i="9"/>
  <c r="E459" i="9"/>
  <c r="E101" i="9"/>
  <c r="E203" i="9"/>
  <c r="E412" i="9"/>
  <c r="E436" i="9"/>
  <c r="E369" i="9"/>
  <c r="E453" i="9"/>
  <c r="E406" i="9"/>
  <c r="E405" i="9"/>
  <c r="E250" i="9"/>
  <c r="E411" i="9"/>
  <c r="E439" i="9"/>
  <c r="E472" i="9"/>
  <c r="E441" i="9"/>
  <c r="E346" i="9"/>
  <c r="E425" i="9"/>
  <c r="E343" i="9"/>
  <c r="E228" i="9"/>
  <c r="E430" i="9"/>
  <c r="E142" i="9"/>
  <c r="E96" i="9"/>
  <c r="E113" i="9"/>
  <c r="E375" i="9"/>
  <c r="E239" i="9"/>
  <c r="E385" i="9"/>
  <c r="E241" i="9"/>
  <c r="E419" i="9"/>
  <c r="E186" i="9"/>
  <c r="E192" i="9"/>
  <c r="E171" i="9"/>
  <c r="E23" i="9"/>
  <c r="E131" i="9"/>
  <c r="E333" i="9"/>
  <c r="E292" i="9"/>
  <c r="E9" i="9"/>
  <c r="E28" i="9"/>
  <c r="E289" i="9"/>
  <c r="E401" i="9"/>
  <c r="E89" i="9"/>
  <c r="E347" i="9"/>
  <c r="E314" i="9"/>
  <c r="E256" i="9"/>
  <c r="E52" i="9"/>
  <c r="E74" i="9"/>
  <c r="E356" i="9"/>
  <c r="E221" i="9"/>
  <c r="E154" i="9"/>
  <c r="E365" i="9"/>
  <c r="E447" i="9"/>
  <c r="E60" i="9"/>
  <c r="E98" i="9"/>
  <c r="E479" i="9"/>
  <c r="E449" i="9"/>
  <c r="E119" i="9"/>
  <c r="E151" i="9"/>
  <c r="E484" i="9"/>
  <c r="E261" i="9"/>
  <c r="E476" i="9"/>
  <c r="E58" i="9"/>
  <c r="E313" i="9"/>
  <c r="E50" i="9"/>
  <c r="E273" i="9"/>
  <c r="E262" i="9"/>
  <c r="E110" i="9"/>
  <c r="E161" i="9"/>
  <c r="E156" i="9"/>
  <c r="E361" i="9"/>
  <c r="E224" i="9"/>
  <c r="E455" i="9"/>
  <c r="E207" i="9"/>
  <c r="F207" i="9" s="1" a="1"/>
  <c r="F207" i="9" s="1"/>
  <c r="E231" i="9"/>
  <c r="E294" i="9"/>
  <c r="E99" i="9"/>
  <c r="E144" i="9"/>
  <c r="E378" i="9"/>
  <c r="E370" i="9"/>
  <c r="E223" i="9"/>
  <c r="E81" i="9"/>
  <c r="E290" i="9"/>
  <c r="E263" i="9"/>
  <c r="E242" i="9"/>
  <c r="E118" i="9"/>
  <c r="E352" i="9"/>
  <c r="E215" i="9"/>
  <c r="E106" i="9"/>
  <c r="E327" i="9"/>
  <c r="E126" i="9"/>
  <c r="E31" i="9"/>
  <c r="E125" i="9"/>
  <c r="E165" i="9"/>
  <c r="E342" i="9"/>
  <c r="E272" i="9"/>
  <c r="E467" i="9"/>
  <c r="E85" i="9"/>
  <c r="E132" i="9"/>
  <c r="E268" i="9"/>
  <c r="E311" i="9"/>
  <c r="E460" i="9"/>
  <c r="E338" i="9"/>
  <c r="E295" i="9"/>
  <c r="E382" i="9"/>
  <c r="E310" i="9"/>
  <c r="E170" i="9"/>
  <c r="E258" i="9"/>
  <c r="E71" i="9"/>
  <c r="E373" i="9"/>
  <c r="E237" i="9"/>
  <c r="E73" i="9"/>
  <c r="E374" i="9"/>
  <c r="E331" i="9"/>
  <c r="E10" i="9"/>
  <c r="E244" i="9"/>
  <c r="E468" i="9"/>
  <c r="E443" i="9"/>
  <c r="E208" i="9"/>
  <c r="F208" i="9" s="1" a="1"/>
  <c r="F208" i="9" s="1"/>
  <c r="E49" i="9"/>
  <c r="E180" i="9"/>
  <c r="E487" i="9"/>
  <c r="E190" i="9"/>
  <c r="E478" i="9"/>
  <c r="E114" i="9"/>
  <c r="E104" i="9"/>
  <c r="E188" i="9"/>
  <c r="E210" i="9"/>
  <c r="F210" i="9" s="1" a="1"/>
  <c r="F210" i="9" s="1"/>
  <c r="E306" i="9"/>
  <c r="E463" i="9"/>
  <c r="E211" i="9"/>
  <c r="E218" i="9"/>
  <c r="E319" i="9"/>
  <c r="E325" i="9"/>
  <c r="E450" i="9"/>
  <c r="E240" i="9"/>
  <c r="E91" i="9"/>
  <c r="E21" i="9"/>
  <c r="E212" i="9"/>
  <c r="E246" i="9"/>
  <c r="E141" i="9"/>
  <c r="E454" i="9"/>
  <c r="E417" i="9"/>
  <c r="E299" i="9"/>
  <c r="E204" i="9"/>
  <c r="E25" i="9"/>
  <c r="E360" i="9"/>
  <c r="E217" i="9"/>
  <c r="E304" i="9"/>
  <c r="E248" i="9"/>
  <c r="E233" i="9"/>
  <c r="E61" i="9"/>
  <c r="E329" i="9"/>
  <c r="E421" i="9"/>
  <c r="E264" i="9"/>
  <c r="E397" i="9"/>
  <c r="E18" i="9"/>
  <c r="E166" i="9"/>
  <c r="E317" i="9"/>
  <c r="E259" i="9"/>
  <c r="E187" i="9"/>
  <c r="E175" i="9"/>
  <c r="E302" i="9"/>
  <c r="E82" i="9"/>
  <c r="E135" i="9"/>
  <c r="E56" i="9"/>
  <c r="E80" i="9"/>
  <c r="E381" i="9"/>
  <c r="E59" i="9"/>
  <c r="E392" i="9"/>
  <c r="E462" i="9"/>
  <c r="E252" i="9"/>
  <c r="E456" i="9"/>
  <c r="E222" i="9"/>
  <c r="E429" i="9"/>
  <c r="E414" i="9"/>
  <c r="E54" i="9"/>
  <c r="E68" i="9"/>
  <c r="E100" i="9"/>
  <c r="E393" i="9"/>
  <c r="E267" i="9"/>
  <c r="E230" i="9"/>
  <c r="E279" i="9"/>
  <c r="E234" i="9"/>
  <c r="E266" i="9"/>
  <c r="E105" i="9"/>
  <c r="E471" i="9"/>
  <c r="E133" i="9"/>
  <c r="E300" i="9"/>
  <c r="E426" i="9"/>
  <c r="E238" i="9"/>
  <c r="E179" i="9"/>
  <c r="E293" i="9"/>
  <c r="E270" i="9"/>
  <c r="E355" i="9"/>
  <c r="E458" i="9"/>
  <c r="E155" i="9"/>
  <c r="E136" i="9"/>
  <c r="E379" i="9"/>
  <c r="E193" i="9"/>
  <c r="E363" i="9"/>
  <c r="E202" i="9"/>
  <c r="E312" i="9"/>
  <c r="E55" i="9"/>
  <c r="E200" i="9"/>
  <c r="E380" i="9"/>
  <c r="E102" i="9"/>
  <c r="E129" i="9"/>
  <c r="E386" i="9"/>
  <c r="E284" i="9"/>
  <c r="E485" i="9"/>
  <c r="E451" i="9"/>
  <c r="E189" i="9"/>
  <c r="E199" i="9"/>
  <c r="E173" i="9"/>
  <c r="E120" i="9"/>
  <c r="E445" i="9"/>
  <c r="E97" i="9"/>
  <c r="E27" i="9"/>
  <c r="E232" i="9"/>
  <c r="E66" i="9"/>
  <c r="E143" i="9"/>
  <c r="E26" i="9"/>
  <c r="E398" i="9"/>
  <c r="E330" i="9"/>
  <c r="E72" i="9"/>
  <c r="E466" i="9"/>
  <c r="E301" i="9"/>
  <c r="E452" i="9"/>
  <c r="E195" i="9"/>
  <c r="E367" i="9"/>
  <c r="E448" i="9"/>
  <c r="E33" i="9"/>
  <c r="E111" i="9"/>
  <c r="E51" i="9"/>
  <c r="E345" i="9"/>
  <c r="F135" i="9" l="1" a="1"/>
  <c r="F135" i="9" s="1"/>
  <c r="F18" i="9" a="1"/>
  <c r="F18" i="9" s="1"/>
  <c r="F141" i="9" a="1"/>
  <c r="F141" i="9" s="1"/>
  <c r="F114" i="9" a="1"/>
  <c r="F114" i="9" s="1"/>
  <c r="F71" i="9" a="1"/>
  <c r="F71" i="9" s="1"/>
  <c r="F125" i="9" a="1"/>
  <c r="F125" i="9" s="1"/>
  <c r="F99" i="9" a="1"/>
  <c r="F99" i="9" s="1"/>
  <c r="F161" i="9" a="1"/>
  <c r="F161" i="9" s="1"/>
  <c r="F159" i="9" a="1"/>
  <c r="F159" i="9" s="1"/>
  <c r="F43" i="9" a="1"/>
  <c r="F43" i="9" s="1"/>
  <c r="F32" i="9" a="1"/>
  <c r="F32" i="9" s="1"/>
  <c r="F45" i="9" a="1"/>
  <c r="F45" i="9" s="1"/>
  <c r="F138" i="9" a="1"/>
  <c r="F138" i="9" s="1"/>
  <c r="F86" i="9" a="1"/>
  <c r="F86" i="9" s="1"/>
  <c r="F19" i="9" a="1"/>
  <c r="F19" i="9" s="1"/>
  <c r="F130" i="9" a="1"/>
  <c r="F130" i="9" s="1"/>
  <c r="F67" i="9" a="1"/>
  <c r="F67" i="9" s="1"/>
  <c r="F140" i="9" a="1"/>
  <c r="F140" i="9" s="1"/>
  <c r="F24" i="9" a="1"/>
  <c r="F24" i="9" s="1"/>
  <c r="F87" i="9" a="1"/>
  <c r="F87" i="9" s="1"/>
  <c r="F153" i="9" a="1"/>
  <c r="F153" i="9" s="1"/>
  <c r="F115" i="9" a="1"/>
  <c r="F115" i="9" s="1"/>
  <c r="F194" i="9" a="1"/>
  <c r="F194" i="9" s="1"/>
  <c r="F26" i="9" a="1"/>
  <c r="F26" i="9" s="1"/>
  <c r="F66" i="9" a="1"/>
  <c r="F66" i="9" s="1"/>
  <c r="F155" i="9" a="1"/>
  <c r="F155" i="9" s="1"/>
  <c r="F55" i="9" a="1"/>
  <c r="F55" i="9" s="1"/>
  <c r="F133" i="9" a="1"/>
  <c r="F133" i="9" s="1"/>
  <c r="F82" i="9" a="1"/>
  <c r="F82" i="9" s="1"/>
  <c r="F31" i="9" a="1"/>
  <c r="F31" i="9" s="1"/>
  <c r="F110" i="9" a="1"/>
  <c r="F110" i="9" s="1"/>
  <c r="F131" i="9" a="1"/>
  <c r="F131" i="9" s="1"/>
  <c r="F39" i="9" a="1"/>
  <c r="F39" i="9" s="1"/>
  <c r="F57" i="9" a="1"/>
  <c r="F57" i="9" s="1"/>
  <c r="F47" i="9" a="1"/>
  <c r="F47" i="9" s="1"/>
  <c r="F146" i="9" a="1"/>
  <c r="F146" i="9" s="1"/>
  <c r="F150" i="9" a="1"/>
  <c r="F150" i="9" s="1"/>
  <c r="F41" i="9" a="1"/>
  <c r="F41" i="9" s="1"/>
  <c r="F122" i="9" a="1"/>
  <c r="F122" i="9" s="1"/>
  <c r="F139" i="9" a="1"/>
  <c r="F139" i="9" s="1"/>
  <c r="F181" i="9" a="1"/>
  <c r="F181" i="9" s="1"/>
  <c r="F46" i="9" a="1"/>
  <c r="F46" i="9" s="1"/>
  <c r="F34" i="9" a="1"/>
  <c r="F34" i="9" s="1"/>
  <c r="F62" i="9" a="1"/>
  <c r="F62" i="9" s="1"/>
  <c r="F65" i="9" a="1"/>
  <c r="F65" i="9" s="1"/>
  <c r="F30" i="9" a="1"/>
  <c r="F30" i="9" s="1"/>
  <c r="F27" i="9" a="1"/>
  <c r="F27" i="9" s="1"/>
  <c r="F100" i="9" a="1"/>
  <c r="F100" i="9" s="1"/>
  <c r="F190" i="9" a="1"/>
  <c r="F190" i="9" s="1"/>
  <c r="F10" i="9" a="1"/>
  <c r="F10" i="9" s="1"/>
  <c r="F170" i="9" a="1"/>
  <c r="F170" i="9" s="1"/>
  <c r="F132" i="9" a="1"/>
  <c r="F132" i="9" s="1"/>
  <c r="F126" i="9" a="1"/>
  <c r="F126" i="9" s="1"/>
  <c r="F151" i="9" a="1"/>
  <c r="F151" i="9" s="1"/>
  <c r="F154" i="9" a="1"/>
  <c r="F154" i="9" s="1"/>
  <c r="F89" i="9" a="1"/>
  <c r="F89" i="9" s="1"/>
  <c r="F23" i="9" a="1"/>
  <c r="F23" i="9" s="1"/>
  <c r="F177" i="9" a="1"/>
  <c r="F177" i="9" s="1"/>
  <c r="F169" i="9" a="1"/>
  <c r="F169" i="9" s="1"/>
  <c r="F78" i="9" a="1"/>
  <c r="F78" i="9" s="1"/>
  <c r="F37" i="9" a="1"/>
  <c r="F37" i="9" s="1"/>
  <c r="F29" i="9" a="1"/>
  <c r="F29" i="9" s="1"/>
  <c r="F53" i="9" a="1"/>
  <c r="F53" i="9" s="1"/>
  <c r="F84" i="9" a="1"/>
  <c r="F84" i="9" s="1"/>
  <c r="F116" i="9" a="1"/>
  <c r="F116" i="9" s="1"/>
  <c r="F103" i="9" a="1"/>
  <c r="F103" i="9" s="1"/>
  <c r="F152" i="9" a="1"/>
  <c r="F152" i="9" s="1"/>
  <c r="F48" i="9" a="1"/>
  <c r="F48" i="9" s="1"/>
  <c r="B230" i="7"/>
  <c r="F196" i="9" a="1"/>
  <c r="F196" i="9" s="1"/>
  <c r="B234" i="7"/>
  <c r="F200" i="9" a="1"/>
  <c r="F200" i="9" s="1"/>
  <c r="F51" i="9" a="1"/>
  <c r="F51" i="9" s="1"/>
  <c r="F72" i="9" a="1"/>
  <c r="F72" i="9" s="1"/>
  <c r="F202" i="9" a="1"/>
  <c r="F202" i="9" s="1"/>
  <c r="B236" i="7"/>
  <c r="F105" i="9" a="1"/>
  <c r="F105" i="9" s="1"/>
  <c r="F68" i="9" a="1"/>
  <c r="F68" i="9" s="1"/>
  <c r="F175" i="9" a="1"/>
  <c r="F175" i="9" s="1"/>
  <c r="F25" i="9" a="1"/>
  <c r="F25" i="9" s="1"/>
  <c r="F21" i="9" a="1"/>
  <c r="F21" i="9" s="1"/>
  <c r="F85" i="9" a="1"/>
  <c r="F85" i="9" s="1"/>
  <c r="F81" i="9" a="1"/>
  <c r="F81" i="9" s="1"/>
  <c r="F119" i="9" a="1"/>
  <c r="F119" i="9" s="1"/>
  <c r="F171" i="9" a="1"/>
  <c r="F171" i="9" s="1"/>
  <c r="F113" i="9" a="1"/>
  <c r="F113" i="9" s="1"/>
  <c r="F127" i="9" a="1"/>
  <c r="F127" i="9" s="1"/>
  <c r="F36" i="9" a="1"/>
  <c r="F36" i="9" s="1"/>
  <c r="F178" i="9" a="1"/>
  <c r="F178" i="9" s="1"/>
  <c r="F157" i="9" a="1"/>
  <c r="F157" i="9" s="1"/>
  <c r="F70" i="9" a="1"/>
  <c r="F70" i="9" s="1"/>
  <c r="F11" i="9" a="1"/>
  <c r="F11" i="9" s="1"/>
  <c r="F90" i="9" a="1"/>
  <c r="F90" i="9" s="1"/>
  <c r="F14" i="9" a="1"/>
  <c r="F14" i="9" s="1"/>
  <c r="F63" i="9" a="1"/>
  <c r="F63" i="9" s="1"/>
  <c r="F163" i="9" a="1"/>
  <c r="F163" i="9" s="1"/>
  <c r="F189" i="9" a="1"/>
  <c r="F189" i="9" s="1"/>
  <c r="F111" i="9" a="1"/>
  <c r="F111" i="9" s="1"/>
  <c r="F97" i="9" a="1"/>
  <c r="F97" i="9" s="1"/>
  <c r="F33" i="9" a="1"/>
  <c r="F33" i="9" s="1"/>
  <c r="F54" i="9" a="1"/>
  <c r="F54" i="9" s="1"/>
  <c r="F59" i="9" a="1"/>
  <c r="F59" i="9" s="1"/>
  <c r="F187" i="9" a="1"/>
  <c r="F187" i="9" s="1"/>
  <c r="F204" i="9" a="1"/>
  <c r="F204" i="9" s="1"/>
  <c r="B238" i="7"/>
  <c r="F91" i="9" a="1"/>
  <c r="F91" i="9" s="1"/>
  <c r="F180" i="9" a="1"/>
  <c r="F180" i="9" s="1"/>
  <c r="F106" i="9" a="1"/>
  <c r="F106" i="9" s="1"/>
  <c r="F50" i="9" a="1"/>
  <c r="F50" i="9" s="1"/>
  <c r="F192" i="9" a="1"/>
  <c r="F192" i="9" s="1"/>
  <c r="F96" i="9" a="1"/>
  <c r="F96" i="9" s="1"/>
  <c r="F88" i="9" a="1"/>
  <c r="F88" i="9" s="1"/>
  <c r="F168" i="9" a="1"/>
  <c r="F168" i="9" s="1"/>
  <c r="F77" i="9" a="1"/>
  <c r="F77" i="9" s="1"/>
  <c r="F197" i="9" a="1"/>
  <c r="F197" i="9" s="1"/>
  <c r="B231" i="7"/>
  <c r="F109" i="9" a="1"/>
  <c r="F109" i="9" s="1"/>
  <c r="F176" i="9" a="1"/>
  <c r="F176" i="9" s="1"/>
  <c r="F149" i="9" a="1"/>
  <c r="F149" i="9" s="1"/>
  <c r="F184" i="9" a="1"/>
  <c r="F184" i="9" s="1"/>
  <c r="F83" i="9" a="1"/>
  <c r="F83" i="9" s="1"/>
  <c r="F191" i="9" a="1"/>
  <c r="F191" i="9" s="1"/>
  <c r="F164" i="9" a="1"/>
  <c r="F164" i="9" s="1"/>
  <c r="F64" i="9" a="1"/>
  <c r="F64" i="9" s="1"/>
  <c r="F107" i="9" a="1"/>
  <c r="F107" i="9" s="1"/>
  <c r="F95" i="9" a="1"/>
  <c r="F95" i="9" s="1"/>
  <c r="F120" i="9" a="1"/>
  <c r="F120" i="9" s="1"/>
  <c r="F129" i="9" a="1"/>
  <c r="F129" i="9" s="1"/>
  <c r="F193" i="9" a="1"/>
  <c r="F193" i="9" s="1"/>
  <c r="F179" i="9" a="1"/>
  <c r="F179" i="9" s="1"/>
  <c r="F61" i="9" a="1"/>
  <c r="F61" i="9" s="1"/>
  <c r="F49" i="9" a="1"/>
  <c r="F49" i="9" s="1"/>
  <c r="F73" i="9" a="1"/>
  <c r="F73" i="9" s="1"/>
  <c r="F74" i="9" a="1"/>
  <c r="F74" i="9" s="1"/>
  <c r="F28" i="9" a="1"/>
  <c r="F28" i="9" s="1"/>
  <c r="F186" i="9" a="1"/>
  <c r="F186" i="9" s="1"/>
  <c r="F142" i="9" a="1"/>
  <c r="F142" i="9" s="1"/>
  <c r="F123" i="9" a="1"/>
  <c r="F123" i="9" s="1"/>
  <c r="F16" i="9" a="1"/>
  <c r="F16" i="9" s="1"/>
  <c r="F145" i="9" a="1"/>
  <c r="F145" i="9" s="1"/>
  <c r="F76" i="9" a="1"/>
  <c r="F76" i="9" s="1"/>
  <c r="F79" i="9" a="1"/>
  <c r="F79" i="9" s="1"/>
  <c r="F201" i="9" a="1"/>
  <c r="F201" i="9" s="1"/>
  <c r="B235" i="7"/>
  <c r="F148" i="9" a="1"/>
  <c r="F148" i="9" s="1"/>
  <c r="F42" i="9" a="1"/>
  <c r="F42" i="9" s="1"/>
  <c r="F75" i="9" a="1"/>
  <c r="F75" i="9" s="1"/>
  <c r="F38" i="9" a="1"/>
  <c r="F38" i="9" s="1"/>
  <c r="F147" i="9" a="1"/>
  <c r="F147" i="9" s="1"/>
  <c r="F167" i="9" a="1"/>
  <c r="F167" i="9" s="1"/>
  <c r="F183" i="9" a="1"/>
  <c r="F183" i="9" s="1"/>
  <c r="F134" i="9" a="1"/>
  <c r="F134" i="9" s="1"/>
  <c r="F69" i="9" a="1"/>
  <c r="F69" i="9" s="1"/>
  <c r="F117" i="9" a="1"/>
  <c r="F117" i="9" s="1"/>
  <c r="F198" i="9" a="1"/>
  <c r="F198" i="9" s="1"/>
  <c r="B232" i="7"/>
  <c r="F160" i="9" a="1"/>
  <c r="F160" i="9" s="1"/>
  <c r="F162" i="9" a="1"/>
  <c r="F162" i="9" s="1"/>
  <c r="F173" i="9" a="1"/>
  <c r="F173" i="9" s="1"/>
  <c r="F80" i="9" a="1"/>
  <c r="F80" i="9" s="1"/>
  <c r="F188" i="9" a="1"/>
  <c r="F188" i="9" s="1"/>
  <c r="F58" i="9" a="1"/>
  <c r="F58" i="9" s="1"/>
  <c r="F98" i="9" a="1"/>
  <c r="F98" i="9" s="1"/>
  <c r="F52" i="9" a="1"/>
  <c r="F52" i="9" s="1"/>
  <c r="F9" i="9" a="1"/>
  <c r="F9" i="9" s="1"/>
  <c r="F203" i="9" a="1"/>
  <c r="F203" i="9" s="1"/>
  <c r="B237" i="7"/>
  <c r="F128" i="9" a="1"/>
  <c r="F128" i="9" s="1"/>
  <c r="F182" i="9" a="1"/>
  <c r="F182" i="9" s="1"/>
  <c r="F22" i="9" a="1"/>
  <c r="F22" i="9" s="1"/>
  <c r="F92" i="9" a="1"/>
  <c r="F92" i="9" s="1"/>
  <c r="F20" i="9" a="1"/>
  <c r="F20" i="9" s="1"/>
  <c r="F17" i="9" a="1"/>
  <c r="F17" i="9" s="1"/>
  <c r="F35" i="9" a="1"/>
  <c r="F35" i="9" s="1"/>
  <c r="F108" i="9" a="1"/>
  <c r="F108" i="9" s="1"/>
  <c r="F40" i="9" a="1"/>
  <c r="F40" i="9" s="1"/>
  <c r="B239" i="7"/>
  <c r="F205" i="9" a="1"/>
  <c r="F205" i="9" s="1"/>
  <c r="F185" i="9" a="1"/>
  <c r="F185" i="9" s="1"/>
  <c r="F102" i="9" a="1"/>
  <c r="F102" i="9" s="1"/>
  <c r="B229" i="7"/>
  <c r="F195" i="9" a="1"/>
  <c r="F195" i="9" s="1"/>
  <c r="F143" i="9" a="1"/>
  <c r="F143" i="9" s="1"/>
  <c r="F199" i="9" a="1"/>
  <c r="F199" i="9" s="1"/>
  <c r="B233" i="7"/>
  <c r="F136" i="9" a="1"/>
  <c r="F136" i="9" s="1"/>
  <c r="F56" i="9" a="1"/>
  <c r="F56" i="9" s="1"/>
  <c r="F166" i="9" a="1"/>
  <c r="F166" i="9" s="1"/>
  <c r="F104" i="9" a="1"/>
  <c r="F104" i="9" s="1"/>
  <c r="F165" i="9" a="1"/>
  <c r="F165" i="9" s="1"/>
  <c r="F118" i="9" a="1"/>
  <c r="F118" i="9" s="1"/>
  <c r="F144" i="9" a="1"/>
  <c r="F144" i="9" s="1"/>
  <c r="F156" i="9" a="1"/>
  <c r="F156" i="9" s="1"/>
  <c r="F60" i="9" a="1"/>
  <c r="F60" i="9" s="1"/>
  <c r="F101" i="9" a="1"/>
  <c r="F101" i="9" s="1"/>
  <c r="F174" i="9" a="1"/>
  <c r="F174" i="9" s="1"/>
  <c r="F12" i="9" a="1"/>
  <c r="F12" i="9" s="1"/>
  <c r="F94" i="9" a="1"/>
  <c r="F94" i="9" s="1"/>
  <c r="F121" i="9" a="1"/>
  <c r="F121" i="9" s="1"/>
  <c r="F93" i="9" a="1"/>
  <c r="F93" i="9" s="1"/>
  <c r="F124" i="9" a="1"/>
  <c r="F124" i="9" s="1"/>
  <c r="F44" i="9" a="1"/>
  <c r="F44" i="9" s="1"/>
  <c r="F13" i="9" a="1"/>
  <c r="F13" i="9" s="1"/>
  <c r="F158" i="9" a="1"/>
  <c r="F158" i="9" s="1"/>
  <c r="F15" i="9" a="1"/>
  <c r="F15" i="9" s="1"/>
  <c r="F172" i="9" a="1"/>
  <c r="F172" i="9" s="1"/>
  <c r="F112" i="9" a="1"/>
  <c r="F112" i="9" s="1"/>
  <c r="F137" i="9" a="1"/>
  <c r="F137" i="9" s="1"/>
  <c r="E169" i="7"/>
  <c r="H73" i="7"/>
  <c r="H118" i="7"/>
  <c r="B93" i="7"/>
  <c r="K79" i="7"/>
  <c r="I99" i="7"/>
  <c r="H119" i="7"/>
  <c r="C183" i="7"/>
  <c r="E189" i="7"/>
  <c r="E203" i="7"/>
  <c r="I145" i="7"/>
  <c r="J169" i="7"/>
  <c r="I73" i="7"/>
  <c r="F118" i="7"/>
  <c r="R221" i="7"/>
  <c r="C187" i="7"/>
  <c r="H105" i="7"/>
  <c r="P184" i="7"/>
  <c r="M82" i="7"/>
  <c r="P140" i="7"/>
  <c r="F101" i="7"/>
  <c r="F44" i="7"/>
  <c r="C161" i="7"/>
  <c r="K198" i="7"/>
  <c r="L65" i="7"/>
  <c r="E118" i="7"/>
  <c r="R93" i="7"/>
  <c r="O105" i="7"/>
  <c r="O184" i="7"/>
  <c r="E85" i="7"/>
  <c r="O84" i="7"/>
  <c r="F100" i="7"/>
  <c r="K116" i="7"/>
  <c r="K71" i="7"/>
  <c r="E131" i="7"/>
  <c r="P77" i="7"/>
  <c r="K80" i="7"/>
  <c r="R209" i="7"/>
  <c r="M111" i="7"/>
  <c r="F228" i="7"/>
  <c r="O123" i="7"/>
  <c r="B97" i="7"/>
  <c r="E213" i="7"/>
  <c r="F65" i="7"/>
  <c r="N71" i="7"/>
  <c r="O67" i="7"/>
  <c r="R52" i="7"/>
  <c r="R91" i="7"/>
  <c r="B150" i="7"/>
  <c r="D221" i="7"/>
  <c r="I120" i="7"/>
  <c r="D61" i="7"/>
  <c r="F153" i="7"/>
  <c r="H218" i="7"/>
  <c r="L89" i="7"/>
  <c r="I71" i="7"/>
  <c r="M131" i="7"/>
  <c r="C52" i="7"/>
  <c r="N81" i="7"/>
  <c r="E137" i="7"/>
  <c r="J125" i="7"/>
  <c r="K149" i="7"/>
  <c r="K133" i="7"/>
  <c r="F75" i="7"/>
  <c r="H106" i="7"/>
  <c r="G226" i="7"/>
  <c r="K174" i="7"/>
  <c r="H204" i="7"/>
  <c r="E70" i="7"/>
  <c r="G141" i="7"/>
  <c r="L165" i="7"/>
  <c r="H150" i="7"/>
  <c r="P221" i="7"/>
  <c r="P133" i="7"/>
  <c r="D156" i="7"/>
  <c r="F106" i="7"/>
  <c r="B226" i="7"/>
  <c r="O79" i="7"/>
  <c r="H68" i="7"/>
  <c r="I55" i="7"/>
  <c r="E143" i="7"/>
  <c r="G228" i="7"/>
  <c r="M123" i="7"/>
  <c r="L48" i="7"/>
  <c r="P148" i="7"/>
  <c r="H184" i="7"/>
  <c r="R106" i="7"/>
  <c r="H226" i="7"/>
  <c r="E79" i="7"/>
  <c r="K96" i="7"/>
  <c r="L55" i="7"/>
  <c r="F143" i="7"/>
  <c r="G53" i="7"/>
  <c r="N89" i="7"/>
  <c r="M215" i="7"/>
  <c r="G61" i="7"/>
  <c r="I184" i="7"/>
  <c r="O139" i="7"/>
  <c r="B130" i="7"/>
  <c r="L148" i="7"/>
  <c r="P180" i="7"/>
  <c r="N85" i="7"/>
  <c r="J84" i="7"/>
  <c r="D211" i="7"/>
  <c r="N72" i="7"/>
  <c r="R100" i="7"/>
  <c r="L220" i="7"/>
  <c r="J87" i="7"/>
  <c r="I119" i="7"/>
  <c r="N223" i="7"/>
  <c r="G93" i="7"/>
  <c r="E166" i="7"/>
  <c r="B212" i="7"/>
  <c r="B141" i="7"/>
  <c r="P164" i="7"/>
  <c r="N44" i="7"/>
  <c r="O70" i="7"/>
  <c r="C98" i="7"/>
  <c r="C111" i="7"/>
  <c r="H92" i="7"/>
  <c r="J119" i="7"/>
  <c r="O217" i="7"/>
  <c r="O96" i="7"/>
  <c r="C137" i="7"/>
  <c r="H205" i="7"/>
  <c r="D67" i="7"/>
  <c r="D214" i="7"/>
  <c r="B148" i="7"/>
  <c r="B180" i="7"/>
  <c r="H82" i="7"/>
  <c r="K140" i="7"/>
  <c r="C164" i="7"/>
  <c r="M224" i="7"/>
  <c r="J147" i="7"/>
  <c r="I198" i="7"/>
  <c r="I65" i="7"/>
  <c r="L87" i="7"/>
  <c r="C88" i="7"/>
  <c r="M105" i="7"/>
  <c r="E184" i="7"/>
  <c r="I82" i="7"/>
  <c r="D140" i="7"/>
  <c r="K100" i="7"/>
  <c r="C193" i="7"/>
  <c r="N215" i="7"/>
  <c r="I102" i="7"/>
  <c r="K202" i="7"/>
  <c r="F187" i="7"/>
  <c r="M160" i="7"/>
  <c r="N104" i="7"/>
  <c r="L52" i="7"/>
  <c r="F81" i="7"/>
  <c r="E82" i="7"/>
  <c r="L214" i="7"/>
  <c r="N193" i="7"/>
  <c r="C215" i="7"/>
  <c r="G209" i="7"/>
  <c r="H202" i="7"/>
  <c r="R169" i="7"/>
  <c r="M73" i="7"/>
  <c r="O150" i="7"/>
  <c r="J221" i="7"/>
  <c r="C172" i="7"/>
  <c r="L64" i="7"/>
  <c r="B115" i="7"/>
  <c r="R218" i="7"/>
  <c r="I89" i="7"/>
  <c r="M112" i="7"/>
  <c r="C131" i="7"/>
  <c r="K52" i="7"/>
  <c r="D91" i="7"/>
  <c r="P150" i="7"/>
  <c r="R125" i="7"/>
  <c r="H159" i="7"/>
  <c r="J75" i="7"/>
  <c r="H85" i="7"/>
  <c r="M226" i="7"/>
  <c r="J174" i="7"/>
  <c r="K44" i="7"/>
  <c r="D70" i="7"/>
  <c r="B98" i="7"/>
  <c r="E144" i="7"/>
  <c r="J150" i="7"/>
  <c r="O221" i="7"/>
  <c r="C159" i="7"/>
  <c r="M75" i="7"/>
  <c r="M106" i="7"/>
  <c r="O226" i="7"/>
  <c r="P189" i="7"/>
  <c r="H66" i="7"/>
  <c r="C80" i="7"/>
  <c r="G59" i="7"/>
  <c r="H111" i="7"/>
  <c r="O149" i="7"/>
  <c r="C188" i="7"/>
  <c r="G124" i="7"/>
  <c r="J175" i="7"/>
  <c r="N180" i="7"/>
  <c r="O85" i="7"/>
  <c r="C84" i="7"/>
  <c r="I66" i="7"/>
  <c r="I68" i="7"/>
  <c r="J59" i="7"/>
  <c r="K111" i="7"/>
  <c r="K164" i="7"/>
  <c r="C61" i="7"/>
  <c r="M205" i="7"/>
  <c r="I117" i="7"/>
  <c r="R89" i="7"/>
  <c r="J203" i="7"/>
  <c r="C145" i="7"/>
  <c r="D195" i="7"/>
  <c r="I215" i="7"/>
  <c r="C59" i="7"/>
  <c r="D111" i="7"/>
  <c r="B164" i="7"/>
  <c r="C134" i="7"/>
  <c r="L205" i="7"/>
  <c r="O148" i="7"/>
  <c r="P144" i="7"/>
  <c r="G96" i="7"/>
  <c r="L211" i="7"/>
  <c r="H87" i="7"/>
  <c r="N80" i="7"/>
  <c r="E55" i="7"/>
  <c r="I143" i="7"/>
  <c r="C195" i="7"/>
  <c r="L215" i="7"/>
  <c r="M209" i="7"/>
  <c r="P202" i="7"/>
  <c r="O209" i="7"/>
  <c r="C168" i="7"/>
  <c r="E156" i="7"/>
  <c r="B179" i="7"/>
  <c r="R147" i="7"/>
  <c r="L145" i="7"/>
  <c r="N143" i="7"/>
  <c r="K105" i="7"/>
  <c r="C123" i="7"/>
  <c r="D124" i="7"/>
  <c r="H227" i="7"/>
  <c r="M121" i="7"/>
  <c r="L185" i="7"/>
  <c r="H45" i="7"/>
  <c r="C154" i="7"/>
  <c r="L129" i="7"/>
  <c r="M162" i="7"/>
  <c r="E145" i="7"/>
  <c r="R194" i="7"/>
  <c r="N112" i="7"/>
  <c r="D212" i="7"/>
  <c r="E88" i="7"/>
  <c r="L218" i="7"/>
  <c r="P193" i="7"/>
  <c r="G173" i="7"/>
  <c r="D102" i="7"/>
  <c r="E202" i="7"/>
  <c r="E121" i="7"/>
  <c r="G160" i="7"/>
  <c r="I104" i="7"/>
  <c r="F52" i="7"/>
  <c r="O91" i="7"/>
  <c r="I186" i="7"/>
  <c r="I214" i="7"/>
  <c r="F193" i="7"/>
  <c r="D215" i="7"/>
  <c r="O102" i="7"/>
  <c r="N122" i="7"/>
  <c r="L116" i="7"/>
  <c r="K172" i="7"/>
  <c r="K99" i="7"/>
  <c r="N115" i="7"/>
  <c r="G183" i="7"/>
  <c r="B100" i="7"/>
  <c r="N57" i="7"/>
  <c r="R97" i="7"/>
  <c r="F159" i="7"/>
  <c r="J156" i="7"/>
  <c r="L102" i="7"/>
  <c r="K130" i="7"/>
  <c r="D172" i="7"/>
  <c r="P99" i="7"/>
  <c r="I115" i="7"/>
  <c r="N52" i="7"/>
  <c r="D159" i="7"/>
  <c r="N184" i="7"/>
  <c r="M85" i="7"/>
  <c r="I84" i="7"/>
  <c r="D101" i="7"/>
  <c r="B44" i="7"/>
  <c r="B161" i="7"/>
  <c r="K98" i="7"/>
  <c r="O144" i="7"/>
  <c r="B118" i="7"/>
  <c r="P93" i="7"/>
  <c r="G159" i="7"/>
  <c r="K75" i="7"/>
  <c r="G85" i="7"/>
  <c r="E84" i="7"/>
  <c r="E77" i="7"/>
  <c r="D80" i="7"/>
  <c r="K59" i="7"/>
  <c r="I111" i="7"/>
  <c r="G149" i="7"/>
  <c r="J185" i="7"/>
  <c r="O45" i="7"/>
  <c r="F175" i="7"/>
  <c r="D180" i="7"/>
  <c r="F85" i="7"/>
  <c r="J140" i="7"/>
  <c r="C77" i="7"/>
  <c r="L80" i="7"/>
  <c r="O59" i="7"/>
  <c r="B111" i="7"/>
  <c r="K65" i="7"/>
  <c r="M53" i="7"/>
  <c r="E64" i="7"/>
  <c r="B153" i="7"/>
  <c r="J218" i="7"/>
  <c r="D189" i="7"/>
  <c r="F211" i="7"/>
  <c r="C223" i="7"/>
  <c r="N133" i="7"/>
  <c r="N173" i="7"/>
  <c r="F209" i="7"/>
  <c r="C202" i="7"/>
  <c r="E53" i="7"/>
  <c r="B61" i="7"/>
  <c r="G153" i="7"/>
  <c r="D175" i="7"/>
  <c r="O58" i="7"/>
  <c r="R204" i="7"/>
  <c r="M212" i="7"/>
  <c r="K141" i="7"/>
  <c r="M144" i="7"/>
  <c r="F87" i="7"/>
  <c r="R88" i="7"/>
  <c r="J172" i="7"/>
  <c r="M99" i="7"/>
  <c r="R153" i="7"/>
  <c r="P218" i="7"/>
  <c r="G121" i="7"/>
  <c r="F166" i="7"/>
  <c r="K212" i="7"/>
  <c r="F195" i="7"/>
  <c r="R61" i="7"/>
  <c r="M203" i="7"/>
  <c r="E59" i="7"/>
  <c r="R205" i="7"/>
  <c r="P61" i="7"/>
  <c r="B205" i="7"/>
  <c r="C117" i="7"/>
  <c r="I79" i="7"/>
  <c r="B99" i="7"/>
  <c r="E115" i="7"/>
  <c r="N183" i="7"/>
  <c r="L124" i="7"/>
  <c r="N196" i="7"/>
  <c r="H123" i="7"/>
  <c r="D76" i="7"/>
  <c r="K88" i="7"/>
  <c r="M210" i="7"/>
  <c r="J107" i="7"/>
  <c r="N58" i="7"/>
  <c r="C112" i="7"/>
  <c r="D223" i="7"/>
  <c r="N107" i="7"/>
  <c r="J60" i="7"/>
  <c r="G211" i="7"/>
  <c r="F197" i="7"/>
  <c r="J53" i="7"/>
  <c r="C83" i="7"/>
  <c r="B54" i="7"/>
  <c r="E111" i="7"/>
  <c r="D222" i="7"/>
  <c r="D55" i="7"/>
  <c r="K125" i="7"/>
  <c r="E117" i="7"/>
  <c r="M175" i="7"/>
  <c r="C58" i="7"/>
  <c r="G172" i="7"/>
  <c r="N96" i="7"/>
  <c r="M119" i="7"/>
  <c r="L210" i="7"/>
  <c r="E100" i="7"/>
  <c r="F57" i="7"/>
  <c r="K97" i="7"/>
  <c r="C105" i="7"/>
  <c r="D75" i="7"/>
  <c r="G139" i="7"/>
  <c r="N130" i="7"/>
  <c r="C79" i="7"/>
  <c r="O99" i="7"/>
  <c r="D115" i="7"/>
  <c r="O169" i="7"/>
  <c r="J73" i="7"/>
  <c r="R101" i="7"/>
  <c r="P224" i="7"/>
  <c r="J161" i="7"/>
  <c r="P198" i="7"/>
  <c r="J116" i="7"/>
  <c r="E71" i="7"/>
  <c r="K131" i="7"/>
  <c r="M77" i="7"/>
  <c r="F68" i="7"/>
  <c r="G119" i="7"/>
  <c r="F210" i="7"/>
  <c r="J101" i="7"/>
  <c r="R224" i="7"/>
  <c r="M161" i="7"/>
  <c r="E105" i="7"/>
  <c r="D77" i="7"/>
  <c r="E215" i="7"/>
  <c r="P209" i="7"/>
  <c r="B202" i="7"/>
  <c r="H187" i="7"/>
  <c r="R185" i="7"/>
  <c r="L45" i="7"/>
  <c r="H175" i="7"/>
  <c r="I81" i="7"/>
  <c r="K82" i="7"/>
  <c r="C140" i="7"/>
  <c r="N77" i="7"/>
  <c r="F80" i="7"/>
  <c r="L209" i="7"/>
  <c r="R202" i="7"/>
  <c r="M120" i="7"/>
  <c r="D64" i="7"/>
  <c r="K153" i="7"/>
  <c r="M218" i="7"/>
  <c r="J189" i="7"/>
  <c r="N211" i="7"/>
  <c r="P197" i="7"/>
  <c r="L133" i="7"/>
  <c r="R173" i="7"/>
  <c r="J209" i="7"/>
  <c r="I202" i="7"/>
  <c r="N120" i="7"/>
  <c r="K64" i="7"/>
  <c r="O153" i="7"/>
  <c r="B175" i="7"/>
  <c r="N91" i="7"/>
  <c r="H174" i="7"/>
  <c r="D44" i="7"/>
  <c r="H212" i="7"/>
  <c r="F98" i="7"/>
  <c r="E65" i="7"/>
  <c r="K63" i="7"/>
  <c r="L67" i="7"/>
  <c r="P79" i="7"/>
  <c r="M96" i="7"/>
  <c r="K115" i="7"/>
  <c r="K183" i="7"/>
  <c r="H58" i="7"/>
  <c r="B204" i="7"/>
  <c r="I70" i="7"/>
  <c r="E133" i="7"/>
  <c r="J228" i="7"/>
  <c r="F188" i="7"/>
  <c r="H124" i="7"/>
  <c r="K175" i="7"/>
  <c r="F180" i="7"/>
  <c r="N186" i="7"/>
  <c r="F214" i="7"/>
  <c r="K101" i="7"/>
  <c r="G44" i="7"/>
  <c r="L212" i="7"/>
  <c r="P98" i="7"/>
  <c r="L60" i="7"/>
  <c r="N123" i="7"/>
  <c r="J124" i="7"/>
  <c r="F79" i="7"/>
  <c r="O63" i="7"/>
  <c r="F55" i="7"/>
  <c r="O197" i="7"/>
  <c r="O88" i="7"/>
  <c r="N166" i="7"/>
  <c r="P212" i="7"/>
  <c r="O141" i="7"/>
  <c r="G164" i="7"/>
  <c r="N224" i="7"/>
  <c r="N161" i="7"/>
  <c r="J198" i="7"/>
  <c r="R122" i="7"/>
  <c r="M92" i="7"/>
  <c r="K209" i="7"/>
  <c r="J201" i="7"/>
  <c r="G225" i="7"/>
  <c r="I193" i="7"/>
  <c r="H164" i="7"/>
  <c r="E89" i="7"/>
  <c r="N118" i="7"/>
  <c r="M93" i="7"/>
  <c r="C169" i="7"/>
  <c r="H116" i="7"/>
  <c r="B63" i="7"/>
  <c r="I67" i="7"/>
  <c r="J65" i="7"/>
  <c r="H157" i="7"/>
  <c r="J74" i="7"/>
  <c r="P129" i="7"/>
  <c r="O43" i="7"/>
  <c r="H145" i="7"/>
  <c r="L141" i="7"/>
  <c r="G79" i="7"/>
  <c r="M58" i="7"/>
  <c r="M101" i="7"/>
  <c r="E134" i="7"/>
  <c r="P147" i="7"/>
  <c r="K225" i="7"/>
  <c r="D167" i="7"/>
  <c r="J112" i="7"/>
  <c r="K145" i="7"/>
  <c r="G193" i="7"/>
  <c r="B80" i="7"/>
  <c r="J55" i="7"/>
  <c r="M143" i="7"/>
  <c r="N101" i="7"/>
  <c r="L224" i="7"/>
  <c r="B147" i="7"/>
  <c r="N105" i="7"/>
  <c r="M184" i="7"/>
  <c r="N187" i="7"/>
  <c r="K166" i="7"/>
  <c r="B104" i="7"/>
  <c r="F169" i="7"/>
  <c r="R73" i="7"/>
  <c r="G150" i="7"/>
  <c r="M221" i="7"/>
  <c r="C120" i="7"/>
  <c r="F61" i="7"/>
  <c r="M147" i="7"/>
  <c r="O225" i="7"/>
  <c r="O187" i="7"/>
  <c r="R160" i="7"/>
  <c r="M104" i="7"/>
  <c r="H193" i="7"/>
  <c r="G120" i="7"/>
  <c r="C99" i="7"/>
  <c r="M115" i="7"/>
  <c r="E183" i="7"/>
  <c r="B189" i="7"/>
  <c r="H211" i="7"/>
  <c r="L197" i="7"/>
  <c r="I159" i="7"/>
  <c r="B156" i="7"/>
  <c r="J102" i="7"/>
  <c r="O122" i="7"/>
  <c r="L172" i="7"/>
  <c r="M64" i="7"/>
  <c r="I153" i="7"/>
  <c r="H52" i="7"/>
  <c r="B174" i="7"/>
  <c r="J224" i="7"/>
  <c r="M70" i="7"/>
  <c r="O98" i="7"/>
  <c r="O65" i="7"/>
  <c r="P63" i="7"/>
  <c r="J67" i="7"/>
  <c r="K66" i="7"/>
  <c r="L96" i="7"/>
  <c r="F115" i="7"/>
  <c r="J183" i="7"/>
  <c r="F174" i="7"/>
  <c r="L44" i="7"/>
  <c r="F70" i="7"/>
  <c r="J159" i="7"/>
  <c r="C75" i="7"/>
  <c r="F149" i="7"/>
  <c r="P185" i="7"/>
  <c r="B45" i="7"/>
  <c r="G52" i="7"/>
  <c r="B81" i="7"/>
  <c r="F137" i="7"/>
  <c r="P125" i="7"/>
  <c r="D164" i="7"/>
  <c r="D134" i="7"/>
  <c r="N70" i="7"/>
  <c r="E198" i="7"/>
  <c r="B228" i="7"/>
  <c r="B188" i="7"/>
  <c r="D45" i="7"/>
  <c r="O66" i="7"/>
  <c r="P89" i="7"/>
  <c r="P203" i="7"/>
  <c r="G223" i="7"/>
  <c r="L195" i="7"/>
  <c r="J173" i="7"/>
  <c r="J139" i="7"/>
  <c r="B122" i="7"/>
  <c r="B187" i="7"/>
  <c r="D185" i="7"/>
  <c r="I124" i="7"/>
  <c r="M163" i="7"/>
  <c r="N167" i="7"/>
  <c r="E112" i="7"/>
  <c r="F145" i="7"/>
  <c r="I164" i="7"/>
  <c r="I205" i="7"/>
  <c r="I223" i="7"/>
  <c r="F111" i="7"/>
  <c r="C148" i="7"/>
  <c r="N188" i="7"/>
  <c r="K124" i="7"/>
  <c r="L227" i="7"/>
  <c r="N121" i="7"/>
  <c r="O185" i="7"/>
  <c r="R104" i="7"/>
  <c r="K154" i="7"/>
  <c r="F141" i="7"/>
  <c r="K162" i="7"/>
  <c r="H197" i="7"/>
  <c r="G151" i="7"/>
  <c r="H79" i="7"/>
  <c r="G189" i="7"/>
  <c r="B73" i="7"/>
  <c r="G165" i="7"/>
  <c r="B82" i="7"/>
  <c r="R140" i="7"/>
  <c r="P105" i="7"/>
  <c r="H165" i="7"/>
  <c r="O137" i="7"/>
  <c r="I125" i="7"/>
  <c r="N99" i="7"/>
  <c r="F113" i="7"/>
  <c r="D79" i="7"/>
  <c r="N83" i="7"/>
  <c r="J126" i="7"/>
  <c r="L175" i="7"/>
  <c r="B53" i="7"/>
  <c r="R167" i="7"/>
  <c r="R180" i="7"/>
  <c r="C121" i="7"/>
  <c r="H166" i="7"/>
  <c r="J191" i="7"/>
  <c r="H129" i="7"/>
  <c r="G73" i="7"/>
  <c r="R118" i="7"/>
  <c r="H93" i="7"/>
  <c r="P120" i="7"/>
  <c r="O64" i="7"/>
  <c r="G205" i="7"/>
  <c r="D117" i="7"/>
  <c r="I187" i="7"/>
  <c r="D160" i="7"/>
  <c r="H191" i="7"/>
  <c r="L193" i="7"/>
  <c r="B173" i="7"/>
  <c r="I100" i="7"/>
  <c r="K57" i="7"/>
  <c r="P97" i="7"/>
  <c r="L105" i="7"/>
  <c r="D184" i="7"/>
  <c r="J85" i="7"/>
  <c r="R84" i="7"/>
  <c r="D58" i="7"/>
  <c r="G204" i="7"/>
  <c r="M191" i="7"/>
  <c r="O129" i="7"/>
  <c r="L100" i="7"/>
  <c r="C57" i="7"/>
  <c r="H97" i="7"/>
  <c r="P172" i="7"/>
  <c r="L101" i="7"/>
  <c r="K224" i="7"/>
  <c r="P161" i="7"/>
  <c r="R198" i="7"/>
  <c r="F116" i="7"/>
  <c r="H71" i="7"/>
  <c r="F131" i="7"/>
  <c r="D66" i="7"/>
  <c r="C68" i="7"/>
  <c r="E119" i="7"/>
  <c r="P210" i="7"/>
  <c r="C174" i="7"/>
  <c r="J44" i="7"/>
  <c r="I161" i="7"/>
  <c r="L159" i="7"/>
  <c r="C149" i="7"/>
  <c r="L160" i="7"/>
  <c r="P45" i="7"/>
  <c r="J52" i="7"/>
  <c r="P91" i="7"/>
  <c r="N137" i="7"/>
  <c r="O125" i="7"/>
  <c r="I53" i="7"/>
  <c r="M134" i="7"/>
  <c r="D161" i="7"/>
  <c r="G198" i="7"/>
  <c r="E149" i="7"/>
  <c r="F185" i="7"/>
  <c r="N45" i="7"/>
  <c r="J77" i="7"/>
  <c r="E80" i="7"/>
  <c r="R189" i="7"/>
  <c r="P211" i="7"/>
  <c r="C197" i="7"/>
  <c r="R159" i="7"/>
  <c r="O156" i="7"/>
  <c r="N106" i="7"/>
  <c r="E130" i="7"/>
  <c r="L121" i="7"/>
  <c r="I160" i="7"/>
  <c r="I45" i="7"/>
  <c r="R60" i="7"/>
  <c r="J184" i="7"/>
  <c r="K204" i="7"/>
  <c r="L57" i="7"/>
  <c r="G116" i="7"/>
  <c r="O80" i="7"/>
  <c r="O188" i="7"/>
  <c r="R71" i="7"/>
  <c r="J160" i="7"/>
  <c r="I150" i="7"/>
  <c r="H147" i="7"/>
  <c r="H104" i="7"/>
  <c r="R197" i="7"/>
  <c r="I226" i="7"/>
  <c r="O154" i="7"/>
  <c r="L120" i="7"/>
  <c r="E67" i="7"/>
  <c r="J143" i="7"/>
  <c r="R154" i="7"/>
  <c r="J137" i="7"/>
  <c r="P81" i="7"/>
  <c r="P66" i="7"/>
  <c r="O191" i="7"/>
  <c r="I63" i="7"/>
  <c r="K165" i="7"/>
  <c r="G130" i="7"/>
  <c r="N195" i="7"/>
  <c r="H112" i="7"/>
  <c r="F148" i="7"/>
  <c r="O131" i="7"/>
  <c r="F54" i="7"/>
  <c r="F134" i="7"/>
  <c r="O118" i="7"/>
  <c r="J130" i="7"/>
  <c r="N64" i="7"/>
  <c r="D59" i="7"/>
  <c r="L176" i="7"/>
  <c r="H44" i="7"/>
  <c r="F186" i="7"/>
  <c r="P160" i="7"/>
  <c r="G191" i="7"/>
  <c r="C129" i="7"/>
  <c r="P101" i="7"/>
  <c r="R44" i="7"/>
  <c r="P70" i="7"/>
  <c r="L98" i="7"/>
  <c r="K143" i="7"/>
  <c r="R132" i="7"/>
  <c r="O205" i="7"/>
  <c r="I217" i="7"/>
  <c r="R191" i="7"/>
  <c r="E93" i="7"/>
  <c r="K117" i="7"/>
  <c r="O195" i="7"/>
  <c r="D57" i="7"/>
  <c r="P48" i="7"/>
  <c r="P213" i="7"/>
  <c r="D187" i="7"/>
  <c r="P188" i="7"/>
  <c r="E124" i="7"/>
  <c r="O227" i="7"/>
  <c r="I163" i="7"/>
  <c r="E216" i="7"/>
  <c r="H48" i="7"/>
  <c r="H140" i="7"/>
  <c r="H141" i="7"/>
  <c r="F172" i="7"/>
  <c r="M211" i="7"/>
  <c r="I97" i="7"/>
  <c r="J95" i="7"/>
  <c r="H149" i="7"/>
  <c r="E123" i="7"/>
  <c r="O48" i="7"/>
  <c r="L169" i="7"/>
  <c r="I227" i="7"/>
  <c r="I56" i="7"/>
  <c r="B125" i="7"/>
  <c r="H207" i="7"/>
  <c r="O82" i="7"/>
  <c r="R75" i="7"/>
  <c r="F71" i="7"/>
  <c r="O53" i="7"/>
  <c r="G84" i="7"/>
  <c r="B69" i="7"/>
  <c r="C92" i="7"/>
  <c r="B129" i="7"/>
  <c r="J86" i="7"/>
  <c r="L97" i="7"/>
  <c r="L173" i="7"/>
  <c r="N110" i="7"/>
  <c r="M177" i="7"/>
  <c r="G129" i="7"/>
  <c r="P43" i="7"/>
  <c r="I199" i="7"/>
  <c r="I148" i="7"/>
  <c r="O204" i="7"/>
  <c r="E159" i="7"/>
  <c r="M145" i="7"/>
  <c r="I222" i="7"/>
  <c r="K151" i="7"/>
  <c r="D202" i="7"/>
  <c r="R222" i="7"/>
  <c r="G55" i="7"/>
  <c r="O89" i="7"/>
  <c r="P176" i="7"/>
  <c r="J142" i="7"/>
  <c r="G202" i="7"/>
  <c r="I92" i="7"/>
  <c r="O177" i="7"/>
  <c r="B47" i="7"/>
  <c r="K160" i="7"/>
  <c r="K87" i="7"/>
  <c r="G174" i="7"/>
  <c r="H122" i="7"/>
  <c r="L142" i="7"/>
  <c r="D86" i="7"/>
  <c r="E154" i="7"/>
  <c r="K43" i="7"/>
  <c r="P145" i="7"/>
  <c r="H96" i="7"/>
  <c r="J113" i="7"/>
  <c r="H170" i="7"/>
  <c r="G163" i="7"/>
  <c r="C216" i="7"/>
  <c r="P152" i="7"/>
  <c r="L75" i="7"/>
  <c r="L46" i="7"/>
  <c r="J167" i="7"/>
  <c r="P215" i="7"/>
  <c r="K188" i="7"/>
  <c r="F112" i="7"/>
  <c r="P73" i="7"/>
  <c r="G64" i="7"/>
  <c r="O112" i="7"/>
  <c r="D150" i="7"/>
  <c r="H57" i="7"/>
  <c r="D85" i="7"/>
  <c r="L104" i="7"/>
  <c r="C97" i="7"/>
  <c r="N131" i="7"/>
  <c r="J111" i="7"/>
  <c r="D95" i="7"/>
  <c r="I174" i="7"/>
  <c r="E125" i="7"/>
  <c r="B117" i="7"/>
  <c r="G95" i="7"/>
  <c r="G197" i="7"/>
  <c r="F156" i="7"/>
  <c r="N53" i="7"/>
  <c r="D210" i="7"/>
  <c r="G137" i="7"/>
  <c r="C180" i="7"/>
  <c r="B121" i="7"/>
  <c r="M100" i="7"/>
  <c r="I87" i="7"/>
  <c r="K60" i="7"/>
  <c r="G221" i="7"/>
  <c r="B74" i="7"/>
  <c r="F167" i="7"/>
  <c r="K147" i="7"/>
  <c r="O143" i="7"/>
  <c r="P106" i="7"/>
  <c r="I197" i="7"/>
  <c r="E110" i="7"/>
  <c r="L144" i="7"/>
  <c r="J212" i="7"/>
  <c r="I123" i="7"/>
  <c r="R48" i="7"/>
  <c r="R213" i="7"/>
  <c r="M187" i="7"/>
  <c r="R188" i="7"/>
  <c r="J45" i="7"/>
  <c r="D163" i="7"/>
  <c r="B154" i="7"/>
  <c r="L216" i="7"/>
  <c r="G67" i="7"/>
  <c r="M194" i="7"/>
  <c r="K214" i="7"/>
  <c r="B225" i="7"/>
  <c r="M148" i="7"/>
  <c r="D121" i="7"/>
  <c r="P71" i="7"/>
  <c r="G131" i="7"/>
  <c r="B108" i="7"/>
  <c r="G100" i="7"/>
  <c r="R203" i="7"/>
  <c r="M223" i="7"/>
  <c r="K121" i="7"/>
  <c r="R108" i="7"/>
  <c r="C51" i="7"/>
  <c r="F122" i="7"/>
  <c r="B169" i="7"/>
  <c r="I195" i="7"/>
  <c r="K228" i="7"/>
  <c r="J63" i="7"/>
  <c r="F67" i="7"/>
  <c r="D62" i="7"/>
  <c r="O189" i="7"/>
  <c r="D112" i="7"/>
  <c r="O145" i="7"/>
  <c r="I228" i="7"/>
  <c r="H62" i="7"/>
  <c r="J69" i="7"/>
  <c r="G117" i="7"/>
  <c r="N132" i="7"/>
  <c r="K191" i="7"/>
  <c r="E45" i="7"/>
  <c r="I139" i="7"/>
  <c r="C189" i="7"/>
  <c r="E225" i="7"/>
  <c r="J149" i="7"/>
  <c r="J56" i="7"/>
  <c r="K123" i="7"/>
  <c r="P82" i="7"/>
  <c r="P191" i="7"/>
  <c r="I48" i="7"/>
  <c r="G112" i="7"/>
  <c r="C209" i="7"/>
  <c r="B48" i="7"/>
  <c r="H131" i="7"/>
  <c r="F104" i="7"/>
  <c r="C221" i="7"/>
  <c r="I225" i="7"/>
  <c r="L77" i="7"/>
  <c r="M159" i="7"/>
  <c r="J121" i="7"/>
  <c r="B89" i="7"/>
  <c r="F64" i="7"/>
  <c r="H77" i="7"/>
  <c r="N60" i="7"/>
  <c r="O175" i="7"/>
  <c r="P88" i="7"/>
  <c r="B87" i="7"/>
  <c r="I58" i="7"/>
  <c r="D225" i="7"/>
  <c r="R223" i="7"/>
  <c r="P173" i="7"/>
  <c r="I60" i="7"/>
  <c r="P83" i="7"/>
  <c r="H186" i="7"/>
  <c r="P167" i="7"/>
  <c r="R79" i="7"/>
  <c r="M66" i="7"/>
  <c r="J99" i="7"/>
  <c r="L184" i="7"/>
  <c r="N117" i="7"/>
  <c r="H209" i="7"/>
  <c r="D72" i="7"/>
  <c r="P109" i="7"/>
  <c r="O134" i="7"/>
  <c r="O133" i="7"/>
  <c r="B71" i="7"/>
  <c r="J145" i="7"/>
  <c r="O107" i="7"/>
  <c r="N100" i="7"/>
  <c r="O211" i="7"/>
  <c r="J197" i="7"/>
  <c r="B101" i="7"/>
  <c r="D107" i="7"/>
  <c r="I51" i="7"/>
  <c r="B210" i="7"/>
  <c r="H222" i="7"/>
  <c r="F129" i="7"/>
  <c r="R172" i="7"/>
  <c r="R121" i="7"/>
  <c r="O167" i="7"/>
  <c r="C150" i="7"/>
  <c r="N221" i="7"/>
  <c r="D52" i="7"/>
  <c r="B65" i="7"/>
  <c r="D87" i="7"/>
  <c r="J88" i="7"/>
  <c r="H91" i="7"/>
  <c r="D50" i="7"/>
  <c r="D169" i="7"/>
  <c r="H148" i="7"/>
  <c r="M174" i="7"/>
  <c r="B60" i="7"/>
  <c r="I116" i="7"/>
  <c r="L137" i="7"/>
  <c r="H125" i="7"/>
  <c r="N175" i="7"/>
  <c r="R144" i="7"/>
  <c r="P118" i="7"/>
  <c r="K93" i="7"/>
  <c r="P156" i="7"/>
  <c r="N179" i="7"/>
  <c r="N159" i="7"/>
  <c r="F213" i="7"/>
  <c r="N216" i="7"/>
  <c r="M79" i="7"/>
  <c r="J133" i="7"/>
  <c r="K70" i="7"/>
  <c r="M81" i="7"/>
  <c r="I149" i="7"/>
  <c r="O44" i="7"/>
  <c r="O142" i="7"/>
  <c r="C220" i="7"/>
  <c r="M69" i="7"/>
  <c r="I129" i="7"/>
  <c r="M55" i="7"/>
  <c r="H201" i="7"/>
  <c r="L187" i="7"/>
  <c r="E176" i="7"/>
  <c r="H139" i="7"/>
  <c r="D46" i="7"/>
  <c r="M124" i="7"/>
  <c r="E209" i="7"/>
  <c r="D89" i="7"/>
  <c r="D198" i="7"/>
  <c r="P60" i="7"/>
  <c r="K56" i="7"/>
  <c r="H107" i="7"/>
  <c r="C126" i="7"/>
  <c r="F202" i="7"/>
  <c r="L112" i="7"/>
  <c r="H109" i="7"/>
  <c r="G105" i="7"/>
  <c r="B107" i="7"/>
  <c r="F133" i="7"/>
  <c r="K94" i="7"/>
  <c r="K89" i="7"/>
  <c r="J79" i="7"/>
  <c r="K104" i="7"/>
  <c r="M173" i="7"/>
  <c r="F189" i="7"/>
  <c r="N150" i="7"/>
  <c r="I74" i="7"/>
  <c r="R176" i="7"/>
  <c r="M52" i="7"/>
  <c r="F163" i="7"/>
  <c r="C153" i="7"/>
  <c r="P217" i="7"/>
  <c r="G60" i="7"/>
  <c r="M157" i="7"/>
  <c r="L223" i="7"/>
  <c r="I155" i="7"/>
  <c r="L182" i="7"/>
  <c r="E49" i="7"/>
  <c r="I112" i="7"/>
  <c r="C102" i="7"/>
  <c r="J48" i="7"/>
  <c r="D131" i="7"/>
  <c r="C118" i="7"/>
  <c r="O115" i="7"/>
  <c r="R145" i="7"/>
  <c r="I221" i="7"/>
  <c r="M97" i="7"/>
  <c r="P84" i="7"/>
  <c r="N129" i="7"/>
  <c r="O120" i="7"/>
  <c r="B77" i="7"/>
  <c r="E60" i="7"/>
  <c r="H144" i="7"/>
  <c r="O52" i="7"/>
  <c r="K120" i="7"/>
  <c r="K167" i="7"/>
  <c r="C89" i="7"/>
  <c r="B214" i="7"/>
  <c r="M186" i="7"/>
  <c r="P96" i="7"/>
  <c r="G169" i="7"/>
  <c r="H67" i="7"/>
  <c r="N87" i="7"/>
  <c r="E167" i="7"/>
  <c r="H53" i="7"/>
  <c r="B223" i="7"/>
  <c r="P165" i="7"/>
  <c r="M167" i="7"/>
  <c r="P130" i="7"/>
  <c r="K112" i="7"/>
  <c r="B68" i="7"/>
  <c r="J105" i="7"/>
  <c r="H115" i="7"/>
  <c r="E168" i="7"/>
  <c r="M142" i="7"/>
  <c r="C87" i="7"/>
  <c r="J89" i="7"/>
  <c r="D118" i="7"/>
  <c r="J93" i="7"/>
  <c r="M169" i="7"/>
  <c r="D116" i="7"/>
  <c r="F63" i="7"/>
  <c r="M67" i="7"/>
  <c r="C144" i="7"/>
  <c r="B50" i="7"/>
  <c r="C219" i="7"/>
  <c r="M154" i="7"/>
  <c r="N148" i="7"/>
  <c r="J164" i="7"/>
  <c r="B116" i="7"/>
  <c r="E180" i="7"/>
  <c r="J91" i="7"/>
  <c r="L85" i="7"/>
  <c r="F84" i="7"/>
  <c r="I169" i="7"/>
  <c r="L73" i="7"/>
  <c r="D186" i="7"/>
  <c r="E214" i="7"/>
  <c r="I44" i="7"/>
  <c r="D182" i="7"/>
  <c r="M195" i="7"/>
  <c r="P121" i="7"/>
  <c r="G91" i="7"/>
  <c r="C173" i="7"/>
  <c r="J81" i="7"/>
  <c r="G106" i="7"/>
  <c r="H84" i="7"/>
  <c r="P52" i="7"/>
  <c r="K91" i="7"/>
  <c r="N82" i="7"/>
  <c r="G140" i="7"/>
  <c r="C160" i="7"/>
  <c r="G76" i="7"/>
  <c r="H121" i="7"/>
  <c r="N62" i="7"/>
  <c r="R51" i="7"/>
  <c r="I211" i="7"/>
  <c r="E96" i="7"/>
  <c r="B131" i="7"/>
  <c r="N134" i="7"/>
  <c r="F123" i="7"/>
  <c r="F124" i="7"/>
  <c r="J120" i="7"/>
  <c r="F110" i="7"/>
  <c r="L164" i="7"/>
  <c r="K107" i="7"/>
  <c r="E97" i="7"/>
  <c r="F151" i="7"/>
  <c r="D81" i="7"/>
  <c r="J110" i="7"/>
  <c r="I83" i="7"/>
  <c r="N228" i="7"/>
  <c r="R66" i="7"/>
  <c r="G70" i="7"/>
  <c r="K156" i="7"/>
  <c r="H100" i="7"/>
  <c r="F160" i="7"/>
  <c r="G74" i="7"/>
  <c r="C176" i="7"/>
  <c r="K142" i="7"/>
  <c r="I154" i="7"/>
  <c r="R115" i="7"/>
  <c r="B217" i="7"/>
  <c r="H228" i="7"/>
  <c r="N157" i="7"/>
  <c r="N212" i="7"/>
  <c r="M128" i="7"/>
  <c r="C106" i="7"/>
  <c r="G203" i="7"/>
  <c r="G88" i="7"/>
  <c r="E204" i="7"/>
  <c r="J106" i="7"/>
  <c r="F88" i="7"/>
  <c r="K58" i="7"/>
  <c r="D113" i="7"/>
  <c r="R187" i="7"/>
  <c r="B62" i="7"/>
  <c r="C67" i="7"/>
  <c r="N194" i="7"/>
  <c r="G215" i="7"/>
  <c r="R113" i="7"/>
  <c r="M48" i="7"/>
  <c r="I140" i="7"/>
  <c r="D141" i="7"/>
  <c r="O172" i="7"/>
  <c r="D145" i="7"/>
  <c r="L111" i="7"/>
  <c r="M213" i="7"/>
  <c r="E101" i="7"/>
  <c r="N169" i="7"/>
  <c r="F53" i="7"/>
  <c r="R149" i="7"/>
  <c r="I189" i="7"/>
  <c r="G75" i="7"/>
  <c r="I166" i="7"/>
  <c r="C211" i="7"/>
  <c r="P65" i="7"/>
  <c r="N68" i="7"/>
  <c r="J57" i="7"/>
  <c r="B144" i="7"/>
  <c r="C53" i="7"/>
  <c r="K139" i="7"/>
  <c r="K134" i="7"/>
  <c r="C100" i="7"/>
  <c r="D125" i="7"/>
  <c r="L186" i="7"/>
  <c r="R67" i="7"/>
  <c r="E165" i="7"/>
  <c r="B88" i="7"/>
  <c r="I57" i="7"/>
  <c r="O68" i="7"/>
  <c r="G98" i="7"/>
  <c r="M80" i="7"/>
  <c r="L134" i="7"/>
  <c r="E195" i="7"/>
  <c r="F226" i="7"/>
  <c r="F196" i="7"/>
  <c r="G195" i="7"/>
  <c r="L99" i="7"/>
  <c r="D73" i="7"/>
  <c r="D82" i="7"/>
  <c r="E140" i="7"/>
  <c r="K169" i="7"/>
  <c r="F73" i="7"/>
  <c r="B137" i="7"/>
  <c r="N125" i="7"/>
  <c r="G134" i="7"/>
  <c r="J182" i="7"/>
  <c r="F120" i="7"/>
  <c r="L107" i="7"/>
  <c r="O121" i="7"/>
  <c r="R165" i="7"/>
  <c r="C64" i="7"/>
  <c r="R166" i="7"/>
  <c r="C156" i="7"/>
  <c r="D209" i="7"/>
  <c r="G122" i="7"/>
  <c r="O159" i="7"/>
  <c r="G156" i="7"/>
  <c r="L139" i="7"/>
  <c r="H130" i="7"/>
  <c r="E87" i="7"/>
  <c r="J181" i="7"/>
  <c r="F60" i="7"/>
  <c r="M180" i="7"/>
  <c r="E44" i="7"/>
  <c r="L123" i="7"/>
  <c r="O173" i="7"/>
  <c r="L59" i="7"/>
  <c r="J202" i="7"/>
  <c r="B133" i="7"/>
  <c r="I173" i="7"/>
  <c r="M102" i="7"/>
  <c r="I130" i="7"/>
  <c r="J82" i="7"/>
  <c r="D201" i="7"/>
  <c r="I91" i="7"/>
  <c r="G50" i="7"/>
  <c r="N219" i="7"/>
  <c r="R130" i="7"/>
  <c r="O223" i="7"/>
  <c r="R226" i="7"/>
  <c r="H203" i="7"/>
  <c r="K226" i="7"/>
  <c r="C225" i="7"/>
  <c r="N156" i="7"/>
  <c r="M109" i="7"/>
  <c r="H65" i="7"/>
  <c r="K157" i="7"/>
  <c r="N210" i="7"/>
  <c r="E222" i="7"/>
  <c r="C166" i="7"/>
  <c r="B109" i="7"/>
  <c r="K217" i="7"/>
  <c r="C203" i="7"/>
  <c r="E188" i="7"/>
  <c r="B67" i="7"/>
  <c r="D224" i="7"/>
  <c r="D137" i="7"/>
  <c r="O97" i="7"/>
  <c r="H101" i="7"/>
  <c r="I110" i="7"/>
  <c r="R58" i="7"/>
  <c r="P108" i="7"/>
  <c r="P223" i="7"/>
  <c r="J194" i="7"/>
  <c r="O75" i="7"/>
  <c r="C110" i="7"/>
  <c r="K108" i="7"/>
  <c r="L78" i="7"/>
  <c r="K210" i="7"/>
  <c r="F130" i="7"/>
  <c r="N111" i="7"/>
  <c r="J71" i="7"/>
  <c r="R117" i="7"/>
  <c r="J227" i="7"/>
  <c r="D99" i="7"/>
  <c r="I72" i="7"/>
  <c r="G81" i="7"/>
  <c r="I50" i="7"/>
  <c r="E218" i="7"/>
  <c r="M222" i="7"/>
  <c r="K148" i="7"/>
  <c r="P174" i="7"/>
  <c r="D100" i="7"/>
  <c r="C96" i="7"/>
  <c r="R193" i="7"/>
  <c r="L228" i="7"/>
  <c r="C65" i="7"/>
  <c r="K187" i="7"/>
  <c r="F91" i="7"/>
  <c r="N61" i="7"/>
  <c r="M185" i="7"/>
  <c r="O57" i="7"/>
  <c r="L106" i="7"/>
  <c r="E104" i="7"/>
  <c r="M197" i="7"/>
  <c r="N63" i="7"/>
  <c r="P55" i="7"/>
  <c r="B197" i="7"/>
  <c r="N203" i="7"/>
  <c r="R195" i="7"/>
  <c r="P214" i="7"/>
  <c r="O119" i="7"/>
  <c r="N73" i="7"/>
  <c r="G148" i="7"/>
  <c r="F93" i="7"/>
  <c r="E66" i="7"/>
  <c r="M189" i="7"/>
  <c r="I107" i="7"/>
  <c r="M150" i="7"/>
  <c r="J176" i="7"/>
  <c r="M164" i="7"/>
  <c r="B55" i="7"/>
  <c r="C119" i="7"/>
  <c r="C184" i="7"/>
  <c r="B218" i="7"/>
  <c r="H173" i="7"/>
  <c r="F58" i="7"/>
  <c r="P153" i="7"/>
  <c r="G68" i="7"/>
  <c r="K119" i="7"/>
  <c r="R210" i="7"/>
  <c r="J193" i="7"/>
  <c r="G80" i="7"/>
  <c r="P59" i="7"/>
  <c r="G111" i="7"/>
  <c r="R119" i="7"/>
  <c r="L103" i="7"/>
  <c r="H80" i="7"/>
  <c r="L110" i="7"/>
  <c r="J204" i="7"/>
  <c r="L118" i="7"/>
  <c r="C205" i="7"/>
  <c r="D191" i="7"/>
  <c r="F224" i="7"/>
  <c r="O147" i="7"/>
  <c r="P225" i="7"/>
  <c r="B172" i="7"/>
  <c r="I61" i="7"/>
  <c r="P205" i="7"/>
  <c r="M117" i="7"/>
  <c r="M88" i="7"/>
  <c r="M207" i="7"/>
  <c r="R123" i="7"/>
  <c r="C82" i="7"/>
  <c r="E212" i="7"/>
  <c r="F48" i="7"/>
  <c r="M44" i="7"/>
  <c r="F161" i="7"/>
  <c r="L198" i="7"/>
  <c r="E120" i="7"/>
  <c r="B134" i="7"/>
  <c r="C147" i="7"/>
  <c r="M225" i="7"/>
  <c r="F125" i="7"/>
  <c r="E114" i="7"/>
  <c r="G82" i="7"/>
  <c r="K181" i="7"/>
  <c r="C73" i="7"/>
  <c r="B139" i="7"/>
  <c r="K180" i="7"/>
  <c r="N108" i="7"/>
  <c r="E161" i="7"/>
  <c r="O109" i="7"/>
  <c r="P182" i="7"/>
  <c r="R161" i="7"/>
  <c r="K194" i="7"/>
  <c r="J211" i="7"/>
  <c r="P195" i="7"/>
  <c r="R107" i="7"/>
  <c r="F126" i="7"/>
  <c r="O104" i="7"/>
  <c r="P194" i="7"/>
  <c r="D51" i="7"/>
  <c r="E81" i="7"/>
  <c r="C228" i="7"/>
  <c r="N98" i="7"/>
  <c r="P139" i="7"/>
  <c r="E220" i="7"/>
  <c r="N220" i="7"/>
  <c r="R87" i="7"/>
  <c r="R217" i="7"/>
  <c r="L61" i="7"/>
  <c r="I113" i="7"/>
  <c r="O163" i="7"/>
  <c r="B43" i="7"/>
  <c r="E102" i="7"/>
  <c r="R168" i="7"/>
  <c r="C86" i="7"/>
  <c r="H47" i="7"/>
  <c r="O212" i="7"/>
  <c r="H215" i="7"/>
  <c r="D220" i="7"/>
  <c r="C212" i="7"/>
  <c r="F217" i="7"/>
  <c r="L72" i="7"/>
  <c r="R124" i="7"/>
  <c r="D196" i="7"/>
  <c r="P116" i="7"/>
  <c r="E91" i="7"/>
  <c r="K211" i="7"/>
  <c r="N67" i="7"/>
  <c r="R63" i="7"/>
  <c r="L203" i="7"/>
  <c r="B165" i="7"/>
  <c r="C165" i="7"/>
  <c r="F203" i="7"/>
  <c r="I134" i="7"/>
  <c r="J64" i="7"/>
  <c r="P207" i="7"/>
  <c r="G147" i="7"/>
  <c r="I191" i="7"/>
  <c r="R212" i="7"/>
  <c r="M139" i="7"/>
  <c r="K185" i="7"/>
  <c r="D166" i="7"/>
  <c r="J43" i="7"/>
  <c r="N141" i="7"/>
  <c r="N222" i="7"/>
  <c r="F56" i="7"/>
  <c r="O176" i="7"/>
  <c r="L217" i="7"/>
  <c r="G224" i="7"/>
  <c r="L161" i="7"/>
  <c r="P80" i="7"/>
  <c r="K223" i="7"/>
  <c r="M126" i="7"/>
  <c r="J168" i="7"/>
  <c r="G125" i="7"/>
  <c r="R131" i="7"/>
  <c r="K150" i="7"/>
  <c r="L153" i="7"/>
  <c r="B157" i="7"/>
  <c r="E48" i="7"/>
  <c r="E62" i="7"/>
  <c r="D49" i="7"/>
  <c r="K190" i="7"/>
  <c r="R215" i="7"/>
  <c r="N116" i="7"/>
  <c r="L163" i="7"/>
  <c r="B209" i="7"/>
  <c r="K179" i="7"/>
  <c r="E157" i="7"/>
  <c r="K85" i="7"/>
  <c r="O168" i="7"/>
  <c r="C44" i="7"/>
  <c r="B182" i="7"/>
  <c r="C213" i="7"/>
  <c r="G162" i="7"/>
  <c r="C133" i="7"/>
  <c r="H210" i="7"/>
  <c r="M183" i="7"/>
  <c r="M118" i="7"/>
  <c r="I98" i="7"/>
  <c r="K95" i="7"/>
  <c r="P44" i="7"/>
  <c r="I181" i="7"/>
  <c r="I75" i="7"/>
  <c r="I179" i="7"/>
  <c r="E98" i="7"/>
  <c r="R92" i="7"/>
  <c r="M71" i="7"/>
  <c r="R181" i="7"/>
  <c r="G194" i="7"/>
  <c r="G123" i="7"/>
  <c r="R81" i="7"/>
  <c r="G83" i="7"/>
  <c r="N119" i="7"/>
  <c r="K76" i="7"/>
  <c r="K113" i="7"/>
  <c r="L119" i="7"/>
  <c r="I151" i="7"/>
  <c r="H188" i="7"/>
  <c r="B52" i="7"/>
  <c r="O95" i="7"/>
  <c r="H56" i="7"/>
  <c r="D147" i="7"/>
  <c r="D151" i="7"/>
  <c r="D126" i="7"/>
  <c r="B184" i="7"/>
  <c r="R170" i="7"/>
  <c r="C190" i="7"/>
  <c r="K227" i="7"/>
  <c r="K51" i="7"/>
  <c r="L53" i="7"/>
  <c r="G90" i="7"/>
  <c r="F162" i="7"/>
  <c r="J225" i="7"/>
  <c r="E170" i="7"/>
  <c r="D108" i="7"/>
  <c r="J47" i="7"/>
  <c r="P104" i="7"/>
  <c r="D128" i="7"/>
  <c r="F173" i="7"/>
  <c r="E135" i="7"/>
  <c r="I90" i="7"/>
  <c r="C76" i="7"/>
  <c r="I46" i="7"/>
  <c r="B66" i="7"/>
  <c r="K193" i="7"/>
  <c r="C69" i="7"/>
  <c r="L174" i="7"/>
  <c r="K200" i="7"/>
  <c r="N56" i="7"/>
  <c r="F62" i="7"/>
  <c r="P170" i="7"/>
  <c r="H220" i="7"/>
  <c r="I192" i="7"/>
  <c r="I131" i="7"/>
  <c r="L155" i="7"/>
  <c r="P134" i="7"/>
  <c r="G71" i="7"/>
  <c r="L92" i="7"/>
  <c r="B163" i="7"/>
  <c r="K68" i="7"/>
  <c r="I80" i="7"/>
  <c r="N66" i="7"/>
  <c r="M116" i="7"/>
  <c r="K138" i="7"/>
  <c r="O54" i="7"/>
  <c r="L179" i="7"/>
  <c r="P90" i="7"/>
  <c r="G157" i="7"/>
  <c r="R192" i="7"/>
  <c r="C122" i="7"/>
  <c r="M155" i="7"/>
  <c r="E160" i="7"/>
  <c r="D208" i="7"/>
  <c r="E199" i="7"/>
  <c r="M192" i="7"/>
  <c r="B72" i="7"/>
  <c r="I94" i="7"/>
  <c r="O49" i="7"/>
  <c r="O101" i="7"/>
  <c r="G187" i="7"/>
  <c r="D65" i="7"/>
  <c r="L91" i="7"/>
  <c r="C175" i="7"/>
  <c r="L83" i="7"/>
  <c r="O214" i="7"/>
  <c r="O203" i="7"/>
  <c r="H89" i="7"/>
  <c r="R102" i="7"/>
  <c r="D106" i="7"/>
  <c r="L167" i="7"/>
  <c r="G87" i="7"/>
  <c r="O210" i="7"/>
  <c r="O111" i="7"/>
  <c r="L166" i="7"/>
  <c r="M153" i="7"/>
  <c r="O55" i="7"/>
  <c r="R134" i="7"/>
  <c r="B149" i="7"/>
  <c r="L62" i="7"/>
  <c r="F96" i="7"/>
  <c r="E76" i="7"/>
  <c r="G222" i="7"/>
  <c r="N145" i="7"/>
  <c r="L130" i="7"/>
  <c r="G45" i="7"/>
  <c r="I157" i="7"/>
  <c r="F170" i="7"/>
  <c r="L69" i="7"/>
  <c r="M60" i="7"/>
  <c r="R141" i="7"/>
  <c r="P111" i="7"/>
  <c r="C210" i="7"/>
  <c r="I109" i="7"/>
  <c r="G210" i="7"/>
  <c r="H103" i="7"/>
  <c r="M141" i="7"/>
  <c r="E158" i="7"/>
  <c r="B124" i="7"/>
  <c r="J215" i="7"/>
  <c r="E52" i="7"/>
  <c r="N191" i="7"/>
  <c r="N217" i="7"/>
  <c r="H72" i="7"/>
  <c r="F97" i="7"/>
  <c r="R196" i="7"/>
  <c r="R150" i="7"/>
  <c r="M172" i="7"/>
  <c r="M108" i="7"/>
  <c r="D54" i="7"/>
  <c r="D204" i="7"/>
  <c r="D144" i="7"/>
  <c r="H163" i="7"/>
  <c r="C55" i="7"/>
  <c r="K110" i="7"/>
  <c r="M50" i="7"/>
  <c r="G102" i="7"/>
  <c r="E103" i="7"/>
  <c r="G166" i="7"/>
  <c r="L76" i="7"/>
  <c r="O213" i="7"/>
  <c r="D216" i="7"/>
  <c r="C115" i="7"/>
  <c r="J103" i="7"/>
  <c r="B216" i="7"/>
  <c r="M130" i="7"/>
  <c r="E61" i="7"/>
  <c r="I52" i="7"/>
  <c r="N48" i="7"/>
  <c r="B194" i="7"/>
  <c r="M168" i="7"/>
  <c r="M125" i="7"/>
  <c r="N207" i="7"/>
  <c r="B85" i="7"/>
  <c r="E58" i="7"/>
  <c r="G220" i="7"/>
  <c r="P69" i="7"/>
  <c r="M214" i="7"/>
  <c r="O114" i="7"/>
  <c r="H136" i="7"/>
  <c r="R90" i="7"/>
  <c r="H152" i="7"/>
  <c r="G188" i="7"/>
  <c r="D110" i="7"/>
  <c r="G185" i="7"/>
  <c r="C63" i="7"/>
  <c r="R135" i="7"/>
  <c r="D177" i="7"/>
  <c r="D190" i="7"/>
  <c r="R199" i="7"/>
  <c r="N181" i="7"/>
  <c r="B146" i="7"/>
  <c r="J157" i="7"/>
  <c r="P78" i="7"/>
  <c r="J98" i="7"/>
  <c r="L128" i="7"/>
  <c r="E196" i="7"/>
  <c r="L178" i="7"/>
  <c r="B123" i="7"/>
  <c r="R186" i="7"/>
  <c r="E109" i="7"/>
  <c r="E57" i="7"/>
  <c r="C186" i="7"/>
  <c r="E208" i="7"/>
  <c r="P177" i="7"/>
  <c r="M135" i="7"/>
  <c r="H199" i="7"/>
  <c r="I201" i="7"/>
  <c r="N171" i="7"/>
  <c r="C50" i="7"/>
  <c r="N47" i="7"/>
  <c r="J154" i="7"/>
  <c r="B196" i="7"/>
  <c r="L135" i="7"/>
  <c r="J177" i="7"/>
  <c r="H214" i="7"/>
  <c r="H194" i="7"/>
  <c r="F82" i="7"/>
  <c r="R55" i="7"/>
  <c r="J46" i="7"/>
  <c r="M90" i="7"/>
  <c r="C46" i="7"/>
  <c r="B152" i="7"/>
  <c r="C217" i="7"/>
  <c r="D171" i="7"/>
  <c r="M110" i="7"/>
  <c r="O47" i="7"/>
  <c r="E227" i="7"/>
  <c r="P155" i="7"/>
  <c r="M127" i="7"/>
  <c r="N154" i="7"/>
  <c r="H138" i="7"/>
  <c r="F206" i="7"/>
  <c r="P46" i="7"/>
  <c r="E224" i="7"/>
  <c r="K168" i="7"/>
  <c r="H169" i="7"/>
  <c r="P100" i="7"/>
  <c r="D71" i="7"/>
  <c r="M137" i="7"/>
  <c r="O165" i="7"/>
  <c r="H195" i="7"/>
  <c r="I220" i="7"/>
  <c r="H134" i="7"/>
  <c r="R211" i="7"/>
  <c r="F147" i="7"/>
  <c r="J153" i="7"/>
  <c r="P87" i="7"/>
  <c r="L88" i="7"/>
  <c r="R129" i="7"/>
  <c r="J141" i="7"/>
  <c r="F191" i="7"/>
  <c r="G104" i="7"/>
  <c r="E191" i="7"/>
  <c r="B191" i="7"/>
  <c r="P204" i="7"/>
  <c r="R103" i="7"/>
  <c r="N59" i="7"/>
  <c r="K86" i="7"/>
  <c r="P175" i="7"/>
  <c r="I156" i="7"/>
  <c r="O130" i="7"/>
  <c r="P154" i="7"/>
  <c r="R77" i="7"/>
  <c r="N185" i="7"/>
  <c r="K199" i="7"/>
  <c r="N160" i="7"/>
  <c r="O220" i="7"/>
  <c r="E107" i="7"/>
  <c r="G182" i="7"/>
  <c r="E162" i="7"/>
  <c r="C107" i="7"/>
  <c r="G43" i="7"/>
  <c r="M206" i="7"/>
  <c r="G135" i="7"/>
  <c r="R164" i="7"/>
  <c r="E185" i="7"/>
  <c r="I133" i="7"/>
  <c r="N88" i="7"/>
  <c r="R43" i="7"/>
  <c r="G196" i="7"/>
  <c r="R183" i="7"/>
  <c r="B92" i="7"/>
  <c r="L147" i="7"/>
  <c r="F165" i="7"/>
  <c r="C157" i="7"/>
  <c r="E74" i="7"/>
  <c r="D48" i="7"/>
  <c r="E99" i="7"/>
  <c r="G145" i="7"/>
  <c r="N93" i="7"/>
  <c r="D105" i="7"/>
  <c r="M68" i="7"/>
  <c r="J61" i="7"/>
  <c r="D88" i="7"/>
  <c r="D139" i="7"/>
  <c r="O71" i="7"/>
  <c r="H102" i="7"/>
  <c r="O100" i="7"/>
  <c r="J122" i="7"/>
  <c r="J226" i="7"/>
  <c r="B176" i="7"/>
  <c r="R82" i="7"/>
  <c r="M193" i="7"/>
  <c r="D153" i="7"/>
  <c r="K186" i="7"/>
  <c r="O183" i="7"/>
  <c r="C143" i="7"/>
  <c r="R182" i="7"/>
  <c r="M98" i="7"/>
  <c r="D63" i="7"/>
  <c r="L122" i="7"/>
  <c r="E142" i="7"/>
  <c r="D132" i="7"/>
  <c r="L63" i="7"/>
  <c r="F201" i="7"/>
  <c r="F109" i="7"/>
  <c r="O215" i="7"/>
  <c r="R45" i="7"/>
  <c r="P206" i="7"/>
  <c r="R59" i="7"/>
  <c r="E86" i="7"/>
  <c r="I168" i="7"/>
  <c r="G66" i="7"/>
  <c r="R54" i="7"/>
  <c r="C72" i="7"/>
  <c r="I142" i="7"/>
  <c r="B183" i="7"/>
  <c r="K78" i="7"/>
  <c r="H185" i="7"/>
  <c r="L150" i="7"/>
  <c r="P58" i="7"/>
  <c r="M122" i="7"/>
  <c r="E148" i="7"/>
  <c r="M86" i="7"/>
  <c r="R163" i="7"/>
  <c r="R162" i="7"/>
  <c r="K67" i="7"/>
  <c r="I64" i="7"/>
  <c r="C113" i="7"/>
  <c r="D90" i="7"/>
  <c r="J187" i="7"/>
  <c r="D188" i="7"/>
  <c r="F77" i="7"/>
  <c r="D93" i="7"/>
  <c r="L43" i="7"/>
  <c r="D207" i="7"/>
  <c r="I218" i="7"/>
  <c r="G92" i="7"/>
  <c r="K161" i="7"/>
  <c r="O73" i="7"/>
  <c r="L50" i="7"/>
  <c r="M219" i="7"/>
  <c r="D218" i="7"/>
  <c r="H132" i="7"/>
  <c r="B200" i="7"/>
  <c r="R139" i="7"/>
  <c r="R85" i="7"/>
  <c r="R228" i="7"/>
  <c r="I183" i="7"/>
  <c r="C101" i="7"/>
  <c r="I162" i="7"/>
  <c r="E95" i="7"/>
  <c r="H216" i="7"/>
  <c r="K84" i="7"/>
  <c r="O166" i="7"/>
  <c r="F182" i="7"/>
  <c r="D200" i="7"/>
  <c r="H213" i="7"/>
  <c r="P126" i="7"/>
  <c r="G178" i="7"/>
  <c r="B119" i="7"/>
  <c r="G155" i="7"/>
  <c r="I144" i="7"/>
  <c r="R179" i="7"/>
  <c r="B76" i="7"/>
  <c r="G176" i="7"/>
  <c r="B155" i="7"/>
  <c r="K46" i="7"/>
  <c r="O106" i="7"/>
  <c r="K206" i="7"/>
  <c r="H142" i="7"/>
  <c r="K170" i="7"/>
  <c r="N162" i="7"/>
  <c r="M84" i="7"/>
  <c r="C194" i="7"/>
  <c r="I206" i="7"/>
  <c r="R155" i="7"/>
  <c r="E127" i="7"/>
  <c r="K72" i="7"/>
  <c r="I180" i="7"/>
  <c r="B113" i="7"/>
  <c r="M133" i="7"/>
  <c r="F157" i="7"/>
  <c r="I158" i="7"/>
  <c r="I128" i="7"/>
  <c r="I209" i="7"/>
  <c r="K171" i="7"/>
  <c r="H74" i="7"/>
  <c r="E90" i="7"/>
  <c r="O56" i="7"/>
  <c r="R225" i="7"/>
  <c r="I126" i="7"/>
  <c r="K176" i="7"/>
  <c r="P158" i="7"/>
  <c r="E178" i="7"/>
  <c r="B64" i="7"/>
  <c r="R201" i="7"/>
  <c r="N174" i="7"/>
  <c r="F50" i="7"/>
  <c r="O206" i="7"/>
  <c r="N128" i="7"/>
  <c r="G161" i="7"/>
  <c r="R94" i="7"/>
  <c r="P219" i="7"/>
  <c r="M200" i="7"/>
  <c r="H126" i="7"/>
  <c r="F227" i="7"/>
  <c r="O207" i="7"/>
  <c r="J146" i="7"/>
  <c r="B159" i="7"/>
  <c r="P178" i="7"/>
  <c r="L204" i="7"/>
  <c r="N49" i="7"/>
  <c r="L177" i="7"/>
  <c r="I175" i="7"/>
  <c r="L140" i="7"/>
  <c r="D176" i="7"/>
  <c r="P216" i="7"/>
  <c r="O87" i="7"/>
  <c r="N208" i="7"/>
  <c r="B193" i="7"/>
  <c r="H172" i="7"/>
  <c r="E75" i="7"/>
  <c r="B59" i="7"/>
  <c r="E153" i="7"/>
  <c r="P122" i="7"/>
  <c r="N140" i="7"/>
  <c r="G97" i="7"/>
  <c r="F205" i="7"/>
  <c r="K81" i="7"/>
  <c r="H225" i="7"/>
  <c r="O218" i="7"/>
  <c r="L109" i="7"/>
  <c r="O140" i="7"/>
  <c r="G101" i="7"/>
  <c r="N218" i="7"/>
  <c r="G214" i="7"/>
  <c r="L154" i="7"/>
  <c r="E129" i="7"/>
  <c r="G103" i="7"/>
  <c r="R148" i="7"/>
  <c r="D130" i="7"/>
  <c r="E113" i="7"/>
  <c r="N138" i="7"/>
  <c r="G177" i="7"/>
  <c r="O202" i="7"/>
  <c r="N142" i="7"/>
  <c r="O194" i="7"/>
  <c r="H183" i="7"/>
  <c r="G154" i="7"/>
  <c r="C125" i="7"/>
  <c r="H154" i="7"/>
  <c r="N144" i="7"/>
  <c r="P222" i="7"/>
  <c r="N65" i="7"/>
  <c r="P74" i="7"/>
  <c r="B168" i="7"/>
  <c r="L170" i="7"/>
  <c r="C207" i="7"/>
  <c r="H206" i="7"/>
  <c r="B84" i="7"/>
  <c r="N55" i="7"/>
  <c r="M65" i="7"/>
  <c r="K129" i="7"/>
  <c r="K73" i="7"/>
  <c r="M54" i="7"/>
  <c r="L108" i="7"/>
  <c r="L54" i="7"/>
  <c r="P183" i="7"/>
  <c r="I118" i="7"/>
  <c r="G72" i="7"/>
  <c r="I77" i="7"/>
  <c r="H137" i="7"/>
  <c r="K137" i="7"/>
  <c r="G58" i="7"/>
  <c r="R143" i="7"/>
  <c r="B195" i="7"/>
  <c r="I43" i="7"/>
  <c r="M227" i="7"/>
  <c r="B162" i="7"/>
  <c r="I93" i="7"/>
  <c r="K61" i="7"/>
  <c r="O182" i="7"/>
  <c r="N90" i="7"/>
  <c r="N227" i="7"/>
  <c r="P56" i="7"/>
  <c r="D133" i="7"/>
  <c r="C163" i="7"/>
  <c r="D205" i="7"/>
  <c r="B91" i="7"/>
  <c r="H133" i="7"/>
  <c r="G99" i="7"/>
  <c r="I69" i="7"/>
  <c r="I62" i="7"/>
  <c r="B51" i="7"/>
  <c r="N225" i="7"/>
  <c r="P85" i="7"/>
  <c r="D181" i="7"/>
  <c r="N164" i="7"/>
  <c r="F220" i="7"/>
  <c r="C185" i="7"/>
  <c r="C208" i="7"/>
  <c r="H176" i="7"/>
  <c r="C47" i="7"/>
  <c r="H153" i="7"/>
  <c r="E51" i="7"/>
  <c r="J186" i="7"/>
  <c r="N201" i="7"/>
  <c r="M201" i="7"/>
  <c r="O78" i="7"/>
  <c r="K163" i="7"/>
  <c r="I224" i="7"/>
  <c r="M170" i="7"/>
  <c r="N46" i="7"/>
  <c r="K219" i="7"/>
  <c r="J114" i="7"/>
  <c r="M56" i="7"/>
  <c r="R184" i="7"/>
  <c r="E146" i="7"/>
  <c r="F86" i="7"/>
  <c r="H120" i="7"/>
  <c r="O161" i="7"/>
  <c r="N69" i="7"/>
  <c r="B102" i="7"/>
  <c r="M217" i="7"/>
  <c r="F103" i="7"/>
  <c r="M78" i="7"/>
  <c r="N213" i="7"/>
  <c r="C139" i="7"/>
  <c r="K90" i="7"/>
  <c r="G128" i="7"/>
  <c r="O219" i="7"/>
  <c r="N43" i="7"/>
  <c r="R219" i="7"/>
  <c r="H223" i="7"/>
  <c r="B140" i="7"/>
  <c r="D168" i="7"/>
  <c r="N97" i="7"/>
  <c r="P159" i="7"/>
  <c r="G212" i="7"/>
  <c r="O103" i="7"/>
  <c r="O155" i="7"/>
  <c r="N202" i="7"/>
  <c r="L183" i="7"/>
  <c r="J58" i="7"/>
  <c r="P123" i="7"/>
  <c r="L71" i="7"/>
  <c r="P166" i="7"/>
  <c r="H117" i="7"/>
  <c r="D83" i="7"/>
  <c r="B79" i="7"/>
  <c r="H63" i="7"/>
  <c r="I105" i="7"/>
  <c r="C71" i="7"/>
  <c r="G180" i="7"/>
  <c r="J96" i="7"/>
  <c r="L68" i="7"/>
  <c r="C103" i="7"/>
  <c r="K102" i="7"/>
  <c r="O77" i="7"/>
  <c r="R70" i="7"/>
  <c r="E164" i="7"/>
  <c r="C85" i="7"/>
  <c r="F83" i="7"/>
  <c r="C60" i="7"/>
  <c r="F139" i="7"/>
  <c r="H190" i="7"/>
  <c r="C62" i="7"/>
  <c r="B198" i="7"/>
  <c r="C43" i="7"/>
  <c r="P107" i="7"/>
  <c r="O72" i="7"/>
  <c r="K144" i="7"/>
  <c r="G133" i="7"/>
  <c r="R157" i="7"/>
  <c r="R126" i="7"/>
  <c r="M63" i="7"/>
  <c r="K195" i="7"/>
  <c r="J196" i="7"/>
  <c r="N94" i="7"/>
  <c r="K216" i="7"/>
  <c r="B167" i="7"/>
  <c r="D228" i="7"/>
  <c r="M45" i="7"/>
  <c r="K215" i="7"/>
  <c r="K184" i="7"/>
  <c r="P137" i="7"/>
  <c r="I219" i="7"/>
  <c r="O157" i="7"/>
  <c r="R105" i="7"/>
  <c r="D227" i="7"/>
  <c r="N147" i="7"/>
  <c r="L168" i="7"/>
  <c r="H189" i="7"/>
  <c r="P226" i="7"/>
  <c r="P115" i="7"/>
  <c r="G144" i="7"/>
  <c r="F154" i="7"/>
  <c r="O180" i="7"/>
  <c r="H54" i="7"/>
  <c r="G108" i="7"/>
  <c r="G54" i="7"/>
  <c r="C218" i="7"/>
  <c r="E150" i="7"/>
  <c r="F72" i="7"/>
  <c r="N172" i="7"/>
  <c r="E108" i="7"/>
  <c r="C91" i="7"/>
  <c r="B96" i="7"/>
  <c r="H156" i="7"/>
  <c r="N197" i="7"/>
  <c r="F99" i="7"/>
  <c r="M204" i="7"/>
  <c r="H161" i="7"/>
  <c r="O193" i="7"/>
  <c r="H50" i="7"/>
  <c r="I172" i="7"/>
  <c r="I95" i="7"/>
  <c r="F45" i="7"/>
  <c r="D103" i="7"/>
  <c r="F144" i="7"/>
  <c r="H179" i="7"/>
  <c r="N163" i="7"/>
  <c r="O158" i="7"/>
  <c r="H217" i="7"/>
  <c r="M146" i="7"/>
  <c r="P95" i="7"/>
  <c r="N209" i="7"/>
  <c r="H95" i="7"/>
  <c r="P132" i="7"/>
  <c r="O228" i="7"/>
  <c r="G146" i="7"/>
  <c r="O113" i="7"/>
  <c r="L219" i="7"/>
  <c r="G152" i="7"/>
  <c r="F215" i="7"/>
  <c r="O90" i="7"/>
  <c r="M91" i="7"/>
  <c r="J219" i="7"/>
  <c r="F168" i="7"/>
  <c r="I170" i="7"/>
  <c r="K136" i="7"/>
  <c r="R86" i="7"/>
  <c r="O83" i="7"/>
  <c r="N153" i="7"/>
  <c r="R83" i="7"/>
  <c r="B86" i="7"/>
  <c r="H64" i="7"/>
  <c r="M171" i="7"/>
  <c r="H182" i="7"/>
  <c r="J170" i="7"/>
  <c r="E152" i="7"/>
  <c r="N92" i="7"/>
  <c r="F90" i="7"/>
  <c r="B57" i="7"/>
  <c r="L90" i="7"/>
  <c r="I207" i="7"/>
  <c r="L162" i="7"/>
  <c r="R138" i="7"/>
  <c r="J148" i="7"/>
  <c r="K221" i="7"/>
  <c r="O62" i="7"/>
  <c r="H43" i="7"/>
  <c r="I185" i="7"/>
  <c r="E171" i="7"/>
  <c r="K109" i="7"/>
  <c r="J158" i="7"/>
  <c r="I178" i="7"/>
  <c r="N51" i="7"/>
  <c r="D149" i="7"/>
  <c r="F89" i="7"/>
  <c r="M166" i="7"/>
  <c r="D97" i="7"/>
  <c r="L131" i="7"/>
  <c r="E205" i="7"/>
  <c r="H143" i="7"/>
  <c r="N113" i="7"/>
  <c r="R80" i="7"/>
  <c r="C204" i="7"/>
  <c r="E172" i="7"/>
  <c r="B145" i="7"/>
  <c r="O186" i="7"/>
  <c r="O160" i="7"/>
  <c r="F204" i="7"/>
  <c r="H86" i="7"/>
  <c r="D122" i="7"/>
  <c r="O174" i="7"/>
  <c r="L225" i="7"/>
  <c r="B166" i="7"/>
  <c r="E223" i="7"/>
  <c r="J217" i="7"/>
  <c r="P57" i="7"/>
  <c r="E122" i="7"/>
  <c r="G143" i="7"/>
  <c r="P53" i="7"/>
  <c r="N76" i="7"/>
  <c r="E73" i="7"/>
  <c r="G110" i="7"/>
  <c r="O196" i="7"/>
  <c r="M156" i="7"/>
  <c r="I167" i="7"/>
  <c r="M196" i="7"/>
  <c r="H224" i="7"/>
  <c r="R227" i="7"/>
  <c r="M57" i="7"/>
  <c r="O92" i="7"/>
  <c r="P47" i="7"/>
  <c r="I136" i="7"/>
  <c r="K55" i="7"/>
  <c r="R112" i="7"/>
  <c r="B221" i="7"/>
  <c r="J166" i="7"/>
  <c r="E139" i="7"/>
  <c r="F221" i="7"/>
  <c r="L149" i="7"/>
  <c r="P113" i="7"/>
  <c r="P149" i="7"/>
  <c r="J62" i="7"/>
  <c r="C93" i="7"/>
  <c r="H196" i="7"/>
  <c r="R156" i="7"/>
  <c r="H167" i="7"/>
  <c r="K45" i="7"/>
  <c r="E68" i="7"/>
  <c r="D173" i="7"/>
  <c r="I85" i="7"/>
  <c r="D148" i="7"/>
  <c r="D157" i="7"/>
  <c r="K159" i="7"/>
  <c r="K213" i="7"/>
  <c r="H70" i="7"/>
  <c r="G168" i="7"/>
  <c r="G89" i="7"/>
  <c r="E50" i="7"/>
  <c r="C130" i="7"/>
  <c r="J223" i="7"/>
  <c r="P119" i="7"/>
  <c r="L84" i="7"/>
  <c r="J123" i="7"/>
  <c r="D104" i="7"/>
  <c r="D183" i="7"/>
  <c r="N165" i="7"/>
  <c r="O76" i="7"/>
  <c r="M89" i="7"/>
  <c r="M176" i="7"/>
  <c r="D226" i="7"/>
  <c r="D114" i="7"/>
  <c r="O224" i="7"/>
  <c r="J76" i="7"/>
  <c r="B181" i="7"/>
  <c r="I49" i="7"/>
  <c r="G132" i="7"/>
  <c r="N155" i="7"/>
  <c r="J144" i="7"/>
  <c r="K62" i="7"/>
  <c r="H181" i="7"/>
  <c r="I137" i="7"/>
  <c r="G213" i="7"/>
  <c r="R158" i="7"/>
  <c r="I114" i="7"/>
  <c r="I165" i="7"/>
  <c r="K135" i="7"/>
  <c r="O152" i="7"/>
  <c r="N152" i="7"/>
  <c r="F207" i="7"/>
  <c r="B90" i="7"/>
  <c r="H177" i="7"/>
  <c r="O138" i="7"/>
  <c r="I78" i="7"/>
  <c r="B190" i="7"/>
  <c r="L81" i="7"/>
  <c r="B220" i="7"/>
  <c r="P201" i="7"/>
  <c r="I88" i="7"/>
  <c r="H83" i="7"/>
  <c r="R78" i="7"/>
  <c r="F222" i="7"/>
  <c r="J180" i="7"/>
  <c r="C135" i="7"/>
  <c r="R178" i="7"/>
  <c r="J152" i="7"/>
  <c r="C162" i="7"/>
  <c r="I135" i="7"/>
  <c r="R74" i="7"/>
  <c r="B128" i="7"/>
  <c r="C49" i="7"/>
  <c r="I96" i="7"/>
  <c r="K50" i="7"/>
  <c r="K103" i="7"/>
  <c r="I141" i="7"/>
  <c r="J50" i="7"/>
  <c r="I47" i="7"/>
  <c r="P92" i="7"/>
  <c r="J68" i="7"/>
  <c r="G208" i="7"/>
  <c r="O190" i="7"/>
  <c r="H81" i="7"/>
  <c r="B224" i="7"/>
  <c r="H108" i="7"/>
  <c r="C222" i="7"/>
  <c r="E174" i="7"/>
  <c r="G227" i="7"/>
  <c r="N139" i="7"/>
  <c r="E181" i="7"/>
  <c r="O164" i="7"/>
  <c r="J207" i="7"/>
  <c r="C66" i="7"/>
  <c r="F225" i="7"/>
  <c r="J179" i="7"/>
  <c r="B138" i="7"/>
  <c r="H75" i="7"/>
  <c r="B178" i="7"/>
  <c r="E207" i="7"/>
  <c r="E78" i="7"/>
  <c r="P227" i="7"/>
  <c r="H192" i="7"/>
  <c r="L132" i="7"/>
  <c r="F76" i="7"/>
  <c r="C116" i="7"/>
  <c r="G192" i="7"/>
  <c r="N135" i="7"/>
  <c r="J165" i="7"/>
  <c r="P124" i="7"/>
  <c r="G47" i="7"/>
  <c r="P138" i="7"/>
  <c r="O201" i="7"/>
  <c r="F190" i="7"/>
  <c r="M61" i="7"/>
  <c r="D120" i="7"/>
  <c r="N205" i="7"/>
  <c r="G49" i="7"/>
  <c r="E155" i="7"/>
  <c r="J108" i="7"/>
  <c r="M107" i="7"/>
  <c r="J200" i="7"/>
  <c r="J78" i="7"/>
  <c r="N136" i="7"/>
  <c r="P51" i="7"/>
  <c r="L51" i="7"/>
  <c r="E210" i="7"/>
  <c r="I208" i="7"/>
  <c r="F171" i="7"/>
  <c r="O127" i="7"/>
  <c r="F140" i="7"/>
  <c r="N86" i="7"/>
  <c r="D127" i="7"/>
  <c r="I182" i="7"/>
  <c r="D138" i="7"/>
  <c r="N124" i="7"/>
  <c r="L191" i="7"/>
  <c r="J100" i="7"/>
  <c r="D68" i="7"/>
  <c r="M178" i="7"/>
  <c r="R142" i="7"/>
  <c r="D194" i="7"/>
  <c r="H200" i="7"/>
  <c r="H113" i="7"/>
  <c r="R49" i="7"/>
  <c r="I203" i="7"/>
  <c r="K218" i="7"/>
  <c r="H160" i="7"/>
  <c r="C141" i="7"/>
  <c r="F114" i="7"/>
  <c r="G175" i="7"/>
  <c r="J206" i="7"/>
  <c r="N50" i="7"/>
  <c r="M132" i="7"/>
  <c r="O199" i="7"/>
  <c r="O146" i="7"/>
  <c r="G170" i="7"/>
  <c r="C70" i="7"/>
  <c r="L58" i="7"/>
  <c r="E226" i="7"/>
  <c r="C226" i="7"/>
  <c r="N78" i="7"/>
  <c r="R152" i="7"/>
  <c r="J49" i="7"/>
  <c r="L94" i="7"/>
  <c r="J222" i="7"/>
  <c r="P151" i="7"/>
  <c r="B201" i="7"/>
  <c r="L206" i="7"/>
  <c r="P179" i="7"/>
  <c r="F78" i="7"/>
  <c r="H49" i="7"/>
  <c r="F146" i="7"/>
  <c r="M199" i="7"/>
  <c r="N126" i="7"/>
  <c r="G77" i="7"/>
  <c r="F132" i="7"/>
  <c r="K49" i="7"/>
  <c r="K106" i="7"/>
  <c r="F94" i="7"/>
  <c r="M188" i="7"/>
  <c r="N176" i="7"/>
  <c r="G206" i="7"/>
  <c r="F74" i="7"/>
  <c r="R216" i="7"/>
  <c r="I101" i="7"/>
  <c r="D96" i="7"/>
  <c r="K53" i="7"/>
  <c r="C104" i="7"/>
  <c r="H51" i="7"/>
  <c r="J163" i="7"/>
  <c r="M151" i="7"/>
  <c r="L151" i="7"/>
  <c r="D199" i="7"/>
  <c r="L136" i="7"/>
  <c r="B56" i="7"/>
  <c r="C138" i="7"/>
  <c r="F158" i="7"/>
  <c r="L181" i="7"/>
  <c r="G201" i="7"/>
  <c r="E193" i="7"/>
  <c r="G57" i="7"/>
  <c r="E219" i="7"/>
  <c r="G184" i="7"/>
  <c r="O198" i="7"/>
  <c r="J80" i="7"/>
  <c r="R72" i="7"/>
  <c r="G158" i="7"/>
  <c r="R116" i="7"/>
  <c r="G115" i="7"/>
  <c r="B114" i="7"/>
  <c r="P162" i="7"/>
  <c r="R146" i="7"/>
  <c r="O61" i="7"/>
  <c r="L125" i="7"/>
  <c r="G167" i="7"/>
  <c r="J214" i="7"/>
  <c r="N182" i="7"/>
  <c r="G186" i="7"/>
  <c r="K201" i="7"/>
  <c r="C132" i="7"/>
  <c r="J208" i="7"/>
  <c r="P103" i="7"/>
  <c r="I146" i="7"/>
  <c r="F121" i="7"/>
  <c r="P171" i="7"/>
  <c r="E147" i="7"/>
  <c r="M103" i="7"/>
  <c r="D155" i="7"/>
  <c r="K47" i="7"/>
  <c r="C124" i="7"/>
  <c r="E194" i="7"/>
  <c r="J210" i="7"/>
  <c r="L194" i="7"/>
  <c r="J54" i="7"/>
  <c r="B70" i="7"/>
  <c r="M46" i="7"/>
  <c r="G190" i="7"/>
  <c r="M62" i="7"/>
  <c r="J97" i="7"/>
  <c r="N102" i="7"/>
  <c r="P163" i="7"/>
  <c r="L171" i="7"/>
  <c r="P192" i="7"/>
  <c r="M72" i="7"/>
  <c r="J192" i="7"/>
  <c r="O178" i="7"/>
  <c r="K74" i="7"/>
  <c r="C200" i="7"/>
  <c r="R111" i="7"/>
  <c r="C136" i="7"/>
  <c r="D162" i="7"/>
  <c r="J134" i="7"/>
  <c r="R110" i="7"/>
  <c r="G171" i="7"/>
  <c r="L221" i="7"/>
  <c r="O116" i="7"/>
  <c r="H171" i="7"/>
  <c r="F138" i="7"/>
  <c r="N158" i="7"/>
  <c r="N149" i="7"/>
  <c r="L56" i="7"/>
  <c r="F212" i="7"/>
  <c r="I212" i="7"/>
  <c r="C127" i="7"/>
  <c r="I200" i="7"/>
  <c r="N127" i="7"/>
  <c r="H178" i="7"/>
  <c r="I196" i="7"/>
  <c r="F176" i="7"/>
  <c r="R120" i="7"/>
  <c r="M149" i="7"/>
  <c r="J213" i="7"/>
  <c r="M182" i="7"/>
  <c r="L189" i="7"/>
  <c r="C214" i="7"/>
  <c r="J127" i="7"/>
  <c r="E217" i="7"/>
  <c r="I121" i="7"/>
  <c r="H94" i="7"/>
  <c r="L200" i="7"/>
  <c r="J199" i="7"/>
  <c r="F164" i="7"/>
  <c r="I108" i="7"/>
  <c r="B110" i="7"/>
  <c r="G62" i="7"/>
  <c r="O171" i="7"/>
  <c r="P208" i="7"/>
  <c r="B186" i="7"/>
  <c r="R127" i="7"/>
  <c r="H69" i="7"/>
  <c r="F177" i="7"/>
  <c r="I132" i="7"/>
  <c r="F59" i="7"/>
  <c r="E151" i="7"/>
  <c r="E206" i="7"/>
  <c r="G46" i="7"/>
  <c r="G142" i="7"/>
  <c r="F178" i="7"/>
  <c r="B46" i="7"/>
  <c r="F150" i="7"/>
  <c r="L201" i="7"/>
  <c r="O216" i="7"/>
  <c r="H128" i="7"/>
  <c r="I106" i="7"/>
  <c r="F181" i="7"/>
  <c r="B158" i="7"/>
  <c r="C170" i="7"/>
  <c r="F194" i="7"/>
  <c r="G65" i="7"/>
  <c r="L157" i="7"/>
  <c r="B75" i="7"/>
  <c r="O108" i="7"/>
  <c r="L196" i="7"/>
  <c r="B135" i="7"/>
  <c r="M76" i="7"/>
  <c r="D56" i="7"/>
  <c r="L113" i="7"/>
  <c r="I190" i="7"/>
  <c r="I176" i="7"/>
  <c r="I147" i="7"/>
  <c r="E106" i="7"/>
  <c r="P199" i="7"/>
  <c r="F49" i="7"/>
  <c r="D146" i="7"/>
  <c r="M94" i="7"/>
  <c r="H76" i="7"/>
  <c r="B132" i="7"/>
  <c r="D129" i="7"/>
  <c r="K158" i="7"/>
  <c r="K203" i="7"/>
  <c r="N146" i="7"/>
  <c r="H155" i="7"/>
  <c r="R174" i="7"/>
  <c r="H59" i="7"/>
  <c r="E163" i="7"/>
  <c r="F105" i="7"/>
  <c r="E138" i="7"/>
  <c r="E72" i="7"/>
  <c r="E175" i="7"/>
  <c r="P67" i="7"/>
  <c r="R62" i="7"/>
  <c r="M74" i="7"/>
  <c r="N214" i="7"/>
  <c r="O132" i="7"/>
  <c r="J136" i="7"/>
  <c r="R133" i="7"/>
  <c r="O117" i="7"/>
  <c r="N79" i="7"/>
  <c r="I103" i="7"/>
  <c r="M152" i="7"/>
  <c r="H61" i="7"/>
  <c r="N178" i="7"/>
  <c r="I86" i="7"/>
  <c r="J109" i="7"/>
  <c r="B106" i="7"/>
  <c r="P190" i="7"/>
  <c r="K122" i="7"/>
  <c r="E136" i="7"/>
  <c r="L49" i="7"/>
  <c r="J92" i="7"/>
  <c r="J138" i="7"/>
  <c r="G118" i="7"/>
  <c r="H46" i="7"/>
  <c r="L188" i="7"/>
  <c r="M83" i="7"/>
  <c r="O179" i="7"/>
  <c r="H78" i="7"/>
  <c r="R47" i="7"/>
  <c r="K132" i="7"/>
  <c r="N204" i="7"/>
  <c r="M208" i="7"/>
  <c r="P94" i="7"/>
  <c r="D178" i="7"/>
  <c r="D74" i="7"/>
  <c r="G200" i="7"/>
  <c r="O200" i="7"/>
  <c r="D109" i="7"/>
  <c r="F199" i="7"/>
  <c r="L126" i="7"/>
  <c r="O126" i="7"/>
  <c r="C45" i="7"/>
  <c r="L74" i="7"/>
  <c r="B78" i="7"/>
  <c r="P157" i="7"/>
  <c r="H55" i="7"/>
  <c r="L226" i="7"/>
  <c r="P220" i="7"/>
  <c r="B213" i="7"/>
  <c r="C206" i="7"/>
  <c r="D94" i="7"/>
  <c r="P68" i="7"/>
  <c r="O69" i="7"/>
  <c r="O181" i="7"/>
  <c r="G181" i="7"/>
  <c r="B105" i="7"/>
  <c r="I216" i="7"/>
  <c r="J129" i="7"/>
  <c r="D135" i="7"/>
  <c r="N103" i="7"/>
  <c r="G63" i="7"/>
  <c r="G56" i="7"/>
  <c r="G136" i="7"/>
  <c r="M51" i="7"/>
  <c r="F127" i="7"/>
  <c r="P117" i="7"/>
  <c r="J190" i="7"/>
  <c r="L190" i="7"/>
  <c r="J151" i="7"/>
  <c r="C199" i="7"/>
  <c r="H221" i="7"/>
  <c r="J162" i="7"/>
  <c r="B142" i="7"/>
  <c r="M220" i="7"/>
  <c r="K83" i="7"/>
  <c r="E173" i="7"/>
  <c r="B83" i="7"/>
  <c r="F102" i="7"/>
  <c r="R175" i="7"/>
  <c r="H180" i="7"/>
  <c r="B160" i="7"/>
  <c r="E182" i="7"/>
  <c r="P196" i="7"/>
  <c r="B58" i="7"/>
  <c r="D213" i="7"/>
  <c r="B215" i="7"/>
  <c r="J118" i="7"/>
  <c r="F69" i="7"/>
  <c r="F216" i="7"/>
  <c r="F51" i="7"/>
  <c r="P135" i="7"/>
  <c r="N75" i="7"/>
  <c r="C151" i="7"/>
  <c r="J171" i="7"/>
  <c r="O60" i="7"/>
  <c r="R137" i="7"/>
  <c r="K207" i="7"/>
  <c r="M47" i="7"/>
  <c r="D43" i="7"/>
  <c r="R200" i="7"/>
  <c r="G109" i="7"/>
  <c r="H90" i="7"/>
  <c r="F179" i="7"/>
  <c r="R207" i="7"/>
  <c r="C142" i="7"/>
  <c r="R114" i="7"/>
  <c r="E187" i="7"/>
  <c r="B151" i="7"/>
  <c r="C179" i="7"/>
  <c r="J128" i="7"/>
  <c r="O74" i="7"/>
  <c r="P143" i="7"/>
  <c r="P127" i="7"/>
  <c r="K173" i="7"/>
  <c r="B208" i="7"/>
  <c r="C146" i="7"/>
  <c r="K178" i="7"/>
  <c r="F43" i="7"/>
  <c r="B207" i="7"/>
  <c r="H135" i="7"/>
  <c r="E56" i="7"/>
  <c r="G218" i="7"/>
  <c r="L202" i="7"/>
  <c r="P128" i="7"/>
  <c r="R109" i="7"/>
  <c r="J70" i="7"/>
  <c r="R57" i="7"/>
  <c r="H114" i="7"/>
  <c r="O81" i="7"/>
  <c r="M113" i="7"/>
  <c r="D174" i="7"/>
  <c r="G127" i="7"/>
  <c r="L93" i="7"/>
  <c r="L127" i="7"/>
  <c r="B136" i="7"/>
  <c r="J117" i="7"/>
  <c r="B120" i="7"/>
  <c r="I210" i="7"/>
  <c r="J216" i="7"/>
  <c r="P200" i="7"/>
  <c r="F219" i="7"/>
  <c r="P86" i="7"/>
  <c r="F47" i="7"/>
  <c r="D136" i="7"/>
  <c r="I213" i="7"/>
  <c r="D78" i="7"/>
  <c r="K118" i="7"/>
  <c r="F46" i="7"/>
  <c r="F198" i="7"/>
  <c r="E211" i="7"/>
  <c r="D154" i="7"/>
  <c r="B222" i="7"/>
  <c r="D53" i="7"/>
  <c r="D206" i="7"/>
  <c r="E179" i="7"/>
  <c r="B126" i="7"/>
  <c r="L199" i="7"/>
  <c r="K77" i="7"/>
  <c r="D170" i="7"/>
  <c r="K189" i="7"/>
  <c r="C74" i="7"/>
  <c r="R76" i="7"/>
  <c r="M43" i="7"/>
  <c r="B94" i="7"/>
  <c r="E197" i="7"/>
  <c r="R65" i="7"/>
  <c r="I194" i="7"/>
  <c r="K146" i="7"/>
  <c r="R220" i="7"/>
  <c r="O110" i="7"/>
  <c r="O51" i="7"/>
  <c r="C227" i="7"/>
  <c r="I204" i="7"/>
  <c r="B219" i="7"/>
  <c r="L138" i="7"/>
  <c r="N109" i="7"/>
  <c r="P62" i="7"/>
  <c r="P228" i="7"/>
  <c r="P76" i="7"/>
  <c r="P64" i="7"/>
  <c r="M158" i="7"/>
  <c r="C167" i="7"/>
  <c r="J135" i="7"/>
  <c r="N199" i="7"/>
  <c r="N168" i="7"/>
  <c r="R136" i="7"/>
  <c r="I76" i="7"/>
  <c r="K220" i="7"/>
  <c r="P112" i="7"/>
  <c r="D143" i="7"/>
  <c r="J205" i="7"/>
  <c r="R96" i="7"/>
  <c r="C201" i="7"/>
  <c r="C78" i="7"/>
  <c r="L79" i="7"/>
  <c r="O208" i="7"/>
  <c r="I122" i="7"/>
  <c r="K152" i="7"/>
  <c r="C192" i="7"/>
  <c r="O124" i="7"/>
  <c r="O170" i="7"/>
  <c r="O50" i="7"/>
  <c r="I171" i="7"/>
  <c r="O93" i="7"/>
  <c r="G217" i="7"/>
  <c r="E201" i="7"/>
  <c r="P54" i="7"/>
  <c r="I127" i="7"/>
  <c r="N170" i="7"/>
  <c r="E94" i="7"/>
  <c r="G219" i="7"/>
  <c r="P186" i="7"/>
  <c r="L192" i="7"/>
  <c r="M228" i="7"/>
  <c r="D69" i="7"/>
  <c r="C128" i="7"/>
  <c r="B227" i="7"/>
  <c r="M202" i="7"/>
  <c r="H99" i="7"/>
  <c r="P102" i="7"/>
  <c r="K126" i="7"/>
  <c r="L143" i="7"/>
  <c r="P50" i="7"/>
  <c r="J104" i="7"/>
  <c r="G207" i="7"/>
  <c r="J51" i="7"/>
  <c r="M165" i="7"/>
  <c r="G126" i="7"/>
  <c r="C191" i="7"/>
  <c r="D98" i="7"/>
  <c r="F135" i="7"/>
  <c r="F183" i="7"/>
  <c r="C94" i="7"/>
  <c r="R206" i="7"/>
  <c r="C48" i="7"/>
  <c r="P141" i="7"/>
  <c r="R53" i="7"/>
  <c r="O151" i="7"/>
  <c r="M49" i="7"/>
  <c r="M95" i="7"/>
  <c r="R208" i="7"/>
  <c r="N200" i="7"/>
  <c r="J178" i="7"/>
  <c r="C54" i="7"/>
  <c r="K196" i="7"/>
  <c r="N95" i="7"/>
  <c r="N74" i="7"/>
  <c r="B185" i="7"/>
  <c r="L70" i="7"/>
  <c r="G48" i="7"/>
  <c r="L213" i="7"/>
  <c r="C114" i="7"/>
  <c r="D217" i="7"/>
  <c r="C90" i="7"/>
  <c r="R50" i="7"/>
  <c r="B49" i="7"/>
  <c r="B143" i="7"/>
  <c r="K127" i="7"/>
  <c r="D123" i="7"/>
  <c r="H208" i="7"/>
  <c r="C152" i="7"/>
  <c r="I177" i="7"/>
  <c r="M59" i="7"/>
  <c r="F223" i="7"/>
  <c r="F92" i="7"/>
  <c r="G114" i="7"/>
  <c r="L158" i="7"/>
  <c r="L152" i="7"/>
  <c r="P142" i="7"/>
  <c r="R214" i="7"/>
  <c r="N84" i="7"/>
  <c r="B192" i="7"/>
  <c r="I138" i="7"/>
  <c r="J195" i="7"/>
  <c r="L156" i="7"/>
  <c r="M190" i="7"/>
  <c r="M216" i="7"/>
  <c r="N206" i="7"/>
  <c r="C158" i="7"/>
  <c r="R95" i="7"/>
  <c r="M198" i="7"/>
  <c r="P168" i="7"/>
  <c r="B199" i="7"/>
  <c r="B170" i="7"/>
  <c r="P187" i="7"/>
  <c r="L117" i="7"/>
  <c r="P110" i="7"/>
  <c r="E54" i="7"/>
  <c r="E228" i="7"/>
  <c r="K128" i="7"/>
  <c r="E128" i="7"/>
  <c r="L95" i="7"/>
  <c r="L180" i="7"/>
  <c r="J66" i="7"/>
  <c r="R46" i="7"/>
  <c r="D193" i="7"/>
  <c r="L47" i="7"/>
  <c r="L82" i="7"/>
  <c r="J115" i="7"/>
  <c r="O94" i="7"/>
  <c r="E126" i="7"/>
  <c r="O222" i="7"/>
  <c r="C224" i="7"/>
  <c r="K177" i="7"/>
  <c r="O135" i="7"/>
  <c r="G78" i="7"/>
  <c r="P169" i="7"/>
  <c r="H60" i="7"/>
  <c r="O192" i="7"/>
  <c r="R69" i="7"/>
  <c r="B127" i="7"/>
  <c r="L66" i="7"/>
  <c r="D197" i="7"/>
  <c r="J132" i="7"/>
  <c r="D158" i="7"/>
  <c r="C181" i="7"/>
  <c r="E221" i="7"/>
  <c r="N114" i="7"/>
  <c r="L86" i="7"/>
  <c r="O128" i="7"/>
  <c r="F136" i="7"/>
  <c r="N151" i="7"/>
  <c r="K155" i="7"/>
  <c r="C109" i="7"/>
  <c r="E190" i="7"/>
  <c r="M136" i="7"/>
  <c r="D84" i="7"/>
  <c r="N189" i="7"/>
  <c r="P75" i="7"/>
  <c r="H151" i="7"/>
  <c r="E132" i="7"/>
  <c r="F108" i="7"/>
  <c r="M87" i="7"/>
  <c r="K92" i="7"/>
  <c r="R151" i="7"/>
  <c r="E186" i="7"/>
  <c r="P131" i="7"/>
  <c r="B211" i="7"/>
  <c r="K114" i="7"/>
  <c r="F184" i="7"/>
  <c r="O86" i="7"/>
  <c r="R98" i="7"/>
  <c r="D47" i="7"/>
  <c r="D92" i="7"/>
  <c r="H110" i="7"/>
  <c r="C177" i="7"/>
  <c r="C198" i="7"/>
  <c r="J94" i="7"/>
  <c r="L146" i="7"/>
  <c r="O46" i="7"/>
  <c r="E141" i="7"/>
  <c r="J83" i="7"/>
  <c r="G216" i="7"/>
  <c r="P146" i="7"/>
  <c r="E200" i="7"/>
  <c r="G107" i="7"/>
  <c r="H146" i="7"/>
  <c r="P72" i="7"/>
  <c r="R68" i="7"/>
  <c r="G179" i="7"/>
  <c r="E69" i="7"/>
  <c r="I152" i="7"/>
  <c r="J90" i="7"/>
  <c r="C81" i="7"/>
  <c r="L208" i="7"/>
  <c r="O162" i="7"/>
  <c r="K54" i="7"/>
  <c r="C196" i="7"/>
  <c r="B171" i="7"/>
  <c r="J72" i="7"/>
  <c r="N192" i="7"/>
  <c r="D192" i="7"/>
  <c r="F208" i="7"/>
  <c r="N177" i="7"/>
  <c r="N226" i="7"/>
  <c r="H198" i="7"/>
  <c r="R64" i="7"/>
  <c r="F200" i="7"/>
  <c r="H98" i="7"/>
  <c r="B95" i="7"/>
  <c r="J188" i="7"/>
  <c r="K182" i="7"/>
  <c r="L207" i="7"/>
  <c r="M179" i="7"/>
  <c r="G113" i="7"/>
  <c r="K192" i="7"/>
  <c r="G86" i="7"/>
  <c r="B203" i="7"/>
  <c r="E46" i="7"/>
  <c r="P181" i="7"/>
  <c r="F66" i="7"/>
  <c r="F95" i="7"/>
  <c r="D179" i="7"/>
  <c r="C108" i="7"/>
  <c r="C171" i="7"/>
  <c r="K208" i="7"/>
  <c r="D203" i="7"/>
  <c r="J155" i="7"/>
  <c r="G51" i="7"/>
  <c r="D219" i="7"/>
  <c r="K222" i="7"/>
  <c r="R99" i="7"/>
  <c r="F117" i="7"/>
  <c r="R56" i="7"/>
  <c r="M138" i="7"/>
  <c r="O136" i="7"/>
  <c r="E43" i="7"/>
  <c r="H88" i="7"/>
  <c r="B177" i="7"/>
  <c r="E83" i="7"/>
  <c r="E47" i="7"/>
  <c r="L115" i="7"/>
  <c r="R128" i="7"/>
  <c r="E116" i="7"/>
  <c r="G94" i="7"/>
  <c r="E177" i="7"/>
  <c r="B206" i="7"/>
  <c r="H219" i="7"/>
  <c r="E63" i="7"/>
  <c r="M181" i="7"/>
  <c r="D60" i="7"/>
  <c r="B112" i="7"/>
  <c r="I59" i="7"/>
  <c r="N198" i="7"/>
  <c r="F119" i="7"/>
  <c r="M140" i="7"/>
  <c r="J220" i="7"/>
  <c r="C182" i="7"/>
  <c r="F218" i="7"/>
  <c r="I188" i="7"/>
  <c r="M129" i="7"/>
  <c r="L222" i="7"/>
  <c r="D119" i="7"/>
  <c r="H168" i="7"/>
  <c r="F155" i="7"/>
  <c r="F152" i="7"/>
  <c r="D152" i="7"/>
  <c r="E92" i="7"/>
  <c r="J131" i="7"/>
  <c r="E192" i="7"/>
  <c r="F142" i="7"/>
  <c r="H162" i="7"/>
  <c r="D142" i="7"/>
  <c r="H127" i="7"/>
  <c r="C56" i="7"/>
  <c r="C178" i="7"/>
  <c r="G69" i="7"/>
  <c r="P49" i="7"/>
  <c r="K69" i="7"/>
  <c r="K197" i="7"/>
  <c r="L114" i="7"/>
  <c r="D165" i="7"/>
  <c r="C155" i="7"/>
  <c r="N190" i="7"/>
  <c r="K48" i="7"/>
  <c r="F128" i="7"/>
  <c r="P136" i="7"/>
  <c r="G199" i="7"/>
  <c r="N54" i="7"/>
  <c r="F107" i="7"/>
  <c r="P114" i="7"/>
  <c r="R171" i="7"/>
  <c r="R177" i="7"/>
  <c r="F192" i="7"/>
  <c r="R190" i="7"/>
  <c r="M114" i="7"/>
  <c r="I54" i="7"/>
  <c r="H158" i="7"/>
  <c r="K205" i="7"/>
  <c r="C95" i="7"/>
  <c r="G138" i="7"/>
  <c r="B103" i="7"/>
  <c r="Q94" i="7" l="1"/>
  <c r="Q108" i="7"/>
  <c r="Q118" i="7"/>
  <c r="Q203" i="7"/>
  <c r="Q170" i="7"/>
  <c r="Q215" i="7"/>
  <c r="Q59" i="7"/>
  <c r="Q224" i="7"/>
  <c r="Q51" i="7"/>
  <c r="Q212" i="7"/>
  <c r="Q124" i="7"/>
  <c r="Q97" i="7"/>
  <c r="Q175" i="7"/>
  <c r="Q91" i="7"/>
  <c r="Q161" i="7"/>
  <c r="Q160" i="7"/>
  <c r="Q129" i="7"/>
  <c r="Q66" i="7"/>
  <c r="Q76" i="7"/>
  <c r="Q102" i="7"/>
  <c r="Q46" i="7"/>
  <c r="Q173" i="7"/>
  <c r="Q144" i="7"/>
  <c r="Q153" i="7"/>
  <c r="Q199" i="7"/>
  <c r="Q112" i="7"/>
  <c r="Q198" i="7"/>
  <c r="Q61" i="7"/>
  <c r="Q214" i="7"/>
  <c r="Q226" i="7"/>
  <c r="Q74" i="7"/>
  <c r="Q176" i="7"/>
  <c r="Q171" i="7"/>
  <c r="Q213" i="7"/>
  <c r="Q126" i="7"/>
  <c r="Q194" i="7"/>
  <c r="Q49" i="7"/>
  <c r="Q109" i="7"/>
  <c r="Q154" i="7"/>
  <c r="Q79" i="7"/>
  <c r="Q117" i="7"/>
  <c r="Q211" i="7"/>
  <c r="Q81" i="7"/>
  <c r="Q163" i="7"/>
  <c r="Q165" i="7"/>
  <c r="Q115" i="7"/>
  <c r="Q190" i="7"/>
  <c r="Q48" i="7"/>
  <c r="Q181" i="7"/>
  <c r="Q220" i="7"/>
  <c r="Q179" i="7"/>
  <c r="Q44" i="7"/>
  <c r="Q206" i="7"/>
  <c r="Q174" i="7"/>
  <c r="Q67" i="7"/>
  <c r="Q43" i="7"/>
  <c r="Q132" i="7"/>
  <c r="Q70" i="7"/>
  <c r="Q167" i="7"/>
  <c r="Q222" i="7"/>
  <c r="Q72" i="7"/>
  <c r="Q205" i="7"/>
  <c r="Q158" i="7"/>
  <c r="Q133" i="7"/>
  <c r="Q99" i="7"/>
  <c r="Q100" i="7"/>
  <c r="Q162" i="7"/>
  <c r="Q104" i="7"/>
  <c r="Q52" i="7"/>
  <c r="Q209" i="7"/>
  <c r="Q56" i="7"/>
  <c r="Q186" i="7"/>
  <c r="Q116" i="7"/>
  <c r="Q89" i="7"/>
  <c r="Q155" i="7"/>
  <c r="Q189" i="7"/>
  <c r="Q83" i="7"/>
  <c r="Q147" i="7"/>
  <c r="Q105" i="7"/>
  <c r="Q146" i="7"/>
  <c r="Q180" i="7"/>
  <c r="Q71" i="7"/>
  <c r="Q185" i="7"/>
  <c r="Q200" i="7"/>
  <c r="Q202" i="7"/>
  <c r="Q101" i="7"/>
  <c r="Q193" i="7"/>
  <c r="Q143" i="7"/>
  <c r="Q64" i="7"/>
  <c r="Q90" i="7"/>
  <c r="Q208" i="7"/>
  <c r="Q145" i="7"/>
  <c r="Q65" i="7"/>
  <c r="Q80" i="7"/>
  <c r="Q113" i="7"/>
  <c r="Q139" i="7"/>
  <c r="Q87" i="7"/>
  <c r="Q142" i="7"/>
  <c r="Q60" i="7"/>
  <c r="Q210" i="7"/>
  <c r="Q228" i="7"/>
  <c r="Q218" i="7"/>
  <c r="Q172" i="7"/>
  <c r="Q110" i="7"/>
  <c r="Q196" i="7"/>
  <c r="Q148" i="7"/>
  <c r="Q125" i="7"/>
  <c r="Q207" i="7"/>
  <c r="Q223" i="7"/>
  <c r="Q216" i="7"/>
  <c r="Q157" i="7"/>
  <c r="Q141" i="7"/>
  <c r="Q96" i="7"/>
  <c r="Q168" i="7"/>
  <c r="Q197" i="7"/>
  <c r="Q219" i="7"/>
  <c r="Q227" i="7"/>
  <c r="Q150" i="7"/>
  <c r="Q120" i="7"/>
  <c r="Q114" i="7"/>
  <c r="Q98" i="7"/>
  <c r="Q54" i="7"/>
  <c r="Q88" i="7"/>
  <c r="Q78" i="7"/>
  <c r="Q187" i="7"/>
  <c r="Q166" i="7"/>
  <c r="Q217" i="7"/>
  <c r="Q107" i="7"/>
  <c r="Q127" i="7"/>
  <c r="Q130" i="7"/>
  <c r="Q85" i="7"/>
  <c r="Q225" i="7"/>
  <c r="Q62" i="7"/>
  <c r="Q183" i="7"/>
  <c r="Q50" i="7"/>
  <c r="Q75" i="7"/>
  <c r="Q119" i="7"/>
  <c r="Q58" i="7"/>
  <c r="Q84" i="7"/>
  <c r="Q195" i="7"/>
  <c r="Q152" i="7"/>
  <c r="Q140" i="7"/>
  <c r="Q188" i="7"/>
  <c r="Q128" i="7"/>
  <c r="Q182" i="7"/>
  <c r="Q121" i="7"/>
  <c r="Q151" i="7"/>
  <c r="Q68" i="7"/>
  <c r="Q95" i="7"/>
  <c r="Q136" i="7"/>
  <c r="Q164" i="7"/>
  <c r="Q131" i="7"/>
  <c r="Q191" i="7"/>
  <c r="Q201" i="7"/>
  <c r="Q53" i="7"/>
  <c r="Q221" i="7"/>
  <c r="Q159" i="7"/>
  <c r="Q138" i="7"/>
  <c r="Q137" i="7"/>
  <c r="Q178" i="7"/>
  <c r="Q204" i="7"/>
  <c r="Q149" i="7"/>
  <c r="Q86" i="7"/>
  <c r="Q134" i="7"/>
  <c r="Q111" i="7"/>
  <c r="Q93" i="7"/>
  <c r="Q92" i="7"/>
  <c r="Q184" i="7"/>
  <c r="Q106" i="7"/>
  <c r="Q135" i="7"/>
  <c r="Q73" i="7"/>
  <c r="Q69" i="7"/>
  <c r="Q177" i="7"/>
  <c r="Q63" i="7"/>
  <c r="Q123" i="7"/>
  <c r="Q103" i="7"/>
  <c r="Q77" i="7"/>
  <c r="Q122" i="7"/>
  <c r="Q57" i="7"/>
  <c r="Q192" i="7"/>
  <c r="Q156" i="7"/>
  <c r="Q47" i="7"/>
  <c r="Q82" i="7"/>
  <c r="Q45" i="7"/>
  <c r="Q55" i="7"/>
  <c r="Q169" i="7"/>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SD</author>
    <author>tc={A81A491F-F474-4B4C-ACD9-62EFC2925B0E}</author>
  </authors>
  <commentList>
    <comment ref="CF17" authorId="0" shapeId="0" xr:uid="{E86836A9-2428-436A-BD06-3AE6888F6A7F}">
      <text>
        <r>
          <rPr>
            <b/>
            <sz val="9"/>
            <color indexed="81"/>
            <rFont val="Tahoma"/>
            <family val="2"/>
          </rPr>
          <t>SD:</t>
        </r>
        <r>
          <rPr>
            <sz val="9"/>
            <color indexed="81"/>
            <rFont val="Tahoma"/>
            <family val="2"/>
          </rPr>
          <t xml:space="preserve">
va chercher la colonne support recherché</t>
        </r>
      </text>
    </comment>
    <comment ref="CG17" authorId="0" shapeId="0" xr:uid="{55165C5C-8D6F-458B-B2CF-D40D5818B3F7}">
      <text>
        <r>
          <rPr>
            <b/>
            <sz val="9"/>
            <color indexed="81"/>
            <rFont val="Tahoma"/>
            <family val="2"/>
          </rPr>
          <t>SD:</t>
        </r>
        <r>
          <rPr>
            <sz val="9"/>
            <color indexed="81"/>
            <rFont val="Tahoma"/>
            <family val="2"/>
          </rPr>
          <t xml:space="preserve">
va chercher les valeurs de la situation et de la hauteur recherchés</t>
        </r>
      </text>
    </comment>
    <comment ref="CI17" authorId="0" shapeId="0" xr:uid="{4FCF537F-E317-4D3E-A020-5CAB068FC055}">
      <text>
        <r>
          <rPr>
            <b/>
            <sz val="9"/>
            <color indexed="81"/>
            <rFont val="Tahoma"/>
            <family val="2"/>
          </rPr>
          <t>SD:</t>
        </r>
        <r>
          <rPr>
            <sz val="9"/>
            <color indexed="81"/>
            <rFont val="Tahoma"/>
            <family val="2"/>
          </rPr>
          <t xml:space="preserve">
Va chercher la zone de sismicité max pour la catégorie recherchée</t>
        </r>
      </text>
    </comment>
    <comment ref="CK17" authorId="0" shapeId="0" xr:uid="{D8FD440A-C6ED-449E-828E-629993524441}">
      <text>
        <r>
          <rPr>
            <b/>
            <sz val="9"/>
            <color indexed="81"/>
            <rFont val="Tahoma"/>
            <family val="2"/>
          </rPr>
          <t>SD:</t>
        </r>
        <r>
          <rPr>
            <sz val="9"/>
            <color indexed="81"/>
            <rFont val="Tahoma"/>
            <family val="2"/>
          </rPr>
          <t xml:space="preserve">
concaténation des supports visés pour le procédé concerné</t>
        </r>
      </text>
    </comment>
    <comment ref="A172" authorId="1" shapeId="0" xr:uid="{A81A491F-F474-4B4C-ACD9-62EFC2925B0E}">
      <text>
        <r>
          <rPr>
            <sz val="11"/>
            <color theme="1"/>
            <rFont val="Calibri"/>
            <family val="2"/>
            <scheme val="minor"/>
          </rPr>
          <t xml:space="preserve">[Commentaire à thread]
Votre version d’Excel vous permet de lire ce commentaire à thread. Toutefois, les modifications qui y sont apportées seront supprimées si le fichier est ouvert dans une version plus récente d’Excel. En savoir plus : https://go.microsoft.com/fwlink/?linkid=870924
Commentaire :
    Ligne en rouge signifie que les renseignements sont définis sans prendre en compte le revêtements extérieurs de la façade
Cette ligne n'est pas référence dans le module de recherche </t>
        </r>
      </text>
    </comment>
  </commentList>
</comments>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<sst xmlns="http://schemas.openxmlformats.org/spreadsheetml/2006/main" count="11757" uniqueCount="1780">
  <si>
    <t>TITULAIRE DE L'EVALUATION</t>
  </si>
  <si>
    <t>REF</t>
  </si>
  <si>
    <t>PUBLIE LE</t>
  </si>
  <si>
    <t>VALIDITE</t>
  </si>
  <si>
    <t>Panneau sandwich</t>
  </si>
  <si>
    <t>Bardage rapporté</t>
  </si>
  <si>
    <t>Vêtage</t>
  </si>
  <si>
    <t>Vêture</t>
  </si>
  <si>
    <t>EVALUATION TECHNIQUE</t>
  </si>
  <si>
    <t>OUI</t>
  </si>
  <si>
    <t>NON</t>
  </si>
  <si>
    <t>EXAMINE PAR LE GS/COMEX LE</t>
  </si>
  <si>
    <t>Avis Technique</t>
  </si>
  <si>
    <t>Moeding Keramikfassaden GmbH
(DE)</t>
  </si>
  <si>
    <t>Porcelanosa Grupo
(ES)</t>
  </si>
  <si>
    <t xml:space="preserve">Vétisol Vétirail </t>
  </si>
  <si>
    <t>Carea Façade
(fr)</t>
  </si>
  <si>
    <t>Rebeton
(FR)</t>
  </si>
  <si>
    <t xml:space="preserve">Carea Rainuré Bardage Horizontal </t>
  </si>
  <si>
    <t xml:space="preserve">DuPont Corian® EC -Système de fixations invisibles </t>
  </si>
  <si>
    <t>E.I DuPont de Nemours and Company DuPont Surfaces- Corian
(CH)</t>
  </si>
  <si>
    <t>Effix Architecture</t>
  </si>
  <si>
    <t>Société Ciments Calcia
(FR)</t>
  </si>
  <si>
    <t>VETA France
(FR)</t>
  </si>
  <si>
    <t>DTA</t>
  </si>
  <si>
    <t>Sto
(FR)</t>
  </si>
  <si>
    <t>Terreal
(FR)</t>
  </si>
  <si>
    <t>SO</t>
  </si>
  <si>
    <t>FAVORABLE</t>
  </si>
  <si>
    <t>GS 06</t>
  </si>
  <si>
    <t>GS 07</t>
  </si>
  <si>
    <t>GS 09</t>
  </si>
  <si>
    <t>GS 12</t>
  </si>
  <si>
    <t>GS 13</t>
  </si>
  <si>
    <t>GS 16</t>
  </si>
  <si>
    <t>GS 19</t>
  </si>
  <si>
    <t>GS 20</t>
  </si>
  <si>
    <t>GS 21</t>
  </si>
  <si>
    <t>LISTE GS</t>
  </si>
  <si>
    <t>GS 2</t>
  </si>
  <si>
    <t>GS 3</t>
  </si>
  <si>
    <t>GS 5</t>
  </si>
  <si>
    <t>GS 14</t>
  </si>
  <si>
    <t>GS 17</t>
  </si>
  <si>
    <t>Alucobond Riveté / Vissé</t>
  </si>
  <si>
    <t>3A Composites GmbH
(DE)</t>
  </si>
  <si>
    <t>Alucoil SA 
(SP)</t>
  </si>
  <si>
    <t>SCB
(FR)</t>
  </si>
  <si>
    <t>Naturetech™</t>
  </si>
  <si>
    <t>KWP
(CA)</t>
  </si>
  <si>
    <t xml:space="preserve">Ornimat, Decoboard, Puro Plus </t>
  </si>
  <si>
    <t>Scheerders Van Kerchove’s (SVK)
(BE)</t>
  </si>
  <si>
    <t>Cembrit Holding A/S 
(DK)</t>
  </si>
  <si>
    <t>Cembrit® Planatural</t>
  </si>
  <si>
    <t>SWISSPEARL® FIBERCEMENT PANEL SYSTEM</t>
  </si>
  <si>
    <t>SWISSPEARL GROUP SA 
(CH)</t>
  </si>
  <si>
    <t>Rieder Faserbeton Elemente GmbH
(DE)</t>
  </si>
  <si>
    <t>2.2/12-1512_V1</t>
  </si>
  <si>
    <t xml:space="preserve">Cembrit® Cover et Cembrit® Solid </t>
  </si>
  <si>
    <t>TYPE DOCUMENT</t>
  </si>
  <si>
    <t>ATex cas a</t>
  </si>
  <si>
    <t>ATex cas b</t>
  </si>
  <si>
    <t>ATex cas c</t>
  </si>
  <si>
    <t>Avis technique</t>
  </si>
  <si>
    <t>ETN</t>
  </si>
  <si>
    <t>Pass innovation</t>
  </si>
  <si>
    <t>ÉTÉ/ETA</t>
  </si>
  <si>
    <t>Autre</t>
  </si>
  <si>
    <t xml:space="preserve">COLORMAT </t>
  </si>
  <si>
    <t xml:space="preserve">FibreC - concrete skin Fixation non visible </t>
  </si>
  <si>
    <t>FunderMax GmbH 
(AT)</t>
  </si>
  <si>
    <t xml:space="preserve">Max® Exterior fixations invisibles ME 01 FR </t>
  </si>
  <si>
    <t>Max® Exterior
Max® Universal
Ossature Bois ME 07 FR</t>
  </si>
  <si>
    <t>Trespa International BV
(NL)</t>
  </si>
  <si>
    <t>Resoplan Ossature Bois</t>
  </si>
  <si>
    <t>Resopal
(DE)</t>
  </si>
  <si>
    <t>MEG
Fixation visible</t>
  </si>
  <si>
    <t>Abet
(FR)</t>
  </si>
  <si>
    <t>Trespa Meteon TS 150 fixation par vis sur ossature bois</t>
  </si>
  <si>
    <t>2.2/12-1534_V1</t>
  </si>
  <si>
    <t>2.2/13-1557_V1</t>
  </si>
  <si>
    <t>DATE REFERENCEMENT</t>
  </si>
  <si>
    <t xml:space="preserve"> -&gt; AT/DTA : Sur liste verte C2p (OUI/NON)
-&gt; ATex (Avis favorable / Avis défavorable)
-&gt; Autre : SO</t>
  </si>
  <si>
    <t>-</t>
  </si>
  <si>
    <t>TYPE BARDAGE_VETURE_VETAGE_ETICS</t>
  </si>
  <si>
    <t>Elément de remplissage de façade</t>
  </si>
  <si>
    <t>Façade légère respirante</t>
  </si>
  <si>
    <t>Façade légère à ossature bois</t>
  </si>
  <si>
    <t>Façade légère à ossature métallique</t>
  </si>
  <si>
    <t>Façade translucide organique</t>
  </si>
  <si>
    <t>Système Double Peau</t>
  </si>
  <si>
    <t>Bardage rapporté en composite</t>
  </si>
  <si>
    <t>Bardage rapporté en bois modifié</t>
  </si>
  <si>
    <t>Bardage rapporté en fibre-bois</t>
  </si>
  <si>
    <t>Bardage rapporté en fibres minérales</t>
  </si>
  <si>
    <t>Bardage rapporté en stratifié HPL</t>
  </si>
  <si>
    <t xml:space="preserve">Bardage rapporté - Système d’enduit sur plaque </t>
  </si>
  <si>
    <t>ArcelorMittal Construction FRANCE
(FR)</t>
  </si>
  <si>
    <t>PROMISTYL S</t>
  </si>
  <si>
    <t>2.1/13-1595_V1</t>
  </si>
  <si>
    <t>TRIMO Trebnje D.O.O
(SI)</t>
  </si>
  <si>
    <t>Trimoterm FTV</t>
  </si>
  <si>
    <t xml:space="preserve">PROMISTYL V </t>
  </si>
  <si>
    <t>2.1/13-1594_V1</t>
  </si>
  <si>
    <t>Bardage rapporté en céramique</t>
  </si>
  <si>
    <t>Bardage rapporté en fibre-ciment</t>
  </si>
  <si>
    <t>Vêture en terre-cuite</t>
  </si>
  <si>
    <t>Bardage rapporté en terre cuite</t>
  </si>
  <si>
    <t xml:space="preserve">Bardage rapporté en mortier de résine acrylique </t>
  </si>
  <si>
    <t>ASPECT</t>
  </si>
  <si>
    <t>TYPE ASPECT</t>
  </si>
  <si>
    <t>ETICS sur fibre de bois</t>
  </si>
  <si>
    <t>ETICS sur PSE</t>
  </si>
  <si>
    <t>ETICS sur laine de roche</t>
  </si>
  <si>
    <t>Enduit</t>
  </si>
  <si>
    <t>Façade vitrée à ossature bois</t>
  </si>
  <si>
    <t>Métallique</t>
  </si>
  <si>
    <t>Minéral (hors enduits)</t>
  </si>
  <si>
    <t>Verre</t>
  </si>
  <si>
    <t>Bardeaux</t>
  </si>
  <si>
    <t>Minéral</t>
  </si>
  <si>
    <t>Minéral - Brique</t>
  </si>
  <si>
    <t>Bardage rapporté en mortier de résine polyester</t>
  </si>
  <si>
    <t>Minéral - Bardeaux</t>
  </si>
  <si>
    <t>Panneaux</t>
  </si>
  <si>
    <t>Lames</t>
  </si>
  <si>
    <t>Système de Vitrage Extérieur Attaché 
(VEA)</t>
  </si>
  <si>
    <t>AGC Glass
(FR)</t>
  </si>
  <si>
    <t>2.1/13-1574_V1</t>
  </si>
  <si>
    <t xml:space="preserve">Structura Duo </t>
  </si>
  <si>
    <t>StoVentec Glass Système à fixations invisibles</t>
  </si>
  <si>
    <t xml:space="preserve">Bardage rapporté en revêtement collé sur plaque </t>
  </si>
  <si>
    <t>2.2/10-1425_V3</t>
  </si>
  <si>
    <t>Structura Vision R</t>
  </si>
  <si>
    <t>2.1/13-1572_V2</t>
  </si>
  <si>
    <t>Bardage rapporté en PVC</t>
  </si>
  <si>
    <t>Wienerberger</t>
  </si>
  <si>
    <t>Minéral - Panneaux</t>
  </si>
  <si>
    <t>Bois - Lames</t>
  </si>
  <si>
    <t xml:space="preserve">- Hors bâtiments d'habitation
- La hauteur maximale est définie en fonction du système de reprise du poids propre de la peau extérieure, elle est à priori de 15m. </t>
  </si>
  <si>
    <t>ROCKWOOL
(FR)</t>
  </si>
  <si>
    <t>2.2/14-1625_V2</t>
  </si>
  <si>
    <t>Plastique - Lames</t>
  </si>
  <si>
    <t xml:space="preserve">¤ Hors bâtiment d'habitation
¤ La hauteur des bâtiments est limitée à :
- 50 mètres dans le cas d’une pose verticale,
- 40 mètres dans le cas d’une pose horizontale,
- 20 mètres dans le cas des façades avec baies (ouvertures),
- 15 mètres dans le cas d’un joint de dilatation. </t>
  </si>
  <si>
    <t>DOMAINE D'EMPLOI VISE PAR L'EVALUATION (EXTRAIT)</t>
  </si>
  <si>
    <t>SUPPORT BOIS</t>
  </si>
  <si>
    <t>SYNTHESE PROCEDE</t>
  </si>
  <si>
    <t>I</t>
  </si>
  <si>
    <t>II</t>
  </si>
  <si>
    <t>III</t>
  </si>
  <si>
    <t>IV</t>
  </si>
  <si>
    <t>TC/TNC
dans le domaine d'emploi visé</t>
  </si>
  <si>
    <t>A2-s1,d0</t>
  </si>
  <si>
    <t>ROCKBARDAGE</t>
  </si>
  <si>
    <t xml:space="preserve">LITE POINT </t>
  </si>
  <si>
    <t xml:space="preserve">Saint Gobain Glass </t>
  </si>
  <si>
    <t xml:space="preserve">Bardage verrier </t>
  </si>
  <si>
    <t>Saint Gobain Glass
(FR)</t>
  </si>
  <si>
    <t>OUI (INDIRECTEMENT)</t>
  </si>
  <si>
    <r>
      <t xml:space="preserve">OUI </t>
    </r>
    <r>
      <rPr>
        <sz val="9"/>
        <rFont val="Calibri"/>
        <family val="2"/>
        <scheme val="minor"/>
      </rPr>
      <t>(INDIRECTEMENT)</t>
    </r>
  </si>
  <si>
    <t>2.2/11-1484_V2</t>
  </si>
  <si>
    <t xml:space="preserve">
INTRODUCTION</t>
  </si>
  <si>
    <t>Knauf</t>
  </si>
  <si>
    <t>2.2/15-1666_V2</t>
  </si>
  <si>
    <r>
      <t xml:space="preserve">OUI </t>
    </r>
    <r>
      <rPr>
        <sz val="9"/>
        <color theme="1"/>
        <rFont val="Calibri"/>
        <family val="2"/>
        <scheme val="minor"/>
      </rPr>
      <t>(INDIRECTEMENT)</t>
    </r>
  </si>
  <si>
    <t>ZONE SISMIQUE MAX POUR SUPPORT BOIS VISE PAR CATEGORIE DE BATIMENT
(1 à 4)</t>
  </si>
  <si>
    <t>INDICE</t>
  </si>
  <si>
    <t>DATE</t>
  </si>
  <si>
    <t>PAR</t>
  </si>
  <si>
    <t>Pemiere édition</t>
  </si>
  <si>
    <t>OBSERVATION</t>
  </si>
  <si>
    <t>SD</t>
  </si>
  <si>
    <t>B,s2-d0</t>
  </si>
  <si>
    <t>2.2/13-1542_V2</t>
  </si>
  <si>
    <t>Labelfaçade
(FR)</t>
  </si>
  <si>
    <t>OBSERVATIONS SUR EVALUATION TECHNIQUE</t>
  </si>
  <si>
    <t>2.1/13-1597_V1</t>
  </si>
  <si>
    <t>Système Structal 100</t>
  </si>
  <si>
    <t xml:space="preserve">Façade légère en Vitrage Extérieur Collé (VEC) </t>
  </si>
  <si>
    <t>RINALDI STRUCTAL
(FR)</t>
  </si>
  <si>
    <t>HYDRO BUILDING SYSTEMS</t>
  </si>
  <si>
    <t>HYDRO BUILDING SYSTEMS
(FR)</t>
  </si>
  <si>
    <t>2.1/13-1576_V1</t>
  </si>
  <si>
    <t>WICTEC 50 VEC</t>
  </si>
  <si>
    <t>2.1/13-1575_V1</t>
  </si>
  <si>
    <t>DB 3.0</t>
  </si>
  <si>
    <t>PAQUET FONTAINE
(FR)</t>
  </si>
  <si>
    <t>REYNAERS ALUMINIUM</t>
  </si>
  <si>
    <t>REYNAERS ALUMINIUM
(FR)</t>
  </si>
  <si>
    <t xml:space="preserve">SFC 85 Type A et B </t>
  </si>
  <si>
    <t xml:space="preserve">GEODE à serreurs
ponctuels 2 </t>
  </si>
  <si>
    <t>2.1/14-1653_V1</t>
  </si>
  <si>
    <t>GEODE Italienne Trame
Verticale</t>
  </si>
  <si>
    <t>2.1/14-1651_V1</t>
  </si>
  <si>
    <t>Mecano Italienne Trame Verticale</t>
  </si>
  <si>
    <t>2.1/14-1654_V1</t>
  </si>
  <si>
    <t>2.1/14-1652_V1</t>
  </si>
  <si>
    <t>Pare-soleil</t>
  </si>
  <si>
    <t xml:space="preserve">CW 86 </t>
  </si>
  <si>
    <t>2.2/16-1729_V1</t>
  </si>
  <si>
    <t>2.2/15-1710_V2</t>
  </si>
  <si>
    <t>2.2/17-1787_V2</t>
  </si>
  <si>
    <t>VETAbric+, VETApier+ Bardage</t>
  </si>
  <si>
    <t xml:space="preserve">Système céramique FV PORCELANOSA GROUPE Fixation Visible </t>
  </si>
  <si>
    <t>Porcelanosa Groupe</t>
  </si>
  <si>
    <t>2.2/20-1806_V1</t>
  </si>
  <si>
    <t>2.2/20-1807_V1</t>
  </si>
  <si>
    <t>Techni-Process</t>
  </si>
  <si>
    <t>Mur Double</t>
  </si>
  <si>
    <t>BLOCSTAR</t>
  </si>
  <si>
    <r>
      <rPr>
        <b/>
        <sz val="11"/>
        <color theme="1"/>
        <rFont val="Calibri"/>
        <family val="2"/>
        <scheme val="minor"/>
      </rPr>
      <t>ONGLET FACADE</t>
    </r>
    <r>
      <rPr>
        <sz val="11"/>
        <color theme="1"/>
        <rFont val="Calibri"/>
        <family val="2"/>
        <scheme val="minor"/>
      </rPr>
      <t xml:space="preserve">
</t>
    </r>
    <r>
      <rPr>
        <sz val="11"/>
        <color theme="1"/>
        <rFont val="Calibri"/>
        <family val="2"/>
        <scheme val="minor"/>
      </rPr>
      <t xml:space="preserve">• </t>
    </r>
    <r>
      <rPr>
        <u/>
        <sz val="11"/>
        <color theme="1"/>
        <rFont val="Calibri"/>
        <family val="2"/>
        <scheme val="minor"/>
      </rPr>
      <t>Ajout de :</t>
    </r>
    <r>
      <rPr>
        <sz val="11"/>
        <color theme="1"/>
        <rFont val="Calibri"/>
        <family val="2"/>
        <scheme val="minor"/>
      </rPr>
      <t xml:space="preserve">
    - DTA 2.1/14-1653_V1 GEODE à serreurs ponctuels 2 (Hydro)
    - DTA 2.1/14-1651_V1 GEODE Italienne Trame Verticale (Hydro)
    - DTA 2.1/14-1654_V1 MECANO à serreurs ponctuels 2 (Hydro)
    - DTA 2.1/14-1652_V1 Mecano Italienne Trame Verticale (Hydro)
    - DTA 2.1/20-1809_V1 CW 86 (Reynaers)
    - AT 2.2/17-1783_V2 ALTIVO® - ALTIVOLITE®
    - AT 2.2/20-1806_V1 du procédé Système céramique FV PORCELANOSA GROUPE Fixation Visible
    - AT 2.2/20-1807_V1 du procédé Système céramique FV PORCELANOSA GROUPE Fixation invisible
    - ATEx cas a 2864_V1 du procédé Bloc star
    - ATEx cas a 2836_V1 du procédé Gebrik JM
    - ATEx cas a 2697_V1 du procédé MINERAL-COLOR-ELITE-CHROMATIQUE
    - ATEx cas a 2597 du procédé ELYTE BARDAGE TYPE 0
</t>
    </r>
    <r>
      <rPr>
        <b/>
        <sz val="11"/>
        <color theme="1"/>
        <rFont val="Calibri"/>
        <family val="2"/>
        <scheme val="minor"/>
      </rPr>
      <t>ONGLET ACCESSOIRE DE FACADE</t>
    </r>
    <r>
      <rPr>
        <sz val="11"/>
        <color theme="1"/>
        <rFont val="Calibri"/>
        <family val="2"/>
        <scheme val="minor"/>
      </rPr>
      <t xml:space="preserve">
• </t>
    </r>
    <r>
      <rPr>
        <u/>
        <sz val="11"/>
        <color theme="1"/>
        <rFont val="Calibri"/>
        <family val="2"/>
        <scheme val="minor"/>
      </rPr>
      <t>Ajout de :</t>
    </r>
    <r>
      <rPr>
        <sz val="11"/>
        <color theme="1"/>
        <rFont val="Calibri"/>
        <family val="2"/>
        <scheme val="minor"/>
      </rPr>
      <t xml:space="preserve">
    - PRECWOOD 1400
    - AT 2.1/20-1807_V1 : Brise-soleil TERREAL</t>
    </r>
  </si>
  <si>
    <t xml:space="preserve">2.2/16-1752_V1 </t>
  </si>
  <si>
    <t>Vêture Kess Isolierklinker</t>
  </si>
  <si>
    <t>2.2/15-1709_V3</t>
  </si>
  <si>
    <t>Stone Performance Process</t>
  </si>
  <si>
    <t>Barro®</t>
  </si>
  <si>
    <t>WIENERBERGER</t>
  </si>
  <si>
    <t>2.1/16-1713_V1</t>
  </si>
  <si>
    <t>ELEGANCE 52-85 SG</t>
  </si>
  <si>
    <t>2.1/14-1637_V1</t>
  </si>
  <si>
    <t xml:space="preserve">Ouvrants intégrés dans FW 50+ /  FW 50+ H – OI </t>
  </si>
  <si>
    <t xml:space="preserve">Brise-soleil TERREAL </t>
  </si>
  <si>
    <t>WICTEC 50 SG – WICLINE 90 SG</t>
  </si>
  <si>
    <t>2.1/13-1596_V2</t>
  </si>
  <si>
    <t>2.2/16-1751_V2</t>
  </si>
  <si>
    <t xml:space="preserve">Panneaux M32 – M62 Pose en vêture-vêtage </t>
  </si>
  <si>
    <t>MYRAL</t>
  </si>
  <si>
    <t xml:space="preserve">Vêture - vêtage en aluminium </t>
  </si>
  <si>
    <t>2.2/14-1634_V3</t>
  </si>
  <si>
    <t>2.2/14-1623_V1</t>
  </si>
  <si>
    <t xml:space="preserve">LAMINAM 5+ CLIP DE FIXATION </t>
  </si>
  <si>
    <t xml:space="preserve">Bardage rapporté en céramique </t>
  </si>
  <si>
    <t>LAMINAM Spa</t>
  </si>
  <si>
    <t>2.2/21-1808_V1</t>
  </si>
  <si>
    <t>2.2/13-1566_V3</t>
  </si>
  <si>
    <t>Bardage Ductal® F Clad® fixation invisible</t>
  </si>
  <si>
    <r>
      <t>LafargeHolcim Distribution</t>
    </r>
    <r>
      <rPr>
        <b/>
        <sz val="11"/>
        <color theme="1"/>
        <rFont val="Calibri"/>
        <family val="2"/>
        <scheme val="minor"/>
      </rPr>
      <t/>
    </r>
  </si>
  <si>
    <r>
      <rPr>
        <b/>
        <sz val="11"/>
        <color theme="1"/>
        <rFont val="Calibri"/>
        <family val="2"/>
        <scheme val="minor"/>
      </rPr>
      <t>ONGLET FACADE</t>
    </r>
    <r>
      <rPr>
        <sz val="11"/>
        <color theme="1"/>
        <rFont val="Calibri"/>
        <family val="2"/>
        <scheme val="minor"/>
      </rPr>
      <t xml:space="preserve">
• </t>
    </r>
    <r>
      <rPr>
        <u/>
        <sz val="11"/>
        <color theme="1"/>
        <rFont val="Calibri"/>
        <family val="2"/>
        <scheme val="minor"/>
      </rPr>
      <t>Ajout de :</t>
    </r>
    <r>
      <rPr>
        <sz val="11"/>
        <color theme="1"/>
        <rFont val="Calibri"/>
        <family val="2"/>
        <scheme val="minor"/>
      </rPr>
      <t xml:space="preserve">
    - AT 2.2/20-1809_V1 du Bardage Ductal® F Clad® fixation invisible
    - AT 2/16-1731_V1 du Alucobond Riveté / Vissé
    - AT 2.2/19-1803_V2-E1 du PREFABOND
    - AT 2.2/21-1808_V1 du LAMINAM Spa
    - AT 2.2/13-1566_V3 du Effix Architecture
    - AT 2.2/16-1730_V1 du Alucobond Système Cassettes
    - AT 2.2/14-1633_V2 du Vetisol Veticlip
    - AT 2.2/14-1623_V1 du Système ME03 FR Scaléo Clins Max Exterior/ Max Universal
    - AT 2.2/14-1634_V3 du Panneaux M32 – M62 Pose en vêture-vêtage 
    - AT 2.2/16-1751_V2 du FibreC - concrete skin Fixation non visible 
    - AT 2.2/15-1709_V3 du Vêture Kess Isolierklinker
    - AT 2.1/13-1596_V2 du WICTEC 50 SG – WICLINE 90 SG
    - AT 2.1/16-1713_V1 du Barro®
    - AT 2.2/13-1567_V4  du Stone Performance Process
    - AT 2.2/21-1809_V1 du Max Exterior fixations invisibles système ME05 FR MODULO
    - DTA 2.1/12-1503_V2 du Ouvrants intégrés dans FW 50+ /  FW 50+ H – OI 
    - AT 2.1/20-1807_V2 du Brise-soleil TERREAL 
    - DTA 2.1/14-1637_V1 du ELEGANCE 52-85 SG
    - AT 2.2/19-1797_V3 du CLAD 4, CLAD 14 et SMART 2, SMART 4, SMART 9 
 </t>
    </r>
  </si>
  <si>
    <t>Appréciation Technique de Transition</t>
  </si>
  <si>
    <t>COPANEL Ossature Bois et Métal</t>
  </si>
  <si>
    <t>CONNAN
(FR)</t>
  </si>
  <si>
    <t>KRONOSPAN HPL
(PL)</t>
  </si>
  <si>
    <t>Bardage rapporté en stratifié HPL (fixations traversantes)</t>
  </si>
  <si>
    <t>HardiePanel®</t>
  </si>
  <si>
    <t>Bardage rapporté en fibres-ciment (fixations traversantes)</t>
  </si>
  <si>
    <t>James Hardie Europe B.V.</t>
  </si>
  <si>
    <t>Cembrit Holding A/S
(DK)</t>
  </si>
  <si>
    <t>CW 50 FV</t>
  </si>
  <si>
    <t>PORCELANOSA KRION LUX® fixation
C-BOLT®</t>
  </si>
  <si>
    <t>Butech Building Technology S.A. 
(distributeur : PORCELANOSA)
(ES)</t>
  </si>
  <si>
    <t>2.2/21-1814_V1</t>
  </si>
  <si>
    <t>Baguettes MOEDING</t>
  </si>
  <si>
    <t>Moeding</t>
  </si>
  <si>
    <t>2.1/21-1816_V1</t>
  </si>
  <si>
    <t xml:space="preserve">Façade légère respirante </t>
  </si>
  <si>
    <t>2.1/14-1608_V3</t>
  </si>
  <si>
    <t>CEDRAL CLICK</t>
  </si>
  <si>
    <t>2.1/15-1667_V3</t>
  </si>
  <si>
    <t>Lames ST EVOLUTION</t>
  </si>
  <si>
    <t>ArcelorMittal Construction France</t>
  </si>
  <si>
    <t>2.2/21-1813_V1</t>
  </si>
  <si>
    <t>2.2/16-1749_V1</t>
  </si>
  <si>
    <t>2.2/21-1826_V1</t>
  </si>
  <si>
    <t xml:space="preserve">CW 50-SC </t>
  </si>
  <si>
    <t>2.1/17-1790_V3</t>
  </si>
  <si>
    <t xml:space="preserve">FunderMax France
+
Atelier des Façadiers
+
SFS Group SAS
</t>
  </si>
  <si>
    <t>- Limitation du domaine d'emploi à une pression à l’Etat limite de Service inférieure ou égale à 1600 Pa, sauf justifications conformément à la norme NF EN 13830.
- La limitation donnée ci-contre a été déterminée selon les pressions à l'ELS données dans la fiche technique 45 de la COPREC et en considérant la pression limite susnommée.
- L'évaluation ne semble pas viser de support en particulier, ainsi, il n'y a priori pas de contre-indication pour une application sur une structure bois.</t>
  </si>
  <si>
    <t>- Limitation du domaine d'emploi à une pression à l’Etat limite de Service inférieure ou égale à 1200 Pa, sauf justifications conformément à la norme NF EN 13830.
- La limitation donnée ci-contre a été déterminée selon les pressions à l'ELS données dans la fiche technique 45 de la COPREC et en considérant la pression limite susnommée.
- L'évaluation ne semble pas viser de support en particulier, ainsi, il n'y a priori pas de contre-indication pour une application sur une structure bois.</t>
  </si>
  <si>
    <t>- Limitation du domaine d'emploi à la mises en œuvre dans des conditions d’exposition pour lesquelles l’action résultante correspondant à la pression normale est inférieure ou égale à 1200Pa, sauf justifications conformément à la norme NF EN 13830.
- La limitation donnée ci-contre a été déterminée selon les pressions à l'ELS données dans la fiche technique 45 de la COPREC et en considérant la pression limite susnommée.
- L'évaluation ne semble pas viser de support en particulier, ainsi, il n'y a priori pas de contre-indication pour une application sur une structure bois.</t>
  </si>
  <si>
    <t>- Limitation du domaine d'emploi à une pression normale est inférieure ou égale à 1200 Pa, sauf justifications conformément à la norme NF EN 13830
- La limitation donnée ci-contre a été déterminée selon les pressions à l'ELS données dans la fiche technique 45 de la COPREC et en considérant la pression limite susnommée.
- L'évaluation ne semble pas viser de support en particulier, ainsi, il n'y a priori pas de contre-indication pour une application sur une structure bois.</t>
  </si>
  <si>
    <t>- Limitation du domaine d'emploi à une pression  normale ou de service inférieure ou égale à 1600 Pa, sauf justifications conformément à la norme NF EN 13830.
- La limitation donnée ci-contre a été déterminée selon les pressions à l'ELS données dans la fiche technique 45 de la COPREC et en considérant la pression limite susnommée.
- L'évaluation ne semble pas viser de support en particulier, ainsi, il n'y a priori pas de contre-indication pour une application sur une structure bois.</t>
  </si>
  <si>
    <t>- Limitation du domaine d'emploi à une pression à l’Etat limite de Service inférieure ou égale à 2000 Pa, sauf justifications conformément à la norme NF EN 13830.
- La limitation donnée ci-contre a été déterminée selon les pressions à l'ELS données dans la fiche technique 45 de la COPREC et en considérant la pression limite susnommée.
- L'évaluation ne semble pas viser de support en particulier, ainsi, il n'y a priori pas de contre-indication pour une application sur une structure bois.</t>
  </si>
  <si>
    <t>- Limitation du domaine d'emploi à une pression à conditions d’exposition pour lesquelles l’action résultante correspondant à la pression normale est inférieure ou égale à 1200Pa et la dépression normale est inférieure ou égale à 900 Pa, sauf justifications conformément à la norme NF EN 13830.
- La limitation donnée ci-contre a été déterminée selon les pressions à l'ELS données dans la fiche technique 45 de la COPREC et en considérant la pression limite susnommée.
- L'évaluation ne semble pas viser de support en particulier, ainsi, il n'y a priori pas de contre-indication pour une application sur une structure bois.</t>
  </si>
  <si>
    <t>- Limitation du domaine d'emploi à une pression à conditions d’exposition pour lesquelles l'action résultante correspondant à la pression à l’Etat limite de Service est inférieure ou égale à 2000 Pa, sauf justifications conformément à la norme NF EN 13830.
- La limitation donnée ci-contre a été déterminée selon les pressions à l'ELS données dans la fiche technique 45 de la COPREC et en considérant la pression limite susnommée.
- L'évaluation ne semble pas viser de support en particulier, ainsi, il n'y a priori pas de contre-indication pour une application sur une structure bois.</t>
  </si>
  <si>
    <t>- Limitation du domaine d'emploi à une pression de vent normal est inférieure ou égale à 1200 Pa sauf justification apportée conformément au NF DTU 33.1 avec
justification selon NF EN 13830
- La limitation donnée ci-contre a été déterminée selon les pressions à l'ELS données dans la fiche technique 45 de la COPREC et en considérant la pression limite susnommée.
- L'évaluation ne semble pas viser de support en particulier, ainsi, il n'y a priori pas de contre-indication pour une application sur une structure bois.</t>
  </si>
  <si>
    <t>REF ApL</t>
  </si>
  <si>
    <r>
      <t xml:space="preserve">APPRECIATION DE LABORATOIRE
</t>
    </r>
    <r>
      <rPr>
        <b/>
        <sz val="11"/>
        <rFont val="Calibri"/>
        <family val="2"/>
        <scheme val="minor"/>
      </rPr>
      <t>Associée a l'évaluation technique
et portant sur le risque de propagation du feu par les façades et la chute d'objet</t>
    </r>
  </si>
  <si>
    <t>Laboratoire ayant réalisé l'Appréciation de laboratoire</t>
  </si>
  <si>
    <t>OBSERVATIONS SUR L'ApL</t>
  </si>
  <si>
    <t>Efectis</t>
  </si>
  <si>
    <r>
      <t xml:space="preserve">• </t>
    </r>
    <r>
      <rPr>
        <u/>
        <sz val="11"/>
        <color theme="1"/>
        <rFont val="Calibri"/>
        <family val="2"/>
        <scheme val="minor"/>
      </rPr>
      <t>Ajout de :</t>
    </r>
    <r>
      <rPr>
        <sz val="11"/>
        <color theme="1"/>
        <rFont val="Calibri"/>
        <family val="2"/>
        <scheme val="minor"/>
      </rPr>
      <t xml:space="preserve">
    - l'ATT-21/027_V1 du COPANEL Ossature Bois et Métal
    - l'ATT-20/007_V1 du KRONOART
    - l'ATT-20/021_V1 du HardiePanel®
    - l'ATT-21/033_V1 du CEMBRIT® PATINA
    - DTA 2.1/13-1599_V2 du  CW 50 FV
    - AT 2.2/21-1814_V1 du PORCELANOSA KRION LUX® fixation C-BOLT®
    - AT 2.1/21-1816_V1 des Baguettes MOEDING
    - DTA 2.1/14-1608_V3 du MECANO RESPIRANT
    - AT 2.2/21-1813_V1 des Lames ST EVOLUTION (AMCF)
    - AT 2.2/21-1823_V1 
    - AT 2.1/17-1790_V3 du CW 50-SC 
    - AT 2.2/16-1728_V1 de l'Argelite
    - 
    - </t>
    </r>
    <r>
      <rPr>
        <u/>
        <sz val="11"/>
        <color theme="1"/>
        <rFont val="Calibri"/>
        <family val="2"/>
        <scheme val="minor"/>
      </rPr>
      <t xml:space="preserve">
</t>
    </r>
    <r>
      <rPr>
        <sz val="11"/>
        <color theme="1"/>
        <rFont val="Calibri"/>
        <family val="2"/>
        <scheme val="minor"/>
      </rPr>
      <t xml:space="preserve">• </t>
    </r>
    <r>
      <rPr>
        <u/>
        <sz val="11"/>
        <color theme="1"/>
        <rFont val="Calibri"/>
        <family val="2"/>
        <scheme val="minor"/>
      </rPr>
      <t>Suppression de :</t>
    </r>
    <r>
      <rPr>
        <sz val="11"/>
        <color theme="1"/>
        <rFont val="Calibri"/>
        <family val="2"/>
        <scheme val="minor"/>
      </rPr>
      <t xml:space="preserve">
    - INDUSWALL-PROMISTYL Feu B/HB AT 2/13-1594_V1
    - Parklex Facade Ossature Bois AT 2.2/11-1473_V2
    - Piterak AT 2/14-1658
    - Reynobond® Système Riveté / Système Vissé AT 2.2/16-1733_V1
    - Reynobond Système Cassettes AT 2.2/11-1440_V1
    - 
</t>
    </r>
  </si>
  <si>
    <r>
      <t xml:space="preserve">•  </t>
    </r>
    <r>
      <rPr>
        <u/>
        <sz val="11"/>
        <color theme="1"/>
        <rFont val="Calibri"/>
        <family val="2"/>
        <scheme val="minor"/>
      </rPr>
      <t>Passage sur liste verte de la C2p de :</t>
    </r>
    <r>
      <rPr>
        <sz val="11"/>
        <color theme="1"/>
        <rFont val="Calibri"/>
        <family val="2"/>
        <scheme val="minor"/>
      </rPr>
      <t xml:space="preserve">
    - AT 2.2/16-1742_V1 du procédé</t>
    </r>
  </si>
  <si>
    <t>•  Modifications de tous les procédés de façades légères vitrées pour introduire les limites de pression de vent donénes par le domaine d'emploi en fct de la hauteur du bâtiment et de sa situation.
La mention "- La limitation donnée ci-contre a été déterminée selon les pressions à l'ELS données dans la fiche technique 45 de la COPREC et en considérant la pression limite susnommée." a été ajoutée en précision.
• ajout des colonnes ApL</t>
  </si>
  <si>
    <r>
      <rPr>
        <b/>
        <u/>
        <sz val="11"/>
        <color theme="1"/>
        <rFont val="Calibri"/>
        <family val="2"/>
        <scheme val="minor"/>
      </rPr>
      <t>ONGLET ACCESSOIRES DE FACADE</t>
    </r>
    <r>
      <rPr>
        <sz val="11"/>
        <color theme="1"/>
        <rFont val="Calibri"/>
        <family val="2"/>
        <scheme val="minor"/>
      </rPr>
      <t xml:space="preserve">
suppression des pares soleil</t>
    </r>
  </si>
  <si>
    <t>Etex France Exteriors
+
SFS Group SAS</t>
  </si>
  <si>
    <t>2.2/21-1822_V1</t>
  </si>
  <si>
    <r>
      <t xml:space="preserve">Pura </t>
    </r>
    <r>
      <rPr>
        <sz val="11"/>
        <color theme="1"/>
        <rFont val="Calibri"/>
        <family val="2"/>
      </rPr>
      <t xml:space="preserve">® </t>
    </r>
    <r>
      <rPr>
        <vertAlign val="superscript"/>
        <sz val="11"/>
        <color theme="1"/>
        <rFont val="Calibri"/>
        <family val="2"/>
        <scheme val="minor"/>
      </rPr>
      <t>NFC</t>
    </r>
  </si>
  <si>
    <t>Trespa International BV</t>
  </si>
  <si>
    <t>2.2/18-1791_V2</t>
  </si>
  <si>
    <t>Mitsubishi Polyester Film GmbH</t>
  </si>
  <si>
    <t>2.2/17-1786_V3</t>
  </si>
  <si>
    <t>ALPOLIC - SYSTÈME CASSETTES</t>
  </si>
  <si>
    <t>2.2/14-1611_V1</t>
  </si>
  <si>
    <t>Steni a.s.</t>
  </si>
  <si>
    <t>STENI NATURE, STENI COLOUR et STENI VISION Ossature Bois</t>
  </si>
  <si>
    <t>Bardage rapporté en stratifié de résine</t>
  </si>
  <si>
    <r>
      <rPr>
        <b/>
        <sz val="11"/>
        <color theme="1"/>
        <rFont val="Calibri"/>
        <family val="2"/>
        <scheme val="minor"/>
      </rPr>
      <t>ONGLET FACADE</t>
    </r>
    <r>
      <rPr>
        <sz val="11"/>
        <color theme="1"/>
        <rFont val="Calibri"/>
        <family val="2"/>
        <scheme val="minor"/>
      </rPr>
      <t xml:space="preserve">
• </t>
    </r>
    <r>
      <rPr>
        <u/>
        <sz val="11"/>
        <color theme="1"/>
        <rFont val="Calibri"/>
        <family val="2"/>
        <scheme val="minor"/>
      </rPr>
      <t>Ajout de :</t>
    </r>
    <r>
      <rPr>
        <sz val="11"/>
        <color theme="1"/>
        <rFont val="Calibri"/>
        <family val="2"/>
        <scheme val="minor"/>
      </rPr>
      <t xml:space="preserve">
    - AT 2.2/14-1611_V1 STENI NATURE, STENI COLOUR et STENI VISION Ossature Bois
    - AT 2.2/17-1786_V3 ALPOLIC - SYSTÈME CASSETTES
    - AT 2.2/18-1791_V2 Pura ® NFC
    - AT 2.2/21-1822_V1 EQUITONE Fixation invisible Tergo Design
</t>
    </r>
    <r>
      <rPr>
        <b/>
        <sz val="11"/>
        <color theme="1"/>
        <rFont val="Calibri"/>
        <family val="2"/>
        <scheme val="minor"/>
      </rPr>
      <t xml:space="preserve">NB :
</t>
    </r>
    <r>
      <rPr>
        <sz val="11"/>
        <color theme="1"/>
        <rFont val="Calibri"/>
        <family val="2"/>
        <scheme val="minor"/>
      </rPr>
      <t xml:space="preserve">    - l'AT 2.2/14-1660_V2 Swish Roofline n'a pas été ajouté car c'est un accessoire de sous-toiture pas façade à proprement parler</t>
    </r>
  </si>
  <si>
    <t>EFR 18-LP 004390</t>
  </si>
  <si>
    <t>Façade légère en Vitrage Extérieur Collé (VEC)</t>
  </si>
  <si>
    <t>Bardage rapporté en revêtement collé sur plaque en nid d'abeille</t>
  </si>
  <si>
    <t>modification mise en page suite à la demande d'Emilie FERCHAUD</t>
  </si>
  <si>
    <t>2.2/21-1829_V1</t>
  </si>
  <si>
    <t>DL</t>
  </si>
  <si>
    <t>Société James Hardie Bâtiment</t>
  </si>
  <si>
    <t>HardiePlank VL®</t>
  </si>
  <si>
    <t>Rockpanel Durable Ossature Bois sur support bois</t>
  </si>
  <si>
    <t>Rockwool France SAS – ROCKPANEL Group</t>
  </si>
  <si>
    <t>2.2/21-1818_V2</t>
  </si>
  <si>
    <t>2.2/21-1816_V2</t>
  </si>
  <si>
    <t>CAREA FAÇADE</t>
  </si>
  <si>
    <t>Moeding Keramikfassaden GmbH</t>
  </si>
  <si>
    <t>2.2/21-1811_V2</t>
  </si>
  <si>
    <t>MINERAL-COLOR-ELITE Vêture et MINERAL-COLOR-ELITE Vêture TYPE 0</t>
  </si>
  <si>
    <t>2.2/16-1727_V1</t>
  </si>
  <si>
    <t>REBETON</t>
  </si>
  <si>
    <t>Bardage rapporté en résine acrylique chargé</t>
  </si>
  <si>
    <t>ACRYTHERM R</t>
  </si>
  <si>
    <t>2.2/14-1642_V2</t>
  </si>
  <si>
    <t>Rieder Faserbeton Elemente GmbH</t>
  </si>
  <si>
    <t>ACRYTHERM D</t>
  </si>
  <si>
    <t>2.2/21-1832_V1</t>
  </si>
  <si>
    <t>ELITE Bardage Type 1 sur support bois</t>
  </si>
  <si>
    <t>2.2/21-1833_V1</t>
  </si>
  <si>
    <t>2.2/21-1834_V1</t>
  </si>
  <si>
    <t>AQUAPANEL® Outdoor Bardage sur support bois</t>
  </si>
  <si>
    <t>Vetisol Veticlip sur support bois</t>
  </si>
  <si>
    <t>Wienerberger SAS</t>
  </si>
  <si>
    <r>
      <rPr>
        <b/>
        <u/>
        <sz val="11"/>
        <rFont val="Calibri"/>
        <family val="2"/>
        <scheme val="minor"/>
      </rPr>
      <t>* Domaine d'emploi hauteur :</t>
    </r>
    <r>
      <rPr>
        <sz val="11"/>
        <rFont val="Calibri"/>
        <family val="2"/>
        <scheme val="minor"/>
      </rPr>
      <t xml:space="preserve">
o Panneaux concrete skin :
- Hauteur 10 m maximum (+ pointe de pignon) en zones de vent 1, 2 et 3 en situations a, b, c,
- Hauteur 6 m maximum (+ pointe de pignon) en zone de vent 4 et/ou en situation d,
o Panneaux Fibre C öko skin :
- Hauteur 6 m maximum (+ pointe de pignon) en zones de vent 1 à 4 et/ou en situations a, b, c et d,</t>
    </r>
  </si>
  <si>
    <t>4**</t>
  </si>
  <si>
    <r>
      <rPr>
        <b/>
        <u/>
        <sz val="11"/>
        <rFont val="Calibri"/>
        <family val="2"/>
        <scheme val="minor"/>
      </rPr>
      <t>** Domaine d'emploi sismique :</t>
    </r>
    <r>
      <rPr>
        <sz val="11"/>
        <rFont val="Calibri"/>
        <family val="2"/>
        <scheme val="minor"/>
      </rPr>
      <t xml:space="preserve">
Pose en zones sismiques pour la pose horizontale uniquement, pour les vêtures de 600 mm maxi de hauteur et avec une isolation préalable limitée à 80mm et sans les éléments TYPE 0</t>
    </r>
  </si>
  <si>
    <r>
      <rPr>
        <b/>
        <u/>
        <sz val="11"/>
        <rFont val="Calibri"/>
        <family val="2"/>
        <scheme val="minor"/>
      </rPr>
      <t>** Domaine d'emploi sismique :</t>
    </r>
    <r>
      <rPr>
        <sz val="11"/>
        <rFont val="Calibri"/>
        <family val="2"/>
        <scheme val="minor"/>
      </rPr>
      <t xml:space="preserve">
Pose du procédé en zones sismiques avec ossature aluminium</t>
    </r>
  </si>
  <si>
    <t>3**</t>
  </si>
  <si>
    <t>Bardage rapporté en béton fibré</t>
  </si>
  <si>
    <t>Vêture - vêtage en pierre naturelle et assimilés</t>
  </si>
  <si>
    <r>
      <rPr>
        <b/>
        <u/>
        <sz val="11"/>
        <rFont val="Calibri"/>
        <family val="2"/>
        <scheme val="minor"/>
      </rPr>
      <t>** Domaine d'emploi sismique :</t>
    </r>
    <r>
      <rPr>
        <sz val="11"/>
        <rFont val="Calibri"/>
        <family val="2"/>
        <scheme val="minor"/>
      </rPr>
      <t xml:space="preserve">
Pose du procédé de bardage rapporté EQUITONE Fixation invisible Tergo Design pour des panneaux de hauteur maximale de 2555mm et une densité de fixation d’au moins 12 inserts par m² mis en œuvre sur COB/CLT selon les dispositions particulières</t>
    </r>
  </si>
  <si>
    <r>
      <rPr>
        <b/>
        <u/>
        <sz val="11"/>
        <rFont val="Calibri"/>
        <family val="2"/>
        <scheme val="minor"/>
      </rPr>
      <t xml:space="preserve">** Domaine d'emploi sismique : </t>
    </r>
    <r>
      <rPr>
        <sz val="11"/>
        <rFont val="Calibri"/>
        <family val="2"/>
        <scheme val="minor"/>
      </rPr>
      <t xml:space="preserve">
Pose horizontale avec baguettes maintenues par tube traversant et fixées par des platines rigides uniquement</t>
    </r>
  </si>
  <si>
    <t>2**</t>
  </si>
  <si>
    <r>
      <rPr>
        <b/>
        <u/>
        <sz val="11"/>
        <rFont val="Calibri"/>
        <family val="2"/>
        <scheme val="minor"/>
      </rPr>
      <t xml:space="preserve">** Domaine d'emploi sismique : 
</t>
    </r>
    <r>
      <rPr>
        <sz val="11"/>
        <rFont val="Calibri"/>
        <family val="2"/>
        <scheme val="minor"/>
      </rPr>
      <t>Pose du procédé de bardage rapporté PORCELANOSA KRION ® (avec ou sans collage) en zones sismiques pour les formats (largeur x hauteur) &lt; 1500 x 3000 mm</t>
    </r>
  </si>
  <si>
    <r>
      <rPr>
        <b/>
        <u/>
        <sz val="11"/>
        <rFont val="Calibri"/>
        <family val="2"/>
        <scheme val="minor"/>
      </rPr>
      <t>** Domaine d'emploi sismique :</t>
    </r>
    <r>
      <rPr>
        <sz val="11"/>
        <rFont val="Calibri"/>
        <family val="2"/>
        <scheme val="minor"/>
      </rPr>
      <t xml:space="preserve">
pose du procédé Max® Exterior eclip's® en zone sismique, avec pattes-équerres acier Type B-V3 pour des formats de panneau maximum de 3150 x 1795 mm sur ossature bois, et sur ossature bois sur COB et avec pattes-équerres aluminium Kladfix KX-VB-S et Kladfix KX-VB-D pour des formats de panneau maximum de 3150 x 1795 mm sur ossature aluminium.</t>
    </r>
  </si>
  <si>
    <r>
      <rPr>
        <b/>
        <u/>
        <sz val="11"/>
        <rFont val="Calibri"/>
        <family val="2"/>
        <scheme val="minor"/>
      </rPr>
      <t>* Domaine d'emploi hauteur :</t>
    </r>
    <r>
      <rPr>
        <sz val="11"/>
        <rFont val="Calibri"/>
        <family val="2"/>
        <scheme val="minor"/>
      </rPr>
      <t xml:space="preserve">
En pose à joints ouverts :
- hauteur 10 m maximum (+ pointe de pignon) en zones de vent 1, 2 et 3 en situation a, b, c,
- hauteur 6 m maximum (+ pointe de pignon) en zone de vent 4 ou en situation d,
En pose à joints fermés avec traitements spécifiques des retours d’étanchéité au droit des baies :
- hauteur de 18 m maximum (+ pointe de pignon) en zones de vent 1, 2 et 3 en situation a, b, c,
- hauteur 10 m maximum (+ pointe de pignon) en zone de vent 4 ou en situation d,</t>
    </r>
  </si>
  <si>
    <r>
      <rPr>
        <b/>
        <u/>
        <sz val="11"/>
        <rFont val="Calibri"/>
        <family val="2"/>
        <scheme val="minor"/>
      </rPr>
      <t>* Domaine d'emploi hauteur :</t>
    </r>
    <r>
      <rPr>
        <sz val="11"/>
        <rFont val="Calibri"/>
        <family val="2"/>
        <scheme val="minor"/>
      </rPr>
      <t xml:space="preserve">
Cas d’un habillage de baie réalisé avec un retour de bardage en tableau :
- hauteur 10 m maximum (+ pointe de pignon) en zones de vent 1, 2 et 3 en situation a, b, c,
- hauteur 6 m maximum (+ pointe de pignon) en zone de vent 4 et/ou en situation d,
Cas d’un habillage de baie dont le calfeutrement entre les pièces d’encadrement et le pare-pluie de la paroi de COB
est directement exposé aux intempéries :
- hauteur 10 m maximum (+ pointe de pignon) en zones de vent 1 à 4 en situation a, b, c et d.
Pose à joints fermés :
- hauteur de 18 m maximum (+ pointe de pignon) en situation a, b et c,
- hauteur 10 m maximum (+ pointe de pignon) en situation d,</t>
    </r>
  </si>
  <si>
    <r>
      <rPr>
        <b/>
        <u/>
        <sz val="11"/>
        <rFont val="Calibri"/>
        <family val="2"/>
        <scheme val="minor"/>
      </rPr>
      <t>* Domaine d'emploi hauteur :</t>
    </r>
    <r>
      <rPr>
        <sz val="11"/>
        <rFont val="Calibri"/>
        <family val="2"/>
        <scheme val="minor"/>
      </rPr>
      <t xml:space="preserve">
En pose à joints ouverts :
- hauteur 10 m maximum (+ pointe de pignon) en zones de vent 1, 2, 3 en situation a, b, c,
- hauteur 6 m maximum (+ pointe de pignon) en zone de vent 4 et/ou en situation d,
- En pose à joints fermés avec traitements spécifiques des retours d’étanchéité au droit des baies :
- hauteur de 18 m maximum (+ pointe de pignon) en situations a, b et c,
- hauteur 10 m maximum (+ pointe de pignon) en zone de vent 4 ou en situation d,</t>
    </r>
  </si>
  <si>
    <r>
      <rPr>
        <b/>
        <u/>
        <sz val="11"/>
        <rFont val="Calibri"/>
        <family val="2"/>
        <scheme val="minor"/>
      </rPr>
      <t xml:space="preserve">** Domaine d'emploi sismique :
</t>
    </r>
    <r>
      <rPr>
        <sz val="11"/>
        <rFont val="Calibri"/>
        <family val="2"/>
        <scheme val="minor"/>
      </rPr>
      <t>Ossature acier galvanisé – Pose horizontale (hauteur &lt; 1 m et de surface maximale 2 m²)</t>
    </r>
  </si>
  <si>
    <r>
      <rPr>
        <b/>
        <u/>
        <sz val="11"/>
        <rFont val="Calibri"/>
        <family val="2"/>
        <scheme val="minor"/>
      </rPr>
      <t xml:space="preserve">** Domaine d'emploi sismique :
</t>
    </r>
    <r>
      <rPr>
        <sz val="11"/>
        <rFont val="Calibri"/>
        <family val="2"/>
        <scheme val="minor"/>
      </rPr>
      <t>Pose pour les panneaux de format maximum 1600 x 3200 mm en bardage rapporté avec entraxe entre inserts limité à [HxV] :600x700 mm</t>
    </r>
  </si>
  <si>
    <r>
      <rPr>
        <b/>
        <u/>
        <sz val="11"/>
        <rFont val="Calibri"/>
        <family val="2"/>
        <scheme val="minor"/>
      </rPr>
      <t xml:space="preserve">** Domaine d'emploi sismique :
</t>
    </r>
    <r>
      <rPr>
        <sz val="11"/>
        <rFont val="Calibri"/>
        <family val="2"/>
        <scheme val="minor"/>
      </rPr>
      <t>Pose horizontale</t>
    </r>
  </si>
  <si>
    <r>
      <rPr>
        <b/>
        <u/>
        <sz val="11"/>
        <rFont val="Calibri"/>
        <family val="2"/>
        <scheme val="minor"/>
      </rPr>
      <t xml:space="preserve">** Domaine d'emploi sismique :
</t>
    </r>
    <r>
      <rPr>
        <sz val="11"/>
        <rFont val="Calibri"/>
        <family val="2"/>
        <scheme val="minor"/>
      </rPr>
      <t>Pose en zones sismiques du bardage FibreC - concrete skin Fixation non visible, pour des panneaux de format maximum 1200 x 3000 mm en bardage rapporté avec ossature NFT-SL, fixés sur 2 colonnes d’agrafes</t>
    </r>
  </si>
  <si>
    <t>2.1/20-1809_V2</t>
  </si>
  <si>
    <t>2.2/16-1742_V2</t>
  </si>
  <si>
    <t>2.1/14-1638_V2</t>
  </si>
  <si>
    <t>07/092022</t>
  </si>
  <si>
    <r>
      <rPr>
        <b/>
        <u/>
        <sz val="11"/>
        <rFont val="Calibri"/>
        <family val="2"/>
        <scheme val="minor"/>
      </rPr>
      <t>** Domaine d'emploi sismique :</t>
    </r>
    <r>
      <rPr>
        <sz val="11"/>
        <rFont val="Calibri"/>
        <family val="2"/>
        <scheme val="minor"/>
      </rPr>
      <t xml:space="preserve">
 Pose horizontale des clins Duracolor® en zones sismiques</t>
    </r>
  </si>
  <si>
    <r>
      <rPr>
        <b/>
        <u/>
        <sz val="11"/>
        <rFont val="Calibri"/>
        <family val="2"/>
        <scheme val="minor"/>
      </rPr>
      <t>** Domaine d'emploi sismique :</t>
    </r>
    <r>
      <rPr>
        <sz val="11"/>
        <rFont val="Calibri"/>
        <family val="2"/>
        <scheme val="minor"/>
      </rPr>
      <t xml:space="preserve">
Sur COB/CLT ou avec pattes-équerres en acier ou
aluminium conformes au § 3.4 sur béton</t>
    </r>
  </si>
  <si>
    <r>
      <rPr>
        <b/>
        <u/>
        <sz val="11"/>
        <rFont val="Calibri"/>
        <family val="2"/>
        <scheme val="minor"/>
      </rPr>
      <t>** Domaine d'emploi sismique :</t>
    </r>
    <r>
      <rPr>
        <sz val="11"/>
        <rFont val="Calibri"/>
        <family val="2"/>
        <scheme val="minor"/>
      </rPr>
      <t xml:space="preserve">
Avec pattes-équerres ISOLCO 3000 P C1 et ISOLALU LR 80 ET LR 150 d’Etanco ou Type B de SFS</t>
    </r>
  </si>
  <si>
    <r>
      <rPr>
        <b/>
        <u/>
        <sz val="11"/>
        <rFont val="Calibri"/>
        <family val="2"/>
        <scheme val="minor"/>
      </rPr>
      <t>** Domaine d'emploi sismique :</t>
    </r>
    <r>
      <rPr>
        <sz val="11"/>
        <rFont val="Calibri"/>
        <family val="2"/>
        <scheme val="minor"/>
      </rPr>
      <t xml:space="preserve">
Pose du procédé ALPHATON QF en zones sismiques en bardage rapporté de dimension maximale
400 x 1500 mm (H x L) avec rails horizontaux 06’75 sur ossature bois sur COB/CLT en double réseau</t>
    </r>
  </si>
  <si>
    <r>
      <rPr>
        <b/>
        <u/>
        <sz val="11"/>
        <color theme="1"/>
        <rFont val="Calibri"/>
        <family val="2"/>
        <scheme val="minor"/>
      </rPr>
      <t>* Domaine d'emploi hauteur :</t>
    </r>
    <r>
      <rPr>
        <sz val="11"/>
        <color theme="1"/>
        <rFont val="Calibri"/>
        <family val="2"/>
        <scheme val="minor"/>
      </rPr>
      <t xml:space="preserve">
Sans disposition particulière :
- hauteur 10 m maximum (+ pointe de pignon) en zones de vent 1, 2 et 3 en situation a, b, c,
- hauteur 6 m maximum (+ pointe de pignon) en zone de vent 4 et/ou en situation d,
Avec traitements spécifiques des retours d’étanchéité au droit des baies et profils métalliques au niveau des joints horizontaux :
- hauteur de 18 m maximum (+ pointe de pignon) en zones de vent 1 à 4 en situations a, b et c,
- hauteur 10 m maximum (+ pointe de pignon) en zone de vent 4 et/ou en situation d,</t>
    </r>
  </si>
  <si>
    <t>OBSERVATIONS SUR DOMAINE D'EMPLOI
Hauteur</t>
  </si>
  <si>
    <t>OBSERVATIONS SUR DOMAINE D'EMPLOI
Sismique</t>
  </si>
  <si>
    <t>OUI*</t>
  </si>
  <si>
    <r>
      <rPr>
        <b/>
        <u/>
        <sz val="11"/>
        <rFont val="Calibri"/>
        <family val="2"/>
        <scheme val="minor"/>
      </rPr>
      <t>** Domaine d'emploi sismique :</t>
    </r>
    <r>
      <rPr>
        <sz val="11"/>
        <rFont val="Calibri"/>
        <family val="2"/>
        <scheme val="minor"/>
      </rPr>
      <t xml:space="preserve">
Le procédé de bardage rapporté CAREA Emboitement peut être mis en œuvre sur ossature bois (à l’exception des dalles AQUILA 60x120) en zones de sismicité et bâtiments</t>
    </r>
  </si>
  <si>
    <r>
      <rPr>
        <b/>
        <u/>
        <sz val="11"/>
        <rFont val="Calibri"/>
        <family val="2"/>
        <scheme val="minor"/>
      </rPr>
      <t>* Domaine d'emploi hauteur :</t>
    </r>
    <r>
      <rPr>
        <sz val="11"/>
        <rFont val="Calibri"/>
        <family val="2"/>
        <scheme val="minor"/>
      </rPr>
      <t xml:space="preserve">
Sur simple réseau :
- Hauteur de 6 m maximum (+ pointe de pignon) en zone de vent 4 et/ou en situation d
Double réseau :
- Hauteur de 6 à 10 m maximum (+ pointe de pignon) en zone de vent 4 et/ou en situation d,
- Hauteur de 10 à 18 m maximum (+ pointe de pignon) en zones de vent 1 à 3 en situations a, b et c avec un traitement spécifique des retours d’étanchéité au droit des baies.</t>
    </r>
  </si>
  <si>
    <t>2.1/13-1599_V3</t>
  </si>
  <si>
    <r>
      <rPr>
        <b/>
        <u/>
        <sz val="11"/>
        <rFont val="Calibri"/>
        <family val="2"/>
        <scheme val="minor"/>
      </rPr>
      <t>** Domaine d'emploi sismique :</t>
    </r>
    <r>
      <rPr>
        <sz val="11"/>
        <rFont val="Calibri"/>
        <family val="2"/>
        <scheme val="minor"/>
      </rPr>
      <t xml:space="preserve">
Domaine d’emploi en zones sismiques CW 50-FV capot sur 4 côtés et trame horizontale</t>
    </r>
  </si>
  <si>
    <r>
      <rPr>
        <b/>
        <u/>
        <sz val="11"/>
        <rFont val="Calibri"/>
        <family val="2"/>
        <scheme val="minor"/>
      </rPr>
      <t>** Domaine d'emploi sismique :</t>
    </r>
    <r>
      <rPr>
        <sz val="11"/>
        <rFont val="Calibri"/>
        <family val="2"/>
        <scheme val="minor"/>
      </rPr>
      <t xml:space="preserve">
Plaques CEMBRIT® PATINA épaisseur 8 mm et plaques CEMBRIT® PATINA Inline épaisseur 9,5 / 8mm</t>
    </r>
  </si>
  <si>
    <r>
      <rPr>
        <b/>
        <u/>
        <sz val="11"/>
        <color theme="1"/>
        <rFont val="Calibri"/>
        <family val="2"/>
        <scheme val="minor"/>
      </rPr>
      <t>* Domaine d'emploi hauteur :</t>
    </r>
    <r>
      <rPr>
        <sz val="11"/>
        <color theme="1"/>
        <rFont val="Calibri"/>
        <family val="2"/>
        <scheme val="minor"/>
      </rPr>
      <t xml:space="preserve">
En pose à joints ouverts :
- hauteur 10 m maximum (+ pointe de pignon) en zones de vent 1, 2 et 3 en situation a, b, c,
- hauteur 6 m maximum (+ pointe de pignon) en zone de vent 4 et/ou en situation d,
En pose à joints fermés avec traitements spécifiques des retours d’étanchéité au droit des baies :
- hauteur de 18 m maximum (+ pointe de pignon) en zones de vent 1 à 3 en situations a, b et c,
- hauteur 10 m maximum (+ pointe de pignon) en zone de vent 4 et/ou en situation d</t>
    </r>
  </si>
  <si>
    <r>
      <rPr>
        <b/>
        <u/>
        <sz val="11"/>
        <rFont val="Calibri"/>
        <family val="2"/>
        <scheme val="minor"/>
      </rPr>
      <t xml:space="preserve">** Domaine d'emploi sismique :
</t>
    </r>
    <r>
      <rPr>
        <sz val="11"/>
        <rFont val="Calibri"/>
        <family val="2"/>
        <scheme val="minor"/>
      </rPr>
      <t>Pose en zones sismiques – Ossature bois</t>
    </r>
  </si>
  <si>
    <r>
      <rPr>
        <b/>
        <u/>
        <sz val="11"/>
        <rFont val="Calibri"/>
        <family val="2"/>
        <scheme val="minor"/>
      </rPr>
      <t>** Domaine d'emploi sismique :</t>
    </r>
    <r>
      <rPr>
        <sz val="11"/>
        <rFont val="Calibri"/>
        <family val="2"/>
        <scheme val="minor"/>
      </rPr>
      <t xml:space="preserve">
Ossature bois (hors pose jointive)</t>
    </r>
  </si>
  <si>
    <r>
      <rPr>
        <b/>
        <u/>
        <sz val="11"/>
        <color theme="1"/>
        <rFont val="Calibri"/>
        <family val="2"/>
        <scheme val="minor"/>
      </rPr>
      <t>* Domaine d'emploi hauteur :</t>
    </r>
    <r>
      <rPr>
        <sz val="11"/>
        <color theme="1"/>
        <rFont val="Calibri"/>
        <family val="2"/>
        <scheme val="minor"/>
      </rPr>
      <t xml:space="preserve">
En pose à joints ouverts :
- hauteur 10 m maximum (+ pointe de pignon) en zones de vent 1, 2 et 3 en situation a, b, c,
- hauteur 6 m maximum (+ pointe de pignon) en zone de vent 4 ou en situation d,
En pose à joints fermés avec traitements spécifiques des retours d’étanchéité au droit des baies :
- hauteur de 18 m maximum (+ pointe de pignon) en zones de vent 1, 2 et 3 en situation a, b, c,
- hauteur 10 m maximum (+ pointe de pignon) en zone de vent 4 ou en situation d,</t>
    </r>
  </si>
  <si>
    <r>
      <rPr>
        <b/>
        <u/>
        <sz val="11"/>
        <rFont val="Calibri"/>
        <family val="2"/>
        <scheme val="minor"/>
      </rPr>
      <t xml:space="preserve">** Domaine d'emploi sismique :
</t>
    </r>
    <r>
      <rPr>
        <sz val="11"/>
        <rFont val="Calibri"/>
        <family val="2"/>
        <scheme val="minor"/>
      </rPr>
      <t>Le procédé de bardage rapporté Trespa® Meteon® TS150 fixation par vis sur ossature bois, avec des panneaux
d’épaisseur 6, 8 et 10 mm en pose sur paroi en béton et de 6 et 8 mm sur COB ou CLT, peut être mis en oeuvre en
pose directe sur simple ou multi-réseau sur des parois planes verticales, en zones et bâtiments</t>
    </r>
  </si>
  <si>
    <t>2.1/12-1503_V3</t>
  </si>
  <si>
    <r>
      <rPr>
        <b/>
        <u/>
        <sz val="11"/>
        <rFont val="Calibri"/>
        <family val="2"/>
        <scheme val="minor"/>
      </rPr>
      <t xml:space="preserve">** Domaine d'emploi sismique :
</t>
    </r>
    <r>
      <rPr>
        <sz val="11"/>
        <rFont val="Calibri"/>
        <family val="2"/>
        <scheme val="minor"/>
      </rPr>
      <t>Pose du procédé MAX  EXTERIOR ME 01 FR d’épaisseur 10 mm sur ossature bois et aluminium avec pattes-équerres (§ 2.11) ou sur ossature bois fixée directement sur le support béton ou COB (§ 2.12) en zones sismiques</t>
    </r>
  </si>
  <si>
    <r>
      <rPr>
        <b/>
        <u/>
        <sz val="11"/>
        <rFont val="Calibri"/>
        <family val="2"/>
        <scheme val="minor"/>
      </rPr>
      <t>* Domaine d'emploi hauteur :</t>
    </r>
    <r>
      <rPr>
        <sz val="11"/>
        <rFont val="Calibri"/>
        <family val="2"/>
        <scheme val="minor"/>
      </rPr>
      <t xml:space="preserve">
Cas n°1 : encadrement de baie réalisé avec un retour de bardage en tableau :
- hauteur 10 m maximum (+ pointe de pignon) en zones de vent 1, 2 et 3 en situation a, b, c,
- hauteur 6 m maximum (+ pointe de pignon) en zone de vent 4 et/ou en situation d,
Cas n°2 : encadrement de baie réalisé en tôles d’habillage (cf. §2.2.8 profilés d’habillage) :
- hauteur 10 m maximum (+ pointe de pignon) en zones de vent 1 à 4 en situation a, b, c et d</t>
    </r>
  </si>
  <si>
    <t>ISOPLI NG 36 VMZINC</t>
  </si>
  <si>
    <t>VM BUILDING SOLUTIONS</t>
  </si>
  <si>
    <r>
      <rPr>
        <b/>
        <u/>
        <sz val="11"/>
        <color theme="1"/>
        <rFont val="Calibri"/>
        <family val="2"/>
        <scheme val="minor"/>
      </rPr>
      <t>* Domaine d'emploi hauteur :</t>
    </r>
    <r>
      <rPr>
        <sz val="11"/>
        <color theme="1"/>
        <rFont val="Calibri"/>
        <family val="2"/>
        <scheme val="minor"/>
      </rPr>
      <t xml:space="preserve">
- hauteur 18 m maximum (+ pointe de pignon) en zones de vent 1, 2, 3 en situations a, b et c,
- hauteur 10 m maximum (+ pointe de pignon) en zone de vent 4 et/ou en situation d,</t>
    </r>
  </si>
  <si>
    <r>
      <rPr>
        <b/>
        <u/>
        <sz val="11"/>
        <color theme="1"/>
        <rFont val="Calibri"/>
        <family val="2"/>
        <scheme val="minor"/>
      </rPr>
      <t>* Domaine d'emploi hauteur :</t>
    </r>
    <r>
      <rPr>
        <sz val="11"/>
        <color theme="1"/>
        <rFont val="Calibri"/>
        <family val="2"/>
        <scheme val="minor"/>
      </rPr>
      <t xml:space="preserve">
- Les murs à ossature bois porteurs conformes au NF DTU 31.2 pour les bâtiments n’excédant pas R+2 ou 3 niveaux de surélévation ;
- Les façades à ossature bois non porteuses, filantes (avec appui unique en pied ou appuis multiples) ou interrompues, conformes au NF DTU 31.4 pour les supports admissibles décrits dans ce dernier, les façades avec appui unique en pied n’excédant pas 3 niveaux ;</t>
    </r>
  </si>
  <si>
    <t>StoVentec S.C.M. revêtements collés sur support Bois</t>
  </si>
  <si>
    <r>
      <rPr>
        <b/>
        <u/>
        <sz val="11"/>
        <rFont val="Calibri"/>
        <family val="2"/>
        <scheme val="minor"/>
      </rPr>
      <t>** Domaine d'emploi sismique :</t>
    </r>
    <r>
      <rPr>
        <sz val="11"/>
        <rFont val="Calibri"/>
        <family val="2"/>
        <scheme val="minor"/>
      </rPr>
      <t xml:space="preserve">
Pose du procédé StoVentec S.C.M en zones sismiques des panneaux plans de masse surfacique ≤ 29 kg/m² (pose sur ossature bois) (645 sur COB ou 600 sur CLT)</t>
    </r>
  </si>
  <si>
    <t>OBSERVATIONS GENERALE</t>
  </si>
  <si>
    <t>EUROCLASSE du revêtement</t>
  </si>
  <si>
    <t>ONGLET</t>
  </si>
  <si>
    <t>ACTION</t>
  </si>
  <si>
    <t>ONGLET FACADE</t>
  </si>
  <si>
    <t>ALPOLIC AT 2,2/17-1786_V1 remplacé par 2,2/17-1786_V2</t>
  </si>
  <si>
    <t>SINIAT AQUABOARD AT 2.2/14-1632_V1 remplacé par 2.2/14-1632_V2</t>
  </si>
  <si>
    <t>MEG Fixation visible AT 2.2/10-1404_V2 remplacé par 2.2/10-1404_V3</t>
  </si>
  <si>
    <t>larson® Riveté / Vissé  AT 2.2/11-1469_V1 remplacé par 2.2/11-1469_V2</t>
  </si>
  <si>
    <t>Modification</t>
  </si>
  <si>
    <t>Sismicité pour catégorie importance IV pour AT 2.2/14-1624_V2</t>
  </si>
  <si>
    <t>Classe de réaction feu pour Avis Technique 2.2/13-1558_V2</t>
  </si>
  <si>
    <t>NOM procédé de l'Avis Technique 2.2/15-1663_V1</t>
  </si>
  <si>
    <t>Sismicité et réaction feu  AT 2.2/15-1709_V1+2.2/15-1709_V2</t>
  </si>
  <si>
    <t>Référence AT 1611 + sismicité + réaction feu</t>
  </si>
  <si>
    <t>Ajout</t>
  </si>
  <si>
    <t>ALPOLIC - SYSTÈME  FIXATION VISIBLE : Avis Technique 2.2/19-1803_V1</t>
  </si>
  <si>
    <t>ProdEX Fixations apparentes sur ossature métallique et bois AT 2.2/14-1646_V2</t>
  </si>
  <si>
    <t xml:space="preserve"> V-clip AT 2.2/13-1542_V2</t>
  </si>
  <si>
    <t>CEMBRIT® PATINA Ossatures Bois et Métal AT 2.2/19-1805_V1</t>
  </si>
  <si>
    <t>Equitone [Natura] /Equitone [Pictura] / Equitone [Textura] sur Ossature bois AT 2.2/13-1558_V2 remplacé par 2.2/13-1558_V3</t>
  </si>
  <si>
    <t>Effix Architecture 2.2/13-1566_V1 remplacé par 2.2/13-1566_V2</t>
  </si>
  <si>
    <t>JI VULCASTEEL WALL FC : DTA  2.1/18-1793_V2  remplacé par 2.1/18-1793_V2</t>
  </si>
  <si>
    <t>VULCASTEEL WALL FT : DTA 2.1/15-1675_V1 remplacé par 2.1/15-1675_V2</t>
  </si>
  <si>
    <t xml:space="preserve">CEDRAL LAP : </t>
  </si>
  <si>
    <t>Système Structal 100 AT 2.1/13-1597_V1</t>
  </si>
  <si>
    <t>MECANO VEC DTA 2.1/13-1576_V1</t>
  </si>
  <si>
    <t>WICTEC 50 VEC DTA 2.1/13-1575_V1</t>
  </si>
  <si>
    <t>KS 1000 SFF DTA 2.1/18-1793_V2-E1</t>
  </si>
  <si>
    <t>DB 3.0 AT 2.1/14-1638_V1</t>
  </si>
  <si>
    <t>GEODE MXm DTA 2.1/14-1650_V1</t>
  </si>
  <si>
    <t>Gamme CW 50-SC DTA 2.1/17-1790_V2</t>
  </si>
  <si>
    <t>CW 50-FV DTA 2.1/13-1599_V1</t>
  </si>
  <si>
    <t>FW50+ Export DTA 2.1/14-1607_V1</t>
  </si>
  <si>
    <t>WICTEC 50 SG – WICLINE 90 SG  DTA 2.1/13-1596_V1</t>
  </si>
  <si>
    <t>1204 Kadrille VEC DTA 2/16-1744</t>
  </si>
  <si>
    <t>1204 Kadrille VEC non bordé DTA 2/16-1743</t>
  </si>
  <si>
    <t>JC 84 VEC-S / JC 90 VEC-S DTA 2/16-1737</t>
  </si>
  <si>
    <t>Panneaux M32 – M62 EN BARDAGE</t>
  </si>
  <si>
    <t>ATex cas a 2510 de l'hypermob</t>
  </si>
  <si>
    <t>AT 2/14-1623 du ME03 FR Clins Max Exterior/ Max Universal  (FUNDERMAX)</t>
  </si>
  <si>
    <t>AT 2/14-1648 du Vivis x OB (FORMICA)</t>
  </si>
  <si>
    <t>AT 2/15-1681 du Equtone (Eternit)</t>
  </si>
  <si>
    <t>AT 2/15-1700 du FV PORCELANOSA</t>
  </si>
  <si>
    <t>AT 2/16-1739 du Agnios (Arcelor)</t>
  </si>
  <si>
    <t>AT 2/16-1723 du Taranos (Arcelor)</t>
  </si>
  <si>
    <t>AT 2/14-1633*V1 du Vetisol Veticlip (VETISOL)</t>
  </si>
  <si>
    <t xml:space="preserve">ATEx a WOOFEUM </t>
  </si>
  <si>
    <t>AT 2/16-1756 du Polyrey Facade (POLYREY)</t>
  </si>
  <si>
    <t>AT 2/16-1758 du VMZ composite (VM BUILDING)</t>
  </si>
  <si>
    <t>AT 2.2/16-1765_V1 du COPANEL OB et OM (COPANEL)</t>
  </si>
  <si>
    <t>AT 2.1/13-1596_V1 du WICTEC 50 SG (SAPA)</t>
  </si>
  <si>
    <t>AT 2.1/17-1780_V1 du Trimoterm FTV HL Power T (TRIMO)</t>
  </si>
  <si>
    <t>AT 2.2/16-1734_V1 du Reynobond (Arconic)</t>
  </si>
  <si>
    <t>AT 2/15-1708*V1 Hardie Panel (James Hardie)</t>
  </si>
  <si>
    <t>AT 2.1/13-1599_V1 CW 50-FV (REYNAERS)</t>
  </si>
  <si>
    <t>ATex cas a 2515 LAMINAM</t>
  </si>
  <si>
    <t>AT 2/13-1543 + 2/13-1543*Mod 1 du Vinytherm® (Vinylit)</t>
  </si>
  <si>
    <t>AT 2.1/17-1790_V2 du CW 50-SC (REYNAERS)</t>
  </si>
  <si>
    <t>AT 2.2/14-1634_V2 du Panneaux M32 – M62 (MYRAL)</t>
  </si>
  <si>
    <t>AT 2.2/15-1709_V1 + 2.2/15-1709_V2 du Vêture Kess Isolierklinker</t>
  </si>
  <si>
    <t>AT 2.2/14-1646_V2 du ProdEx (WILSON)</t>
  </si>
  <si>
    <t>DTA 2/15-1701 par AT 2.2/15-1701_V1 pour procédé Gebrik</t>
  </si>
  <si>
    <t>AT 2/16-1728 par AT 2/16-1728*01Mod (prorogation durée validité) pour procédé Argeton</t>
  </si>
  <si>
    <t>AT 2.2/17-1786_V2 par AT 2.2/17-1786_V2.1 (prorogation durée validité) pour procédé ALPOLIC CASSETTE</t>
  </si>
  <si>
    <t>AT 2.2/19-1803_V1 par AT 2.2/19-1803_V2 du procédé ALPOLIC - SYSTÈME FIXATION VISIBLE</t>
  </si>
  <si>
    <t>AT 2.2/16-1752 par AT 2.2/16-1752_V1  du procédé Naturetech</t>
  </si>
  <si>
    <t>DTA 2.1/15-1707_V1 par 2.1/15-1707_V2 du procédé Trimoterm FTV</t>
  </si>
  <si>
    <t xml:space="preserve">AT 2/12-1729 par l'AT 2.2/16-1729_V1 du procédé Alphaton HF </t>
  </si>
  <si>
    <t>AT 2.2/16-1751 par l'AT 2.2/16-1751_V1 du procédé FibreC - concrete skin - Fixation non visible</t>
  </si>
  <si>
    <t>AT 2/16-1742 par l'AT 2/16-1742*01 Mod du procédé DuPont Corian® EC - Système de fixations invisibles</t>
  </si>
  <si>
    <t>AT 2.2/11-1469_V2 par l'AT 2.2/11-1469_V3 du procédé larson® Riveté / Vissé</t>
  </si>
  <si>
    <t>AT 2.2/15-1710_V1 par l'AT 2.2/15-1710_V2 du procédé StoVentec Glass Système à fixations invisibles</t>
  </si>
  <si>
    <t>AT 2.2/17-1787_V1 par l'AT 2.2/17-1787_V2 du procédé VETAbric+, VETApier+ Bardage</t>
  </si>
  <si>
    <t>AT 2/14-1629 par AT 2/14-1629_V1 du procédé ArGeTon</t>
  </si>
  <si>
    <t>AT 2.2/12-1533_V2 par AT 2.2/12-1533_V3 du procédé CEDRAL LAP</t>
  </si>
  <si>
    <t>AT 2.2/14-1643_V2 par AT 2.2/14-1643_V3 du procédé larson® cassette</t>
  </si>
  <si>
    <t>Modification organisation du tableau</t>
  </si>
  <si>
    <t>Scindage de la colonne Observation en "Observation sur la limitation de hauteur" et "Observation Simsique"
Ajout d'une colonne avec les liens des évaluations techniques
Ajout de la colonne : Application des règles parasismiques PS-MI</t>
  </si>
  <si>
    <t>AT 2.2/21-1829_V1 HardiePlank VL®</t>
  </si>
  <si>
    <t>DTA 2.1/12-1503_V2 par DTA 2.1/12-1503_V3 Ouvrants intégrés dans FW 50+ /  FW 50+ H – OI</t>
  </si>
  <si>
    <t xml:space="preserve">DTA 2.1/13-1537_V1 par DTA 2.1/13-1537_V2 SFC 85 Type A et B </t>
  </si>
  <si>
    <t>DTA 2.1/13-1599_V2 par DTA 2.1/13-1599_V3 CW 50 FV</t>
  </si>
  <si>
    <t>AT 2.1/14-1638_V1 par AT 2.1/14-1638_V2 DB 3.0</t>
  </si>
  <si>
    <t>DTA 2.1/15-1707_V2 par DTA 2.1/15-1707_V3 Trimoterm FTV</t>
  </si>
  <si>
    <t>AT 2.1/19-1800_V1 par AT 2.1/19-1800_V1.1  AOC 50 TI / AOC 60 TI</t>
  </si>
  <si>
    <t xml:space="preserve">DTA 2.1/20-1809_V1 par DTA 2.1/20-1809_V2 CW 86 </t>
  </si>
  <si>
    <t>AT 2.2/13-1547_V2 par AT 2.2/13-1547_V3 ACRYTHERM D</t>
  </si>
  <si>
    <t>AT 2.2/21-1810_V1 par 2.2/22-1835_V1 STOVENTEC SCM</t>
  </si>
  <si>
    <t>AT 2.2/16-1742_V1 par AT 2.2/16-1742_V2 DuPont Corian® EC -Système de fixations invisibles</t>
  </si>
  <si>
    <t>ATEx 2864_V1 par ATEx 2864_V2 BLOC STAR</t>
  </si>
  <si>
    <t>AT 2/16-1776 par AT 2.2/21-1818_V2 Rockpanel Durable Ossature Bois sur support bois</t>
  </si>
  <si>
    <t>AT 2.2/10-1419_V1par AT 2.2/21-1832_V1 ELITE Bardage Type 1 sur support bois</t>
  </si>
  <si>
    <t>AT 2.2/11-1483_V3 par AT 2.2/21-1833_V1 CAREA Emboitement Bardage sur support bois</t>
  </si>
  <si>
    <t>AT 2.2/12-1529_V2 par AT 2.2/21-1834_V1 AQUAPANEL® Outdoor Bardage sur support bois</t>
  </si>
  <si>
    <t>AT 2.2/14-1633_V2 par AT 2.2/21-1835_V1 Vetisol Veticlip sur support bois</t>
  </si>
  <si>
    <t>DTA 2.1/13-1562_V4 KS 1170 TFF</t>
  </si>
  <si>
    <t>AT 2.1/13-1571_V2 Spider Glass® Systems (A date du 28/11/2022 Référencé encore sur C2p)</t>
  </si>
  <si>
    <t xml:space="preserve">DTA 2.1/13-1573_V1 STABALUX H/ZL – Façade bois </t>
  </si>
  <si>
    <t>DTA  2.1/14-1622_V1 ISOFIRE WALL</t>
  </si>
  <si>
    <t>AT 2.1/14-1636_V1.1 Façade PANOBLOC®</t>
  </si>
  <si>
    <t xml:space="preserve">DTA 2.1/15-1675_V2 JI VULCASTEEL WALL FT </t>
  </si>
  <si>
    <t>AT 2.2/10-1419_V1 ELITE Bardage Type 1</t>
  </si>
  <si>
    <t xml:space="preserve">AT 2.2/11-1483_V3 CAREA Emboitement Bardage </t>
  </si>
  <si>
    <t>AT 2.2/12-1507_V1  Granitech-GHV</t>
  </si>
  <si>
    <t>AT 2.2/12-1529_V1 AQUAPANEL® Outdoor Bardage</t>
  </si>
  <si>
    <t xml:space="preserve">AT 2.2/14-1624_V2 PORCELANOSA KRION® LUX </t>
  </si>
  <si>
    <t>AT 2.2/14-1628_V1 Granitech-GHS</t>
  </si>
  <si>
    <t xml:space="preserve">AT 2.2/14-1633_V2 Vetisol Veticlip </t>
  </si>
  <si>
    <t>AT 2.2/15-1686_V1 V-URBAN OB et OM</t>
  </si>
  <si>
    <t>AT 2.2/15-1701_V1 Gebrik</t>
  </si>
  <si>
    <t>AT 2.2/17-1784_V1  VETAbric vêtage</t>
  </si>
  <si>
    <t xml:space="preserve">AT 2.2/19-1803_V2 ALPOLIC - SYSTÈME FIXATION VISIBLE </t>
  </si>
  <si>
    <t>AT 2.2/19-1803_V2-E1 PREFABOND</t>
  </si>
  <si>
    <t xml:space="preserve">AT 2.2/21-1819_V1 CLAD 4, CLAD 14 et SMART 2, SMART 4, SMART 9 sur support bois </t>
  </si>
  <si>
    <t xml:space="preserve">AT 2.2/21-1820_V1 larson® Riveté / Vissé </t>
  </si>
  <si>
    <t xml:space="preserve">AT 2.2/21-1824_V1 VETAbric bardage sur support bois </t>
  </si>
  <si>
    <t xml:space="preserve">AT 2.2/21-1827_V1 COVER 6, COVER 14 et COVER 30 sur support bois </t>
  </si>
  <si>
    <t>AT 2/15-1679 CAREA Insert : ARTEMA</t>
  </si>
  <si>
    <t>AT 2/15/1699 CANEXEL</t>
  </si>
  <si>
    <t>DTA 2/16-1737 JC 84 VEC-S / JC 90 VEC-S  (A date du 28/11/2022 Référencé encore sur C2p)</t>
  </si>
  <si>
    <t xml:space="preserve">DTA 2/16-1743 1204 Kadrille VEC non bordé </t>
  </si>
  <si>
    <t>DTA 2/16-1744 1204 Kadrille VEC</t>
  </si>
  <si>
    <t xml:space="preserve">DTA 2/16-1759 </t>
  </si>
  <si>
    <t>ATT 20/017_V1 Equitone [Natura] /Equitone [Pictura] / Equitone [Textura] sur Ossature bois</t>
  </si>
  <si>
    <t>ATEx cas a 2697_V1 MINERAL-COLOR-ELITE-CHROMATIQUE</t>
  </si>
  <si>
    <t>LIMITATION HAUTEUR DE FACADE
 / ZONE DE VENT</t>
  </si>
  <si>
    <t>Lien pour aller sur le site Evaluation CSTB</t>
  </si>
  <si>
    <t>Appréciation Technique d'Expérimentation (ATEx cas a)</t>
  </si>
  <si>
    <t>Texte pour aller sur le site Evaluation CSTB2</t>
  </si>
  <si>
    <t>2978_v1</t>
  </si>
  <si>
    <t>2864_v2</t>
  </si>
  <si>
    <t>2.2/21-1835_v1</t>
  </si>
  <si>
    <t>2952_v1</t>
  </si>
  <si>
    <t>21/033_v1</t>
  </si>
  <si>
    <t>20/007_v1</t>
  </si>
  <si>
    <t>20/010_v1</t>
  </si>
  <si>
    <t>20/011_v1</t>
  </si>
  <si>
    <t>20/019_v1</t>
  </si>
  <si>
    <t>20/021_v1</t>
  </si>
  <si>
    <t>20/022_v1</t>
  </si>
  <si>
    <t>20/023_v1</t>
  </si>
  <si>
    <t>21/027_v1</t>
  </si>
  <si>
    <t>https://evaluation.cstb.fr/fr/avis-technique/detail/2.1-12-1503_V3/</t>
  </si>
  <si>
    <t>https://evaluation.cstb.fr/fr/avis-technique/detail/2.1-13-1599_V3/</t>
  </si>
  <si>
    <t>https://evaluation.cstb.fr/fr/avis-technique/detail/2.1-14-1638_V2/</t>
  </si>
  <si>
    <t>https://evaluation.cstb.fr/fr/avis-technique/detail/2.1-20-1809_V2/</t>
  </si>
  <si>
    <t>https://evaluation.cstb.fr/fr/avis-technique/detail/2.2-14-1642_V2/</t>
  </si>
  <si>
    <t>https://evaluation.cstb.fr/fr/avis-technique/detail/2.2-16-1727_V1/</t>
  </si>
  <si>
    <t>https://evaluation.cstb.fr/fr/avis-technique/detail/2.2-16-1742_V2/</t>
  </si>
  <si>
    <t>https://evaluation.cstb.fr/fr/avis-technique/detail/2.2-21-1811_V2/</t>
  </si>
  <si>
    <t>https://evaluation.cstb.fr/fr/avis-technique/detail/2.2-21-1816_V2/</t>
  </si>
  <si>
    <t>https://evaluation.cstb.fr/fr/avis-technique/detail/2.2-21-1818_V2/</t>
  </si>
  <si>
    <t>https://evaluation.cstb.fr/fr/avis-technique/detail/2.2-21-1829_V1/</t>
  </si>
  <si>
    <t>https://evaluation.cstb.fr/fr/avis-technique/detail/2.2-21-1832_V1/</t>
  </si>
  <si>
    <t>https://evaluation.cstb.fr/fr/avis-technique/detail/2.2-21-1833_V1/</t>
  </si>
  <si>
    <t>https://evaluation.cstb.fr/fr/avis-technique/detail/2.2-21-1835_v1/</t>
  </si>
  <si>
    <t>https://evaluation.cstb.fr/fr/appreciation-technique-expertise-atex/detail/2864-v2/</t>
  </si>
  <si>
    <t>https://evaluation.cstb.fr/fr/appreciation-technique-expertise-atex/detail/2978-v1/</t>
  </si>
  <si>
    <t>https://evaluation.cstb.fr/fr/avis-technique/detail/2.2-14-1611_V1/</t>
  </si>
  <si>
    <t>https://evaluation.cstb.fr/fr/avis-technique/detail/2.2-17-1786_V3/</t>
  </si>
  <si>
    <t>https://evaluation.cstb.fr/fr/avis-technique/detail/2.2-18-1791_V2/</t>
  </si>
  <si>
    <t>https://evaluation.cstb.fr/fr/avis-technique/detail/2.2-21-1822_V1/</t>
  </si>
  <si>
    <t>https://evaluation.cstb.fr/fr/avis-technique/detail/2.1-14-1608_V3/</t>
  </si>
  <si>
    <t>https://evaluation.cstb.fr/fr/avis-technique/detail/2.1-17-1790_V3/</t>
  </si>
  <si>
    <t>https://evaluation.cstb.fr/fr/avis-technique/detail/2.2-21-1813_V1/</t>
  </si>
  <si>
    <t>https://evaluation.cstb.fr/fr/avis-technique/detail/2.2-21-1814_V1/</t>
  </si>
  <si>
    <t>https://evaluation.cstb.fr/fr/appreciation-technique-transition-att/download/att-21-033-v1/</t>
  </si>
  <si>
    <t>https://evaluation.cstb.fr/fr/appreciation-technique-expertise-atex/detail/2952-v1/</t>
  </si>
  <si>
    <t>https://evaluation.cstb.fr/fr/appreciation-technique-transition-att/download/att-20-007-v1/</t>
  </si>
  <si>
    <t>https://evaluation.cstb.fr/fr/appreciation-technique-transition-att/download/att-20-010-v1/</t>
  </si>
  <si>
    <t>https://evaluation.cstb.fr/fr/appreciation-technique-transition-att/download/att-20-011-v1/</t>
  </si>
  <si>
    <t>https://evaluation.cstb.fr/fr/appreciation-technique-transition-att/download/att-20-019-v1/</t>
  </si>
  <si>
    <t>https://evaluation.cstb.fr/fr/appreciation-technique-transition-att/download/att-20-021-v1/</t>
  </si>
  <si>
    <t>https://evaluation.cstb.fr/fr/appreciation-technique-transition-att/download/att-20-022-v1/</t>
  </si>
  <si>
    <t>https://evaluation.cstb.fr/fr/appreciation-technique-transition-att/download/att-20-023-v1/</t>
  </si>
  <si>
    <t>https://evaluation.cstb.fr/fr/appreciation-technique-transition-att/download/att-21-027-v1/</t>
  </si>
  <si>
    <t>https://evaluation.cstb.fr/fr/avis-technique/detail/2.2-13-1566_V3/</t>
  </si>
  <si>
    <t>https://evaluation.cstb.fr/fr/avis-technique/detail/2.1-13-1596_V2/</t>
  </si>
  <si>
    <t>https://evaluation.cstb.fr/fr/avis-technique/detail/2.1-14-1637_V1/</t>
  </si>
  <si>
    <t>https://evaluation.cstb.fr/fr/avis-technique/detail/2.1-16-1713_V1/</t>
  </si>
  <si>
    <t>https://evaluation.cstb.fr/fr/avis-technique/detail/2.2-14-1634_V3/</t>
  </si>
  <si>
    <t>https://evaluation.cstb.fr/fr/avis-technique/detail/2.2-16-1751_V2/</t>
  </si>
  <si>
    <t>https://evaluation.cstb.fr/fr/avis-technique/detail/2.1-14-1651_V1/</t>
  </si>
  <si>
    <t>https://evaluation.cstb.fr/fr/avis-technique/detail/2.1-14-1652_V1/</t>
  </si>
  <si>
    <t>https://evaluation.cstb.fr/fr/avis-technique/detail/2.1-14-1653_V1/</t>
  </si>
  <si>
    <t>https://evaluation.cstb.fr/fr/avis-technique/detail/2.1-14-1654_V1/</t>
  </si>
  <si>
    <t>https://evaluation.cstb.fr/fr/avis-technique/detail/2.2-15-1710_V2/</t>
  </si>
  <si>
    <t>https://evaluation.cstb.fr/fr/avis-technique/detail/2.2-16-1752_V1 /</t>
  </si>
  <si>
    <t>https://evaluation.cstb.fr/fr/avis-technique/detail/2.2-20-1806_V1/</t>
  </si>
  <si>
    <t>https://evaluation.cstb.fr/fr/avis-technique/detail/2.2-20-1807_V1/</t>
  </si>
  <si>
    <t>https://evaluation.cstb.fr/fr/avis-technique/detail/2.1-13-1575_V1/</t>
  </si>
  <si>
    <t>https://evaluation.cstb.fr/fr/avis-technique/detail/2.1-13-1576_V1/</t>
  </si>
  <si>
    <t>https://evaluation.cstb.fr/fr/avis-technique/detail/2.1-13-1597_V1/</t>
  </si>
  <si>
    <t>https://evaluation.cstb.fr/fr/avis-technique/detail/2.2-11-1484_V2/</t>
  </si>
  <si>
    <t>https://evaluation.cstb.fr/fr/avis-technique/detail/2.1-15-1667_V3/</t>
  </si>
  <si>
    <t>https://evaluation.cstb.fr/fr/avis-technique/detail/2.1-13-1572_V2/</t>
  </si>
  <si>
    <t>https://evaluation.cstb.fr/fr/avis-technique/detail/2.2-10-1425_V3/</t>
  </si>
  <si>
    <t>https://evaluation.cstb.fr/fr/avis-technique/detail/2.1-13-1574_V1/</t>
  </si>
  <si>
    <t>https://evaluation.cstb.fr/fr/avis-technique/detail/2.2-12-1534_V1/</t>
  </si>
  <si>
    <t>https://evaluation.cstb.fr/fr/avis-technique/detail/2.2-13-1557_V1/</t>
  </si>
  <si>
    <t>https://evaluation.cstb.fr/fr/avis-technique/detail/2.2-16-1749_V1/</t>
  </si>
  <si>
    <t>https://evaluation.cstb.fr/fr/avis-technique/detail/2.2-21-1826_V1/</t>
  </si>
  <si>
    <t>https://evaluation.cstb.fr/fr/avis-technique/detail/2.1-13-1594_V1/</t>
  </si>
  <si>
    <t>https://evaluation.cstb.fr/fr/avis-technique/detail/2.1-13-1595_V1/</t>
  </si>
  <si>
    <t>AT 2.1/19-1800_V1.1 AOC 50 TI / AOC 60 TI</t>
  </si>
  <si>
    <t>AT 2.2/21-1823_V1 HardiePlank® sur support bois</t>
  </si>
  <si>
    <t xml:space="preserve">AT 2.1/20-1807_V2 par AT 2.1/20-1807_V3 Brise-soleil TERREAL </t>
  </si>
  <si>
    <t xml:space="preserve">AT 2.2/14-1635_V1 ThermoChoc </t>
  </si>
  <si>
    <t>2.1/20-1807_V3</t>
  </si>
  <si>
    <t>2.2/13-1567_V5</t>
  </si>
  <si>
    <t>2.1/15-1696_V2</t>
  </si>
  <si>
    <t>AT 2/16-1745 Therm+ 50, 56, 76 HI</t>
  </si>
  <si>
    <t xml:space="preserve">DTA 2.1/13-1537_V2 par DTA 2.1/13-1537_V3 SFC 85 Type A et B </t>
  </si>
  <si>
    <t>VETAbric, VETApier, VETAcime Bardage sur support Bois</t>
  </si>
  <si>
    <t>2.2/21-1824_V2</t>
  </si>
  <si>
    <t>ELITE bardage TYPE 0 / ELITE COLOR bardage TYPE 0</t>
  </si>
  <si>
    <t>2.2/22-1839_V1</t>
  </si>
  <si>
    <t>Façade PANOBLOC</t>
  </si>
  <si>
    <t>TECHNIWOOD SAS</t>
  </si>
  <si>
    <t>2.1/14-1636_V2</t>
  </si>
  <si>
    <t>CLAD / SMART sur Support Bois</t>
  </si>
  <si>
    <t>NEOLIFE</t>
  </si>
  <si>
    <t>2.2/21-1819_V2</t>
  </si>
  <si>
    <t>Sto S.A.S</t>
  </si>
  <si>
    <t>2.2/22-1835_V2</t>
  </si>
  <si>
    <t>VISIOMIXTE MéO</t>
  </si>
  <si>
    <t>MéO</t>
  </si>
  <si>
    <t>DURACOLOR DURALAP</t>
  </si>
  <si>
    <t>2.2/12-1512_V2</t>
  </si>
  <si>
    <t>Système PORCELANOSA KRION® LUX Fixation K-FIX®</t>
  </si>
  <si>
    <t>Butech Building Technology S.A.U</t>
  </si>
  <si>
    <t>2.2/14-1624_V3</t>
  </si>
  <si>
    <t>Piterak Slim sur support bois</t>
  </si>
  <si>
    <t>2.2/21-1825_V2</t>
  </si>
  <si>
    <t>Granitech GHV</t>
  </si>
  <si>
    <t>GranitiFiandre Spa</t>
  </si>
  <si>
    <t>2.2/12-1507_V2</t>
  </si>
  <si>
    <t>StoVentec R Enduits sur support bois</t>
  </si>
  <si>
    <t>2.2/22-1840_V1</t>
  </si>
  <si>
    <t>2.2/21-1808_V2</t>
  </si>
  <si>
    <t>Argelite sur support bois</t>
  </si>
  <si>
    <t>2.2/22-1842_V1</t>
  </si>
  <si>
    <t>ArGeTon sur support COB/CLT</t>
  </si>
  <si>
    <t>2.2/22-1841_V1</t>
  </si>
  <si>
    <t>Vêture - vêtage en terre-cuite</t>
  </si>
  <si>
    <t>VETAbric, VETApier, VETAcime vêtage</t>
  </si>
  <si>
    <t>VETA France</t>
  </si>
  <si>
    <t>2.2/17-1784_V2</t>
  </si>
  <si>
    <t>Bardage rapporté en bois-plastique</t>
  </si>
  <si>
    <t>2.2/21-1827_V2</t>
  </si>
  <si>
    <t>Piterak XS</t>
  </si>
  <si>
    <t>2.2/18-1793_V2</t>
  </si>
  <si>
    <t>V-URBAN OB et OM</t>
  </si>
  <si>
    <t>VIROC Portugal S.A.</t>
  </si>
  <si>
    <t>2.2/15-1686_V2</t>
  </si>
  <si>
    <t>MALO</t>
  </si>
  <si>
    <t>SYLNEO</t>
  </si>
  <si>
    <t>https://evaluation.cstb.fr/fr/avis-technique/detail/2.2-14-1624_V3/</t>
  </si>
  <si>
    <t>https://evaluation.cstb.fr/fr/avis-technique/detail/2.2-21-1824_V2/</t>
  </si>
  <si>
    <t>https://evaluation.cstb.fr/fr/avis-technique/detail/2.2-12-1512_V2/</t>
  </si>
  <si>
    <t>https://evaluation.cstb.fr/fr/avis-technique/detail/2.1-14-1636_V2/</t>
  </si>
  <si>
    <t>https://evaluation.cstb.fr/fr/avis-technique/detail/2.2-21-1819_V2/</t>
  </si>
  <si>
    <t>https://evaluation.cstb.fr/fr/avis-technique/detail/2.2-22-1835_V2/</t>
  </si>
  <si>
    <t>https://evaluation.cstb.fr/fr/avis-technique/detail/2.1-15-1696_V2/</t>
  </si>
  <si>
    <t>https://evaluation.cstb.fr/fr/avis-technique/detail/2.2-22-1839_V1/</t>
  </si>
  <si>
    <t>https://evaluation.cstb.fr/fr/avis-technique/detail/2.1-20-1807_V3/</t>
  </si>
  <si>
    <t>https://evaluation.cstb.fr/fr/avis-technique/detail/2.2-13-1567_V5/</t>
  </si>
  <si>
    <t>https://evaluation.cstb.fr/fr/avis-technique/detail/2.2-21-1808_V2/</t>
  </si>
  <si>
    <t>https://evaluation.cstb.fr/fr/avis-technique/detail/2.2-21-1825_V2/</t>
  </si>
  <si>
    <t>https://evaluation.cstb.fr/fr/avis-technique/detail/2.2-22-1842_V1/</t>
  </si>
  <si>
    <t>https://evaluation.cstb.fr/fr/avis-technique/detail/2.2-22-1841_V1/</t>
  </si>
  <si>
    <t>https://evaluation.cstb.fr/fr/avis-technique/detail/2.2-12-1507_V2/</t>
  </si>
  <si>
    <t>https://evaluation.cstb.fr/fr/avis-technique/detail/2.2-18-1793_V2/</t>
  </si>
  <si>
    <t>https://evaluation.cstb.fr/fr/avis-technique/detail/2.2-17-1784_V2/</t>
  </si>
  <si>
    <t>https://evaluation.cstb.fr/fr/avis-technique/detail/2.2-15-1686_V2/</t>
  </si>
  <si>
    <t>Etex France Exteriors
(FR)</t>
  </si>
  <si>
    <t xml:space="preserve">2.2/13-1556_V2 </t>
  </si>
  <si>
    <r>
      <rPr>
        <b/>
        <u/>
        <sz val="11"/>
        <rFont val="Calibri"/>
        <family val="2"/>
        <scheme val="minor"/>
      </rPr>
      <t>** Domaine d'emploi sismique :</t>
    </r>
    <r>
      <rPr>
        <sz val="11"/>
        <rFont val="Calibri"/>
        <family val="2"/>
        <scheme val="minor"/>
      </rPr>
      <t xml:space="preserve">
Pose en zones sismiques du bardage Cedral Click en pose directe sans isolant</t>
    </r>
  </si>
  <si>
    <t>RAS</t>
  </si>
  <si>
    <t>XIII (Béton, maçonnés)</t>
  </si>
  <si>
    <t>AL14-146 Version 3</t>
  </si>
  <si>
    <t>CSTB</t>
  </si>
  <si>
    <t>Selon revêtement</t>
  </si>
  <si>
    <r>
      <rPr>
        <b/>
        <u/>
        <sz val="11"/>
        <rFont val="Calibri"/>
        <family val="2"/>
        <scheme val="minor"/>
      </rPr>
      <t>* Domaine d'emploi hauteur :</t>
    </r>
    <r>
      <rPr>
        <sz val="11"/>
        <rFont val="Calibri"/>
        <family val="2"/>
        <scheme val="minor"/>
      </rPr>
      <t xml:space="preserve">
Toutefois le procédé de bardage extérieur pourra limiter les hauteurs admissibles des bâtiments visés.</t>
    </r>
  </si>
  <si>
    <t>Selonn revêtement</t>
  </si>
  <si>
    <t>https://evaluation.cstb.fr/fr/avis-technique/detail/2.3-15-1707_V3/</t>
  </si>
  <si>
    <t>A2-s1,d0* (VETIRAIL CRISTO 14-20-30)</t>
  </si>
  <si>
    <t>XIII ou XIV (Béton, maçonnés)</t>
  </si>
  <si>
    <t>B-s1,d0 (TRESPA METEON FR)</t>
  </si>
  <si>
    <t>2.2/22-1838_V1</t>
  </si>
  <si>
    <t>V-Clip® sur support Bois</t>
  </si>
  <si>
    <t>https://evaluation.cstb.fr/fr/avis-technique/detail/2.2-22-1838_V1/</t>
  </si>
  <si>
    <r>
      <rPr>
        <b/>
        <u/>
        <sz val="11"/>
        <rFont val="Calibri"/>
        <family val="2"/>
        <scheme val="minor"/>
      </rPr>
      <t>** Domaine d'emploi sismique :</t>
    </r>
    <r>
      <rPr>
        <sz val="11"/>
        <rFont val="Calibri"/>
        <family val="2"/>
        <scheme val="minor"/>
      </rPr>
      <t xml:space="preserve">
Le procédé V-Clip® dans sa variante Pierraclip</t>
    </r>
  </si>
  <si>
    <r>
      <rPr>
        <b/>
        <u/>
        <sz val="11"/>
        <rFont val="Calibri"/>
        <family val="2"/>
        <scheme val="minor"/>
      </rPr>
      <t>* Domaine d'emploi hauteur :</t>
    </r>
    <r>
      <rPr>
        <sz val="11"/>
        <rFont val="Calibri"/>
        <family val="2"/>
        <scheme val="minor"/>
      </rPr>
      <t xml:space="preserve">
 En pose à joints ouverts :
- hauteur 10 m maximum (+ pointe de pignon) en zones de vent 1, 2, 3 en situations a, b et c,
- hauteur 6 m maximum (+ pointe de pignon) en zone de vent 4 et/ou en situation d,
 En pose avec le pare pluie DELTA-FASSADE de DOERKEN sous ATEx A et traitements spécifiques au niveau des baies :
- hauteur de 18 m maximum (+ pointe de pignon) en zones de vent 1, 2, 3 en situations a, b et c,
- hauteur 10 m maximum (+ pointe de pignon) en zone de vent 4 et/ou en situation d</t>
    </r>
  </si>
  <si>
    <t>B-s1, d0 (Parement SPP)</t>
  </si>
  <si>
    <t>A2-s1,d0 (STENI NATURE F)</t>
  </si>
  <si>
    <t>2.2/23-1851_V1</t>
  </si>
  <si>
    <t>https://evaluation.cstb.fr/fr/avis-technique/detail/2.2-23-1851_V1/</t>
  </si>
  <si>
    <t>Système ME03 FR Scaléo Clins Max Exterior/ Max Universal sur support bois</t>
  </si>
  <si>
    <t>C-s3,d0</t>
  </si>
  <si>
    <r>
      <rPr>
        <b/>
        <u/>
        <sz val="11"/>
        <rFont val="Calibri"/>
        <family val="2"/>
        <scheme val="minor"/>
      </rPr>
      <t>** Domaine d'emploi sismique :</t>
    </r>
    <r>
      <rPr>
        <sz val="11"/>
        <rFont val="Calibri"/>
        <family val="2"/>
        <scheme val="minor"/>
      </rPr>
      <t xml:space="preserve">
Pattes-équerres Butech de longueur 180 mm, d’épaisseur 5 mm</t>
    </r>
  </si>
  <si>
    <t>B-s1,d0</t>
  </si>
  <si>
    <t>https://evaluation.cstb.fr/fr/avis-technique/detail/2.2-14-1625_V3/</t>
  </si>
  <si>
    <t>D-s3,d0</t>
  </si>
  <si>
    <t>A1</t>
  </si>
  <si>
    <t>A2-s1,d0 (LARSON A2)</t>
  </si>
  <si>
    <r>
      <rPr>
        <b/>
        <u/>
        <sz val="11"/>
        <rFont val="Calibri"/>
        <family val="2"/>
        <scheme val="minor"/>
      </rPr>
      <t>* Domaine d'emploi hauteur :</t>
    </r>
    <r>
      <rPr>
        <sz val="11"/>
        <rFont val="Calibri"/>
        <family val="2"/>
        <scheme val="minor"/>
      </rPr>
      <t xml:space="preserve">
- hauteur 10 m maximum (+ pointe de pignon) en zones de vent 1, 2, 3 en situations a, b et c,
- hauteur 6 m maximum (+ pointe de pignon) en zone de vent 4 et/ou en situation d,
 Avec traitements spécifiques au niveau des baies :
- hauteur de 18 m maximum (+ pointe de pignon) en zones de vent 1, 2, 3 en situations a, b et c,
- hauteur 10 m maximum (+ pointe de pignon) en zone de vent 4 et/ou en situation d</t>
    </r>
  </si>
  <si>
    <t>A2-s1,d0 (MINERAL-COLOR-ELITE TYPE)</t>
  </si>
  <si>
    <t xml:space="preserve"> A1 (conventionnel)</t>
  </si>
  <si>
    <r>
      <rPr>
        <b/>
        <u/>
        <sz val="11"/>
        <rFont val="Calibri"/>
        <family val="2"/>
        <scheme val="minor"/>
      </rPr>
      <t>* Domaine d'emploi hauteur :</t>
    </r>
    <r>
      <rPr>
        <sz val="11"/>
        <rFont val="Calibri"/>
        <family val="2"/>
        <scheme val="minor"/>
      </rPr>
      <t xml:space="preserve">
En pose à joints ouverts :
- hauteur 10 m maximum (+ pointe de pignon) en zones de vent 1, 2 et 3 en situation a, b, c,
- hauteur 6 m maximum (+ pointe de pignon) en zone de vent 4 et/ou en situation d,
En pose à joints fermés et avec traitements spécifiques au niveau des baies : 
- hauteur de 18m maximum (+ pointe de pignon) en zones de vent 1 à 3 en situation a, b, c ;
- hauteur 10m maximum (+pointe de pignon) en zone de vent 4 et/ou en situation d,</t>
    </r>
  </si>
  <si>
    <t>B,s1,d0</t>
  </si>
  <si>
    <t>B-s2,d0</t>
  </si>
  <si>
    <t>E</t>
  </si>
  <si>
    <t>A1 (Conventionnel)</t>
  </si>
  <si>
    <t>EFR-19-004935</t>
  </si>
  <si>
    <t>AL14-138</t>
  </si>
  <si>
    <r>
      <rPr>
        <b/>
        <u/>
        <sz val="11"/>
        <rFont val="Calibri"/>
        <family val="2"/>
        <scheme val="minor"/>
      </rPr>
      <t>* Domaine d'emploi hauteur :</t>
    </r>
    <r>
      <rPr>
        <sz val="11"/>
        <rFont val="Calibri"/>
        <family val="2"/>
        <scheme val="minor"/>
      </rPr>
      <t xml:space="preserve">
Si le panneau extérieur de la paroi de COB est un panneau NF Extérieur CTB-X d'épaisseur 15 mm mini :
 hauteur 10 m maximum (+ pointe de pignon) en zones de vent 1, 2 et 3 en situation a, b, c,
 hauteur 6 m maximum (+ pointe de pignon) en zone de vent 4 et/ou en situation d,
o Si le panneau extérieur de la paroi de COB est un autre type de panneau prévu par le NF DTU 31.2 de 2019 d'épaisseur 15 mm mini :
 hauteur 6 m maximum (+ pointe de pignon),
 en respectant les prescriptions § 2.5 du Dossier Technique.
 Pose sur paroi inclinée vers l'extérieur ou paroi horizontale en sous face cf. §2.4.4
 Pose sur paroi courbe cf. §2.4.5</t>
    </r>
  </si>
  <si>
    <r>
      <rPr>
        <b/>
        <u/>
        <sz val="11"/>
        <rFont val="Calibri"/>
        <family val="2"/>
        <scheme val="minor"/>
      </rPr>
      <t>** Domaine d'emploi sismique :</t>
    </r>
    <r>
      <rPr>
        <sz val="11"/>
        <rFont val="Calibri"/>
        <family val="2"/>
        <scheme val="minor"/>
      </rPr>
      <t xml:space="preserve">
Paroi de COB avec isolation complémentaire d'épaisseur 80 mm maximum</t>
    </r>
  </si>
  <si>
    <t>A2-s1,d0 (Alpolic A2)</t>
  </si>
  <si>
    <t>3*</t>
  </si>
  <si>
    <r>
      <rPr>
        <b/>
        <u/>
        <sz val="11"/>
        <rFont val="Calibri"/>
        <family val="2"/>
        <scheme val="minor"/>
      </rPr>
      <t xml:space="preserve">** Domaine d'emploi sismique :
</t>
    </r>
    <r>
      <rPr>
        <sz val="11"/>
        <rFont val="Calibri"/>
        <family val="2"/>
        <scheme val="minor"/>
      </rPr>
      <t>Pose par oméga espacés tous les 1m</t>
    </r>
  </si>
  <si>
    <t>Système céramique FV PORCELANOSA GROUPE Fixation Invisible</t>
  </si>
  <si>
    <t>LafargeHolcim Distribution</t>
  </si>
  <si>
    <t>C-s2,d0</t>
  </si>
  <si>
    <t>A2,s1,d0 (ARDAL et ACANTHA)</t>
  </si>
  <si>
    <r>
      <rPr>
        <b/>
        <u/>
        <sz val="11"/>
        <color theme="1"/>
        <rFont val="Calibri"/>
        <family val="2"/>
        <scheme val="minor"/>
      </rPr>
      <t>* Domaine d'emploi hauteur :</t>
    </r>
    <r>
      <rPr>
        <sz val="11"/>
        <color theme="1"/>
        <rFont val="Calibri"/>
        <family val="2"/>
        <scheme val="minor"/>
      </rPr>
      <t xml:space="preserve">
En pose à joints ouverts :
- hauteur 10 m maximum (+ pointe de pignon) en zone de vent 1, 2 et 3 en situation a, b, c,
- hauteur 6 m maximum (+ pointe de pignon) en zone de vent 4 et/ou en situation d.
En pose à joints fermés et avec traitements spécifiques au niveau des baies : 
- hauteur de 18 m maximum (+ pointe de pignon) en zones de vent 1 à 3 en situations a, b et c,
- hauteur 10 m maximum (+ pointe de pignon) en zone de vent 4 et/ou en situation d,</t>
    </r>
  </si>
  <si>
    <t>C-s3,d0 (SMART 9, SMART 2, SMART 4, SMART 20)</t>
  </si>
  <si>
    <t>EFR-15-002424</t>
  </si>
  <si>
    <t>B-s21,d0</t>
  </si>
  <si>
    <r>
      <rPr>
        <b/>
        <u/>
        <sz val="11"/>
        <rFont val="Calibri"/>
        <family val="2"/>
        <scheme val="minor"/>
      </rPr>
      <t>** Domaine d'emploi sismique :</t>
    </r>
    <r>
      <rPr>
        <sz val="11"/>
        <rFont val="Calibri"/>
        <family val="2"/>
        <scheme val="minor"/>
      </rPr>
      <t xml:space="preserve">
Pose du procédé VETAbric, VETApier et VETAcime bardage sur support bois (COB/CLT) pour une masse surfacique maximale du système de 41 kg/m² avec ossature bois en pose sur contre ossature (45 x 80 mm) avec isolation supportée et en simple résea u sur CLT en zones sismiques</t>
    </r>
  </si>
  <si>
    <r>
      <rPr>
        <b/>
        <u/>
        <sz val="11"/>
        <rFont val="Calibri"/>
        <family val="2"/>
        <scheme val="minor"/>
      </rPr>
      <t>** Domaine d'emploi sismique :</t>
    </r>
    <r>
      <rPr>
        <sz val="11"/>
        <rFont val="Calibri"/>
        <family val="2"/>
        <scheme val="minor"/>
      </rPr>
      <t xml:space="preserve">
Le procédé de bardage rapporté PITERAK SLIM, de dimensions maximales (e x h x L) 30 x 600 x 1290 mm sur COB ou 30 x 600 x 1800 mm pour le CLT, peut être mis en œuvre sur ossature aluminium en pose directe </t>
    </r>
  </si>
  <si>
    <r>
      <rPr>
        <b/>
        <u/>
        <sz val="11"/>
        <color theme="1"/>
        <rFont val="Calibri"/>
        <family val="2"/>
        <scheme val="minor"/>
      </rPr>
      <t>* Domaine d'emploi hauteur :</t>
    </r>
    <r>
      <rPr>
        <sz val="11"/>
        <color theme="1"/>
        <rFont val="Calibri"/>
        <family val="2"/>
        <scheme val="minor"/>
      </rPr>
      <t xml:space="preserve">
Sans traitement spécifiques :
- hauteur 10 m maximum (+ pointe de pignon) en zones de vent 1, 2 et 3 en situation a, b, c,
- hauteur 6 m maximum (+ pointe de pignon) en zone de vent 4 et/ou en situation d.
Avec traitements spécifiques au niveau des baies : 
- hauteur de 18 m maximum (+ pointe de pignon) en zones de vent 1 à 3 en situations a, b et c,
- hauteur 10 m maximum (+ pointe de pignon) en zone de vent 4 et/ou en situation d,</t>
    </r>
  </si>
  <si>
    <r>
      <rPr>
        <b/>
        <u/>
        <sz val="11"/>
        <rFont val="Calibri"/>
        <family val="2"/>
        <scheme val="minor"/>
      </rPr>
      <t>* Domaine d'emploi hauteur :</t>
    </r>
    <r>
      <rPr>
        <sz val="11"/>
        <rFont val="Calibri"/>
        <family val="2"/>
        <scheme val="minor"/>
      </rPr>
      <t xml:space="preserve">
En pose à joints ouverts (3 mm maxi) :
- hauteur 10 m maximum (+ pointe de pignon) en zones de vent 1, 2 et 3 en situation a, b, c,
- hauteur 6 m maximum (+ pointe de pignon) en zone de vent 4 et/ou en situation d.
En pose à joints fermés et avec traitements spécifiques au niveau des baies : 
- hauteur de 18 m maximum (+ pointe de pignon) en zones de vent 1 à 3 en situations a, b et c,
- hauteur 10 m maximum (+ pointe de pignon) en zone de vent 4 et/ou en situation d,</t>
    </r>
  </si>
  <si>
    <r>
      <rPr>
        <b/>
        <u/>
        <sz val="11"/>
        <color theme="1"/>
        <rFont val="Calibri"/>
        <family val="2"/>
        <scheme val="minor"/>
      </rPr>
      <t>* Domaine d'emploi hauteur :</t>
    </r>
    <r>
      <rPr>
        <sz val="11"/>
        <color theme="1"/>
        <rFont val="Calibri"/>
        <family val="2"/>
        <scheme val="minor"/>
      </rPr>
      <t xml:space="preserve">
En pose sans disposition particulière :
 hauteur 10 m maximum (+ pointe de pignon) en zones de vent 1, 2 et 3 en situations a, b et c,
 hauteur 6 m maximum (+ pointe de pignon) en zone de vent 4 et/ou en situation d,
o En pose avec traitements spécifiques des retours d'étanchéité au droit des baies :
 hauteur de 18 m maximum (+ pointe de pignon) en zones de vent 1, 2 et 3en situations a, b et c,
 hauteur 10 m maximum (+ pointe de pignon) en zone de vent 4 et/ou en situation d.</t>
    </r>
  </si>
  <si>
    <t>EFR-21-00186</t>
  </si>
  <si>
    <r>
      <rPr>
        <b/>
        <u/>
        <sz val="11"/>
        <rFont val="Calibri"/>
        <family val="2"/>
        <scheme val="minor"/>
      </rPr>
      <t>** Domaine d'emploi sismique :</t>
    </r>
    <r>
      <rPr>
        <sz val="11"/>
        <rFont val="Calibri"/>
        <family val="2"/>
        <scheme val="minor"/>
      </rPr>
      <t xml:space="preserve">
Pose du procédé COVER sur paroi plane verticale en COB/CLT</t>
    </r>
  </si>
  <si>
    <r>
      <rPr>
        <b/>
        <u/>
        <sz val="11"/>
        <color theme="1"/>
        <rFont val="Calibri"/>
        <family val="2"/>
        <scheme val="minor"/>
      </rPr>
      <t>* Domaine d'emploi hauteur :</t>
    </r>
    <r>
      <rPr>
        <sz val="11"/>
        <color theme="1"/>
        <rFont val="Calibri"/>
        <family val="2"/>
        <scheme val="minor"/>
      </rPr>
      <t xml:space="preserve">
En pose à joints ouverts :
- hauteur 10 m maximum (+ pointe de pignon) en zones de vent 1, 2 et 3 en situation a, b, c,
- hauteur 6 m maximum (+ pointe de pignon) en zone de vent 4 et/ou en situation d,
En pose à joints fermés et avec traitements spécifiques des retours d’étanchéité au droit des baies :
- hauteur de 18 m maximum (+ pointe de pignon) en zones de vent 1 à 3 en situations a, b et c,
- hauteur 10 m maximum (+ pointe de pignon) en zone de vent 4 et/ou en situation d,</t>
    </r>
  </si>
  <si>
    <r>
      <rPr>
        <b/>
        <u/>
        <sz val="11"/>
        <color theme="1"/>
        <rFont val="Calibri"/>
        <family val="2"/>
        <scheme val="minor"/>
      </rPr>
      <t>* Domaine d'emploi hauteur :</t>
    </r>
    <r>
      <rPr>
        <sz val="11"/>
        <color theme="1"/>
        <rFont val="Calibri"/>
        <family val="2"/>
        <scheme val="minor"/>
      </rPr>
      <t xml:space="preserve">
Pose à joints verticaux décalés et avec traitements spécifiques des retours d’étanchéité au droit des baies:
- hauteur 18 m maximum (+ pointe de pignon) en zones de vent 1, 2 et 3 en situation a, b, c,
- hauteur 10 m maximum (+ pointe de pignon) en zone de vent 4 et/ou en situation d,
Pose à joints verticaux alignés :
- hauteur 10 m maximum (+ pointe de pignon) en zones de vent 1, 2 et 3 en situation a, b, c,
- hauteur 6 m maximum (+ pointe de pignon) en zone de vent 4 et/ou en situation d,</t>
    </r>
  </si>
  <si>
    <r>
      <rPr>
        <b/>
        <u/>
        <sz val="11"/>
        <rFont val="Calibri"/>
        <family val="2"/>
        <scheme val="minor"/>
      </rPr>
      <t>* Domaine d'emploi hauteur :</t>
    </r>
    <r>
      <rPr>
        <sz val="11"/>
        <rFont val="Calibri"/>
        <family val="2"/>
        <scheme val="minor"/>
      </rPr>
      <t xml:space="preserve">
En pose à joints ouverts :
- hauteur 10 m maximum (+ pointe de pignon) en zones de vent 1, 2 et 3 en situation a, b, c,
- hauteur 6 m maximum (+ pointe de pignon) en zone de vent 4 et/ou en situation d,
En pose à joints ouverts avec membrane de protection DELTA FASSADE* et avec traitements spécifiques des retours d’étanchéité au droit des baies :
- hauteur de 18 m maximum (+ pointe de pignon) en zones de vent 1 à 3 en situations a, b et c,
- hauteur 10 m maximum (+ pointe de pignon) en zone de vent 4 et/ou en situation d,</t>
    </r>
  </si>
  <si>
    <r>
      <rPr>
        <b/>
        <u/>
        <sz val="11"/>
        <rFont val="Calibri"/>
        <family val="2"/>
        <scheme val="minor"/>
      </rPr>
      <t>* Domaine d'emploi hauteur :</t>
    </r>
    <r>
      <rPr>
        <sz val="11"/>
        <rFont val="Calibri"/>
        <family val="2"/>
        <scheme val="minor"/>
      </rPr>
      <t xml:space="preserve">
En pose à joints ouverts :
- hauteur 10 m maximum (+ pointe de pignon) en zones de vent 1, 2 et 3 en situation a, b, c,
- hauteur 6 m maximum (+ pointe de pignon) en situation d,
En pose à joints fermés et avec traitements spécifiques des retours d’étanchéité au droit des baies :
- hauteur de 18 m maximum (+ pointe de pignon) en zones de vent 1 à 4 en situations a, b et c,
- hauteur 10 m maximum (+ pointe de pignon) en zone de vent 4 et/ou en situation d</t>
    </r>
  </si>
  <si>
    <r>
      <rPr>
        <b/>
        <u/>
        <sz val="11"/>
        <rFont val="Calibri"/>
        <family val="2"/>
        <scheme val="minor"/>
      </rPr>
      <t>** Domaine d'emploi sismique :</t>
    </r>
    <r>
      <rPr>
        <sz val="11"/>
        <rFont val="Calibri"/>
        <family val="2"/>
        <scheme val="minor"/>
      </rPr>
      <t xml:space="preserve">
Pose du procédé ELITE bardage TYPE 0 /ELITE COLOR bardage TYPE 0 sur ossature bois, acier ou en sous-face en zones sismiques</t>
    </r>
  </si>
  <si>
    <r>
      <rPr>
        <b/>
        <u/>
        <sz val="11"/>
        <rFont val="Calibri"/>
        <family val="2"/>
        <scheme val="minor"/>
      </rPr>
      <t>** Domaine d'emploi sismique :</t>
    </r>
    <r>
      <rPr>
        <sz val="11"/>
        <rFont val="Calibri"/>
        <family val="2"/>
        <scheme val="minor"/>
      </rPr>
      <t xml:space="preserve">
L’Annexe sismique ne s’applique pas pour des éléments de hauteur ≤ 3,50 m.</t>
    </r>
  </si>
  <si>
    <r>
      <rPr>
        <b/>
        <u/>
        <sz val="11"/>
        <rFont val="Calibri"/>
        <family val="2"/>
        <scheme val="minor"/>
      </rPr>
      <t>** Domaine d'emploi sismique :</t>
    </r>
    <r>
      <rPr>
        <sz val="11"/>
        <rFont val="Calibri"/>
        <family val="2"/>
        <scheme val="minor"/>
      </rPr>
      <t xml:space="preserve">
Pose du procédé ArGeTon en zones sismiques en bardage rapporté sur ossature bois sur COB/CLT simple réseau</t>
    </r>
  </si>
  <si>
    <r>
      <rPr>
        <b/>
        <u/>
        <sz val="11"/>
        <rFont val="Calibri"/>
        <family val="2"/>
        <scheme val="minor"/>
      </rPr>
      <t>** Domaine d'emploi sismique :</t>
    </r>
    <r>
      <rPr>
        <sz val="11"/>
        <rFont val="Calibri"/>
        <family val="2"/>
        <scheme val="minor"/>
      </rPr>
      <t xml:space="preserve">
Pose en zones sismique du bardage rapporté Argelite sur ossature bois pour des longueurs de
bardeau jusqu’à 800 mm</t>
    </r>
  </si>
  <si>
    <t>2.2/15-1699*01 Mod</t>
  </si>
  <si>
    <r>
      <rPr>
        <b/>
        <u/>
        <sz val="11"/>
        <rFont val="Calibri"/>
        <family val="2"/>
        <scheme val="minor"/>
      </rPr>
      <t>* Domaine d'emploi hauteur :</t>
    </r>
    <r>
      <rPr>
        <sz val="11"/>
        <rFont val="Calibri"/>
        <family val="2"/>
        <scheme val="minor"/>
      </rPr>
      <t xml:space="preserve">
Dépend de la disposition des clins et du type de réseau</t>
    </r>
  </si>
  <si>
    <t>2.2/16-1731_V1</t>
  </si>
  <si>
    <t>https://evaluation.cstb.fr/fr/avis-technique/detail/2.2-16-1731_V1/</t>
  </si>
  <si>
    <t>20/012_v1</t>
  </si>
  <si>
    <t>https://evaluation.cstb.fr/fr/appreciation-technique-transition-att/download/att-20-012-v1/</t>
  </si>
  <si>
    <t>20/013_v1</t>
  </si>
  <si>
    <t>https://evaluation.cstb.fr/fr/appreciation-technique-transition-att/download/att-20-013-v1/</t>
  </si>
  <si>
    <t>20/015_v1</t>
  </si>
  <si>
    <t>https://evaluation.cstb.fr/fr/appreciation-technique-transition-att/download/att-20-015-v1/</t>
  </si>
  <si>
    <t>https://evaluation.cstb.fr/fr/appreciation-technique-transition-att/download/att-21-032-v1/</t>
  </si>
  <si>
    <t>21/032_v1</t>
  </si>
  <si>
    <t>B-s1,do (EDF)</t>
  </si>
  <si>
    <r>
      <rPr>
        <b/>
        <u/>
        <sz val="11"/>
        <rFont val="Calibri"/>
        <family val="2"/>
        <scheme val="minor"/>
      </rPr>
      <t>* Domaine d'emploi hauteur :</t>
    </r>
    <r>
      <rPr>
        <sz val="11"/>
        <rFont val="Calibri"/>
        <family val="2"/>
        <scheme val="minor"/>
      </rPr>
      <t xml:space="preserve">
En pose à joints ouverts ou pour la pose cintrée :
- hauteur 10 m maximum (+ pointe de pignon) en zones de vent 1, 2 et 3 en situation a, b, c,
- hauteur 6 m maximum (+ pointe de pignon) en zone de vent 4 et/ou en situation d,
En pose à joints fermés avec traitements spécifiques des retours d’étanchéité au droit des baies :
- hauteur de 18 m maximum (+ pointe de pignon) en zones de vent 1, 2 et 3 en situations a, b et c,
- hauteur 10 m maximum (+ pointe de pignon) en zone de vent 4 et/ou en situation d,</t>
    </r>
  </si>
  <si>
    <r>
      <rPr>
        <b/>
        <u/>
        <sz val="11"/>
        <color theme="1"/>
        <rFont val="Calibri"/>
        <family val="2"/>
        <scheme val="minor"/>
      </rPr>
      <t>* Domaine d'emploi hauteur :</t>
    </r>
    <r>
      <rPr>
        <sz val="11"/>
        <color theme="1"/>
        <rFont val="Calibri"/>
        <family val="2"/>
        <scheme val="minor"/>
      </rPr>
      <t xml:space="preserve">
En pose à joints ouverts :
- hauteur 10 m maximum (+ pointe de pignon) en zones de vent 1, 2 et 3 en situation a, b, c,
- hauteur 6 m maximum (+ pointe de pignon) en zone de vent 4 et/ou en situation d,
En pose à joints fermés avec traitements spécifiques des retours d’étanchéité au droit des baies :
- hauteur de 18 m maximum (+ pointe de pignon) en zones de vent 1 à 3 en situations a, b et c,
- hauteur 10 m maximum (+ pointe de pignon) en zone de vent 4 et/ou en situation d,</t>
    </r>
  </si>
  <si>
    <r>
      <rPr>
        <b/>
        <u/>
        <sz val="11"/>
        <rFont val="Calibri"/>
        <family val="2"/>
        <scheme val="minor"/>
      </rPr>
      <t>* Domaine d'emploi hauteur :</t>
    </r>
    <r>
      <rPr>
        <sz val="11"/>
        <rFont val="Calibri"/>
        <family val="2"/>
        <scheme val="minor"/>
      </rPr>
      <t xml:space="preserve">
En pose à joints ouverts :
- Hauteur 10 m maximum (+ pointe de pignon) en zones de vent 1, 2 et 3 en situation a, b, c,
- Hauteur 6 m maximum (+ pointe de pignon) en zone de vent 4 et/ou en situation d,
En pose à joints fermés avec traitements spécifiques des retours d’étanchéité au droit des baies :
- Hauteur de 18 m maximum (+ pointe de pignon) en zones de vent 1 à 3 en situations a, b et c,
- Hauteur 10 m maximum (+ pointe de pignon) en zone de vent 4 et/ou en situation d,</t>
    </r>
  </si>
  <si>
    <t>2836_v1</t>
  </si>
  <si>
    <t>EFR-18-002364 Révision 1</t>
  </si>
  <si>
    <t>AL20-096</t>
  </si>
  <si>
    <t>AL20-285</t>
  </si>
  <si>
    <t>Colonne1</t>
  </si>
  <si>
    <t>ATec (Support béton) si Evaluation vis uniquement support bois</t>
  </si>
  <si>
    <t>Ancienne version</t>
  </si>
  <si>
    <t>2.1/12-1503_V2</t>
  </si>
  <si>
    <t>2.2/13-1556_V1</t>
  </si>
  <si>
    <t>2/13-1572_V1</t>
  </si>
  <si>
    <t>2/13-1574</t>
  </si>
  <si>
    <t>2/13-1575</t>
  </si>
  <si>
    <t>2/13-1576</t>
  </si>
  <si>
    <t>2/13-1597</t>
  </si>
  <si>
    <t>2.1/13-1599_V2</t>
  </si>
  <si>
    <t>2/14-1651</t>
  </si>
  <si>
    <t>2/14-1652</t>
  </si>
  <si>
    <t>2/14-1653</t>
  </si>
  <si>
    <t>2/14-1654</t>
  </si>
  <si>
    <t>2.1/20-1809_V1</t>
  </si>
  <si>
    <t>2/13-1594</t>
  </si>
  <si>
    <t>2/13-1595</t>
  </si>
  <si>
    <t>2.1/14-1636_V1.1</t>
  </si>
  <si>
    <t>2.1/14-1638_V1</t>
  </si>
  <si>
    <t>2.1/15-1667_V2</t>
  </si>
  <si>
    <t>2.3/15-1707_V2</t>
  </si>
  <si>
    <t>2/16-1713</t>
  </si>
  <si>
    <t>2.1/20-1807_V2</t>
  </si>
  <si>
    <t>2.2/10-1425_V2</t>
  </si>
  <si>
    <t>2/11-1484_V2</t>
  </si>
  <si>
    <t>2.2/12-1507_V1</t>
  </si>
  <si>
    <t>2/06-1223</t>
  </si>
  <si>
    <t>2.2/13-1547_V2</t>
  </si>
  <si>
    <t>2/13-1557</t>
  </si>
  <si>
    <t>2.2/13-1566_V2</t>
  </si>
  <si>
    <t>2.2/13-1567_V4</t>
  </si>
  <si>
    <t xml:space="preserve"> 2/14-1611*01Mod</t>
  </si>
  <si>
    <t>2.2/14-1624_V2</t>
  </si>
  <si>
    <t>2.2/14-1634_V2</t>
  </si>
  <si>
    <t>2.2/14-1642_V1</t>
  </si>
  <si>
    <t>2.2/14-1643_V2</t>
  </si>
  <si>
    <t>2.2/14-1662_V2</t>
  </si>
  <si>
    <t>2.2/15-1686_V1</t>
  </si>
  <si>
    <t>2.2/15-1710_V1</t>
  </si>
  <si>
    <t>2.2/16-1727</t>
  </si>
  <si>
    <t>2.2/16-1729</t>
  </si>
  <si>
    <t>2.2/16-1742_V1</t>
  </si>
  <si>
    <t>2.2/16-1749</t>
  </si>
  <si>
    <t>2.2/16-1751_V1</t>
  </si>
  <si>
    <t>2.2/16-1752</t>
  </si>
  <si>
    <t>2.2/17-1783_V2</t>
  </si>
  <si>
    <t>2.2/17-1784_V1</t>
  </si>
  <si>
    <t>2.2/17-1786_V2</t>
  </si>
  <si>
    <t>2.2/18-1791_V1</t>
  </si>
  <si>
    <t>2.2/18-1793_V1.1</t>
  </si>
  <si>
    <t>2/15-1700</t>
  </si>
  <si>
    <t>2.2./16-1721_V1</t>
  </si>
  <si>
    <t>2.2/21-1816_V1</t>
  </si>
  <si>
    <t>2/16-1776</t>
  </si>
  <si>
    <t xml:space="preserve"> 2/16-1776</t>
  </si>
  <si>
    <t xml:space="preserve"> 2.2/21-1819_V1</t>
  </si>
  <si>
    <t>2.2/21-1824_V1</t>
  </si>
  <si>
    <t>2.2/12-1528_V1</t>
  </si>
  <si>
    <t>2.2/21-1825_V1</t>
  </si>
  <si>
    <t>2.2/13-1584_V1</t>
  </si>
  <si>
    <t xml:space="preserve"> 2/16-1774</t>
  </si>
  <si>
    <t>2.2/19-1798_V3</t>
  </si>
  <si>
    <t>2.2/10-1419_V1.</t>
  </si>
  <si>
    <t>2.2/10-1419_V1</t>
  </si>
  <si>
    <t>2.2/11-1483_V3</t>
  </si>
  <si>
    <t>2.2/12-1529_V2</t>
  </si>
  <si>
    <t>2.2/14-1633_V2</t>
  </si>
  <si>
    <t>2.2./ 14-1627_V2</t>
  </si>
  <si>
    <t xml:space="preserve"> 2.2/21-1810_V1</t>
  </si>
  <si>
    <t xml:space="preserve"> 2/14-1629_V1</t>
  </si>
  <si>
    <t xml:space="preserve"> 2/16-1728</t>
  </si>
  <si>
    <t>2.2/15-1699</t>
  </si>
  <si>
    <t>2.2/16-1731</t>
  </si>
  <si>
    <t>L'Avis Technique n°2.2/13-1556_V2  annule et remplace l' Avis Technique n° 2.2/13-1556_V1
Sur liste verte de la C2p à la date du référencement</t>
  </si>
  <si>
    <t>L'Avis technique n°2.1/13-1572_V2 annule et remplace l' Avis technique n° 2/13-1572_V1
Sur liste verte de la C2p à la date du référencement</t>
  </si>
  <si>
    <t>L'Avis technique n°2.1/13-1574_V1 annule et remplace l' Avis technique n° 2/13-1574
Sur liste verte de la C2p à la date du référencement</t>
  </si>
  <si>
    <t xml:space="preserve"> Sur liste verte de la C2p à la date du référencement</t>
  </si>
  <si>
    <t>L'Avis Technique n°2.1/13-1597_V1 annule et remplace l' Avis Technique n° 2/13-1597
Sur liste verte de la C2p à la date du référencement</t>
  </si>
  <si>
    <t>L'Avis Technique n°2.1/14-1638_V2 annule et remplace l' Avis Technique n° 2.1/14-1638_V1
Sur liste verte de la C2p à la date du référencement</t>
  </si>
  <si>
    <t>L'Avis technique n°2.1/15-1667_V3 annule et remplace l' Avis technique n° 2.1/15-1667_V2
Sur liste verte de la C2p à la date du référencement</t>
  </si>
  <si>
    <t>L'Avis Technique n°2.1/16-1713_V1 annule et remplace l' Avis Technique n° 2/16-1713
Sur liste verte de la C2p à la date du référencement</t>
  </si>
  <si>
    <t>L'Avis Technique n°2.1/20-1807_V3 annule et remplace l' Avis Technique n° 2.1/20-1807_V2
Sur liste verte de la C2p à la date du référencement</t>
  </si>
  <si>
    <t>L'Avis Technique n°2.2/10-1425_V3 annule et remplace l' Avis Technique n° 2.2/10-1425_V2
Sur liste verte de la C2p à la date du référencement</t>
  </si>
  <si>
    <t>L'Avis Technique n°2.2/11-1484_V2 annule et remplace l' Avis Technique n° 2/11-1484_V2
Sur liste verte de la C2p à la date du référencement</t>
  </si>
  <si>
    <t>L'Avis Technique n°2.2/12-1507_V2 annule et remplace l' Avis Technique n° 2.2/12-1507_V1
Sur liste verte de la C2p à la date du référencement</t>
  </si>
  <si>
    <t>L'Avis Technique n°2.2/12-1512_V2 annule et remplace l' Avis Technique n° 2.2/12-1512_V1
Sur liste verte de la C2p à la date du référencement</t>
  </si>
  <si>
    <t>L'Avis Technique n°2.2/12-1534_V1 annule et remplace l' Avis Technique n° 2/06-1223
Sur liste verte de la C2p à la date du référencement</t>
  </si>
  <si>
    <t>L'Avis Technique n°2.2/22-1838_V1 annule et remplace l' Avis Technique n° 2.2/13-1542_V2
Sur liste verte de la C2p à la date du référencement</t>
  </si>
  <si>
    <t>L'Avis Technique n°2.2/13-1547_V3 annule et remplace l' Avis Technique n° 2.2/13-1547_V2
Sur liste verte de la C2p à la date du référencement</t>
  </si>
  <si>
    <t>L'Avis Technique n°2.2/13-1557_V1 annule et remplace l' Avis Technique n° 2/13-1557
Sur liste verte de la C2p à la date du référencement</t>
  </si>
  <si>
    <t>L'Avis Technique n°2.2/13-1566_V3 annule et remplace l' Avis Technique n° 2.2/13-1566_V2
Sur liste verte de la C2p à la date du référencement</t>
  </si>
  <si>
    <t>L'Avis Technique n°2.2/14-1611_V1 annule et remplace l' Avis Technique n°  2/14-1611*01Mod
Sur liste verte de la C2p à la date du référencement</t>
  </si>
  <si>
    <t>L'Avis Technique n°2.2/14-1624_V3 annule et remplace l' Avis Technique n° 2.2/14-1624_V2
Sur liste verte de la C2p à la date du référencement</t>
  </si>
  <si>
    <t>L'Avis Technique n°2.2/14-1634_V3 annule et remplace l' Avis Technique n° 2.2/14-1634_V2
Sur liste verte de la C2p à la date du référencement</t>
  </si>
  <si>
    <t>L'Avis Technique n°2.2/14-1642_V2 annule et remplace l' Avis Technique n° 2.2/14-1642_V1
Sur liste verte de la C2p à la date du référencement</t>
  </si>
  <si>
    <t>L'Avis Technique n°2.2/15-1686_V2 annule et remplace l' Avis Technique n° 2.2/15-1686_V1
Sur liste verte de la C2p à la date du référencement</t>
  </si>
  <si>
    <t>L'Avis Technique n°2.2/15-1709_V3 annule et remplace l' Avis Technique n° 2.2/15-1709_V2
Sur liste verte de la C2p à la date du référencement</t>
  </si>
  <si>
    <t>L'Avis technique n°2.2/15-1710_V2 annule et remplace l' Avis technique n° 2.2/15-1710_V1
Sur liste verte de la C2p à la date du référencement</t>
  </si>
  <si>
    <t>L'Avis Technique n°2.2/16-1727_V1 annule et remplace l' Avis Technique n° 2.2/16-1727
Sur liste verte de la C2p à la date du référencement</t>
  </si>
  <si>
    <t>L'Avis Technique n°2.2/16-1742_V2 annule et remplace l' Avis Technique n° 2.2/16-1742_V1
Sur liste verte de la C2p à la date du référencement</t>
  </si>
  <si>
    <t>L'Avis Technique n°2.2/16-1749_V1 annule et remplace l' Avis Technique n° 2.2/16-1749
Sur liste verte de la C2p à la date du référencement</t>
  </si>
  <si>
    <t>L'Avis Technique n°2.2/16-1751_V2 annule et remplace l' Avis Technique n° 2.2/16-1751_V1
Sur liste verte de la C2p à la date du référencement</t>
  </si>
  <si>
    <t>L'Avis Technique n°2.2/16-1752_V1  annule et remplace l' Avis Technique n° 2.2/16-1752
Sur liste verte de la C2p à la date du référencement</t>
  </si>
  <si>
    <t>L'Avis Technique n°2.2/17-1784_V2 annule et remplace l' Avis Technique n° 2.2/17-1784_V1
Sur liste verte de la C2p à la date du référencement</t>
  </si>
  <si>
    <t>L'Avis Technique n°2.2/17-1786_V3 annule et remplace l' Avis Technique n° 2.2/17-1786_V2
Sur liste verte de la C2p à la date du référencement</t>
  </si>
  <si>
    <t>L'Avis Technique n°2.2/18-1791_V2 annule et remplace l' Avis Technique n° 2.2/18-1791_V1
Sur liste verte de la C2p à la date du référencement</t>
  </si>
  <si>
    <t>L'Avis Technique n°2.2/18-1793_V2 annule et remplace l' Avis Technique n° 2.2/18-1793_V1.1
Sur liste verte de la C2p à la date du référencement</t>
  </si>
  <si>
    <t>L'Avis Technique n°2.2/20-1806_V1 annule et remplace l' Avis Technique n° 2/15-1700
Sur liste verte de la C2p à la date du référencement</t>
  </si>
  <si>
    <t>L'Avis Technique n°2.2/20-1807_V1 annule et remplace l' Avis Technique n° 2/15-1700
Sur liste verte de la C2p à la date du référencement</t>
  </si>
  <si>
    <t>L'Avis Technique n°2.2/21-1808_V2 annule et remplace l' Avis Technique n° 2.2/21-1808_V1
Sur liste verte de la C2p à la date du référencement</t>
  </si>
  <si>
    <t>L'Avis Technique n°2.2/21-1811_V2 annule et remplace l' Avis Technique n° 2.2./16-1721_V1
Sur liste verte de la C2p à la date du référencement</t>
  </si>
  <si>
    <t>L'Avis Technique n°2.2/21-1816_V2 annule et remplace l' Avis Technique n° 2.2/21-1816_V1
Sur liste verte de la C2p à la date du référencement</t>
  </si>
  <si>
    <t>L'Avis Technique n°2.2/21-1818_V2 annule et remplace l' Avis Technique n° 2/16-1776
Sur liste verte de la C2p à la date du référencement</t>
  </si>
  <si>
    <t>L'Avis Technique n°2.2/21-1825_V2 annule et remplace l' Avis Technique n° 2.2/21-1825_V1
Sur liste verte de la C2p à la date du référencement</t>
  </si>
  <si>
    <t>L'Avis Technique n°2.2/21-1826_V1 annule et remplace l' Avis Technique n°  2/16-1774
Sur liste verte de la C2p à la date du référencement</t>
  </si>
  <si>
    <t>L'Avis Technique n°2.2/21-1832_V1 annule et remplace l' Avis Technique n° 2.2/10-1419_V1.
Sur liste verte de la C2p à la date du référencement</t>
  </si>
  <si>
    <t>L'Avis Technique n°2.2/21-1833_V1 annule et remplace l' Avis Technique n° 2.2/11-1483_V3
Sur liste verte de la C2p à la date du référencement</t>
  </si>
  <si>
    <t>L'Avis Technique n°2.2/21-1835_v1 annule et remplace l' Avis Technique n° 2.2/14-1633_V2
Sur liste verte de la C2p à la date du référencement</t>
  </si>
  <si>
    <t>L'Avis Technique n°2.2/22-1835_V2 annule et remplace l' Avis Technique n°  2.2/21-1810_V1
Sur liste verte de la C2p à la date du référencement</t>
  </si>
  <si>
    <t>L'Avis Technique n°2.2/22-1840_V1 annule et remplace l' Avis Technique n° 2.2/15-1666_V2
Sur liste verte de la C2p à la date du référencement</t>
  </si>
  <si>
    <t>L'Avis Technique n°2.2/22-1841_V1 annule et remplace l' Avis Technique n°  2/14-1629_V1
Sur liste verte de la C2p à la date du référencement</t>
  </si>
  <si>
    <t>L'Avis Technique n°2.2/22-1842_V1 annule et remplace l' Avis Technique n°  2/16-1728
Sur liste verte de la C2p à la date du référencement</t>
  </si>
  <si>
    <t>hauteur visée</t>
  </si>
  <si>
    <t>AVIS LIMITE AU / VALIDITE</t>
  </si>
  <si>
    <t>HAUTEUR DE FACADE</t>
  </si>
  <si>
    <t>SITUATION DU BATIMENT</t>
  </si>
  <si>
    <t>CATEGORIE DE BATIMENT</t>
  </si>
  <si>
    <t>ZONE SISMIQUE</t>
  </si>
  <si>
    <t>Synthèse support visés</t>
  </si>
  <si>
    <t>Support visé</t>
  </si>
  <si>
    <t>zone de simicité</t>
  </si>
  <si>
    <t>Eligibilité procédé</t>
  </si>
  <si>
    <t>a. constructions situées à l'intérieur des grands centres urbains (villes où la moitié au moins des bâtiments ont plus de quatre niveaux) ;</t>
  </si>
  <si>
    <t>b. constructions situées dans les villes petites et moyennes ou à la périphérie des grands centres urbains ;</t>
  </si>
  <si>
    <t>c. constructions isolées en rase campagne ;</t>
  </si>
  <si>
    <t>d. constructions isolées en bord de mer ou situées dans les villes côtières.</t>
  </si>
  <si>
    <t>(cocher les paramètres de recherches souhaités)</t>
  </si>
  <si>
    <t>Ordre</t>
  </si>
  <si>
    <t>≤ 6 m (situation a à c)</t>
  </si>
  <si>
    <t>≤ 9 m (situation a à c)</t>
  </si>
  <si>
    <t>≤ 10 m (situation a à c)</t>
  </si>
  <si>
    <t>≤ 18 m (situation a à c)</t>
  </si>
  <si>
    <t>≤ 50 m (situation a à c)</t>
  </si>
  <si>
    <t>≤ 28 m (situation a à c)</t>
  </si>
  <si>
    <t>situation a à c</t>
  </si>
  <si>
    <t>situation d</t>
  </si>
  <si>
    <t>≤ 40 m (situation a à c)</t>
  </si>
  <si>
    <t>≤ 6 m (situation d)</t>
  </si>
  <si>
    <t>≤ 9 m (situation d)</t>
  </si>
  <si>
    <t>≤ 10 m (situation d)</t>
  </si>
  <si>
    <t>≤ 18 m (situation d)</t>
  </si>
  <si>
    <t>≤ 28 m (situation d)</t>
  </si>
  <si>
    <t>≤ 40 m (situation d)</t>
  </si>
  <si>
    <t>≤ 50 m (situation d)</t>
  </si>
  <si>
    <t>SUPPORT</t>
  </si>
  <si>
    <t>Colonne support visé</t>
  </si>
  <si>
    <t>Colonne situation visé</t>
  </si>
  <si>
    <t>Colonne catégorie visée</t>
  </si>
  <si>
    <t>SUPPORT VISEE</t>
  </si>
  <si>
    <t>CATEGORIE DE BÂTIMENT</t>
  </si>
  <si>
    <t xml:space="preserve">HAUTEUR VISEE / </t>
  </si>
  <si>
    <t>SITUATION DU BÂTIMENT</t>
  </si>
  <si>
    <t>CRITERE</t>
  </si>
  <si>
    <t>OBSERVATIONS SUR DOMAINE D'EMPLOI Sismique</t>
  </si>
  <si>
    <t>OBSERVATIONS SUR DOMAINE D'EMPLOI Hauteur</t>
  </si>
  <si>
    <t>Colonne zone visée</t>
  </si>
  <si>
    <t>SYNTHESE DES 
SUPPORTS VISES</t>
  </si>
  <si>
    <t>(compléter la donnée recherchée selon les instructions de saisie qui apparaissent en cliquant sur la cellule à compléter)</t>
  </si>
  <si>
    <t>≤ 9 m (a à c)</t>
  </si>
  <si>
    <t>≤ 10 m (a à c)</t>
  </si>
  <si>
    <t>≤ 18 m (a à c)</t>
  </si>
  <si>
    <t>≤ 28 m (a à c)</t>
  </si>
  <si>
    <t>≤ 40 m (a à c)</t>
  </si>
  <si>
    <t>≤ 50 m (a à c)</t>
  </si>
  <si>
    <t>≤ 10 m (d)</t>
  </si>
  <si>
    <t>≤ 18 m (d)</t>
  </si>
  <si>
    <t>≤ 28 m (d)</t>
  </si>
  <si>
    <t>≤ 40 m (d)</t>
  </si>
  <si>
    <t>≤ 50 m (d)</t>
  </si>
  <si>
    <t>≤ 9 m (d)</t>
  </si>
  <si>
    <t>≤ 6 m (d)</t>
  </si>
  <si>
    <t>≤ 6 m (a à c)</t>
  </si>
  <si>
    <t>Observation domaine d'emploi Hauteur</t>
  </si>
  <si>
    <t>- Limitation du domaine d'emploi à une pression normale ou de service inférieure ou égale à 1600 Pa, sauf justifications conformément à la norme NF EN 13830.
- La limitation donnée ci-contre a été déterminée selon les pressions à l'ELS données dans la fiche technique 45 de la COPREC et en considérant la pression limite susnommée.
- L'évaluation ne semble pas viser de support en particulier, ainsi, il n'y a priori pas de contre-indication pour une application sur une structure bois.</t>
  </si>
  <si>
    <t>LIMITATION HAUTEUR DE FACADE</t>
  </si>
  <si>
    <t>REFERENTIEL TECHNIQUE</t>
  </si>
  <si>
    <t>nom feuille recherche</t>
  </si>
  <si>
    <t>N° PRODUIT</t>
  </si>
  <si>
    <t>TC/TNC
pour le domaine d'emploi visé</t>
  </si>
  <si>
    <t>NC</t>
  </si>
  <si>
    <t>NF DTU</t>
  </si>
  <si>
    <t>41.2</t>
  </si>
  <si>
    <t>SO
(DTU)</t>
  </si>
  <si>
    <t>XIV
(hors claire-voie)</t>
  </si>
  <si>
    <t>AL - Bois construction et propagation du feu par les façades
V3.1 du 07/12/2020</t>
  </si>
  <si>
    <t>CSTB - FCBA</t>
  </si>
  <si>
    <t>APPRECIATION DE LABORATOIRE
Portant sur le risque de propagation du feu par les façades et la chute d'objet</t>
  </si>
  <si>
    <t>EVALUATION REGLEMENTAIRE INCENDIE</t>
  </si>
  <si>
    <t>PARAMETRES DE RECHERCHE</t>
  </si>
  <si>
    <t>Bardage bois en lame</t>
  </si>
  <si>
    <t>Bardage rapporté en tuile de terre cuite</t>
  </si>
  <si>
    <t>Règles professionnelles</t>
  </si>
  <si>
    <t>Bardage rapporté de tuiles terre cuite sur construction à ossature bois et panneaux CLT</t>
  </si>
  <si>
    <t>Recommandations professionnelles RAGE</t>
  </si>
  <si>
    <t>BARDAGES EN ACIER PROTÉGÉ ET EN ACIER INOXYDABLE - NEUF ET RÉNOVATION</t>
  </si>
  <si>
    <t>Bardage simple ou double peau (acier protégé ou acier inoxydable)</t>
  </si>
  <si>
    <t>AL18-239</t>
  </si>
  <si>
    <t>Bardage rapporté réalisé par plaques nervurées ou ondulées (acier protégé ou acier inoxydable) (Hors cassettes, clins, lames)</t>
  </si>
  <si>
    <t>SISMIQUE</t>
  </si>
  <si>
    <t>NC
(M0)</t>
  </si>
  <si>
    <t>NC
(M1)</t>
  </si>
  <si>
    <t>NC
(M2)</t>
  </si>
  <si>
    <t>Selon produit</t>
  </si>
  <si>
    <t>COB (NF DTU 31.2)</t>
  </si>
  <si>
    <t>FOB (NF DTU 31.4)</t>
  </si>
  <si>
    <t>CLT (Sous AT/DTA)</t>
  </si>
  <si>
    <t>HAUTEUR VISEE</t>
  </si>
  <si>
    <t>2886_v2</t>
  </si>
  <si>
    <t>3107_v1</t>
  </si>
  <si>
    <t>3096_v1</t>
  </si>
  <si>
    <t>StoTherm Minéral COB</t>
  </si>
  <si>
    <t>webertherm XM FdB COB</t>
  </si>
  <si>
    <t>Saint Gobaint Weber
(FR)</t>
  </si>
  <si>
    <t>Chabiso Panneaux Bois</t>
  </si>
  <si>
    <t>Chabaud</t>
  </si>
  <si>
    <t xml:space="preserve">Armaterm Bois Poudre WF </t>
  </si>
  <si>
    <t xml:space="preserve">PARA-THERM MOB Wood Tradi </t>
  </si>
  <si>
    <t>Cromology Services (Marque PLASDOX)
Soprema</t>
  </si>
  <si>
    <t xml:space="preserve">Pariso MOB FB - M </t>
  </si>
  <si>
    <t>TOLL-O-THERM MOB WP</t>
  </si>
  <si>
    <t>Cromology Services (Marque TOLLENS)
Soprema</t>
  </si>
  <si>
    <t>ETICS sur liège expansé</t>
  </si>
  <si>
    <t>webertherm XM natura COB</t>
  </si>
  <si>
    <t>Société Saint-Gobain Weber France S.A.S</t>
  </si>
  <si>
    <t>Système ETICS sur CLT</t>
  </si>
  <si>
    <t>WOODEUM</t>
  </si>
  <si>
    <t>Revithermono Initex COB</t>
  </si>
  <si>
    <t>PPG AC</t>
  </si>
  <si>
    <r>
      <t>OUI</t>
    </r>
    <r>
      <rPr>
        <sz val="9"/>
        <color theme="1"/>
        <rFont val="Calibri"/>
        <family val="2"/>
        <scheme val="minor"/>
      </rPr>
      <t xml:space="preserve"> (INDIRECTEMENT)</t>
    </r>
  </si>
  <si>
    <t>Armaterm Bois Poudre PSE</t>
  </si>
  <si>
    <t>Zolpan
(FR)</t>
  </si>
  <si>
    <t>Baumit StarSystem Wood</t>
  </si>
  <si>
    <t>Baumit Beteiligungen
(AT)</t>
  </si>
  <si>
    <t xml:space="preserve">EDIL-Therm PSE COB </t>
  </si>
  <si>
    <t>EDILTECO
(FR)</t>
  </si>
  <si>
    <t>PARA-THERM MOB TRADI</t>
  </si>
  <si>
    <t>Pariso MOB PSE - M</t>
  </si>
  <si>
    <t>ParexGroup
(FR)</t>
  </si>
  <si>
    <t xml:space="preserve">PRB THERMOLOOK EMI MOB </t>
  </si>
  <si>
    <t>PRB
(FR)</t>
  </si>
  <si>
    <t>TOLL-O-THERM MOB CP</t>
  </si>
  <si>
    <t>CROMOLOGY SERVICES - TOLLENS
(FR)</t>
  </si>
  <si>
    <t xml:space="preserve">webertherm XM PSE COB </t>
  </si>
  <si>
    <t>Pariso MOB LR - M</t>
  </si>
  <si>
    <t>webertherm XM roche COB</t>
  </si>
  <si>
    <r>
      <rPr>
        <b/>
        <u/>
        <sz val="9"/>
        <color theme="1"/>
        <rFont val="Calibri"/>
        <family val="2"/>
        <scheme val="minor"/>
      </rPr>
      <t>** Domaine d'emploi sismique :</t>
    </r>
    <r>
      <rPr>
        <b/>
        <sz val="9"/>
        <color theme="1"/>
        <rFont val="Calibri"/>
        <family val="2"/>
        <scheme val="minor"/>
      </rPr>
      <t xml:space="preserve">
</t>
    </r>
    <r>
      <rPr>
        <sz val="9"/>
        <color theme="1"/>
        <rFont val="Calibri"/>
        <family val="2"/>
        <scheme val="minor"/>
      </rPr>
      <t>Hors configurations avec un système de masse surfacique supérieure ou égale à 20 kg/m².</t>
    </r>
  </si>
  <si>
    <r>
      <rPr>
        <b/>
        <u/>
        <sz val="9"/>
        <color theme="1"/>
        <rFont val="Calibri"/>
        <family val="2"/>
        <scheme val="minor"/>
      </rPr>
      <t>** Domaine d'emploi sismique :</t>
    </r>
    <r>
      <rPr>
        <b/>
        <sz val="9"/>
        <color theme="1"/>
        <rFont val="Calibri"/>
        <family val="2"/>
        <scheme val="minor"/>
      </rPr>
      <t xml:space="preserve">
</t>
    </r>
    <r>
      <rPr>
        <sz val="9"/>
        <color theme="1"/>
        <rFont val="Calibri"/>
        <family val="2"/>
        <scheme val="minor"/>
      </rPr>
      <t>Hors configurations du système avec finition EHI GM ou EHI G et hors configurations avec un système de masse surfacique supérieure ou égale à 20 kg/m².</t>
    </r>
  </si>
  <si>
    <r>
      <rPr>
        <b/>
        <u/>
        <sz val="9"/>
        <color theme="1"/>
        <rFont val="Calibri"/>
        <family val="2"/>
        <scheme val="minor"/>
      </rPr>
      <t>** Domaine d'emploi sismique :</t>
    </r>
    <r>
      <rPr>
        <sz val="9"/>
        <color theme="1"/>
        <rFont val="Calibri"/>
        <family val="2"/>
        <scheme val="minor"/>
      </rPr>
      <t xml:space="preserve">
Hors configurations avec un système de masse surfacique supérieure ou égale à 20 kg/m².</t>
    </r>
  </si>
  <si>
    <t>A2- s1, d0
(sans pare-pluie interposé entre le support et le système d'ETICS)
B- s1, d0
(avec pare-pluie interposé entre le support et le système d'ETICS)</t>
  </si>
  <si>
    <t>Sto
(DE)</t>
  </si>
  <si>
    <t>7/18-1747_V2</t>
  </si>
  <si>
    <t>/</t>
  </si>
  <si>
    <t>3022_v2</t>
  </si>
  <si>
    <t>Document Technique d'Application (DTA)</t>
  </si>
  <si>
    <t>7/21-1786_V1</t>
  </si>
  <si>
    <t>Chabaud S.A.S.</t>
  </si>
  <si>
    <t>7/16-1651_V1</t>
  </si>
  <si>
    <t>Sto + ICADE</t>
  </si>
  <si>
    <t>2948_v1</t>
  </si>
  <si>
    <t>7/17-1687_V2</t>
  </si>
  <si>
    <t>7/19-1759_V2</t>
  </si>
  <si>
    <t>ParexGroup S.A
(FR)</t>
  </si>
  <si>
    <t>7/17-1694_V2</t>
  </si>
  <si>
    <t>7/19-1758_V2</t>
  </si>
  <si>
    <t>7/20-1778_V1</t>
  </si>
  <si>
    <t xml:space="preserve"> WOODEUM</t>
  </si>
  <si>
    <t>2773-v3</t>
  </si>
  <si>
    <t>PPG AC
(FR)</t>
  </si>
  <si>
    <t>7/19-1769_V1</t>
  </si>
  <si>
    <t>7/18-1740_V1</t>
  </si>
  <si>
    <t>7/18-1750_V1</t>
  </si>
  <si>
    <t>7/19-1752_V1</t>
  </si>
  <si>
    <t xml:space="preserve">Société CROMOLOGY SERVICES, Marque PLASDOX </t>
  </si>
  <si>
    <t>7/19-1757_V1</t>
  </si>
  <si>
    <t>7/18-1744_V1</t>
  </si>
  <si>
    <t>7/18-1717_V1</t>
  </si>
  <si>
    <t>7/19-1756_V1</t>
  </si>
  <si>
    <t>7/18-1727_V1</t>
  </si>
  <si>
    <t>7/18-1745_V1</t>
  </si>
  <si>
    <t>7/18-1742_V1</t>
  </si>
  <si>
    <t>AL16-186_v3</t>
  </si>
  <si>
    <t>Le StoTherm Mineral COB peut, grâce à cette Appréciation de Laboratoire, assurer à lui seul la fonction d'écran thermique assurant la performance Eo-&gt;i</t>
  </si>
  <si>
    <t>EFR-19-002695-Révision 1</t>
  </si>
  <si>
    <t>AL16-186_v2</t>
  </si>
  <si>
    <t>AL16-188 version 3.a</t>
  </si>
  <si>
    <t>AL16-188 version 3.b</t>
  </si>
  <si>
    <t>AL16-188 version 3.d</t>
  </si>
  <si>
    <r>
      <rPr>
        <b/>
        <u/>
        <sz val="11"/>
        <color theme="1"/>
        <rFont val="Calibri"/>
        <family val="2"/>
        <scheme val="minor"/>
      </rPr>
      <t>Domaine d'emploi hauteur :</t>
    </r>
    <r>
      <rPr>
        <sz val="11"/>
        <color theme="1"/>
        <rFont val="Calibri"/>
        <family val="2"/>
        <scheme val="minor"/>
      </rPr>
      <t xml:space="preserve">
- Les zones de vent sont limitées de 1 à 3
- hauteur limitée à une pression à 2000 Pa à l’ELS pour des calculs selon l’Eurocode 1
- Au-delà de 9m, mise en œuvre d'un pare-pluie et précadre acier</t>
    </r>
  </si>
  <si>
    <r>
      <rPr>
        <b/>
        <u/>
        <sz val="11"/>
        <color theme="1"/>
        <rFont val="Calibri"/>
        <family val="2"/>
        <scheme val="minor"/>
      </rPr>
      <t>* Domaine d'emploi hauteur :</t>
    </r>
    <r>
      <rPr>
        <sz val="11"/>
        <color theme="1"/>
        <rFont val="Calibri"/>
        <family val="2"/>
        <scheme val="minor"/>
      </rPr>
      <t xml:space="preserve">
R+4 avec un maximum de 15 m (hors pointe de pignon), en situation « a », « b », « c » et « d » au sens du NF DTU 20.1 P3 dans le cas d’une mise en œuvre associant pare-pluie et précadres</t>
    </r>
  </si>
  <si>
    <r>
      <rPr>
        <b/>
        <u/>
        <sz val="11"/>
        <color theme="1"/>
        <rFont val="Calibri"/>
        <family val="2"/>
        <scheme val="minor"/>
      </rPr>
      <t>* Domaine d'emploi hauteur :</t>
    </r>
    <r>
      <rPr>
        <sz val="11"/>
        <color theme="1"/>
        <rFont val="Calibri"/>
        <family val="2"/>
        <scheme val="minor"/>
      </rPr>
      <t xml:space="preserve">
hauteur limitée à une pression de vent telle que 1.5 x Cpe x Qp ≤ 1 800 Pa
- Au-delà de 9m, mise en œuvre d'un pare-pluie et précadre acier</t>
    </r>
  </si>
  <si>
    <t>Procédé de pierres attachées sur paroi CLT</t>
  </si>
  <si>
    <t>Procédé de bardage Artésys® Smart-Up</t>
  </si>
  <si>
    <t xml:space="preserve"> VICAT</t>
  </si>
  <si>
    <r>
      <rPr>
        <b/>
        <u/>
        <sz val="11"/>
        <rFont val="Calibri"/>
        <family val="2"/>
        <scheme val="minor"/>
      </rPr>
      <t>** Domaine d'emploi sismique :</t>
    </r>
    <r>
      <rPr>
        <sz val="11"/>
        <rFont val="Calibri"/>
        <family val="2"/>
        <scheme val="minor"/>
      </rPr>
      <t xml:space="preserve">
Entraxe entre inserts limité à [HxV] : 800 x 725 mm.</t>
    </r>
  </si>
  <si>
    <t>Alucoil S.A.U.</t>
  </si>
  <si>
    <t>larcore® A2 - HideTech® PRO</t>
  </si>
  <si>
    <t>• Joint horizontaux (cf. fig.11 &amp; 27) : Dans le cas où la largeur des joints horizontaux est &gt;8 mm sur supports béton ou éléments maçonnés revêtus et également sur support COB au-delà d’une altimétrie de l’ouvrage de 10 m, peu importe la largeur du joint.
o Tôle d’aluminium épaisseur 1 à 2 mm, oxydée anodiquement ou pré-laquée, épaisseur et nature du revêtement selon cahier du CSTB 3812 ;
• Joint verticaux (cf. fig. 29) : Dans le cas d’une mise en œuvre sur COB uniquement, au-delà d’une altimétrie de l’ouvrage de 10 m, pour les joints verticaux.
o Tôle d’aluminium épaisseur 1 à 2 mm, oxydée anodiquement ou pré-laquée, épaisseur et nature du revêtement selon cahier du CSTB 3812 ;
o Longueur maximale de fabrication : 3.63 m
o L’aboutage de ce profil est réalisé en ménageant un recouvrement de 30 mm.</t>
  </si>
  <si>
    <t>https://evaluation.cstb.fr/fr/avis-technique/detail/7-18-1747_V2/</t>
  </si>
  <si>
    <t>https://evaluation.cstb.fr/fr/avis-technique/detail/7-16-1651_V1/</t>
  </si>
  <si>
    <t>https://evaluation.cstb.fr/fr/avis-technique/detail/7-17-1687_V2/</t>
  </si>
  <si>
    <t>https://evaluation.cstb.fr/fr/avis-technique/detail/7-19-1759_V2/</t>
  </si>
  <si>
    <t>https://evaluation.cstb.fr/fr/avis-technique/detail/7-17-1694_V2/</t>
  </si>
  <si>
    <t>https://evaluation.cstb.fr/fr/avis-technique/detail/7-19-1758_V2/</t>
  </si>
  <si>
    <t>https://evaluation.cstb.fr/fr/avis-technique/detail/7-20-1778_V1/</t>
  </si>
  <si>
    <t>https://evaluation.cstb.fr/fr/avis-technique/detail/7-19-1769_V1/</t>
  </si>
  <si>
    <t>https://evaluation.cstb.fr/fr/avis-technique/detail/7-18-1740_V1/</t>
  </si>
  <si>
    <t>https://evaluation.cstb.fr/fr/avis-technique/detail/7-19-1752_V1/</t>
  </si>
  <si>
    <t>https://evaluation.cstb.fr/fr/avis-technique/detail/7-19-1757_V1/</t>
  </si>
  <si>
    <t>https://evaluation.cstb.fr/fr/avis-technique/detail/7-18-1744_V1/</t>
  </si>
  <si>
    <t>https://evaluation.cstb.fr/fr/avis-technique/detail/7-19-1756_V1/</t>
  </si>
  <si>
    <t>https://evaluation.cstb.fr/fr/avis-technique/detail/7-18-1727_V1/</t>
  </si>
  <si>
    <t>https://evaluation.cstb.fr/fr/avis-technique/detail/7-18-1745_V1/</t>
  </si>
  <si>
    <t>https://evaluation.cstb.fr/fr/appreciation-technique-expertise-atex/detail/3022-v2/</t>
  </si>
  <si>
    <t>https://evaluation.cstb.fr/fr/appreciation-technique-expertise-atex/detail/2948-v1/</t>
  </si>
  <si>
    <t>3022_v1</t>
  </si>
  <si>
    <t>ICADE PROMOTION
et
STO SAS</t>
  </si>
  <si>
    <t>Procédé ETICS StoTherm Mineral COB sur parois FOB</t>
  </si>
  <si>
    <t>7/16-1651</t>
  </si>
  <si>
    <t>https://evaluation.cstb.fr/fr/avis-technique/detail/2.2-13-1556_V2 /</t>
  </si>
  <si>
    <t>https://evaluation.cstb.fr/fr/avis-technique/detail/2.2-15-1699*01 Mod/</t>
  </si>
  <si>
    <t>https://evaluation.cstb.fr/fr/appreciation-technique-expertise-atex/detail/2773-v3/</t>
  </si>
  <si>
    <t>https://evaluation.cstb.fr/fr/appreciation-technique-expertise-atex/detail/2886-v2/</t>
  </si>
  <si>
    <t>https://evaluation.cstb.fr/fr/appreciation-technique-expertise-atex/detail/3096-v1/</t>
  </si>
  <si>
    <t>https://evaluation.cstb.fr/fr/appreciation-technique-expertise-atex/detail/3107-v1/</t>
  </si>
  <si>
    <t>https://evaluation.cstb.fr/fr/avis-technique/detail/7-21-1786_V1/</t>
  </si>
  <si>
    <t>2.1/13-1596_V1</t>
  </si>
  <si>
    <t>2.1/14-1608_V2</t>
  </si>
  <si>
    <t>2/14-1637</t>
  </si>
  <si>
    <t>2.1/15-1696_V1</t>
  </si>
  <si>
    <t>2.1/17-1790_V2</t>
  </si>
  <si>
    <t>7/16-1662</t>
  </si>
  <si>
    <t>7/16-1661</t>
  </si>
  <si>
    <t>7/19-1758_V1</t>
  </si>
  <si>
    <t>7/19-1759_V1</t>
  </si>
  <si>
    <t>L'Avis Technique n°7/16-1651_V1 annule et remplace l' Avis Technique n° 7/16-1651
Sur liste verte de la C2p à la date du référencement</t>
  </si>
  <si>
    <t>L'Avis Technique n°7/17-1687_V2 annule et remplace l' Avis Technique n° 7/17-1687_V2
Sur liste verte de la C2p à la date du référencement</t>
  </si>
  <si>
    <t>L'Avis Technique n°7/17-1694_V2 annule et remplace l' Avis Technique n° 7/17-1694_V2
Sur liste verte de la C2p à la date du référencement</t>
  </si>
  <si>
    <t>L'Avis Technique n°7/18-1727_V1 annule et remplace l' Avis Technique n° 7/18-1727_V1
Sur liste verte de la C2p à la date du référencement</t>
  </si>
  <si>
    <t>L'Avis Technique n°7/18-1740_V1 annule et remplace l' Avis Technique n° 7/18-1740_V1
Sur liste verte de la C2p à la date du référencement</t>
  </si>
  <si>
    <t>L'Avis Technique n°7/18-1742_V1 annule et remplace l' Avis Technique n° 7/18-1742_V1
Sur liste verte de la C2p à la date du référencement</t>
  </si>
  <si>
    <t>L'Avis Technique n°7/18-1744_V1 annule et remplace l' Avis Technique n° 7/18-1744_V1
Sur liste verte de la C2p à la date du référencement</t>
  </si>
  <si>
    <t>L'Avis Technique n°7/18-1745_V1 annule et remplace l' Avis Technique n° 7/18-1745_V1
Sur liste verte de la C2p à la date du référencement</t>
  </si>
  <si>
    <t>L'Avis Technique n°7/18-1747_V2 annule et remplace l' Avis Technique n° 7/18-1747_V2
Sur liste verte de la C2p à la date du référencement</t>
  </si>
  <si>
    <t>L'Avis Technique n°7/18-1750_V1 annule et remplace l' Avis Technique n° 7/18-1750_V1
Sur liste verte de la C2p à la date du référencement</t>
  </si>
  <si>
    <t>L'Avis Technique n°7/19-1756_V1 annule et remplace l' Avis Technique n° 7/16-1662
Sur liste verte de la C2p à la date du référencement</t>
  </si>
  <si>
    <t>L'Avis Technique n°7/19-1757_V1 annule et remplace l' Avis Technique n° 7/16-1661
Sur liste verte de la C2p à la date du référencement</t>
  </si>
  <si>
    <t>L'Avis Technique n°7/19-1758_V2 annule et remplace l' Avis Technique n° 7/19-1758_V1
Sur liste verte de la C2p à la date du référencement</t>
  </si>
  <si>
    <t>L'Avis Technique n°7/19-1759_V2 annule et remplace l' Avis Technique n° 7/19-1759_V1
Sur liste verte de la C2p à la date du référencement</t>
  </si>
  <si>
    <t>Le Document Technique d'Application (DTA) n°2.1/12-1503_V3 annule et remplace le Document Technique d'Application (DTA) n° 2.1/12-1503_V2
Sur liste verte de la C2p à la date du référencement</t>
  </si>
  <si>
    <t>Le Document Technique d'Application (DTA) n°2.1/13-1575_V1 annule et remplace le Document Technique d'Application (DTA) n° 2/13-1575
Sur liste verte de la C2p à la date du référencement</t>
  </si>
  <si>
    <t>Le Document Technique d'Application (DTA) n°2.1/13-1576_V1 annule et remplace le Document Technique d'Application (DTA) n° 2/13-1576
Sur liste verte de la C2p à la date du référencement</t>
  </si>
  <si>
    <t>Le Document Technique d'Application (DTA) n°2.1/13-1594_V1 annule et remplace le Document Technique d'Application (DTA) n° 2/13-1594</t>
  </si>
  <si>
    <t>Le Document Technique d'Application (DTA) n°2.1/13-1596_V2 annule et remplace le Document Technique d'Application (DTA) n° 2.1/13-1596_V1
Sur liste verte de la C2p à la date du référencement</t>
  </si>
  <si>
    <t>Le Document Technique d'Application (DTA) n°2.1/13-1599_V3 annule et remplace le Document Technique d'Application (DTA) n° 2.1/13-1599_V2
Sur liste verte de la C2p à la date du référencement</t>
  </si>
  <si>
    <t>Le Document Technique d'Application (DTA) n°2.1/14-1608_V3 annule et remplace le Document Technique d'Application (DTA) n° 2.1/14-1608_V2
Sur liste verte de la C2p à la date du référencement</t>
  </si>
  <si>
    <t>Le Document Technique d'Application (DTA) n°2.1/14-1637_V1 annule et remplace le Document Technique d'Application (DTA) n° 2/14-1637
Sur liste verte de la C2p à la date du référencement</t>
  </si>
  <si>
    <t>Le Document Technique d'Application (DTA) n°2.1/14-1651_V1 annule et remplace le Document Technique d'Application (DTA) n° 2/14-1651
Sur liste verte de la C2p à la date du référencement</t>
  </si>
  <si>
    <t>Le Document Technique d'Application (DTA) n°2.1/14-1652_V1 annule et remplace le Document Technique d'Application (DTA) n° 2/14-1652
Sur liste verte de la C2p à la date du référencement</t>
  </si>
  <si>
    <t>Le Document Technique d'Application (DTA) n°2.1/14-1653_V1 annule et remplace le Document Technique d'Application (DTA) n° 2/14-1653
Sur liste verte de la C2p à la date du référencement</t>
  </si>
  <si>
    <t>Le Document Technique d'Application (DTA) n°2.1/14-1654_V1 annule et remplace le Document Technique d'Application (DTA) n° 2/14-1654
Sur liste verte de la C2p à la date du référencement</t>
  </si>
  <si>
    <t>Le Document Technique d'Application (DTA) n°2.1/15-1696_V2 annule et remplace le Document Technique d'Application (DTA) n° 2.1/15-1696_V1
Sur liste verte de la C2p à la date du référencement</t>
  </si>
  <si>
    <t>Le Document Technique d'Application (DTA) n°2.1/17-1790_V3 annule et remplace le Document Technique d'Application (DTA) n° 2.1/17-1790_V2
Sur liste verte de la C2p à la date du référencement</t>
  </si>
  <si>
    <t>Le Document Technique d'Application (DTA) n°2.1/20-1809_V2 annule et remplace le Document Technique d'Application (DTA) n° 2.1/20-1809_V1
Sur liste verte de la C2p à la date du référencement</t>
  </si>
  <si>
    <t>Le Document Technique d'Application (DTA) n°2.3/15-1707_V3 annule et remplace le Document Technique d'Application (DTA) n° 2.3/15-1707_V2
Sur liste verte de la C2p à la date du référencement</t>
  </si>
  <si>
    <t>SO 
(RP)</t>
  </si>
  <si>
    <t>SO 
(RECO -RAGE)</t>
  </si>
  <si>
    <r>
      <rPr>
        <b/>
        <u/>
        <sz val="9"/>
        <color theme="1"/>
        <rFont val="Calibri"/>
        <family val="2"/>
        <scheme val="minor"/>
      </rPr>
      <t>** Domaine d'emploi sismique :</t>
    </r>
    <r>
      <rPr>
        <b/>
        <sz val="9"/>
        <color theme="1"/>
        <rFont val="Calibri"/>
        <family val="2"/>
        <scheme val="minor"/>
      </rPr>
      <t xml:space="preserve">
</t>
    </r>
    <r>
      <rPr>
        <sz val="9"/>
        <color theme="1"/>
        <rFont val="Calibri"/>
        <family val="2"/>
        <scheme val="minor"/>
      </rPr>
      <t>Hors configurations avec un système de masse surfacique supérieure ou égale à 75 kg/m².
Entraxe de fixation de l'ossature = 1000mm
Entraxe de l'ossature 645mm</t>
    </r>
  </si>
  <si>
    <r>
      <rPr>
        <b/>
        <u/>
        <sz val="9"/>
        <color theme="1"/>
        <rFont val="Calibri"/>
        <family val="2"/>
        <scheme val="minor"/>
      </rPr>
      <t>** Domaine d'emploi sismique :</t>
    </r>
    <r>
      <rPr>
        <b/>
        <sz val="9"/>
        <color theme="1"/>
        <rFont val="Calibri"/>
        <family val="2"/>
        <scheme val="minor"/>
      </rPr>
      <t xml:space="preserve">
</t>
    </r>
    <r>
      <rPr>
        <sz val="9"/>
        <color theme="1"/>
        <rFont val="Calibri"/>
        <family val="2"/>
        <scheme val="minor"/>
      </rPr>
      <t>Hors configurations avec un système de masse surfacique supérieure ou égale à 25 kg/m².
Hors configurations avec une hauteur d'élément supérieure ou égale à 3,5m.</t>
    </r>
  </si>
  <si>
    <t>Murs préfabriqués biosourcés</t>
  </si>
  <si>
    <t>Panneaux de façade FP2 et FP3 en béton de bois (TimberRoc)</t>
  </si>
  <si>
    <t>CCB GREENTECH</t>
  </si>
  <si>
    <t>3152_v1</t>
  </si>
  <si>
    <t>https://evaluation.cstb.fr/fr/appreciation-technique-expertise-atex/detail/3152-v1/</t>
  </si>
  <si>
    <r>
      <rPr>
        <b/>
        <u/>
        <sz val="11"/>
        <rFont val="Calibri"/>
        <family val="2"/>
        <scheme val="minor"/>
      </rPr>
      <t>** Domaine d'emploi sismique :</t>
    </r>
    <r>
      <rPr>
        <sz val="11"/>
        <rFont val="Calibri"/>
        <family val="2"/>
        <scheme val="minor"/>
      </rPr>
      <t xml:space="preserve">
Uniquement pour la façade (FP3)</t>
    </r>
  </si>
  <si>
    <t>Suppression et remplacement</t>
  </si>
  <si>
    <t>DTA 2.1/15-1696_V1 par DTA 2.1/15-1696_V2 VISIOMIXTE MéO</t>
  </si>
  <si>
    <t>AT 2.2/12-1512_V1 par AT 2.2/12-1512_V2 DURACOLOR DURALAP</t>
  </si>
  <si>
    <t>AT 2.2/13-1556_V2 par AT 2.2/13-1556_V2  CEDRAL CLICK</t>
  </si>
  <si>
    <t>AT 2.2/13-1567_V4  par AT 2.2/13-1567_V5 Stone Performance Process</t>
  </si>
  <si>
    <t>AT 2.2/14-1625_V2 par AT 2.2/14-1625_V3 ROCKBARDAGE</t>
  </si>
  <si>
    <t>AT 2.2/17-1786_V3 par AT 2.2/17-1784_V2 VETAbric, VETApier, VETAcime vêtage</t>
  </si>
  <si>
    <t>AT 2.2/18-1793_V1.1 par AT 2.2/18-1793_V2 Piterak XS</t>
  </si>
  <si>
    <t xml:space="preserve">AT 2.2/21-1808_V1 par AT 2.2/21-1808_V2 LAMINAM 5+ CLIP DE FIXATION </t>
  </si>
  <si>
    <t>AT 2.2/22-1835_V1 par AT 2.2/22-1835_V2 StoVentec S.C.M. revêtements collés sur support Bois</t>
  </si>
  <si>
    <t>Suppression (du fait d'une fin de durée de validité</t>
  </si>
  <si>
    <t>Suppression (du fait d'une fin de durée de validitéà de</t>
  </si>
  <si>
    <t>ONGLET FACADE
• Suppression (du fait d'une fin de durée de validitéà de :
    - AT 2/15-1678 du Zephir / Zephir Evolution
    - AT 2/15-1687 du Maestral 4 
    - AT 2/16-1728*01Mod du Argelite
    - AT 2.2/13-1591_V1 du RF.Ceram fixations invisibles
    - DTA 2.1/14-1607_V1 du FW50+ Export
    - AT 2.2/13-1556_V1 du Cedral Click
    - ATEx cas a 2579 du ELITE bardage TYPE 0 / ELITE COLOR bardage TYPE 0
    - ATEx cas a 2580 du MINERAL / COLOR / ELITE
    - AT 2.2/16-1721_V1 du Alphaton QF
    - AT 2/14-1611  +2/14-1611*01 Mod  du Steni Nature / Steni Colour Ossature bois 
    - AT 2.2/17-1783_V2 du ALTIVO® - ALTIVOLITE®</t>
  </si>
  <si>
    <t>ONGLET FACADE
• Suppression et remplacement de :
    - AT 2.2/19-1797_V2 par AT 2.2/19-1797_V3 du CLAD 4, CLAD 14 et SMART 2, SMART 4, SMART 9 
    - AT 2.2/13-1565_V1 par AT 2.2/21-1809_V1 du Max Exterior fixations invisibles système ME05 FR MODULO sur support COB/CLT
    - AT 2.2/16-1751_V1 par 2.2/16-1751_V2 du FibreC - concrete skin Fixation non visible 
    - AT 2/16-1731 par 2/16-1731_V1
    - AT 2.2/13-1566_V2 par 2.2/13-1566_V3 du Effix Architecture</t>
  </si>
  <si>
    <t>ONGLET FACADE :
• Suppression et remplacement de :
    - AT 2.2/19-1805_V1 annulé le 01/01/2021
    - AT 2.2/16-1741_V1 du COLORMAT par l'ATT-20/011_V1 
    - AT 2.2/14-1645_V2 du Ornimat, Decoboard, Puro Plus par l'ATT- ATT-20/010_V1
    - AT 2.2/13-1558_V2 du Equitone [natura] - Equitone [pictura] - Equitone [textura] - Ossature bois par l'ATT-20/017_V1 
    - AT 2.2/15-1691_V2 du Cembrit® Planatural par l'ATT-20/023_V1
    - AT 2.2/13-1564_V3 du Cembrit® Cover et Cembrit® Solid par l'ATT-20/022_V1
    - AT 2.2/14-1642_V1 du Fibre C concrete skin et öko skin par l'ATT-21/026_V1
    - AT 2.2/15-1690_V2 du SWISSPEARL® FIBER-CEMENT PANEL SYSTEM par l'ATT-21/032_V1 
    - AT 2/16-1753 du Max® Exterior Max® Universal - Ossature Bois ME 07 FR  par l'ATT-20/013_V1 
    - AT 2.2/10-1404_V3 du MEG Fixation visible par l'ATT-20/012_V1 
    - AT 2.2/11-1443_V2 du Resoplan Ossature Bois  par l'ATT-20/015_V1 
    - AT 2.2/10-1396_V1 du Trespa® Meteon® TS150 Fixation par vis sur ossature bois par l'ATT-20/019_V1 
    - AT 2/16-1742*01 Mod du « DuPont Corian® EC -Système de fixations invisibles » par l’AT  2.2/16-1742_V1
    - AT 2.2/12-1528_V1 Du « VETAbric bardage sur support bois » par l’AT 2.2/21-1824_V1
    - AT 2.2/16-1776_V1 du "Rockpanel Durable Ossature Bois" par AT 2.2/21-1818_V1
    - AT 2.2/11-1469_V3 du larson® Riveté / Vissé  par l'AT  2.2/21-1820_V1
    - AT 2.2/13-1556_V1 du cedral click par l'AT AT 2.2/13-1556_V2
    - AT 2.1/15-1667_V2 du LITE POINT par l'AT 2.1/15-1667_V3
    - AT  2.2/14-1632_V2 de l'Aquaboard par l'AT 2.2/21-1817_V1
    - AT 2.2/19-1797_V3  par l'L'Avis Technique 2.2/21-1819_V1
    - AT 2.1/14-1636_V1 du panobloc par l'AT 2.1/14-1636_V1.1
    - AT 2.2/16-1749 du Max® Exterior fixations invisibles ME 01 FR  par l'AT 2.2/16-1749
    - AT 2.2/21-1825_V1 du piterak slim par AT 2.2/21-1825_V1
    - AT 2.2/16-1774_V1 du caréa rainuré horizontal AT 2.2/21-1826_V1
    - AT 2.2/19-1798_V2 cover 6 par l'AT 2.2/21-1827_V1
    - AT 2.2/12-1507_V1 du granitech GHV par l'AT 2.2/12-1507_V1.1
    - AT 2.2/14-1659_V1  Carea Rainuré Bardage Vertical  par l'AT 2.2/21-1816_V1
    - ATEx 2952_V1 du max exterior eclips</t>
  </si>
  <si>
    <t>ONGLET FACADE
• Suppression (du fait d'une fin de durée de validité à de :
    - AT 2.2/21-1810_V1 StoVentec S.C.M. revêtements collés sur support Bois
    - AT 2.2/16-1730_V1 Alucobond Système Cassettes
    - AT 2.2/21-1809_V1 Max Exterior fixations invisibles système ME05 FR MODULO
    - AT 2.1/18-1793_V2 JI VULCASTEEL WALL FC
    - DTA 2.1/18-1793_V2-E1 KS 1000 SFF
    - AT 2.2/15-1663_V1 Colorpan Types Selekta, 155, Heritage-Selekta
    - AT 2.2/18-1796_V1 Weathertex Vgroove 150 et 300, Weathertex Ecogroove 150, Weathertex Millwood (Parnasia) Otawa/Otawa XL (FP Bois) Weathertex bardage fibres de bois Texwood (ISB France)
    - AT 2/16-1727 Acrytherm R
    - DTA 2.1/14-1650_V1 GEODE MXm (Tjr sur C2P à date )
    - AT 2.2/18-1790_V1 Trespa Pura NFC® Lap – à recouvrement ! (Tjr sur C2P à date )
    - AT 2.2/18-1791_V1 Trespa Pura NFC® Flush – à emboîtement (Tjr sur C2P à date )
    - AT 2.2/18-1792_V1 Précibric / Précidal (Tjr sur C2P à date )
    - AT 2.2/14-1662_V2 MINERAL-COLORELITE line Vêture / MINERAL-COLORELITE Vêture TYPE 0 
    - AT 2.2/21-1818_V1 Rockpanel Durable Ossature Bois
    - AT 2.2/21-1817_V1 SINIAT AQUABOARD (Tjr sur C2P à date )
    - AT 2.2/21-1816_V1 Carea Rainuré Bardage Vertical
    - AT 2.2/17-1786_V2.1 ALPOLIC - SYSTÈME CASSETTES – TF1</t>
  </si>
  <si>
    <t>ONGLET FACADE
• Suppression et remplacement de :
    - AT 2.2/14-1611_V1 annule et remplace AT 2/14-1611*01Mod
    - AT 2.2/17-1786_V3 annule et remplace AT 2.2/17-1786_V2
    - AT 2.2/14-1660_V2 annule et remplace AT 2.2/14-1660_V1
    - AT 2.2/18-1791_V2 annule et remplace AT 2.2/18-1791_V1
    - AT 2.2/16-1742_V1 par le AT  2.2/21-1830_V1 du CEDRAL LAP
    - AT 2.3/13-1562_V4 annule et remplace l'AT 2.3/13-1562_V3 du KS 1170 TFF
• Suppression de :
    - AT 2.2/13-1584_V1 plus admis sur FOB COB CLT</t>
  </si>
  <si>
    <t>ONGLET FACADE
• Suppression de  :
    - ATEx a 2382_V1 DELTA FASSADE</t>
  </si>
  <si>
    <t>Suppression et remplacement (Cause scission des AT)</t>
  </si>
  <si>
    <t>Intégration d'un module de recherche simplifié</t>
  </si>
  <si>
    <t>Intégration des procédé d'ETICS</t>
  </si>
  <si>
    <t>Onglet Facade est devenu BDD_Revetements _Exterieurs</t>
  </si>
  <si>
    <t>ONGLET BDD_REVETEMENTS EXT</t>
  </si>
  <si>
    <t>AT 2.2/13-1542_V2 V-Clip®</t>
  </si>
  <si>
    <t>AT 2.2/14-1623_V1 Système ME03 FR Scaléo Clins Max Exterior/ Max Universal</t>
  </si>
  <si>
    <t xml:space="preserve">AT 2.2/15-1666_V2 StoVentec R Enduits </t>
  </si>
  <si>
    <t>AT 2.2/15-1688_V1 EQUITONE [Natura],
[Textura], [Pictura]
Fixation invisible
TERGO</t>
  </si>
  <si>
    <t>AT 2.2/16-1728_V1 Argelite</t>
  </si>
  <si>
    <t xml:space="preserve">AT 2.2/21-1830_V1 CEDRAL LAP </t>
  </si>
  <si>
    <t>AT 2/14-1629_V1 ArGeTon</t>
  </si>
  <si>
    <t>AT 2.2/13-1542_V2 par AT 2.2/22-1838_V1 V-Clip® sur support Bois</t>
  </si>
  <si>
    <t>AT 2.2/15-1666_V2 par AT 2.2/22-1840_V1 StoVentec R Enduits sur support bois</t>
  </si>
  <si>
    <t>AT 2/14-1629_V1 par AT 2.2/22-1841_V1 ArGeTon sur support COB/CLT</t>
  </si>
  <si>
    <t>AT 2/16-1728 par AT 2.2/22-1842_V1 Argelite sur support bois</t>
  </si>
  <si>
    <t>AT 2.2/14-1623_V1 par AT 2.2/23-1851_V1 Système ME03 FR Scaléo Clins Max Exterior/ Max Universal sur support bois</t>
  </si>
  <si>
    <t>ATEx de cas a 21/026_V1 Fibre C concrete skin et öko skin</t>
  </si>
  <si>
    <t>ATEx de cas a 2773-V2 par ATEx de cas a 2773-v3 Système ETICS sur CLT</t>
  </si>
  <si>
    <t>AT 7/17-1703_V1 PRB THERMOLOOK GF/GM MOB</t>
  </si>
  <si>
    <t>AT 7/18-1747_V1 par AT 7/18-1747_V2 StoTherm Minéral COB</t>
  </si>
  <si>
    <t>2886_v1</t>
  </si>
  <si>
    <t>AL20-284_V1</t>
  </si>
  <si>
    <t>Bardage rapporté en pierre mince attachée</t>
  </si>
  <si>
    <t>Façade à ossature bois non porteuse perspirante</t>
  </si>
  <si>
    <t>SYbois</t>
  </si>
  <si>
    <t>2944_v1</t>
  </si>
  <si>
    <t>EFR 14-001488
EFR 18-004504</t>
  </si>
  <si>
    <r>
      <rPr>
        <b/>
        <u/>
        <sz val="11"/>
        <color theme="1"/>
        <rFont val="Calibri"/>
        <family val="2"/>
        <scheme val="minor"/>
      </rPr>
      <t>* Domaine d'emploi hauteur :</t>
    </r>
    <r>
      <rPr>
        <sz val="11"/>
        <color theme="1"/>
        <rFont val="Calibri"/>
        <family val="2"/>
        <scheme val="minor"/>
      </rPr>
      <t xml:space="preserve">
- Toutefois le procédé de bardage extérieur pourra limiter les hauteurs admissibles des bâtiments visés.
- Limitation du domaine d'emploi à une pression à l’Etat limite de Service inférieure ou égale à 1200 Pa, avec précadre industriel Acier conformément à l'ATEx.
- Limitation du domaine d'emploi à une pression à l’Etat limite de Service inférieure ou égale à 2400 Pa, avec précadre SYbois FEU conformément à l'ATEx </t>
    </r>
  </si>
  <si>
    <t>https://evaluation.cstb.fr/fr/appreciation-technique-expertise-atex/detail/2944-v1/</t>
  </si>
  <si>
    <r>
      <rPr>
        <b/>
        <u/>
        <sz val="11"/>
        <rFont val="Calibri"/>
        <family val="2"/>
        <scheme val="minor"/>
      </rPr>
      <t>** Domaine d'emploi sismique :</t>
    </r>
    <r>
      <rPr>
        <sz val="11"/>
        <rFont val="Calibri"/>
        <family val="2"/>
        <scheme val="minor"/>
      </rPr>
      <t xml:space="preserve">
Toutefois le procédé de bardage extérieur pourra limiter les zones de sismicité des bâtiments visés.</t>
    </r>
  </si>
  <si>
    <t>VERIFIER ET BON</t>
  </si>
  <si>
    <t>CLT</t>
  </si>
  <si>
    <t>Charpente bois (NF DTU 31.1)</t>
  </si>
  <si>
    <t>Charpente</t>
  </si>
  <si>
    <t>COB</t>
  </si>
  <si>
    <t>FOB</t>
  </si>
  <si>
    <t>Hauteur</t>
  </si>
  <si>
    <t>SITUATION</t>
  </si>
  <si>
    <t>a,b,c,d</t>
  </si>
  <si>
    <t>ZONE DE SISMICITE</t>
  </si>
  <si>
    <t>CATEGORIE</t>
  </si>
  <si>
    <t>I /II / III / IV</t>
  </si>
  <si>
    <r>
      <rPr>
        <b/>
        <u/>
        <sz val="11"/>
        <color theme="1"/>
        <rFont val="Calibri"/>
        <family val="2"/>
        <scheme val="minor"/>
      </rPr>
      <t>* Domaine d'emploi hauteur :</t>
    </r>
    <r>
      <rPr>
        <sz val="11"/>
        <color theme="1"/>
        <rFont val="Calibri"/>
        <family val="2"/>
        <scheme val="minor"/>
      </rPr>
      <t xml:space="preserve">
- Il faut que le risque de mouillage des façades reste moyen c’est-à-dire que la durée de mouillage doit être inférieure à 10 jour/an afin de mettre un enduit à la chaux.</t>
    </r>
  </si>
  <si>
    <t>Association Construire en Chanvre</t>
  </si>
  <si>
    <t>Execution d'ouvrages en bétons de chanvre: Mur en béton de chanvre, isolation de sol en béton de chanvre, isolation de toiture en béton de chanvre, enduits en mortier de chanvre</t>
  </si>
  <si>
    <t>OUI AVEC UN SUIVI DU RETOUR D'EXPERIENCE</t>
  </si>
  <si>
    <t>RFCP</t>
  </si>
  <si>
    <t>Construction en paille, remplissage isolant et support d'enduit</t>
  </si>
  <si>
    <t>https://www.programmepacte.fr/bardages-en-acier-protege-et-en-acier-inoxydable-neuf-et-renovation</t>
  </si>
  <si>
    <t>http://www.ctmnc.fr/images/gallerie/Regles_professionnelles_Bardage_rapporte_de_tuiles_terre_cuite_sur_ossature_bois_et_panneaux_CLT_mai_2021.pdf</t>
  </si>
  <si>
    <t>REPRESENTATION GRAPHIQUE DE LA LIMITATION HAUTEUR DE FACADE MAX</t>
  </si>
  <si>
    <t>Système Ouvert</t>
  </si>
  <si>
    <t>DEFINITION DU MODULE DE RECHERCHE</t>
  </si>
  <si>
    <t>DEFINITION DU CRITERE DU SUPPORT VISE</t>
  </si>
  <si>
    <t>DEFINITION DU CRITERE DE LA SITUATION VISEE</t>
  </si>
  <si>
    <t>DEFINITION DU CRITERE DE LA SISMICITE</t>
  </si>
  <si>
    <t>RESULTAT DE LA RECHERCHE</t>
  </si>
  <si>
    <t>L'objectif de la présente Notice est de donner une démarche permettant de faciliter la première utilisation du module de recherche pour les procédés de revêtements extérieurs et façades sur support bois. La figure ci-dessous présente un aperçu général du module de recherche</t>
  </si>
  <si>
    <t>LISTE TRI</t>
  </si>
  <si>
    <t>LIMITATION DE HAUTEUR DE FACADE</t>
  </si>
  <si>
    <t>TRIER LES RESULTATS PAR :</t>
  </si>
  <si>
    <t>TYPE DE PROCEDE</t>
  </si>
  <si>
    <t>NOM COMMERCIAL DU PROCEDE</t>
  </si>
  <si>
    <t>TYPE DE DOCUMENT DE REFERENCE</t>
  </si>
  <si>
    <t>Pour faire une recherche prenant en compte le support visé :
a / Si elle n'est pas déjà cochée, cocher la case du critère support comme expliqué précédemment ;
b / Cliquer sur la cellule verte correspondante (voir exemple ci-dessous)</t>
  </si>
  <si>
    <t>Bardage bois en panneaux de contreplaqué</t>
  </si>
  <si>
    <t>N°LIGNE CORRESPONDANT DE L'ENTREE DU TABLEAU DE SORTIE</t>
  </si>
  <si>
    <t>TRIAGE</t>
  </si>
  <si>
    <t>N°LIGNE CORRESPONDANT DE L'ENTREE DE LA BASE</t>
  </si>
  <si>
    <t>LIMITATION DE HAUTEUR DE FACADE3</t>
  </si>
  <si>
    <t>CROISSANT</t>
  </si>
  <si>
    <t>ORDRE</t>
  </si>
  <si>
    <t>c / Cliquer sur la petite flèche qui s'affiche en bas à droite de la cellule pour afficher la liste déroulante.</t>
  </si>
  <si>
    <r>
      <t xml:space="preserve">Pour faire une recherche prenant en compte la situation visée :
a / Si elle n'est pas déjà cochée, cocher la case du critère "SITUATION" comme expliqué précédemment ;
b / i - Pour la hauteur visée : sélectionner la cellule et saisir directement la valeur de la hauteur de façade recherchée
      ii - Pour la situation du bâtiment, sélectionner la case verte à côté de la cellule "SITUATION DU BÂTIMENT" et procéder au choix avec la liste déroulante.
</t>
    </r>
    <r>
      <rPr>
        <b/>
        <i/>
        <sz val="11"/>
        <color theme="1"/>
        <rFont val="Calibri"/>
        <family val="2"/>
        <scheme val="minor"/>
      </rPr>
      <t>A titre d'exemple, la figure ci-dessous présente un exemple avec une hauteur de façade de 22,1 m pour une situation du bâtiment a.</t>
    </r>
  </si>
  <si>
    <t>(https://catalogue-bois-construction.fr/referentiels-techniques/boisref/)</t>
  </si>
  <si>
    <t xml:space="preserve">       - du corpus des ATEx de cas a, Avis Techniques et Documents Techniques d'Application. Documents librement accessibles sur le site du CSTB ou directement sur les pages internet des tenants de système qui en font la publication.</t>
  </si>
  <si>
    <t xml:space="preserve">leclubdesindustriels@ingeneco.eu </t>
  </si>
  <si>
    <r>
      <rPr>
        <b/>
        <u/>
        <sz val="11"/>
        <rFont val="Calibri"/>
        <family val="2"/>
        <scheme val="minor"/>
      </rPr>
      <t>** Domaine d'emploi sismique :</t>
    </r>
    <r>
      <rPr>
        <sz val="11"/>
        <rFont val="Calibri"/>
        <family val="2"/>
        <scheme val="minor"/>
      </rPr>
      <t xml:space="preserve">
Les dispositions de la présente évaluation technique doivent être adoptées.</t>
    </r>
  </si>
  <si>
    <t>ZONE DE SISMICITE MAXIMALE POUR LA CATEGORIE DE BATIMENT VISEE</t>
  </si>
  <si>
    <t>CATEGORIE MAXIMALE DE BATIMENT POUR LA ZONE DE SISMICITE VISEE</t>
  </si>
  <si>
    <t>Application lorsque les règles parasismiques ne s'appliquent pas.</t>
  </si>
  <si>
    <t>Le présent document est un module de recherche permettant à l'utilisateur d'identifier rapidement les procédés existants pour un type de procédé appliqué à la construction bois et un domaine d'emploi donné tout en ayant une information sur le fait que les procédés relèvent à priori de la Technique Courante ou de la Technique Non Courante.
Le présent module de recherche offre ainsi un outil complémentaire au BoisREF (voir lien ci-dessous) qui donne de nombreuses informations essentielles quant au domaine d’emploi et documents associés aux systèmes constructifs bois.</t>
  </si>
  <si>
    <t>https://www.boutique.afnor.org/fr-fr/norme/nf-dtu-412/travaux-de-batiment-revetements-exterieurs-en-bois-partie-11-cahier-des-cla/fa185763/1510</t>
  </si>
  <si>
    <t>https://www.construire-en-chanvre.fr/documentation#regles_professionnelles</t>
  </si>
  <si>
    <t>https://www.rfcp.fr/les-regles-professionnelles/</t>
  </si>
  <si>
    <t>L'emploi de ce procédé est exclusivement destiné à des projets pour lesquels la MOA est Woodeum ou WO2</t>
  </si>
  <si>
    <t>- NOTICE D'ACCOMPAGNEMENT A L'UTILISATION -</t>
  </si>
  <si>
    <t>MODULE DE RECHERCHE SIMPLIFIEE 
DE PROCEDES DE FACADE EXTERIEURE SUR SUPPORT BOIS</t>
  </si>
  <si>
    <t>Création INGENECO Technologies</t>
  </si>
  <si>
    <t>- ACCUEIL -</t>
  </si>
  <si>
    <t>FABRICANT / TITULAIRE</t>
  </si>
  <si>
    <t>THERM+ 50, 56, 76 HI</t>
  </si>
  <si>
    <t>RAICO SARL</t>
  </si>
  <si>
    <t>NON (EVALUATION RECENTE)</t>
  </si>
  <si>
    <t>STABALUX GmbH</t>
  </si>
  <si>
    <t>STABALUX H/ZL Façade bois</t>
  </si>
  <si>
    <r>
      <rPr>
        <b/>
        <u/>
        <sz val="11"/>
        <rFont val="Calibri"/>
        <family val="2"/>
        <scheme val="minor"/>
      </rPr>
      <t>** Domaine d'emploi sismique :</t>
    </r>
    <r>
      <rPr>
        <sz val="11"/>
        <rFont val="Calibri"/>
        <family val="2"/>
        <scheme val="minor"/>
      </rPr>
      <t xml:space="preserve">
Pose autorisée sans disposition particulière selon le domaine d'emploi accepté pour les bâtiments de catégorie d'importance II remplissant les conditions tels que définis au chapitre I “ Domaine d'application ” du Guide de construction parasismique des maisons individuelles DHUP CPMI -EC8 Zones 3-4, édition 2021.</t>
    </r>
  </si>
  <si>
    <t>2.1/16-1745_V2</t>
  </si>
  <si>
    <t>2.1/13-1573_V2</t>
  </si>
  <si>
    <t>https://evaluation.cstb.fr/fr/avis-technique/detail/2.1-16-1745_V2/</t>
  </si>
  <si>
    <t>https://evaluation.cstb.fr/fr/avis-technique/detail/2.1-13-1573_V2/</t>
  </si>
  <si>
    <t>≤ 15 m (d)</t>
  </si>
  <si>
    <t>≤ 15 m (a à c)</t>
  </si>
  <si>
    <t>≤ 15 m (situation a à c)</t>
  </si>
  <si>
    <t>≤ 15 m (situation d)</t>
  </si>
  <si>
    <t>Cas où rien n'est sélectionné en sismique</t>
  </si>
  <si>
    <t>Cas où rien n'est sélectionné en hauteur</t>
  </si>
  <si>
    <t>HardiePlank® sur support bois</t>
  </si>
  <si>
    <t>JAMES HARDIE</t>
  </si>
  <si>
    <r>
      <rPr>
        <b/>
        <u/>
        <sz val="11"/>
        <color theme="1"/>
        <rFont val="Calibri"/>
        <family val="2"/>
        <scheme val="minor"/>
      </rPr>
      <t>* Domaine d'emploi hauteur :</t>
    </r>
    <r>
      <rPr>
        <sz val="11"/>
        <color theme="1"/>
        <rFont val="Calibri"/>
        <family val="2"/>
        <scheme val="minor"/>
      </rPr>
      <t xml:space="preserve">
Avec traitements spécifiques au niveau des baies : 
- hauteur de 18 m maximum (+ pointe de pignon) en zones de vent 1 à 3 en situations a, b et c,
- hauteur 10 m maximum (+ pointe de pignon) en zone de vent 4 et/ou en situation d,</t>
    </r>
  </si>
  <si>
    <r>
      <rPr>
        <b/>
        <u/>
        <sz val="11"/>
        <rFont val="Calibri"/>
        <family val="2"/>
        <scheme val="minor"/>
      </rPr>
      <t>** Domaine d'emploi sismique :</t>
    </r>
    <r>
      <rPr>
        <sz val="11"/>
        <rFont val="Calibri"/>
        <family val="2"/>
        <scheme val="minor"/>
      </rPr>
      <t xml:space="preserve">
Pose autorisée sur parois planes et verticales de COB, conformes au NF DTU 31.2
Pose autorisée sans disposition particulière selon le domaine d'emploi accepté pour les bâtiments de catégorie d'importance II remplissant les conditions tels que définis au chapitre I “ Domaine d'application ” du Guide de construction parasismique des maisons individuelles DHUP CPMI -EC8 Zones 3-4, édition 2021.</t>
    </r>
  </si>
  <si>
    <t>2.2/21-1823_V2</t>
  </si>
  <si>
    <t>https://evaluation.cstb.fr/fr/avis-technique/detail/2.2-21-1823_V2/</t>
  </si>
  <si>
    <t>2.2/21-1823_V1</t>
  </si>
  <si>
    <t>2.2/16-1759_V2</t>
  </si>
  <si>
    <t>2.2/21-1834_V1.1</t>
  </si>
  <si>
    <t>L'Avis Technique n°2.2/21-1834_V1.1 annule et remplace l' Avis Technique n° 2.2/21-1834_V1
Sur liste verte de la C2p à la date du référencement</t>
  </si>
  <si>
    <t>Prorogation</t>
  </si>
  <si>
    <t>AT 2.2/21-1834_V1 AQUAPANEL® Outdoor Bardage sur support bois</t>
  </si>
  <si>
    <t>AT 2.2/21-1823_V2 HardiePlank® sur support bois</t>
  </si>
  <si>
    <t>Alphaton HF (Pose verticale) sur support bois</t>
  </si>
  <si>
    <t>2.2/23-1852_V1</t>
  </si>
  <si>
    <t>AT 2.2/16-1729_V1 par AT 2.2/23-1852_V1 Alphaton HF</t>
  </si>
  <si>
    <r>
      <rPr>
        <b/>
        <u/>
        <sz val="11"/>
        <rFont val="Calibri"/>
        <family val="2"/>
        <scheme val="minor"/>
      </rPr>
      <t>** Domaine d'emploi sismique :</t>
    </r>
    <r>
      <rPr>
        <sz val="11"/>
        <rFont val="Calibri"/>
        <family val="2"/>
        <scheme val="minor"/>
      </rPr>
      <t xml:space="preserve">
Le procédé de bardage rapporté ALPHATON® HF, de dimensions maximales 350x1500x30mm peut être mis en œuvre en zones de sismicité et bâtiments</t>
    </r>
  </si>
  <si>
    <t>2.2/19-1803_V2</t>
  </si>
  <si>
    <t>2.2/19-1803_V3</t>
  </si>
  <si>
    <t>ALPOLIC - SYSTÈME FIXATION VISIBLE</t>
  </si>
  <si>
    <t>MITSUBISHI POLYESTER FILM GMBH</t>
  </si>
  <si>
    <t>31/04/2028</t>
  </si>
  <si>
    <t>https://evaluation.cstb.fr/fr/avis-technique/detail/2.2-19-1803_V3/</t>
  </si>
  <si>
    <t>L'Avis Technique n°2.2/19-1803_V3 annule et remplace l' Avis Technique n° 2.2/19-1803_V2</t>
  </si>
  <si>
    <t>Gebrik-Thermoreal</t>
  </si>
  <si>
    <t>ISOSYSTEMS AG</t>
  </si>
  <si>
    <t>2.2/15-1701_V2</t>
  </si>
  <si>
    <t>2.2/15-1701_V1</t>
  </si>
  <si>
    <t>https://evaluation.cstb.fr/fr/avis-technique/detail/2.2-15-1701_V2/</t>
  </si>
  <si>
    <t>PRB THERMOLOOK GF/GM MOB</t>
  </si>
  <si>
    <t>PRB S.A.S</t>
  </si>
  <si>
    <t>7/17-1703_V1</t>
  </si>
  <si>
    <t>7/17-1703_V2</t>
  </si>
  <si>
    <t>https://evaluation.cstb.fr/fr/avis-technique/detail/7-17-1703_V2/</t>
  </si>
  <si>
    <t>CEDRAL LAP sur support bois</t>
  </si>
  <si>
    <t>Etex France Exteriors</t>
  </si>
  <si>
    <t>2.2/21-1830_V2</t>
  </si>
  <si>
    <t>2.2/21-1830_V1</t>
  </si>
  <si>
    <t>2.2/12-1533_V5</t>
  </si>
  <si>
    <t>https://evaluation.cstb.fr/fr/avis-technique/detail/2.2-21-1830_V2/</t>
  </si>
  <si>
    <r>
      <rPr>
        <b/>
        <u/>
        <sz val="11"/>
        <color theme="1"/>
        <rFont val="Calibri"/>
        <family val="2"/>
        <scheme val="minor"/>
      </rPr>
      <t>* Domaine d'emploi hauteur :</t>
    </r>
    <r>
      <rPr>
        <sz val="11"/>
        <color theme="1"/>
        <rFont val="Calibri"/>
        <family val="2"/>
        <scheme val="minor"/>
      </rPr>
      <t xml:space="preserve">
Sans disposition particulière :
o hauteur 10 m maximum (+ pointe de pignon) en zones de vent 1, 2 et 3 en situation a, b, c,
o hauteur 6 m maximum (+ pointe de pignon) en zone de vent 4 et/ou en situation d,
Avec traitements spécifiques des retours d'étanchéité au droit des baies
o hauteur de 18 m maximum (+ pointe de pignon) en situations a, b et c,
o hauteur 10 m maximum (+ pointe de pignon) en situation d,</t>
    </r>
  </si>
  <si>
    <r>
      <rPr>
        <b/>
        <u/>
        <sz val="11"/>
        <rFont val="Calibri"/>
        <family val="2"/>
        <scheme val="minor"/>
      </rPr>
      <t>** Domaine d'emploi sismique :</t>
    </r>
    <r>
      <rPr>
        <sz val="11"/>
        <rFont val="Calibri"/>
        <family val="2"/>
        <scheme val="minor"/>
      </rPr>
      <t xml:space="preserve">
Pose horizontale du procédé CEDRAL LAP</t>
    </r>
  </si>
  <si>
    <t>Bardage rapporté en pierre naturelle</t>
  </si>
  <si>
    <t>ACT</t>
  </si>
  <si>
    <t>Fischer SAS</t>
  </si>
  <si>
    <t>2.2/18-1794_V2</t>
  </si>
  <si>
    <r>
      <rPr>
        <b/>
        <u/>
        <sz val="11"/>
        <rFont val="Calibri"/>
        <family val="2"/>
        <scheme val="minor"/>
      </rPr>
      <t>** Domaine d'emploi sismique :</t>
    </r>
    <r>
      <rPr>
        <sz val="11"/>
        <rFont val="Calibri"/>
        <family val="2"/>
        <scheme val="minor"/>
      </rPr>
      <t xml:space="preserve">
Pose du procédé de bardage rapporté ACT System One avec étrier de longueurs 30 mm en zones
sismiques</t>
    </r>
  </si>
  <si>
    <t>2.2/18-1794_V1</t>
  </si>
  <si>
    <t>L'Avis Technique n°2.2/21-1823_V2 annule et remplace l' Avis Technique n° 2.2/21-1823_V1</t>
  </si>
  <si>
    <t>L'Avis Technique n°2.2/18-1794_V2 annule et remplace l' Avis Technique n° 2.2/18-1794_V1
Sur liste verte de la C2p à la date du référencement</t>
  </si>
  <si>
    <t>L'Avis Technique n°2.2/21-1830_V2 annule et remplace l' Avis Technique n° 2.2/21-1830_V1
Sur liste verte de la C2p à la date du référencement</t>
  </si>
  <si>
    <t>https://evaluation.cstb.fr/fr/avis-technique/detail/2.2-18-1794_V2/</t>
  </si>
  <si>
    <t>2.2/17-1787_V3</t>
  </si>
  <si>
    <t>https://evaluation.cstb.fr/fr/avis-technique/detail/2.2-17-1787_V3/</t>
  </si>
  <si>
    <r>
      <rPr>
        <b/>
        <u/>
        <sz val="11"/>
        <rFont val="Calibri"/>
        <family val="2"/>
        <scheme val="minor"/>
      </rPr>
      <t>** Domaine d'emploi sismique :</t>
    </r>
    <r>
      <rPr>
        <sz val="11"/>
        <rFont val="Calibri"/>
        <family val="2"/>
        <scheme val="minor"/>
      </rPr>
      <t xml:space="preserve">
Le procédé de bardage rapporté VETAbric+, VETApier+ peut être mis en œuvre, sur ossature bois, en zones de sismicité et bâtiments sur parois support CLT uniquement</t>
    </r>
  </si>
  <si>
    <t>AT 2.2/17-1787_V3 par AT 2.2/17-1787_V3 VETAbric+, VETApier+ Bardage</t>
  </si>
  <si>
    <t>SINIAT AQUABOARD sur support bois</t>
  </si>
  <si>
    <t>ETEX France Building Performance SA</t>
  </si>
  <si>
    <t>2.2/21-1817_V2</t>
  </si>
  <si>
    <t>2.2/21-1817_V1</t>
  </si>
  <si>
    <t>2.2/14-1632_V2</t>
  </si>
  <si>
    <t>https://evaluation.cstb.fr/fr/avis-technique/detail/2.2-21-1817_V2/</t>
  </si>
  <si>
    <t>L'Avis Technique n°2.2/21-1817_V2 annule et remplace l' Avis Technique n° 2.2/21-1817_V1</t>
  </si>
  <si>
    <r>
      <rPr>
        <b/>
        <u/>
        <sz val="11"/>
        <color theme="1"/>
        <rFont val="Calibri"/>
        <family val="2"/>
        <scheme val="minor"/>
      </rPr>
      <t>* Domaine d'emploi hauteur :</t>
    </r>
    <r>
      <rPr>
        <sz val="11"/>
        <color theme="1"/>
        <rFont val="Calibri"/>
        <family val="2"/>
        <scheme val="minor"/>
      </rPr>
      <t xml:space="preserve">
En pose sans disposition particulière :
- hauteur 10 m maximum (+ pointe de pignon) en zones de vent 1, 2 et 3 en situation a, b, c,
- hauteur 6 m maximum (+ pointe de pignon) en situation d,
En pose avec traitements spécifiques des retours d’étanchéité au droit des baies :
- hauteur de 18 m maximum (+ pointe de pignon) en zones de vent 1 à 3 en situations a, b et c,
- hauteur 10 m maximum (+ pointe de pignon) en zone de vent 4 et/ou en situation d,</t>
    </r>
  </si>
  <si>
    <r>
      <rPr>
        <b/>
        <u/>
        <sz val="11"/>
        <rFont val="Calibri"/>
        <family val="2"/>
        <scheme val="minor"/>
      </rPr>
      <t>** Domaine d'emploi sismique :</t>
    </r>
    <r>
      <rPr>
        <sz val="11"/>
        <rFont val="Calibri"/>
        <family val="2"/>
        <scheme val="minor"/>
      </rPr>
      <t xml:space="preserve">
Pose du procédé sur paroi planes et verticales COB uniquement</t>
    </r>
  </si>
  <si>
    <t>Validité</t>
  </si>
  <si>
    <t>AT 2.2/21-1817_V2 SINIAT AQUABOARD sur support bois</t>
  </si>
  <si>
    <t>AT 2.2/18-1794_V2 ACT</t>
  </si>
  <si>
    <t>AT 2.2/21-1830_V2 CEDRAL LAP sur support bois</t>
  </si>
  <si>
    <t>AT 7/17-1703_V2 PRB THERMOLOOK GF/GM MOB</t>
  </si>
  <si>
    <t>AT 2.2/19-1803_V3 ALPOLIC - SYSTÈME FIXATION VISIBLE</t>
  </si>
  <si>
    <t>20/008_v2</t>
  </si>
  <si>
    <t>https://evaluation.cstb.fr/fr/appreciation-technique-transition-att/download/att-20-008-v2/</t>
  </si>
  <si>
    <t>Equitone [tectiva] - Equitone [linea] – Equitone [lunara]
Ossature bois</t>
  </si>
  <si>
    <t>StoTherm Classic 8</t>
  </si>
  <si>
    <t>3172_v2</t>
  </si>
  <si>
    <t>3172_v1</t>
  </si>
  <si>
    <t>https://evaluation.cstb.fr/fr/appreciation-technique-expertise-atex/detail/3172-v2/</t>
  </si>
  <si>
    <t>7/18-1717_V2</t>
  </si>
  <si>
    <r>
      <rPr>
        <b/>
        <u/>
        <sz val="11"/>
        <color theme="1"/>
        <rFont val="Calibri"/>
        <family val="2"/>
        <scheme val="minor"/>
      </rPr>
      <t>* Domaine d'emploi hauteur :</t>
    </r>
    <r>
      <rPr>
        <sz val="11"/>
        <color theme="1"/>
        <rFont val="Calibri"/>
        <family val="2"/>
        <scheme val="minor"/>
      </rPr>
      <t xml:space="preserve">
- limité à R+2 en zones de vent 1 à 3 en situations a, b et c,
- limité à R+1 en zone de vent 4 et/ou en situation d,</t>
    </r>
  </si>
  <si>
    <t>JAMES HARDIE BATIMENT SAS</t>
  </si>
  <si>
    <t>2.2/14-1635_V2</t>
  </si>
  <si>
    <t>https://evaluation.cstb.fr/fr/avis-technique/detail/2.2-14-1635_V2/</t>
  </si>
  <si>
    <t>2.2/14-1635_V1</t>
  </si>
  <si>
    <t>L'Avis Technique n°2.2/14-1635_V2 annule et remplace l' Avis Technique n° 2.2/14-1635_V1</t>
  </si>
  <si>
    <t>XIII</t>
  </si>
  <si>
    <r>
      <rPr>
        <b/>
        <u/>
        <sz val="11"/>
        <color theme="1"/>
        <rFont val="Calibri"/>
        <family val="2"/>
        <scheme val="minor"/>
      </rPr>
      <t>* Domaine d'emploi hauteur :</t>
    </r>
    <r>
      <rPr>
        <sz val="11"/>
        <color theme="1"/>
        <rFont val="Calibri"/>
        <family val="2"/>
        <scheme val="minor"/>
      </rPr>
      <t xml:space="preserve">
Parmi les panneaux supports cités dans le NF DTU 31.2 de 2019, seuls sont admissibles les panneaux suivants :
o panneaux contreplaqués certifiés NF Extérieur CTB -X, d'épaisseur minimale 9 mm;
o panneaux de particules certifiés CTB-H, d'épaisseur minimale 10 mm ;
o panneaux OSB/4 certifiés CTB-OSB 4 et panneaux OSB/3 certifiés CTB-OSB 3, d'épaisseur minimale 9 mm.</t>
    </r>
  </si>
  <si>
    <t>Valeurs admissibles sous vent normal selon les règles NV65 modifiées</t>
  </si>
  <si>
    <t>https://evaluation.cstb.fr/fr/avis-technique/detail/7-18-1717_V2/</t>
  </si>
  <si>
    <t>Bouygues Immobilier + Sto S.A.S</t>
  </si>
  <si>
    <t>3114_V1</t>
  </si>
  <si>
    <t>Le Appréciation Technique d'Expérimentation (ATEx cas a) n°3172_v2 annule et remplace le Appréciation Technique d'Expérimentation (ATEx cas a) n° 3172_v1</t>
  </si>
  <si>
    <t>3114_v2</t>
  </si>
  <si>
    <t>https://evaluation.cstb.fr/fr/appreciation-technique-expertise-atex/detail/3114-v2/</t>
  </si>
  <si>
    <t>Wall &amp; FACADE SOLUTIONS (Be)</t>
  </si>
  <si>
    <t>2836_v2</t>
  </si>
  <si>
    <t xml:space="preserve">AT 7/18-1717_V1 par AT 7/18-1717_V2 PRB THERMOLOOK EMI MOB </t>
  </si>
  <si>
    <t>ATEx 3114_v2 StoVentec R Enduits sur support bois et StoVentec S.C.M. revêtements collés sur support Bois</t>
  </si>
  <si>
    <t xml:space="preserve">AT 2.2/14-1635_V1 par 2.2/14-1635_V2 ThermoChoc </t>
  </si>
  <si>
    <t>ATEx 2836_v1 par ATEx 2836_v2 GEBRIK®JM</t>
  </si>
  <si>
    <r>
      <rPr>
        <b/>
        <u/>
        <sz val="11"/>
        <color theme="1"/>
        <rFont val="Calibri"/>
        <family val="2"/>
        <scheme val="minor"/>
      </rPr>
      <t>* Domaine d'emploi hauteur :</t>
    </r>
    <r>
      <rPr>
        <sz val="11"/>
        <color theme="1"/>
        <rFont val="Calibri"/>
        <family val="2"/>
        <scheme val="minor"/>
      </rPr>
      <t xml:space="preserve">
Les dispositions particulières de fixation sont définies selon la valeur admissible sous vent normal selon les règles NV65 modifiées de la situation.</t>
    </r>
  </si>
  <si>
    <r>
      <rPr>
        <b/>
        <u/>
        <sz val="11"/>
        <color theme="1"/>
        <rFont val="Calibri"/>
        <family val="2"/>
        <scheme val="minor"/>
      </rPr>
      <t>* Domaine d'emploi hauteur :</t>
    </r>
    <r>
      <rPr>
        <sz val="11"/>
        <color theme="1"/>
        <rFont val="Calibri"/>
        <family val="2"/>
        <scheme val="minor"/>
      </rPr>
      <t xml:space="preserve">
La valeur maximale admissible sous vent normal selon les règles NV65 modifiées est de 2900Pa selon des dispositions particulières données dans le référentiel technique du procédé.</t>
    </r>
  </si>
  <si>
    <r>
      <rPr>
        <b/>
        <u/>
        <sz val="11"/>
        <color theme="1"/>
        <rFont val="Calibri"/>
        <family val="2"/>
        <scheme val="minor"/>
      </rPr>
      <t>* Domaine d'emploi hauteur :</t>
    </r>
    <r>
      <rPr>
        <sz val="11"/>
        <color theme="1"/>
        <rFont val="Calibri"/>
        <family val="2"/>
        <scheme val="minor"/>
      </rPr>
      <t xml:space="preserve">
La valeur maximale admissible sous vent normal selon les règles NV65 modifiées est de 1600Pa selon des dispositions particulières données dans le référentiel technique du procédé.</t>
    </r>
  </si>
  <si>
    <r>
      <rPr>
        <b/>
        <u/>
        <sz val="11"/>
        <color theme="1"/>
        <rFont val="Calibri"/>
        <family val="2"/>
        <scheme val="minor"/>
      </rPr>
      <t>* Domaine d'emploi hauteur :</t>
    </r>
    <r>
      <rPr>
        <sz val="11"/>
        <color theme="1"/>
        <rFont val="Calibri"/>
        <family val="2"/>
        <scheme val="minor"/>
      </rPr>
      <t xml:space="preserve">
La valeur maximale admissible sous vent normal selon les règles NV65 modifiées est de 3900Pa selon des dispositions particulières données dans le référentiel technique du procédé.</t>
    </r>
  </si>
  <si>
    <r>
      <rPr>
        <b/>
        <u/>
        <sz val="11"/>
        <color theme="1"/>
        <rFont val="Calibri"/>
        <family val="2"/>
        <scheme val="minor"/>
      </rPr>
      <t>* Domaine d'emploi hauteur :</t>
    </r>
    <r>
      <rPr>
        <sz val="11"/>
        <color theme="1"/>
        <rFont val="Calibri"/>
        <family val="2"/>
        <scheme val="minor"/>
      </rPr>
      <t xml:space="preserve">
La valeur maximale admissible sous vent normal selon les règles NV65 modifiées est de 1640Pa selon des dispositions particulières données dans le référentiel technique du procédé.</t>
    </r>
  </si>
  <si>
    <r>
      <rPr>
        <b/>
        <u/>
        <sz val="11"/>
        <color theme="1"/>
        <rFont val="Calibri"/>
        <family val="2"/>
        <scheme val="minor"/>
      </rPr>
      <t>* Domaine d'emploi hauteur :</t>
    </r>
    <r>
      <rPr>
        <sz val="11"/>
        <color theme="1"/>
        <rFont val="Calibri"/>
        <family val="2"/>
        <scheme val="minor"/>
      </rPr>
      <t xml:space="preserve">
La valeur maximale admissible sous vent normal selon les règles NV65 modifiées est de 2016Pa selon des dispositions particulières données dans le référentiel technique du procédé.</t>
    </r>
  </si>
  <si>
    <r>
      <rPr>
        <b/>
        <u/>
        <sz val="11"/>
        <color theme="1"/>
        <rFont val="Calibri"/>
        <family val="2"/>
        <scheme val="minor"/>
      </rPr>
      <t>* Domaine d'emploi hauteur :</t>
    </r>
    <r>
      <rPr>
        <sz val="11"/>
        <color theme="1"/>
        <rFont val="Calibri"/>
        <family val="2"/>
        <scheme val="minor"/>
      </rPr>
      <t xml:space="preserve">
La valeur maximale admissible sous vent normal selon les règles NV65 modifiées est de 3220Pa selon des dispositions particulières données dans le référentiel technique du procédé.</t>
    </r>
  </si>
  <si>
    <r>
      <rPr>
        <b/>
        <u/>
        <sz val="11"/>
        <rFont val="Calibri"/>
        <family val="2"/>
        <scheme val="minor"/>
      </rPr>
      <t>* Domaine d'emploi hauteur :</t>
    </r>
    <r>
      <rPr>
        <sz val="11"/>
        <rFont val="Calibri"/>
        <family val="2"/>
        <scheme val="minor"/>
      </rPr>
      <t xml:space="preserve">
L'emploi du système est limité aux expositions au vent correspondant à une dépression sous vent normal de valeur de :
o 900 Pa (V1) avec 9 fixations par m²,
o Comprise entre 900 Pa à 1600 Pa (V2) avec 10 à 16 fixations par m² (incrémentation de 100 Pa pour
chaque fixation supplémentaire),
o 1125 Pa (V2) avec 9 fixations par m² à l'aide des rondelles ISO-fixations.</t>
    </r>
  </si>
  <si>
    <t>≤ 36 m (situation a à c)</t>
  </si>
  <si>
    <t>≤ 36 m (situation d)</t>
  </si>
  <si>
    <t>≤ 36 m (a à c)</t>
  </si>
  <si>
    <t>≤ 36 m (d)</t>
  </si>
  <si>
    <t>≤ 34 m (situation a à c)</t>
  </si>
  <si>
    <t>≤ 34 m (situation d)</t>
  </si>
  <si>
    <t>≤ 34 m (a à c)</t>
  </si>
  <si>
    <t>≤ 34 m (d)</t>
  </si>
  <si>
    <t>L'Avis Technique n°2.2/14-1625_V3 annule et remplace l' Avis Technique n° 2.2/14-1625_V2</t>
  </si>
  <si>
    <t>L'Avis Technique n°7/18-1717_V2 annule et remplace l' Avis Technique n° 7/18-1717_V1</t>
  </si>
  <si>
    <t>L'Avis Technique n°7/17-1703_V2 annule et remplace l' Avis Technique n° 7/17-1703_V1
Sur liste verte de la C2p à la date du référencement</t>
  </si>
  <si>
    <t>L'Avis Technique n°2.2/15-1701_V2 annule et remplace l' Avis Technique n° 2.2/15-1701_V1
Sur liste verte de la C2p à la date du référencement</t>
  </si>
  <si>
    <t>L'Avis Technique n°2.2/17-1787_V3 annule et remplace l' Avis Technique n° 2.2/17-1787_V2
Sur liste verte de la C2p à la date du référencement</t>
  </si>
  <si>
    <t>L'Avis Technique n°2.2/21-1819_V2 annule et remplace l' Avis Technique n°  2.2/21-1819_V1
Sur liste verte de la C2p à la date du référencement</t>
  </si>
  <si>
    <t>L'Avis Technique n°2.2/15-1699*01 Mod annule et remplace l' Avis Technique n° 2.2/15-1699</t>
  </si>
  <si>
    <t>L'Avis Technique n°2.2/13-1567_V5 annule et remplace l' Avis Technique n° 2.2/13-1567_V4
Sur liste verte de la C2p à la date du référencement</t>
  </si>
  <si>
    <t>L'Avis Technique n°2.2/21-1824_V2 annule et remplace l' Avis Technique n° 2.2/21-1824_V1
Sur liste verte de la C2p à la date du référencement</t>
  </si>
  <si>
    <t>L'Avis Technique n°2.1/14-1636_V2 annule et remplace l' Avis Technique n° 2.1/14-1636_V1.1
Sur liste verte de la C2p à la date du référencement</t>
  </si>
  <si>
    <t>Le Document Technique d'Application (DTA) n°2.1/13-1537_V3 annule et remplace le Document Technique d'Application (DTA) n° 2.1/13-1537_V2</t>
  </si>
  <si>
    <t xml:space="preserve"> </t>
  </si>
  <si>
    <t>L'Avis Technique n°2.2/16-1731_V1 annule et remplace l' Avis Technique n° 2.2/16-1731</t>
  </si>
  <si>
    <t>L'Avis Technique n°2.2/23-1851_V1 annule et remplace l' Avis Technique n° 2.2/14-1623_V1
Sur liste verte de la C2p à la date du référencement</t>
  </si>
  <si>
    <t>Le Document Technique d'Application (DTA) n°2.1/13-1595_V1 annule et remplace le Document Technique d'Application (DTA) n° 2/13-1595</t>
  </si>
  <si>
    <t>Le Appréciation Technique d'Expérimentation (ATEx cas a) n°3114_v2 annule et remplace le Appréciation Technique d'Expérimentation (ATEx cas a) n° 3114_V1</t>
  </si>
  <si>
    <t>Le Appréciation Technique d'Expérimentation (ATEx cas a) n°2836_v2 annule et remplace le Appréciation Technique d'Expérimentation (ATEx cas a) n° 2836_v1</t>
  </si>
  <si>
    <t>Le Appréciation Technique d'Expérimentation (ATEx cas a) n°2886_v2 annule et remplace le Appréciation Technique d'Expérimentation (ATEx cas a) n° 2886_v1</t>
  </si>
  <si>
    <t>ArcelorMittal Construction Belgique
(BE)</t>
  </si>
  <si>
    <t>2.1/13-1537_V4</t>
  </si>
  <si>
    <t>https://evaluation.cstb.fr/fr/avis-technique/detail/2.1-13-1537_V4/</t>
  </si>
  <si>
    <t>Nexity + Sto S.A.S</t>
  </si>
  <si>
    <t>3156_v1</t>
  </si>
  <si>
    <r>
      <rPr>
        <b/>
        <u/>
        <sz val="9"/>
        <color theme="1"/>
        <rFont val="Calibri"/>
        <family val="2"/>
        <scheme val="minor"/>
      </rPr>
      <t>** Domaine d'emploi sismique :</t>
    </r>
    <r>
      <rPr>
        <sz val="9"/>
        <color theme="1"/>
        <rFont val="Calibri"/>
        <family val="2"/>
        <scheme val="minor"/>
      </rPr>
      <t xml:space="preserve">
Hors configurations avec un système de masse surfacique maximale du revêtement enduit + joints ou parements collés/enduits + joint supérieure à 42 kg/m².</t>
    </r>
  </si>
  <si>
    <r>
      <rPr>
        <b/>
        <u/>
        <sz val="11"/>
        <color theme="1"/>
        <rFont val="Calibri"/>
        <family val="2"/>
        <scheme val="minor"/>
      </rPr>
      <t>* Domaine d'emploi hauteur :</t>
    </r>
    <r>
      <rPr>
        <sz val="11"/>
        <color theme="1"/>
        <rFont val="Calibri"/>
        <family val="2"/>
        <scheme val="minor"/>
      </rPr>
      <t xml:space="preserve">
Mise en œuvre du pare pluie DELTA-FASSADE de DOERKEN et précadre acier
Hors zone de vent 4
Dans la limite de la résistance au vent du procédé.</t>
    </r>
  </si>
  <si>
    <t>Nb : Le critère de recherche "Sismique" n'étant pas coché, l'utilisateur est alerté qu'il peut exister des limites d'emploi en zone sismique et des dispositions particulières données dans le référentiel technique du procédé qui ne sont pas affichées. Le logiciel peut les faire apparaitre, pour ce faire, cocher la case de recherche en fonction de la zone sismique recherchée et choisir la zone sismique et la catégorie de bâtiment.</t>
  </si>
  <si>
    <t>EFR-16-001538 B
EFR-16-001538 C</t>
  </si>
  <si>
    <t>EFR-16-001538 B Révision 3
EFR-16-001538 C Révision 3</t>
  </si>
  <si>
    <t>AL16-186_V2</t>
  </si>
  <si>
    <t>EFR-21-004492-révision1</t>
  </si>
  <si>
    <t>DELTA FASSADE 20 /20 PLUS, DELTA FASSADE 50/50 PLUS</t>
  </si>
  <si>
    <t>DOERKEN SAS</t>
  </si>
  <si>
    <r>
      <rPr>
        <b/>
        <u/>
        <sz val="11"/>
        <color theme="1"/>
        <rFont val="Calibri"/>
        <family val="2"/>
        <scheme val="minor"/>
      </rPr>
      <t>* Domaine d'emploi hauteur :</t>
    </r>
    <r>
      <rPr>
        <sz val="11"/>
        <color theme="1"/>
        <rFont val="Calibri"/>
        <family val="2"/>
        <scheme val="minor"/>
      </rPr>
      <t xml:space="preserve">
La valeur maximale admissible sous vent normal selon les règles NV65 modifiées est de 2020Pa selon des dispositions particulières données dans le référentiel technique du procédé.</t>
    </r>
  </si>
  <si>
    <t>2.2/22-1837_V2</t>
  </si>
  <si>
    <r>
      <rPr>
        <b/>
        <u/>
        <sz val="9"/>
        <color theme="1"/>
        <rFont val="Calibri"/>
        <family val="2"/>
        <scheme val="minor"/>
      </rPr>
      <t>** Domaine d'emploi sismique :</t>
    </r>
    <r>
      <rPr>
        <sz val="9"/>
        <color theme="1"/>
        <rFont val="Calibri"/>
        <family val="2"/>
        <scheme val="minor"/>
      </rPr>
      <t xml:space="preserve">
Toutefois le procédé de bardage extérieur pourra limiter les zones sismiques des bâtiments visés.</t>
    </r>
  </si>
  <si>
    <t>Bouygues Immobilier 
et 
Sto S.A.S</t>
  </si>
  <si>
    <t>Nexity 
et 
Sto S.A.S</t>
  </si>
  <si>
    <r>
      <rPr>
        <b/>
        <u/>
        <sz val="9"/>
        <color theme="1"/>
        <rFont val="Calibri"/>
        <family val="2"/>
        <scheme val="minor"/>
      </rPr>
      <t xml:space="preserve">"** Domaine d'emploi sismique :
</t>
    </r>
    <r>
      <rPr>
        <sz val="9"/>
        <color theme="1"/>
        <rFont val="Calibri"/>
        <family val="2"/>
        <scheme val="minor"/>
      </rPr>
      <t>Hors configurations avec un revêtement collé dont la masse surfacique est supérieure à 40 kg/m²."</t>
    </r>
  </si>
  <si>
    <t>Pour le critère de hauteur recherché, les observations ci-dessous s'appliquent. Des dispositions complémentaires peuvent être nécessaires pour atteindre la valeur maximale indiquée ci-contre.
Hauteur + Point de pignon
En pose à joints fermés et habillage de baie dont le calfeutrement entre les pièces d’encadrement et le pare-pluie de la paroi de COB est directement exposé aux intempéries
Dans la limite de la résistance au vent du procédé.</t>
  </si>
  <si>
    <t>Nb : Le critère de recherche par hauteur n'étant pas coché ou les données (hauteur ou situation) n'étant pas saisies, l'utilisateur est alerté qu'il peut exister des limites de hauteurs et des dispositions particulières données dans le référentiel technique du procédé qui ne sont pas affichées. 
Le logiciel peut les faire apparaitre, pour ce faire : 
 - la case de recherche en fonction de la hauteur doit être cochée ;
 - les données de hauteur ET de situation du bâtiment doivent être saisies.</t>
  </si>
  <si>
    <t>Bardage rapporté en fibres-ciment</t>
  </si>
  <si>
    <t>Bardage rapporté en fibres-bois</t>
  </si>
  <si>
    <t xml:space="preserve">2250Pa sous vent normal selon les règles NV65 modifiées
</t>
  </si>
  <si>
    <t>1168 Pa  sous vent normal selon les règles NV65 modifiées</t>
  </si>
  <si>
    <t>KRONOART 
Fixation apparentes sur ossature bois avec vis</t>
  </si>
  <si>
    <t xml:space="preserve">Trespa Meteon 
Système Invisible 
TS 200 </t>
  </si>
  <si>
    <r>
      <t>Trespa</t>
    </r>
    <r>
      <rPr>
        <sz val="11"/>
        <color theme="1"/>
        <rFont val="Calibri"/>
        <family val="2"/>
      </rPr>
      <t>®</t>
    </r>
    <r>
      <rPr>
        <sz val="11"/>
        <color theme="1"/>
        <rFont val="Calibri"/>
        <family val="2"/>
        <scheme val="minor"/>
      </rPr>
      <t xml:space="preserve"> Meteon 
Système Modulaire TS 300</t>
    </r>
  </si>
  <si>
    <t>Scheerders Van Kerchove’s (SVK) 
(BE)</t>
  </si>
  <si>
    <t>Trespa International BV 
(NL)</t>
  </si>
  <si>
    <t>Etex France Exteriors (FR) 
et 
SFS Group SAS (FR)</t>
  </si>
  <si>
    <t>Rieder Faserbeton Elemente GmbH 
(DE)</t>
  </si>
  <si>
    <t>Ciments Calcia 
(FR)</t>
  </si>
  <si>
    <t>Bardage rapporté en revêtement collé sur plaque</t>
  </si>
  <si>
    <t>Bardage rapporté en béton fibré à hautes performances (BFUP)</t>
  </si>
  <si>
    <t>ArcelorMittal Construction France 
(FR)</t>
  </si>
  <si>
    <t>Butech Building Technology S.A.U. 
(ES)</t>
  </si>
  <si>
    <t>AGC Glass 
(FR)</t>
  </si>
  <si>
    <t>Carea Façade 
(FR)</t>
  </si>
  <si>
    <t>Cromology Services (Marque PLASDOX) (FR)</t>
  </si>
  <si>
    <t>Cromology Services (Marque PLASDOX) (FR)
et
Soprema S.A.S. (FR)</t>
  </si>
  <si>
    <t xml:space="preserve">Etex France Exteriors 
(FR) </t>
  </si>
  <si>
    <t>Cromology Services (Marque TOLLENS) (FR)
et
Soprema S.A.S. (FR)</t>
  </si>
  <si>
    <t>Cromology Services (Marque TOLLENS) 
(FR)</t>
  </si>
  <si>
    <t>Etex France Building Performance S.A. 
(FR)</t>
  </si>
  <si>
    <t>FunderMax GmbH (AT) 
et 
Atelier des Façadiers (FR) 
et 
SFS Group SAS (FR)</t>
  </si>
  <si>
    <t>THERMOCHOC AVEC SYSTEME D'ENDUIT</t>
  </si>
  <si>
    <t>James Hardie Europe B.V. 
(NL)</t>
  </si>
  <si>
    <t>James Hardie Bâtiment SAS
(FR)</t>
  </si>
  <si>
    <t>James Hardie 
(FR)</t>
  </si>
  <si>
    <t>https://evaluation.cstb.fr/fr/avis-technique/detail/2.2-23-1852_V1/</t>
  </si>
  <si>
    <t>L'Avis Technique n°2.2/23-1852_V1 annule et remplace l' Avis Technique n° 2.2/16-1729_V1
Sur liste verte de la C2p à la date du référencement</t>
  </si>
  <si>
    <t>Moeding Keramikfassaden GmbH 
(DE)</t>
  </si>
  <si>
    <t>ParexGroup S.A 
(FR)</t>
  </si>
  <si>
    <t>PRB S.A.S 
(FR)</t>
  </si>
  <si>
    <t>Bardage rapporté en parement métallique sur plateau métallique</t>
  </si>
  <si>
    <t>Bardage rapporté en cassettes composites</t>
  </si>
  <si>
    <t>Bardage rapporté en cassettes en zinc</t>
  </si>
  <si>
    <t>Bardage rapporté en lames composites</t>
  </si>
  <si>
    <t>Bardage rapporté en panneaux composites</t>
  </si>
  <si>
    <t>StoVentec R Enduits sur support FOB</t>
  </si>
  <si>
    <t>StoVentec S.C.M. revêtements collés sur support FOB</t>
  </si>
  <si>
    <t>Minéral - Brique et parements du NF DTU 52.2</t>
  </si>
  <si>
    <t>3156_v2</t>
  </si>
  <si>
    <t>https://evaluation.cstb.fr/fr/appreciation-technique-expertise-atex/detail/3156-v2/</t>
  </si>
  <si>
    <t>StoTherm Mineral COB sur support COB / CLT</t>
  </si>
  <si>
    <t>Carea Rainuré Bardage Vertical sur support COB/CLT</t>
  </si>
  <si>
    <t>Carea Emboitement Bardage sur support bois</t>
  </si>
  <si>
    <t xml:space="preserve">Carea Emboitement BSO (Type V, Type G) </t>
  </si>
  <si>
    <t>Canexel</t>
  </si>
  <si>
    <t>Max® Exterior ECLIP'S
Fixations invisibles</t>
  </si>
  <si>
    <t>Gebrik®JM</t>
  </si>
  <si>
    <t>FibreC - concrete skin et öko skin</t>
  </si>
  <si>
    <t>Mecano VEC</t>
  </si>
  <si>
    <t>Mecano à serreurs ponctuels 2</t>
  </si>
  <si>
    <t>Mecano Respirant</t>
  </si>
  <si>
    <t>Cembrit® Patina
Ossatures Bois et Métal</t>
  </si>
  <si>
    <t>Equitone Fixation invisible Tergo Design</t>
  </si>
  <si>
    <t>Saint Gobain Weber France S.A.S. 
(FR)</t>
  </si>
  <si>
    <t>Vetisol S.A. 
(FR)</t>
  </si>
  <si>
    <t>Wienerberger S.A.S. 
(FR)</t>
  </si>
  <si>
    <t>Zolpan S.A.S. 
(FR)</t>
  </si>
  <si>
    <t>Doerken S.A.S.</t>
  </si>
  <si>
    <t>CCB Greentech</t>
  </si>
  <si>
    <t>Connan 
(FR)</t>
  </si>
  <si>
    <t>Edilteco
(FR)</t>
  </si>
  <si>
    <t>Isosystems AG</t>
  </si>
  <si>
    <t>ICADE Promotion 
et 
Sto S.A.S.</t>
  </si>
  <si>
    <t>Hydro Building Systems</t>
  </si>
  <si>
    <t>Laminam Spa</t>
  </si>
  <si>
    <t>Kronospan HPL 
(PL)</t>
  </si>
  <si>
    <t>Neolife</t>
  </si>
  <si>
    <t>Paquet Fontaine
(FR)</t>
  </si>
  <si>
    <t>Myral</t>
  </si>
  <si>
    <t>Raico SARL</t>
  </si>
  <si>
    <t>Reynaers Aluminium</t>
  </si>
  <si>
    <t>Rockwool</t>
  </si>
  <si>
    <t>Rinaldi Structal</t>
  </si>
  <si>
    <t>Stabalux GmbH</t>
  </si>
  <si>
    <t>Rockwool France SAS – Rockpanel Group</t>
  </si>
  <si>
    <t>Sylneo</t>
  </si>
  <si>
    <t>Techniwood S.A.S.</t>
  </si>
  <si>
    <t>Swisspearl Group S.A. 
(CH)</t>
  </si>
  <si>
    <t>Wall &amp; Façade Solutions  (Be)</t>
  </si>
  <si>
    <t>Veta France 
(FR)</t>
  </si>
  <si>
    <t>Vicat 
(FR)</t>
  </si>
  <si>
    <t>Woodeum</t>
  </si>
  <si>
    <t>Viroc Portugal S.A.</t>
  </si>
  <si>
    <t>Trimo Trebnje D.O.O
(SI)</t>
  </si>
  <si>
    <t>VM Building Solutions</t>
  </si>
  <si>
    <t>Kess Isolierklinker GmbH</t>
  </si>
  <si>
    <t>APPARENCE</t>
  </si>
  <si>
    <t>Application d'un enduit sur l'isolation en béton de chanve</t>
  </si>
  <si>
    <t>Application d'un enduit sur l'isolation en bottes de paille</t>
  </si>
  <si>
    <t>SFC 85 Respirant</t>
  </si>
  <si>
    <t>Schüco International SCS 
(FR)</t>
  </si>
  <si>
    <t>2.1/13-1538_V4</t>
  </si>
  <si>
    <t>2.1/13-1538_V3</t>
  </si>
  <si>
    <t>2.1/13-1537_V3</t>
  </si>
  <si>
    <t>LOGISKIN</t>
  </si>
  <si>
    <t>LOGELIS SAS
(FR)</t>
  </si>
  <si>
    <t>2.1/23-1836_V1</t>
  </si>
  <si>
    <t>https://evaluation.cstb.fr/fr/avis-technique/detail/2.1-13-1538_V4/</t>
  </si>
  <si>
    <t>https://evaluation.cstb.fr/fr/avis-technique/detail/2.1-23-1836_V1/</t>
  </si>
  <si>
    <t>https://evaluation.cstb.fr/fr/avis-technique/detail/2.2-15-1709_V4/</t>
  </si>
  <si>
    <t>Kess Isolierklinker GmbH
(DE)</t>
  </si>
  <si>
    <t>0</t>
  </si>
  <si>
    <t>EFR-18-001637
EFR-18-003109-Révision 1</t>
  </si>
  <si>
    <t>2400 Pa à l'ELS EC1</t>
  </si>
  <si>
    <t>Alucoil
(SP)</t>
  </si>
  <si>
    <t>Larson Riveté / Vissé sur bois</t>
  </si>
  <si>
    <t>2.2/21-1820_V2</t>
  </si>
  <si>
    <t>bardage type
(XIII/XIV au sens du NF DTU 20.1)</t>
  </si>
  <si>
    <t>XIV
(disposition horizontale des clins sans joint vertical)</t>
  </si>
  <si>
    <t>2522Pa Maximal</t>
  </si>
  <si>
    <r>
      <rPr>
        <b/>
        <u/>
        <sz val="11"/>
        <color theme="1"/>
        <rFont val="Calibri"/>
        <family val="2"/>
        <scheme val="minor"/>
      </rPr>
      <t>* Domaine d'emploi hauteur :</t>
    </r>
    <r>
      <rPr>
        <sz val="11"/>
        <color theme="1"/>
        <rFont val="Calibri"/>
        <family val="2"/>
        <scheme val="minor"/>
      </rPr>
      <t xml:space="preserve">
Panneau NF Extérieur CTB-X d'épaisseur 15mm mini</t>
    </r>
  </si>
  <si>
    <t>https://evaluation.cstb.fr/fr/avis-technique/detail/2.2-21-1820_V2/</t>
  </si>
  <si>
    <t>- Limitation du domaine d'emploi à la mises en œuvre dans des conditions d’exposition pour lesquelles l’action résultante correspondant à la pression ou dépression normale est inférieure ou égale à 1600Pa, sauf justifications conformément à la norme NF EN 13830.
- La limitation donnée ci-contre a été déterminée selon les pressions à l'ELS données dans la fiche technique 45 de la COPREC et en considérant la pression limite susnommée.
- L'évaluation ne semble pas viser de support en particulier, ainsi, il n'y a priori pas de contre-indication pour une application sur une structure bois.</t>
  </si>
  <si>
    <t>Le référencement représentant la base de données du module de recherche est basé sur les données jugées comme différenciantes selon les domaines d'emploi et informations générales des référentiels techniques :
       - du corpus des DTUs ;
       - du corpus des  Recommandations Professionnelles RAGE ;</t>
  </si>
  <si>
    <t>Il est également laissé aux industriels la possibilité de faire référencer leurs procédés avec la démarche de référencement mise en place via un formulaire en ligne. Certaines demandes de référencement ont d'ailleurs déjà été faites et sont en cours d'analyse.
Pour toute demande de renseignements ou de référencement il est possible de s'adresser à l'adresse e-mail ci-dessous.</t>
  </si>
  <si>
    <r>
      <t xml:space="preserve">Le module de recherche va permettre de prendre en considération jusqu'à trois critères principaux pour définir le domaine d'emploi du procédé de revêtements extérieurs et façades extérieures :
- Le support recevant le procédé de façade (dit SUPPORT)
- La hauteur du bâtiment indissociable de la situation du bâtiment (dit SITUATION)
- La zone de sismicité indissociable de la catégorie du bâtiment (dit SISMICITE)
Si l'utilisateur souhaite prendre en compte un critère dans le module de recherche, il suffit de cocher la case du critère considéré en cliquant dessus.
        Nb : Le message "cocher la case paramètre recherché pour afficher la cellule de recherche, si souhaité" disparaît alors.
Si au contraire, l'utilisateur souhaite retirer un critère de sa recherche, il lui suffit de décocher la case.
        Nb : Le message "cocher la case paramètre recherché pour afficher la cellule de recherche, si souhaité" réapparaît alors.
</t>
    </r>
    <r>
      <rPr>
        <b/>
        <i/>
        <sz val="11"/>
        <rFont val="Calibri"/>
        <family val="2"/>
        <scheme val="minor"/>
      </rPr>
      <t xml:space="preserve">       A titre d'exemple, la figure ci-dessous présente le module de recherche avec le critère "SUPPORT" coché uniquement.</t>
    </r>
  </si>
  <si>
    <r>
      <t xml:space="preserve">Pour faire une recherche prenant en compte le critère sismique visé :
a / Si elle n'est pas déjà cochée, cocher la case du critère "SISMIQUE" comme expliqué précédemment ;
b / i - Pour la zone de sismicité visée,  sélectionner la case verte à côté de la cellule "ZONE SISMIQUE" et procéder au choix avec la liste déroulante (choix possible entre 1 / 2 / 3 / 4, il est possible également de taper exactement la valeur).
      ii - Pour la catégorie d'importance du bâtiment :  sélectionner la case verte à côté de la cellule "CATEGORIE D'IMPORTANCE" et procéder au choix avec la liste déroulante (choix possible entre I / II / III / IV, il est possible également de taper exactement la valeur)
</t>
    </r>
    <r>
      <rPr>
        <b/>
        <i/>
        <sz val="11"/>
        <color theme="1"/>
        <rFont val="Calibri"/>
        <family val="2"/>
        <scheme val="minor"/>
      </rPr>
      <t>A titre d'exemple, la Figure ci-dessous présente un exemple avec une zone de sismique à 2 et une catégorie de bâtiment à IV.</t>
    </r>
  </si>
  <si>
    <r>
      <t xml:space="preserve">Une fois les critères de recherche définis, le critère de tri et l'ordre de tri souhaité doivent être définis.
a / Pour le critère de tri, sélectionner la case verte à côté de la cellule "TRIER LES RESULTATS PAR :" et procéder au choix avec la liste déroulante.
Les choix possibles pour ce tri sont : 
 - Aspect
 - Type de procédé
 - Nom commercial du procédé
 - Fabricant
 - Type de document de référence
 - Avis limite au / validité
 - Limitation de hauteur de façade
b / Pour l'ordre, sélectionner la case verte à côté de la cellule "ORDRE : " et procéder au choix avec la liste déroulante.
Les choix possibles pour ce tri sont : 
 - Croissant (Trier de A à Z)
 - Décroissant (Trier de Z à A)
</t>
    </r>
    <r>
      <rPr>
        <b/>
        <i/>
        <sz val="11"/>
        <color theme="1"/>
        <rFont val="Calibri"/>
        <family val="2"/>
        <scheme val="minor"/>
      </rPr>
      <t>A titre d'exemple, la Figure ci-dessous présente un exemple avec un tri sur le nom commercial du procédé et par ordre croissant.</t>
    </r>
  </si>
  <si>
    <r>
      <t xml:space="preserve">NOTES :
• Le présent document est établi sur la base d'informations données dans les référentiels techniques applicables à la date du référencement. Ce document informatif est donc construit et communiqué de bonne foi. Il ne peut en rien se substituer à une étude approfondie de la part des acteurs contractuellement responsables. Il ne peut donc engager ni la responsabilité du CODIFAB, ni celle de France Bois Forêt, ni celle de FRANCE BOIS 2024, ni celle d'INGENECO Technologies ;
</t>
    </r>
    <r>
      <rPr>
        <sz val="12"/>
        <color theme="1"/>
        <rFont val="Calibri"/>
        <family val="2"/>
        <scheme val="minor"/>
      </rPr>
      <t xml:space="preserve">• Les informations données sont issues de simplifications, aussi elles ne permettent pas de se dispenser de prendre connaissance du référentiel technique en question ;
• L'extrait du domaine d'emploi retenu dans la présentation n'intègre pas toutes les limitations notamment celles liées au respect de la réglementation de sécurité incendie ;
• L’indication TC/TNC donnée dans le domaine d'emploi visé est donnée en guise d'information, pour que la reconnaissance en TC soit a priori valable, il est nécessaire que l'ensemble du référentiel technique soit respecté.
</t>
    </r>
    <r>
      <rPr>
        <b/>
        <sz val="12"/>
        <color rgb="FFFF0000"/>
        <rFont val="Calibri"/>
        <family val="2"/>
        <scheme val="minor"/>
      </rPr>
      <t>• Les hauteurs visées sont issues de l'aspect technique dudit procédé. Les hauteurs n'intègrent pas l'aspect réglementation incendie. Pour ce faire, il faudra se référer l'Appréciation de Laboratoire dudit procédé.</t>
    </r>
    <r>
      <rPr>
        <b/>
        <sz val="12"/>
        <color theme="1"/>
        <rFont val="Calibri"/>
        <family val="2"/>
        <scheme val="minor"/>
      </rPr>
      <t xml:space="preserve">
</t>
    </r>
    <r>
      <rPr>
        <sz val="12"/>
        <color theme="1"/>
        <rFont val="Calibri"/>
        <family val="2"/>
        <scheme val="minor"/>
      </rPr>
      <t>• Pour toute demande de renseignements ou de référencement il est possible de s'adresser à l'adresse e-mail ci-dessous.</t>
    </r>
  </si>
  <si>
    <r>
      <rPr>
        <b/>
        <u/>
        <sz val="11"/>
        <color theme="1"/>
        <rFont val="Calibri"/>
        <family val="2"/>
        <scheme val="minor"/>
      </rPr>
      <t>* Domaine d'emploi hauteur :</t>
    </r>
    <r>
      <rPr>
        <sz val="11"/>
        <color theme="1"/>
        <rFont val="Calibri"/>
        <family val="2"/>
        <scheme val="minor"/>
      </rPr>
      <t xml:space="preserve">
Sans disposition particulière :
o hauteur 10 m maximum (+ pointe de pignon) en zones de vent 1, 2 et 3 en situation a, b, c,
o hauteur 6 m maximum (+ pointe de pignon) en zone de vent 4 et/ou en situation d,
En pose avec joints ouvert ou fermés et avec traitements spécifiques des retours d'étanchéité au droit des baies et mise en œuvre du pare pluie DELTA-FASSADE 
o hauteur de 28 m maximum (+ pointe de pignon) en situations a, b et c,
o hauteur 10 m maximum (+ pointe de pignon) en situation d,</t>
    </r>
  </si>
  <si>
    <r>
      <rPr>
        <b/>
        <u/>
        <sz val="11"/>
        <rFont val="Calibri"/>
        <family val="2"/>
        <scheme val="minor"/>
      </rPr>
      <t>* Domaine d'emploi hauteur :</t>
    </r>
    <r>
      <rPr>
        <sz val="11"/>
        <rFont val="Calibri"/>
        <family val="2"/>
        <scheme val="minor"/>
      </rPr>
      <t xml:space="preserve">
Sans dispositions particulières :
- hauteur 10 m maximum (+ pointe de pignon) en zones de vent 1, 2 et 3 en situation a, b, c,
- hauteur 6 m maximum (+ pointe de pignon) en situation d,
Avec traitements spécifiques des retours d’étanchéité au droit des baies et mise en oeuvre de la membrane de protection DELTA-FASSADE
- hauteur de 18 m maximum (+ pointe de pignon) en zones de vent 1 à 4 en situations a, b et c,
- hauteur 10 m maximum (+ pointe de pignon) en zone de vent 4 et/ou en situation d</t>
    </r>
  </si>
  <si>
    <t xml:space="preserve">Façade légère à ossature bois </t>
  </si>
  <si>
    <t>WoodWall
Ductal® FOBB®,</t>
  </si>
  <si>
    <t>Lafarge Ciment Distribution</t>
  </si>
  <si>
    <t>Procédé de façade préfabriquée et assemblée en usine</t>
  </si>
  <si>
    <t>3231_v1</t>
  </si>
  <si>
    <t>https://evaluation.cstb.fr/fr/appreciation-technique-expertise-atex/detail/3231-v1/</t>
  </si>
  <si>
    <r>
      <rPr>
        <b/>
        <u/>
        <sz val="11"/>
        <color theme="1"/>
        <rFont val="Calibri"/>
        <family val="2"/>
        <scheme val="minor"/>
      </rPr>
      <t>* Domaine d'emploi hauteur :</t>
    </r>
    <r>
      <rPr>
        <sz val="11"/>
        <color theme="1"/>
        <rFont val="Calibri"/>
        <family val="2"/>
        <scheme val="minor"/>
      </rPr>
      <t xml:space="preserve">
- Toutefois le procédé de bardage extérieur pourra limiter les hauteurs admissibles des bâtiments visés vis à vis de sa capacité de résistance admissible au vent.
- Limitation du domaine d'emploi à une pression à l’Etat limite de Service inférieure ou égale à 1600 Pa, avec le type de traitements d'encadrement de baie SN1 conformément à l'ATEx.
- Limitation du domaine d'emploi à une pression à l’Etat limite de Service inférieure ou égale à 2000 Pa, avec le type de traitements d'encadrement de baie SN2 conformément à l'ATEx.</t>
    </r>
  </si>
  <si>
    <t>SUPPORT DIRECT DU REVETEMENT EXTERIEUR</t>
  </si>
  <si>
    <r>
      <rPr>
        <b/>
        <u/>
        <sz val="11"/>
        <rFont val="Calibri"/>
        <family val="2"/>
        <scheme val="minor"/>
      </rPr>
      <t>* Domaine d'emploi hauteur :</t>
    </r>
    <r>
      <rPr>
        <sz val="11"/>
        <rFont val="Calibri"/>
        <family val="2"/>
        <scheme val="minor"/>
      </rPr>
      <t xml:space="preserve">
Avec traitements spécifiques des retours d’étanchéité au droit des baies selon les dispositions constructions fournies dans l'évaluation technique dudit procédé de façade.
Toutefois le procédé de bardage extérieur et le type de précadre pourra limiter les hauteurs admissibles des bâtiments visés.
Les bardages de type XIII peuvent être mis en œuvre jusqu'au R+2, ou dans la limite accordée par le domaine d'emploi sur FOB (NF DTU 31.4) des produits sous Avis Technique et/ou ATEx de cas a.</t>
    </r>
  </si>
  <si>
    <r>
      <t>d / Cliquer sur le support recherché entre :
          - Charpente bois conforme au NF DTU 31.1 (</t>
    </r>
    <r>
      <rPr>
        <i/>
        <sz val="11"/>
        <rFont val="Calibri"/>
        <family val="2"/>
        <scheme val="minor"/>
      </rPr>
      <t>Charpente bois (NF DTU 31.1)</t>
    </r>
    <r>
      <rPr>
        <sz val="11"/>
        <rFont val="Calibri"/>
        <family val="2"/>
        <scheme val="minor"/>
      </rPr>
      <t>)
          - Construction ossature bois conforme au NF DTU 31.2 (</t>
    </r>
    <r>
      <rPr>
        <i/>
        <sz val="11"/>
        <rFont val="Calibri"/>
        <family val="2"/>
        <scheme val="minor"/>
      </rPr>
      <t>COB (NF DTU 31.2)</t>
    </r>
    <r>
      <rPr>
        <sz val="11"/>
        <rFont val="Calibri"/>
        <family val="2"/>
        <scheme val="minor"/>
      </rPr>
      <t>)
          - Façade ossature bois conforme au NF DTU 31.4 (</t>
    </r>
    <r>
      <rPr>
        <i/>
        <sz val="11"/>
        <rFont val="Calibri"/>
        <family val="2"/>
        <scheme val="minor"/>
      </rPr>
      <t>FOB (NF DTU 31.4)</t>
    </r>
    <r>
      <rPr>
        <sz val="11"/>
        <rFont val="Calibri"/>
        <family val="2"/>
        <scheme val="minor"/>
      </rPr>
      <t>) 
          - Façade ossature bois conforme aux évalautions techniques (</t>
    </r>
    <r>
      <rPr>
        <i/>
        <sz val="11"/>
        <rFont val="Calibri"/>
        <family val="2"/>
        <scheme val="minor"/>
      </rPr>
      <t>FOB (sous AT/DTA/Atex)</t>
    </r>
    <r>
      <rPr>
        <sz val="11"/>
        <rFont val="Calibri"/>
        <family val="2"/>
        <scheme val="minor"/>
      </rPr>
      <t>)
          - Façade ossature bois conforme au NF DTU 31.4 ou aux évaluations techniques FOB (</t>
    </r>
    <r>
      <rPr>
        <i/>
        <sz val="11"/>
        <rFont val="Calibri"/>
        <family val="2"/>
        <scheme val="minor"/>
      </rPr>
      <t>(NF DTU 31.4 et/ou sous AT/DTA/Atex)</t>
    </r>
    <r>
      <rPr>
        <sz val="11"/>
        <rFont val="Calibri"/>
        <family val="2"/>
        <scheme val="minor"/>
      </rPr>
      <t>)
          - Panneau CLT sous Avis Technique ou Document Technique d'Application (</t>
    </r>
    <r>
      <rPr>
        <i/>
        <sz val="11"/>
        <rFont val="Calibri"/>
        <family val="2"/>
        <scheme val="minor"/>
      </rPr>
      <t>CLT (Sous AT/DTA)</t>
    </r>
    <r>
      <rPr>
        <sz val="11"/>
        <rFont val="Calibri"/>
        <family val="2"/>
        <scheme val="minor"/>
      </rPr>
      <t xml:space="preserve">)
</t>
    </r>
    <r>
      <rPr>
        <b/>
        <i/>
        <sz val="11"/>
        <rFont val="Calibri"/>
        <family val="2"/>
        <scheme val="minor"/>
      </rPr>
      <t xml:space="preserve">       A titre d'exemple, la figure ci-dessous donne le CLT comme support visé.</t>
    </r>
  </si>
  <si>
    <t>,</t>
  </si>
  <si>
    <r>
      <rPr>
        <b/>
        <u/>
        <sz val="11"/>
        <rFont val="Calibri"/>
        <family val="2"/>
        <scheme val="minor"/>
      </rPr>
      <t>* Domaine d'emploi hauteur :</t>
    </r>
    <r>
      <rPr>
        <sz val="11"/>
        <rFont val="Calibri"/>
        <family val="2"/>
        <scheme val="minor"/>
      </rPr>
      <t xml:space="preserve">
La limitation de hauteurs admissibles des bâtiments visés.</t>
    </r>
  </si>
  <si>
    <r>
      <rPr>
        <b/>
        <u/>
        <sz val="11"/>
        <rFont val="Calibri"/>
        <family val="2"/>
        <scheme val="minor"/>
      </rPr>
      <t>* Domaine d'emploi hauteur :</t>
    </r>
    <r>
      <rPr>
        <sz val="11"/>
        <rFont val="Calibri"/>
        <family val="2"/>
        <scheme val="minor"/>
      </rPr>
      <t xml:space="preserve">
- La hauteur du domaine d'emploi peut être limitée par les dispositions constructives du procédé de façade légère ou du procédé de revêtements extérieurs. Se référer aux évaluations techniques desdits procédés pour connaitre ses dispositions constructives les plus sécuritaires.</t>
    </r>
  </si>
  <si>
    <r>
      <rPr>
        <b/>
        <u/>
        <sz val="11"/>
        <color theme="1"/>
        <rFont val="Calibri"/>
        <family val="2"/>
        <scheme val="minor"/>
      </rPr>
      <t>* Domaine d'emploi hauteur :</t>
    </r>
    <r>
      <rPr>
        <sz val="11"/>
        <color theme="1"/>
        <rFont val="Calibri"/>
        <family val="2"/>
        <scheme val="minor"/>
      </rPr>
      <t xml:space="preserve">
- La hauteur du domaine d’emploi est valable, entre autres, dans la limite des dispositions particulières données pour l’encadrement de baie et le bardage dans l’ATEx du procédé de façade légère. 
- La hauteur du domaine d'emploi peut être limitée par les dispositions constructives du procédé de façade légère d’une part, et de la résistance au vent du procédé de bardage d’autre part. Se référer à l’ATEx et aux référentiels auxquelles elle renvoie pour plus d’informations.</t>
    </r>
  </si>
  <si>
    <r>
      <rPr>
        <b/>
        <u/>
        <sz val="11"/>
        <rFont val="Calibri"/>
        <family val="2"/>
        <scheme val="minor"/>
      </rPr>
      <t>* Domaine d'emploi hauteur :</t>
    </r>
    <r>
      <rPr>
        <sz val="11"/>
        <rFont val="Calibri"/>
        <family val="2"/>
        <scheme val="minor"/>
      </rPr>
      <t xml:space="preserve">
- La hauteur du domaine d'emploi est valable pour le procédé de bardage sous ATEx de cas a cité ci-contre et visant la pose sur FOB pour ces hauteurs. Se référer à ladite appréciation en plus du référentiel technique du procédé de façade pour connaître les dispositions particulières de mise en œuvre et éventuelles limites de domaines d'emploi complémentaires.  </t>
    </r>
  </si>
  <si>
    <t>FOB (NF DTU 31.4 et/ou Sous AT/DTA/Atex)</t>
  </si>
  <si>
    <t>FOB (NF DTU 31.4 et/ou Sous AT/DTA/ATEx)</t>
  </si>
  <si>
    <t>FOB (Sous AT/DTA/ATEx)</t>
  </si>
  <si>
    <t>https://evaluation.cstb.fr/fr/appreciation-technique-expertise-atex/detail/2836-v2/</t>
  </si>
  <si>
    <t>https://evaluation.cstb.fr/fr/avis-technique/detail/2.2-21-1834_V1.1/</t>
  </si>
  <si>
    <t>Nombre de solutions de revêtements extérieurs trouvées pour le domaine d'emploi recherché</t>
  </si>
  <si>
    <r>
      <t xml:space="preserve">Ainsi, les résultats de la recherche sont affichés dans l'ordre choisi avec le critère de tri voulu de la manière suivante :
- Le nombre de systèmes de solutions trouvés pour le domaine d'emploi recherché est affiché
- Les détails des référentiels techniques éligibles sont également présentés avec : 
                 * La synthèse du procédé 
                 * Le référentiel technique associé au procédé
                 * Un extrait du domaine d'emploi du procédé
                 * L'évaluation du procédé au regard de la réglementation incendie si existante
                 * Le lien URL du procédé 
</t>
    </r>
    <r>
      <rPr>
        <b/>
        <u/>
        <sz val="11"/>
        <color theme="1"/>
        <rFont val="Calibri"/>
        <family val="2"/>
        <scheme val="minor"/>
      </rPr>
      <t xml:space="preserve">NB : </t>
    </r>
    <r>
      <rPr>
        <sz val="11"/>
        <color theme="1"/>
        <rFont val="Calibri"/>
        <family val="2"/>
        <scheme val="minor"/>
      </rPr>
      <t>Pour les façades légère sous évaluations techniques, la synthèse du procédé indique la famille du procédé de revêtements extérieurs mis en oeuvre sur ladite façade légère.
A titre d'exemple, la figure ci-dessous présente le résultat de la recherche avec les trois critères définis précédemment. 
Pour rappel :
       - SUPPORT : CLT
       - SITUATION : Hauteur de façade : 22,1 m / Situation du bâtiment : a
       - SISMIQUE : Zone de sismique : 2 / Catégorie de bâtiment : IV
Le nombre de procédés répondant à l'ensemble de ces critères est de 5.</t>
    </r>
  </si>
  <si>
    <t>Le tableau des résultats de recherche affiche alors les procédés obtenus pour ce critère (et les autres si d'autres ont été sélectionnés). NB : Pour la suite du document, cette démarche sera appelée "Choix avec la liste déroulante"</t>
  </si>
  <si>
    <r>
      <rPr>
        <b/>
        <u/>
        <sz val="11"/>
        <rFont val="Calibri"/>
        <family val="2"/>
        <scheme val="minor"/>
      </rPr>
      <t xml:space="preserve">** Domaine d'emploi sismique :
</t>
    </r>
    <r>
      <rPr>
        <sz val="11"/>
        <rFont val="Calibri"/>
        <family val="2"/>
        <scheme val="minor"/>
      </rPr>
      <t>Pose pour les panneaux de format maximum 2400 x 1000 mm</t>
    </r>
  </si>
  <si>
    <t>CAREA FACADE</t>
  </si>
  <si>
    <t>2.2/15-1679_V2</t>
  </si>
  <si>
    <t>CAREA Insert</t>
  </si>
  <si>
    <t>2142 au nV65</t>
  </si>
  <si>
    <t>https://evaluation.cstb.fr/fr/avis-technique/detail/2.2-15-1679_V2/</t>
  </si>
  <si>
    <t>2.2/13-1547_V4</t>
  </si>
  <si>
    <t>https://evaluation.cstb.fr/fr/avis-technique/detail/2.2-13-1547_V4/</t>
  </si>
  <si>
    <t>Minéral - Carreau Céramiques</t>
  </si>
  <si>
    <t>Minéral - Plaques céramiques</t>
  </si>
  <si>
    <t>Minéral - Carreaux</t>
  </si>
  <si>
    <t>Minéral - Plaques</t>
  </si>
  <si>
    <t>Plaques</t>
  </si>
  <si>
    <t>Métallique - Panneaux</t>
  </si>
  <si>
    <t>Minéral - Plaquette Terre cuite</t>
  </si>
  <si>
    <t>Minéral - Enduit</t>
  </si>
  <si>
    <t>Minéral - Enduit ou Plaquette de Terre cuite</t>
  </si>
  <si>
    <t>Minéral - Plaquette de Terre cuite</t>
  </si>
  <si>
    <t>Minéral - Clins</t>
  </si>
  <si>
    <t>Minéral - Lames</t>
  </si>
  <si>
    <t>Minéral - Plaquette de Terre cuite ou Pierre naturelle</t>
  </si>
  <si>
    <t>Minéral - Plaque de pierre naturelle</t>
  </si>
  <si>
    <t xml:space="preserve">Minéral - Pierre </t>
  </si>
  <si>
    <t>Bois - Panneaux</t>
  </si>
  <si>
    <t>Bois - Bardage</t>
  </si>
  <si>
    <t>Minéral - Tuile de terre cuite</t>
  </si>
  <si>
    <t xml:space="preserve">WPC - Lames </t>
  </si>
  <si>
    <t>Minéral - Bardeaux de terre cuite</t>
  </si>
  <si>
    <t>Minéral - Pierre naturelle ou céramique</t>
  </si>
  <si>
    <t>Minéral - Terre cuite</t>
  </si>
  <si>
    <t>Minéral - Brique ou de terre cuiteou de pierre ou béton</t>
  </si>
  <si>
    <t xml:space="preserve">Minéral - </t>
  </si>
  <si>
    <t>WPC - Clins</t>
  </si>
  <si>
    <t>HPL - Panneaux</t>
  </si>
  <si>
    <t>HPL - Lames</t>
  </si>
  <si>
    <t>Métallique - Lames</t>
  </si>
  <si>
    <t>Minéral  - Enduit</t>
  </si>
  <si>
    <t>Miinéral - Bardeaux de terre cuyite</t>
  </si>
  <si>
    <t>2.1/14-1650_V1</t>
  </si>
  <si>
    <t>2.1/14-1650_V1.3</t>
  </si>
  <si>
    <t>GEODE MXm</t>
  </si>
  <si>
    <t>Façade légère en vitrage extérieur maintenu par clameaux</t>
  </si>
  <si>
    <t>FWS 50/60 SG CL</t>
  </si>
  <si>
    <t>2.1/21-1822_V2</t>
  </si>
  <si>
    <t>Granitech GHS</t>
  </si>
  <si>
    <t>2.2/14-1628_V2</t>
  </si>
  <si>
    <t>2.2/22-1836_V2</t>
  </si>
  <si>
    <t>https://evaluation.cstb.fr/fr/avis-technique/detail/2.2-22-1836_V2/</t>
  </si>
  <si>
    <t>https://evaluation.cstb.fr/fr/avis-technique/detail/2.2-14-1628_V2/</t>
  </si>
  <si>
    <t>https://evaluation.cstb.fr/fr/avis-technique/detail/2.1-21-1822_V2/</t>
  </si>
  <si>
    <t>- Limitation du domaine d'emploi à la mises en œuvre dans des conditions d’exposition pour lesquelles l’action résultante correspondant à la pression ou dépression normale est inférieure ou égale à 1200Pa, sauf justifications conformément à la norme NF EN 13830.
- L'évaluation ne semble pas viser de support en particulier, ainsi, il n'y a priori pas de contre-indication pour une application sur une structure bois.</t>
  </si>
  <si>
    <t>https://evaluation.cstb.fr/fr/avis-technique/detail/2.1-14-1650_V1/</t>
  </si>
  <si>
    <t>https://evaluation.cstb.fr/fr/avis-technique/detail/2.1-14-1650_V1.3/</t>
  </si>
  <si>
    <t>L'Avis Technique n°2.2/23-1856_V1 annule et remplace l' Avis Technique n° 2.2/14-1643_V3 pour cause de scission</t>
  </si>
  <si>
    <t>2.2/23-1856_V1</t>
  </si>
  <si>
    <t>L'Avis Technique n°2.2/17-1843_V1 annule et remplace l' Avis Technique n° 2.2/17-1783_V3 pour cause de scission</t>
  </si>
  <si>
    <t>Larson® cassette sur support bois</t>
  </si>
  <si>
    <t>Altivo ® -Altivolite® sur Bois</t>
  </si>
  <si>
    <t>2.2/14-1662_V4</t>
  </si>
  <si>
    <t>L'Avis Technique n°2.2/14-1662_V4 annule et remplace l' Avis Technique n° 2.2/14-1662_V3</t>
  </si>
  <si>
    <t>Fiberdeck</t>
  </si>
  <si>
    <t>WEO 35</t>
  </si>
  <si>
    <t>2.2/23-1855_V1</t>
  </si>
  <si>
    <t>https://evaluation.cstb.fr/fr/avis-technique/detail/2.2-23-1855_V1/</t>
  </si>
  <si>
    <t>https://evaluation.cstb.fr/fr/avis-technique/detail/2.2-14-1662_V4/</t>
  </si>
  <si>
    <t>https://evaluation.cstb.fr/fr/avis-technique/detail/2.2-23-1856_V1/</t>
  </si>
  <si>
    <t>2.2/22-1843_V1</t>
  </si>
  <si>
    <t>https://evaluation.cstb.fr/fr/avis-technique/detail/2.2-22-1843_V1/</t>
  </si>
  <si>
    <t>2.1/21-1816_V2</t>
  </si>
  <si>
    <t>Rhéatherm 600 COB</t>
  </si>
  <si>
    <t>VPI S.A.S</t>
  </si>
  <si>
    <t>7/17-1685_V1</t>
  </si>
  <si>
    <t>7/17-1685_V2</t>
  </si>
  <si>
    <t>2.2/20-1809_V2</t>
  </si>
  <si>
    <t>2.2/20-1809_V1,1</t>
  </si>
  <si>
    <t>2.2/10-1425_V3.1</t>
  </si>
  <si>
    <t>7/18-1750_V2</t>
  </si>
  <si>
    <t>2.2/21-1827_V3</t>
  </si>
  <si>
    <t>COVER 6, COVER 14, COVER 30_sur support bois</t>
  </si>
  <si>
    <t>Colonne2</t>
  </si>
  <si>
    <t>AT 7/17-1685_V2 Rhéatherm 600 COB</t>
  </si>
  <si>
    <t>AT 2.2/20-1809_V1.1 par AT 2.2/20-1809_V2 Bardage Ductal® F Clad® fixation invisible</t>
  </si>
  <si>
    <t>AT 2.2/21-1827_V3 par AT 2.2/21-1827_V3 COVER 6, COVER 14, COVER 30_sur support bois</t>
  </si>
  <si>
    <t>AT 2.1/21-1816_V1 par AT 2.1/21-1816_V2 Baguettes MOEDING</t>
  </si>
  <si>
    <t>AT 2.2/10-1425_V3.1 Vétisol Vétirail</t>
  </si>
  <si>
    <t>HDC - Panneaux</t>
  </si>
  <si>
    <t>2.2/16-1731_V2</t>
  </si>
  <si>
    <t>https://evaluation.cstb.fr/fr/avis-technique/detail/2.2-16-1731_V2/</t>
  </si>
  <si>
    <t>2.2/22-1837_V3</t>
  </si>
  <si>
    <t>https://evaluation.cstb.fr/fr/avis-technique/detail/2.2-22-1837_V3/</t>
  </si>
  <si>
    <t>L'Avis Technique n°2.2/22-1837_V3 annule et remplace l' Avis Technique n° 2.2/22-1837_V2</t>
  </si>
  <si>
    <t>2.2/22-1840_V2</t>
  </si>
  <si>
    <t>https://evaluation.cstb.fr/fr/avis-technique/detail/2.2-22-1840_V2/</t>
  </si>
  <si>
    <t>AT 2.2/22-1837_V2 par AT 2.2/22-1837_V3 DELTA FASSADE 20/20 PLUS DELTA FASSADE 50/50 PLUS</t>
  </si>
  <si>
    <t>AT 2.2/22-1840_V1 par AT 2.2/22-1840_V1 Stoventec R Enduits sur support bois</t>
  </si>
  <si>
    <t>7/18-1742_V2</t>
  </si>
  <si>
    <t>https://evaluation.cstb.fr/fr/avis-technique/detail/7-18-1742_V2/</t>
  </si>
  <si>
    <t>AT 7/18-1742_V2 par AT 7/18-1742_V1 webertherm XM roche COB</t>
  </si>
  <si>
    <t>https://evaluation.cstb.fr/fr/avis-technique/detail/2.2-20-1809_V2/</t>
  </si>
  <si>
    <t>https://evaluation.cstb.fr/fr/avis-technique/detail/7-18-1750_V2/</t>
  </si>
  <si>
    <t>https://evaluation.cstb.fr/fr/avis-technique/detail/7-17-1685_V2/</t>
  </si>
  <si>
    <t>https://evaluation.cstb.fr/fr/avis-technique/detail/2.1-21-1816_V2/</t>
  </si>
  <si>
    <t>https://evaluation.cstb.fr/fr/avis-technique/detail/2.2-21-1827_V3/</t>
  </si>
  <si>
    <t>https://evaluation.cstb.fr/fr/avis-technique/detail/2.2-10-1425_V3.1/</t>
  </si>
  <si>
    <t>Bardage rapporté en bois-plastique sur support bois</t>
  </si>
  <si>
    <t>HDC - Dalles</t>
  </si>
  <si>
    <t xml:space="preserve"> - Comme mentionné au §2.4.6 de l’Avis technique, la limite de hauteur du domaine d’emploi indiquée ci-contre correspond au domaine d’emploi le plus restreint entre celui du PANOBLOC et celui du revêtement extérieur. Le Panobloc pouvant être utilisé en façade jusqu’en 4ième famille pour des bâtiments d’habitation et jusqu’à une hauteur de plancher bas de dernier niveau de 28m pour les ERP et ERT, et comme le référentiel de la famille de revêtement extérieur ci-contre vise des hauteurs moindre, c’est donc le référentiel du revêtement qui limite le domaine d’emploi.
- Se référer audit AT-DTA en plus de celui du procédé de façade pour connaître les dispositions particulières de mise en œuvre et éventuelles limites de domaines d'emploi complémentaires.</t>
  </si>
  <si>
    <t>Date du dernier référencement : 28/06/2024</t>
  </si>
  <si>
    <t xml:space="preserve"> - Comme mentionné au §2.4.6 de l’Avis technique, la limite de hauteur du domaine d’emploi indiquée ci-contre correspond au domaine d’emploi le plus restreint entre celui du PANOBLOC et celui du revêtement extérieur. Le Panobloc pouvant être utilisé en façade jusqu’en 4ième famille pour des bâtiments d’habitation et jusqu’à une hauteur de plancher bas de dernier niveau de 28m pour les ERP et ERT, et comme le référentiel de la famille de revêtement extérieur ci-contre vise des hauteurs moindre, c’est donc le référentiel du revêtement qui limite le domaine d’emploi.
Nb : Le critère de recherche par hauteur n'étant pas coché ou les données (hauteur ou situation) n'étant pas saisies, l'utilisateur est alerté qu'il peut exister des limites de hauteurs et des dispositions particulières données dans le référentiel technique du procédé qui ne sont pas affichées. 
Le logiciel peut les faire apparaitre, pour ce faire : 
 - la case de recherche en fonction de la hauteur doit être cochée ;
 - les données de hauteur ET de situation du bâtiment doivent être saisies.</t>
  </si>
  <si>
    <r>
      <rPr>
        <b/>
        <u/>
        <sz val="11"/>
        <color rgb="FFFF0000"/>
        <rFont val="Calibri"/>
        <family val="2"/>
        <scheme val="minor"/>
      </rPr>
      <t>Note :</t>
    </r>
    <r>
      <rPr>
        <sz val="11"/>
        <color rgb="FFFF0000"/>
        <rFont val="Calibri"/>
        <family val="2"/>
        <scheme val="minor"/>
      </rPr>
      <t xml:space="preserve">
Les lignes surlignées en rouge correspondent aux renseignements dudit procédé de façade sans prendre en compte du domaine d'emploi de la famille de revêtements extérieurs. Ces lignes visent un support bois conformes aux DTU 31.1
Ces lignes ne sont pas référencées dans le module de recherche. Elles sont ici afin de revenir en arrière le cas échéant.
Les lignes surlignées en jaune correspondent aux renseignements dudit procédé de façade avec la prise en compte du domaine d'emploi de la famille de revêtements extérieurs. Ces lignes visent un support bois conformes aux FOB dite propriétaire.
Ces lignes sont référencées dans le module de recherche.</t>
    </r>
  </si>
  <si>
    <t>Membrane de protection à l'eau de façade</t>
  </si>
  <si>
    <t>Bardage rapporté - Système d’enduit sur plaque</t>
  </si>
  <si>
    <t>Enduit sur béton de chanvre</t>
  </si>
  <si>
    <t>Enduit du botte de paille</t>
  </si>
  <si>
    <t>Bardage rapporté avec clips</t>
  </si>
  <si>
    <t>Bardage rapporté en compound de résine polyester</t>
  </si>
  <si>
    <t>FOB (Propriétaire) avec bardage d'élements fixés mécaniquement</t>
  </si>
  <si>
    <t>StoVentec S.C.M. revêtements collés COB</t>
  </si>
  <si>
    <t>2.2/22-1810_V2</t>
  </si>
  <si>
    <t>TYPE DE PROCEDE CSTB</t>
  </si>
  <si>
    <t>Bardage rapporté en composites</t>
  </si>
  <si>
    <t>Bardage rapporté en céramique sur support bois</t>
  </si>
  <si>
    <t>Alphaton QF  sur support COB/CLT</t>
  </si>
  <si>
    <t>Bardage rapporté en terre cuite sur support bois</t>
  </si>
  <si>
    <t>Bardage rapporté - Système d’enduit sur plaque sur support bois</t>
  </si>
  <si>
    <t>Bardage rapporté en compound de résine polyester sur support bois</t>
  </si>
  <si>
    <t>Bardage rapporté en mortier de résine polyester sur support bois</t>
  </si>
  <si>
    <t>Bardage rapporté en fibres-ciment sur support bois</t>
  </si>
  <si>
    <t xml:space="preserve">Membrane de protection à l'eau de façade sur support bois </t>
  </si>
  <si>
    <t>Bardage rapporté en composites sur support bois</t>
  </si>
  <si>
    <t xml:space="preserve">Façade en bardage verrier </t>
  </si>
  <si>
    <t>Bardage rapporté en stratifié HPL (fixations invisibles)</t>
  </si>
  <si>
    <t>2.2/14-1625_V4</t>
  </si>
  <si>
    <t>Bardage rapporté en stratifié HPL sur support bois</t>
  </si>
  <si>
    <t>Panneau sandwich métallique en bardage</t>
  </si>
  <si>
    <t>Bardage rapporté avec clips sur support bois</t>
  </si>
  <si>
    <t>2.3/15-1707_V4</t>
  </si>
  <si>
    <t>7/18-1745_V1.1</t>
  </si>
  <si>
    <t xml:space="preserve">Bardage rapporté en fibres-ciment </t>
  </si>
  <si>
    <t>Bardage rapporté composites</t>
  </si>
  <si>
    <t>AA100 SSG/OI-OO</t>
  </si>
  <si>
    <t>KAWNEER France</t>
  </si>
  <si>
    <t>2.1/22-1823_V2</t>
  </si>
  <si>
    <t>Vétisol Clin Type 0 - Vétisol Clin type 1</t>
  </si>
  <si>
    <t>2.2/09-1384_V1</t>
  </si>
  <si>
    <t>13/03/20218</t>
  </si>
  <si>
    <t>2.2/15-1709_V5</t>
  </si>
  <si>
    <t xml:space="preserve"> - Comme mentionné dans l'Avis de l'Appréciation, le domaine d’emploi des bardages rapportés n’est pas modifié par cette présente ATEx .a limite de hauteur du domaine d’emploi indiquée ci-contre correspond au domaine d’emploi le plus restreint entre celui du PANOBLOC et celui du revêtement extérieur.
Nb : Le critère de recherche par hauteur n'étant pas coché ou les données (hauteur ou situation) n'étant pas saisies, l'utilisateur est alerté qu'il peut exister des limites de hauteurs et des dispositions particulières données dans le référentiel technique du procédé qui ne sont pas affichées. 
Le logiciel peut les faire apparaitre, pour ce faire : 
 - la case de recherche en fonction de la hauteur doit être cochée ;
 - les données de hauteur ET de situation du bâtiment doivent être saisies.</t>
  </si>
  <si>
    <t>- Comme mentionné dans le §2.2 de l'Appréciation, le domaine d’emploi des bardages rapportés n’est pas modifié par le procédé de façade propriétaire. La limite de hauteur du domaine d’emploi indiquée ci-contre correspond donc au domaine d’emploi le plus restreint entre celui du procédé de façade et celui du revêtement extérieur. Le procédé pouvant être utilisé en façade jusqu’en 4ième famille pour des bâtiments d’habitation et jusqu’à une hauteur de plancher bas de dernier niveau de 28m pour les ERP, ERT, et comme le référentiel de la famille de revêtement extérieur ci-contre vise des hauteurs moindres, c’est donc le référentiel du revêtement qui limite le domaine d’emploi.
Nb : Le critère de recherche par hauteur n'étant pas coché ou les données (hauteur ou situation) n'étant pas saisies, l'utilisateur est alerté qu'il peut exister des limites de hauteurs et des dispositions particulières données dans le référentiel technique du procédé qui ne sont pas affichées. 
Le logiciel peut les faire apparaitre, pour ce faire : 
 - la case de recherche en fonction de la hauteur doit être cochée ;
 - les données de hauteur ET de situation du bâtiment doivent être saisies.</t>
  </si>
  <si>
    <t>²</t>
  </si>
  <si>
    <t>- Comme mentionné dans le §2.2 de l'Appréciation, le domaine d’emploi des bardages rapportés n’est pas modifié par le procédé de façade propriétaire. La limite de hauteur du domaine d’emploi indiquée ci-contre correspond donc au domaine d’emploi le plus restreint entre celui du procédé de façade et celui du revêtement extérieur. Le procédé pouvant être utilisé en façade jusqu’en 4ième famille pour des bâtiments d’habitation et jusqu’à une hauteur de plancher bas de dernier niveau de 28m pour les ERP, ERT, et comme le référentiel de la famille de revêtement extérieur ci-contre vise des hauteurs moindres, c’est donc le référentiel du revêtement qui limite le domaine d’emploi.
- Se référer audit AT-DTA en plus de celui du procédé de façade pour connaître les dispositions particulières de mise en œuvre et éventuelles limites de domaines d'emploi complémentaires.</t>
  </si>
  <si>
    <t xml:space="preserve"> - Comme mentionné au §1.1.2. de l’Avis technique, la limite de hauteur du domaine d’emploi indiquée ci-contre correspond au domaine d’emploi le plus restreint entre celui du procédé de façade et celui du revêtement extérieur. Le procédé pouvant être utilisé en façade jusqu’en 4ième famille pour des bâtiments d’habitation et jusqu’à une hauteur de plancher bas de dernier niveau de 28m pour les ERP et ERT, et comme le référentiel de la famille de revêtement extérieur ci-contre vise des hauteurs moindre, c’est donc le référentiel du revêtement qui limite le domaine d’emploi.
Nb : Le critère de recherche par hauteur n'étant pas coché ou les données (hauteur ou situation) n'étant pas saisies, l'utilisateur est alerté qu'il peut exister des limites de hauteurs et des dispositions particulières données dans le référentiel technique du procédé qui ne sont pas affichées. 
Le logiciel peut les faire apparaitre, pour ce faire : 
 - la case de recherche en fonction de la hauteur doit être cochée ;
 - les données de hauteur ET de situation du bâtiment doivent être saisies.</t>
  </si>
  <si>
    <t>Bardage rapporté en lames de fibres-ciment</t>
  </si>
  <si>
    <t>Bardage rapporté en panneaux de fibres-ciment (fixations traversantes)</t>
  </si>
  <si>
    <t>Bardage rapporté en panneaux de fibres-ciment (fixations invisibles)</t>
  </si>
  <si>
    <t>Bardage rapporté en lame stratifié HPL</t>
  </si>
  <si>
    <t>Bardage rapporté en panneau stratifié HPL (fixations traversantes)</t>
  </si>
  <si>
    <t>Bardage rapporté en panneau stratifié HPL</t>
  </si>
  <si>
    <t>Pour le critère de hauteur recherché, les observations ci-dessous s'appliquent. 
 - Dans la limite de la résistance au vent du procédé.
NB : Des dispositions complémentaires peuvent être nécessaires pour atteindre la valeur maximale indiquée ci-contre.</t>
  </si>
  <si>
    <t>Pour le critère de hauteur recherché, les observations ci-dessous s'appliquent. 
 - Dans la limite de la résistance au vent du procédé.
NB : - Des dispositions complémentaires peuvent être nécessaires pour atteindre la valeur maximale indiquée ci-contre.
 - L'emploi de ce procédé est exclusivement destiné à des projets pour lesquels la MOA est Woodeum ou WO2</t>
  </si>
  <si>
    <t>Pour le critère de hauteur recherché, les observations ci-dessous s'appliquent. 
 - En pose à joints verticaux alignés
 - Dans la limite de la résistance au vent du procédé.
NB : Des dispositions complémentaires peuvent être nécessaires pour atteindre la valeur maximale indiquée ci-contre.</t>
  </si>
  <si>
    <t>Pour le critère de hauteur recherché, les observations ci-dessous s'appliquent. 
 - R+2
 - Dans la limite de la résistance au vent du procédé.
NB : Des dispositions complémentaires peuvent être nécessaires pour atteindre la valeur maximale indiquée ci-contre.</t>
  </si>
  <si>
    <t>Pour le critère de hauteur recherché, les observations ci-dessous s'appliquent. 
 - R+1
 - Dans la limite de la résistance au vent du procédé.
NB : Des dispositions complémentaires peuvent être nécessaires pour atteindre la valeur maximale indiquée ci-contre.</t>
  </si>
  <si>
    <t>Pour le critère de hauteur recherché, les observations ci-dessous s'appliquent. 
 - En pose à joints fermés et avec traitements spécifiques au niveau des baies
 - Dans la limite de la résistance au vent du procédé.
NB : Des dispositions complémentaires peuvent être nécessaires pour atteindre la valeur maximale indiquée ci-contre.</t>
  </si>
  <si>
    <t>Pour le critère de hauteur recherché, les observations ci-dessous s'appliquent. 
 - En pose à joints fermés et avec traitements spécifiques au niveau des baies par un encadrement de baie en acier monobloc soudé.
 - Dans la limite de la résistance au vent du procédé.
NB : Des dispositions complémentaires peuvent être nécessaires pour atteindre la valeur maximale indiquée ci-contre.</t>
  </si>
  <si>
    <t>Pour le critère de hauteur recherché, les observations ci-dessous s'appliquent. 
 - En pose à joints fermés et avec traitements spécifiques au niveau des baies conformes aux AT des procédés
 - Dans la limite de la résistance au vent du procédé.
NB : Des dispositions complémentaires peuvent être nécessaires pour atteindre la valeur maximale indiquée ci-contre.</t>
  </si>
  <si>
    <t>Pour le critère de hauteur recherché, les observations ci-dessous s'appliquent. 
 - Hors zone de vent 4
 - Dans la limite de la résistance au vent du procédé.
NB : - Des dispositions complémentaires peuvent être nécessaires pour atteindre la valeur maximale indiquée ci-contre.
 - L'emploi de ce procédé est exclusivement destiné à des projets pour lesquels la MOA est Bouygues Immobilier</t>
  </si>
  <si>
    <t>Pour le critère de hauteur recherché, les observations ci-dessous s'appliquent. 
 - Hors zone de vent 4
 - Mise en œuvre du pare pluie DELTA-FASSADE et précadre acier
 - Dans la limite de la résistance au vent du procédé.
NB : - Des dispositions complémentaires peuvent être nécessaires pour atteindre la valeur maximale indiquée ci-contre.
 - L'emploi de ce procédé est exclusivement destiné à des projets pour lesquels la MOA est Bouygues Immobilier</t>
  </si>
  <si>
    <t>Pour le critère de hauteur recherché, les observations ci-dessous s'appliquent. 
 - Uniquement en habitat
 - Dans la limite de la résistance au vent du procédé.
NB : - Des dispositions complémentaires peuvent être nécessaires pour atteindre la valeur maximale indiquée ci-contre.
 - L'emploi de ce procédé est exclusivement destiné à des projets pour lesquels la MOA est Bouygues Immobilier</t>
  </si>
  <si>
    <t>Pour le critère de hauteur recherché, les observations ci-dessous s'appliquent. 
 - Dans la limite de la résistance au vent du procédé.
NB : - Des dispositions complémentaires peuvent être nécessaires pour atteindre la valeur maximale indiquée ci-contre.</t>
  </si>
  <si>
    <t>Pour le critère de hauteur recherché, les observations ci-dessous s'appliquent. 
 - En pose à joints fermésxposé aux intempéries
 - Dans la limite de la résistance au vent du procédé.
NB : - Des dispositions complémentaires peuvent être nécessaires pour atteindre la valeur maximale indiquée ci-contre.</t>
  </si>
  <si>
    <t xml:space="preserve"> - Comme mentionné au §1.1.2. de l’Avis technique, la limite de hauteur du domaine d’emploi indiquée ci-contre correspond au domaine d’emploi le plus restreint entre celui du procédé de façade et celui du revêtement extérieur. Le procédé pouvant être utilisé en façade de bâtiments d’habitation, ERP et ERT dans la limite d’une hauteur de plancher bas de dernier niveau de 28m, et comme le référentiel de la famille de revêtement extérieur ci-contre vise des hauteurs moindre, c’est donc le référentiel du revêtement qui limite le domaine d’emploi.
- Se référer audit AT-DTA en plus de celui du procédé de façade pour connaître les dispositions particulières de mise en œuvre et éventuelles limites de domaines d'emploi complémentaires.</t>
  </si>
  <si>
    <t>Pour le critère de hauteur recherché, les observations ci-dessous s'appliquent. 
- Pression à l’ELS ≤ à 2000 Pa, sauf justifications conformément à la norme NF EN 13830.
- L'évaluation ne semble pas viser de support en particulier, ainsi, il n'y a priori pas de contre-indication pour une application sur une structure bois conforme au NF DTU 31.1.
NB : Des dispositions complémentaires peuvent être nécessaires pour atteindre la valeur maximale indiquée ci-contre.</t>
  </si>
  <si>
    <t>Pour le critère de hauteur recherché, les observations ci-dessous s'appliquent. 
- Pression à l’ELS ≤ à 1600 Pa, sauf justifications conformément à la norme NF EN 13830.
- L'évaluation ne semble pas viser de support en particulier, ainsi, il n'y a priori pas de contre-indication pour une application sur une structure bois conforme au NF DTU 31.1.
NB : Des dispositions complémentaires peuvent être nécessaires pour atteindre la valeur maximale indiquée ci-contre.</t>
  </si>
  <si>
    <t>Pour le critère de hauteur recherché, les observations ci-dessous s'appliquent. 
- Pression à l’ELS ≤ à 1200 Pa, sauf justifications conformément à la norme NF EN 13830.
- L'évaluation ne semble pas viser de support en particulier, ainsi, il n'y a priori pas de contre-indication pour une application sur une structure bois conforme au NF DTU 31.1.
NB : Des dispositions complémentaires peuvent être nécessaires pour atteindre la valeur maximale indiquée ci-contre.</t>
  </si>
  <si>
    <t>Pour le critère de hauteur recherché, les observations ci-dessous s'appliquent. 
- Pression normale ≤ à 1200 Pa.
- L'évaluation ne semble pas viser de support en particulier, ainsi, il n'y a priori pas de contre-indication pour une application sur une structure bois conforme au NF DTU 31.1.
NB : Des dispositions complémentaires peuvent être nécessaires pour atteindre la valeur maximale indiquée ci-contre.</t>
  </si>
  <si>
    <t>Pour le critère de hauteur recherché, les observations ci-dessous s'appliquent. 
- Pression normale ≤ à 1200 Pa.
- Dépression normùale ≤ à 900Pa
- L'évaluation ne semble pas viser de support en particulier, ainsi, il n'y a priori pas de contre-indication pour une application sur une structure bois conforme au NF DTU 31.1.
NB : Des dispositions complémentaires peuvent être nécessaires pour atteindre la valeur maximale indiquée ci-contre.</t>
  </si>
  <si>
    <t>Pour le critère de hauteur recherché, les observations ci-dessous s'appliquent. 
- Pression à l’ELU ≤ à 3600 Pa
- Zones de vent sont limitées de 1 à 3
- Mise en œuvre d'un pare-pluie et précadre acier
NB : Des dispositions complémentaires peuvent être nécessaires pour atteindre la valeur maximale indiquée ci-contre.</t>
  </si>
  <si>
    <t>Pour le critère de hauteur recherché, les observations ci-dessous s'appliquent. 
- Pression à l’ELU ≤ à 3600 Pa
- Zones de vent sont limitées de 1 à 3
NB : Des dispositions complémentaires peuvent être nécessaires pour atteindre la valeur maximale indiquée ci-contre.</t>
  </si>
  <si>
    <t>Pour le critère de hauteur recherché, les observations ci-dessous s'appliquent. 
- Pression à l’ELU ≤ à 2000 Pa
- Zones de vent sont limitées de 1 à 3
NB : Des dispositions complémentaires peuvent être nécessaires pour atteindre la valeur maximale indiquée ci-contre.</t>
  </si>
  <si>
    <t>Pour le critère de hauteur recherché, les observations ci-dessous s'appliquent. 
- Pression à l’ELU ≤ à 2000 Pa
- Zones de vent sont limitées de 1 à 3
- Mise en œuvre d'un pare-pluie et précadre acier
NB : Des dispositions complémentaires peuvent être nécessaires pour atteindre la valeur maximale indiquée ci-contre.</t>
  </si>
  <si>
    <t>Pour le critère de hauteur recherché, les observations ci-dessous s'appliquent. 
- Pression normale ≤ à 1033Pa
NB : Des dispositions complémentaires peuvent être nécessaires pour atteindre la valeur maximale indiquée ci-contre.</t>
  </si>
  <si>
    <r>
      <t xml:space="preserve">Pour le critère de hauteur recherché, les observations ci-dessous s'appliquent. 
- Pression à l'ELS </t>
    </r>
    <r>
      <rPr>
        <sz val="11"/>
        <rFont val="Calibri"/>
        <family val="2"/>
      </rPr>
      <t>≤</t>
    </r>
    <r>
      <rPr>
        <sz val="11"/>
        <rFont val="Calibri"/>
        <family val="2"/>
        <scheme val="minor"/>
      </rPr>
      <t xml:space="preserve"> à 1600 Pa, avec traitements d'encadrement de baie SN1 conformément à l'ATEx.
- Pression à l'ELS ≤ à 2000 Pa, avec traitements d'encadrement de baie SN2 conformément à l'ATEx.
NB : Des dispositions complémentaires peuvent être nécessaires pour atteindre la valeur maximale indiquée ci-contre.</t>
    </r>
  </si>
  <si>
    <t>Pour le critère de hauteur recherché, les observations ci-dessous s'appliquent. 
- 900 Pa (V1) avec 9 fixations/m²,
- Comprise entre 900 Pa à 1600 Pa (V2) avec 10 à 16 fixations/m²,
- 1125 Pa (V2) avec 9 fixations/m² à l'aide des rondelles ISO-fixations.
NB : Des dispositions complémentaires peuvent être nécessaires pour atteindre la valeur maximale indiquée ci-contre.</t>
  </si>
  <si>
    <t>Pour le critère de hauteur recherché, les observations ci-dessous s'appliquent. 
 - Durée de mouillage doit être inférieure à 10 jour/an afin de mettre un enduit à la chaux
 - Dans la limite de la résistance au vent du procédé.
NB : Des dispositions complémentaires peuvent être nécessaires pour atteindre la valeur maximale indiquée ci-contre.</t>
  </si>
  <si>
    <t>Pour le critère de hauteur recherché, les observations ci-dessous s'appliquent. 
 - Pression de vent telle que 1.5 x Cpe x Qp ≤ 1 800 Pa
 - Dans la limite de la résistance au vent du procédé.
NB : - Des dispositions complémentaires peuvent être nécessaires pour atteindre la valeur maximale indiquée ci-contre.
 - L'emploi de ce procédé est exclusivement destiné à des projets pour lesquels la MOA est Woodeum ou WO2</t>
  </si>
  <si>
    <t>Pour le critère de hauteur recherché, les observations ci-dessous s'appliquent. 
 - Pression de vent telle que 1.5 x Cpe x Qp ≤ 1 800 Pa
 - Mise en œuvre d'un pare-pluie et précadre acier
 - Dans la limite de la résistance au vent du procédé.
NB : - Des dispositions complémentaires peuvent être nécessaires pour atteindre la valeur maximale indiquée ci-contre.
 - L'emploi de ce procédé est exclusivement destiné à des projets pour lesquels la MOA est Woodeum ou WO2</t>
  </si>
  <si>
    <t>Pour le critère de hauteur recherché, les observations ci-dessous s'appliquent. 
 - Avec encadrement de baie réalisé avec un retour de bardage en tableau
 - Dans la limite de la résistance au vent du procédé.
NB : - Des dispositions complémentaires peuvent être nécessaires pour atteindre la valeur maximale indiquée ci-contre.</t>
  </si>
  <si>
    <t>Pour le critère de hauteur recherché, les observations ci-dessous s'appliquent. 
 - R+4 avec une mise en œuvre associant pare-pluie et précadres
 - Dans la limite de la résistance au vent du procédé.
NB : - Des dispositions complémentaires peuvent être nécessaires pour atteindre la valeur maximale indiquée ci-contre.</t>
  </si>
  <si>
    <t>Pour le critère de hauteur recherché, les observations ci-dessous s'appliquent. 
 - Avec traitements spécifiques au niveau des baies et profils métalliques au niveau des joints horizontaux
 - Dans la limite de la résistance au vent du procédé.
NB : Des dispositions complémentaires peuvent être nécessaires pour atteindre la valeur maximale indiquée ci-contre.</t>
  </si>
  <si>
    <t>Pour le critère de hauteur recherché, les observations ci-dessous s'appliquent. 
 - En pose à joints verticaux décalés et avec traitements spécifiques au niveau des baies
 - Dans la limite de la résistance au vent du procédé.
NB : Des dispositions complémentaires peuvent être nécessaires pour atteindre la valeur maximale indiquée ci-contre.</t>
  </si>
  <si>
    <t>Pour le critère de hauteur recherché, les observations ci-dessous s'appliquent. 
 - R+2 ou 3 niveaux de surélévation
 - FOB filantes (avec appui unique en pied (n’excédant pas 3 niveaux) ou appuis multiples) ou interrompues, conformes au NF DTU 31.4 pour les supports admissibles décrits dans ce dernier
 - Dans la limite de la résistance au vent du procédé.
NB : - Des dispositions complémentaires peuvent être nécessaires pour atteindre la valeur maximale indiquée ci-contre.</t>
  </si>
  <si>
    <t>Pour le critère de hauteur recherché, les observations ci-dessous s'appliquent. 
 - Avec traitements spécifiques au niveau des baies
 - Dans la limite de la résistance au vent du procédé.
NB : - Des dispositions complémentaires peuvent être nécessaires pour atteindre la valeur maximale indiquée ci-contre.</t>
  </si>
  <si>
    <t>Pour le critère de hauteur recherché, les observations ci-dessous s'appliquent. 
 - En pose à joints fermés et avec traitements spécifiques au niveau des baies
 - Dans la limite de la résistance au vent du procédé.
NB : - Des dispositions complémentaires peuvent être nécessaires pour atteindre la valeur maximale indiquée ci-contre.</t>
  </si>
  <si>
    <t>Pour le critère de hauteur recherché, les observations ci-dessous s'appliquent. 
 - Dépend de la disposition des clins et du type de réseau
 - Dans la limite de la résistance au vent du procédé.
NB : - Des dispositions complémentaires peuvent être nécessaires pour atteindre la valeur maximale indiquée ci-contre.</t>
  </si>
  <si>
    <t>Pour le critère de hauteur recherché, les observations ci-dessous s'appliquent. 
 - Avec traitements spécifiques au niveau des encadrements de baies
 - Dans la limite de la résistance au vent du procédé.
NB : - Des dispositions complémentaires peuvent être nécessaires pour atteindre la valeur maximale indiquée ci-contre.</t>
  </si>
  <si>
    <t>Pour le critère de hauteur recherché, les observations ci-dessous s'appliquent. 
 - Avec traitements spécifiques au niveau des encadrements de baies
 - Hors bardage à claire voie
 - Dans la limite de la résistance au vent du procédé.
NB : - Des dispositions complémentaires peuvent être nécessaires pour atteindre la valeur maximale indiquée ci-contre.</t>
  </si>
  <si>
    <t>Pour le critère de hauteur recherché, les observations ci-dessous s'appliquent. 
 - Hors bardage à claire voie
 - Dans la limite de la résistance au vent du procédé.
NB : - Des dispositions complémentaires peuvent être nécessaires pour atteindre la valeur maximale indiquée ci-contre.</t>
  </si>
  <si>
    <t>Pour le critère de hauteur recherché, les observations ci-dessous s'appliquent. 
 -Toutefois le procédé de bardage extérieur pourra limiter les hauteurs admissibles des bâtiments visés.
 - Dans la limite de la résistance au vent du procédé.
NB : - Des dispositions complémentaires peuvent être nécessaires pour atteindre la valeur maximale indiquée ci-contre.</t>
  </si>
  <si>
    <t>Pour le critère de hauteur recherché, les observations ci-dessous s'appliquent. 
 - Mise en œuvre du pare pluie DELTA-FASSADE et précadre acier
 - En pose avec joints ouvert ou fermés et traitement spécifiques des retours d'étanchéité au droit des baies
 - Dans la limite de la résistance au vent du procédé.
NB : - Des dispositions complémentaires peuvent être nécessaires pour atteindre la valeur maximale indiquée ci-contre.</t>
  </si>
  <si>
    <t>Pour le critère de hauteur recherché, les observations ci-dessous s'appliquent. 
 - Panneau NF Extérieur CTB-X d'épaisseur 15mm mini
 - Dans la limite de la résistance au vent du procédé.
NB : - Des dispositions complémentaires peuvent être nécessaires pour atteindre la valeur maximale indiquée ci-contre.</t>
  </si>
  <si>
    <t>Bardage rapporté - Système d’enduit sur plaque sur FOB (Propriétaire)</t>
  </si>
  <si>
    <t>Bardage rapporté en cassettes composites sur FOB (Propriétaire)</t>
  </si>
  <si>
    <t>Bardage bois en lame sur FOB (Propriétaire)</t>
  </si>
  <si>
    <t>Bardage rapporté en bois-plastique sur FOB (Propriétaire)</t>
  </si>
  <si>
    <t>Bardage rapporté en lames de fibres-ciment sur FOB (Propriétaire)</t>
  </si>
  <si>
    <t>Bardage rapporté en lame stratifié HPL sur FOB (Propriétaire)</t>
  </si>
  <si>
    <t>Bardage rapporté en panneaux composites sur FOB (Propriétaire)</t>
  </si>
  <si>
    <t>Bardage bois en panneaux de contreplaqué sur FOB (Propriétaire)</t>
  </si>
  <si>
    <t>Bardage rapporté en panneaux de fibres-ciment sur FOB (Propriétaire)</t>
  </si>
  <si>
    <t>Bardage rapporté en panneau stratifié HPL sur FOB (Propriétaire)</t>
  </si>
  <si>
    <t>Bardage rapporté réalisé par plaques nervurées sur FOB (Propriétaire)</t>
  </si>
  <si>
    <t xml:space="preserve">Bardage rapporté en revêtement collé sur plaque sur FOB (Propriétaire) </t>
  </si>
  <si>
    <t>ETICS sur FOB (Propriétaire)</t>
  </si>
  <si>
    <t>Bardage rapporté en lames composites sur FOB (Propriétaire)</t>
  </si>
  <si>
    <t>Pour le critère de hauteur recherché, les observations ci-dessous s'appliquent. 
 - Avec encadrement de baie réalisé avec un retour de bardage en tableau ou encadrement de baie dont le calfeutrement entre les pièces d’encadrement et le pare-pluie de la paroi de COB est directement exposé aux intempéries
 - Dans la limite de la résistance au vent du procédé.
NB : - Des dispositions complémentaires peuvent être nécessaires pour atteindre la valeur maximale indiquée ci-contre.</t>
  </si>
  <si>
    <t>(https://www.proreno.fr/resultats?collection=recommandationsprofessionnelles)</t>
  </si>
  <si>
    <t>(https://www.cstb.fr/bases-donnees/rechercher-un-document)</t>
  </si>
  <si>
    <t>1**</t>
  </si>
  <si>
    <t>TC</t>
  </si>
  <si>
    <t>TNC*</t>
  </si>
  <si>
    <t>CROISSANT (de A à Z)</t>
  </si>
  <si>
    <t>Version 03-1 du 18/07/2024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</si>
</sst>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fonts count="48" x14ac:knownFonts="1">
    <font>
      <sz val="11"/>
      <color theme="1"/>
      <name val="Calibri"/>
      <family val="2"/>
      <scheme val="minor"/>
    </font>
    <font>
      <b/>
      <sz val="11"/>
      <color theme="1"/>
      <name val="Calibri"/>
      <family val="2"/>
      <scheme val="minor"/>
    </font>
    <font>
      <b/>
      <sz val="11"/>
      <name val="Calibri"/>
      <family val="2"/>
      <scheme val="minor"/>
    </font>
    <font>
      <sz val="11"/>
      <name val="Calibri"/>
      <family val="2"/>
      <scheme val="minor"/>
    </font>
    <font>
      <b/>
      <sz val="11"/>
      <color rgb="FF000000"/>
      <name val="Calibri"/>
      <family val="2"/>
      <scheme val="minor"/>
    </font>
    <font>
      <sz val="8"/>
      <name val="Calibri"/>
      <family val="2"/>
      <scheme val="minor"/>
    </font>
    <font>
      <b/>
      <sz val="18"/>
      <name val="Calibri"/>
      <family val="2"/>
      <scheme val="minor"/>
    </font>
    <font>
      <b/>
      <sz val="16"/>
      <color theme="1"/>
      <name val="Calibri"/>
      <family val="2"/>
      <scheme val="minor"/>
    </font>
    <font>
      <sz val="16"/>
      <color theme="1"/>
      <name val="Calibri"/>
      <family val="2"/>
      <scheme val="minor"/>
    </font>
    <font>
      <sz val="9"/>
      <name val="Calibri"/>
      <family val="2"/>
      <scheme val="minor"/>
    </font>
    <font>
      <b/>
      <sz val="11"/>
      <color rgb="FFBC9937"/>
      <name val="Calibri"/>
      <family val="2"/>
      <scheme val="minor"/>
    </font>
    <font>
      <u/>
      <sz val="11"/>
      <color theme="1"/>
      <name val="Calibri"/>
      <family val="2"/>
      <scheme val="minor"/>
    </font>
    <font>
      <b/>
      <sz val="26"/>
      <color rgb="FFBC9937"/>
      <name val="Calibri"/>
      <family val="2"/>
      <scheme val="minor"/>
    </font>
    <font>
      <b/>
      <sz val="16"/>
      <name val="Calibri"/>
      <family val="2"/>
      <scheme val="minor"/>
    </font>
    <font>
      <sz val="9"/>
      <color theme="1"/>
      <name val="Calibri"/>
      <family val="2"/>
      <scheme val="minor"/>
    </font>
    <font>
      <b/>
      <u/>
      <sz val="11"/>
      <color theme="1"/>
      <name val="Calibri"/>
      <family val="2"/>
      <scheme val="minor"/>
    </font>
    <font>
      <sz val="11"/>
      <color theme="1"/>
      <name val="Calibri"/>
      <family val="2"/>
    </font>
    <font>
      <vertAlign val="superscript"/>
      <sz val="11"/>
      <color theme="1"/>
      <name val="Calibri"/>
      <family val="2"/>
      <scheme val="minor"/>
    </font>
    <font>
      <sz val="11"/>
      <color theme="1"/>
      <name val="Arial"/>
      <family val="2"/>
    </font>
    <font>
      <b/>
      <u/>
      <sz val="11"/>
      <name val="Calibri"/>
      <family val="2"/>
      <scheme val="minor"/>
    </font>
    <font>
      <b/>
      <sz val="11"/>
      <color rgb="FFFF0000"/>
      <name val="Calibri"/>
      <family val="2"/>
      <scheme val="minor"/>
    </font>
    <font>
      <u/>
      <sz val="11"/>
      <color theme="10"/>
      <name val="Calibri"/>
      <family val="2"/>
      <scheme val="minor"/>
    </font>
    <font>
      <sz val="11"/>
      <color theme="1"/>
      <name val="Calibri"/>
      <family val="2"/>
      <scheme val="minor"/>
    </font>
    <font>
      <sz val="9"/>
      <color indexed="81"/>
      <name val="Tahoma"/>
      <family val="2"/>
    </font>
    <font>
      <b/>
      <sz val="9"/>
      <color indexed="81"/>
      <name val="Tahoma"/>
      <family val="2"/>
    </font>
    <font>
      <sz val="10"/>
      <name val="Arial"/>
      <family val="2"/>
    </font>
    <font>
      <b/>
      <i/>
      <sz val="11"/>
      <name val="Calibri"/>
      <family val="2"/>
      <scheme val="minor"/>
    </font>
    <font>
      <sz val="11"/>
      <name val="Calibri"/>
      <family val="2"/>
    </font>
    <font>
      <b/>
      <sz val="11"/>
      <color theme="0"/>
      <name val="Calibri"/>
      <family val="2"/>
      <scheme val="minor"/>
    </font>
    <font>
      <b/>
      <sz val="16"/>
      <color rgb="FFFF0000"/>
      <name val="Calibri"/>
      <family val="2"/>
      <scheme val="minor"/>
    </font>
    <font>
      <b/>
      <sz val="12"/>
      <color theme="1"/>
      <name val="Calibri"/>
      <family val="2"/>
      <scheme val="minor"/>
    </font>
    <font>
      <sz val="12"/>
      <color theme="1"/>
      <name val="Calibri"/>
      <family val="2"/>
      <scheme val="minor"/>
    </font>
    <font>
      <b/>
      <sz val="28"/>
      <color rgb="FFBC9937"/>
      <name val="Calibri"/>
      <family val="2"/>
      <scheme val="minor"/>
    </font>
    <font>
      <b/>
      <i/>
      <sz val="18"/>
      <color theme="0" tint="-0.499984740745262"/>
      <name val="Calibri"/>
      <family val="2"/>
      <scheme val="minor"/>
    </font>
    <font>
      <sz val="11"/>
      <color rgb="FFFF0000"/>
      <name val="Calibri"/>
      <family val="2"/>
      <scheme val="minor"/>
    </font>
    <font>
      <b/>
      <u/>
      <sz val="9"/>
      <color theme="1"/>
      <name val="Calibri"/>
      <family val="2"/>
      <scheme val="minor"/>
    </font>
    <font>
      <b/>
      <sz val="9"/>
      <color theme="1"/>
      <name val="Calibri"/>
      <family val="2"/>
      <scheme val="minor"/>
    </font>
    <font>
      <b/>
      <sz val="12"/>
      <color rgb="FFFF0000"/>
      <name val="Calibri"/>
      <family val="2"/>
      <scheme val="minor"/>
    </font>
    <font>
      <b/>
      <sz val="20"/>
      <color theme="1"/>
      <name val="Calibri"/>
      <family val="2"/>
      <scheme val="minor"/>
    </font>
    <font>
      <b/>
      <u/>
      <sz val="16"/>
      <color theme="1"/>
      <name val="Calibri"/>
      <family val="2"/>
      <scheme val="minor"/>
    </font>
    <font>
      <b/>
      <sz val="20"/>
      <color rgb="FFBC9937"/>
      <name val="Calibri"/>
      <family val="2"/>
      <scheme val="minor"/>
    </font>
    <font>
      <b/>
      <i/>
      <sz val="11"/>
      <color theme="1"/>
      <name val="Calibri"/>
      <family val="2"/>
      <scheme val="minor"/>
    </font>
    <font>
      <i/>
      <sz val="11"/>
      <name val="Calibri"/>
      <family val="2"/>
      <scheme val="minor"/>
    </font>
    <font>
      <i/>
      <sz val="11"/>
      <color theme="1"/>
      <name val="Calibri"/>
      <family val="2"/>
      <scheme val="minor"/>
    </font>
    <font>
      <b/>
      <i/>
      <sz val="14"/>
      <color rgb="FFBC9937"/>
      <name val="Calibri"/>
      <family val="2"/>
      <scheme val="minor"/>
    </font>
    <font>
      <b/>
      <i/>
      <sz val="18"/>
      <color rgb="FFBC9937"/>
      <name val="Calibri"/>
      <family val="2"/>
      <scheme val="minor"/>
    </font>
    <font>
      <sz val="11"/>
      <color theme="1" tint="0.499984740745262"/>
      <name val="Calibri"/>
      <family val="2"/>
      <scheme val="minor"/>
    </font>
    <font>
      <b/>
      <u/>
      <sz val="11"/>
      <color rgb="FFFF0000"/>
      <name val="Calibri"/>
      <family val="2"/>
      <scheme val="minor"/>
    </font>
  </fonts>
  <fills count="13">
    <fill>
      <patternFill patternType="none"/>
    </fill>
    <fill>
      <patternFill patternType="gray125"/>
    </fill>
    <fill>
      <patternFill patternType="solid">
        <fgColor rgb="FFFFFF00"/>
        <bgColor indexed="64"/>
      </patternFill>
    </fill>
    <fill>
      <patternFill patternType="solid">
        <fgColor rgb="FFE1C675"/>
        <bgColor indexed="64"/>
      </patternFill>
    </fill>
    <fill>
      <patternFill patternType="solid">
        <fgColor rgb="FFF7EFD9"/>
        <bgColor indexed="64"/>
      </patternFill>
    </fill>
    <fill>
      <patternFill patternType="solid">
        <fgColor rgb="FFFFFF99"/>
        <bgColor indexed="64"/>
      </patternFill>
    </fill>
    <fill>
      <patternFill patternType="solid">
        <fgColor theme="4"/>
        <bgColor indexed="64"/>
      </patternFill>
    </fill>
    <fill>
      <patternFill patternType="solid">
        <fgColor theme="9" tint="0.59999389629810485"/>
        <bgColor indexed="64"/>
      </patternFill>
    </fill>
    <fill>
      <patternFill patternType="solid">
        <fgColor rgb="FF7030A0"/>
        <bgColor indexed="64"/>
      </patternFill>
    </fill>
    <fill>
      <patternFill patternType="solid">
        <fgColor rgb="FFEDE2F6"/>
        <bgColor indexed="64"/>
      </patternFill>
    </fill>
    <fill>
      <patternFill patternType="solid">
        <fgColor rgb="FFFF0000"/>
        <bgColor indexed="64"/>
      </patternFill>
    </fill>
    <fill>
      <patternFill patternType="solid">
        <fgColor theme="4" tint="0.79998168889431442"/>
        <bgColor indexed="64"/>
      </patternFill>
    </fill>
    <fill>
      <patternFill patternType="solid">
        <fgColor rgb="FF00B050"/>
        <bgColor indexed="64"/>
      </patternFill>
    </fill>
  </fills>
  <borders count="61">
    <border>
      <left/>
      <right/>
      <top/>
      <bottom/>
      <diagonal/>
    </border>
    <border>
      <left style="thin">
        <color indexed="64"/>
      </left>
      <right style="thin">
        <color indexed="64"/>
      </right>
      <top/>
      <bottom style="thin">
        <color indexed="64"/>
      </bottom>
      <diagonal/>
    </border>
    <border>
      <left/>
      <right/>
      <top style="thin">
        <color indexed="64"/>
      </top>
      <bottom/>
      <diagonal/>
    </border>
    <border>
      <left style="thin">
        <color indexed="64"/>
      </left>
      <right/>
      <top style="thin">
        <color indexed="64"/>
      </top>
      <bottom/>
      <diagonal/>
    </border>
    <border>
      <left style="medium">
        <color indexed="64"/>
      </left>
      <right style="thin">
        <color indexed="64"/>
      </right>
      <top/>
      <bottom style="thin">
        <color indexed="64"/>
      </bottom>
      <diagonal/>
    </border>
    <border>
      <left style="medium">
        <color indexed="64"/>
      </left>
      <right/>
      <top/>
      <bottom/>
      <diagonal/>
    </border>
    <border>
      <left/>
      <right style="medium">
        <color indexed="64"/>
      </right>
      <top/>
      <bottom/>
      <diagonal/>
    </border>
    <border>
      <left style="thin">
        <color indexed="64"/>
      </left>
      <right style="thin">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top style="thin">
        <color indexed="64"/>
      </top>
      <bottom style="thin">
        <color indexed="64"/>
      </bottom>
      <diagonal/>
    </border>
    <border>
      <left style="thin">
        <color indexed="64"/>
      </left>
      <right style="medium">
        <color indexed="64"/>
      </right>
      <top/>
      <bottom style="thin">
        <color indexed="64"/>
      </bottom>
      <diagonal/>
    </border>
    <border>
      <left style="medium">
        <color indexed="64"/>
      </left>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auto="1"/>
      </right>
      <top style="medium">
        <color indexed="64"/>
      </top>
      <bottom style="thin">
        <color auto="1"/>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bottom style="medium">
        <color indexed="64"/>
      </bottom>
      <diagonal/>
    </border>
    <border>
      <left/>
      <right style="medium">
        <color indexed="64"/>
      </right>
      <top style="medium">
        <color indexed="64"/>
      </top>
      <bottom/>
      <diagonal/>
    </border>
    <border>
      <left style="medium">
        <color indexed="64"/>
      </left>
      <right style="medium">
        <color indexed="64"/>
      </right>
      <top style="thin">
        <color auto="1"/>
      </top>
      <bottom style="thin">
        <color auto="1"/>
      </bottom>
      <diagonal/>
    </border>
    <border>
      <left style="thin">
        <color indexed="64"/>
      </left>
      <right style="medium">
        <color indexed="64"/>
      </right>
      <top style="medium">
        <color indexed="64"/>
      </top>
      <bottom style="thin">
        <color indexed="64"/>
      </bottom>
      <diagonal/>
    </border>
    <border>
      <left style="medium">
        <color indexed="64"/>
      </left>
      <right style="thin">
        <color auto="1"/>
      </right>
      <top style="medium">
        <color indexed="64"/>
      </top>
      <bottom style="medium">
        <color indexed="64"/>
      </bottom>
      <diagonal/>
    </border>
    <border>
      <left/>
      <right/>
      <top style="medium">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thin">
        <color auto="1"/>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style="thin">
        <color indexed="64"/>
      </bottom>
      <diagonal/>
    </border>
    <border>
      <left style="thin">
        <color auto="1"/>
      </left>
      <right style="thin">
        <color auto="1"/>
      </right>
      <top/>
      <bottom style="thin">
        <color auto="1"/>
      </bottom>
      <diagonal/>
    </border>
    <border>
      <left/>
      <right style="thin">
        <color indexed="64"/>
      </right>
      <top style="thin">
        <color indexed="64"/>
      </top>
      <bottom style="thin">
        <color auto="1"/>
      </bottom>
      <diagonal/>
    </border>
    <border>
      <left style="thin">
        <color indexed="64"/>
      </left>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style="thin">
        <color auto="1"/>
      </right>
      <top/>
      <bottom style="thin">
        <color auto="1"/>
      </bottom>
      <diagonal/>
    </border>
    <border>
      <left/>
      <right/>
      <top/>
      <bottom style="thin">
        <color indexed="64"/>
      </bottom>
      <diagonal/>
    </border>
    <border>
      <left style="medium">
        <color indexed="64"/>
      </left>
      <right style="medium">
        <color indexed="64"/>
      </right>
      <top/>
      <bottom style="thin">
        <color indexed="64"/>
      </bottom>
      <diagonal/>
    </border>
    <border>
      <left style="thin">
        <color indexed="64"/>
      </left>
      <right style="thin">
        <color indexed="64"/>
      </right>
      <top/>
      <bottom/>
      <diagonal/>
    </border>
    <border>
      <left style="medium">
        <color indexed="64"/>
      </left>
      <right/>
      <top style="thin">
        <color auto="1"/>
      </top>
      <bottom style="thin">
        <color auto="1"/>
      </bottom>
      <diagonal/>
    </border>
    <border>
      <left style="medium">
        <color indexed="64"/>
      </left>
      <right/>
      <top style="thin">
        <color auto="1"/>
      </top>
      <bottom/>
      <diagonal/>
    </border>
    <border>
      <left style="medium">
        <color indexed="64"/>
      </left>
      <right/>
      <top/>
      <bottom style="thin">
        <color indexed="64"/>
      </bottom>
      <diagonal/>
    </border>
    <border>
      <left style="thin">
        <color indexed="64"/>
      </left>
      <right/>
      <top style="thin">
        <color indexed="64"/>
      </top>
      <bottom style="medium">
        <color indexed="64"/>
      </bottom>
      <diagonal/>
    </border>
    <border>
      <left style="thin">
        <color indexed="64"/>
      </left>
      <right/>
      <top/>
      <bottom style="thin">
        <color indexed="64"/>
      </bottom>
      <diagonal/>
    </border>
    <border>
      <left style="thin">
        <color indexed="64"/>
      </left>
      <right style="medium">
        <color indexed="64"/>
      </right>
      <top style="thin">
        <color indexed="64"/>
      </top>
      <bottom/>
      <diagonal/>
    </border>
    <border>
      <left/>
      <right style="thin">
        <color indexed="64"/>
      </right>
      <top style="thin">
        <color indexed="64"/>
      </top>
      <bottom/>
      <diagonal/>
    </border>
    <border>
      <left style="medium">
        <color indexed="64"/>
      </left>
      <right style="medium">
        <color indexed="64"/>
      </right>
      <top style="thin">
        <color auto="1"/>
      </top>
      <bottom/>
      <diagonal/>
    </border>
  </borders>
  <cellStyleXfs count="3">
    <xf numFmtId="0" fontId="0" fillId="0" borderId="0"/>
    <xf numFmtId="0" fontId="21" fillId="0" borderId="0" applyNumberFormat="0" applyFill="0" applyBorder="0" applyAlignment="0" applyProtection="0"/>
    <xf numFmtId="0" fontId="25" fillId="0" borderId="0"/>
  </cellStyleXfs>
  <cellXfs count="416">
    <xf numFmtId="0" fontId="0" fillId="0" borderId="0" xfId="0"/>
    <xf numFmtId="0" fontId="0" fillId="0" borderId="0" xfId="0" applyAlignment="1">
      <alignment horizontal="center" vertical="center"/>
    </xf>
    <xf numFmtId="0" fontId="0" fillId="0" borderId="0" xfId="0" applyAlignment="1">
      <alignment horizontal="center" vertical="center" wrapText="1"/>
    </xf>
    <xf numFmtId="0" fontId="0" fillId="0" borderId="0" xfId="0" applyAlignment="1">
      <alignment horizontal="center"/>
    </xf>
    <xf numFmtId="0" fontId="1" fillId="0" borderId="0" xfId="0" applyFont="1" applyAlignment="1">
      <alignment horizontal="center" vertical="center" wrapText="1"/>
    </xf>
    <xf numFmtId="0" fontId="0" fillId="0" borderId="0" xfId="0" applyAlignment="1">
      <alignment wrapText="1"/>
    </xf>
    <xf numFmtId="0" fontId="2" fillId="4" borderId="7" xfId="0" applyFont="1" applyFill="1" applyBorder="1" applyAlignment="1">
      <alignment horizontal="center" vertical="center" wrapText="1"/>
    </xf>
    <xf numFmtId="0" fontId="2" fillId="4" borderId="12" xfId="0" applyFont="1" applyFill="1" applyBorder="1" applyAlignment="1">
      <alignment horizontal="center" vertical="center" wrapText="1"/>
    </xf>
    <xf numFmtId="0" fontId="2" fillId="4" borderId="11" xfId="0" applyFont="1" applyFill="1" applyBorder="1" applyAlignment="1">
      <alignment horizontal="center" vertical="center" wrapText="1"/>
    </xf>
    <xf numFmtId="0" fontId="2" fillId="4" borderId="15" xfId="0" applyFont="1" applyFill="1" applyBorder="1" applyAlignment="1">
      <alignment horizontal="center" vertical="center" wrapText="1"/>
    </xf>
    <xf numFmtId="14" fontId="0" fillId="0" borderId="0" xfId="0" applyNumberFormat="1" applyAlignment="1">
      <alignment horizontal="center" vertical="center" wrapText="1"/>
    </xf>
    <xf numFmtId="0" fontId="10" fillId="0" borderId="0" xfId="0" applyFont="1" applyAlignment="1">
      <alignment vertical="center" wrapText="1"/>
    </xf>
    <xf numFmtId="0" fontId="7" fillId="0" borderId="0" xfId="0" applyFont="1" applyAlignment="1">
      <alignment vertical="top" wrapText="1"/>
    </xf>
    <xf numFmtId="0" fontId="8" fillId="0" borderId="0" xfId="0" applyFont="1" applyAlignment="1">
      <alignment vertical="top" wrapText="1"/>
    </xf>
    <xf numFmtId="0" fontId="1" fillId="0" borderId="0" xfId="0" applyFont="1" applyAlignment="1">
      <alignment horizontal="center" wrapText="1"/>
    </xf>
    <xf numFmtId="0" fontId="8" fillId="0" borderId="0" xfId="0" applyFont="1" applyAlignment="1">
      <alignment vertical="center" wrapText="1"/>
    </xf>
    <xf numFmtId="0" fontId="0" fillId="0" borderId="0" xfId="0" applyAlignment="1">
      <alignment horizontal="left" vertical="center" wrapText="1"/>
    </xf>
    <xf numFmtId="0" fontId="2" fillId="4" borderId="19" xfId="0" applyFont="1" applyFill="1" applyBorder="1" applyAlignment="1">
      <alignment horizontal="center" vertical="center" wrapText="1"/>
    </xf>
    <xf numFmtId="0" fontId="2" fillId="4" borderId="20" xfId="0" applyFont="1" applyFill="1" applyBorder="1" applyAlignment="1">
      <alignment horizontal="center" vertical="center" wrapText="1"/>
    </xf>
    <xf numFmtId="0" fontId="0" fillId="0" borderId="0" xfId="0" applyAlignment="1">
      <alignment vertical="center" wrapText="1"/>
    </xf>
    <xf numFmtId="0" fontId="2" fillId="4" borderId="10" xfId="0" applyFont="1" applyFill="1" applyBorder="1" applyAlignment="1">
      <alignment horizontal="center" vertical="center" wrapText="1"/>
    </xf>
    <xf numFmtId="0" fontId="2" fillId="4" borderId="27" xfId="0" applyFont="1" applyFill="1" applyBorder="1" applyAlignment="1">
      <alignment horizontal="center" vertical="center" wrapText="1"/>
    </xf>
    <xf numFmtId="0" fontId="2" fillId="2" borderId="22" xfId="0" applyFont="1" applyFill="1" applyBorder="1" applyAlignment="1">
      <alignment horizontal="center" vertical="center" wrapText="1"/>
    </xf>
    <xf numFmtId="0" fontId="1" fillId="6" borderId="1" xfId="0" applyFont="1" applyFill="1" applyBorder="1" applyAlignment="1">
      <alignment horizontal="center" vertical="center"/>
    </xf>
    <xf numFmtId="0" fontId="1" fillId="6" borderId="1" xfId="0" applyFont="1" applyFill="1" applyBorder="1" applyAlignment="1">
      <alignment horizontal="center" vertical="center" wrapText="1"/>
    </xf>
    <xf numFmtId="14" fontId="0" fillId="0" borderId="0" xfId="0" applyNumberFormat="1" applyAlignment="1">
      <alignment horizontal="center" vertical="center"/>
    </xf>
    <xf numFmtId="14" fontId="0" fillId="0" borderId="0" xfId="0" applyNumberFormat="1" applyAlignment="1">
      <alignment vertical="center"/>
    </xf>
    <xf numFmtId="0" fontId="0" fillId="0" borderId="0" xfId="0" applyAlignment="1">
      <alignment horizontal="left" vertical="center"/>
    </xf>
    <xf numFmtId="16" fontId="0" fillId="0" borderId="0" xfId="0" applyNumberFormat="1" applyAlignment="1">
      <alignment horizontal="center" vertical="center"/>
    </xf>
    <xf numFmtId="16" fontId="0" fillId="0" borderId="0" xfId="0" applyNumberFormat="1" applyAlignment="1">
      <alignment horizontal="center" vertical="center" wrapText="1"/>
    </xf>
    <xf numFmtId="0" fontId="20" fillId="0" borderId="0" xfId="0" applyFont="1" applyAlignment="1">
      <alignment horizontal="left" vertical="center" wrapText="1"/>
    </xf>
    <xf numFmtId="0" fontId="2" fillId="4" borderId="28" xfId="0" applyFont="1" applyFill="1" applyBorder="1" applyAlignment="1">
      <alignment horizontal="center" vertical="center" wrapText="1"/>
    </xf>
    <xf numFmtId="0" fontId="2" fillId="4" borderId="6" xfId="0" applyFont="1" applyFill="1" applyBorder="1" applyAlignment="1">
      <alignment horizontal="center" vertical="center" wrapText="1"/>
    </xf>
    <xf numFmtId="0" fontId="2" fillId="4" borderId="8" xfId="0" applyFont="1" applyFill="1" applyBorder="1" applyAlignment="1">
      <alignment horizontal="center" vertical="center" wrapText="1"/>
    </xf>
    <xf numFmtId="0" fontId="2" fillId="4" borderId="9" xfId="0" applyFont="1" applyFill="1" applyBorder="1" applyAlignment="1">
      <alignment horizontal="center" vertical="center" wrapText="1"/>
    </xf>
    <xf numFmtId="0" fontId="2" fillId="4" borderId="31" xfId="0" applyFont="1" applyFill="1" applyBorder="1" applyAlignment="1">
      <alignment horizontal="center" vertical="center" wrapText="1"/>
    </xf>
    <xf numFmtId="0" fontId="2" fillId="4" borderId="35" xfId="0" applyFont="1" applyFill="1" applyBorder="1" applyAlignment="1">
      <alignment horizontal="center" vertical="center" wrapText="1"/>
    </xf>
    <xf numFmtId="0" fontId="2" fillId="4" borderId="36" xfId="0" applyFont="1" applyFill="1" applyBorder="1" applyAlignment="1">
      <alignment horizontal="center" vertical="center" wrapText="1"/>
    </xf>
    <xf numFmtId="49" fontId="3" fillId="0" borderId="13" xfId="0" applyNumberFormat="1" applyFont="1" applyBorder="1" applyAlignment="1">
      <alignment horizontal="center" vertical="center" wrapText="1"/>
    </xf>
    <xf numFmtId="49" fontId="0" fillId="0" borderId="13" xfId="0" applyNumberFormat="1" applyBorder="1" applyAlignment="1">
      <alignment horizontal="center" vertical="center" wrapText="1"/>
    </xf>
    <xf numFmtId="49" fontId="3" fillId="0" borderId="42" xfId="0" applyNumberFormat="1" applyFont="1" applyBorder="1" applyAlignment="1">
      <alignment horizontal="left" vertical="center" wrapText="1"/>
    </xf>
    <xf numFmtId="0" fontId="0" fillId="0" borderId="38" xfId="0" applyBorder="1" applyAlignment="1">
      <alignment horizontal="left" vertical="center" wrapText="1"/>
    </xf>
    <xf numFmtId="0" fontId="0" fillId="0" borderId="40" xfId="0" applyBorder="1" applyAlignment="1">
      <alignment horizontal="center" vertical="center" wrapText="1"/>
    </xf>
    <xf numFmtId="0" fontId="0" fillId="0" borderId="38" xfId="0" applyBorder="1" applyAlignment="1">
      <alignment horizontal="center" vertical="center" wrapText="1"/>
    </xf>
    <xf numFmtId="0" fontId="0" fillId="0" borderId="39" xfId="0" applyBorder="1" applyAlignment="1">
      <alignment horizontal="center" vertical="center" wrapText="1"/>
    </xf>
    <xf numFmtId="0" fontId="0" fillId="0" borderId="44" xfId="0" applyBorder="1" applyAlignment="1">
      <alignment horizontal="center" vertical="center" wrapText="1"/>
    </xf>
    <xf numFmtId="0" fontId="28" fillId="8" borderId="1" xfId="0" applyFont="1" applyFill="1" applyBorder="1" applyAlignment="1">
      <alignment horizontal="center" vertical="center" wrapText="1"/>
    </xf>
    <xf numFmtId="0" fontId="28" fillId="8" borderId="43" xfId="0" applyFont="1" applyFill="1" applyBorder="1" applyAlignment="1">
      <alignment horizontal="center" vertical="center" wrapText="1"/>
    </xf>
    <xf numFmtId="0" fontId="0" fillId="9" borderId="0" xfId="0" applyFill="1" applyAlignment="1">
      <alignment horizontal="center" vertical="center" wrapText="1"/>
    </xf>
    <xf numFmtId="0" fontId="0" fillId="9" borderId="0" xfId="0" quotePrefix="1" applyFill="1" applyAlignment="1">
      <alignment horizontal="center" vertical="center" wrapText="1"/>
    </xf>
    <xf numFmtId="0" fontId="28" fillId="8" borderId="38" xfId="0" applyFont="1" applyFill="1" applyBorder="1" applyAlignment="1">
      <alignment horizontal="center" vertical="center" wrapText="1"/>
    </xf>
    <xf numFmtId="0" fontId="0" fillId="0" borderId="38" xfId="0" applyBorder="1" applyAlignment="1">
      <alignment horizontal="center" vertical="center"/>
    </xf>
    <xf numFmtId="49" fontId="0" fillId="0" borderId="40" xfId="0" applyNumberFormat="1" applyBorder="1" applyAlignment="1">
      <alignment horizontal="center" vertical="center" wrapText="1"/>
    </xf>
    <xf numFmtId="49" fontId="0" fillId="0" borderId="38" xfId="0" applyNumberFormat="1" applyBorder="1" applyAlignment="1">
      <alignment horizontal="center" vertical="center" wrapText="1"/>
    </xf>
    <xf numFmtId="49" fontId="0" fillId="0" borderId="39" xfId="0" applyNumberFormat="1" applyBorder="1" applyAlignment="1">
      <alignment horizontal="center" vertical="center" wrapText="1"/>
    </xf>
    <xf numFmtId="0" fontId="0" fillId="0" borderId="17" xfId="0" applyBorder="1" applyAlignment="1">
      <alignment horizontal="center" vertical="center" wrapText="1"/>
    </xf>
    <xf numFmtId="0" fontId="0" fillId="0" borderId="16" xfId="0" applyBorder="1" applyAlignment="1">
      <alignment horizontal="center" vertical="center" wrapText="1"/>
    </xf>
    <xf numFmtId="0" fontId="0" fillId="9" borderId="29" xfId="0" applyFill="1" applyBorder="1" applyAlignment="1">
      <alignment horizontal="center" vertical="center" wrapText="1"/>
    </xf>
    <xf numFmtId="0" fontId="3" fillId="9" borderId="29" xfId="0" applyFont="1" applyFill="1" applyBorder="1" applyAlignment="1">
      <alignment horizontal="center" vertical="center" wrapText="1"/>
    </xf>
    <xf numFmtId="49" fontId="3" fillId="9" borderId="29" xfId="0" applyNumberFormat="1" applyFont="1" applyFill="1" applyBorder="1" applyAlignment="1">
      <alignment horizontal="center" vertical="center" wrapText="1"/>
    </xf>
    <xf numFmtId="0" fontId="3" fillId="0" borderId="38" xfId="0" applyFont="1" applyBorder="1" applyAlignment="1">
      <alignment horizontal="center" vertical="center"/>
    </xf>
    <xf numFmtId="0" fontId="3" fillId="0" borderId="38" xfId="0" applyFont="1" applyBorder="1" applyAlignment="1">
      <alignment vertical="center"/>
    </xf>
    <xf numFmtId="0" fontId="3" fillId="0" borderId="38" xfId="0" applyFont="1" applyBorder="1" applyAlignment="1">
      <alignment vertical="center" wrapText="1"/>
    </xf>
    <xf numFmtId="0" fontId="0" fillId="0" borderId="43" xfId="0" applyBorder="1" applyAlignment="1">
      <alignment horizontal="center" vertical="center" wrapText="1"/>
    </xf>
    <xf numFmtId="0" fontId="0" fillId="0" borderId="14" xfId="0" applyBorder="1" applyAlignment="1">
      <alignment horizontal="center" vertical="center" wrapText="1"/>
    </xf>
    <xf numFmtId="49" fontId="3" fillId="0" borderId="39" xfId="0" applyNumberFormat="1" applyFont="1" applyBorder="1" applyAlignment="1">
      <alignment horizontal="center" vertical="center" wrapText="1"/>
    </xf>
    <xf numFmtId="0" fontId="0" fillId="0" borderId="4" xfId="0" applyBorder="1" applyAlignment="1">
      <alignment horizontal="center" vertical="center" wrapText="1"/>
    </xf>
    <xf numFmtId="0" fontId="0" fillId="0" borderId="49" xfId="0" applyBorder="1" applyAlignment="1">
      <alignment horizontal="center" vertical="center" wrapText="1"/>
    </xf>
    <xf numFmtId="0" fontId="0" fillId="0" borderId="13" xfId="0" applyBorder="1" applyAlignment="1">
      <alignment horizontal="center" vertical="center" wrapText="1"/>
    </xf>
    <xf numFmtId="0" fontId="0" fillId="9" borderId="51" xfId="0" applyFill="1" applyBorder="1" applyAlignment="1">
      <alignment horizontal="center" vertical="center" wrapText="1"/>
    </xf>
    <xf numFmtId="0" fontId="3" fillId="0" borderId="0" xfId="0" applyFont="1" applyAlignment="1">
      <alignment horizontal="center" vertical="center" wrapText="1"/>
    </xf>
    <xf numFmtId="0" fontId="7" fillId="0" borderId="0" xfId="0" applyFont="1" applyAlignment="1">
      <alignment horizontal="center" vertical="center" wrapText="1"/>
    </xf>
    <xf numFmtId="0" fontId="26" fillId="4" borderId="15" xfId="0" applyFont="1" applyFill="1" applyBorder="1" applyAlignment="1">
      <alignment horizontal="center" vertical="center" wrapText="1"/>
    </xf>
    <xf numFmtId="0" fontId="26" fillId="4" borderId="37" xfId="0" applyFont="1" applyFill="1" applyBorder="1" applyAlignment="1">
      <alignment horizontal="center" vertical="center" wrapText="1"/>
    </xf>
    <xf numFmtId="14" fontId="0" fillId="0" borderId="0" xfId="0" applyNumberFormat="1" applyAlignment="1">
      <alignment wrapText="1"/>
    </xf>
    <xf numFmtId="0" fontId="1" fillId="0" borderId="37" xfId="0" applyFont="1" applyBorder="1" applyAlignment="1">
      <alignment horizontal="center" vertical="center" wrapText="1"/>
    </xf>
    <xf numFmtId="0" fontId="29" fillId="0" borderId="0" xfId="0" quotePrefix="1" applyFont="1" applyAlignment="1">
      <alignment vertical="center" wrapText="1"/>
    </xf>
    <xf numFmtId="0" fontId="2" fillId="4" borderId="45" xfId="0" applyFont="1" applyFill="1" applyBorder="1" applyAlignment="1">
      <alignment horizontal="center" vertical="center" wrapText="1"/>
    </xf>
    <xf numFmtId="0" fontId="3" fillId="0" borderId="40" xfId="0" applyFont="1" applyBorder="1" applyAlignment="1">
      <alignment horizontal="center" vertical="center" wrapText="1"/>
    </xf>
    <xf numFmtId="0" fontId="3" fillId="0" borderId="38" xfId="0" applyFont="1" applyBorder="1" applyAlignment="1">
      <alignment horizontal="center" vertical="center" wrapText="1"/>
    </xf>
    <xf numFmtId="0" fontId="0" fillId="0" borderId="0" xfId="0" applyAlignment="1">
      <alignment vertical="center"/>
    </xf>
    <xf numFmtId="14" fontId="3" fillId="0" borderId="38" xfId="0" applyNumberFormat="1" applyFont="1" applyBorder="1" applyAlignment="1">
      <alignment horizontal="center" vertical="center" wrapText="1"/>
    </xf>
    <xf numFmtId="49" fontId="3" fillId="0" borderId="38" xfId="0" applyNumberFormat="1" applyFont="1" applyBorder="1" applyAlignment="1">
      <alignment horizontal="center" vertical="center" wrapText="1"/>
    </xf>
    <xf numFmtId="49" fontId="3" fillId="0" borderId="38" xfId="0" applyNumberFormat="1" applyFont="1" applyBorder="1" applyAlignment="1">
      <alignment horizontal="left" vertical="center" wrapText="1"/>
    </xf>
    <xf numFmtId="49" fontId="3" fillId="0" borderId="39" xfId="0" applyNumberFormat="1" applyFont="1" applyBorder="1" applyAlignment="1">
      <alignment horizontal="left" vertical="center" wrapText="1"/>
    </xf>
    <xf numFmtId="0" fontId="3" fillId="0" borderId="0" xfId="0" applyFont="1" applyAlignment="1">
      <alignment horizontal="left" vertical="center" wrapText="1"/>
    </xf>
    <xf numFmtId="49" fontId="3" fillId="0" borderId="40" xfId="0" applyNumberFormat="1" applyFont="1" applyBorder="1" applyAlignment="1">
      <alignment horizontal="center" vertical="center" wrapText="1"/>
    </xf>
    <xf numFmtId="14" fontId="0" fillId="0" borderId="38" xfId="0" applyNumberFormat="1" applyBorder="1" applyAlignment="1">
      <alignment horizontal="center" vertical="center" wrapText="1"/>
    </xf>
    <xf numFmtId="0" fontId="14" fillId="0" borderId="0" xfId="0" applyFont="1" applyAlignment="1">
      <alignment horizontal="left" vertical="center" wrapText="1"/>
    </xf>
    <xf numFmtId="0" fontId="38" fillId="0" borderId="37" xfId="0" applyFont="1" applyBorder="1" applyAlignment="1">
      <alignment horizontal="center" vertical="center"/>
    </xf>
    <xf numFmtId="0" fontId="13" fillId="0" borderId="0" xfId="0" applyFont="1" applyAlignment="1">
      <alignment horizontal="left" wrapText="1"/>
    </xf>
    <xf numFmtId="0" fontId="39" fillId="0" borderId="0" xfId="0" applyFont="1" applyAlignment="1">
      <alignment vertical="top" wrapText="1"/>
    </xf>
    <xf numFmtId="0" fontId="31" fillId="0" borderId="0" xfId="0" applyFont="1" applyAlignment="1">
      <alignment horizontal="left" vertical="top" wrapText="1" indent="1"/>
    </xf>
    <xf numFmtId="0" fontId="40" fillId="0" borderId="0" xfId="0" applyFont="1" applyAlignment="1">
      <alignment horizontal="center" vertical="center" wrapText="1"/>
    </xf>
    <xf numFmtId="0" fontId="0" fillId="0" borderId="0" xfId="0" applyAlignment="1">
      <alignment horizontal="left" vertical="top" wrapText="1" indent="1"/>
    </xf>
    <xf numFmtId="0" fontId="3" fillId="0" borderId="0" xfId="0" applyFont="1" applyAlignment="1">
      <alignment horizontal="left" vertical="top" wrapText="1" indent="1"/>
    </xf>
    <xf numFmtId="0" fontId="3" fillId="0" borderId="0" xfId="0" applyFont="1"/>
    <xf numFmtId="0" fontId="0" fillId="0" borderId="0" xfId="0" applyAlignment="1">
      <alignment horizontal="center" wrapText="1"/>
    </xf>
    <xf numFmtId="0" fontId="28" fillId="8" borderId="52" xfId="0" applyFont="1" applyFill="1" applyBorder="1" applyAlignment="1">
      <alignment horizontal="center" vertical="center" wrapText="1"/>
    </xf>
    <xf numFmtId="0" fontId="28" fillId="8" borderId="0" xfId="0" applyFont="1" applyFill="1" applyAlignment="1">
      <alignment horizontal="center" vertical="center" wrapText="1"/>
    </xf>
    <xf numFmtId="0" fontId="12" fillId="0" borderId="0" xfId="0" applyFont="1" applyAlignment="1">
      <alignment horizontal="center" vertical="center" wrapText="1"/>
    </xf>
    <xf numFmtId="0" fontId="44" fillId="0" borderId="0" xfId="0" applyFont="1" applyAlignment="1">
      <alignment horizontal="center" vertical="center" wrapText="1"/>
    </xf>
    <xf numFmtId="0" fontId="8" fillId="0" borderId="0" xfId="0" applyFont="1" applyAlignment="1">
      <alignment horizontal="left" vertical="top" wrapText="1"/>
    </xf>
    <xf numFmtId="0" fontId="8" fillId="0" borderId="0" xfId="0" applyFont="1" applyAlignment="1">
      <alignment horizontal="left" vertical="top" wrapText="1" indent="1"/>
    </xf>
    <xf numFmtId="0" fontId="30" fillId="0" borderId="0" xfId="0" applyFont="1" applyAlignment="1">
      <alignment horizontal="left" vertical="top" wrapText="1"/>
    </xf>
    <xf numFmtId="0" fontId="40" fillId="0" borderId="0" xfId="0" quotePrefix="1" applyFont="1" applyAlignment="1">
      <alignment horizontal="center" vertical="center" wrapText="1"/>
    </xf>
    <xf numFmtId="0" fontId="45" fillId="0" borderId="0" xfId="0" quotePrefix="1" applyFont="1" applyAlignment="1">
      <alignment horizontal="center" vertical="center" wrapText="1"/>
    </xf>
    <xf numFmtId="0" fontId="43" fillId="0" borderId="0" xfId="0" applyFont="1" applyAlignment="1" applyProtection="1">
      <alignment horizontal="left" indent="6"/>
      <protection locked="0"/>
    </xf>
    <xf numFmtId="0" fontId="46" fillId="0" borderId="0" xfId="0" applyFont="1" applyAlignment="1">
      <alignment horizontal="left" vertical="center" wrapText="1"/>
    </xf>
    <xf numFmtId="0" fontId="3" fillId="0" borderId="39" xfId="0" applyFont="1" applyBorder="1" applyAlignment="1">
      <alignment horizontal="center" vertical="center" wrapText="1"/>
    </xf>
    <xf numFmtId="0" fontId="3" fillId="0" borderId="13" xfId="0" applyFont="1" applyBorder="1" applyAlignment="1">
      <alignment horizontal="center" vertical="center" wrapText="1"/>
    </xf>
    <xf numFmtId="0" fontId="0" fillId="0" borderId="40" xfId="0" applyBorder="1" applyAlignment="1">
      <alignment horizontal="center" vertical="center"/>
    </xf>
    <xf numFmtId="49" fontId="14" fillId="0" borderId="39" xfId="0" applyNumberFormat="1" applyFont="1" applyBorder="1" applyAlignment="1">
      <alignment horizontal="left" vertical="center" wrapText="1"/>
    </xf>
    <xf numFmtId="14" fontId="0" fillId="0" borderId="0" xfId="0" applyNumberFormat="1" applyAlignment="1">
      <alignment horizontal="left" vertical="center" wrapText="1"/>
    </xf>
    <xf numFmtId="16" fontId="0" fillId="0" borderId="0" xfId="0" applyNumberFormat="1" applyAlignment="1">
      <alignment horizontal="left" vertical="center" wrapText="1"/>
    </xf>
    <xf numFmtId="0" fontId="3" fillId="0" borderId="29" xfId="0" applyFont="1" applyBorder="1" applyAlignment="1">
      <alignment horizontal="center" vertical="center" wrapText="1"/>
    </xf>
    <xf numFmtId="14" fontId="0" fillId="0" borderId="0" xfId="0" applyNumberFormat="1"/>
    <xf numFmtId="1" fontId="0" fillId="9" borderId="0" xfId="0" applyNumberFormat="1" applyFill="1" applyAlignment="1">
      <alignment horizontal="center" vertical="center" wrapText="1"/>
    </xf>
    <xf numFmtId="1" fontId="3" fillId="0" borderId="0" xfId="0" applyNumberFormat="1" applyFont="1" applyAlignment="1">
      <alignment horizontal="center" vertical="center" wrapText="1"/>
    </xf>
    <xf numFmtId="0" fontId="2" fillId="2" borderId="27" xfId="0" applyFont="1" applyFill="1" applyBorder="1" applyAlignment="1">
      <alignment horizontal="center" vertical="center" wrapText="1"/>
    </xf>
    <xf numFmtId="49" fontId="3" fillId="0" borderId="38" xfId="0" quotePrefix="1" applyNumberFormat="1" applyFont="1" applyBorder="1" applyAlignment="1">
      <alignment horizontal="left" vertical="center" wrapText="1"/>
    </xf>
    <xf numFmtId="14" fontId="0" fillId="0" borderId="40" xfId="0" applyNumberFormat="1" applyBorder="1" applyAlignment="1">
      <alignment horizontal="center" vertical="center" wrapText="1"/>
    </xf>
    <xf numFmtId="14" fontId="0" fillId="0" borderId="38" xfId="0" quotePrefix="1" applyNumberFormat="1" applyBorder="1" applyAlignment="1">
      <alignment horizontal="center" vertical="center" wrapText="1"/>
    </xf>
    <xf numFmtId="1" fontId="34" fillId="0" borderId="38" xfId="0" applyNumberFormat="1" applyFont="1" applyBorder="1" applyAlignment="1">
      <alignment horizontal="center" vertical="center" wrapText="1"/>
    </xf>
    <xf numFmtId="0" fontId="2" fillId="2" borderId="7" xfId="0" applyFont="1" applyFill="1" applyBorder="1" applyAlignment="1">
      <alignment horizontal="center" vertical="center" wrapText="1"/>
    </xf>
    <xf numFmtId="0" fontId="0" fillId="2" borderId="38" xfId="0" applyFill="1" applyBorder="1" applyAlignment="1">
      <alignment horizontal="center" vertical="center" wrapText="1"/>
    </xf>
    <xf numFmtId="0" fontId="3" fillId="2" borderId="38" xfId="0" applyFont="1" applyFill="1" applyBorder="1" applyAlignment="1">
      <alignment horizontal="center" vertical="center" wrapText="1"/>
    </xf>
    <xf numFmtId="0" fontId="0" fillId="2" borderId="0" xfId="0" applyFill="1" applyAlignment="1">
      <alignment horizontal="center" vertical="center" wrapText="1"/>
    </xf>
    <xf numFmtId="14" fontId="0" fillId="0" borderId="38" xfId="0" applyNumberFormat="1" applyBorder="1" applyAlignment="1">
      <alignment horizontal="center" vertical="center"/>
    </xf>
    <xf numFmtId="14" fontId="3" fillId="0" borderId="38" xfId="0" quotePrefix="1" applyNumberFormat="1" applyFont="1" applyBorder="1" applyAlignment="1">
      <alignment horizontal="center" vertical="center" wrapText="1"/>
    </xf>
    <xf numFmtId="14" fontId="0" fillId="2" borderId="40" xfId="0" applyNumberFormat="1" applyFill="1" applyBorder="1" applyAlignment="1">
      <alignment horizontal="center" vertical="center" wrapText="1"/>
    </xf>
    <xf numFmtId="0" fontId="21" fillId="9" borderId="50" xfId="1" applyFill="1" applyBorder="1" applyAlignment="1">
      <alignment horizontal="center" vertical="center" wrapText="1"/>
    </xf>
    <xf numFmtId="0" fontId="0" fillId="0" borderId="42" xfId="0" applyBorder="1" applyAlignment="1">
      <alignment horizontal="center" vertical="center" wrapText="1"/>
    </xf>
    <xf numFmtId="0" fontId="21" fillId="9" borderId="53" xfId="1" applyFill="1" applyBorder="1" applyAlignment="1">
      <alignment horizontal="center" vertical="center" wrapText="1"/>
    </xf>
    <xf numFmtId="0" fontId="21" fillId="9" borderId="42" xfId="1" applyFill="1" applyBorder="1" applyAlignment="1">
      <alignment horizontal="center" vertical="center" wrapText="1"/>
    </xf>
    <xf numFmtId="49" fontId="3" fillId="0" borderId="39" xfId="0" quotePrefix="1" applyNumberFormat="1" applyFont="1" applyBorder="1" applyAlignment="1">
      <alignment horizontal="left" vertical="center" wrapText="1"/>
    </xf>
    <xf numFmtId="0" fontId="22" fillId="9" borderId="42" xfId="1" applyFont="1" applyFill="1" applyBorder="1" applyAlignment="1">
      <alignment horizontal="center" vertical="center" wrapText="1"/>
    </xf>
    <xf numFmtId="0" fontId="0" fillId="5" borderId="40" xfId="0" applyFill="1" applyBorder="1" applyAlignment="1">
      <alignment horizontal="center" vertical="center" wrapText="1"/>
    </xf>
    <xf numFmtId="0" fontId="0" fillId="5" borderId="38" xfId="0" applyFill="1" applyBorder="1" applyAlignment="1">
      <alignment horizontal="center" vertical="center" wrapText="1"/>
    </xf>
    <xf numFmtId="0" fontId="0" fillId="0" borderId="39" xfId="0" applyBorder="1" applyAlignment="1">
      <alignment horizontal="center" vertical="center"/>
    </xf>
    <xf numFmtId="0" fontId="0" fillId="9" borderId="42" xfId="1" applyFont="1" applyFill="1" applyBorder="1" applyAlignment="1">
      <alignment horizontal="center" vertical="center" wrapText="1"/>
    </xf>
    <xf numFmtId="14" fontId="3" fillId="0" borderId="40" xfId="0" applyNumberFormat="1" applyFont="1" applyBorder="1" applyAlignment="1">
      <alignment horizontal="center" vertical="center" wrapText="1"/>
    </xf>
    <xf numFmtId="0" fontId="3" fillId="0" borderId="38" xfId="0" quotePrefix="1" applyFont="1" applyBorder="1" applyAlignment="1">
      <alignment horizontal="center" vertical="center" wrapText="1"/>
    </xf>
    <xf numFmtId="0" fontId="3" fillId="0" borderId="39" xfId="0" quotePrefix="1" applyFont="1" applyBorder="1" applyAlignment="1">
      <alignment horizontal="center" vertical="center" wrapText="1"/>
    </xf>
    <xf numFmtId="0" fontId="27" fillId="0" borderId="39" xfId="0" applyFont="1" applyBorder="1" applyAlignment="1">
      <alignment horizontal="center" vertical="center" wrapText="1"/>
    </xf>
    <xf numFmtId="0" fontId="21" fillId="0" borderId="42" xfId="1" applyFill="1" applyBorder="1" applyAlignment="1">
      <alignment horizontal="center" vertical="center" wrapText="1"/>
    </xf>
    <xf numFmtId="0" fontId="3" fillId="0" borderId="42" xfId="1" applyFont="1" applyFill="1" applyBorder="1" applyAlignment="1">
      <alignment horizontal="center" vertical="center" wrapText="1"/>
    </xf>
    <xf numFmtId="0" fontId="0" fillId="9" borderId="42" xfId="0" applyFill="1" applyBorder="1" applyAlignment="1">
      <alignment horizontal="center" vertical="center" wrapText="1"/>
    </xf>
    <xf numFmtId="0" fontId="18" fillId="0" borderId="38" xfId="0" applyFont="1" applyBorder="1" applyAlignment="1">
      <alignment horizontal="center" vertical="center"/>
    </xf>
    <xf numFmtId="14" fontId="0" fillId="0" borderId="40" xfId="0" applyNumberFormat="1" applyBorder="1" applyAlignment="1">
      <alignment horizontal="center" vertical="center"/>
    </xf>
    <xf numFmtId="14" fontId="0" fillId="0" borderId="38" xfId="0" quotePrefix="1" applyNumberFormat="1" applyBorder="1" applyAlignment="1">
      <alignment horizontal="center" vertical="center"/>
    </xf>
    <xf numFmtId="20" fontId="0" fillId="0" borderId="39" xfId="0" applyNumberFormat="1" applyBorder="1" applyAlignment="1">
      <alignment horizontal="center" vertical="center" wrapText="1"/>
    </xf>
    <xf numFmtId="0" fontId="0" fillId="0" borderId="39" xfId="0" quotePrefix="1" applyBorder="1" applyAlignment="1">
      <alignment horizontal="center" vertical="center" wrapText="1"/>
    </xf>
    <xf numFmtId="0" fontId="0" fillId="0" borderId="53" xfId="0" applyBorder="1" applyAlignment="1">
      <alignment horizontal="center" vertical="center" wrapText="1"/>
    </xf>
    <xf numFmtId="0" fontId="0" fillId="0" borderId="42" xfId="0" applyBorder="1" applyAlignment="1">
      <alignment horizontal="center" vertical="center"/>
    </xf>
    <xf numFmtId="0" fontId="0" fillId="0" borderId="33" xfId="0" applyBorder="1" applyAlignment="1">
      <alignment horizontal="center" vertical="center" wrapText="1"/>
    </xf>
    <xf numFmtId="0" fontId="0" fillId="0" borderId="33" xfId="0" applyBorder="1" applyAlignment="1">
      <alignment horizontal="center" vertical="center"/>
    </xf>
    <xf numFmtId="0" fontId="21" fillId="9" borderId="2" xfId="1" applyFill="1" applyBorder="1" applyAlignment="1">
      <alignment horizontal="center" vertical="center" wrapText="1"/>
    </xf>
    <xf numFmtId="49" fontId="3" fillId="0" borderId="53" xfId="0" applyNumberFormat="1" applyFont="1" applyBorder="1" applyAlignment="1">
      <alignment horizontal="center" vertical="center" wrapText="1"/>
    </xf>
    <xf numFmtId="49" fontId="3" fillId="0" borderId="53" xfId="0" quotePrefix="1" applyNumberFormat="1" applyFont="1" applyBorder="1" applyAlignment="1">
      <alignment horizontal="center" vertical="center" wrapText="1"/>
    </xf>
    <xf numFmtId="0" fontId="0" fillId="0" borderId="53" xfId="0" applyBorder="1" applyAlignment="1">
      <alignment horizontal="center" vertical="center"/>
    </xf>
    <xf numFmtId="49" fontId="0" fillId="0" borderId="40" xfId="0" quotePrefix="1" applyNumberFormat="1" applyBorder="1" applyAlignment="1">
      <alignment horizontal="left" vertical="center" wrapText="1"/>
    </xf>
    <xf numFmtId="49" fontId="3" fillId="2" borderId="38" xfId="0" applyNumberFormat="1" applyFont="1" applyFill="1" applyBorder="1" applyAlignment="1">
      <alignment horizontal="left" vertical="center" wrapText="1"/>
    </xf>
    <xf numFmtId="0" fontId="0" fillId="0" borderId="40" xfId="0" applyBorder="1" applyAlignment="1">
      <alignment horizontal="left" vertical="center" wrapText="1"/>
    </xf>
    <xf numFmtId="0" fontId="0" fillId="2" borderId="38" xfId="0" applyFill="1" applyBorder="1" applyAlignment="1">
      <alignment horizontal="left" vertical="center" wrapText="1"/>
    </xf>
    <xf numFmtId="49" fontId="3" fillId="0" borderId="40" xfId="0" quotePrefix="1" applyNumberFormat="1" applyFont="1" applyBorder="1" applyAlignment="1">
      <alignment horizontal="left" vertical="center" wrapText="1"/>
    </xf>
    <xf numFmtId="49" fontId="3" fillId="2" borderId="38" xfId="0" quotePrefix="1" applyNumberFormat="1" applyFont="1" applyFill="1" applyBorder="1" applyAlignment="1">
      <alignment horizontal="left" vertical="center" wrapText="1"/>
    </xf>
    <xf numFmtId="49" fontId="3" fillId="0" borderId="40" xfId="0" applyNumberFormat="1" applyFont="1" applyBorder="1" applyAlignment="1">
      <alignment horizontal="left" vertical="center" wrapText="1"/>
    </xf>
    <xf numFmtId="0" fontId="0" fillId="0" borderId="40" xfId="0" quotePrefix="1" applyBorder="1" applyAlignment="1">
      <alignment horizontal="left" vertical="center" wrapText="1"/>
    </xf>
    <xf numFmtId="0" fontId="0" fillId="2" borderId="38" xfId="0" quotePrefix="1" applyFill="1" applyBorder="1" applyAlignment="1">
      <alignment horizontal="left" vertical="center" wrapText="1"/>
    </xf>
    <xf numFmtId="49" fontId="0" fillId="0" borderId="38" xfId="0" applyNumberFormat="1" applyBorder="1" applyAlignment="1">
      <alignment horizontal="left" vertical="center" wrapText="1"/>
    </xf>
    <xf numFmtId="0" fontId="2" fillId="2" borderId="12" xfId="0" applyFont="1" applyFill="1" applyBorder="1" applyAlignment="1">
      <alignment horizontal="center" vertical="center" wrapText="1"/>
    </xf>
    <xf numFmtId="49" fontId="0" fillId="2" borderId="13" xfId="0" applyNumberFormat="1" applyFill="1" applyBorder="1" applyAlignment="1">
      <alignment horizontal="center" vertical="center" wrapText="1"/>
    </xf>
    <xf numFmtId="0" fontId="0" fillId="2" borderId="39" xfId="0" applyFill="1" applyBorder="1" applyAlignment="1">
      <alignment horizontal="center" vertical="center" wrapText="1"/>
    </xf>
    <xf numFmtId="49" fontId="0" fillId="2" borderId="40" xfId="0" applyNumberFormat="1" applyFill="1" applyBorder="1" applyAlignment="1">
      <alignment horizontal="center" vertical="center" wrapText="1"/>
    </xf>
    <xf numFmtId="49" fontId="3" fillId="2" borderId="38" xfId="0" applyNumberFormat="1" applyFont="1" applyFill="1" applyBorder="1" applyAlignment="1">
      <alignment horizontal="center" vertical="center" wrapText="1"/>
    </xf>
    <xf numFmtId="49" fontId="3" fillId="2" borderId="13" xfId="0" applyNumberFormat="1" applyFont="1" applyFill="1" applyBorder="1" applyAlignment="1">
      <alignment horizontal="center" vertical="center" wrapText="1"/>
    </xf>
    <xf numFmtId="49" fontId="3" fillId="2" borderId="39" xfId="0" applyNumberFormat="1" applyFont="1" applyFill="1" applyBorder="1" applyAlignment="1">
      <alignment horizontal="center" vertical="center" wrapText="1"/>
    </xf>
    <xf numFmtId="0" fontId="0" fillId="2" borderId="40" xfId="0" applyFill="1" applyBorder="1" applyAlignment="1">
      <alignment horizontal="center" vertical="center" wrapText="1"/>
    </xf>
    <xf numFmtId="49" fontId="3" fillId="2" borderId="39" xfId="0" applyNumberFormat="1" applyFont="1" applyFill="1" applyBorder="1" applyAlignment="1">
      <alignment horizontal="left" vertical="center" wrapText="1"/>
    </xf>
    <xf numFmtId="49" fontId="3" fillId="2" borderId="53" xfId="0" applyNumberFormat="1" applyFont="1" applyFill="1" applyBorder="1" applyAlignment="1">
      <alignment horizontal="center" vertical="center" wrapText="1"/>
    </xf>
    <xf numFmtId="14" fontId="0" fillId="2" borderId="38" xfId="0" applyNumberFormat="1" applyFill="1" applyBorder="1" applyAlignment="1">
      <alignment horizontal="center" vertical="center" wrapText="1"/>
    </xf>
    <xf numFmtId="1" fontId="34" fillId="2" borderId="38" xfId="0" applyNumberFormat="1" applyFont="1" applyFill="1" applyBorder="1" applyAlignment="1">
      <alignment horizontal="center" vertical="center" wrapText="1"/>
    </xf>
    <xf numFmtId="0" fontId="0" fillId="2" borderId="29" xfId="0" applyFill="1" applyBorder="1" applyAlignment="1">
      <alignment horizontal="center" vertical="center" wrapText="1"/>
    </xf>
    <xf numFmtId="0" fontId="21" fillId="2" borderId="42" xfId="1" applyFill="1" applyBorder="1" applyAlignment="1">
      <alignment horizontal="center" vertical="center" wrapText="1"/>
    </xf>
    <xf numFmtId="1" fontId="0" fillId="2" borderId="0" xfId="0" applyNumberFormat="1" applyFill="1" applyAlignment="1">
      <alignment horizontal="center" vertical="center" wrapText="1"/>
    </xf>
    <xf numFmtId="0" fontId="1" fillId="0" borderId="46" xfId="0" applyFont="1" applyBorder="1" applyAlignment="1">
      <alignment horizontal="center" vertical="center" wrapText="1"/>
    </xf>
    <xf numFmtId="0" fontId="0" fillId="2" borderId="44" xfId="0" applyFill="1" applyBorder="1" applyAlignment="1">
      <alignment horizontal="center" vertical="center" wrapText="1"/>
    </xf>
    <xf numFmtId="14" fontId="3" fillId="2" borderId="38" xfId="0" applyNumberFormat="1" applyFont="1" applyFill="1" applyBorder="1" applyAlignment="1">
      <alignment horizontal="center" vertical="center" wrapText="1"/>
    </xf>
    <xf numFmtId="49" fontId="3" fillId="2" borderId="40" xfId="0" applyNumberFormat="1" applyFont="1" applyFill="1" applyBorder="1" applyAlignment="1">
      <alignment horizontal="left" vertical="center" wrapText="1"/>
    </xf>
    <xf numFmtId="14" fontId="0" fillId="0" borderId="4" xfId="0" applyNumberFormat="1" applyBorder="1" applyAlignment="1">
      <alignment horizontal="center" vertical="center" wrapText="1"/>
    </xf>
    <xf numFmtId="0" fontId="0" fillId="2" borderId="43" xfId="0" applyFill="1" applyBorder="1" applyAlignment="1">
      <alignment horizontal="center" vertical="center" wrapText="1"/>
    </xf>
    <xf numFmtId="14" fontId="0" fillId="0" borderId="43" xfId="0" applyNumberFormat="1" applyBorder="1" applyAlignment="1">
      <alignment horizontal="center" vertical="center" wrapText="1"/>
    </xf>
    <xf numFmtId="1" fontId="34" fillId="0" borderId="43" xfId="0" applyNumberFormat="1" applyFont="1" applyBorder="1" applyAlignment="1">
      <alignment horizontal="center" vertical="center" wrapText="1"/>
    </xf>
    <xf numFmtId="14" fontId="0" fillId="2" borderId="38" xfId="0" quotePrefix="1" applyNumberFormat="1" applyFill="1" applyBorder="1" applyAlignment="1">
      <alignment horizontal="center" vertical="center" wrapText="1"/>
    </xf>
    <xf numFmtId="14" fontId="0" fillId="10" borderId="40" xfId="0" applyNumberFormat="1" applyFill="1" applyBorder="1" applyAlignment="1">
      <alignment horizontal="center" vertical="center" wrapText="1"/>
    </xf>
    <xf numFmtId="0" fontId="0" fillId="10" borderId="38" xfId="0" applyFill="1" applyBorder="1" applyAlignment="1">
      <alignment horizontal="center" vertical="center" wrapText="1"/>
    </xf>
    <xf numFmtId="0" fontId="0" fillId="10" borderId="39" xfId="0" applyFill="1" applyBorder="1" applyAlignment="1">
      <alignment horizontal="center" vertical="center" wrapText="1"/>
    </xf>
    <xf numFmtId="49" fontId="0" fillId="10" borderId="40" xfId="0" applyNumberFormat="1" applyFill="1" applyBorder="1" applyAlignment="1">
      <alignment horizontal="center" vertical="center" wrapText="1"/>
    </xf>
    <xf numFmtId="49" fontId="3" fillId="10" borderId="38" xfId="0" applyNumberFormat="1" applyFont="1" applyFill="1" applyBorder="1" applyAlignment="1">
      <alignment horizontal="center" vertical="center" wrapText="1"/>
    </xf>
    <xf numFmtId="49" fontId="3" fillId="10" borderId="13" xfId="0" applyNumberFormat="1" applyFont="1" applyFill="1" applyBorder="1" applyAlignment="1">
      <alignment horizontal="center" vertical="center" wrapText="1"/>
    </xf>
    <xf numFmtId="49" fontId="3" fillId="10" borderId="39" xfId="0" applyNumberFormat="1" applyFont="1" applyFill="1" applyBorder="1" applyAlignment="1">
      <alignment horizontal="center" vertical="center" wrapText="1"/>
    </xf>
    <xf numFmtId="0" fontId="0" fillId="10" borderId="40" xfId="0" applyFill="1" applyBorder="1" applyAlignment="1">
      <alignment horizontal="center" vertical="center" wrapText="1"/>
    </xf>
    <xf numFmtId="49" fontId="3" fillId="10" borderId="40" xfId="0" applyNumberFormat="1" applyFont="1" applyFill="1" applyBorder="1" applyAlignment="1">
      <alignment horizontal="left" vertical="center" wrapText="1"/>
    </xf>
    <xf numFmtId="49" fontId="3" fillId="10" borderId="38" xfId="0" applyNumberFormat="1" applyFont="1" applyFill="1" applyBorder="1" applyAlignment="1">
      <alignment horizontal="left" vertical="center" wrapText="1"/>
    </xf>
    <xf numFmtId="49" fontId="3" fillId="10" borderId="38" xfId="0" quotePrefix="1" applyNumberFormat="1" applyFont="1" applyFill="1" applyBorder="1" applyAlignment="1">
      <alignment horizontal="left" vertical="center" wrapText="1"/>
    </xf>
    <xf numFmtId="49" fontId="3" fillId="10" borderId="39" xfId="0" applyNumberFormat="1" applyFont="1" applyFill="1" applyBorder="1" applyAlignment="1">
      <alignment horizontal="left" vertical="center" wrapText="1"/>
    </xf>
    <xf numFmtId="49" fontId="3" fillId="10" borderId="53" xfId="0" applyNumberFormat="1" applyFont="1" applyFill="1" applyBorder="1" applyAlignment="1">
      <alignment horizontal="center" vertical="center" wrapText="1"/>
    </xf>
    <xf numFmtId="14" fontId="0" fillId="10" borderId="38" xfId="0" applyNumberFormat="1" applyFill="1" applyBorder="1" applyAlignment="1">
      <alignment horizontal="center" vertical="center" wrapText="1"/>
    </xf>
    <xf numFmtId="1" fontId="34" fillId="10" borderId="38" xfId="0" applyNumberFormat="1" applyFont="1" applyFill="1" applyBorder="1" applyAlignment="1">
      <alignment horizontal="center" vertical="center" wrapText="1"/>
    </xf>
    <xf numFmtId="0" fontId="0" fillId="10" borderId="29" xfId="0" applyFill="1" applyBorder="1" applyAlignment="1">
      <alignment horizontal="center" vertical="center" wrapText="1"/>
    </xf>
    <xf numFmtId="0" fontId="21" fillId="10" borderId="42" xfId="1" applyFill="1" applyBorder="1" applyAlignment="1">
      <alignment horizontal="center" vertical="center" wrapText="1"/>
    </xf>
    <xf numFmtId="0" fontId="0" fillId="10" borderId="0" xfId="0" applyFill="1" applyAlignment="1">
      <alignment horizontal="center" vertical="center" wrapText="1"/>
    </xf>
    <xf numFmtId="1" fontId="0" fillId="10" borderId="0" xfId="0" applyNumberFormat="1" applyFill="1" applyAlignment="1">
      <alignment horizontal="center" vertical="center" wrapText="1"/>
    </xf>
    <xf numFmtId="14" fontId="34" fillId="10" borderId="38" xfId="0" applyNumberFormat="1" applyFont="1" applyFill="1" applyBorder="1" applyAlignment="1">
      <alignment horizontal="center" vertical="center" wrapText="1"/>
    </xf>
    <xf numFmtId="49" fontId="3" fillId="0" borderId="14" xfId="0" applyNumberFormat="1" applyFont="1" applyBorder="1" applyAlignment="1">
      <alignment horizontal="left" vertical="center" wrapText="1"/>
    </xf>
    <xf numFmtId="0" fontId="21" fillId="9" borderId="0" xfId="1" applyFill="1" applyBorder="1" applyAlignment="1">
      <alignment horizontal="center" vertical="center" wrapText="1"/>
    </xf>
    <xf numFmtId="0" fontId="0" fillId="0" borderId="0" xfId="0" applyAlignment="1">
      <alignment horizontal="right"/>
    </xf>
    <xf numFmtId="49" fontId="3" fillId="0" borderId="55" xfId="0" applyNumberFormat="1" applyFont="1" applyBorder="1" applyAlignment="1">
      <alignment horizontal="center" vertical="center" wrapText="1"/>
    </xf>
    <xf numFmtId="0" fontId="0" fillId="0" borderId="57" xfId="0" applyBorder="1" applyAlignment="1">
      <alignment horizontal="center" vertical="center" wrapText="1"/>
    </xf>
    <xf numFmtId="0" fontId="0" fillId="2" borderId="43" xfId="0" applyFill="1" applyBorder="1" applyAlignment="1">
      <alignment horizontal="left" vertical="center" wrapText="1"/>
    </xf>
    <xf numFmtId="14" fontId="3" fillId="0" borderId="4" xfId="0" applyNumberFormat="1" applyFont="1" applyBorder="1" applyAlignment="1">
      <alignment horizontal="center" vertical="center" wrapText="1"/>
    </xf>
    <xf numFmtId="14" fontId="3" fillId="0" borderId="43" xfId="0" applyNumberFormat="1" applyFont="1" applyBorder="1" applyAlignment="1">
      <alignment horizontal="center" vertical="center" wrapText="1"/>
    </xf>
    <xf numFmtId="49" fontId="3" fillId="2" borderId="43" xfId="0" applyNumberFormat="1" applyFont="1" applyFill="1" applyBorder="1" applyAlignment="1">
      <alignment horizontal="left" vertical="center" wrapText="1"/>
    </xf>
    <xf numFmtId="14" fontId="0" fillId="10" borderId="38" xfId="0" quotePrefix="1" applyNumberFormat="1" applyFill="1" applyBorder="1" applyAlignment="1">
      <alignment horizontal="center" vertical="center" wrapText="1"/>
    </xf>
    <xf numFmtId="0" fontId="0" fillId="9" borderId="38" xfId="0" applyFill="1" applyBorder="1" applyAlignment="1">
      <alignment horizontal="center" vertical="center" wrapText="1"/>
    </xf>
    <xf numFmtId="0" fontId="3" fillId="9" borderId="0" xfId="0" applyFont="1" applyFill="1" applyAlignment="1">
      <alignment horizontal="center" vertical="center" wrapText="1"/>
    </xf>
    <xf numFmtId="0" fontId="3" fillId="11" borderId="43" xfId="0" applyFont="1" applyFill="1" applyBorder="1" applyAlignment="1">
      <alignment horizontal="center" vertical="center" wrapText="1"/>
    </xf>
    <xf numFmtId="1" fontId="0" fillId="0" borderId="0" xfId="0" applyNumberFormat="1" applyAlignment="1">
      <alignment horizontal="center" vertical="center" wrapText="1"/>
    </xf>
    <xf numFmtId="49" fontId="0" fillId="0" borderId="41" xfId="0" applyNumberFormat="1" applyBorder="1" applyAlignment="1">
      <alignment horizontal="center" vertical="center" wrapText="1"/>
    </xf>
    <xf numFmtId="0" fontId="0" fillId="0" borderId="41" xfId="0" applyBorder="1" applyAlignment="1">
      <alignment horizontal="center" vertical="center" wrapText="1"/>
    </xf>
    <xf numFmtId="49" fontId="3" fillId="0" borderId="58" xfId="0" applyNumberFormat="1" applyFont="1" applyBorder="1" applyAlignment="1">
      <alignment horizontal="left" vertical="center" wrapText="1"/>
    </xf>
    <xf numFmtId="49" fontId="20" fillId="0" borderId="38" xfId="0" quotePrefix="1" applyNumberFormat="1" applyFont="1" applyBorder="1" applyAlignment="1">
      <alignment horizontal="left" vertical="center" wrapText="1"/>
    </xf>
    <xf numFmtId="0" fontId="3" fillId="2" borderId="43" xfId="0" applyFont="1" applyFill="1" applyBorder="1" applyAlignment="1">
      <alignment horizontal="center" vertical="center" wrapText="1"/>
    </xf>
    <xf numFmtId="0" fontId="0" fillId="0" borderId="58" xfId="0" applyBorder="1" applyAlignment="1">
      <alignment horizontal="center" vertical="center" wrapText="1"/>
    </xf>
    <xf numFmtId="0" fontId="0" fillId="0" borderId="59" xfId="0" applyBorder="1" applyAlignment="1">
      <alignment horizontal="center" vertical="center" wrapText="1"/>
    </xf>
    <xf numFmtId="49" fontId="3" fillId="0" borderId="17" xfId="0" applyNumberFormat="1" applyFont="1" applyBorder="1" applyAlignment="1">
      <alignment horizontal="left" vertical="center" wrapText="1"/>
    </xf>
    <xf numFmtId="49" fontId="14" fillId="0" borderId="14" xfId="0" applyNumberFormat="1" applyFont="1" applyBorder="1" applyAlignment="1">
      <alignment horizontal="left" vertical="center" wrapText="1"/>
    </xf>
    <xf numFmtId="49" fontId="3" fillId="0" borderId="29" xfId="0" applyNumberFormat="1" applyFont="1" applyBorder="1" applyAlignment="1">
      <alignment horizontal="center" vertical="center" wrapText="1"/>
    </xf>
    <xf numFmtId="14" fontId="3" fillId="0" borderId="38" xfId="0" quotePrefix="1" applyNumberFormat="1" applyFont="1" applyBorder="1" applyAlignment="1">
      <alignment horizontal="center" vertical="center"/>
    </xf>
    <xf numFmtId="14" fontId="3" fillId="0" borderId="38" xfId="0" applyNumberFormat="1" applyFont="1" applyBorder="1" applyAlignment="1">
      <alignment horizontal="center" vertical="center"/>
    </xf>
    <xf numFmtId="1" fontId="34" fillId="0" borderId="17" xfId="0" applyNumberFormat="1" applyFont="1" applyBorder="1" applyAlignment="1">
      <alignment horizontal="center" vertical="center" wrapText="1"/>
    </xf>
    <xf numFmtId="49" fontId="3" fillId="2" borderId="39" xfId="0" quotePrefix="1" applyNumberFormat="1" applyFont="1" applyFill="1" applyBorder="1" applyAlignment="1">
      <alignment horizontal="left" vertical="center" wrapText="1"/>
    </xf>
    <xf numFmtId="0" fontId="0" fillId="9" borderId="60" xfId="0" applyFill="1" applyBorder="1" applyAlignment="1">
      <alignment horizontal="center" vertical="center" wrapText="1"/>
    </xf>
    <xf numFmtId="49" fontId="0" fillId="10" borderId="13" xfId="0" applyNumberFormat="1" applyFill="1" applyBorder="1" applyAlignment="1">
      <alignment horizontal="center" vertical="center" wrapText="1"/>
    </xf>
    <xf numFmtId="49" fontId="0" fillId="0" borderId="57" xfId="0" applyNumberFormat="1" applyBorder="1" applyAlignment="1">
      <alignment horizontal="center" vertical="center" wrapText="1"/>
    </xf>
    <xf numFmtId="0" fontId="0" fillId="10" borderId="40" xfId="0" applyFill="1" applyBorder="1" applyAlignment="1">
      <alignment horizontal="left" vertical="center" wrapText="1"/>
    </xf>
    <xf numFmtId="0" fontId="0" fillId="10" borderId="38" xfId="0" applyFill="1" applyBorder="1" applyAlignment="1">
      <alignment horizontal="left" vertical="center" wrapText="1"/>
    </xf>
    <xf numFmtId="0" fontId="21" fillId="9" borderId="38" xfId="1" applyFill="1" applyBorder="1" applyAlignment="1">
      <alignment horizontal="center" vertical="center" wrapText="1"/>
    </xf>
    <xf numFmtId="1" fontId="0" fillId="9" borderId="38" xfId="0" applyNumberFormat="1" applyFill="1" applyBorder="1" applyAlignment="1">
      <alignment horizontal="center" vertical="center" wrapText="1"/>
    </xf>
    <xf numFmtId="0" fontId="0" fillId="10" borderId="44" xfId="0" applyFill="1" applyBorder="1" applyAlignment="1">
      <alignment horizontal="center" vertical="center" wrapText="1"/>
    </xf>
    <xf numFmtId="0" fontId="0" fillId="9" borderId="43" xfId="0" applyFill="1" applyBorder="1" applyAlignment="1">
      <alignment horizontal="center" vertical="center" wrapText="1"/>
    </xf>
    <xf numFmtId="0" fontId="0" fillId="2" borderId="17" xfId="0" applyFill="1" applyBorder="1" applyAlignment="1">
      <alignment horizontal="center" vertical="center" wrapText="1"/>
    </xf>
    <xf numFmtId="49" fontId="3" fillId="0" borderId="43" xfId="0" applyNumberFormat="1" applyFont="1" applyBorder="1" applyAlignment="1">
      <alignment horizontal="left" vertical="center" wrapText="1"/>
    </xf>
    <xf numFmtId="14" fontId="27" fillId="0" borderId="38" xfId="0" applyNumberFormat="1" applyFont="1" applyBorder="1" applyAlignment="1">
      <alignment horizontal="center" vertical="center" wrapText="1"/>
    </xf>
    <xf numFmtId="14" fontId="27" fillId="0" borderId="38" xfId="0" quotePrefix="1" applyNumberFormat="1" applyFont="1" applyBorder="1" applyAlignment="1">
      <alignment horizontal="center" vertical="center"/>
    </xf>
    <xf numFmtId="14" fontId="27" fillId="0" borderId="38" xfId="0" applyNumberFormat="1" applyFont="1" applyBorder="1" applyAlignment="1">
      <alignment horizontal="center" vertical="center"/>
    </xf>
    <xf numFmtId="0" fontId="0" fillId="0" borderId="43" xfId="0" applyBorder="1" applyAlignment="1">
      <alignment horizontal="center" vertical="center"/>
    </xf>
    <xf numFmtId="0" fontId="0" fillId="0" borderId="14" xfId="0" applyBorder="1" applyAlignment="1">
      <alignment horizontal="center" vertical="center"/>
    </xf>
    <xf numFmtId="49" fontId="3" fillId="10" borderId="39" xfId="0" quotePrefix="1" applyNumberFormat="1" applyFont="1" applyFill="1" applyBorder="1" applyAlignment="1">
      <alignment horizontal="left" vertical="center" wrapText="1"/>
    </xf>
    <xf numFmtId="49" fontId="3" fillId="0" borderId="14" xfId="0" quotePrefix="1" applyNumberFormat="1" applyFont="1" applyBorder="1" applyAlignment="1">
      <alignment horizontal="left" vertical="center" wrapText="1"/>
    </xf>
    <xf numFmtId="0" fontId="27" fillId="0" borderId="38" xfId="0" applyFont="1" applyBorder="1" applyAlignment="1">
      <alignment horizontal="center" vertical="center" wrapText="1"/>
    </xf>
    <xf numFmtId="0" fontId="0" fillId="9" borderId="50" xfId="1" applyFont="1" applyFill="1" applyBorder="1" applyAlignment="1">
      <alignment horizontal="center" vertical="center" wrapText="1"/>
    </xf>
    <xf numFmtId="0" fontId="0" fillId="10" borderId="13" xfId="0" applyFill="1" applyBorder="1" applyAlignment="1">
      <alignment horizontal="center" vertical="center" wrapText="1"/>
    </xf>
    <xf numFmtId="14" fontId="3" fillId="10" borderId="40" xfId="0" applyNumberFormat="1" applyFont="1" applyFill="1" applyBorder="1" applyAlignment="1">
      <alignment horizontal="center" vertical="center" wrapText="1"/>
    </xf>
    <xf numFmtId="49" fontId="3" fillId="10" borderId="40" xfId="0" applyNumberFormat="1" applyFont="1" applyFill="1" applyBorder="1" applyAlignment="1">
      <alignment horizontal="center" vertical="center" wrapText="1"/>
    </xf>
    <xf numFmtId="0" fontId="3" fillId="10" borderId="29" xfId="0" applyFont="1" applyFill="1" applyBorder="1" applyAlignment="1">
      <alignment horizontal="center" vertical="center" wrapText="1"/>
    </xf>
    <xf numFmtId="0" fontId="22" fillId="10" borderId="42" xfId="1" applyFont="1" applyFill="1" applyBorder="1" applyAlignment="1">
      <alignment horizontal="center" vertical="center" wrapText="1"/>
    </xf>
    <xf numFmtId="0" fontId="0" fillId="10" borderId="53" xfId="0" applyFill="1" applyBorder="1" applyAlignment="1">
      <alignment horizontal="center" vertical="center" wrapText="1"/>
    </xf>
    <xf numFmtId="14" fontId="3" fillId="10" borderId="38" xfId="0" quotePrefix="1" applyNumberFormat="1" applyFont="1" applyFill="1" applyBorder="1" applyAlignment="1">
      <alignment horizontal="center" vertical="center" wrapText="1"/>
    </xf>
    <xf numFmtId="0" fontId="22" fillId="0" borderId="42" xfId="1" applyFont="1" applyFill="1" applyBorder="1" applyAlignment="1">
      <alignment horizontal="center" vertical="center" wrapText="1"/>
    </xf>
    <xf numFmtId="0" fontId="0" fillId="10" borderId="43" xfId="0" applyFill="1" applyBorder="1" applyAlignment="1">
      <alignment horizontal="center" vertical="center" wrapText="1"/>
    </xf>
    <xf numFmtId="0" fontId="0" fillId="2" borderId="53" xfId="0" applyFill="1" applyBorder="1" applyAlignment="1">
      <alignment horizontal="center" vertical="center" wrapText="1"/>
    </xf>
    <xf numFmtId="0" fontId="0" fillId="2" borderId="42" xfId="0" applyFill="1" applyBorder="1" applyAlignment="1">
      <alignment horizontal="center" vertical="center" wrapText="1"/>
    </xf>
    <xf numFmtId="0" fontId="0" fillId="2" borderId="33" xfId="0" applyFill="1" applyBorder="1" applyAlignment="1">
      <alignment horizontal="center" vertical="center" wrapText="1"/>
    </xf>
    <xf numFmtId="14" fontId="0" fillId="2" borderId="4" xfId="0" applyNumberFormat="1" applyFill="1" applyBorder="1" applyAlignment="1">
      <alignment horizontal="center" vertical="center" wrapText="1"/>
    </xf>
    <xf numFmtId="14" fontId="0" fillId="0" borderId="4" xfId="0" applyNumberFormat="1" applyBorder="1" applyAlignment="1">
      <alignment horizontal="center" vertical="center"/>
    </xf>
    <xf numFmtId="14" fontId="0" fillId="0" borderId="16" xfId="0" applyNumberFormat="1" applyBorder="1" applyAlignment="1">
      <alignment horizontal="center" vertical="center"/>
    </xf>
    <xf numFmtId="14" fontId="3" fillId="10" borderId="8" xfId="0" applyNumberFormat="1" applyFont="1" applyFill="1" applyBorder="1" applyAlignment="1">
      <alignment horizontal="center" vertical="center" wrapText="1"/>
    </xf>
    <xf numFmtId="0" fontId="3" fillId="10" borderId="9" xfId="0" applyFont="1" applyFill="1" applyBorder="1" applyAlignment="1">
      <alignment horizontal="center" vertical="center" wrapText="1"/>
    </xf>
    <xf numFmtId="0" fontId="3" fillId="10" borderId="43" xfId="0" applyFont="1" applyFill="1" applyBorder="1" applyAlignment="1">
      <alignment horizontal="center" vertical="center" wrapText="1"/>
    </xf>
    <xf numFmtId="0" fontId="0" fillId="10" borderId="9" xfId="0" applyFill="1" applyBorder="1" applyAlignment="1">
      <alignment horizontal="center" vertical="center" wrapText="1"/>
    </xf>
    <xf numFmtId="0" fontId="0" fillId="2" borderId="14" xfId="0" applyFill="1" applyBorder="1" applyAlignment="1">
      <alignment horizontal="center" vertical="center" wrapText="1"/>
    </xf>
    <xf numFmtId="0" fontId="3" fillId="10" borderId="10" xfId="0" applyFont="1" applyFill="1" applyBorder="1" applyAlignment="1">
      <alignment horizontal="center" vertical="center" wrapText="1"/>
    </xf>
    <xf numFmtId="49" fontId="3" fillId="10" borderId="41" xfId="0" applyNumberFormat="1" applyFont="1" applyFill="1" applyBorder="1" applyAlignment="1">
      <alignment horizontal="center" vertical="center" wrapText="1"/>
    </xf>
    <xf numFmtId="0" fontId="0" fillId="2" borderId="49" xfId="0" applyFill="1" applyBorder="1" applyAlignment="1">
      <alignment horizontal="center" vertical="center" wrapText="1"/>
    </xf>
    <xf numFmtId="0" fontId="0" fillId="0" borderId="4" xfId="0" applyBorder="1" applyAlignment="1">
      <alignment horizontal="left" vertical="center" wrapText="1"/>
    </xf>
    <xf numFmtId="0" fontId="0" fillId="0" borderId="16" xfId="0" applyBorder="1" applyAlignment="1">
      <alignment horizontal="left" vertical="center" wrapText="1"/>
    </xf>
    <xf numFmtId="0" fontId="0" fillId="2" borderId="17" xfId="0" applyFill="1" applyBorder="1" applyAlignment="1">
      <alignment horizontal="left" vertical="center" wrapText="1"/>
    </xf>
    <xf numFmtId="49" fontId="3" fillId="2" borderId="14" xfId="0" quotePrefix="1" applyNumberFormat="1" applyFont="1" applyFill="1" applyBorder="1" applyAlignment="1">
      <alignment horizontal="left" vertical="center" wrapText="1"/>
    </xf>
    <xf numFmtId="0" fontId="0" fillId="0" borderId="16" xfId="0" applyBorder="1" applyAlignment="1">
      <alignment horizontal="center" vertical="center"/>
    </xf>
    <xf numFmtId="0" fontId="0" fillId="10" borderId="16" xfId="0" applyFill="1" applyBorder="1" applyAlignment="1">
      <alignment horizontal="center" vertical="center" wrapText="1"/>
    </xf>
    <xf numFmtId="0" fontId="0" fillId="0" borderId="17" xfId="0" applyBorder="1" applyAlignment="1">
      <alignment horizontal="center" vertical="center"/>
    </xf>
    <xf numFmtId="49" fontId="3" fillId="2" borderId="14" xfId="0" applyNumberFormat="1" applyFont="1" applyFill="1" applyBorder="1" applyAlignment="1">
      <alignment horizontal="left" vertical="center" wrapText="1"/>
    </xf>
    <xf numFmtId="49" fontId="14" fillId="0" borderId="58" xfId="0" applyNumberFormat="1" applyFont="1" applyBorder="1" applyAlignment="1">
      <alignment horizontal="left" vertical="center" wrapText="1"/>
    </xf>
    <xf numFmtId="49" fontId="14" fillId="0" borderId="38" xfId="0" applyNumberFormat="1" applyFont="1" applyBorder="1" applyAlignment="1">
      <alignment horizontal="left" vertical="center" wrapText="1"/>
    </xf>
    <xf numFmtId="0" fontId="0" fillId="0" borderId="55" xfId="0" applyBorder="1" applyAlignment="1">
      <alignment horizontal="center" vertical="center"/>
    </xf>
    <xf numFmtId="49" fontId="3" fillId="2" borderId="55" xfId="0" applyNumberFormat="1" applyFont="1" applyFill="1" applyBorder="1" applyAlignment="1">
      <alignment horizontal="center" vertical="center" wrapText="1"/>
    </xf>
    <xf numFmtId="0" fontId="0" fillId="0" borderId="54" xfId="0" applyBorder="1" applyAlignment="1">
      <alignment horizontal="center" vertical="center"/>
    </xf>
    <xf numFmtId="49" fontId="3" fillId="10" borderId="54" xfId="0" applyNumberFormat="1" applyFont="1" applyFill="1" applyBorder="1" applyAlignment="1">
      <alignment horizontal="center" vertical="center" wrapText="1"/>
    </xf>
    <xf numFmtId="0" fontId="0" fillId="2" borderId="4" xfId="0" applyFill="1" applyBorder="1" applyAlignment="1">
      <alignment horizontal="center" vertical="center" wrapText="1"/>
    </xf>
    <xf numFmtId="0" fontId="0" fillId="10" borderId="17" xfId="0" applyFill="1" applyBorder="1" applyAlignment="1">
      <alignment horizontal="center" vertical="center" wrapText="1"/>
    </xf>
    <xf numFmtId="14" fontId="3" fillId="0" borderId="43" xfId="0" quotePrefix="1" applyNumberFormat="1" applyFont="1" applyBorder="1" applyAlignment="1">
      <alignment horizontal="center" vertical="center" wrapText="1"/>
    </xf>
    <xf numFmtId="14" fontId="0" fillId="2" borderId="43" xfId="0" applyNumberFormat="1" applyFill="1" applyBorder="1" applyAlignment="1">
      <alignment horizontal="center" vertical="center" wrapText="1"/>
    </xf>
    <xf numFmtId="14" fontId="0" fillId="2" borderId="43" xfId="0" quotePrefix="1" applyNumberFormat="1" applyFill="1" applyBorder="1" applyAlignment="1">
      <alignment horizontal="center" vertical="center" wrapText="1"/>
    </xf>
    <xf numFmtId="14" fontId="0" fillId="0" borderId="43" xfId="0" applyNumberFormat="1" applyBorder="1" applyAlignment="1">
      <alignment horizontal="center" vertical="center"/>
    </xf>
    <xf numFmtId="14" fontId="0" fillId="0" borderId="17" xfId="0" quotePrefix="1" applyNumberFormat="1" applyBorder="1" applyAlignment="1">
      <alignment horizontal="center" vertical="center"/>
    </xf>
    <xf numFmtId="14" fontId="0" fillId="10" borderId="17" xfId="0" applyNumberFormat="1" applyFill="1" applyBorder="1" applyAlignment="1">
      <alignment horizontal="center" vertical="center" wrapText="1"/>
    </xf>
    <xf numFmtId="14" fontId="0" fillId="0" borderId="17" xfId="0" applyNumberFormat="1" applyBorder="1" applyAlignment="1">
      <alignment horizontal="center" vertical="center"/>
    </xf>
    <xf numFmtId="14" fontId="3" fillId="2" borderId="43" xfId="0" applyNumberFormat="1" applyFont="1" applyFill="1" applyBorder="1" applyAlignment="1">
      <alignment horizontal="center" vertical="center" wrapText="1"/>
    </xf>
    <xf numFmtId="1" fontId="34" fillId="2" borderId="43" xfId="0" applyNumberFormat="1" applyFont="1" applyFill="1" applyBorder="1" applyAlignment="1">
      <alignment horizontal="center" vertical="center" wrapText="1"/>
    </xf>
    <xf numFmtId="0" fontId="0" fillId="5" borderId="4" xfId="0" applyFill="1" applyBorder="1" applyAlignment="1">
      <alignment horizontal="center" vertical="center" wrapText="1"/>
    </xf>
    <xf numFmtId="0" fontId="0" fillId="5" borderId="53" xfId="0" applyFill="1" applyBorder="1" applyAlignment="1">
      <alignment horizontal="center" vertical="center" wrapText="1"/>
    </xf>
    <xf numFmtId="0" fontId="3" fillId="0" borderId="53" xfId="0" applyFont="1" applyBorder="1" applyAlignment="1">
      <alignment horizontal="center" vertical="center" wrapText="1"/>
    </xf>
    <xf numFmtId="0" fontId="0" fillId="5" borderId="43" xfId="0" applyFill="1" applyBorder="1" applyAlignment="1">
      <alignment horizontal="center" vertical="center" wrapText="1"/>
    </xf>
    <xf numFmtId="0" fontId="0" fillId="5" borderId="42" xfId="0" applyFill="1" applyBorder="1" applyAlignment="1">
      <alignment horizontal="center" vertical="center" wrapText="1"/>
    </xf>
    <xf numFmtId="0" fontId="3" fillId="0" borderId="33" xfId="0" applyFont="1" applyBorder="1" applyAlignment="1">
      <alignment horizontal="center" vertical="center" wrapText="1"/>
    </xf>
    <xf numFmtId="0" fontId="0" fillId="0" borderId="58" xfId="0" applyBorder="1" applyAlignment="1">
      <alignment horizontal="center" vertical="center"/>
    </xf>
    <xf numFmtId="0" fontId="0" fillId="2" borderId="51" xfId="0" applyFill="1" applyBorder="1" applyAlignment="1">
      <alignment horizontal="center" vertical="center" wrapText="1"/>
    </xf>
    <xf numFmtId="0" fontId="0" fillId="0" borderId="29" xfId="0" applyBorder="1" applyAlignment="1">
      <alignment horizontal="center" vertical="center" wrapText="1"/>
    </xf>
    <xf numFmtId="0" fontId="21" fillId="2" borderId="50" xfId="1" applyFill="1" applyBorder="1" applyAlignment="1">
      <alignment horizontal="center" vertical="center" wrapText="1"/>
    </xf>
    <xf numFmtId="0" fontId="21" fillId="2" borderId="53" xfId="1" applyFill="1" applyBorder="1" applyAlignment="1">
      <alignment horizontal="center" vertical="center" wrapText="1"/>
    </xf>
    <xf numFmtId="0" fontId="21" fillId="2" borderId="0" xfId="1" applyFill="1" applyBorder="1" applyAlignment="1">
      <alignment horizontal="center" vertical="center" wrapText="1"/>
    </xf>
    <xf numFmtId="0" fontId="21" fillId="10" borderId="54" xfId="1" applyFill="1" applyBorder="1" applyAlignment="1">
      <alignment horizontal="center" vertical="center" wrapText="1"/>
    </xf>
    <xf numFmtId="0" fontId="22" fillId="10" borderId="2" xfId="1" applyFont="1" applyFill="1" applyBorder="1" applyAlignment="1">
      <alignment horizontal="center" vertical="center" wrapText="1"/>
    </xf>
    <xf numFmtId="14" fontId="3" fillId="12" borderId="4" xfId="0" applyNumberFormat="1" applyFont="1" applyFill="1" applyBorder="1" applyAlignment="1">
      <alignment horizontal="center" vertical="center" wrapText="1"/>
    </xf>
    <xf numFmtId="0" fontId="18" fillId="0" borderId="42" xfId="0" applyFont="1" applyBorder="1" applyAlignment="1">
      <alignment horizontal="center" vertical="center"/>
    </xf>
    <xf numFmtId="0" fontId="2" fillId="2" borderId="9" xfId="0" applyFont="1" applyFill="1" applyBorder="1" applyAlignment="1">
      <alignment horizontal="center" vertical="center" wrapText="1"/>
    </xf>
    <xf numFmtId="0" fontId="3" fillId="0" borderId="0" xfId="0" applyFont="1" applyAlignment="1">
      <alignment wrapText="1"/>
    </xf>
    <xf numFmtId="0" fontId="0" fillId="0" borderId="38" xfId="0" applyBorder="1" applyAlignment="1">
      <alignment wrapText="1"/>
    </xf>
    <xf numFmtId="0" fontId="3" fillId="0" borderId="0" xfId="0" applyFont="1" applyAlignment="1">
      <alignment horizontal="left" vertical="top" wrapText="1" indent="1"/>
    </xf>
    <xf numFmtId="0" fontId="0" fillId="0" borderId="0" xfId="0" applyAlignment="1">
      <alignment horizontal="left" vertical="top" wrapText="1" indent="1"/>
    </xf>
    <xf numFmtId="0" fontId="3" fillId="0" borderId="0" xfId="0" applyFont="1" applyAlignment="1">
      <alignment horizontal="left" wrapText="1" indent="1"/>
    </xf>
    <xf numFmtId="0" fontId="0" fillId="0" borderId="0" xfId="0" applyAlignment="1">
      <alignment horizontal="left" vertical="center" wrapText="1"/>
    </xf>
    <xf numFmtId="0" fontId="6" fillId="3" borderId="25" xfId="0" applyFont="1" applyFill="1" applyBorder="1" applyAlignment="1">
      <alignment horizontal="center" vertical="center" wrapText="1"/>
    </xf>
    <xf numFmtId="0" fontId="6" fillId="3" borderId="18" xfId="0" applyFont="1" applyFill="1" applyBorder="1" applyAlignment="1">
      <alignment horizontal="center" vertical="center" wrapText="1"/>
    </xf>
    <xf numFmtId="0" fontId="6" fillId="3" borderId="30" xfId="0" applyFont="1" applyFill="1" applyBorder="1" applyAlignment="1">
      <alignment horizontal="center" vertical="center" wrapText="1"/>
    </xf>
    <xf numFmtId="0" fontId="6" fillId="3" borderId="40" xfId="0" applyFont="1" applyFill="1" applyBorder="1" applyAlignment="1">
      <alignment horizontal="center" vertical="center" wrapText="1"/>
    </xf>
    <xf numFmtId="0" fontId="6" fillId="3" borderId="38" xfId="0" applyFont="1" applyFill="1" applyBorder="1" applyAlignment="1">
      <alignment horizontal="center" vertical="center" wrapText="1"/>
    </xf>
    <xf numFmtId="0" fontId="6" fillId="3" borderId="39" xfId="0" applyFont="1" applyFill="1" applyBorder="1" applyAlignment="1">
      <alignment horizontal="center" vertical="center" wrapText="1"/>
    </xf>
    <xf numFmtId="0" fontId="6" fillId="3" borderId="8" xfId="0" applyFont="1" applyFill="1" applyBorder="1" applyAlignment="1">
      <alignment horizontal="center" vertical="center" wrapText="1"/>
    </xf>
    <xf numFmtId="0" fontId="6" fillId="3" borderId="9" xfId="0" applyFont="1" applyFill="1" applyBorder="1" applyAlignment="1">
      <alignment horizontal="center" vertical="center" wrapText="1"/>
    </xf>
    <xf numFmtId="0" fontId="6" fillId="3" borderId="10" xfId="0" applyFont="1" applyFill="1" applyBorder="1" applyAlignment="1">
      <alignment horizontal="center" vertical="center" wrapText="1"/>
    </xf>
    <xf numFmtId="0" fontId="1" fillId="0" borderId="46" xfId="0" applyFont="1" applyBorder="1" applyAlignment="1">
      <alignment horizontal="center" vertical="center" wrapText="1"/>
    </xf>
    <xf numFmtId="0" fontId="1" fillId="0" borderId="48" xfId="0" applyFont="1" applyBorder="1" applyAlignment="1">
      <alignment horizontal="center" vertical="center" wrapText="1"/>
    </xf>
    <xf numFmtId="49" fontId="30" fillId="7" borderId="32" xfId="0" applyNumberFormat="1" applyFont="1" applyFill="1" applyBorder="1" applyAlignment="1" applyProtection="1">
      <alignment horizontal="left" vertical="center" wrapText="1" indent="1"/>
      <protection locked="0" hidden="1"/>
    </xf>
    <xf numFmtId="49" fontId="30" fillId="7" borderId="34" xfId="0" applyNumberFormat="1" applyFont="1" applyFill="1" applyBorder="1" applyAlignment="1" applyProtection="1">
      <alignment horizontal="left" vertical="center" wrapText="1" indent="1"/>
      <protection locked="0" hidden="1"/>
    </xf>
    <xf numFmtId="0" fontId="2" fillId="3" borderId="37" xfId="0" applyFont="1" applyFill="1" applyBorder="1" applyAlignment="1">
      <alignment horizontal="center" vertical="center" wrapText="1"/>
    </xf>
    <xf numFmtId="0" fontId="1" fillId="7" borderId="37" xfId="0" applyFont="1" applyFill="1" applyBorder="1" applyAlignment="1" applyProtection="1">
      <alignment horizontal="center" vertical="center"/>
      <protection locked="0" hidden="1"/>
    </xf>
    <xf numFmtId="0" fontId="2" fillId="7" borderId="37" xfId="0" applyFont="1" applyFill="1" applyBorder="1" applyAlignment="1" applyProtection="1">
      <alignment horizontal="center" vertical="center" wrapText="1"/>
      <protection locked="0" hidden="1"/>
    </xf>
    <xf numFmtId="0" fontId="32" fillId="0" borderId="0" xfId="0" applyFont="1" applyAlignment="1">
      <alignment horizontal="center" vertical="center"/>
    </xf>
    <xf numFmtId="0" fontId="30" fillId="0" borderId="0" xfId="0" applyFont="1" applyAlignment="1">
      <alignment horizontal="left" vertical="top" wrapText="1"/>
    </xf>
    <xf numFmtId="0" fontId="44" fillId="0" borderId="0" xfId="0" applyFont="1" applyAlignment="1">
      <alignment horizontal="center" vertical="center" wrapText="1"/>
    </xf>
    <xf numFmtId="0" fontId="0" fillId="0" borderId="0" xfId="0"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7" fillId="3" borderId="23" xfId="0" applyFont="1" applyFill="1" applyBorder="1" applyAlignment="1">
      <alignment horizontal="center" vertical="center" wrapText="1"/>
    </xf>
    <xf numFmtId="0" fontId="7" fillId="3" borderId="24" xfId="0" applyFont="1" applyFill="1" applyBorder="1" applyAlignment="1">
      <alignment horizontal="center" vertical="center" wrapText="1"/>
    </xf>
    <xf numFmtId="0" fontId="7" fillId="3" borderId="28" xfId="0" applyFont="1" applyFill="1" applyBorder="1" applyAlignment="1">
      <alignment horizontal="center" vertical="center" wrapText="1"/>
    </xf>
    <xf numFmtId="0" fontId="7" fillId="3" borderId="21" xfId="0" applyFont="1" applyFill="1" applyBorder="1" applyAlignment="1">
      <alignment horizontal="center" vertical="center" wrapText="1"/>
    </xf>
    <xf numFmtId="0" fontId="7" fillId="3" borderId="27" xfId="0" applyFont="1" applyFill="1" applyBorder="1" applyAlignment="1">
      <alignment horizontal="center" vertical="center" wrapText="1"/>
    </xf>
    <xf numFmtId="0" fontId="7" fillId="3" borderId="22" xfId="0" applyFont="1" applyFill="1" applyBorder="1" applyAlignment="1">
      <alignment horizontal="center" vertical="center" wrapText="1"/>
    </xf>
    <xf numFmtId="0" fontId="6" fillId="3" borderId="23" xfId="0" applyFont="1" applyFill="1" applyBorder="1" applyAlignment="1">
      <alignment horizontal="center" vertical="center" wrapText="1"/>
    </xf>
    <xf numFmtId="0" fontId="6" fillId="3" borderId="24" xfId="0" applyFont="1" applyFill="1" applyBorder="1" applyAlignment="1">
      <alignment horizontal="center" vertical="center" wrapText="1"/>
    </xf>
    <xf numFmtId="0" fontId="6" fillId="3" borderId="28" xfId="0" applyFont="1" applyFill="1" applyBorder="1" applyAlignment="1">
      <alignment horizontal="center" vertical="center" wrapText="1"/>
    </xf>
    <xf numFmtId="0" fontId="6" fillId="3" borderId="5" xfId="0" applyFont="1" applyFill="1" applyBorder="1" applyAlignment="1">
      <alignment horizontal="center" vertical="center" wrapText="1"/>
    </xf>
    <xf numFmtId="0" fontId="6" fillId="3" borderId="0" xfId="0" applyFont="1" applyFill="1" applyAlignment="1">
      <alignment horizontal="center" vertical="center" wrapText="1"/>
    </xf>
    <xf numFmtId="0" fontId="6" fillId="3" borderId="6" xfId="0" applyFont="1" applyFill="1" applyBorder="1" applyAlignment="1">
      <alignment horizontal="center" vertical="center" wrapText="1"/>
    </xf>
    <xf numFmtId="0" fontId="6" fillId="3" borderId="21" xfId="0" applyFont="1" applyFill="1" applyBorder="1" applyAlignment="1">
      <alignment horizontal="center" vertical="center" wrapText="1"/>
    </xf>
    <xf numFmtId="0" fontId="6" fillId="3" borderId="27" xfId="0" applyFont="1" applyFill="1" applyBorder="1" applyAlignment="1">
      <alignment horizontal="center" vertical="center" wrapText="1"/>
    </xf>
    <xf numFmtId="0" fontId="6" fillId="3" borderId="22" xfId="0" applyFont="1" applyFill="1" applyBorder="1" applyAlignment="1">
      <alignment horizontal="center" vertical="center" wrapText="1"/>
    </xf>
    <xf numFmtId="0" fontId="30" fillId="0" borderId="15" xfId="0" applyFont="1" applyBorder="1" applyAlignment="1">
      <alignment horizontal="center" vertical="center" wrapText="1"/>
    </xf>
    <xf numFmtId="0" fontId="30" fillId="0" borderId="32" xfId="0" applyFont="1" applyBorder="1" applyAlignment="1">
      <alignment horizontal="center" vertical="center" wrapText="1"/>
    </xf>
    <xf numFmtId="0" fontId="30" fillId="0" borderId="34" xfId="0" applyFont="1" applyBorder="1" applyAlignment="1">
      <alignment horizontal="center" vertical="center" wrapText="1"/>
    </xf>
    <xf numFmtId="0" fontId="21" fillId="0" borderId="0" xfId="1" applyAlignment="1" applyProtection="1">
      <alignment horizontal="left" vertical="center" indent="1"/>
      <protection locked="0"/>
    </xf>
    <xf numFmtId="0" fontId="43" fillId="0" borderId="0" xfId="0" applyFont="1" applyAlignment="1" applyProtection="1">
      <alignment horizontal="left" vertical="center" indent="1"/>
      <protection locked="0"/>
    </xf>
    <xf numFmtId="0" fontId="29" fillId="0" borderId="5" xfId="0" quotePrefix="1" applyFont="1" applyBorder="1" applyAlignment="1">
      <alignment horizontal="left" vertical="center" wrapText="1"/>
    </xf>
    <xf numFmtId="0" fontId="29" fillId="0" borderId="0" xfId="0" quotePrefix="1" applyFont="1" applyAlignment="1">
      <alignment horizontal="left" vertical="center" wrapText="1"/>
    </xf>
    <xf numFmtId="0" fontId="29" fillId="0" borderId="5" xfId="0" quotePrefix="1" applyFont="1" applyBorder="1" applyAlignment="1">
      <alignment horizontal="left" vertical="center"/>
    </xf>
    <xf numFmtId="0" fontId="29" fillId="0" borderId="0" xfId="0" quotePrefix="1" applyFont="1" applyAlignment="1">
      <alignment horizontal="left" vertical="center"/>
    </xf>
    <xf numFmtId="0" fontId="33" fillId="0" borderId="0" xfId="0" applyFont="1" applyAlignment="1">
      <alignment horizontal="right" textRotation="90" wrapText="1"/>
    </xf>
    <xf numFmtId="0" fontId="30" fillId="7" borderId="32" xfId="0" applyFont="1" applyFill="1" applyBorder="1" applyAlignment="1" applyProtection="1">
      <alignment horizontal="left" vertical="center" wrapText="1" indent="1"/>
      <protection locked="0" hidden="1"/>
    </xf>
    <xf numFmtId="0" fontId="30" fillId="7" borderId="34" xfId="0" applyFont="1" applyFill="1" applyBorder="1" applyAlignment="1" applyProtection="1">
      <alignment horizontal="left" vertical="center" wrapText="1" indent="1"/>
      <protection locked="0" hidden="1"/>
    </xf>
    <xf numFmtId="0" fontId="26" fillId="4" borderId="32" xfId="0" applyFont="1" applyFill="1" applyBorder="1" applyAlignment="1" applyProtection="1">
      <alignment horizontal="center" vertical="center" wrapText="1"/>
      <protection hidden="1"/>
    </xf>
    <xf numFmtId="0" fontId="26" fillId="4" borderId="34" xfId="0" applyFont="1" applyFill="1" applyBorder="1" applyAlignment="1" applyProtection="1">
      <alignment horizontal="center" vertical="center" wrapText="1"/>
      <protection hidden="1"/>
    </xf>
    <xf numFmtId="0" fontId="34" fillId="0" borderId="0" xfId="0" applyFont="1" applyAlignment="1">
      <alignment horizontal="left" vertical="top" wrapText="1"/>
    </xf>
    <xf numFmtId="0" fontId="1" fillId="2" borderId="5" xfId="0" applyFont="1" applyFill="1" applyBorder="1" applyAlignment="1">
      <alignment horizontal="center" vertical="center" wrapText="1"/>
    </xf>
    <xf numFmtId="0" fontId="1" fillId="4" borderId="15" xfId="0" applyFont="1" applyFill="1" applyBorder="1" applyAlignment="1">
      <alignment horizontal="center" vertical="center" wrapText="1"/>
    </xf>
    <xf numFmtId="0" fontId="1" fillId="4" borderId="32" xfId="0" applyFont="1" applyFill="1" applyBorder="1" applyAlignment="1">
      <alignment horizontal="center" vertical="center" wrapText="1"/>
    </xf>
    <xf numFmtId="0" fontId="1" fillId="4" borderId="34" xfId="0" applyFont="1" applyFill="1" applyBorder="1" applyAlignment="1">
      <alignment horizontal="center" vertical="center" wrapText="1"/>
    </xf>
    <xf numFmtId="0" fontId="4" fillId="4" borderId="15" xfId="0" applyFont="1" applyFill="1" applyBorder="1" applyAlignment="1">
      <alignment horizontal="center" vertical="center" wrapText="1"/>
    </xf>
    <xf numFmtId="0" fontId="4" fillId="4" borderId="32" xfId="0" applyFont="1" applyFill="1" applyBorder="1" applyAlignment="1">
      <alignment horizontal="center" vertical="center" wrapText="1"/>
    </xf>
    <xf numFmtId="0" fontId="4" fillId="4" borderId="34" xfId="0" applyFont="1" applyFill="1" applyBorder="1" applyAlignment="1">
      <alignment horizontal="center" vertical="center" wrapText="1"/>
    </xf>
    <xf numFmtId="0" fontId="2" fillId="4" borderId="25" xfId="0" applyFont="1" applyFill="1" applyBorder="1" applyAlignment="1">
      <alignment horizontal="center" vertical="center" wrapText="1"/>
    </xf>
    <xf numFmtId="0" fontId="2" fillId="4" borderId="18" xfId="0" applyFont="1" applyFill="1" applyBorder="1" applyAlignment="1">
      <alignment horizontal="center" vertical="center" wrapText="1"/>
    </xf>
    <xf numFmtId="0" fontId="2" fillId="4" borderId="26" xfId="0" applyFont="1" applyFill="1" applyBorder="1" applyAlignment="1">
      <alignment horizontal="center" vertical="center" wrapText="1"/>
    </xf>
    <xf numFmtId="0" fontId="2" fillId="4" borderId="30" xfId="0" applyFont="1" applyFill="1" applyBorder="1" applyAlignment="1">
      <alignment horizontal="center" vertical="center" wrapText="1"/>
    </xf>
    <xf numFmtId="0" fontId="2" fillId="4" borderId="8" xfId="0" applyFont="1" applyFill="1" applyBorder="1" applyAlignment="1">
      <alignment horizontal="center" vertical="center" wrapText="1"/>
    </xf>
    <xf numFmtId="0" fontId="2" fillId="4" borderId="9" xfId="0" applyFont="1" applyFill="1" applyBorder="1" applyAlignment="1">
      <alignment horizontal="center" vertical="center" wrapText="1"/>
    </xf>
    <xf numFmtId="0" fontId="2" fillId="4" borderId="56" xfId="0" applyFont="1" applyFill="1" applyBorder="1" applyAlignment="1">
      <alignment horizontal="center" vertical="center" wrapText="1"/>
    </xf>
    <xf numFmtId="0" fontId="2" fillId="4" borderId="10" xfId="0" applyFont="1" applyFill="1" applyBorder="1" applyAlignment="1">
      <alignment horizontal="center" vertical="center" wrapText="1"/>
    </xf>
    <xf numFmtId="0" fontId="6" fillId="3" borderId="26" xfId="0" applyFont="1" applyFill="1" applyBorder="1" applyAlignment="1">
      <alignment horizontal="center" vertical="center" wrapText="1"/>
    </xf>
    <xf numFmtId="0" fontId="6" fillId="3" borderId="16" xfId="0" applyFont="1" applyFill="1" applyBorder="1" applyAlignment="1">
      <alignment horizontal="center" vertical="center" wrapText="1"/>
    </xf>
    <xf numFmtId="0" fontId="6" fillId="3" borderId="17" xfId="0" applyFont="1" applyFill="1" applyBorder="1" applyAlignment="1">
      <alignment horizontal="center" vertical="center" wrapText="1"/>
    </xf>
    <xf numFmtId="0" fontId="6" fillId="3" borderId="3" xfId="0" applyFont="1" applyFill="1" applyBorder="1" applyAlignment="1">
      <alignment horizontal="center" vertical="center" wrapText="1"/>
    </xf>
    <xf numFmtId="0" fontId="6" fillId="3" borderId="41" xfId="0" applyFont="1" applyFill="1" applyBorder="1" applyAlignment="1">
      <alignment horizontal="center" vertical="center" wrapText="1"/>
    </xf>
    <xf numFmtId="0" fontId="2" fillId="4" borderId="23" xfId="0" applyFont="1" applyFill="1" applyBorder="1" applyAlignment="1">
      <alignment horizontal="center" vertical="center" wrapText="1"/>
    </xf>
    <xf numFmtId="0" fontId="2" fillId="4" borderId="24" xfId="0" applyFont="1" applyFill="1" applyBorder="1" applyAlignment="1">
      <alignment horizontal="center" vertical="center" wrapText="1"/>
    </xf>
    <xf numFmtId="0" fontId="2" fillId="4" borderId="28" xfId="0" applyFont="1" applyFill="1" applyBorder="1" applyAlignment="1">
      <alignment horizontal="center" vertical="center" wrapText="1"/>
    </xf>
    <xf numFmtId="0" fontId="4" fillId="4" borderId="5" xfId="0" applyFont="1" applyFill="1" applyBorder="1" applyAlignment="1">
      <alignment horizontal="center" vertical="center" wrapText="1"/>
    </xf>
    <xf numFmtId="0" fontId="4" fillId="4" borderId="0" xfId="0" applyFont="1" applyFill="1" applyAlignment="1">
      <alignment horizontal="center" vertical="center" wrapText="1"/>
    </xf>
    <xf numFmtId="0" fontId="4" fillId="4" borderId="6" xfId="0" applyFont="1" applyFill="1" applyBorder="1" applyAlignment="1">
      <alignment horizontal="center" vertical="center" wrapText="1"/>
    </xf>
    <xf numFmtId="0" fontId="2" fillId="4" borderId="5" xfId="0" applyFont="1" applyFill="1" applyBorder="1" applyAlignment="1">
      <alignment horizontal="center" vertical="center" wrapText="1"/>
    </xf>
    <xf numFmtId="0" fontId="2" fillId="4" borderId="0" xfId="0" applyFont="1" applyFill="1" applyAlignment="1">
      <alignment horizontal="center" vertical="center" wrapText="1"/>
    </xf>
    <xf numFmtId="0" fontId="2" fillId="4" borderId="6" xfId="0" applyFont="1" applyFill="1" applyBorder="1" applyAlignment="1">
      <alignment horizontal="center" vertical="center" wrapText="1"/>
    </xf>
  </cellXfs>
  <cellStyles count="3">
    <cellStyle name="Lien hypertexte" xfId="1" builtinId="8"/>
    <cellStyle name="Normal" xfId="0" builtinId="0"/>
    <cellStyle name="Normal 2" xfId="2" xr:uid="{80547D04-A999-44AA-8DB5-C55B514C0FE8}"/>
  </cellStyles>
  <dxfs count="2701">
    <dxf>
      <fill>
        <patternFill>
          <bgColor rgb="FFFFC000"/>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ont>
        <b/>
        <i val="0"/>
        <color rgb="FF002060"/>
      </font>
      <fill>
        <patternFill>
          <bgColor theme="4" tint="0.39994506668294322"/>
        </patternFill>
      </fill>
    </dxf>
    <dxf>
      <font>
        <b/>
        <i val="0"/>
        <color rgb="FF002060"/>
      </font>
      <fill>
        <patternFill>
          <bgColor theme="4" tint="0.79998168889431442"/>
        </patternFill>
      </fill>
    </dxf>
    <dxf>
      <font>
        <b/>
        <i val="0"/>
        <color rgb="FF002060"/>
      </font>
      <fill>
        <patternFill>
          <bgColor theme="4" tint="0.79998168889431442"/>
        </patternFill>
      </fill>
    </dxf>
    <dxf>
      <font>
        <b/>
        <i val="0"/>
        <color rgb="FF002060"/>
      </font>
      <fill>
        <patternFill>
          <bgColor theme="4" tint="0.39994506668294322"/>
        </patternFill>
      </fill>
    </dxf>
    <dxf>
      <font>
        <b/>
        <i val="0"/>
        <color rgb="FFFF0000"/>
      </font>
      <fill>
        <patternFill>
          <bgColor rgb="FFFF9999"/>
        </patternFill>
      </fill>
    </dxf>
    <dxf>
      <font>
        <b/>
        <i val="0"/>
        <color rgb="FFFF0000"/>
      </font>
      <fill>
        <patternFill>
          <bgColor rgb="FFFFC000"/>
        </patternFill>
      </fill>
    </dxf>
    <dxf>
      <font>
        <b/>
        <i val="0"/>
        <color rgb="FFFF0000"/>
      </font>
      <fill>
        <patternFill>
          <bgColor rgb="FFFFC000"/>
        </patternFill>
      </fill>
    </dxf>
    <dxf>
      <font>
        <b/>
        <i val="0"/>
        <color rgb="FFFF0000"/>
      </font>
      <fill>
        <patternFill>
          <bgColor rgb="FFFF9999"/>
        </patternFill>
      </fill>
    </dxf>
    <dxf>
      <font>
        <color theme="9" tint="0.79998168889431442"/>
      </font>
      <fill>
        <patternFill>
          <bgColor theme="9" tint="0.79998168889431442"/>
        </patternFill>
      </fill>
    </dxf>
    <dxf>
      <font>
        <color theme="4" tint="0.79998168889431442"/>
      </font>
      <fill>
        <patternFill>
          <bgColor theme="4" tint="0.79998168889431442"/>
        </patternFill>
      </fill>
    </dxf>
    <dxf>
      <font>
        <color theme="9" tint="0.79998168889431442"/>
      </font>
      <fill>
        <patternFill>
          <bgColor theme="9" tint="0.79998168889431442"/>
        </patternFill>
      </fill>
    </dxf>
    <dxf>
      <font>
        <color theme="4" tint="0.79998168889431442"/>
      </font>
      <fill>
        <patternFill>
          <bgColor theme="4" tint="0.79998168889431442"/>
        </patternFill>
      </fill>
    </dxf>
    <dxf>
      <font>
        <color theme="9" tint="0.79998168889431442"/>
      </font>
      <fill>
        <patternFill>
          <bgColor theme="9" tint="0.79998168889431442"/>
        </patternFill>
      </fill>
    </dxf>
    <dxf>
      <font>
        <color theme="0" tint="-0.14996795556505021"/>
      </font>
      <fill>
        <patternFill>
          <bgColor theme="4" tint="0.39994506668294322"/>
        </patternFill>
      </fill>
    </dxf>
    <dxf>
      <fill>
        <patternFill>
          <bgColor theme="4" tint="0.79998168889431442"/>
        </patternFill>
      </fill>
    </dxf>
    <dxf>
      <fill>
        <patternFill>
          <bgColor rgb="FF7030A0"/>
        </patternFill>
      </fill>
    </dxf>
    <dxf>
      <font>
        <b/>
        <i val="0"/>
        <color rgb="FF002060"/>
      </font>
      <fill>
        <patternFill>
          <bgColor theme="4" tint="0.39994506668294322"/>
        </patternFill>
      </fill>
    </dxf>
    <dxf>
      <font>
        <b/>
        <i val="0"/>
        <color rgb="FF002060"/>
      </font>
      <fill>
        <patternFill>
          <bgColor theme="4" tint="0.79998168889431442"/>
        </patternFill>
      </fill>
    </dxf>
    <dxf>
      <fill>
        <patternFill>
          <bgColor theme="9" tint="0.79998168889431442"/>
        </patternFill>
      </fill>
    </dxf>
    <dxf>
      <fill>
        <patternFill>
          <bgColor theme="9" tint="0.79998168889431442"/>
        </patternFill>
      </fill>
    </dxf>
    <dxf>
      <fill>
        <patternFill>
          <bgColor theme="9" tint="0.39994506668294322"/>
        </patternFill>
      </fill>
    </dxf>
    <dxf>
      <fill>
        <patternFill>
          <bgColor theme="4" tint="0.79998168889431442"/>
        </patternFill>
      </fill>
    </dxf>
    <dxf>
      <fill>
        <patternFill>
          <bgColor theme="9" tint="0.39994506668294322"/>
        </patternFill>
      </fill>
    </dxf>
    <dxf>
      <fill>
        <patternFill>
          <bgColor theme="4" tint="0.79998168889431442"/>
        </patternFill>
      </fill>
    </dxf>
    <dxf>
      <fill>
        <patternFill>
          <bgColor theme="9" tint="0.79998168889431442"/>
        </patternFill>
      </fill>
    </dxf>
    <dxf>
      <fill>
        <patternFill>
          <bgColor theme="9" tint="0.39994506668294322"/>
        </patternFill>
      </fill>
    </dxf>
    <dxf>
      <fill>
        <patternFill>
          <bgColor theme="4" tint="0.79998168889431442"/>
        </patternFill>
      </fill>
    </dxf>
    <dxf>
      <fill>
        <patternFill>
          <bgColor theme="9" tint="0.79998168889431442"/>
        </patternFill>
      </fill>
    </dxf>
    <dxf>
      <fill>
        <patternFill>
          <bgColor theme="9" tint="0.39994506668294322"/>
        </patternFill>
      </fill>
    </dxf>
    <dxf>
      <fill>
        <patternFill>
          <bgColor theme="4" tint="0.79998168889431442"/>
        </patternFill>
      </fill>
    </dxf>
    <dxf>
      <fill>
        <patternFill>
          <bgColor theme="9" tint="0.79998168889431442"/>
        </patternFill>
      </fill>
    </dxf>
    <dxf>
      <fill>
        <patternFill>
          <bgColor theme="9" tint="0.39994506668294322"/>
        </patternFill>
      </fill>
    </dxf>
    <dxf>
      <fill>
        <patternFill>
          <bgColor theme="4" tint="0.79998168889431442"/>
        </patternFill>
      </fill>
    </dxf>
    <dxf>
      <fill>
        <patternFill>
          <bgColor theme="9" tint="0.79998168889431442"/>
        </patternFill>
      </fill>
    </dxf>
    <dxf>
      <fill>
        <patternFill>
          <bgColor theme="9" tint="0.39994506668294322"/>
        </patternFill>
      </fill>
    </dxf>
    <dxf>
      <fill>
        <patternFill>
          <bgColor theme="4" tint="0.79998168889431442"/>
        </patternFill>
      </fill>
    </dxf>
    <dxf>
      <fill>
        <patternFill>
          <bgColor theme="9" tint="0.79998168889431442"/>
        </patternFill>
      </fill>
    </dxf>
    <dxf>
      <fill>
        <patternFill>
          <bgColor theme="9" tint="0.79998168889431442"/>
        </patternFill>
      </fill>
    </dxf>
    <dxf>
      <fill>
        <patternFill>
          <bgColor theme="9" tint="0.39994506668294322"/>
        </patternFill>
      </fill>
    </dxf>
    <dxf>
      <fill>
        <patternFill>
          <bgColor theme="4" tint="0.79998168889431442"/>
        </patternFill>
      </fill>
    </dxf>
    <dxf>
      <fill>
        <patternFill>
          <bgColor theme="9" tint="0.39994506668294322"/>
        </patternFill>
      </fill>
    </dxf>
    <dxf>
      <fill>
        <patternFill>
          <bgColor theme="4" tint="0.79998168889431442"/>
        </patternFill>
      </fill>
    </dxf>
    <dxf>
      <fill>
        <patternFill>
          <bgColor theme="9" tint="0.79998168889431442"/>
        </patternFill>
      </fill>
    </dxf>
    <dxf>
      <fill>
        <patternFill>
          <bgColor theme="9" tint="0.39994506668294322"/>
        </patternFill>
      </fill>
    </dxf>
    <dxf>
      <fill>
        <patternFill>
          <bgColor theme="4" tint="0.79998168889431442"/>
        </patternFill>
      </fill>
    </dxf>
    <dxf>
      <fill>
        <patternFill>
          <bgColor theme="9" tint="0.79998168889431442"/>
        </patternFill>
      </fill>
    </dxf>
    <dxf>
      <fill>
        <patternFill>
          <bgColor theme="9" tint="0.79998168889431442"/>
        </patternFill>
      </fill>
    </dxf>
    <dxf>
      <fill>
        <patternFill>
          <bgColor theme="9" tint="0.39994506668294322"/>
        </patternFill>
      </fill>
    </dxf>
    <dxf>
      <fill>
        <patternFill>
          <bgColor theme="4" tint="0.79998168889431442"/>
        </patternFill>
      </fill>
    </dxf>
    <dxf>
      <fill>
        <patternFill>
          <bgColor theme="9" tint="0.79998168889431442"/>
        </patternFill>
      </fill>
    </dxf>
    <dxf>
      <fill>
        <patternFill>
          <bgColor theme="9" tint="0.39994506668294322"/>
        </patternFill>
      </fill>
    </dxf>
    <dxf>
      <fill>
        <patternFill>
          <bgColor theme="4" tint="0.79998168889431442"/>
        </patternFill>
      </fill>
    </dxf>
    <dxf>
      <fill>
        <patternFill>
          <bgColor theme="9" tint="0.79998168889431442"/>
        </patternFill>
      </fill>
    </dxf>
    <dxf>
      <fill>
        <patternFill>
          <bgColor theme="9" tint="0.39994506668294322"/>
        </patternFill>
      </fill>
    </dxf>
    <dxf>
      <fill>
        <patternFill>
          <bgColor theme="4" tint="0.79998168889431442"/>
        </patternFill>
      </fill>
    </dxf>
    <dxf>
      <fill>
        <patternFill>
          <bgColor theme="9" tint="0.39994506668294322"/>
        </patternFill>
      </fill>
    </dxf>
    <dxf>
      <fill>
        <patternFill>
          <bgColor theme="4" tint="0.79998168889431442"/>
        </patternFill>
      </fill>
    </dxf>
    <dxf>
      <fill>
        <patternFill>
          <bgColor theme="9" tint="0.79998168889431442"/>
        </patternFill>
      </fill>
    </dxf>
    <dxf>
      <fill>
        <patternFill>
          <bgColor theme="9" tint="0.39994506668294322"/>
        </patternFill>
      </fill>
    </dxf>
    <dxf>
      <fill>
        <patternFill>
          <bgColor theme="4" tint="0.79998168889431442"/>
        </patternFill>
      </fill>
    </dxf>
    <dxf>
      <fill>
        <patternFill>
          <bgColor theme="9" tint="0.79998168889431442"/>
        </patternFill>
      </fill>
    </dxf>
    <dxf>
      <fill>
        <patternFill>
          <bgColor theme="9" tint="0.39994506668294322"/>
        </patternFill>
      </fill>
    </dxf>
    <dxf>
      <fill>
        <patternFill>
          <bgColor theme="4" tint="0.79998168889431442"/>
        </patternFill>
      </fill>
    </dxf>
    <dxf>
      <fill>
        <patternFill>
          <bgColor theme="9" tint="0.39994506668294322"/>
        </patternFill>
      </fill>
    </dxf>
    <dxf>
      <fill>
        <patternFill>
          <bgColor theme="4" tint="0.79998168889431442"/>
        </patternFill>
      </fill>
    </dxf>
    <dxf>
      <fill>
        <patternFill>
          <bgColor theme="9" tint="0.79998168889431442"/>
        </patternFill>
      </fill>
    </dxf>
    <dxf>
      <fill>
        <patternFill>
          <bgColor theme="9" tint="0.39994506668294322"/>
        </patternFill>
      </fill>
    </dxf>
    <dxf>
      <fill>
        <patternFill>
          <bgColor theme="4" tint="0.79998168889431442"/>
        </patternFill>
      </fill>
    </dxf>
    <dxf>
      <fill>
        <patternFill>
          <bgColor theme="9" tint="0.79998168889431442"/>
        </patternFill>
      </fill>
    </dxf>
    <dxf>
      <fill>
        <patternFill>
          <bgColor theme="9" tint="0.39994506668294322"/>
        </patternFill>
      </fill>
    </dxf>
    <dxf>
      <fill>
        <patternFill>
          <bgColor theme="4" tint="0.79998168889431442"/>
        </patternFill>
      </fill>
    </dxf>
    <dxf>
      <fill>
        <patternFill>
          <bgColor theme="9" tint="0.39994506668294322"/>
        </patternFill>
      </fill>
    </dxf>
    <dxf>
      <fill>
        <patternFill>
          <bgColor theme="4" tint="0.79998168889431442"/>
        </patternFill>
      </fill>
    </dxf>
    <dxf>
      <fill>
        <patternFill>
          <bgColor theme="9" tint="0.79998168889431442"/>
        </patternFill>
      </fill>
    </dxf>
    <dxf>
      <fill>
        <patternFill>
          <bgColor theme="9" tint="0.39994506668294322"/>
        </patternFill>
      </fill>
    </dxf>
    <dxf>
      <fill>
        <patternFill>
          <bgColor theme="4" tint="0.79998168889431442"/>
        </patternFill>
      </fill>
    </dxf>
    <dxf>
      <fill>
        <patternFill>
          <bgColor theme="9" tint="0.79998168889431442"/>
        </patternFill>
      </fill>
    </dxf>
    <dxf>
      <fill>
        <patternFill>
          <bgColor theme="9" tint="0.39994506668294322"/>
        </patternFill>
      </fill>
    </dxf>
    <dxf>
      <fill>
        <patternFill>
          <bgColor theme="4"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39994506668294322"/>
        </patternFill>
      </fill>
    </dxf>
    <dxf>
      <fill>
        <patternFill>
          <bgColor theme="4" tint="0.79998168889431442"/>
        </patternFill>
      </fill>
    </dxf>
    <dxf>
      <fill>
        <patternFill>
          <bgColor theme="9" tint="0.79998168889431442"/>
        </patternFill>
      </fill>
    </dxf>
    <dxf>
      <fill>
        <patternFill>
          <bgColor theme="9" tint="0.39994506668294322"/>
        </patternFill>
      </fill>
    </dxf>
    <dxf>
      <fill>
        <patternFill>
          <bgColor theme="4" tint="0.79998168889431442"/>
        </patternFill>
      </fill>
    </dxf>
    <dxf>
      <fill>
        <patternFill>
          <bgColor theme="9" tint="0.79998168889431442"/>
        </patternFill>
      </fill>
    </dxf>
    <dxf>
      <fill>
        <patternFill>
          <bgColor theme="9" tint="0.39994506668294322"/>
        </patternFill>
      </fill>
    </dxf>
    <dxf>
      <fill>
        <patternFill>
          <bgColor theme="4" tint="0.79998168889431442"/>
        </patternFill>
      </fill>
    </dxf>
    <dxf>
      <fill>
        <patternFill>
          <bgColor theme="9" tint="0.79998168889431442"/>
        </patternFill>
      </fill>
    </dxf>
    <dxf>
      <fill>
        <patternFill>
          <bgColor theme="9" tint="0.79998168889431442"/>
        </patternFill>
      </fill>
    </dxf>
    <dxf>
      <fill>
        <patternFill>
          <bgColor theme="9" tint="0.39994506668294322"/>
        </patternFill>
      </fill>
    </dxf>
    <dxf>
      <fill>
        <patternFill>
          <bgColor theme="4" tint="0.79998168889431442"/>
        </patternFill>
      </fill>
    </dxf>
    <dxf>
      <fill>
        <patternFill>
          <bgColor theme="9" tint="0.79998168889431442"/>
        </patternFill>
      </fill>
    </dxf>
    <dxf>
      <fill>
        <patternFill>
          <bgColor theme="9" tint="0.39994506668294322"/>
        </patternFill>
      </fill>
    </dxf>
    <dxf>
      <fill>
        <patternFill>
          <bgColor theme="4" tint="0.79998168889431442"/>
        </patternFill>
      </fill>
    </dxf>
    <dxf>
      <fill>
        <patternFill>
          <bgColor theme="9" tint="0.79998168889431442"/>
        </patternFill>
      </fill>
    </dxf>
    <dxf>
      <fill>
        <patternFill>
          <bgColor theme="9" tint="0.79998168889431442"/>
        </patternFill>
      </fill>
    </dxf>
    <dxf>
      <fill>
        <patternFill>
          <bgColor theme="9" tint="0.39994506668294322"/>
        </patternFill>
      </fill>
    </dxf>
    <dxf>
      <fill>
        <patternFill>
          <bgColor theme="4" tint="0.79998168889431442"/>
        </patternFill>
      </fill>
    </dxf>
    <dxf>
      <fill>
        <patternFill>
          <bgColor theme="9" tint="0.39994506668294322"/>
        </patternFill>
      </fill>
    </dxf>
    <dxf>
      <fill>
        <patternFill>
          <bgColor theme="4" tint="0.79998168889431442"/>
        </patternFill>
      </fill>
    </dxf>
    <dxf>
      <fill>
        <patternFill>
          <bgColor theme="9" tint="0.79998168889431442"/>
        </patternFill>
      </fill>
    </dxf>
    <dxf>
      <fill>
        <patternFill>
          <bgColor theme="9" tint="0.39994506668294322"/>
        </patternFill>
      </fill>
    </dxf>
    <dxf>
      <fill>
        <patternFill>
          <bgColor theme="4" tint="0.79998168889431442"/>
        </patternFill>
      </fill>
    </dxf>
    <dxf>
      <fill>
        <patternFill>
          <bgColor theme="9" tint="0.79998168889431442"/>
        </patternFill>
      </fill>
    </dxf>
    <dxf>
      <fill>
        <patternFill>
          <bgColor theme="9" tint="0.39994506668294322"/>
        </patternFill>
      </fill>
    </dxf>
    <dxf>
      <fill>
        <patternFill>
          <bgColor theme="4" tint="0.79998168889431442"/>
        </patternFill>
      </fill>
    </dxf>
    <dxf>
      <fill>
        <patternFill>
          <bgColor theme="9" tint="0.79998168889431442"/>
        </patternFill>
      </fill>
    </dxf>
    <dxf>
      <fill>
        <patternFill>
          <bgColor theme="9" tint="0.39994506668294322"/>
        </patternFill>
      </fill>
    </dxf>
    <dxf>
      <fill>
        <patternFill>
          <bgColor theme="4" tint="0.79998168889431442"/>
        </patternFill>
      </fill>
    </dxf>
    <dxf>
      <fill>
        <patternFill>
          <bgColor theme="9" tint="0.79998168889431442"/>
        </patternFill>
      </fill>
    </dxf>
    <dxf>
      <fill>
        <patternFill>
          <bgColor theme="9" tint="0.39994506668294322"/>
        </patternFill>
      </fill>
    </dxf>
    <dxf>
      <fill>
        <patternFill>
          <bgColor theme="4" tint="0.79998168889431442"/>
        </patternFill>
      </fill>
    </dxf>
    <dxf>
      <fill>
        <patternFill>
          <bgColor theme="9" tint="0.79998168889431442"/>
        </patternFill>
      </fill>
    </dxf>
    <dxf>
      <fill>
        <patternFill>
          <bgColor theme="9" tint="0.39994506668294322"/>
        </patternFill>
      </fill>
    </dxf>
    <dxf>
      <fill>
        <patternFill>
          <bgColor theme="4" tint="0.79998168889431442"/>
        </patternFill>
      </fill>
    </dxf>
    <dxf>
      <fill>
        <patternFill>
          <bgColor theme="9" tint="0.79998168889431442"/>
        </patternFill>
      </fill>
    </dxf>
    <dxf>
      <fill>
        <patternFill>
          <bgColor theme="9" tint="0.39994506668294322"/>
        </patternFill>
      </fill>
    </dxf>
    <dxf>
      <fill>
        <patternFill>
          <bgColor theme="4" tint="0.79998168889431442"/>
        </patternFill>
      </fill>
    </dxf>
    <dxf>
      <fill>
        <patternFill>
          <bgColor theme="9" tint="0.79998168889431442"/>
        </patternFill>
      </fill>
    </dxf>
    <dxf>
      <fill>
        <patternFill>
          <bgColor theme="9" tint="0.39994506668294322"/>
        </patternFill>
      </fill>
    </dxf>
    <dxf>
      <fill>
        <patternFill>
          <bgColor theme="4" tint="0.79998168889431442"/>
        </patternFill>
      </fill>
    </dxf>
    <dxf>
      <fill>
        <patternFill>
          <bgColor theme="9" tint="0.79998168889431442"/>
        </patternFill>
      </fill>
    </dxf>
    <dxf>
      <fill>
        <patternFill>
          <bgColor theme="9" tint="0.39994506668294322"/>
        </patternFill>
      </fill>
    </dxf>
    <dxf>
      <fill>
        <patternFill>
          <bgColor theme="4" tint="0.79998168889431442"/>
        </patternFill>
      </fill>
    </dxf>
    <dxf>
      <fill>
        <patternFill>
          <bgColor theme="9" tint="0.79998168889431442"/>
        </patternFill>
      </fill>
    </dxf>
    <dxf>
      <fill>
        <patternFill>
          <bgColor theme="9" tint="0.39994506668294322"/>
        </patternFill>
      </fill>
    </dxf>
    <dxf>
      <fill>
        <patternFill>
          <bgColor theme="4" tint="0.79998168889431442"/>
        </patternFill>
      </fill>
    </dxf>
    <dxf>
      <fill>
        <patternFill>
          <bgColor theme="9" tint="0.79998168889431442"/>
        </patternFill>
      </fill>
    </dxf>
    <dxf>
      <fill>
        <patternFill>
          <bgColor theme="9" tint="0.39994506668294322"/>
        </patternFill>
      </fill>
    </dxf>
    <dxf>
      <fill>
        <patternFill>
          <bgColor theme="4" tint="0.79998168889431442"/>
        </patternFill>
      </fill>
    </dxf>
    <dxf>
      <fill>
        <patternFill>
          <bgColor theme="9" tint="0.79998168889431442"/>
        </patternFill>
      </fill>
    </dxf>
    <dxf>
      <fill>
        <patternFill>
          <bgColor theme="9" tint="0.39994506668294322"/>
        </patternFill>
      </fill>
    </dxf>
    <dxf>
      <fill>
        <patternFill>
          <bgColor theme="4" tint="0.79998168889431442"/>
        </patternFill>
      </fill>
    </dxf>
    <dxf>
      <fill>
        <patternFill>
          <bgColor theme="9" tint="0.79998168889431442"/>
        </patternFill>
      </fill>
    </dxf>
    <dxf>
      <fill>
        <patternFill>
          <bgColor theme="9" tint="0.39994506668294322"/>
        </patternFill>
      </fill>
    </dxf>
    <dxf>
      <fill>
        <patternFill>
          <bgColor theme="4" tint="0.79998168889431442"/>
        </patternFill>
      </fill>
    </dxf>
    <dxf>
      <fill>
        <patternFill>
          <bgColor theme="9" tint="0.79998168889431442"/>
        </patternFill>
      </fill>
    </dxf>
    <dxf>
      <fill>
        <patternFill>
          <bgColor theme="9" tint="0.39994506668294322"/>
        </patternFill>
      </fill>
    </dxf>
    <dxf>
      <fill>
        <patternFill>
          <bgColor theme="4" tint="0.79998168889431442"/>
        </patternFill>
      </fill>
    </dxf>
    <dxf>
      <fill>
        <patternFill>
          <bgColor theme="9" tint="0.79998168889431442"/>
        </patternFill>
      </fill>
    </dxf>
    <dxf>
      <fill>
        <patternFill>
          <bgColor theme="9" tint="0.39994506668294322"/>
        </patternFill>
      </fill>
    </dxf>
    <dxf>
      <fill>
        <patternFill>
          <bgColor theme="4" tint="0.79998168889431442"/>
        </patternFill>
      </fill>
    </dxf>
    <dxf>
      <fill>
        <patternFill>
          <bgColor theme="9" tint="0.79998168889431442"/>
        </patternFill>
      </fill>
    </dxf>
    <dxf>
      <fill>
        <patternFill>
          <bgColor theme="9" tint="0.39994506668294322"/>
        </patternFill>
      </fill>
    </dxf>
    <dxf>
      <fill>
        <patternFill>
          <bgColor theme="4" tint="0.79998168889431442"/>
        </patternFill>
      </fill>
    </dxf>
    <dxf>
      <fill>
        <patternFill>
          <bgColor theme="9" tint="0.79998168889431442"/>
        </patternFill>
      </fill>
    </dxf>
    <dxf>
      <fill>
        <patternFill>
          <bgColor theme="9" tint="0.39994506668294322"/>
        </patternFill>
      </fill>
    </dxf>
    <dxf>
      <fill>
        <patternFill>
          <bgColor theme="4" tint="0.79998168889431442"/>
        </patternFill>
      </fill>
    </dxf>
    <dxf>
      <fill>
        <patternFill>
          <bgColor theme="9" tint="0.79998168889431442"/>
        </patternFill>
      </fill>
    </dxf>
    <dxf>
      <fill>
        <patternFill>
          <bgColor theme="9" tint="0.39994506668294322"/>
        </patternFill>
      </fill>
    </dxf>
    <dxf>
      <fill>
        <patternFill>
          <bgColor theme="4" tint="0.79998168889431442"/>
        </patternFill>
      </fill>
    </dxf>
    <dxf>
      <fill>
        <patternFill>
          <bgColor theme="9" tint="0.79998168889431442"/>
        </patternFill>
      </fill>
    </dxf>
    <dxf>
      <fill>
        <patternFill>
          <bgColor theme="9" tint="0.39994506668294322"/>
        </patternFill>
      </fill>
    </dxf>
    <dxf>
      <fill>
        <patternFill>
          <bgColor theme="4" tint="0.79998168889431442"/>
        </patternFill>
      </fill>
    </dxf>
    <dxf>
      <fill>
        <patternFill>
          <bgColor theme="9" tint="0.79998168889431442"/>
        </patternFill>
      </fill>
    </dxf>
    <dxf>
      <fill>
        <patternFill>
          <bgColor theme="9" tint="0.39994506668294322"/>
        </patternFill>
      </fill>
    </dxf>
    <dxf>
      <fill>
        <patternFill>
          <bgColor theme="4" tint="0.79998168889431442"/>
        </patternFill>
      </fill>
    </dxf>
    <dxf>
      <fill>
        <patternFill>
          <bgColor theme="9" tint="0.79998168889431442"/>
        </patternFill>
      </fill>
    </dxf>
    <dxf>
      <fill>
        <patternFill>
          <bgColor theme="9" tint="0.39994506668294322"/>
        </patternFill>
      </fill>
    </dxf>
    <dxf>
      <fill>
        <patternFill>
          <bgColor theme="4" tint="0.79998168889431442"/>
        </patternFill>
      </fill>
    </dxf>
    <dxf>
      <fill>
        <patternFill>
          <bgColor theme="9" tint="0.79998168889431442"/>
        </patternFill>
      </fill>
    </dxf>
    <dxf>
      <fill>
        <patternFill>
          <bgColor theme="9" tint="0.39994506668294322"/>
        </patternFill>
      </fill>
    </dxf>
    <dxf>
      <fill>
        <patternFill>
          <bgColor theme="4" tint="0.79998168889431442"/>
        </patternFill>
      </fill>
    </dxf>
    <dxf>
      <fill>
        <patternFill>
          <bgColor theme="9" tint="0.79998168889431442"/>
        </patternFill>
      </fill>
    </dxf>
    <dxf>
      <fill>
        <patternFill>
          <bgColor theme="9" tint="0.39994506668294322"/>
        </patternFill>
      </fill>
    </dxf>
    <dxf>
      <fill>
        <patternFill>
          <bgColor theme="4"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39994506668294322"/>
        </patternFill>
      </fill>
    </dxf>
    <dxf>
      <fill>
        <patternFill>
          <bgColor theme="4" tint="0.79998168889431442"/>
        </patternFill>
      </fill>
    </dxf>
    <dxf>
      <fill>
        <patternFill>
          <bgColor theme="9" tint="0.39994506668294322"/>
        </patternFill>
      </fill>
    </dxf>
    <dxf>
      <fill>
        <patternFill>
          <bgColor theme="4" tint="0.79998168889431442"/>
        </patternFill>
      </fill>
    </dxf>
    <dxf>
      <fill>
        <patternFill>
          <bgColor theme="9" tint="0.79998168889431442"/>
        </patternFill>
      </fill>
    </dxf>
    <dxf>
      <fill>
        <patternFill>
          <bgColor theme="9" tint="0.39994506668294322"/>
        </patternFill>
      </fill>
    </dxf>
    <dxf>
      <fill>
        <patternFill>
          <bgColor theme="4" tint="0.79998168889431442"/>
        </patternFill>
      </fill>
    </dxf>
    <dxf>
      <fill>
        <patternFill>
          <bgColor theme="9" tint="0.79998168889431442"/>
        </patternFill>
      </fill>
    </dxf>
    <dxf>
      <fill>
        <patternFill>
          <bgColor theme="9" tint="0.39994506668294322"/>
        </patternFill>
      </fill>
    </dxf>
    <dxf>
      <fill>
        <patternFill>
          <bgColor theme="4" tint="0.79998168889431442"/>
        </patternFill>
      </fill>
    </dxf>
    <dxf>
      <fill>
        <patternFill>
          <bgColor theme="9" tint="0.79998168889431442"/>
        </patternFill>
      </fill>
    </dxf>
    <dxf>
      <fill>
        <patternFill>
          <bgColor theme="9" tint="0.39994506668294322"/>
        </patternFill>
      </fill>
    </dxf>
    <dxf>
      <fill>
        <patternFill>
          <bgColor theme="4" tint="0.79998168889431442"/>
        </patternFill>
      </fill>
    </dxf>
    <dxf>
      <fill>
        <patternFill>
          <bgColor theme="9" tint="0.79998168889431442"/>
        </patternFill>
      </fill>
    </dxf>
    <dxf>
      <fill>
        <patternFill>
          <bgColor theme="9" tint="0.39994506668294322"/>
        </patternFill>
      </fill>
    </dxf>
    <dxf>
      <fill>
        <patternFill>
          <bgColor theme="4" tint="0.79998168889431442"/>
        </patternFill>
      </fill>
    </dxf>
    <dxf>
      <fill>
        <patternFill>
          <bgColor theme="9" tint="0.79998168889431442"/>
        </patternFill>
      </fill>
    </dxf>
    <dxf>
      <fill>
        <patternFill>
          <bgColor theme="9" tint="0.39994506668294322"/>
        </patternFill>
      </fill>
    </dxf>
    <dxf>
      <fill>
        <patternFill>
          <bgColor theme="4" tint="0.79998168889431442"/>
        </patternFill>
      </fill>
    </dxf>
    <dxf>
      <fill>
        <patternFill>
          <bgColor theme="9" tint="0.79998168889431442"/>
        </patternFill>
      </fill>
    </dxf>
    <dxf>
      <fill>
        <patternFill>
          <bgColor theme="9" tint="0.39994506668294322"/>
        </patternFill>
      </fill>
    </dxf>
    <dxf>
      <fill>
        <patternFill>
          <bgColor theme="4"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39994506668294322"/>
        </patternFill>
      </fill>
    </dxf>
    <dxf>
      <fill>
        <patternFill>
          <bgColor theme="4" tint="0.79998168889431442"/>
        </patternFill>
      </fill>
    </dxf>
    <dxf>
      <fill>
        <patternFill>
          <bgColor theme="9" tint="0.79998168889431442"/>
        </patternFill>
      </fill>
    </dxf>
    <dxf>
      <fill>
        <patternFill>
          <bgColor theme="9" tint="0.39994506668294322"/>
        </patternFill>
      </fill>
    </dxf>
    <dxf>
      <fill>
        <patternFill>
          <bgColor theme="4" tint="0.79998168889431442"/>
        </patternFill>
      </fill>
    </dxf>
    <dxf>
      <fill>
        <patternFill>
          <bgColor theme="9" tint="0.39994506668294322"/>
        </patternFill>
      </fill>
    </dxf>
    <dxf>
      <fill>
        <patternFill>
          <bgColor theme="4" tint="0.79998168889431442"/>
        </patternFill>
      </fill>
    </dxf>
    <dxf>
      <fill>
        <patternFill>
          <bgColor theme="9" tint="0.39994506668294322"/>
        </patternFill>
      </fill>
    </dxf>
    <dxf>
      <fill>
        <patternFill>
          <bgColor theme="4" tint="0.79998168889431442"/>
        </patternFill>
      </fill>
    </dxf>
    <dxf>
      <fill>
        <patternFill>
          <bgColor theme="9" tint="0.79998168889431442"/>
        </patternFill>
      </fill>
    </dxf>
    <dxf>
      <fill>
        <patternFill>
          <bgColor theme="9" tint="0.39994506668294322"/>
        </patternFill>
      </fill>
    </dxf>
    <dxf>
      <fill>
        <patternFill>
          <bgColor theme="4" tint="0.79998168889431442"/>
        </patternFill>
      </fill>
    </dxf>
    <dxf>
      <fill>
        <patternFill>
          <bgColor theme="9" tint="0.79998168889431442"/>
        </patternFill>
      </fill>
    </dxf>
    <dxf>
      <fill>
        <patternFill>
          <bgColor theme="9" tint="0.39994506668294322"/>
        </patternFill>
      </fill>
    </dxf>
    <dxf>
      <fill>
        <patternFill>
          <bgColor theme="4" tint="0.79998168889431442"/>
        </patternFill>
      </fill>
    </dxf>
    <dxf>
      <fill>
        <patternFill>
          <bgColor theme="9" tint="0.39994506668294322"/>
        </patternFill>
      </fill>
    </dxf>
    <dxf>
      <fill>
        <patternFill>
          <bgColor theme="4" tint="0.79998168889431442"/>
        </patternFill>
      </fill>
    </dxf>
    <dxf>
      <fill>
        <patternFill>
          <bgColor theme="9" tint="0.79998168889431442"/>
        </patternFill>
      </fill>
    </dxf>
    <dxf>
      <fill>
        <patternFill>
          <bgColor theme="9" tint="0.39994506668294322"/>
        </patternFill>
      </fill>
    </dxf>
    <dxf>
      <fill>
        <patternFill>
          <bgColor theme="4" tint="0.79998168889431442"/>
        </patternFill>
      </fill>
    </dxf>
    <dxf>
      <fill>
        <patternFill>
          <bgColor theme="9" tint="0.79998168889431442"/>
        </patternFill>
      </fill>
    </dxf>
    <dxf>
      <fill>
        <patternFill>
          <bgColor theme="9" tint="0.79998168889431442"/>
        </patternFill>
      </fill>
    </dxf>
    <dxf>
      <fill>
        <patternFill>
          <bgColor theme="9" tint="0.39994506668294322"/>
        </patternFill>
      </fill>
    </dxf>
    <dxf>
      <fill>
        <patternFill>
          <bgColor theme="4" tint="0.79998168889431442"/>
        </patternFill>
      </fill>
    </dxf>
    <dxf>
      <fill>
        <patternFill>
          <bgColor theme="9" tint="0.79998168889431442"/>
        </patternFill>
      </fill>
    </dxf>
    <dxf>
      <fill>
        <patternFill>
          <bgColor theme="9" tint="0.39994506668294322"/>
        </patternFill>
      </fill>
    </dxf>
    <dxf>
      <fill>
        <patternFill>
          <bgColor theme="4" tint="0.79998168889431442"/>
        </patternFill>
      </fill>
    </dxf>
    <dxf>
      <fill>
        <patternFill>
          <bgColor theme="9" tint="0.79998168889431442"/>
        </patternFill>
      </fill>
    </dxf>
    <dxf>
      <fill>
        <patternFill>
          <bgColor theme="9" tint="0.39994506668294322"/>
        </patternFill>
      </fill>
    </dxf>
    <dxf>
      <fill>
        <patternFill>
          <bgColor theme="4" tint="0.79998168889431442"/>
        </patternFill>
      </fill>
    </dxf>
    <dxf>
      <fill>
        <patternFill>
          <bgColor theme="9" tint="0.39994506668294322"/>
        </patternFill>
      </fill>
    </dxf>
    <dxf>
      <fill>
        <patternFill>
          <bgColor theme="4" tint="0.79998168889431442"/>
        </patternFill>
      </fill>
    </dxf>
    <dxf>
      <fill>
        <patternFill>
          <bgColor theme="9" tint="0.79998168889431442"/>
        </patternFill>
      </fill>
    </dxf>
    <dxf>
      <fill>
        <patternFill>
          <bgColor theme="9" tint="0.39994506668294322"/>
        </patternFill>
      </fill>
    </dxf>
    <dxf>
      <fill>
        <patternFill>
          <bgColor theme="4" tint="0.79998168889431442"/>
        </patternFill>
      </fill>
    </dxf>
    <dxf>
      <fill>
        <patternFill>
          <bgColor theme="9" tint="0.79998168889431442"/>
        </patternFill>
      </fill>
    </dxf>
    <dxf>
      <fill>
        <patternFill>
          <bgColor theme="9" tint="0.39994506668294322"/>
        </patternFill>
      </fill>
    </dxf>
    <dxf>
      <fill>
        <patternFill>
          <bgColor theme="4" tint="0.79998168889431442"/>
        </patternFill>
      </fill>
    </dxf>
    <dxf>
      <fill>
        <patternFill>
          <bgColor theme="9" tint="0.79998168889431442"/>
        </patternFill>
      </fill>
    </dxf>
    <dxf>
      <fill>
        <patternFill>
          <bgColor theme="9" tint="0.39994506668294322"/>
        </patternFill>
      </fill>
    </dxf>
    <dxf>
      <fill>
        <patternFill>
          <bgColor theme="4" tint="0.79998168889431442"/>
        </patternFill>
      </fill>
    </dxf>
    <dxf>
      <fill>
        <patternFill>
          <bgColor theme="9" tint="0.79998168889431442"/>
        </patternFill>
      </fill>
    </dxf>
    <dxf>
      <fill>
        <patternFill>
          <bgColor theme="9" tint="0.39994506668294322"/>
        </patternFill>
      </fill>
    </dxf>
    <dxf>
      <fill>
        <patternFill>
          <bgColor theme="4" tint="0.79998168889431442"/>
        </patternFill>
      </fill>
    </dxf>
    <dxf>
      <fill>
        <patternFill>
          <bgColor theme="9" tint="0.79998168889431442"/>
        </patternFill>
      </fill>
    </dxf>
    <dxf>
      <fill>
        <patternFill>
          <bgColor theme="9" tint="0.79998168889431442"/>
        </patternFill>
      </fill>
    </dxf>
    <dxf>
      <fill>
        <patternFill>
          <bgColor theme="9" tint="0.39994506668294322"/>
        </patternFill>
      </fill>
    </dxf>
    <dxf>
      <fill>
        <patternFill>
          <bgColor theme="4" tint="0.79998168889431442"/>
        </patternFill>
      </fill>
    </dxf>
    <dxf>
      <fill>
        <patternFill>
          <bgColor theme="9" tint="0.79998168889431442"/>
        </patternFill>
      </fill>
    </dxf>
    <dxf>
      <fill>
        <patternFill>
          <bgColor theme="9" tint="0.39994506668294322"/>
        </patternFill>
      </fill>
    </dxf>
    <dxf>
      <fill>
        <patternFill>
          <bgColor theme="4" tint="0.79998168889431442"/>
        </patternFill>
      </fill>
    </dxf>
    <dxf>
      <fill>
        <patternFill>
          <bgColor theme="9" tint="0.79998168889431442"/>
        </patternFill>
      </fill>
    </dxf>
    <dxf>
      <fill>
        <patternFill>
          <bgColor theme="9" tint="0.79998168889431442"/>
        </patternFill>
      </fill>
    </dxf>
    <dxf>
      <fill>
        <patternFill>
          <bgColor theme="9" tint="0.39994506668294322"/>
        </patternFill>
      </fill>
    </dxf>
    <dxf>
      <fill>
        <patternFill>
          <bgColor theme="4" tint="0.79998168889431442"/>
        </patternFill>
      </fill>
    </dxf>
    <dxf>
      <fill>
        <patternFill>
          <bgColor theme="9" tint="0.79998168889431442"/>
        </patternFill>
      </fill>
    </dxf>
    <dxf>
      <fill>
        <patternFill>
          <bgColor theme="9" tint="0.39994506668294322"/>
        </patternFill>
      </fill>
    </dxf>
    <dxf>
      <fill>
        <patternFill>
          <bgColor theme="4" tint="0.79998168889431442"/>
        </patternFill>
      </fill>
    </dxf>
    <dxf>
      <fill>
        <patternFill>
          <bgColor theme="9" tint="0.39994506668294322"/>
        </patternFill>
      </fill>
    </dxf>
    <dxf>
      <fill>
        <patternFill>
          <bgColor theme="4" tint="0.79998168889431442"/>
        </patternFill>
      </fill>
    </dxf>
    <dxf>
      <fill>
        <patternFill>
          <bgColor theme="9" tint="0.79998168889431442"/>
        </patternFill>
      </fill>
    </dxf>
    <dxf>
      <fill>
        <patternFill>
          <bgColor theme="9" tint="0.39994506668294322"/>
        </patternFill>
      </fill>
    </dxf>
    <dxf>
      <fill>
        <patternFill>
          <bgColor theme="4" tint="0.79998168889431442"/>
        </patternFill>
      </fill>
    </dxf>
    <dxf>
      <fill>
        <patternFill>
          <bgColor theme="9" tint="0.79998168889431442"/>
        </patternFill>
      </fill>
    </dxf>
    <dxf>
      <fill>
        <patternFill>
          <bgColor theme="9" tint="0.39994506668294322"/>
        </patternFill>
      </fill>
    </dxf>
    <dxf>
      <fill>
        <patternFill>
          <bgColor theme="4" tint="0.79998168889431442"/>
        </patternFill>
      </fill>
    </dxf>
    <dxf>
      <fill>
        <patternFill>
          <bgColor theme="9" tint="0.79998168889431442"/>
        </patternFill>
      </fill>
    </dxf>
    <dxf>
      <fill>
        <patternFill>
          <bgColor theme="9" tint="0.39994506668294322"/>
        </patternFill>
      </fill>
    </dxf>
    <dxf>
      <fill>
        <patternFill>
          <bgColor theme="4" tint="0.79998168889431442"/>
        </patternFill>
      </fill>
    </dxf>
    <dxf>
      <fill>
        <patternFill>
          <bgColor theme="9" tint="0.79998168889431442"/>
        </patternFill>
      </fill>
    </dxf>
    <dxf>
      <fill>
        <patternFill>
          <bgColor theme="9" tint="0.39994506668294322"/>
        </patternFill>
      </fill>
    </dxf>
    <dxf>
      <fill>
        <patternFill>
          <bgColor theme="4" tint="0.79998168889431442"/>
        </patternFill>
      </fill>
    </dxf>
    <dxf>
      <fill>
        <patternFill>
          <bgColor theme="9" tint="0.79998168889431442"/>
        </patternFill>
      </fill>
    </dxf>
    <dxf>
      <fill>
        <patternFill>
          <bgColor theme="9" tint="0.39994506668294322"/>
        </patternFill>
      </fill>
    </dxf>
    <dxf>
      <fill>
        <patternFill>
          <bgColor theme="4" tint="0.79998168889431442"/>
        </patternFill>
      </fill>
    </dxf>
    <dxf>
      <fill>
        <patternFill>
          <bgColor theme="9" tint="0.79998168889431442"/>
        </patternFill>
      </fill>
    </dxf>
    <dxf>
      <fill>
        <patternFill>
          <bgColor theme="9" tint="0.39994506668294322"/>
        </patternFill>
      </fill>
    </dxf>
    <dxf>
      <fill>
        <patternFill>
          <bgColor theme="4" tint="0.79998168889431442"/>
        </patternFill>
      </fill>
    </dxf>
    <dxf>
      <fill>
        <patternFill>
          <bgColor theme="9" tint="0.79998168889431442"/>
        </patternFill>
      </fill>
    </dxf>
    <dxf>
      <fill>
        <patternFill>
          <bgColor theme="9" tint="0.39994506668294322"/>
        </patternFill>
      </fill>
    </dxf>
    <dxf>
      <fill>
        <patternFill>
          <bgColor theme="4" tint="0.79998168889431442"/>
        </patternFill>
      </fill>
    </dxf>
    <dxf>
      <fill>
        <patternFill>
          <bgColor theme="9" tint="0.79998168889431442"/>
        </patternFill>
      </fill>
    </dxf>
    <dxf>
      <fill>
        <patternFill>
          <bgColor theme="9" tint="0.39994506668294322"/>
        </patternFill>
      </fill>
    </dxf>
    <dxf>
      <fill>
        <patternFill>
          <bgColor theme="4" tint="0.79998168889431442"/>
        </patternFill>
      </fill>
    </dxf>
    <dxf>
      <fill>
        <patternFill>
          <bgColor theme="9" tint="0.79998168889431442"/>
        </patternFill>
      </fill>
    </dxf>
    <dxf>
      <fill>
        <patternFill>
          <bgColor theme="9" tint="0.39994506668294322"/>
        </patternFill>
      </fill>
    </dxf>
    <dxf>
      <fill>
        <patternFill>
          <bgColor theme="4" tint="0.79998168889431442"/>
        </patternFill>
      </fill>
    </dxf>
    <dxf>
      <fill>
        <patternFill>
          <bgColor theme="9" tint="0.79998168889431442"/>
        </patternFill>
      </fill>
    </dxf>
    <dxf>
      <fill>
        <patternFill>
          <bgColor theme="9" tint="0.39994506668294322"/>
        </patternFill>
      </fill>
    </dxf>
    <dxf>
      <fill>
        <patternFill>
          <bgColor theme="4" tint="0.79998168889431442"/>
        </patternFill>
      </fill>
    </dxf>
    <dxf>
      <fill>
        <patternFill>
          <bgColor theme="9" tint="0.79998168889431442"/>
        </patternFill>
      </fill>
    </dxf>
    <dxf>
      <fill>
        <patternFill>
          <bgColor theme="9" tint="0.39994506668294322"/>
        </patternFill>
      </fill>
    </dxf>
    <dxf>
      <fill>
        <patternFill>
          <bgColor theme="4" tint="0.79998168889431442"/>
        </patternFill>
      </fill>
    </dxf>
    <dxf>
      <fill>
        <patternFill>
          <bgColor theme="9" tint="0.79998168889431442"/>
        </patternFill>
      </fill>
    </dxf>
    <dxf>
      <fill>
        <patternFill>
          <bgColor theme="9" tint="0.39994506668294322"/>
        </patternFill>
      </fill>
    </dxf>
    <dxf>
      <fill>
        <patternFill>
          <bgColor theme="4" tint="0.79998168889431442"/>
        </patternFill>
      </fill>
    </dxf>
    <dxf>
      <fill>
        <patternFill>
          <bgColor theme="9" tint="0.79998168889431442"/>
        </patternFill>
      </fill>
    </dxf>
    <dxf>
      <fill>
        <patternFill>
          <bgColor theme="9" tint="0.39994506668294322"/>
        </patternFill>
      </fill>
    </dxf>
    <dxf>
      <fill>
        <patternFill>
          <bgColor theme="4" tint="0.79998168889431442"/>
        </patternFill>
      </fill>
    </dxf>
    <dxf>
      <fill>
        <patternFill>
          <bgColor theme="9" tint="0.79998168889431442"/>
        </patternFill>
      </fill>
    </dxf>
    <dxf>
      <fill>
        <patternFill>
          <bgColor theme="9" tint="0.79998168889431442"/>
        </patternFill>
      </fill>
    </dxf>
    <dxf>
      <fill>
        <patternFill>
          <bgColor theme="9" tint="0.39994506668294322"/>
        </patternFill>
      </fill>
    </dxf>
    <dxf>
      <fill>
        <patternFill>
          <bgColor theme="4" tint="0.79998168889431442"/>
        </patternFill>
      </fill>
    </dxf>
    <dxf>
      <fill>
        <patternFill>
          <bgColor theme="9" tint="0.79998168889431442"/>
        </patternFill>
      </fill>
    </dxf>
    <dxf>
      <fill>
        <patternFill>
          <bgColor theme="9" tint="0.39994506668294322"/>
        </patternFill>
      </fill>
    </dxf>
    <dxf>
      <fill>
        <patternFill>
          <bgColor theme="4" tint="0.79998168889431442"/>
        </patternFill>
      </fill>
    </dxf>
    <dxf>
      <fill>
        <patternFill>
          <bgColor theme="9" tint="0.39994506668294322"/>
        </patternFill>
      </fill>
    </dxf>
    <dxf>
      <fill>
        <patternFill>
          <bgColor theme="4" tint="0.79998168889431442"/>
        </patternFill>
      </fill>
    </dxf>
    <dxf>
      <fill>
        <patternFill>
          <bgColor theme="9" tint="0.79998168889431442"/>
        </patternFill>
      </fill>
    </dxf>
    <dxf>
      <fill>
        <patternFill>
          <bgColor theme="9" tint="0.39994506668294322"/>
        </patternFill>
      </fill>
    </dxf>
    <dxf>
      <fill>
        <patternFill>
          <bgColor theme="4" tint="0.79998168889431442"/>
        </patternFill>
      </fill>
    </dxf>
    <dxf>
      <fill>
        <patternFill>
          <bgColor theme="9" tint="0.79998168889431442"/>
        </patternFill>
      </fill>
    </dxf>
    <dxf>
      <fill>
        <patternFill>
          <bgColor theme="9" tint="0.39994506668294322"/>
        </patternFill>
      </fill>
    </dxf>
    <dxf>
      <fill>
        <patternFill>
          <bgColor theme="4" tint="0.79998168889431442"/>
        </patternFill>
      </fill>
    </dxf>
    <dxf>
      <fill>
        <patternFill>
          <bgColor theme="9" tint="0.79998168889431442"/>
        </patternFill>
      </fill>
    </dxf>
    <dxf>
      <fill>
        <patternFill>
          <bgColor theme="9" tint="0.39994506668294322"/>
        </patternFill>
      </fill>
    </dxf>
    <dxf>
      <fill>
        <patternFill>
          <bgColor theme="4" tint="0.79998168889431442"/>
        </patternFill>
      </fill>
    </dxf>
    <dxf>
      <fill>
        <patternFill>
          <bgColor theme="9" tint="0.79998168889431442"/>
        </patternFill>
      </fill>
    </dxf>
    <dxf>
      <fill>
        <patternFill>
          <bgColor theme="9" tint="0.39994506668294322"/>
        </patternFill>
      </fill>
    </dxf>
    <dxf>
      <fill>
        <patternFill>
          <bgColor theme="4" tint="0.79998168889431442"/>
        </patternFill>
      </fill>
    </dxf>
    <dxf>
      <fill>
        <patternFill>
          <bgColor theme="9" tint="0.79998168889431442"/>
        </patternFill>
      </fill>
    </dxf>
    <dxf>
      <fill>
        <patternFill>
          <bgColor theme="9" tint="0.39994506668294322"/>
        </patternFill>
      </fill>
    </dxf>
    <dxf>
      <fill>
        <patternFill>
          <bgColor theme="4" tint="0.79998168889431442"/>
        </patternFill>
      </fill>
    </dxf>
    <dxf>
      <fill>
        <patternFill>
          <bgColor theme="9" tint="0.79998168889431442"/>
        </patternFill>
      </fill>
    </dxf>
    <dxf>
      <fill>
        <patternFill>
          <bgColor theme="9" tint="0.39994506668294322"/>
        </patternFill>
      </fill>
    </dxf>
    <dxf>
      <fill>
        <patternFill>
          <bgColor theme="4" tint="0.79998168889431442"/>
        </patternFill>
      </fill>
    </dxf>
    <dxf>
      <fill>
        <patternFill>
          <bgColor theme="9" tint="0.79998168889431442"/>
        </patternFill>
      </fill>
    </dxf>
    <dxf>
      <fill>
        <patternFill>
          <bgColor theme="9" tint="0.39994506668294322"/>
        </patternFill>
      </fill>
    </dxf>
    <dxf>
      <fill>
        <patternFill>
          <bgColor theme="4" tint="0.79998168889431442"/>
        </patternFill>
      </fill>
    </dxf>
    <dxf>
      <fill>
        <patternFill>
          <bgColor theme="9" tint="0.39994506668294322"/>
        </patternFill>
      </fill>
    </dxf>
    <dxf>
      <fill>
        <patternFill>
          <bgColor theme="4" tint="0.79998168889431442"/>
        </patternFill>
      </fill>
    </dxf>
    <dxf>
      <fill>
        <patternFill>
          <bgColor theme="9" tint="0.79998168889431442"/>
        </patternFill>
      </fill>
    </dxf>
    <dxf>
      <fill>
        <patternFill>
          <bgColor theme="9" tint="0.39994506668294322"/>
        </patternFill>
      </fill>
    </dxf>
    <dxf>
      <fill>
        <patternFill>
          <bgColor theme="4" tint="0.79998168889431442"/>
        </patternFill>
      </fill>
    </dxf>
    <dxf>
      <fill>
        <patternFill>
          <bgColor theme="9" tint="0.79998168889431442"/>
        </patternFill>
      </fill>
    </dxf>
    <dxf>
      <fill>
        <patternFill>
          <bgColor theme="9" tint="0.39994506668294322"/>
        </patternFill>
      </fill>
    </dxf>
    <dxf>
      <fill>
        <patternFill>
          <bgColor theme="4" tint="0.79998168889431442"/>
        </patternFill>
      </fill>
    </dxf>
    <dxf>
      <fill>
        <patternFill>
          <bgColor theme="9" tint="0.79998168889431442"/>
        </patternFill>
      </fill>
    </dxf>
    <dxf>
      <fill>
        <patternFill>
          <bgColor theme="9" tint="0.39994506668294322"/>
        </patternFill>
      </fill>
    </dxf>
    <dxf>
      <fill>
        <patternFill>
          <bgColor theme="4" tint="0.79998168889431442"/>
        </patternFill>
      </fill>
    </dxf>
    <dxf>
      <fill>
        <patternFill>
          <bgColor theme="9" tint="0.79998168889431442"/>
        </patternFill>
      </fill>
    </dxf>
    <dxf>
      <fill>
        <patternFill>
          <bgColor theme="9" tint="0.39994506668294322"/>
        </patternFill>
      </fill>
    </dxf>
    <dxf>
      <fill>
        <patternFill>
          <bgColor theme="4" tint="0.79998168889431442"/>
        </patternFill>
      </fill>
    </dxf>
    <dxf>
      <fill>
        <patternFill>
          <bgColor theme="9" tint="0.79998168889431442"/>
        </patternFill>
      </fill>
    </dxf>
    <dxf>
      <fill>
        <patternFill>
          <bgColor theme="9" tint="0.39994506668294322"/>
        </patternFill>
      </fill>
    </dxf>
    <dxf>
      <fill>
        <patternFill>
          <bgColor theme="4" tint="0.79998168889431442"/>
        </patternFill>
      </fill>
    </dxf>
    <dxf>
      <fill>
        <patternFill>
          <bgColor theme="9" tint="0.79998168889431442"/>
        </patternFill>
      </fill>
    </dxf>
    <dxf>
      <fill>
        <patternFill>
          <bgColor theme="9" tint="0.39994506668294322"/>
        </patternFill>
      </fill>
    </dxf>
    <dxf>
      <fill>
        <patternFill>
          <bgColor theme="4" tint="0.79998168889431442"/>
        </patternFill>
      </fill>
    </dxf>
    <dxf>
      <fill>
        <patternFill>
          <bgColor theme="9" tint="0.79998168889431442"/>
        </patternFill>
      </fill>
    </dxf>
    <dxf>
      <fill>
        <patternFill>
          <bgColor theme="9" tint="0.39994506668294322"/>
        </patternFill>
      </fill>
    </dxf>
    <dxf>
      <fill>
        <patternFill>
          <bgColor theme="4" tint="0.79998168889431442"/>
        </patternFill>
      </fill>
    </dxf>
    <dxf>
      <fill>
        <patternFill>
          <bgColor theme="9" tint="0.79998168889431442"/>
        </patternFill>
      </fill>
    </dxf>
    <dxf>
      <fill>
        <patternFill>
          <bgColor theme="9" tint="0.39994506668294322"/>
        </patternFill>
      </fill>
    </dxf>
    <dxf>
      <fill>
        <patternFill>
          <bgColor theme="4" tint="0.79998168889431442"/>
        </patternFill>
      </fill>
    </dxf>
    <dxf>
      <fill>
        <patternFill>
          <bgColor theme="9" tint="0.79998168889431442"/>
        </patternFill>
      </fill>
    </dxf>
    <dxf>
      <fill>
        <patternFill>
          <bgColor theme="9" tint="0.39994506668294322"/>
        </patternFill>
      </fill>
    </dxf>
    <dxf>
      <fill>
        <patternFill>
          <bgColor theme="4" tint="0.79998168889431442"/>
        </patternFill>
      </fill>
    </dxf>
    <dxf>
      <fill>
        <patternFill>
          <bgColor theme="9" tint="0.79998168889431442"/>
        </patternFill>
      </fill>
    </dxf>
    <dxf>
      <fill>
        <patternFill>
          <bgColor theme="9" tint="0.39994506668294322"/>
        </patternFill>
      </fill>
    </dxf>
    <dxf>
      <fill>
        <patternFill>
          <bgColor theme="4" tint="0.79998168889431442"/>
        </patternFill>
      </fill>
    </dxf>
    <dxf>
      <fill>
        <patternFill>
          <bgColor theme="9" tint="0.79998168889431442"/>
        </patternFill>
      </fill>
    </dxf>
    <dxf>
      <fill>
        <patternFill>
          <bgColor theme="9" tint="0.39994506668294322"/>
        </patternFill>
      </fill>
    </dxf>
    <dxf>
      <fill>
        <patternFill>
          <bgColor theme="4" tint="0.79998168889431442"/>
        </patternFill>
      </fill>
    </dxf>
    <dxf>
      <fill>
        <patternFill>
          <bgColor theme="9" tint="0.79998168889431442"/>
        </patternFill>
      </fill>
    </dxf>
    <dxf>
      <fill>
        <patternFill>
          <bgColor theme="9" tint="0.39994506668294322"/>
        </patternFill>
      </fill>
    </dxf>
    <dxf>
      <fill>
        <patternFill>
          <bgColor theme="4" tint="0.79998168889431442"/>
        </patternFill>
      </fill>
    </dxf>
    <dxf>
      <fill>
        <patternFill>
          <bgColor theme="9" tint="0.79998168889431442"/>
        </patternFill>
      </fill>
    </dxf>
    <dxf>
      <fill>
        <patternFill>
          <bgColor theme="9" tint="0.39994506668294322"/>
        </patternFill>
      </fill>
    </dxf>
    <dxf>
      <fill>
        <patternFill>
          <bgColor theme="4" tint="0.79998168889431442"/>
        </patternFill>
      </fill>
    </dxf>
    <dxf>
      <fill>
        <patternFill>
          <bgColor theme="9" tint="0.79998168889431442"/>
        </patternFill>
      </fill>
    </dxf>
    <dxf>
      <fill>
        <patternFill>
          <bgColor theme="9" tint="0.39994506668294322"/>
        </patternFill>
      </fill>
    </dxf>
    <dxf>
      <fill>
        <patternFill>
          <bgColor theme="4" tint="0.79998168889431442"/>
        </patternFill>
      </fill>
    </dxf>
    <dxf>
      <fill>
        <patternFill>
          <bgColor theme="9" tint="0.79998168889431442"/>
        </patternFill>
      </fill>
    </dxf>
    <dxf>
      <fill>
        <patternFill>
          <bgColor theme="9" tint="0.39994506668294322"/>
        </patternFill>
      </fill>
    </dxf>
    <dxf>
      <fill>
        <patternFill>
          <bgColor theme="4" tint="0.79998168889431442"/>
        </patternFill>
      </fill>
    </dxf>
    <dxf>
      <fill>
        <patternFill>
          <bgColor theme="9" tint="0.79998168889431442"/>
        </patternFill>
      </fill>
    </dxf>
    <dxf>
      <fill>
        <patternFill>
          <bgColor theme="9" tint="0.39994506668294322"/>
        </patternFill>
      </fill>
    </dxf>
    <dxf>
      <fill>
        <patternFill>
          <bgColor theme="4" tint="0.79998168889431442"/>
        </patternFill>
      </fill>
    </dxf>
    <dxf>
      <fill>
        <patternFill>
          <bgColor theme="9" tint="0.79998168889431442"/>
        </patternFill>
      </fill>
    </dxf>
    <dxf>
      <fill>
        <patternFill>
          <bgColor theme="9" tint="0.39994506668294322"/>
        </patternFill>
      </fill>
    </dxf>
    <dxf>
      <fill>
        <patternFill>
          <bgColor theme="4" tint="0.79998168889431442"/>
        </patternFill>
      </fill>
    </dxf>
    <dxf>
      <fill>
        <patternFill>
          <bgColor theme="9" tint="0.79998168889431442"/>
        </patternFill>
      </fill>
    </dxf>
    <dxf>
      <fill>
        <patternFill>
          <bgColor theme="9" tint="0.79998168889431442"/>
        </patternFill>
      </fill>
    </dxf>
    <dxf>
      <fill>
        <patternFill>
          <bgColor theme="9" tint="0.39994506668294322"/>
        </patternFill>
      </fill>
    </dxf>
    <dxf>
      <fill>
        <patternFill>
          <bgColor theme="4" tint="0.79998168889431442"/>
        </patternFill>
      </fill>
    </dxf>
    <dxf>
      <fill>
        <patternFill>
          <bgColor theme="9" tint="0.79998168889431442"/>
        </patternFill>
      </fill>
    </dxf>
    <dxf>
      <fill>
        <patternFill>
          <bgColor theme="9" tint="0.39994506668294322"/>
        </patternFill>
      </fill>
    </dxf>
    <dxf>
      <fill>
        <patternFill>
          <bgColor theme="4" tint="0.79998168889431442"/>
        </patternFill>
      </fill>
    </dxf>
    <dxf>
      <fill>
        <patternFill>
          <bgColor theme="9" tint="0.79998168889431442"/>
        </patternFill>
      </fill>
    </dxf>
    <dxf>
      <fill>
        <patternFill>
          <bgColor theme="9" tint="0.39994506668294322"/>
        </patternFill>
      </fill>
    </dxf>
    <dxf>
      <fill>
        <patternFill>
          <bgColor theme="4" tint="0.79998168889431442"/>
        </patternFill>
      </fill>
    </dxf>
    <dxf>
      <fill>
        <patternFill>
          <bgColor theme="9" tint="0.79998168889431442"/>
        </patternFill>
      </fill>
    </dxf>
    <dxf>
      <fill>
        <patternFill>
          <bgColor theme="9" tint="0.39994506668294322"/>
        </patternFill>
      </fill>
    </dxf>
    <dxf>
      <fill>
        <patternFill>
          <bgColor theme="4" tint="0.79998168889431442"/>
        </patternFill>
      </fill>
    </dxf>
    <dxf>
      <fill>
        <patternFill>
          <bgColor theme="9" tint="0.79998168889431442"/>
        </patternFill>
      </fill>
    </dxf>
    <dxf>
      <fill>
        <patternFill>
          <bgColor theme="9" tint="0.39994506668294322"/>
        </patternFill>
      </fill>
    </dxf>
    <dxf>
      <fill>
        <patternFill>
          <bgColor theme="4" tint="0.79998168889431442"/>
        </patternFill>
      </fill>
    </dxf>
    <dxf>
      <fill>
        <patternFill>
          <bgColor theme="9" tint="0.79998168889431442"/>
        </patternFill>
      </fill>
    </dxf>
    <dxf>
      <fill>
        <patternFill>
          <bgColor theme="9" tint="0.79998168889431442"/>
        </patternFill>
      </fill>
    </dxf>
    <dxf>
      <fill>
        <patternFill>
          <bgColor theme="9" tint="0.39994506668294322"/>
        </patternFill>
      </fill>
    </dxf>
    <dxf>
      <fill>
        <patternFill>
          <bgColor theme="4" tint="0.79998168889431442"/>
        </patternFill>
      </fill>
    </dxf>
    <dxf>
      <fill>
        <patternFill>
          <bgColor theme="9" tint="0.39994506668294322"/>
        </patternFill>
      </fill>
    </dxf>
    <dxf>
      <fill>
        <patternFill>
          <bgColor theme="4" tint="0.79998168889431442"/>
        </patternFill>
      </fill>
    </dxf>
    <dxf>
      <fill>
        <patternFill>
          <bgColor theme="9" tint="0.79998168889431442"/>
        </patternFill>
      </fill>
    </dxf>
    <dxf>
      <fill>
        <patternFill>
          <bgColor theme="9" tint="0.39994506668294322"/>
        </patternFill>
      </fill>
    </dxf>
    <dxf>
      <fill>
        <patternFill>
          <bgColor theme="4" tint="0.79998168889431442"/>
        </patternFill>
      </fill>
    </dxf>
    <dxf>
      <fill>
        <patternFill>
          <bgColor theme="9" tint="0.79998168889431442"/>
        </patternFill>
      </fill>
    </dxf>
    <dxf>
      <fill>
        <patternFill>
          <bgColor theme="9" tint="0.39994506668294322"/>
        </patternFill>
      </fill>
    </dxf>
    <dxf>
      <fill>
        <patternFill>
          <bgColor theme="4" tint="0.79998168889431442"/>
        </patternFill>
      </fill>
    </dxf>
    <dxf>
      <fill>
        <patternFill>
          <bgColor theme="9" tint="0.79998168889431442"/>
        </patternFill>
      </fill>
    </dxf>
    <dxf>
      <fill>
        <patternFill>
          <bgColor theme="9" tint="0.39994506668294322"/>
        </patternFill>
      </fill>
    </dxf>
    <dxf>
      <fill>
        <patternFill>
          <bgColor theme="4" tint="0.79998168889431442"/>
        </patternFill>
      </fill>
    </dxf>
    <dxf>
      <fill>
        <patternFill>
          <bgColor theme="9" tint="0.79998168889431442"/>
        </patternFill>
      </fill>
    </dxf>
    <dxf>
      <fill>
        <patternFill>
          <bgColor theme="9" tint="0.39994506668294322"/>
        </patternFill>
      </fill>
    </dxf>
    <dxf>
      <fill>
        <patternFill>
          <bgColor theme="4" tint="0.79998168889431442"/>
        </patternFill>
      </fill>
    </dxf>
    <dxf>
      <fill>
        <patternFill>
          <bgColor theme="9" tint="0.79998168889431442"/>
        </patternFill>
      </fill>
    </dxf>
    <dxf>
      <fill>
        <patternFill>
          <bgColor theme="9" tint="0.39994506668294322"/>
        </patternFill>
      </fill>
    </dxf>
    <dxf>
      <fill>
        <patternFill>
          <bgColor theme="4" tint="0.79998168889431442"/>
        </patternFill>
      </fill>
    </dxf>
    <dxf>
      <fill>
        <patternFill>
          <bgColor theme="9" tint="0.79998168889431442"/>
        </patternFill>
      </fill>
    </dxf>
    <dxf>
      <fill>
        <patternFill>
          <bgColor theme="9" tint="0.39994506668294322"/>
        </patternFill>
      </fill>
    </dxf>
    <dxf>
      <fill>
        <patternFill>
          <bgColor theme="4" tint="0.79998168889431442"/>
        </patternFill>
      </fill>
    </dxf>
    <dxf>
      <fill>
        <patternFill>
          <bgColor theme="9" tint="0.79998168889431442"/>
        </patternFill>
      </fill>
    </dxf>
    <dxf>
      <fill>
        <patternFill>
          <bgColor theme="9" tint="0.39994506668294322"/>
        </patternFill>
      </fill>
    </dxf>
    <dxf>
      <fill>
        <patternFill>
          <bgColor theme="4" tint="0.79998168889431442"/>
        </patternFill>
      </fill>
    </dxf>
    <dxf>
      <fill>
        <patternFill>
          <bgColor theme="9" tint="0.79998168889431442"/>
        </patternFill>
      </fill>
    </dxf>
    <dxf>
      <fill>
        <patternFill>
          <bgColor theme="9" tint="0.39994506668294322"/>
        </patternFill>
      </fill>
    </dxf>
    <dxf>
      <fill>
        <patternFill>
          <bgColor theme="4" tint="0.79998168889431442"/>
        </patternFill>
      </fill>
    </dxf>
    <dxf>
      <fill>
        <patternFill>
          <bgColor theme="9" tint="0.79998168889431442"/>
        </patternFill>
      </fill>
    </dxf>
    <dxf>
      <fill>
        <patternFill>
          <bgColor theme="9" tint="0.39994506668294322"/>
        </patternFill>
      </fill>
    </dxf>
    <dxf>
      <fill>
        <patternFill>
          <bgColor theme="4" tint="0.79998168889431442"/>
        </patternFill>
      </fill>
    </dxf>
    <dxf>
      <fill>
        <patternFill>
          <bgColor theme="9" tint="0.39994506668294322"/>
        </patternFill>
      </fill>
    </dxf>
    <dxf>
      <fill>
        <patternFill>
          <bgColor theme="4" tint="0.79998168889431442"/>
        </patternFill>
      </fill>
    </dxf>
    <dxf>
      <fill>
        <patternFill>
          <bgColor theme="9" tint="0.39994506668294322"/>
        </patternFill>
      </fill>
    </dxf>
    <dxf>
      <fill>
        <patternFill>
          <bgColor theme="4" tint="0.79998168889431442"/>
        </patternFill>
      </fill>
    </dxf>
    <dxf>
      <fill>
        <patternFill>
          <bgColor theme="9" tint="0.79998168889431442"/>
        </patternFill>
      </fill>
    </dxf>
    <dxf>
      <fill>
        <patternFill>
          <bgColor theme="9" tint="0.79998168889431442"/>
        </patternFill>
      </fill>
    </dxf>
    <dxf>
      <fill>
        <patternFill>
          <bgColor theme="9" tint="0.39994506668294322"/>
        </patternFill>
      </fill>
    </dxf>
    <dxf>
      <fill>
        <patternFill>
          <bgColor theme="4" tint="0.79998168889431442"/>
        </patternFill>
      </fill>
    </dxf>
    <dxf>
      <fill>
        <patternFill>
          <bgColor theme="9" tint="0.79998168889431442"/>
        </patternFill>
      </fill>
    </dxf>
    <dxf>
      <fill>
        <patternFill>
          <bgColor theme="9" tint="0.39994506668294322"/>
        </patternFill>
      </fill>
    </dxf>
    <dxf>
      <fill>
        <patternFill>
          <bgColor theme="4" tint="0.79998168889431442"/>
        </patternFill>
      </fill>
    </dxf>
    <dxf>
      <fill>
        <patternFill>
          <bgColor theme="9" tint="0.79998168889431442"/>
        </patternFill>
      </fill>
    </dxf>
    <dxf>
      <fill>
        <patternFill>
          <bgColor theme="9" tint="0.39994506668294322"/>
        </patternFill>
      </fill>
    </dxf>
    <dxf>
      <fill>
        <patternFill>
          <bgColor theme="4" tint="0.79998168889431442"/>
        </patternFill>
      </fill>
    </dxf>
    <dxf>
      <fill>
        <patternFill>
          <bgColor theme="9" tint="0.79998168889431442"/>
        </patternFill>
      </fill>
    </dxf>
    <dxf>
      <fill>
        <patternFill>
          <bgColor theme="9" tint="0.39994506668294322"/>
        </patternFill>
      </fill>
    </dxf>
    <dxf>
      <fill>
        <patternFill>
          <bgColor theme="4" tint="0.79998168889431442"/>
        </patternFill>
      </fill>
    </dxf>
    <dxf>
      <fill>
        <patternFill>
          <bgColor theme="9" tint="0.79998168889431442"/>
        </patternFill>
      </fill>
    </dxf>
    <dxf>
      <fill>
        <patternFill>
          <bgColor theme="9" tint="0.39994506668294322"/>
        </patternFill>
      </fill>
    </dxf>
    <dxf>
      <fill>
        <patternFill>
          <bgColor theme="4" tint="0.79998168889431442"/>
        </patternFill>
      </fill>
    </dxf>
    <dxf>
      <fill>
        <patternFill>
          <bgColor theme="9" tint="0.79998168889431442"/>
        </patternFill>
      </fill>
    </dxf>
    <dxf>
      <fill>
        <patternFill>
          <bgColor theme="9" tint="0.39994506668294322"/>
        </patternFill>
      </fill>
    </dxf>
    <dxf>
      <fill>
        <patternFill>
          <bgColor theme="4" tint="0.79998168889431442"/>
        </patternFill>
      </fill>
    </dxf>
    <dxf>
      <fill>
        <patternFill>
          <bgColor theme="9" tint="0.79998168889431442"/>
        </patternFill>
      </fill>
    </dxf>
    <dxf>
      <fill>
        <patternFill>
          <bgColor theme="9" tint="0.79998168889431442"/>
        </patternFill>
      </fill>
    </dxf>
    <dxf>
      <fill>
        <patternFill>
          <bgColor theme="9" tint="0.39994506668294322"/>
        </patternFill>
      </fill>
    </dxf>
    <dxf>
      <fill>
        <patternFill>
          <bgColor theme="4" tint="0.79998168889431442"/>
        </patternFill>
      </fill>
    </dxf>
    <dxf>
      <fill>
        <patternFill>
          <bgColor theme="9" tint="0.79998168889431442"/>
        </patternFill>
      </fill>
    </dxf>
    <dxf>
      <fill>
        <patternFill>
          <bgColor theme="9" tint="0.39994506668294322"/>
        </patternFill>
      </fill>
    </dxf>
    <dxf>
      <fill>
        <patternFill>
          <bgColor theme="4" tint="0.79998168889431442"/>
        </patternFill>
      </fill>
    </dxf>
    <dxf>
      <fill>
        <patternFill>
          <bgColor theme="9" tint="0.39994506668294322"/>
        </patternFill>
      </fill>
    </dxf>
    <dxf>
      <fill>
        <patternFill>
          <bgColor theme="4" tint="0.79998168889431442"/>
        </patternFill>
      </fill>
    </dxf>
    <dxf>
      <fill>
        <patternFill>
          <bgColor theme="9" tint="0.79998168889431442"/>
        </patternFill>
      </fill>
    </dxf>
    <dxf>
      <fill>
        <patternFill>
          <bgColor theme="9" tint="0.39994506668294322"/>
        </patternFill>
      </fill>
    </dxf>
    <dxf>
      <fill>
        <patternFill>
          <bgColor theme="4" tint="0.79998168889431442"/>
        </patternFill>
      </fill>
    </dxf>
    <dxf>
      <fill>
        <patternFill>
          <bgColor theme="9" tint="0.79998168889431442"/>
        </patternFill>
      </fill>
    </dxf>
    <dxf>
      <fill>
        <patternFill>
          <bgColor theme="9" tint="0.39994506668294322"/>
        </patternFill>
      </fill>
    </dxf>
    <dxf>
      <fill>
        <patternFill>
          <bgColor theme="4" tint="0.79998168889431442"/>
        </patternFill>
      </fill>
    </dxf>
    <dxf>
      <fill>
        <patternFill>
          <bgColor theme="9" tint="0.79998168889431442"/>
        </patternFill>
      </fill>
    </dxf>
    <dxf>
      <fill>
        <patternFill>
          <bgColor theme="9" tint="0.39994506668294322"/>
        </patternFill>
      </fill>
    </dxf>
    <dxf>
      <fill>
        <patternFill>
          <bgColor theme="4" tint="0.79998168889431442"/>
        </patternFill>
      </fill>
    </dxf>
    <dxf>
      <fill>
        <patternFill>
          <bgColor theme="9" tint="0.79998168889431442"/>
        </patternFill>
      </fill>
    </dxf>
    <dxf>
      <fill>
        <patternFill>
          <bgColor theme="9" tint="0.39994506668294322"/>
        </patternFill>
      </fill>
    </dxf>
    <dxf>
      <fill>
        <patternFill>
          <bgColor theme="4" tint="0.79998168889431442"/>
        </patternFill>
      </fill>
    </dxf>
    <dxf>
      <fill>
        <patternFill>
          <bgColor theme="9" tint="0.79998168889431442"/>
        </patternFill>
      </fill>
    </dxf>
    <dxf>
      <fill>
        <patternFill>
          <bgColor theme="9" tint="0.39994506668294322"/>
        </patternFill>
      </fill>
    </dxf>
    <dxf>
      <fill>
        <patternFill>
          <bgColor theme="4" tint="0.79998168889431442"/>
        </patternFill>
      </fill>
    </dxf>
    <dxf>
      <fill>
        <patternFill>
          <bgColor theme="9" tint="0.79998168889431442"/>
        </patternFill>
      </fill>
    </dxf>
    <dxf>
      <fill>
        <patternFill>
          <bgColor theme="9" tint="0.39994506668294322"/>
        </patternFill>
      </fill>
    </dxf>
    <dxf>
      <fill>
        <patternFill>
          <bgColor theme="4" tint="0.79998168889431442"/>
        </patternFill>
      </fill>
    </dxf>
    <dxf>
      <fill>
        <patternFill>
          <bgColor theme="9" tint="0.79998168889431442"/>
        </patternFill>
      </fill>
    </dxf>
    <dxf>
      <fill>
        <patternFill>
          <bgColor theme="9" tint="0.39994506668294322"/>
        </patternFill>
      </fill>
    </dxf>
    <dxf>
      <fill>
        <patternFill>
          <bgColor theme="4" tint="0.79998168889431442"/>
        </patternFill>
      </fill>
    </dxf>
    <dxf>
      <fill>
        <patternFill>
          <bgColor theme="9" tint="0.79998168889431442"/>
        </patternFill>
      </fill>
    </dxf>
    <dxf>
      <fill>
        <patternFill>
          <bgColor theme="9" tint="0.39994506668294322"/>
        </patternFill>
      </fill>
    </dxf>
    <dxf>
      <fill>
        <patternFill>
          <bgColor theme="4" tint="0.79998168889431442"/>
        </patternFill>
      </fill>
    </dxf>
    <dxf>
      <fill>
        <patternFill>
          <bgColor theme="9" tint="0.79998168889431442"/>
        </patternFill>
      </fill>
    </dxf>
    <dxf>
      <fill>
        <patternFill>
          <bgColor theme="9" tint="0.39994506668294322"/>
        </patternFill>
      </fill>
    </dxf>
    <dxf>
      <fill>
        <patternFill>
          <bgColor theme="4" tint="0.79998168889431442"/>
        </patternFill>
      </fill>
    </dxf>
    <dxf>
      <fill>
        <patternFill>
          <bgColor theme="9" tint="0.79998168889431442"/>
        </patternFill>
      </fill>
    </dxf>
    <dxf>
      <fill>
        <patternFill>
          <bgColor theme="9" tint="0.39994506668294322"/>
        </patternFill>
      </fill>
    </dxf>
    <dxf>
      <fill>
        <patternFill>
          <bgColor theme="4" tint="0.79998168889431442"/>
        </patternFill>
      </fill>
    </dxf>
    <dxf>
      <fill>
        <patternFill>
          <bgColor theme="9" tint="0.79998168889431442"/>
        </patternFill>
      </fill>
    </dxf>
    <dxf>
      <fill>
        <patternFill>
          <bgColor theme="9" tint="0.39994506668294322"/>
        </patternFill>
      </fill>
    </dxf>
    <dxf>
      <fill>
        <patternFill>
          <bgColor theme="4" tint="0.79998168889431442"/>
        </patternFill>
      </fill>
    </dxf>
    <dxf>
      <fill>
        <patternFill>
          <bgColor theme="9" tint="0.79998168889431442"/>
        </patternFill>
      </fill>
    </dxf>
    <dxf>
      <fill>
        <patternFill>
          <bgColor theme="9" tint="0.79998168889431442"/>
        </patternFill>
      </fill>
    </dxf>
    <dxf>
      <fill>
        <patternFill>
          <bgColor theme="9" tint="0.39994506668294322"/>
        </patternFill>
      </fill>
    </dxf>
    <dxf>
      <fill>
        <patternFill>
          <bgColor theme="4" tint="0.79998168889431442"/>
        </patternFill>
      </fill>
    </dxf>
    <dxf>
      <fill>
        <patternFill>
          <bgColor theme="9" tint="0.79998168889431442"/>
        </patternFill>
      </fill>
    </dxf>
    <dxf>
      <fill>
        <patternFill>
          <bgColor theme="9" tint="0.39994506668294322"/>
        </patternFill>
      </fill>
    </dxf>
    <dxf>
      <fill>
        <patternFill>
          <bgColor theme="4" tint="0.79998168889431442"/>
        </patternFill>
      </fill>
    </dxf>
    <dxf>
      <fill>
        <patternFill>
          <bgColor theme="9" tint="0.39994506668294322"/>
        </patternFill>
      </fill>
    </dxf>
    <dxf>
      <fill>
        <patternFill>
          <bgColor theme="4" tint="0.79998168889431442"/>
        </patternFill>
      </fill>
    </dxf>
    <dxf>
      <fill>
        <patternFill>
          <bgColor theme="9" tint="0.79998168889431442"/>
        </patternFill>
      </fill>
    </dxf>
    <dxf>
      <fill>
        <patternFill>
          <bgColor theme="9" tint="0.39994506668294322"/>
        </patternFill>
      </fill>
    </dxf>
    <dxf>
      <fill>
        <patternFill>
          <bgColor theme="4" tint="0.79998168889431442"/>
        </patternFill>
      </fill>
    </dxf>
    <dxf>
      <fill>
        <patternFill>
          <bgColor theme="9" tint="0.79998168889431442"/>
        </patternFill>
      </fill>
    </dxf>
    <dxf>
      <fill>
        <patternFill>
          <bgColor theme="9" tint="0.39994506668294322"/>
        </patternFill>
      </fill>
    </dxf>
    <dxf>
      <fill>
        <patternFill>
          <bgColor theme="4" tint="0.79998168889431442"/>
        </patternFill>
      </fill>
    </dxf>
    <dxf>
      <fill>
        <patternFill>
          <bgColor theme="9" tint="0.79998168889431442"/>
        </patternFill>
      </fill>
    </dxf>
    <dxf>
      <fill>
        <patternFill>
          <bgColor theme="9" tint="0.79998168889431442"/>
        </patternFill>
      </fill>
    </dxf>
    <dxf>
      <fill>
        <patternFill>
          <bgColor theme="9" tint="0.39994506668294322"/>
        </patternFill>
      </fill>
    </dxf>
    <dxf>
      <fill>
        <patternFill>
          <bgColor theme="4" tint="0.79998168889431442"/>
        </patternFill>
      </fill>
    </dxf>
    <dxf>
      <fill>
        <patternFill>
          <bgColor theme="9" tint="0.79998168889431442"/>
        </patternFill>
      </fill>
    </dxf>
    <dxf>
      <fill>
        <patternFill>
          <bgColor theme="9" tint="0.39994506668294322"/>
        </patternFill>
      </fill>
    </dxf>
    <dxf>
      <fill>
        <patternFill>
          <bgColor theme="4" tint="0.79998168889431442"/>
        </patternFill>
      </fill>
    </dxf>
    <dxf>
      <fill>
        <patternFill>
          <bgColor theme="9" tint="0.79998168889431442"/>
        </patternFill>
      </fill>
    </dxf>
    <dxf>
      <fill>
        <patternFill>
          <bgColor theme="9" tint="0.39994506668294322"/>
        </patternFill>
      </fill>
    </dxf>
    <dxf>
      <fill>
        <patternFill>
          <bgColor theme="4" tint="0.79998168889431442"/>
        </patternFill>
      </fill>
    </dxf>
    <dxf>
      <fill>
        <patternFill>
          <bgColor theme="9" tint="0.39994506668294322"/>
        </patternFill>
      </fill>
    </dxf>
    <dxf>
      <fill>
        <patternFill>
          <bgColor theme="4" tint="0.79998168889431442"/>
        </patternFill>
      </fill>
    </dxf>
    <dxf>
      <fill>
        <patternFill>
          <bgColor theme="9" tint="0.79998168889431442"/>
        </patternFill>
      </fill>
    </dxf>
    <dxf>
      <fill>
        <patternFill>
          <bgColor theme="9" tint="0.39994506668294322"/>
        </patternFill>
      </fill>
    </dxf>
    <dxf>
      <fill>
        <patternFill>
          <bgColor theme="4" tint="0.79998168889431442"/>
        </patternFill>
      </fill>
    </dxf>
    <dxf>
      <fill>
        <patternFill>
          <bgColor theme="9" tint="0.79998168889431442"/>
        </patternFill>
      </fill>
    </dxf>
    <dxf>
      <fill>
        <patternFill>
          <bgColor theme="9" tint="0.39994506668294322"/>
        </patternFill>
      </fill>
    </dxf>
    <dxf>
      <fill>
        <patternFill>
          <bgColor theme="4" tint="0.79998168889431442"/>
        </patternFill>
      </fill>
    </dxf>
    <dxf>
      <fill>
        <patternFill>
          <bgColor theme="9" tint="0.79998168889431442"/>
        </patternFill>
      </fill>
    </dxf>
    <dxf>
      <fill>
        <patternFill>
          <bgColor theme="9" tint="0.39994506668294322"/>
        </patternFill>
      </fill>
    </dxf>
    <dxf>
      <fill>
        <patternFill>
          <bgColor theme="4" tint="0.79998168889431442"/>
        </patternFill>
      </fill>
    </dxf>
    <dxf>
      <fill>
        <patternFill>
          <bgColor theme="9" tint="0.79998168889431442"/>
        </patternFill>
      </fill>
    </dxf>
    <dxf>
      <fill>
        <patternFill>
          <bgColor theme="9" tint="0.39994506668294322"/>
        </patternFill>
      </fill>
    </dxf>
    <dxf>
      <fill>
        <patternFill>
          <bgColor theme="4" tint="0.79998168889431442"/>
        </patternFill>
      </fill>
    </dxf>
    <dxf>
      <fill>
        <patternFill>
          <bgColor theme="9" tint="0.79998168889431442"/>
        </patternFill>
      </fill>
    </dxf>
    <dxf>
      <fill>
        <patternFill>
          <bgColor theme="9" tint="0.39994506668294322"/>
        </patternFill>
      </fill>
    </dxf>
    <dxf>
      <fill>
        <patternFill>
          <bgColor theme="4" tint="0.79998168889431442"/>
        </patternFill>
      </fill>
    </dxf>
    <dxf>
      <fill>
        <patternFill>
          <bgColor theme="9" tint="0.79998168889431442"/>
        </patternFill>
      </fill>
    </dxf>
    <dxf>
      <fill>
        <patternFill>
          <bgColor theme="9" tint="0.79998168889431442"/>
        </patternFill>
      </fill>
    </dxf>
    <dxf>
      <fill>
        <patternFill>
          <bgColor theme="9" tint="0.39994506668294322"/>
        </patternFill>
      </fill>
    </dxf>
    <dxf>
      <fill>
        <patternFill>
          <bgColor theme="4" tint="0.79998168889431442"/>
        </patternFill>
      </fill>
    </dxf>
    <dxf>
      <fill>
        <patternFill>
          <bgColor theme="9" tint="0.79998168889431442"/>
        </patternFill>
      </fill>
    </dxf>
    <dxf>
      <fill>
        <patternFill>
          <bgColor theme="9" tint="0.39994506668294322"/>
        </patternFill>
      </fill>
    </dxf>
    <dxf>
      <fill>
        <patternFill>
          <bgColor theme="4" tint="0.79998168889431442"/>
        </patternFill>
      </fill>
    </dxf>
    <dxf>
      <fill>
        <patternFill>
          <bgColor theme="9" tint="0.79998168889431442"/>
        </patternFill>
      </fill>
    </dxf>
    <dxf>
      <fill>
        <patternFill>
          <bgColor theme="9" tint="0.39994506668294322"/>
        </patternFill>
      </fill>
    </dxf>
    <dxf>
      <fill>
        <patternFill>
          <bgColor theme="4" tint="0.79998168889431442"/>
        </patternFill>
      </fill>
    </dxf>
    <dxf>
      <fill>
        <patternFill>
          <bgColor theme="9" tint="0.79998168889431442"/>
        </patternFill>
      </fill>
    </dxf>
    <dxf>
      <fill>
        <patternFill>
          <bgColor theme="9" tint="0.39994506668294322"/>
        </patternFill>
      </fill>
    </dxf>
    <dxf>
      <fill>
        <patternFill>
          <bgColor theme="4" tint="0.79998168889431442"/>
        </patternFill>
      </fill>
    </dxf>
    <dxf>
      <fill>
        <patternFill>
          <bgColor theme="9" tint="0.79998168889431442"/>
        </patternFill>
      </fill>
    </dxf>
    <dxf>
      <fill>
        <patternFill>
          <bgColor theme="9" tint="0.39994506668294322"/>
        </patternFill>
      </fill>
    </dxf>
    <dxf>
      <fill>
        <patternFill>
          <bgColor theme="4" tint="0.79998168889431442"/>
        </patternFill>
      </fill>
    </dxf>
    <dxf>
      <fill>
        <patternFill>
          <bgColor theme="9" tint="0.79998168889431442"/>
        </patternFill>
      </fill>
    </dxf>
    <dxf>
      <fill>
        <patternFill>
          <bgColor theme="9" tint="0.39994506668294322"/>
        </patternFill>
      </fill>
    </dxf>
    <dxf>
      <fill>
        <patternFill>
          <bgColor theme="4" tint="0.79998168889431442"/>
        </patternFill>
      </fill>
    </dxf>
    <dxf>
      <fill>
        <patternFill>
          <bgColor theme="9" tint="0.79998168889431442"/>
        </patternFill>
      </fill>
    </dxf>
    <dxf>
      <fill>
        <patternFill>
          <bgColor theme="9" tint="0.39994506668294322"/>
        </patternFill>
      </fill>
    </dxf>
    <dxf>
      <fill>
        <patternFill>
          <bgColor theme="4" tint="0.79998168889431442"/>
        </patternFill>
      </fill>
    </dxf>
    <dxf>
      <fill>
        <patternFill>
          <bgColor theme="9" tint="0.79998168889431442"/>
        </patternFill>
      </fill>
    </dxf>
    <dxf>
      <fill>
        <patternFill>
          <bgColor theme="9" tint="0.39994506668294322"/>
        </patternFill>
      </fill>
    </dxf>
    <dxf>
      <fill>
        <patternFill>
          <bgColor theme="4" tint="0.79998168889431442"/>
        </patternFill>
      </fill>
    </dxf>
    <dxf>
      <fill>
        <patternFill>
          <bgColor theme="9" tint="0.79998168889431442"/>
        </patternFill>
      </fill>
    </dxf>
    <dxf>
      <fill>
        <patternFill>
          <bgColor theme="9" tint="0.39994506668294322"/>
        </patternFill>
      </fill>
    </dxf>
    <dxf>
      <fill>
        <patternFill>
          <bgColor theme="4" tint="0.79998168889431442"/>
        </patternFill>
      </fill>
    </dxf>
    <dxf>
      <fill>
        <patternFill>
          <bgColor theme="9" tint="0.79998168889431442"/>
        </patternFill>
      </fill>
    </dxf>
    <dxf>
      <fill>
        <patternFill>
          <bgColor theme="9" tint="0.39994506668294322"/>
        </patternFill>
      </fill>
    </dxf>
    <dxf>
      <fill>
        <patternFill>
          <bgColor theme="4" tint="0.79998168889431442"/>
        </patternFill>
      </fill>
    </dxf>
    <dxf>
      <fill>
        <patternFill>
          <bgColor theme="9" tint="0.79998168889431442"/>
        </patternFill>
      </fill>
    </dxf>
    <dxf>
      <fill>
        <patternFill>
          <bgColor theme="9" tint="0.39994506668294322"/>
        </patternFill>
      </fill>
    </dxf>
    <dxf>
      <fill>
        <patternFill>
          <bgColor theme="4" tint="0.79998168889431442"/>
        </patternFill>
      </fill>
    </dxf>
    <dxf>
      <fill>
        <patternFill>
          <bgColor theme="9" tint="0.79998168889431442"/>
        </patternFill>
      </fill>
    </dxf>
    <dxf>
      <fill>
        <patternFill>
          <bgColor theme="9" tint="0.39994506668294322"/>
        </patternFill>
      </fill>
    </dxf>
    <dxf>
      <fill>
        <patternFill>
          <bgColor theme="4" tint="0.79998168889431442"/>
        </patternFill>
      </fill>
    </dxf>
    <dxf>
      <fill>
        <patternFill>
          <bgColor theme="9" tint="0.79998168889431442"/>
        </patternFill>
      </fill>
    </dxf>
    <dxf>
      <fill>
        <patternFill>
          <bgColor theme="9" tint="0.39994506668294322"/>
        </patternFill>
      </fill>
    </dxf>
    <dxf>
      <fill>
        <patternFill>
          <bgColor theme="4" tint="0.79998168889431442"/>
        </patternFill>
      </fill>
    </dxf>
    <dxf>
      <fill>
        <patternFill>
          <bgColor theme="9" tint="0.79998168889431442"/>
        </patternFill>
      </fill>
    </dxf>
    <dxf>
      <fill>
        <patternFill>
          <bgColor theme="9" tint="0.39994506668294322"/>
        </patternFill>
      </fill>
    </dxf>
    <dxf>
      <fill>
        <patternFill>
          <bgColor theme="4" tint="0.79998168889431442"/>
        </patternFill>
      </fill>
    </dxf>
    <dxf>
      <fill>
        <patternFill>
          <bgColor theme="9" tint="0.79998168889431442"/>
        </patternFill>
      </fill>
    </dxf>
    <dxf>
      <fill>
        <patternFill>
          <bgColor theme="9" tint="0.39994506668294322"/>
        </patternFill>
      </fill>
    </dxf>
    <dxf>
      <fill>
        <patternFill>
          <bgColor theme="4" tint="0.79998168889431442"/>
        </patternFill>
      </fill>
    </dxf>
    <dxf>
      <fill>
        <patternFill>
          <bgColor theme="9" tint="0.79998168889431442"/>
        </patternFill>
      </fill>
    </dxf>
    <dxf>
      <fill>
        <patternFill>
          <bgColor theme="9" tint="0.39994506668294322"/>
        </patternFill>
      </fill>
    </dxf>
    <dxf>
      <fill>
        <patternFill>
          <bgColor theme="4" tint="0.79998168889431442"/>
        </patternFill>
      </fill>
    </dxf>
    <dxf>
      <fill>
        <patternFill>
          <bgColor theme="9" tint="0.79998168889431442"/>
        </patternFill>
      </fill>
    </dxf>
    <dxf>
      <fill>
        <patternFill>
          <bgColor theme="9" tint="0.39994506668294322"/>
        </patternFill>
      </fill>
    </dxf>
    <dxf>
      <fill>
        <patternFill>
          <bgColor theme="4" tint="0.79998168889431442"/>
        </patternFill>
      </fill>
    </dxf>
    <dxf>
      <fill>
        <patternFill>
          <bgColor theme="9" tint="0.79998168889431442"/>
        </patternFill>
      </fill>
    </dxf>
    <dxf>
      <fill>
        <patternFill>
          <bgColor theme="9" tint="0.39994506668294322"/>
        </patternFill>
      </fill>
    </dxf>
    <dxf>
      <fill>
        <patternFill>
          <bgColor theme="4" tint="0.79998168889431442"/>
        </patternFill>
      </fill>
    </dxf>
    <dxf>
      <fill>
        <patternFill>
          <bgColor theme="9" tint="0.79998168889431442"/>
        </patternFill>
      </fill>
    </dxf>
    <dxf>
      <fill>
        <patternFill>
          <bgColor theme="9" tint="0.39994506668294322"/>
        </patternFill>
      </fill>
    </dxf>
    <dxf>
      <fill>
        <patternFill>
          <bgColor theme="4" tint="0.79998168889431442"/>
        </patternFill>
      </fill>
    </dxf>
    <dxf>
      <fill>
        <patternFill>
          <bgColor theme="9" tint="0.79998168889431442"/>
        </patternFill>
      </fill>
    </dxf>
    <dxf>
      <fill>
        <patternFill>
          <bgColor theme="9" tint="0.39994506668294322"/>
        </patternFill>
      </fill>
    </dxf>
    <dxf>
      <fill>
        <patternFill>
          <bgColor theme="4" tint="0.79998168889431442"/>
        </patternFill>
      </fill>
    </dxf>
    <dxf>
      <fill>
        <patternFill>
          <bgColor theme="9" tint="0.79998168889431442"/>
        </patternFill>
      </fill>
    </dxf>
    <dxf>
      <fill>
        <patternFill>
          <bgColor theme="9" tint="0.39994506668294322"/>
        </patternFill>
      </fill>
    </dxf>
    <dxf>
      <fill>
        <patternFill>
          <bgColor theme="4" tint="0.79998168889431442"/>
        </patternFill>
      </fill>
    </dxf>
    <dxf>
      <fill>
        <patternFill>
          <bgColor theme="9" tint="0.79998168889431442"/>
        </patternFill>
      </fill>
    </dxf>
    <dxf>
      <fill>
        <patternFill>
          <bgColor theme="9" tint="0.39994506668294322"/>
        </patternFill>
      </fill>
    </dxf>
    <dxf>
      <fill>
        <patternFill>
          <bgColor theme="4" tint="0.79998168889431442"/>
        </patternFill>
      </fill>
    </dxf>
    <dxf>
      <fill>
        <patternFill>
          <bgColor theme="9" tint="0.79998168889431442"/>
        </patternFill>
      </fill>
    </dxf>
    <dxf>
      <fill>
        <patternFill>
          <bgColor theme="9" tint="0.39994506668294322"/>
        </patternFill>
      </fill>
    </dxf>
    <dxf>
      <fill>
        <patternFill>
          <bgColor theme="4" tint="0.79998168889431442"/>
        </patternFill>
      </fill>
    </dxf>
    <dxf>
      <fill>
        <patternFill>
          <bgColor theme="9" tint="0.79998168889431442"/>
        </patternFill>
      </fill>
    </dxf>
    <dxf>
      <fill>
        <patternFill>
          <bgColor theme="9" tint="0.39994506668294322"/>
        </patternFill>
      </fill>
    </dxf>
    <dxf>
      <fill>
        <patternFill>
          <bgColor theme="4" tint="0.79998168889431442"/>
        </patternFill>
      </fill>
    </dxf>
    <dxf>
      <fill>
        <patternFill>
          <bgColor theme="9" tint="0.39994506668294322"/>
        </patternFill>
      </fill>
    </dxf>
    <dxf>
      <fill>
        <patternFill>
          <bgColor theme="4" tint="0.79998168889431442"/>
        </patternFill>
      </fill>
    </dxf>
    <dxf>
      <fill>
        <patternFill>
          <bgColor theme="9" tint="0.79998168889431442"/>
        </patternFill>
      </fill>
    </dxf>
    <dxf>
      <fill>
        <patternFill>
          <bgColor theme="9" tint="0.39994506668294322"/>
        </patternFill>
      </fill>
    </dxf>
    <dxf>
      <fill>
        <patternFill>
          <bgColor theme="4" tint="0.79998168889431442"/>
        </patternFill>
      </fill>
    </dxf>
    <dxf>
      <fill>
        <patternFill>
          <bgColor theme="9" tint="0.79998168889431442"/>
        </patternFill>
      </fill>
    </dxf>
    <dxf>
      <fill>
        <patternFill>
          <bgColor theme="9" tint="0.39994506668294322"/>
        </patternFill>
      </fill>
    </dxf>
    <dxf>
      <fill>
        <patternFill>
          <bgColor theme="4" tint="0.79998168889431442"/>
        </patternFill>
      </fill>
    </dxf>
    <dxf>
      <fill>
        <patternFill>
          <bgColor theme="9" tint="0.79998168889431442"/>
        </patternFill>
      </fill>
    </dxf>
    <dxf>
      <fill>
        <patternFill>
          <bgColor theme="9" tint="0.39994506668294322"/>
        </patternFill>
      </fill>
    </dxf>
    <dxf>
      <fill>
        <patternFill>
          <bgColor theme="4" tint="0.79998168889431442"/>
        </patternFill>
      </fill>
    </dxf>
    <dxf>
      <fill>
        <patternFill>
          <bgColor theme="9" tint="0.79998168889431442"/>
        </patternFill>
      </fill>
    </dxf>
    <dxf>
      <fill>
        <patternFill>
          <bgColor theme="9" tint="0.39994506668294322"/>
        </patternFill>
      </fill>
    </dxf>
    <dxf>
      <fill>
        <patternFill>
          <bgColor theme="4" tint="0.79998168889431442"/>
        </patternFill>
      </fill>
    </dxf>
    <dxf>
      <fill>
        <patternFill>
          <bgColor theme="9" tint="0.79998168889431442"/>
        </patternFill>
      </fill>
    </dxf>
    <dxf>
      <fill>
        <patternFill>
          <bgColor theme="9" tint="0.39994506668294322"/>
        </patternFill>
      </fill>
    </dxf>
    <dxf>
      <fill>
        <patternFill>
          <bgColor theme="4" tint="0.79998168889431442"/>
        </patternFill>
      </fill>
    </dxf>
    <dxf>
      <fill>
        <patternFill>
          <bgColor theme="9" tint="0.79998168889431442"/>
        </patternFill>
      </fill>
    </dxf>
    <dxf>
      <fill>
        <patternFill>
          <bgColor theme="9" tint="0.39994506668294322"/>
        </patternFill>
      </fill>
    </dxf>
    <dxf>
      <fill>
        <patternFill>
          <bgColor theme="4" tint="0.79998168889431442"/>
        </patternFill>
      </fill>
    </dxf>
    <dxf>
      <fill>
        <patternFill>
          <bgColor theme="9" tint="0.79998168889431442"/>
        </patternFill>
      </fill>
    </dxf>
    <dxf>
      <fill>
        <patternFill>
          <bgColor theme="9" tint="0.39994506668294322"/>
        </patternFill>
      </fill>
    </dxf>
    <dxf>
      <fill>
        <patternFill>
          <bgColor theme="4" tint="0.79998168889431442"/>
        </patternFill>
      </fill>
    </dxf>
    <dxf>
      <fill>
        <patternFill>
          <bgColor theme="9" tint="0.79998168889431442"/>
        </patternFill>
      </fill>
    </dxf>
    <dxf>
      <fill>
        <patternFill>
          <bgColor theme="9" tint="0.39994506668294322"/>
        </patternFill>
      </fill>
    </dxf>
    <dxf>
      <fill>
        <patternFill>
          <bgColor theme="4" tint="0.79998168889431442"/>
        </patternFill>
      </fill>
    </dxf>
    <dxf>
      <fill>
        <patternFill>
          <bgColor theme="9" tint="0.79998168889431442"/>
        </patternFill>
      </fill>
    </dxf>
    <dxf>
      <fill>
        <patternFill>
          <bgColor theme="9" tint="0.39994506668294322"/>
        </patternFill>
      </fill>
    </dxf>
    <dxf>
      <fill>
        <patternFill>
          <bgColor theme="4" tint="0.79998168889431442"/>
        </patternFill>
      </fill>
    </dxf>
    <dxf>
      <fill>
        <patternFill>
          <bgColor theme="9" tint="0.79998168889431442"/>
        </patternFill>
      </fill>
    </dxf>
    <dxf>
      <fill>
        <patternFill>
          <bgColor theme="9" tint="0.39994506668294322"/>
        </patternFill>
      </fill>
    </dxf>
    <dxf>
      <fill>
        <patternFill>
          <bgColor theme="4" tint="0.79998168889431442"/>
        </patternFill>
      </fill>
    </dxf>
    <dxf>
      <fill>
        <patternFill>
          <bgColor theme="9" tint="0.79998168889431442"/>
        </patternFill>
      </fill>
    </dxf>
    <dxf>
      <fill>
        <patternFill>
          <bgColor theme="9" tint="0.39994506668294322"/>
        </patternFill>
      </fill>
    </dxf>
    <dxf>
      <fill>
        <patternFill>
          <bgColor theme="4" tint="0.79998168889431442"/>
        </patternFill>
      </fill>
    </dxf>
    <dxf>
      <fill>
        <patternFill>
          <bgColor theme="9" tint="0.79998168889431442"/>
        </patternFill>
      </fill>
    </dxf>
    <dxf>
      <fill>
        <patternFill>
          <bgColor theme="9" tint="0.39994506668294322"/>
        </patternFill>
      </fill>
    </dxf>
    <dxf>
      <fill>
        <patternFill>
          <bgColor theme="4" tint="0.79998168889431442"/>
        </patternFill>
      </fill>
    </dxf>
    <dxf>
      <fill>
        <patternFill>
          <bgColor theme="9" tint="0.79998168889431442"/>
        </patternFill>
      </fill>
    </dxf>
    <dxf>
      <fill>
        <patternFill>
          <bgColor theme="9" tint="0.39994506668294322"/>
        </patternFill>
      </fill>
    </dxf>
    <dxf>
      <fill>
        <patternFill>
          <bgColor theme="4" tint="0.79998168889431442"/>
        </patternFill>
      </fill>
    </dxf>
    <dxf>
      <fill>
        <patternFill>
          <bgColor theme="9" tint="0.79998168889431442"/>
        </patternFill>
      </fill>
    </dxf>
    <dxf>
      <fill>
        <patternFill>
          <bgColor theme="9" tint="0.39994506668294322"/>
        </patternFill>
      </fill>
    </dxf>
    <dxf>
      <fill>
        <patternFill>
          <bgColor theme="4" tint="0.79998168889431442"/>
        </patternFill>
      </fill>
    </dxf>
    <dxf>
      <fill>
        <patternFill>
          <bgColor theme="9" tint="0.79998168889431442"/>
        </patternFill>
      </fill>
    </dxf>
    <dxf>
      <fill>
        <patternFill>
          <bgColor theme="9" tint="0.39994506668294322"/>
        </patternFill>
      </fill>
    </dxf>
    <dxf>
      <fill>
        <patternFill>
          <bgColor theme="4" tint="0.79998168889431442"/>
        </patternFill>
      </fill>
    </dxf>
    <dxf>
      <fill>
        <patternFill>
          <bgColor theme="9" tint="0.79998168889431442"/>
        </patternFill>
      </fill>
    </dxf>
    <dxf>
      <fill>
        <patternFill>
          <bgColor theme="9" tint="0.39994506668294322"/>
        </patternFill>
      </fill>
    </dxf>
    <dxf>
      <fill>
        <patternFill>
          <bgColor theme="4" tint="0.79998168889431442"/>
        </patternFill>
      </fill>
    </dxf>
    <dxf>
      <fill>
        <patternFill>
          <bgColor theme="9" tint="0.79998168889431442"/>
        </patternFill>
      </fill>
    </dxf>
    <dxf>
      <fill>
        <patternFill>
          <bgColor theme="9" tint="0.39994506668294322"/>
        </patternFill>
      </fill>
    </dxf>
    <dxf>
      <fill>
        <patternFill>
          <bgColor theme="4" tint="0.79998168889431442"/>
        </patternFill>
      </fill>
    </dxf>
    <dxf>
      <fill>
        <patternFill>
          <bgColor theme="9" tint="0.39994506668294322"/>
        </patternFill>
      </fill>
    </dxf>
    <dxf>
      <fill>
        <patternFill>
          <bgColor theme="4" tint="0.79998168889431442"/>
        </patternFill>
      </fill>
    </dxf>
    <dxf>
      <fill>
        <patternFill>
          <bgColor theme="9" tint="0.79998168889431442"/>
        </patternFill>
      </fill>
    </dxf>
    <dxf>
      <fill>
        <patternFill>
          <bgColor theme="9" tint="0.39994506668294322"/>
        </patternFill>
      </fill>
    </dxf>
    <dxf>
      <fill>
        <patternFill>
          <bgColor theme="4" tint="0.79998168889431442"/>
        </patternFill>
      </fill>
    </dxf>
    <dxf>
      <fill>
        <patternFill>
          <bgColor theme="9" tint="0.79998168889431442"/>
        </patternFill>
      </fill>
    </dxf>
    <dxf>
      <fill>
        <patternFill>
          <bgColor theme="9" tint="0.39994506668294322"/>
        </patternFill>
      </fill>
    </dxf>
    <dxf>
      <fill>
        <patternFill>
          <bgColor theme="4" tint="0.79998168889431442"/>
        </patternFill>
      </fill>
    </dxf>
    <dxf>
      <fill>
        <patternFill>
          <bgColor theme="9" tint="0.79998168889431442"/>
        </patternFill>
      </fill>
    </dxf>
    <dxf>
      <fill>
        <patternFill>
          <bgColor theme="9" tint="0.39994506668294322"/>
        </patternFill>
      </fill>
    </dxf>
    <dxf>
      <fill>
        <patternFill>
          <bgColor theme="4" tint="0.79998168889431442"/>
        </patternFill>
      </fill>
    </dxf>
    <dxf>
      <fill>
        <patternFill>
          <bgColor theme="9" tint="0.79998168889431442"/>
        </patternFill>
      </fill>
    </dxf>
    <dxf>
      <fill>
        <patternFill>
          <bgColor theme="9" tint="0.39994506668294322"/>
        </patternFill>
      </fill>
    </dxf>
    <dxf>
      <fill>
        <patternFill>
          <bgColor theme="4" tint="0.79998168889431442"/>
        </patternFill>
      </fill>
    </dxf>
    <dxf>
      <fill>
        <patternFill>
          <bgColor theme="9" tint="0.79998168889431442"/>
        </patternFill>
      </fill>
    </dxf>
    <dxf>
      <fill>
        <patternFill>
          <bgColor theme="9" tint="0.39994506668294322"/>
        </patternFill>
      </fill>
    </dxf>
    <dxf>
      <fill>
        <patternFill>
          <bgColor theme="4" tint="0.79998168889431442"/>
        </patternFill>
      </fill>
    </dxf>
    <dxf>
      <fill>
        <patternFill>
          <bgColor theme="9" tint="0.79998168889431442"/>
        </patternFill>
      </fill>
    </dxf>
    <dxf>
      <fill>
        <patternFill>
          <bgColor theme="9" tint="0.39994506668294322"/>
        </patternFill>
      </fill>
    </dxf>
    <dxf>
      <fill>
        <patternFill>
          <bgColor theme="4" tint="0.79998168889431442"/>
        </patternFill>
      </fill>
    </dxf>
    <dxf>
      <fill>
        <patternFill>
          <bgColor theme="9" tint="0.79998168889431442"/>
        </patternFill>
      </fill>
    </dxf>
    <dxf>
      <fill>
        <patternFill>
          <bgColor theme="9" tint="0.39994506668294322"/>
        </patternFill>
      </fill>
    </dxf>
    <dxf>
      <fill>
        <patternFill>
          <bgColor theme="4" tint="0.79998168889431442"/>
        </patternFill>
      </fill>
    </dxf>
    <dxf>
      <fill>
        <patternFill>
          <bgColor theme="9" tint="0.79998168889431442"/>
        </patternFill>
      </fill>
    </dxf>
    <dxf>
      <fill>
        <patternFill>
          <bgColor theme="9" tint="0.39994506668294322"/>
        </patternFill>
      </fill>
    </dxf>
    <dxf>
      <fill>
        <patternFill>
          <bgColor theme="4" tint="0.79998168889431442"/>
        </patternFill>
      </fill>
    </dxf>
    <dxf>
      <fill>
        <patternFill>
          <bgColor theme="9" tint="0.79998168889431442"/>
        </patternFill>
      </fill>
    </dxf>
    <dxf>
      <fill>
        <patternFill>
          <bgColor theme="9" tint="0.39994506668294322"/>
        </patternFill>
      </fill>
    </dxf>
    <dxf>
      <fill>
        <patternFill>
          <bgColor theme="4" tint="0.79998168889431442"/>
        </patternFill>
      </fill>
    </dxf>
    <dxf>
      <fill>
        <patternFill>
          <bgColor theme="9" tint="0.79998168889431442"/>
        </patternFill>
      </fill>
    </dxf>
    <dxf>
      <fill>
        <patternFill>
          <bgColor theme="9" tint="0.39994506668294322"/>
        </patternFill>
      </fill>
    </dxf>
    <dxf>
      <fill>
        <patternFill>
          <bgColor theme="4" tint="0.79998168889431442"/>
        </patternFill>
      </fill>
    </dxf>
    <dxf>
      <fill>
        <patternFill>
          <bgColor theme="9" tint="0.79998168889431442"/>
        </patternFill>
      </fill>
    </dxf>
    <dxf>
      <fill>
        <patternFill>
          <bgColor theme="9" tint="0.39994506668294322"/>
        </patternFill>
      </fill>
    </dxf>
    <dxf>
      <fill>
        <patternFill>
          <bgColor theme="4" tint="0.79998168889431442"/>
        </patternFill>
      </fill>
    </dxf>
    <dxf>
      <fill>
        <patternFill>
          <bgColor theme="9" tint="0.79998168889431442"/>
        </patternFill>
      </fill>
    </dxf>
    <dxf>
      <fill>
        <patternFill>
          <bgColor theme="9" tint="0.39994506668294322"/>
        </patternFill>
      </fill>
    </dxf>
    <dxf>
      <fill>
        <patternFill>
          <bgColor theme="4" tint="0.79998168889431442"/>
        </patternFill>
      </fill>
    </dxf>
    <dxf>
      <fill>
        <patternFill>
          <bgColor theme="9" tint="0.79998168889431442"/>
        </patternFill>
      </fill>
    </dxf>
    <dxf>
      <fill>
        <patternFill>
          <bgColor theme="9" tint="0.39994506668294322"/>
        </patternFill>
      </fill>
    </dxf>
    <dxf>
      <fill>
        <patternFill>
          <bgColor theme="4" tint="0.79998168889431442"/>
        </patternFill>
      </fill>
    </dxf>
    <dxf>
      <fill>
        <patternFill>
          <bgColor theme="9" tint="0.79998168889431442"/>
        </patternFill>
      </fill>
    </dxf>
    <dxf>
      <fill>
        <patternFill>
          <bgColor theme="9" tint="0.39994506668294322"/>
        </patternFill>
      </fill>
    </dxf>
    <dxf>
      <fill>
        <patternFill>
          <bgColor theme="4" tint="0.79998168889431442"/>
        </patternFill>
      </fill>
    </dxf>
    <dxf>
      <fill>
        <patternFill>
          <bgColor theme="9" tint="0.79998168889431442"/>
        </patternFill>
      </fill>
    </dxf>
    <dxf>
      <fill>
        <patternFill>
          <bgColor theme="9" tint="0.39994506668294322"/>
        </patternFill>
      </fill>
    </dxf>
    <dxf>
      <fill>
        <patternFill>
          <bgColor theme="4" tint="0.79998168889431442"/>
        </patternFill>
      </fill>
    </dxf>
    <dxf>
      <fill>
        <patternFill>
          <bgColor theme="9" tint="0.79998168889431442"/>
        </patternFill>
      </fill>
    </dxf>
    <dxf>
      <fill>
        <patternFill>
          <bgColor theme="9" tint="0.39994506668294322"/>
        </patternFill>
      </fill>
    </dxf>
    <dxf>
      <fill>
        <patternFill>
          <bgColor theme="4" tint="0.79998168889431442"/>
        </patternFill>
      </fill>
    </dxf>
    <dxf>
      <fill>
        <patternFill>
          <bgColor theme="9" tint="0.79998168889431442"/>
        </patternFill>
      </fill>
    </dxf>
    <dxf>
      <fill>
        <patternFill>
          <bgColor theme="9" tint="0.39994506668294322"/>
        </patternFill>
      </fill>
    </dxf>
    <dxf>
      <fill>
        <patternFill>
          <bgColor theme="4" tint="0.79998168889431442"/>
        </patternFill>
      </fill>
    </dxf>
    <dxf>
      <fill>
        <patternFill>
          <bgColor theme="9" tint="0.79998168889431442"/>
        </patternFill>
      </fill>
    </dxf>
    <dxf>
      <fill>
        <patternFill>
          <bgColor theme="9" tint="0.39994506668294322"/>
        </patternFill>
      </fill>
    </dxf>
    <dxf>
      <fill>
        <patternFill>
          <bgColor theme="4" tint="0.79998168889431442"/>
        </patternFill>
      </fill>
    </dxf>
    <dxf>
      <fill>
        <patternFill>
          <bgColor theme="9" tint="0.79998168889431442"/>
        </patternFill>
      </fill>
    </dxf>
    <dxf>
      <fill>
        <patternFill>
          <bgColor theme="9" tint="0.39994506668294322"/>
        </patternFill>
      </fill>
    </dxf>
    <dxf>
      <fill>
        <patternFill>
          <bgColor theme="4" tint="0.79998168889431442"/>
        </patternFill>
      </fill>
    </dxf>
    <dxf>
      <fill>
        <patternFill>
          <bgColor theme="9" tint="0.39994506668294322"/>
        </patternFill>
      </fill>
    </dxf>
    <dxf>
      <fill>
        <patternFill>
          <bgColor theme="4" tint="0.79998168889431442"/>
        </patternFill>
      </fill>
    </dxf>
    <dxf>
      <fill>
        <patternFill>
          <bgColor theme="9" tint="0.39994506668294322"/>
        </patternFill>
      </fill>
    </dxf>
    <dxf>
      <fill>
        <patternFill>
          <bgColor theme="4" tint="0.79998168889431442"/>
        </patternFill>
      </fill>
    </dxf>
    <dxf>
      <fill>
        <patternFill>
          <bgColor theme="9" tint="0.39994506668294322"/>
        </patternFill>
      </fill>
    </dxf>
    <dxf>
      <fill>
        <patternFill>
          <bgColor theme="4" tint="0.79998168889431442"/>
        </patternFill>
      </fill>
    </dxf>
    <dxf>
      <fill>
        <patternFill>
          <bgColor theme="9" tint="0.39994506668294322"/>
        </patternFill>
      </fill>
    </dxf>
    <dxf>
      <fill>
        <patternFill>
          <bgColor theme="4" tint="0.79998168889431442"/>
        </patternFill>
      </fill>
    </dxf>
    <dxf>
      <fill>
        <patternFill>
          <bgColor theme="9" tint="0.79998168889431442"/>
        </patternFill>
      </fill>
    </dxf>
    <dxf>
      <fill>
        <patternFill>
          <bgColor theme="9" tint="0.39994506668294322"/>
        </patternFill>
      </fill>
    </dxf>
    <dxf>
      <fill>
        <patternFill>
          <bgColor theme="4" tint="0.79998168889431442"/>
        </patternFill>
      </fill>
    </dxf>
    <dxf>
      <fill>
        <patternFill>
          <bgColor theme="9" tint="0.39994506668294322"/>
        </patternFill>
      </fill>
    </dxf>
    <dxf>
      <fill>
        <patternFill>
          <bgColor theme="4" tint="0.79998168889431442"/>
        </patternFill>
      </fill>
    </dxf>
    <dxf>
      <fill>
        <patternFill>
          <bgColor theme="9" tint="0.79998168889431442"/>
        </patternFill>
      </fill>
    </dxf>
    <dxf>
      <fill>
        <patternFill>
          <bgColor theme="9" tint="0.39994506668294322"/>
        </patternFill>
      </fill>
    </dxf>
    <dxf>
      <fill>
        <patternFill>
          <bgColor theme="4" tint="0.79998168889431442"/>
        </patternFill>
      </fill>
    </dxf>
    <dxf>
      <fill>
        <patternFill>
          <bgColor theme="9" tint="0.79998168889431442"/>
        </patternFill>
      </fill>
    </dxf>
    <dxf>
      <fill>
        <patternFill>
          <bgColor theme="9" tint="0.39994506668294322"/>
        </patternFill>
      </fill>
    </dxf>
    <dxf>
      <fill>
        <patternFill>
          <bgColor theme="4" tint="0.79998168889431442"/>
        </patternFill>
      </fill>
    </dxf>
    <dxf>
      <fill>
        <patternFill>
          <bgColor theme="9" tint="0.79998168889431442"/>
        </patternFill>
      </fill>
    </dxf>
    <dxf>
      <fill>
        <patternFill>
          <bgColor theme="9" tint="0.39994506668294322"/>
        </patternFill>
      </fill>
    </dxf>
    <dxf>
      <fill>
        <patternFill>
          <bgColor theme="4" tint="0.79998168889431442"/>
        </patternFill>
      </fill>
    </dxf>
    <dxf>
      <fill>
        <patternFill>
          <bgColor theme="9" tint="0.79998168889431442"/>
        </patternFill>
      </fill>
    </dxf>
    <dxf>
      <fill>
        <patternFill>
          <bgColor theme="9" tint="0.39994506668294322"/>
        </patternFill>
      </fill>
    </dxf>
    <dxf>
      <fill>
        <patternFill>
          <bgColor theme="4" tint="0.79998168889431442"/>
        </patternFill>
      </fill>
    </dxf>
    <dxf>
      <fill>
        <patternFill>
          <bgColor theme="9" tint="0.79998168889431442"/>
        </patternFill>
      </fill>
    </dxf>
    <dxf>
      <fill>
        <patternFill>
          <bgColor theme="9" tint="0.39994506668294322"/>
        </patternFill>
      </fill>
    </dxf>
    <dxf>
      <fill>
        <patternFill>
          <bgColor theme="4" tint="0.79998168889431442"/>
        </patternFill>
      </fill>
    </dxf>
    <dxf>
      <fill>
        <patternFill>
          <bgColor theme="9" tint="0.79998168889431442"/>
        </patternFill>
      </fill>
    </dxf>
    <dxf>
      <fill>
        <patternFill>
          <bgColor theme="9" tint="0.39994506668294322"/>
        </patternFill>
      </fill>
    </dxf>
    <dxf>
      <fill>
        <patternFill>
          <bgColor theme="4" tint="0.79998168889431442"/>
        </patternFill>
      </fill>
    </dxf>
    <dxf>
      <fill>
        <patternFill>
          <bgColor theme="9" tint="0.79998168889431442"/>
        </patternFill>
      </fill>
    </dxf>
    <dxf>
      <fill>
        <patternFill>
          <bgColor theme="9" tint="0.39994506668294322"/>
        </patternFill>
      </fill>
    </dxf>
    <dxf>
      <fill>
        <patternFill>
          <bgColor theme="4" tint="0.79998168889431442"/>
        </patternFill>
      </fill>
    </dxf>
    <dxf>
      <fill>
        <patternFill>
          <bgColor theme="9" tint="0.79998168889431442"/>
        </patternFill>
      </fill>
    </dxf>
    <dxf>
      <fill>
        <patternFill>
          <bgColor theme="9" tint="0.39994506668294322"/>
        </patternFill>
      </fill>
    </dxf>
    <dxf>
      <fill>
        <patternFill>
          <bgColor theme="4" tint="0.79998168889431442"/>
        </patternFill>
      </fill>
    </dxf>
    <dxf>
      <fill>
        <patternFill>
          <bgColor theme="9" tint="0.79998168889431442"/>
        </patternFill>
      </fill>
    </dxf>
    <dxf>
      <fill>
        <patternFill>
          <bgColor theme="9" tint="0.39994506668294322"/>
        </patternFill>
      </fill>
    </dxf>
    <dxf>
      <fill>
        <patternFill>
          <bgColor theme="4" tint="0.79998168889431442"/>
        </patternFill>
      </fill>
    </dxf>
    <dxf>
      <fill>
        <patternFill>
          <bgColor theme="9" tint="0.79998168889431442"/>
        </patternFill>
      </fill>
    </dxf>
    <dxf>
      <fill>
        <patternFill>
          <bgColor theme="9" tint="0.39994506668294322"/>
        </patternFill>
      </fill>
    </dxf>
    <dxf>
      <fill>
        <patternFill>
          <bgColor theme="4" tint="0.79998168889431442"/>
        </patternFill>
      </fill>
    </dxf>
    <dxf>
      <fill>
        <patternFill>
          <bgColor theme="9" tint="0.79998168889431442"/>
        </patternFill>
      </fill>
    </dxf>
    <dxf>
      <fill>
        <patternFill>
          <bgColor theme="9" tint="0.39994506668294322"/>
        </patternFill>
      </fill>
    </dxf>
    <dxf>
      <fill>
        <patternFill>
          <bgColor theme="4" tint="0.79998168889431442"/>
        </patternFill>
      </fill>
    </dxf>
    <dxf>
      <fill>
        <patternFill>
          <bgColor theme="9" tint="0.79998168889431442"/>
        </patternFill>
      </fill>
    </dxf>
    <dxf>
      <fill>
        <patternFill>
          <bgColor theme="9" tint="0.39994506668294322"/>
        </patternFill>
      </fill>
    </dxf>
    <dxf>
      <fill>
        <patternFill>
          <bgColor theme="4" tint="0.79998168889431442"/>
        </patternFill>
      </fill>
    </dxf>
    <dxf>
      <fill>
        <patternFill>
          <bgColor theme="9" tint="0.79998168889431442"/>
        </patternFill>
      </fill>
    </dxf>
    <dxf>
      <fill>
        <patternFill>
          <bgColor theme="9" tint="0.39994506668294322"/>
        </patternFill>
      </fill>
    </dxf>
    <dxf>
      <fill>
        <patternFill>
          <bgColor theme="4" tint="0.79998168889431442"/>
        </patternFill>
      </fill>
    </dxf>
    <dxf>
      <fill>
        <patternFill>
          <bgColor theme="9" tint="0.39994506668294322"/>
        </patternFill>
      </fill>
    </dxf>
    <dxf>
      <fill>
        <patternFill>
          <bgColor theme="4" tint="0.79998168889431442"/>
        </patternFill>
      </fill>
    </dxf>
    <dxf>
      <fill>
        <patternFill>
          <bgColor theme="9" tint="0.79998168889431442"/>
        </patternFill>
      </fill>
    </dxf>
    <dxf>
      <fill>
        <patternFill>
          <bgColor theme="9" tint="0.39994506668294322"/>
        </patternFill>
      </fill>
    </dxf>
    <dxf>
      <fill>
        <patternFill>
          <bgColor theme="4" tint="0.79998168889431442"/>
        </patternFill>
      </fill>
    </dxf>
    <dxf>
      <fill>
        <patternFill>
          <bgColor theme="9" tint="0.79998168889431442"/>
        </patternFill>
      </fill>
    </dxf>
    <dxf>
      <fill>
        <patternFill>
          <bgColor theme="9" tint="0.39994506668294322"/>
        </patternFill>
      </fill>
    </dxf>
    <dxf>
      <fill>
        <patternFill>
          <bgColor theme="4" tint="0.79998168889431442"/>
        </patternFill>
      </fill>
    </dxf>
    <dxf>
      <fill>
        <patternFill>
          <bgColor theme="9" tint="0.79998168889431442"/>
        </patternFill>
      </fill>
    </dxf>
    <dxf>
      <fill>
        <patternFill>
          <bgColor theme="9" tint="0.39994506668294322"/>
        </patternFill>
      </fill>
    </dxf>
    <dxf>
      <fill>
        <patternFill>
          <bgColor theme="4" tint="0.79998168889431442"/>
        </patternFill>
      </fill>
    </dxf>
    <dxf>
      <fill>
        <patternFill>
          <bgColor theme="9" tint="0.79998168889431442"/>
        </patternFill>
      </fill>
    </dxf>
    <dxf>
      <fill>
        <patternFill>
          <bgColor theme="9" tint="0.39994506668294322"/>
        </patternFill>
      </fill>
    </dxf>
    <dxf>
      <fill>
        <patternFill>
          <bgColor theme="4" tint="0.79998168889431442"/>
        </patternFill>
      </fill>
    </dxf>
    <dxf>
      <fill>
        <patternFill>
          <bgColor theme="9" tint="0.79998168889431442"/>
        </patternFill>
      </fill>
    </dxf>
    <dxf>
      <fill>
        <patternFill>
          <bgColor theme="9" tint="0.39994506668294322"/>
        </patternFill>
      </fill>
    </dxf>
    <dxf>
      <fill>
        <patternFill>
          <bgColor theme="4" tint="0.79998168889431442"/>
        </patternFill>
      </fill>
    </dxf>
    <dxf>
      <fill>
        <patternFill>
          <bgColor theme="9" tint="0.79998168889431442"/>
        </patternFill>
      </fill>
    </dxf>
    <dxf>
      <fill>
        <patternFill>
          <bgColor theme="9" tint="0.39994506668294322"/>
        </patternFill>
      </fill>
    </dxf>
    <dxf>
      <fill>
        <patternFill>
          <bgColor theme="4" tint="0.79998168889431442"/>
        </patternFill>
      </fill>
    </dxf>
    <dxf>
      <fill>
        <patternFill>
          <bgColor theme="9" tint="0.79998168889431442"/>
        </patternFill>
      </fill>
    </dxf>
    <dxf>
      <fill>
        <patternFill>
          <bgColor theme="9" tint="0.39994506668294322"/>
        </patternFill>
      </fill>
    </dxf>
    <dxf>
      <fill>
        <patternFill>
          <bgColor theme="4" tint="0.79998168889431442"/>
        </patternFill>
      </fill>
    </dxf>
    <dxf>
      <fill>
        <patternFill>
          <bgColor theme="9" tint="0.39994506668294322"/>
        </patternFill>
      </fill>
    </dxf>
    <dxf>
      <fill>
        <patternFill>
          <bgColor theme="4" tint="0.79998168889431442"/>
        </patternFill>
      </fill>
    </dxf>
    <dxf>
      <fill>
        <patternFill>
          <bgColor theme="9" tint="0.79998168889431442"/>
        </patternFill>
      </fill>
    </dxf>
    <dxf>
      <fill>
        <patternFill>
          <bgColor theme="9" tint="0.39994506668294322"/>
        </patternFill>
      </fill>
    </dxf>
    <dxf>
      <fill>
        <patternFill>
          <bgColor theme="4" tint="0.79998168889431442"/>
        </patternFill>
      </fill>
    </dxf>
    <dxf>
      <fill>
        <patternFill>
          <bgColor theme="9" tint="0.79998168889431442"/>
        </patternFill>
      </fill>
    </dxf>
    <dxf>
      <fill>
        <patternFill>
          <bgColor theme="9" tint="0.39994506668294322"/>
        </patternFill>
      </fill>
    </dxf>
    <dxf>
      <fill>
        <patternFill>
          <bgColor theme="4" tint="0.79998168889431442"/>
        </patternFill>
      </fill>
    </dxf>
    <dxf>
      <fill>
        <patternFill>
          <bgColor theme="9" tint="0.79998168889431442"/>
        </patternFill>
      </fill>
    </dxf>
    <dxf>
      <fill>
        <patternFill>
          <bgColor theme="9" tint="0.39994506668294322"/>
        </patternFill>
      </fill>
    </dxf>
    <dxf>
      <fill>
        <patternFill>
          <bgColor theme="4" tint="0.79998168889431442"/>
        </patternFill>
      </fill>
    </dxf>
    <dxf>
      <fill>
        <patternFill>
          <bgColor theme="9" tint="0.79998168889431442"/>
        </patternFill>
      </fill>
    </dxf>
    <dxf>
      <fill>
        <patternFill>
          <bgColor theme="9" tint="0.39994506668294322"/>
        </patternFill>
      </fill>
    </dxf>
    <dxf>
      <fill>
        <patternFill>
          <bgColor theme="4" tint="0.79998168889431442"/>
        </patternFill>
      </fill>
    </dxf>
    <dxf>
      <fill>
        <patternFill>
          <bgColor theme="9" tint="0.79998168889431442"/>
        </patternFill>
      </fill>
    </dxf>
    <dxf>
      <fill>
        <patternFill>
          <bgColor theme="9" tint="0.39994506668294322"/>
        </patternFill>
      </fill>
    </dxf>
    <dxf>
      <fill>
        <patternFill>
          <bgColor theme="4" tint="0.79998168889431442"/>
        </patternFill>
      </fill>
    </dxf>
    <dxf>
      <fill>
        <patternFill>
          <bgColor theme="9" tint="0.79998168889431442"/>
        </patternFill>
      </fill>
    </dxf>
    <dxf>
      <fill>
        <patternFill>
          <bgColor theme="9" tint="0.39994506668294322"/>
        </patternFill>
      </fill>
    </dxf>
    <dxf>
      <fill>
        <patternFill>
          <bgColor theme="4" tint="0.79998168889431442"/>
        </patternFill>
      </fill>
    </dxf>
    <dxf>
      <fill>
        <patternFill>
          <bgColor theme="9" tint="0.79998168889431442"/>
        </patternFill>
      </fill>
    </dxf>
    <dxf>
      <fill>
        <patternFill>
          <bgColor theme="9" tint="0.39994506668294322"/>
        </patternFill>
      </fill>
    </dxf>
    <dxf>
      <fill>
        <patternFill>
          <bgColor theme="4" tint="0.79998168889431442"/>
        </patternFill>
      </fill>
    </dxf>
    <dxf>
      <fill>
        <patternFill>
          <bgColor theme="9" tint="0.79998168889431442"/>
        </patternFill>
      </fill>
    </dxf>
    <dxf>
      <fill>
        <patternFill>
          <bgColor theme="9" tint="0.39994506668294322"/>
        </patternFill>
      </fill>
    </dxf>
    <dxf>
      <fill>
        <patternFill>
          <bgColor theme="4" tint="0.79998168889431442"/>
        </patternFill>
      </fill>
    </dxf>
    <dxf>
      <fill>
        <patternFill>
          <bgColor theme="9" tint="0.79998168889431442"/>
        </patternFill>
      </fill>
    </dxf>
    <dxf>
      <fill>
        <patternFill>
          <bgColor theme="9" tint="0.39994506668294322"/>
        </patternFill>
      </fill>
    </dxf>
    <dxf>
      <fill>
        <patternFill>
          <bgColor theme="4" tint="0.79998168889431442"/>
        </patternFill>
      </fill>
    </dxf>
    <dxf>
      <fill>
        <patternFill>
          <bgColor theme="9" tint="0.79998168889431442"/>
        </patternFill>
      </fill>
    </dxf>
    <dxf>
      <fill>
        <patternFill>
          <bgColor theme="9" tint="0.39994506668294322"/>
        </patternFill>
      </fill>
    </dxf>
    <dxf>
      <fill>
        <patternFill>
          <bgColor theme="4" tint="0.79998168889431442"/>
        </patternFill>
      </fill>
    </dxf>
    <dxf>
      <fill>
        <patternFill>
          <bgColor theme="9" tint="0.79998168889431442"/>
        </patternFill>
      </fill>
    </dxf>
    <dxf>
      <fill>
        <patternFill>
          <bgColor theme="9" tint="0.39994506668294322"/>
        </patternFill>
      </fill>
    </dxf>
    <dxf>
      <fill>
        <patternFill>
          <bgColor theme="4" tint="0.79998168889431442"/>
        </patternFill>
      </fill>
    </dxf>
    <dxf>
      <fill>
        <patternFill>
          <bgColor theme="9" tint="0.79998168889431442"/>
        </patternFill>
      </fill>
    </dxf>
    <dxf>
      <fill>
        <patternFill>
          <bgColor theme="9" tint="0.79998168889431442"/>
        </patternFill>
      </fill>
    </dxf>
    <dxf>
      <fill>
        <patternFill>
          <bgColor theme="9" tint="0.39994506668294322"/>
        </patternFill>
      </fill>
    </dxf>
    <dxf>
      <fill>
        <patternFill>
          <bgColor theme="4" tint="0.79998168889431442"/>
        </patternFill>
      </fill>
    </dxf>
    <dxf>
      <fill>
        <patternFill>
          <bgColor theme="9" tint="0.79998168889431442"/>
        </patternFill>
      </fill>
    </dxf>
    <dxf>
      <fill>
        <patternFill>
          <bgColor theme="9" tint="0.39994506668294322"/>
        </patternFill>
      </fill>
    </dxf>
    <dxf>
      <fill>
        <patternFill>
          <bgColor theme="4" tint="0.79998168889431442"/>
        </patternFill>
      </fill>
    </dxf>
    <dxf>
      <fill>
        <patternFill>
          <bgColor theme="9" tint="0.79998168889431442"/>
        </patternFill>
      </fill>
    </dxf>
    <dxf>
      <fill>
        <patternFill>
          <bgColor theme="9" tint="0.39994506668294322"/>
        </patternFill>
      </fill>
    </dxf>
    <dxf>
      <fill>
        <patternFill>
          <bgColor theme="4" tint="0.79998168889431442"/>
        </patternFill>
      </fill>
    </dxf>
    <dxf>
      <fill>
        <patternFill>
          <bgColor theme="9" tint="0.39994506668294322"/>
        </patternFill>
      </fill>
    </dxf>
    <dxf>
      <fill>
        <patternFill>
          <bgColor theme="4" tint="0.79998168889431442"/>
        </patternFill>
      </fill>
    </dxf>
    <dxf>
      <fill>
        <patternFill>
          <bgColor theme="9" tint="0.39994506668294322"/>
        </patternFill>
      </fill>
    </dxf>
    <dxf>
      <fill>
        <patternFill>
          <bgColor theme="4" tint="0.79998168889431442"/>
        </patternFill>
      </fill>
    </dxf>
    <dxf>
      <fill>
        <patternFill>
          <bgColor theme="9" tint="0.79998168889431442"/>
        </patternFill>
      </fill>
    </dxf>
    <dxf>
      <fill>
        <patternFill>
          <bgColor theme="9" tint="0.79998168889431442"/>
        </patternFill>
      </fill>
    </dxf>
    <dxf>
      <fill>
        <patternFill>
          <bgColor theme="9" tint="0.39994506668294322"/>
        </patternFill>
      </fill>
    </dxf>
    <dxf>
      <fill>
        <patternFill>
          <bgColor theme="4" tint="0.79998168889431442"/>
        </patternFill>
      </fill>
    </dxf>
    <dxf>
      <fill>
        <patternFill>
          <bgColor theme="9" tint="0.79998168889431442"/>
        </patternFill>
      </fill>
    </dxf>
    <dxf>
      <fill>
        <patternFill>
          <bgColor theme="9" tint="0.39994506668294322"/>
        </patternFill>
      </fill>
    </dxf>
    <dxf>
      <fill>
        <patternFill>
          <bgColor theme="4" tint="0.79998168889431442"/>
        </patternFill>
      </fill>
    </dxf>
    <dxf>
      <fill>
        <patternFill>
          <bgColor theme="9" tint="0.79998168889431442"/>
        </patternFill>
      </fill>
    </dxf>
    <dxf>
      <fill>
        <patternFill>
          <bgColor theme="9" tint="0.39994506668294322"/>
        </patternFill>
      </fill>
    </dxf>
    <dxf>
      <fill>
        <patternFill>
          <bgColor theme="4" tint="0.79998168889431442"/>
        </patternFill>
      </fill>
    </dxf>
    <dxf>
      <fill>
        <patternFill>
          <bgColor theme="9" tint="0.79998168889431442"/>
        </patternFill>
      </fill>
    </dxf>
    <dxf>
      <fill>
        <patternFill>
          <bgColor theme="9" tint="0.39994506668294322"/>
        </patternFill>
      </fill>
    </dxf>
    <dxf>
      <fill>
        <patternFill>
          <bgColor theme="4" tint="0.79998168889431442"/>
        </patternFill>
      </fill>
    </dxf>
    <dxf>
      <fill>
        <patternFill>
          <bgColor theme="9" tint="0.79998168889431442"/>
        </patternFill>
      </fill>
    </dxf>
    <dxf>
      <fill>
        <patternFill>
          <bgColor theme="9" tint="0.39994506668294322"/>
        </patternFill>
      </fill>
    </dxf>
    <dxf>
      <fill>
        <patternFill>
          <bgColor theme="4" tint="0.79998168889431442"/>
        </patternFill>
      </fill>
    </dxf>
    <dxf>
      <fill>
        <patternFill>
          <bgColor theme="9" tint="0.39994506668294322"/>
        </patternFill>
      </fill>
    </dxf>
    <dxf>
      <fill>
        <patternFill>
          <bgColor theme="4" tint="0.79998168889431442"/>
        </patternFill>
      </fill>
    </dxf>
    <dxf>
      <fill>
        <patternFill>
          <bgColor theme="9" tint="0.39994506668294322"/>
        </patternFill>
      </fill>
    </dxf>
    <dxf>
      <fill>
        <patternFill>
          <bgColor theme="4" tint="0.79998168889431442"/>
        </patternFill>
      </fill>
    </dxf>
    <dxf>
      <fill>
        <patternFill>
          <bgColor theme="9" tint="0.79998168889431442"/>
        </patternFill>
      </fill>
    </dxf>
    <dxf>
      <fill>
        <patternFill>
          <bgColor theme="9" tint="0.39994506668294322"/>
        </patternFill>
      </fill>
    </dxf>
    <dxf>
      <fill>
        <patternFill>
          <bgColor theme="4" tint="0.79998168889431442"/>
        </patternFill>
      </fill>
    </dxf>
    <dxf>
      <fill>
        <patternFill>
          <bgColor theme="9" tint="0.79998168889431442"/>
        </patternFill>
      </fill>
    </dxf>
    <dxf>
      <fill>
        <patternFill>
          <bgColor theme="9" tint="0.39994506668294322"/>
        </patternFill>
      </fill>
    </dxf>
    <dxf>
      <fill>
        <patternFill>
          <bgColor theme="4" tint="0.79998168889431442"/>
        </patternFill>
      </fill>
    </dxf>
    <dxf>
      <fill>
        <patternFill>
          <bgColor theme="9" tint="0.79998168889431442"/>
        </patternFill>
      </fill>
    </dxf>
    <dxf>
      <fill>
        <patternFill>
          <bgColor theme="9" tint="0.39994506668294322"/>
        </patternFill>
      </fill>
    </dxf>
    <dxf>
      <fill>
        <patternFill>
          <bgColor theme="4" tint="0.79998168889431442"/>
        </patternFill>
      </fill>
    </dxf>
    <dxf>
      <fill>
        <patternFill>
          <bgColor theme="9" tint="0.79998168889431442"/>
        </patternFill>
      </fill>
    </dxf>
    <dxf>
      <fill>
        <patternFill>
          <bgColor theme="9" tint="0.39994506668294322"/>
        </patternFill>
      </fill>
    </dxf>
    <dxf>
      <fill>
        <patternFill>
          <bgColor theme="4" tint="0.79998168889431442"/>
        </patternFill>
      </fill>
    </dxf>
    <dxf>
      <fill>
        <patternFill>
          <bgColor theme="9" tint="0.79998168889431442"/>
        </patternFill>
      </fill>
    </dxf>
    <dxf>
      <fill>
        <patternFill>
          <bgColor theme="9" tint="0.39994506668294322"/>
        </patternFill>
      </fill>
    </dxf>
    <dxf>
      <fill>
        <patternFill>
          <bgColor theme="4" tint="0.79998168889431442"/>
        </patternFill>
      </fill>
    </dxf>
    <dxf>
      <fill>
        <patternFill>
          <bgColor theme="9" tint="0.79998168889431442"/>
        </patternFill>
      </fill>
    </dxf>
    <dxf>
      <fill>
        <patternFill>
          <bgColor theme="9" tint="0.39994506668294322"/>
        </patternFill>
      </fill>
    </dxf>
    <dxf>
      <fill>
        <patternFill>
          <bgColor theme="4" tint="0.79998168889431442"/>
        </patternFill>
      </fill>
    </dxf>
    <dxf>
      <fill>
        <patternFill>
          <bgColor theme="9" tint="0.79998168889431442"/>
        </patternFill>
      </fill>
    </dxf>
    <dxf>
      <fill>
        <patternFill>
          <bgColor theme="9" tint="0.39994506668294322"/>
        </patternFill>
      </fill>
    </dxf>
    <dxf>
      <fill>
        <patternFill>
          <bgColor theme="4" tint="0.79998168889431442"/>
        </patternFill>
      </fill>
    </dxf>
    <dxf>
      <fill>
        <patternFill>
          <bgColor theme="9" tint="0.79998168889431442"/>
        </patternFill>
      </fill>
    </dxf>
    <dxf>
      <fill>
        <patternFill>
          <bgColor theme="9" tint="0.39994506668294322"/>
        </patternFill>
      </fill>
    </dxf>
    <dxf>
      <fill>
        <patternFill>
          <bgColor theme="4" tint="0.79998168889431442"/>
        </patternFill>
      </fill>
    </dxf>
    <dxf>
      <fill>
        <patternFill>
          <bgColor theme="9" tint="0.79998168889431442"/>
        </patternFill>
      </fill>
    </dxf>
    <dxf>
      <fill>
        <patternFill>
          <bgColor theme="9" tint="0.39994506668294322"/>
        </patternFill>
      </fill>
    </dxf>
    <dxf>
      <fill>
        <patternFill>
          <bgColor theme="4" tint="0.79998168889431442"/>
        </patternFill>
      </fill>
    </dxf>
    <dxf>
      <fill>
        <patternFill>
          <bgColor theme="9" tint="0.79998168889431442"/>
        </patternFill>
      </fill>
    </dxf>
    <dxf>
      <fill>
        <patternFill>
          <bgColor theme="9" tint="0.39994506668294322"/>
        </patternFill>
      </fill>
    </dxf>
    <dxf>
      <fill>
        <patternFill>
          <bgColor theme="4" tint="0.79998168889431442"/>
        </patternFill>
      </fill>
    </dxf>
    <dxf>
      <fill>
        <patternFill>
          <bgColor theme="9" tint="0.79998168889431442"/>
        </patternFill>
      </fill>
    </dxf>
    <dxf>
      <fill>
        <patternFill>
          <bgColor theme="9" tint="0.39994506668294322"/>
        </patternFill>
      </fill>
    </dxf>
    <dxf>
      <fill>
        <patternFill>
          <bgColor theme="4" tint="0.79998168889431442"/>
        </patternFill>
      </fill>
    </dxf>
    <dxf>
      <fill>
        <patternFill>
          <bgColor theme="9" tint="0.79998168889431442"/>
        </patternFill>
      </fill>
    </dxf>
    <dxf>
      <fill>
        <patternFill>
          <bgColor theme="9" tint="0.39994506668294322"/>
        </patternFill>
      </fill>
    </dxf>
    <dxf>
      <fill>
        <patternFill>
          <bgColor theme="4" tint="0.79998168889431442"/>
        </patternFill>
      </fill>
    </dxf>
    <dxf>
      <fill>
        <patternFill>
          <bgColor theme="9" tint="0.79998168889431442"/>
        </patternFill>
      </fill>
    </dxf>
    <dxf>
      <fill>
        <patternFill>
          <bgColor theme="9" tint="0.39994506668294322"/>
        </patternFill>
      </fill>
    </dxf>
    <dxf>
      <fill>
        <patternFill>
          <bgColor theme="4" tint="0.79998168889431442"/>
        </patternFill>
      </fill>
    </dxf>
    <dxf>
      <fill>
        <patternFill>
          <bgColor theme="9" tint="0.79998168889431442"/>
        </patternFill>
      </fill>
    </dxf>
    <dxf>
      <fill>
        <patternFill>
          <bgColor theme="9" tint="0.39994506668294322"/>
        </patternFill>
      </fill>
    </dxf>
    <dxf>
      <fill>
        <patternFill>
          <bgColor theme="4" tint="0.79998168889431442"/>
        </patternFill>
      </fill>
    </dxf>
    <dxf>
      <fill>
        <patternFill>
          <bgColor theme="9" tint="0.79998168889431442"/>
        </patternFill>
      </fill>
    </dxf>
    <dxf>
      <fill>
        <patternFill>
          <bgColor theme="9" tint="0.39994506668294322"/>
        </patternFill>
      </fill>
    </dxf>
    <dxf>
      <fill>
        <patternFill>
          <bgColor theme="4" tint="0.79998168889431442"/>
        </patternFill>
      </fill>
    </dxf>
    <dxf>
      <fill>
        <patternFill>
          <bgColor theme="9" tint="0.79998168889431442"/>
        </patternFill>
      </fill>
    </dxf>
    <dxf>
      <fill>
        <patternFill>
          <bgColor theme="9" tint="0.39994506668294322"/>
        </patternFill>
      </fill>
    </dxf>
    <dxf>
      <fill>
        <patternFill>
          <bgColor theme="4" tint="0.79998168889431442"/>
        </patternFill>
      </fill>
    </dxf>
    <dxf>
      <fill>
        <patternFill>
          <bgColor theme="9" tint="0.79998168889431442"/>
        </patternFill>
      </fill>
    </dxf>
    <dxf>
      <fill>
        <patternFill>
          <bgColor theme="9" tint="0.39994506668294322"/>
        </patternFill>
      </fill>
    </dxf>
    <dxf>
      <fill>
        <patternFill>
          <bgColor theme="4" tint="0.79998168889431442"/>
        </patternFill>
      </fill>
    </dxf>
    <dxf>
      <fill>
        <patternFill>
          <bgColor theme="9" tint="0.79998168889431442"/>
        </patternFill>
      </fill>
    </dxf>
    <dxf>
      <fill>
        <patternFill>
          <bgColor theme="9" tint="0.39994506668294322"/>
        </patternFill>
      </fill>
    </dxf>
    <dxf>
      <fill>
        <patternFill>
          <bgColor theme="4" tint="0.79998168889431442"/>
        </patternFill>
      </fill>
    </dxf>
    <dxf>
      <fill>
        <patternFill>
          <bgColor theme="9" tint="0.79998168889431442"/>
        </patternFill>
      </fill>
    </dxf>
    <dxf>
      <fill>
        <patternFill>
          <bgColor theme="9" tint="0.39994506668294322"/>
        </patternFill>
      </fill>
    </dxf>
    <dxf>
      <fill>
        <patternFill>
          <bgColor theme="4" tint="0.79998168889431442"/>
        </patternFill>
      </fill>
    </dxf>
    <dxf>
      <fill>
        <patternFill>
          <bgColor theme="9" tint="0.79998168889431442"/>
        </patternFill>
      </fill>
    </dxf>
    <dxf>
      <fill>
        <patternFill>
          <bgColor theme="9" tint="0.39994506668294322"/>
        </patternFill>
      </fill>
    </dxf>
    <dxf>
      <fill>
        <patternFill>
          <bgColor theme="4" tint="0.79998168889431442"/>
        </patternFill>
      </fill>
    </dxf>
    <dxf>
      <fill>
        <patternFill>
          <bgColor theme="9" tint="0.79998168889431442"/>
        </patternFill>
      </fill>
    </dxf>
    <dxf>
      <fill>
        <patternFill>
          <bgColor theme="9" tint="0.39994506668294322"/>
        </patternFill>
      </fill>
    </dxf>
    <dxf>
      <fill>
        <patternFill>
          <bgColor theme="4" tint="0.79998168889431442"/>
        </patternFill>
      </fill>
    </dxf>
    <dxf>
      <fill>
        <patternFill>
          <bgColor theme="9" tint="0.79998168889431442"/>
        </patternFill>
      </fill>
    </dxf>
    <dxf>
      <fill>
        <patternFill>
          <bgColor theme="9" tint="0.39994506668294322"/>
        </patternFill>
      </fill>
    </dxf>
    <dxf>
      <fill>
        <patternFill>
          <bgColor theme="4" tint="0.79998168889431442"/>
        </patternFill>
      </fill>
    </dxf>
    <dxf>
      <fill>
        <patternFill>
          <bgColor theme="9" tint="0.79998168889431442"/>
        </patternFill>
      </fill>
    </dxf>
    <dxf>
      <fill>
        <patternFill>
          <bgColor theme="9" tint="0.39994506668294322"/>
        </patternFill>
      </fill>
    </dxf>
    <dxf>
      <fill>
        <patternFill>
          <bgColor theme="4" tint="0.79998168889431442"/>
        </patternFill>
      </fill>
    </dxf>
    <dxf>
      <fill>
        <patternFill>
          <bgColor theme="9" tint="0.79998168889431442"/>
        </patternFill>
      </fill>
    </dxf>
    <dxf>
      <fill>
        <patternFill>
          <bgColor theme="9" tint="0.39994506668294322"/>
        </patternFill>
      </fill>
    </dxf>
    <dxf>
      <fill>
        <patternFill>
          <bgColor theme="4" tint="0.79998168889431442"/>
        </patternFill>
      </fill>
    </dxf>
    <dxf>
      <fill>
        <patternFill>
          <bgColor theme="9" tint="0.79998168889431442"/>
        </patternFill>
      </fill>
    </dxf>
    <dxf>
      <fill>
        <patternFill>
          <bgColor theme="9" tint="0.39994506668294322"/>
        </patternFill>
      </fill>
    </dxf>
    <dxf>
      <fill>
        <patternFill>
          <bgColor theme="4" tint="0.79998168889431442"/>
        </patternFill>
      </fill>
    </dxf>
    <dxf>
      <fill>
        <patternFill>
          <bgColor theme="9" tint="0.79998168889431442"/>
        </patternFill>
      </fill>
    </dxf>
    <dxf>
      <fill>
        <patternFill>
          <bgColor theme="9" tint="0.39994506668294322"/>
        </patternFill>
      </fill>
    </dxf>
    <dxf>
      <fill>
        <patternFill>
          <bgColor theme="4" tint="0.79998168889431442"/>
        </patternFill>
      </fill>
    </dxf>
    <dxf>
      <fill>
        <patternFill>
          <bgColor theme="9" tint="0.79998168889431442"/>
        </patternFill>
      </fill>
    </dxf>
    <dxf>
      <fill>
        <patternFill>
          <bgColor theme="9" tint="0.39994506668294322"/>
        </patternFill>
      </fill>
    </dxf>
    <dxf>
      <fill>
        <patternFill>
          <bgColor theme="4" tint="0.79998168889431442"/>
        </patternFill>
      </fill>
    </dxf>
    <dxf>
      <fill>
        <patternFill>
          <bgColor theme="9" tint="0.79998168889431442"/>
        </patternFill>
      </fill>
    </dxf>
    <dxf>
      <fill>
        <patternFill>
          <bgColor theme="9" tint="0.39994506668294322"/>
        </patternFill>
      </fill>
    </dxf>
    <dxf>
      <fill>
        <patternFill>
          <bgColor theme="4" tint="0.79998168889431442"/>
        </patternFill>
      </fill>
    </dxf>
    <dxf>
      <fill>
        <patternFill>
          <bgColor theme="9" tint="0.79998168889431442"/>
        </patternFill>
      </fill>
    </dxf>
    <dxf>
      <fill>
        <patternFill>
          <bgColor theme="9" tint="0.39994506668294322"/>
        </patternFill>
      </fill>
    </dxf>
    <dxf>
      <fill>
        <patternFill>
          <bgColor theme="4" tint="0.79998168889431442"/>
        </patternFill>
      </fill>
    </dxf>
    <dxf>
      <fill>
        <patternFill>
          <bgColor theme="9" tint="0.79998168889431442"/>
        </patternFill>
      </fill>
    </dxf>
    <dxf>
      <fill>
        <patternFill>
          <bgColor theme="9" tint="0.39994506668294322"/>
        </patternFill>
      </fill>
    </dxf>
    <dxf>
      <fill>
        <patternFill>
          <bgColor theme="4" tint="0.79998168889431442"/>
        </patternFill>
      </fill>
    </dxf>
    <dxf>
      <fill>
        <patternFill>
          <bgColor theme="9" tint="0.79998168889431442"/>
        </patternFill>
      </fill>
    </dxf>
    <dxf>
      <fill>
        <patternFill>
          <bgColor theme="9" tint="0.39994506668294322"/>
        </patternFill>
      </fill>
    </dxf>
    <dxf>
      <fill>
        <patternFill>
          <bgColor theme="4" tint="0.79998168889431442"/>
        </patternFill>
      </fill>
    </dxf>
    <dxf>
      <fill>
        <patternFill>
          <bgColor theme="9" tint="0.79998168889431442"/>
        </patternFill>
      </fill>
    </dxf>
    <dxf>
      <fill>
        <patternFill>
          <bgColor theme="9" tint="0.39994506668294322"/>
        </patternFill>
      </fill>
    </dxf>
    <dxf>
      <fill>
        <patternFill>
          <bgColor theme="4" tint="0.79998168889431442"/>
        </patternFill>
      </fill>
    </dxf>
    <dxf>
      <fill>
        <patternFill>
          <bgColor theme="9" tint="0.79998168889431442"/>
        </patternFill>
      </fill>
    </dxf>
    <dxf>
      <fill>
        <patternFill>
          <bgColor theme="9" tint="0.39994506668294322"/>
        </patternFill>
      </fill>
    </dxf>
    <dxf>
      <fill>
        <patternFill>
          <bgColor theme="4" tint="0.79998168889431442"/>
        </patternFill>
      </fill>
    </dxf>
    <dxf>
      <fill>
        <patternFill>
          <bgColor theme="9" tint="0.79998168889431442"/>
        </patternFill>
      </fill>
    </dxf>
    <dxf>
      <fill>
        <patternFill>
          <bgColor theme="9" tint="0.39994506668294322"/>
        </patternFill>
      </fill>
    </dxf>
    <dxf>
      <fill>
        <patternFill>
          <bgColor theme="4" tint="0.79998168889431442"/>
        </patternFill>
      </fill>
    </dxf>
    <dxf>
      <fill>
        <patternFill>
          <bgColor theme="9" tint="0.79998168889431442"/>
        </patternFill>
      </fill>
    </dxf>
    <dxf>
      <fill>
        <patternFill>
          <bgColor theme="9" tint="0.39994506668294322"/>
        </patternFill>
      </fill>
    </dxf>
    <dxf>
      <fill>
        <patternFill>
          <bgColor theme="4" tint="0.79998168889431442"/>
        </patternFill>
      </fill>
    </dxf>
    <dxf>
      <fill>
        <patternFill>
          <bgColor theme="9" tint="0.79998168889431442"/>
        </patternFill>
      </fill>
    </dxf>
    <dxf>
      <fill>
        <patternFill>
          <bgColor theme="9" tint="0.39994506668294322"/>
        </patternFill>
      </fill>
    </dxf>
    <dxf>
      <fill>
        <patternFill>
          <bgColor theme="4" tint="0.79998168889431442"/>
        </patternFill>
      </fill>
    </dxf>
    <dxf>
      <fill>
        <patternFill>
          <bgColor theme="9" tint="0.39994506668294322"/>
        </patternFill>
      </fill>
    </dxf>
    <dxf>
      <fill>
        <patternFill>
          <bgColor theme="4" tint="0.79998168889431442"/>
        </patternFill>
      </fill>
    </dxf>
    <dxf>
      <fill>
        <patternFill>
          <bgColor theme="9" tint="0.79998168889431442"/>
        </patternFill>
      </fill>
    </dxf>
    <dxf>
      <fill>
        <patternFill>
          <bgColor theme="9" tint="0.39994506668294322"/>
        </patternFill>
      </fill>
    </dxf>
    <dxf>
      <fill>
        <patternFill>
          <bgColor theme="4" tint="0.79998168889431442"/>
        </patternFill>
      </fill>
    </dxf>
    <dxf>
      <fill>
        <patternFill>
          <bgColor theme="9" tint="0.79998168889431442"/>
        </patternFill>
      </fill>
    </dxf>
    <dxf>
      <fill>
        <patternFill>
          <bgColor theme="9" tint="0.39994506668294322"/>
        </patternFill>
      </fill>
    </dxf>
    <dxf>
      <fill>
        <patternFill>
          <bgColor theme="4" tint="0.79998168889431442"/>
        </patternFill>
      </fill>
    </dxf>
    <dxf>
      <fill>
        <patternFill>
          <bgColor theme="9" tint="0.79998168889431442"/>
        </patternFill>
      </fill>
    </dxf>
    <dxf>
      <fill>
        <patternFill>
          <bgColor theme="9" tint="0.39994506668294322"/>
        </patternFill>
      </fill>
    </dxf>
    <dxf>
      <fill>
        <patternFill>
          <bgColor theme="4" tint="0.79998168889431442"/>
        </patternFill>
      </fill>
    </dxf>
    <dxf>
      <fill>
        <patternFill>
          <bgColor theme="9" tint="0.79998168889431442"/>
        </patternFill>
      </fill>
    </dxf>
    <dxf>
      <fill>
        <patternFill>
          <bgColor theme="9" tint="0.39994506668294322"/>
        </patternFill>
      </fill>
    </dxf>
    <dxf>
      <fill>
        <patternFill>
          <bgColor theme="4" tint="0.79998168889431442"/>
        </patternFill>
      </fill>
    </dxf>
    <dxf>
      <fill>
        <patternFill>
          <bgColor theme="9" tint="0.79998168889431442"/>
        </patternFill>
      </fill>
    </dxf>
    <dxf>
      <fill>
        <patternFill>
          <bgColor theme="9" tint="0.39994506668294322"/>
        </patternFill>
      </fill>
    </dxf>
    <dxf>
      <fill>
        <patternFill>
          <bgColor theme="4" tint="0.79998168889431442"/>
        </patternFill>
      </fill>
    </dxf>
    <dxf>
      <fill>
        <patternFill>
          <bgColor theme="9" tint="0.79998168889431442"/>
        </patternFill>
      </fill>
    </dxf>
    <dxf>
      <fill>
        <patternFill>
          <bgColor theme="9" tint="0.39994506668294322"/>
        </patternFill>
      </fill>
    </dxf>
    <dxf>
      <fill>
        <patternFill>
          <bgColor theme="4" tint="0.79998168889431442"/>
        </patternFill>
      </fill>
    </dxf>
    <dxf>
      <fill>
        <patternFill>
          <bgColor theme="9" tint="0.79998168889431442"/>
        </patternFill>
      </fill>
    </dxf>
    <dxf>
      <fill>
        <patternFill>
          <bgColor theme="9" tint="0.39994506668294322"/>
        </patternFill>
      </fill>
    </dxf>
    <dxf>
      <fill>
        <patternFill>
          <bgColor theme="4" tint="0.79998168889431442"/>
        </patternFill>
      </fill>
    </dxf>
    <dxf>
      <fill>
        <patternFill>
          <bgColor theme="9" tint="0.79998168889431442"/>
        </patternFill>
      </fill>
    </dxf>
    <dxf>
      <fill>
        <patternFill>
          <bgColor theme="9" tint="0.39994506668294322"/>
        </patternFill>
      </fill>
    </dxf>
    <dxf>
      <fill>
        <patternFill>
          <bgColor theme="4" tint="0.79998168889431442"/>
        </patternFill>
      </fill>
    </dxf>
    <dxf>
      <fill>
        <patternFill>
          <bgColor theme="9" tint="0.79998168889431442"/>
        </patternFill>
      </fill>
    </dxf>
    <dxf>
      <fill>
        <patternFill>
          <bgColor theme="9" tint="0.39994506668294322"/>
        </patternFill>
      </fill>
    </dxf>
    <dxf>
      <fill>
        <patternFill>
          <bgColor theme="4" tint="0.79998168889431442"/>
        </patternFill>
      </fill>
    </dxf>
    <dxf>
      <fill>
        <patternFill>
          <bgColor theme="9" tint="0.79998168889431442"/>
        </patternFill>
      </fill>
    </dxf>
    <dxf>
      <fill>
        <patternFill>
          <bgColor theme="9" tint="0.39994506668294322"/>
        </patternFill>
      </fill>
    </dxf>
    <dxf>
      <fill>
        <patternFill>
          <bgColor theme="4" tint="0.79998168889431442"/>
        </patternFill>
      </fill>
    </dxf>
    <dxf>
      <fill>
        <patternFill>
          <bgColor theme="9" tint="0.79998168889431442"/>
        </patternFill>
      </fill>
    </dxf>
    <dxf>
      <fill>
        <patternFill>
          <bgColor theme="9" tint="0.39994506668294322"/>
        </patternFill>
      </fill>
    </dxf>
    <dxf>
      <fill>
        <patternFill>
          <bgColor theme="4" tint="0.79998168889431442"/>
        </patternFill>
      </fill>
    </dxf>
    <dxf>
      <fill>
        <patternFill>
          <bgColor theme="9" tint="0.39994506668294322"/>
        </patternFill>
      </fill>
    </dxf>
    <dxf>
      <fill>
        <patternFill>
          <bgColor theme="4" tint="0.79998168889431442"/>
        </patternFill>
      </fill>
    </dxf>
    <dxf>
      <fill>
        <patternFill>
          <bgColor theme="9" tint="0.79998168889431442"/>
        </patternFill>
      </fill>
    </dxf>
    <dxf>
      <fill>
        <patternFill>
          <bgColor theme="9" tint="0.39994506668294322"/>
        </patternFill>
      </fill>
    </dxf>
    <dxf>
      <fill>
        <patternFill>
          <bgColor theme="4" tint="0.79998168889431442"/>
        </patternFill>
      </fill>
    </dxf>
    <dxf>
      <fill>
        <patternFill>
          <bgColor theme="9" tint="0.79998168889431442"/>
        </patternFill>
      </fill>
    </dxf>
    <dxf>
      <fill>
        <patternFill>
          <bgColor theme="9" tint="0.39994506668294322"/>
        </patternFill>
      </fill>
    </dxf>
    <dxf>
      <fill>
        <patternFill>
          <bgColor theme="4" tint="0.79998168889431442"/>
        </patternFill>
      </fill>
    </dxf>
    <dxf>
      <fill>
        <patternFill>
          <bgColor theme="9" tint="0.79998168889431442"/>
        </patternFill>
      </fill>
    </dxf>
    <dxf>
      <fill>
        <patternFill>
          <bgColor theme="9" tint="0.39994506668294322"/>
        </patternFill>
      </fill>
    </dxf>
    <dxf>
      <fill>
        <patternFill>
          <bgColor theme="4" tint="0.79998168889431442"/>
        </patternFill>
      </fill>
    </dxf>
    <dxf>
      <fill>
        <patternFill>
          <bgColor theme="9" tint="0.79998168889431442"/>
        </patternFill>
      </fill>
    </dxf>
    <dxf>
      <fill>
        <patternFill>
          <bgColor theme="9" tint="0.39994506668294322"/>
        </patternFill>
      </fill>
    </dxf>
    <dxf>
      <fill>
        <patternFill>
          <bgColor theme="4" tint="0.79998168889431442"/>
        </patternFill>
      </fill>
    </dxf>
    <dxf>
      <fill>
        <patternFill>
          <bgColor theme="9" tint="0.79998168889431442"/>
        </patternFill>
      </fill>
    </dxf>
    <dxf>
      <fill>
        <patternFill>
          <bgColor theme="9" tint="0.39994506668294322"/>
        </patternFill>
      </fill>
    </dxf>
    <dxf>
      <fill>
        <patternFill>
          <bgColor theme="4" tint="0.79998168889431442"/>
        </patternFill>
      </fill>
    </dxf>
    <dxf>
      <fill>
        <patternFill>
          <bgColor theme="9" tint="0.79998168889431442"/>
        </patternFill>
      </fill>
    </dxf>
    <dxf>
      <fill>
        <patternFill>
          <bgColor theme="9" tint="0.39994506668294322"/>
        </patternFill>
      </fill>
    </dxf>
    <dxf>
      <fill>
        <patternFill>
          <bgColor theme="4" tint="0.79998168889431442"/>
        </patternFill>
      </fill>
    </dxf>
    <dxf>
      <fill>
        <patternFill>
          <bgColor theme="9" tint="0.79998168889431442"/>
        </patternFill>
      </fill>
    </dxf>
    <dxf>
      <fill>
        <patternFill>
          <bgColor theme="9" tint="0.39994506668294322"/>
        </patternFill>
      </fill>
    </dxf>
    <dxf>
      <fill>
        <patternFill>
          <bgColor theme="4" tint="0.79998168889431442"/>
        </patternFill>
      </fill>
    </dxf>
    <dxf>
      <fill>
        <patternFill>
          <bgColor theme="9" tint="0.79998168889431442"/>
        </patternFill>
      </fill>
    </dxf>
    <dxf>
      <fill>
        <patternFill>
          <bgColor theme="9" tint="0.39994506668294322"/>
        </patternFill>
      </fill>
    </dxf>
    <dxf>
      <fill>
        <patternFill>
          <bgColor theme="4" tint="0.79998168889431442"/>
        </patternFill>
      </fill>
    </dxf>
    <dxf>
      <fill>
        <patternFill>
          <bgColor theme="9" tint="0.79998168889431442"/>
        </patternFill>
      </fill>
    </dxf>
    <dxf>
      <fill>
        <patternFill>
          <bgColor theme="9" tint="0.39994506668294322"/>
        </patternFill>
      </fill>
    </dxf>
    <dxf>
      <fill>
        <patternFill>
          <bgColor theme="4" tint="0.79998168889431442"/>
        </patternFill>
      </fill>
    </dxf>
    <dxf>
      <fill>
        <patternFill>
          <bgColor theme="9" tint="0.79998168889431442"/>
        </patternFill>
      </fill>
    </dxf>
    <dxf>
      <fill>
        <patternFill>
          <bgColor theme="9" tint="0.39994506668294322"/>
        </patternFill>
      </fill>
    </dxf>
    <dxf>
      <fill>
        <patternFill>
          <bgColor theme="4" tint="0.79998168889431442"/>
        </patternFill>
      </fill>
    </dxf>
    <dxf>
      <fill>
        <patternFill>
          <bgColor theme="9" tint="0.79998168889431442"/>
        </patternFill>
      </fill>
    </dxf>
    <dxf>
      <fill>
        <patternFill>
          <bgColor theme="9" tint="0.39994506668294322"/>
        </patternFill>
      </fill>
    </dxf>
    <dxf>
      <fill>
        <patternFill>
          <bgColor theme="4" tint="0.79998168889431442"/>
        </patternFill>
      </fill>
    </dxf>
    <dxf>
      <fill>
        <patternFill>
          <bgColor theme="9" tint="0.79998168889431442"/>
        </patternFill>
      </fill>
    </dxf>
    <dxf>
      <fill>
        <patternFill>
          <bgColor theme="9" tint="0.39994506668294322"/>
        </patternFill>
      </fill>
    </dxf>
    <dxf>
      <fill>
        <patternFill>
          <bgColor theme="4" tint="0.79998168889431442"/>
        </patternFill>
      </fill>
    </dxf>
    <dxf>
      <fill>
        <patternFill>
          <bgColor theme="9" tint="0.79998168889431442"/>
        </patternFill>
      </fill>
    </dxf>
    <dxf>
      <fill>
        <patternFill>
          <bgColor theme="9" tint="0.39994506668294322"/>
        </patternFill>
      </fill>
    </dxf>
    <dxf>
      <fill>
        <patternFill>
          <bgColor theme="4" tint="0.79998168889431442"/>
        </patternFill>
      </fill>
    </dxf>
    <dxf>
      <fill>
        <patternFill>
          <bgColor theme="9" tint="0.79998168889431442"/>
        </patternFill>
      </fill>
    </dxf>
    <dxf>
      <fill>
        <patternFill>
          <bgColor theme="9" tint="0.39994506668294322"/>
        </patternFill>
      </fill>
    </dxf>
    <dxf>
      <fill>
        <patternFill>
          <bgColor theme="4" tint="0.79998168889431442"/>
        </patternFill>
      </fill>
    </dxf>
    <dxf>
      <fill>
        <patternFill>
          <bgColor theme="9" tint="0.79998168889431442"/>
        </patternFill>
      </fill>
    </dxf>
    <dxf>
      <fill>
        <patternFill>
          <bgColor theme="9" tint="0.39994506668294322"/>
        </patternFill>
      </fill>
    </dxf>
    <dxf>
      <fill>
        <patternFill>
          <bgColor theme="4" tint="0.79998168889431442"/>
        </patternFill>
      </fill>
    </dxf>
    <dxf>
      <fill>
        <patternFill>
          <bgColor theme="9" tint="0.79998168889431442"/>
        </patternFill>
      </fill>
    </dxf>
    <dxf>
      <fill>
        <patternFill>
          <bgColor theme="9" tint="0.39994506668294322"/>
        </patternFill>
      </fill>
    </dxf>
    <dxf>
      <fill>
        <patternFill>
          <bgColor theme="4" tint="0.79998168889431442"/>
        </patternFill>
      </fill>
    </dxf>
    <dxf>
      <fill>
        <patternFill>
          <bgColor theme="9" tint="0.79998168889431442"/>
        </patternFill>
      </fill>
    </dxf>
    <dxf>
      <fill>
        <patternFill>
          <bgColor theme="9" tint="0.39994506668294322"/>
        </patternFill>
      </fill>
    </dxf>
    <dxf>
      <fill>
        <patternFill>
          <bgColor theme="4" tint="0.79998168889431442"/>
        </patternFill>
      </fill>
    </dxf>
    <dxf>
      <fill>
        <patternFill>
          <bgColor theme="9" tint="0.79998168889431442"/>
        </patternFill>
      </fill>
    </dxf>
    <dxf>
      <fill>
        <patternFill>
          <bgColor theme="9" tint="0.39994506668294322"/>
        </patternFill>
      </fill>
    </dxf>
    <dxf>
      <fill>
        <patternFill>
          <bgColor theme="4" tint="0.79998168889431442"/>
        </patternFill>
      </fill>
    </dxf>
    <dxf>
      <fill>
        <patternFill>
          <bgColor theme="9" tint="0.79998168889431442"/>
        </patternFill>
      </fill>
    </dxf>
    <dxf>
      <fill>
        <patternFill>
          <bgColor theme="9" tint="0.39994506668294322"/>
        </patternFill>
      </fill>
    </dxf>
    <dxf>
      <fill>
        <patternFill>
          <bgColor theme="4" tint="0.79998168889431442"/>
        </patternFill>
      </fill>
    </dxf>
    <dxf>
      <fill>
        <patternFill>
          <bgColor theme="9" tint="0.79998168889431442"/>
        </patternFill>
      </fill>
    </dxf>
    <dxf>
      <fill>
        <patternFill>
          <bgColor theme="9" tint="0.39994506668294322"/>
        </patternFill>
      </fill>
    </dxf>
    <dxf>
      <fill>
        <patternFill>
          <bgColor theme="4" tint="0.79998168889431442"/>
        </patternFill>
      </fill>
    </dxf>
    <dxf>
      <fill>
        <patternFill>
          <bgColor theme="9" tint="0.79998168889431442"/>
        </patternFill>
      </fill>
    </dxf>
    <dxf>
      <fill>
        <patternFill>
          <bgColor theme="9" tint="0.39994506668294322"/>
        </patternFill>
      </fill>
    </dxf>
    <dxf>
      <fill>
        <patternFill>
          <bgColor theme="4" tint="0.79998168889431442"/>
        </patternFill>
      </fill>
    </dxf>
    <dxf>
      <fill>
        <patternFill>
          <bgColor theme="9" tint="0.79998168889431442"/>
        </patternFill>
      </fill>
    </dxf>
    <dxf>
      <fill>
        <patternFill>
          <bgColor theme="9" tint="0.39994506668294322"/>
        </patternFill>
      </fill>
    </dxf>
    <dxf>
      <fill>
        <patternFill>
          <bgColor theme="4" tint="0.79998168889431442"/>
        </patternFill>
      </fill>
    </dxf>
    <dxf>
      <fill>
        <patternFill>
          <bgColor theme="9" tint="0.79998168889431442"/>
        </patternFill>
      </fill>
    </dxf>
    <dxf>
      <fill>
        <patternFill>
          <bgColor theme="9" tint="0.39994506668294322"/>
        </patternFill>
      </fill>
    </dxf>
    <dxf>
      <fill>
        <patternFill>
          <bgColor theme="4" tint="0.79998168889431442"/>
        </patternFill>
      </fill>
    </dxf>
    <dxf>
      <fill>
        <patternFill>
          <bgColor theme="9" tint="0.39994506668294322"/>
        </patternFill>
      </fill>
    </dxf>
    <dxf>
      <fill>
        <patternFill>
          <bgColor theme="4" tint="0.79998168889431442"/>
        </patternFill>
      </fill>
    </dxf>
    <dxf>
      <fill>
        <patternFill>
          <bgColor theme="9" tint="0.79998168889431442"/>
        </patternFill>
      </fill>
    </dxf>
    <dxf>
      <fill>
        <patternFill>
          <bgColor theme="9" tint="0.39994506668294322"/>
        </patternFill>
      </fill>
    </dxf>
    <dxf>
      <fill>
        <patternFill>
          <bgColor theme="4" tint="0.79998168889431442"/>
        </patternFill>
      </fill>
    </dxf>
    <dxf>
      <fill>
        <patternFill>
          <bgColor theme="9" tint="0.79998168889431442"/>
        </patternFill>
      </fill>
    </dxf>
    <dxf>
      <fill>
        <patternFill>
          <bgColor theme="9" tint="0.39994506668294322"/>
        </patternFill>
      </fill>
    </dxf>
    <dxf>
      <fill>
        <patternFill>
          <bgColor theme="4" tint="0.79998168889431442"/>
        </patternFill>
      </fill>
    </dxf>
    <dxf>
      <fill>
        <patternFill>
          <bgColor theme="9" tint="0.79998168889431442"/>
        </patternFill>
      </fill>
    </dxf>
    <dxf>
      <fill>
        <patternFill>
          <bgColor theme="9" tint="0.39994506668294322"/>
        </patternFill>
      </fill>
    </dxf>
    <dxf>
      <fill>
        <patternFill>
          <bgColor theme="4" tint="0.79998168889431442"/>
        </patternFill>
      </fill>
    </dxf>
    <dxf>
      <fill>
        <patternFill>
          <bgColor theme="9" tint="0.79998168889431442"/>
        </patternFill>
      </fill>
    </dxf>
    <dxf>
      <fill>
        <patternFill>
          <bgColor theme="9" tint="0.39994506668294322"/>
        </patternFill>
      </fill>
    </dxf>
    <dxf>
      <fill>
        <patternFill>
          <bgColor theme="4" tint="0.79998168889431442"/>
        </patternFill>
      </fill>
    </dxf>
    <dxf>
      <fill>
        <patternFill>
          <bgColor theme="9" tint="0.79998168889431442"/>
        </patternFill>
      </fill>
    </dxf>
    <dxf>
      <fill>
        <patternFill>
          <bgColor theme="9" tint="0.39994506668294322"/>
        </patternFill>
      </fill>
    </dxf>
    <dxf>
      <fill>
        <patternFill>
          <bgColor theme="4" tint="0.79998168889431442"/>
        </patternFill>
      </fill>
    </dxf>
    <dxf>
      <fill>
        <patternFill>
          <bgColor theme="9" tint="0.39994506668294322"/>
        </patternFill>
      </fill>
    </dxf>
    <dxf>
      <fill>
        <patternFill>
          <bgColor theme="4" tint="0.79998168889431442"/>
        </patternFill>
      </fill>
    </dxf>
    <dxf>
      <fill>
        <patternFill>
          <bgColor theme="9" tint="0.79998168889431442"/>
        </patternFill>
      </fill>
    </dxf>
    <dxf>
      <fill>
        <patternFill>
          <bgColor theme="9" tint="0.39994506668294322"/>
        </patternFill>
      </fill>
    </dxf>
    <dxf>
      <fill>
        <patternFill>
          <bgColor theme="4" tint="0.79998168889431442"/>
        </patternFill>
      </fill>
    </dxf>
    <dxf>
      <fill>
        <patternFill>
          <bgColor theme="9" tint="0.79998168889431442"/>
        </patternFill>
      </fill>
    </dxf>
    <dxf>
      <fill>
        <patternFill>
          <bgColor theme="9" tint="0.39994506668294322"/>
        </patternFill>
      </fill>
    </dxf>
    <dxf>
      <fill>
        <patternFill>
          <bgColor theme="4" tint="0.79998168889431442"/>
        </patternFill>
      </fill>
    </dxf>
    <dxf>
      <fill>
        <patternFill>
          <bgColor theme="9" tint="0.79998168889431442"/>
        </patternFill>
      </fill>
    </dxf>
    <dxf>
      <fill>
        <patternFill>
          <bgColor theme="9" tint="0.39994506668294322"/>
        </patternFill>
      </fill>
    </dxf>
    <dxf>
      <fill>
        <patternFill>
          <bgColor theme="4" tint="0.79998168889431442"/>
        </patternFill>
      </fill>
    </dxf>
    <dxf>
      <fill>
        <patternFill>
          <bgColor theme="9" tint="0.79998168889431442"/>
        </patternFill>
      </fill>
    </dxf>
    <dxf>
      <fill>
        <patternFill>
          <bgColor theme="9" tint="0.39994506668294322"/>
        </patternFill>
      </fill>
    </dxf>
    <dxf>
      <fill>
        <patternFill>
          <bgColor theme="4" tint="0.79998168889431442"/>
        </patternFill>
      </fill>
    </dxf>
    <dxf>
      <fill>
        <patternFill>
          <bgColor theme="9" tint="0.79998168889431442"/>
        </patternFill>
      </fill>
    </dxf>
    <dxf>
      <fill>
        <patternFill>
          <bgColor theme="9" tint="0.79998168889431442"/>
        </patternFill>
      </fill>
    </dxf>
    <dxf>
      <fill>
        <patternFill>
          <bgColor theme="9" tint="0.39994506668294322"/>
        </patternFill>
      </fill>
    </dxf>
    <dxf>
      <fill>
        <patternFill>
          <bgColor theme="4" tint="0.79998168889431442"/>
        </patternFill>
      </fill>
    </dxf>
    <dxf>
      <fill>
        <patternFill>
          <bgColor theme="9" tint="0.39994506668294322"/>
        </patternFill>
      </fill>
    </dxf>
    <dxf>
      <fill>
        <patternFill>
          <bgColor theme="4" tint="0.79998168889431442"/>
        </patternFill>
      </fill>
    </dxf>
    <dxf>
      <fill>
        <patternFill>
          <bgColor theme="9" tint="0.79998168889431442"/>
        </patternFill>
      </fill>
    </dxf>
    <dxf>
      <fill>
        <patternFill>
          <bgColor theme="9" tint="0.39994506668294322"/>
        </patternFill>
      </fill>
    </dxf>
    <dxf>
      <fill>
        <patternFill>
          <bgColor theme="4" tint="0.79998168889431442"/>
        </patternFill>
      </fill>
    </dxf>
    <dxf>
      <fill>
        <patternFill>
          <bgColor theme="9" tint="0.79998168889431442"/>
        </patternFill>
      </fill>
    </dxf>
    <dxf>
      <fill>
        <patternFill>
          <bgColor theme="9" tint="0.39994506668294322"/>
        </patternFill>
      </fill>
    </dxf>
    <dxf>
      <fill>
        <patternFill>
          <bgColor theme="4" tint="0.79998168889431442"/>
        </patternFill>
      </fill>
    </dxf>
    <dxf>
      <fill>
        <patternFill>
          <bgColor theme="9" tint="0.79998168889431442"/>
        </patternFill>
      </fill>
    </dxf>
    <dxf>
      <fill>
        <patternFill>
          <bgColor theme="9" tint="0.39994506668294322"/>
        </patternFill>
      </fill>
    </dxf>
    <dxf>
      <fill>
        <patternFill>
          <bgColor theme="4" tint="0.79998168889431442"/>
        </patternFill>
      </fill>
    </dxf>
    <dxf>
      <fill>
        <patternFill>
          <bgColor theme="9" tint="0.79998168889431442"/>
        </patternFill>
      </fill>
    </dxf>
    <dxf>
      <fill>
        <patternFill>
          <bgColor theme="9" tint="0.39994506668294322"/>
        </patternFill>
      </fill>
    </dxf>
    <dxf>
      <fill>
        <patternFill>
          <bgColor theme="4" tint="0.79998168889431442"/>
        </patternFill>
      </fill>
    </dxf>
    <dxf>
      <fill>
        <patternFill>
          <bgColor theme="9" tint="0.79998168889431442"/>
        </patternFill>
      </fill>
    </dxf>
    <dxf>
      <fill>
        <patternFill>
          <bgColor theme="9" tint="0.39994506668294322"/>
        </patternFill>
      </fill>
    </dxf>
    <dxf>
      <fill>
        <patternFill>
          <bgColor theme="4" tint="0.79998168889431442"/>
        </patternFill>
      </fill>
    </dxf>
    <dxf>
      <fill>
        <patternFill>
          <bgColor theme="9" tint="0.79998168889431442"/>
        </patternFill>
      </fill>
    </dxf>
    <dxf>
      <fill>
        <patternFill>
          <bgColor theme="9" tint="0.39994506668294322"/>
        </patternFill>
      </fill>
    </dxf>
    <dxf>
      <fill>
        <patternFill>
          <bgColor theme="4" tint="0.79998168889431442"/>
        </patternFill>
      </fill>
    </dxf>
    <dxf>
      <fill>
        <patternFill>
          <bgColor theme="9" tint="0.39994506668294322"/>
        </patternFill>
      </fill>
    </dxf>
    <dxf>
      <fill>
        <patternFill>
          <bgColor theme="4" tint="0.79998168889431442"/>
        </patternFill>
      </fill>
    </dxf>
    <dxf>
      <fill>
        <patternFill>
          <bgColor theme="9" tint="0.79998168889431442"/>
        </patternFill>
      </fill>
    </dxf>
    <dxf>
      <fill>
        <patternFill>
          <bgColor theme="9" tint="0.39994506668294322"/>
        </patternFill>
      </fill>
    </dxf>
    <dxf>
      <fill>
        <patternFill>
          <bgColor theme="4" tint="0.79998168889431442"/>
        </patternFill>
      </fill>
    </dxf>
    <dxf>
      <fill>
        <patternFill>
          <bgColor theme="9" tint="0.79998168889431442"/>
        </patternFill>
      </fill>
    </dxf>
    <dxf>
      <fill>
        <patternFill>
          <bgColor theme="9" tint="0.39994506668294322"/>
        </patternFill>
      </fill>
    </dxf>
    <dxf>
      <fill>
        <patternFill>
          <bgColor theme="4" tint="0.79998168889431442"/>
        </patternFill>
      </fill>
    </dxf>
    <dxf>
      <fill>
        <patternFill>
          <bgColor theme="9" tint="0.79998168889431442"/>
        </patternFill>
      </fill>
    </dxf>
    <dxf>
      <fill>
        <patternFill>
          <bgColor theme="9" tint="0.39994506668294322"/>
        </patternFill>
      </fill>
    </dxf>
    <dxf>
      <fill>
        <patternFill>
          <bgColor theme="4" tint="0.79998168889431442"/>
        </patternFill>
      </fill>
    </dxf>
    <dxf>
      <fill>
        <patternFill>
          <bgColor theme="9" tint="0.79998168889431442"/>
        </patternFill>
      </fill>
    </dxf>
    <dxf>
      <fill>
        <patternFill>
          <bgColor theme="9" tint="0.39994506668294322"/>
        </patternFill>
      </fill>
    </dxf>
    <dxf>
      <fill>
        <patternFill>
          <bgColor theme="4" tint="0.79998168889431442"/>
        </patternFill>
      </fill>
    </dxf>
    <dxf>
      <fill>
        <patternFill>
          <bgColor theme="9" tint="0.79998168889431442"/>
        </patternFill>
      </fill>
    </dxf>
    <dxf>
      <fill>
        <patternFill>
          <bgColor theme="9" tint="0.79998168889431442"/>
        </patternFill>
      </fill>
    </dxf>
    <dxf>
      <fill>
        <patternFill>
          <bgColor theme="9" tint="0.39994506668294322"/>
        </patternFill>
      </fill>
    </dxf>
    <dxf>
      <fill>
        <patternFill>
          <bgColor theme="4" tint="0.79998168889431442"/>
        </patternFill>
      </fill>
    </dxf>
    <dxf>
      <fill>
        <patternFill>
          <bgColor theme="9" tint="0.79998168889431442"/>
        </patternFill>
      </fill>
    </dxf>
    <dxf>
      <fill>
        <patternFill>
          <bgColor theme="9" tint="0.39994506668294322"/>
        </patternFill>
      </fill>
    </dxf>
    <dxf>
      <fill>
        <patternFill>
          <bgColor theme="4" tint="0.79998168889431442"/>
        </patternFill>
      </fill>
    </dxf>
    <dxf>
      <fill>
        <patternFill>
          <bgColor theme="9" tint="0.79998168889431442"/>
        </patternFill>
      </fill>
    </dxf>
    <dxf>
      <fill>
        <patternFill>
          <bgColor theme="9" tint="0.39994506668294322"/>
        </patternFill>
      </fill>
    </dxf>
    <dxf>
      <fill>
        <patternFill>
          <bgColor theme="4" tint="0.79998168889431442"/>
        </patternFill>
      </fill>
    </dxf>
    <dxf>
      <fill>
        <patternFill>
          <bgColor theme="9" tint="0.79998168889431442"/>
        </patternFill>
      </fill>
    </dxf>
    <dxf>
      <fill>
        <patternFill>
          <bgColor theme="9" tint="0.39994506668294322"/>
        </patternFill>
      </fill>
    </dxf>
    <dxf>
      <fill>
        <patternFill>
          <bgColor theme="4" tint="0.79998168889431442"/>
        </patternFill>
      </fill>
    </dxf>
    <dxf>
      <fill>
        <patternFill>
          <bgColor theme="9" tint="0.79998168889431442"/>
        </patternFill>
      </fill>
    </dxf>
    <dxf>
      <fill>
        <patternFill>
          <bgColor theme="9" tint="0.39994506668294322"/>
        </patternFill>
      </fill>
    </dxf>
    <dxf>
      <fill>
        <patternFill>
          <bgColor theme="4" tint="0.79998168889431442"/>
        </patternFill>
      </fill>
    </dxf>
    <dxf>
      <fill>
        <patternFill>
          <bgColor theme="9" tint="0.79998168889431442"/>
        </patternFill>
      </fill>
    </dxf>
    <dxf>
      <fill>
        <patternFill>
          <bgColor theme="9" tint="0.39994506668294322"/>
        </patternFill>
      </fill>
    </dxf>
    <dxf>
      <fill>
        <patternFill>
          <bgColor theme="4" tint="0.79998168889431442"/>
        </patternFill>
      </fill>
    </dxf>
    <dxf>
      <fill>
        <patternFill>
          <bgColor theme="9" tint="0.79998168889431442"/>
        </patternFill>
      </fill>
    </dxf>
    <dxf>
      <fill>
        <patternFill>
          <bgColor theme="9" tint="0.39994506668294322"/>
        </patternFill>
      </fill>
    </dxf>
    <dxf>
      <fill>
        <patternFill>
          <bgColor theme="4" tint="0.79998168889431442"/>
        </patternFill>
      </fill>
    </dxf>
    <dxf>
      <fill>
        <patternFill>
          <bgColor theme="9" tint="0.79998168889431442"/>
        </patternFill>
      </fill>
    </dxf>
    <dxf>
      <fill>
        <patternFill>
          <bgColor theme="9" tint="0.39994506668294322"/>
        </patternFill>
      </fill>
    </dxf>
    <dxf>
      <fill>
        <patternFill>
          <bgColor theme="4" tint="0.79998168889431442"/>
        </patternFill>
      </fill>
    </dxf>
    <dxf>
      <fill>
        <patternFill>
          <bgColor theme="9" tint="0.79998168889431442"/>
        </patternFill>
      </fill>
    </dxf>
    <dxf>
      <fill>
        <patternFill>
          <bgColor theme="9" tint="0.39994506668294322"/>
        </patternFill>
      </fill>
    </dxf>
    <dxf>
      <fill>
        <patternFill>
          <bgColor theme="4" tint="0.79998168889431442"/>
        </patternFill>
      </fill>
    </dxf>
    <dxf>
      <fill>
        <patternFill>
          <bgColor theme="9" tint="0.79998168889431442"/>
        </patternFill>
      </fill>
    </dxf>
    <dxf>
      <fill>
        <patternFill>
          <bgColor theme="9" tint="0.39994506668294322"/>
        </patternFill>
      </fill>
    </dxf>
    <dxf>
      <fill>
        <patternFill>
          <bgColor theme="4" tint="0.79998168889431442"/>
        </patternFill>
      </fill>
    </dxf>
    <dxf>
      <fill>
        <patternFill>
          <bgColor theme="9" tint="0.79998168889431442"/>
        </patternFill>
      </fill>
    </dxf>
    <dxf>
      <fill>
        <patternFill>
          <bgColor theme="9" tint="0.39994506668294322"/>
        </patternFill>
      </fill>
    </dxf>
    <dxf>
      <fill>
        <patternFill>
          <bgColor theme="4" tint="0.79998168889431442"/>
        </patternFill>
      </fill>
    </dxf>
    <dxf>
      <fill>
        <patternFill>
          <bgColor theme="9" tint="0.79998168889431442"/>
        </patternFill>
      </fill>
    </dxf>
    <dxf>
      <fill>
        <patternFill>
          <bgColor theme="9" tint="0.79998168889431442"/>
        </patternFill>
      </fill>
    </dxf>
    <dxf>
      <fill>
        <patternFill>
          <bgColor theme="9" tint="0.39994506668294322"/>
        </patternFill>
      </fill>
    </dxf>
    <dxf>
      <fill>
        <patternFill>
          <bgColor theme="4" tint="0.79998168889431442"/>
        </patternFill>
      </fill>
    </dxf>
    <dxf>
      <fill>
        <patternFill>
          <bgColor theme="9" tint="0.79998168889431442"/>
        </patternFill>
      </fill>
    </dxf>
    <dxf>
      <fill>
        <patternFill>
          <bgColor theme="9" tint="0.39994506668294322"/>
        </patternFill>
      </fill>
    </dxf>
    <dxf>
      <fill>
        <patternFill>
          <bgColor theme="4" tint="0.79998168889431442"/>
        </patternFill>
      </fill>
    </dxf>
    <dxf>
      <fill>
        <patternFill>
          <bgColor theme="9" tint="0.79998168889431442"/>
        </patternFill>
      </fill>
    </dxf>
    <dxf>
      <fill>
        <patternFill>
          <bgColor theme="9" tint="0.39994506668294322"/>
        </patternFill>
      </fill>
    </dxf>
    <dxf>
      <fill>
        <patternFill>
          <bgColor theme="4" tint="0.79998168889431442"/>
        </patternFill>
      </fill>
    </dxf>
    <dxf>
      <fill>
        <patternFill>
          <bgColor theme="9" tint="0.79998168889431442"/>
        </patternFill>
      </fill>
    </dxf>
    <dxf>
      <fill>
        <patternFill>
          <bgColor theme="9" tint="0.39994506668294322"/>
        </patternFill>
      </fill>
    </dxf>
    <dxf>
      <fill>
        <patternFill>
          <bgColor theme="4" tint="0.79998168889431442"/>
        </patternFill>
      </fill>
    </dxf>
    <dxf>
      <fill>
        <patternFill>
          <bgColor theme="9" tint="0.79998168889431442"/>
        </patternFill>
      </fill>
    </dxf>
    <dxf>
      <fill>
        <patternFill>
          <bgColor theme="9" tint="0.39994506668294322"/>
        </patternFill>
      </fill>
    </dxf>
    <dxf>
      <fill>
        <patternFill>
          <bgColor theme="4" tint="0.79998168889431442"/>
        </patternFill>
      </fill>
    </dxf>
    <dxf>
      <fill>
        <patternFill>
          <bgColor theme="9" tint="0.79998168889431442"/>
        </patternFill>
      </fill>
    </dxf>
    <dxf>
      <fill>
        <patternFill>
          <bgColor theme="9" tint="0.39994506668294322"/>
        </patternFill>
      </fill>
    </dxf>
    <dxf>
      <fill>
        <patternFill>
          <bgColor theme="4" tint="0.79998168889431442"/>
        </patternFill>
      </fill>
    </dxf>
    <dxf>
      <fill>
        <patternFill>
          <bgColor theme="9" tint="0.79998168889431442"/>
        </patternFill>
      </fill>
    </dxf>
    <dxf>
      <fill>
        <patternFill>
          <bgColor theme="9" tint="0.39994506668294322"/>
        </patternFill>
      </fill>
    </dxf>
    <dxf>
      <fill>
        <patternFill>
          <bgColor theme="4" tint="0.79998168889431442"/>
        </patternFill>
      </fill>
    </dxf>
    <dxf>
      <fill>
        <patternFill>
          <bgColor theme="9" tint="0.39994506668294322"/>
        </patternFill>
      </fill>
    </dxf>
    <dxf>
      <fill>
        <patternFill>
          <bgColor theme="4" tint="0.79998168889431442"/>
        </patternFill>
      </fill>
    </dxf>
    <dxf>
      <fill>
        <patternFill>
          <bgColor theme="9" tint="0.79998168889431442"/>
        </patternFill>
      </fill>
    </dxf>
    <dxf>
      <fill>
        <patternFill>
          <bgColor theme="9" tint="0.39994506668294322"/>
        </patternFill>
      </fill>
    </dxf>
    <dxf>
      <fill>
        <patternFill>
          <bgColor theme="4" tint="0.79998168889431442"/>
        </patternFill>
      </fill>
    </dxf>
    <dxf>
      <fill>
        <patternFill>
          <bgColor theme="9" tint="0.79998168889431442"/>
        </patternFill>
      </fill>
    </dxf>
    <dxf>
      <fill>
        <patternFill>
          <bgColor theme="9" tint="0.39994506668294322"/>
        </patternFill>
      </fill>
    </dxf>
    <dxf>
      <fill>
        <patternFill>
          <bgColor theme="4" tint="0.79998168889431442"/>
        </patternFill>
      </fill>
    </dxf>
    <dxf>
      <fill>
        <patternFill>
          <bgColor theme="9" tint="0.79998168889431442"/>
        </patternFill>
      </fill>
    </dxf>
    <dxf>
      <fill>
        <patternFill>
          <bgColor theme="9" tint="0.39994506668294322"/>
        </patternFill>
      </fill>
    </dxf>
    <dxf>
      <fill>
        <patternFill>
          <bgColor theme="4" tint="0.79998168889431442"/>
        </patternFill>
      </fill>
    </dxf>
    <dxf>
      <fill>
        <patternFill>
          <bgColor theme="9" tint="0.79998168889431442"/>
        </patternFill>
      </fill>
    </dxf>
    <dxf>
      <fill>
        <patternFill>
          <bgColor theme="9" tint="0.39994506668294322"/>
        </patternFill>
      </fill>
    </dxf>
    <dxf>
      <fill>
        <patternFill>
          <bgColor theme="4" tint="0.79998168889431442"/>
        </patternFill>
      </fill>
    </dxf>
    <dxf>
      <fill>
        <patternFill>
          <bgColor theme="9" tint="0.79998168889431442"/>
        </patternFill>
      </fill>
    </dxf>
    <dxf>
      <fill>
        <patternFill>
          <bgColor theme="9" tint="0.79998168889431442"/>
        </patternFill>
      </fill>
    </dxf>
    <dxf>
      <fill>
        <patternFill>
          <bgColor theme="9" tint="0.39994506668294322"/>
        </patternFill>
      </fill>
    </dxf>
    <dxf>
      <fill>
        <patternFill>
          <bgColor theme="4" tint="0.79998168889431442"/>
        </patternFill>
      </fill>
    </dxf>
    <dxf>
      <fill>
        <patternFill>
          <bgColor theme="9" tint="0.79998168889431442"/>
        </patternFill>
      </fill>
    </dxf>
    <dxf>
      <fill>
        <patternFill>
          <bgColor theme="9" tint="0.39994506668294322"/>
        </patternFill>
      </fill>
    </dxf>
    <dxf>
      <fill>
        <patternFill>
          <bgColor theme="4" tint="0.79998168889431442"/>
        </patternFill>
      </fill>
    </dxf>
    <dxf>
      <fill>
        <patternFill>
          <bgColor theme="9" tint="0.79998168889431442"/>
        </patternFill>
      </fill>
    </dxf>
    <dxf>
      <fill>
        <patternFill>
          <bgColor theme="9" tint="0.39994506668294322"/>
        </patternFill>
      </fill>
    </dxf>
    <dxf>
      <fill>
        <patternFill>
          <bgColor theme="4" tint="0.79998168889431442"/>
        </patternFill>
      </fill>
    </dxf>
    <dxf>
      <fill>
        <patternFill>
          <bgColor theme="9" tint="0.79998168889431442"/>
        </patternFill>
      </fill>
    </dxf>
    <dxf>
      <fill>
        <patternFill>
          <bgColor theme="9" tint="0.39994506668294322"/>
        </patternFill>
      </fill>
    </dxf>
    <dxf>
      <fill>
        <patternFill>
          <bgColor theme="4" tint="0.79998168889431442"/>
        </patternFill>
      </fill>
    </dxf>
    <dxf>
      <fill>
        <patternFill>
          <bgColor theme="9" tint="0.79998168889431442"/>
        </patternFill>
      </fill>
    </dxf>
    <dxf>
      <fill>
        <patternFill>
          <bgColor theme="9" tint="0.39994506668294322"/>
        </patternFill>
      </fill>
    </dxf>
    <dxf>
      <fill>
        <patternFill>
          <bgColor theme="4" tint="0.79998168889431442"/>
        </patternFill>
      </fill>
    </dxf>
    <dxf>
      <fill>
        <patternFill>
          <bgColor theme="9" tint="0.79998168889431442"/>
        </patternFill>
      </fill>
    </dxf>
    <dxf>
      <fill>
        <patternFill>
          <bgColor theme="9" tint="0.39994506668294322"/>
        </patternFill>
      </fill>
    </dxf>
    <dxf>
      <fill>
        <patternFill>
          <bgColor theme="4"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39994506668294322"/>
        </patternFill>
      </fill>
    </dxf>
    <dxf>
      <fill>
        <patternFill>
          <bgColor theme="4" tint="0.79998168889431442"/>
        </patternFill>
      </fill>
    </dxf>
    <dxf>
      <fill>
        <patternFill>
          <bgColor theme="9" tint="0.79998168889431442"/>
        </patternFill>
      </fill>
    </dxf>
    <dxf>
      <fill>
        <patternFill>
          <bgColor theme="9" tint="0.39994506668294322"/>
        </patternFill>
      </fill>
    </dxf>
    <dxf>
      <fill>
        <patternFill>
          <bgColor theme="4" tint="0.79998168889431442"/>
        </patternFill>
      </fill>
    </dxf>
    <dxf>
      <fill>
        <patternFill>
          <bgColor theme="9" tint="0.79998168889431442"/>
        </patternFill>
      </fill>
    </dxf>
    <dxf>
      <fill>
        <patternFill>
          <bgColor theme="9" tint="0.39994506668294322"/>
        </patternFill>
      </fill>
    </dxf>
    <dxf>
      <fill>
        <patternFill>
          <bgColor theme="4" tint="0.79998168889431442"/>
        </patternFill>
      </fill>
    </dxf>
    <dxf>
      <fill>
        <patternFill>
          <bgColor theme="9" tint="0.79998168889431442"/>
        </patternFill>
      </fill>
    </dxf>
    <dxf>
      <fill>
        <patternFill>
          <bgColor theme="9" tint="0.39994506668294322"/>
        </patternFill>
      </fill>
    </dxf>
    <dxf>
      <fill>
        <patternFill>
          <bgColor theme="4" tint="0.79998168889431442"/>
        </patternFill>
      </fill>
    </dxf>
    <dxf>
      <fill>
        <patternFill>
          <bgColor theme="9" tint="0.79998168889431442"/>
        </patternFill>
      </fill>
    </dxf>
    <dxf>
      <fill>
        <patternFill>
          <bgColor theme="9" tint="0.39994506668294322"/>
        </patternFill>
      </fill>
    </dxf>
    <dxf>
      <fill>
        <patternFill>
          <bgColor theme="4" tint="0.79998168889431442"/>
        </patternFill>
      </fill>
    </dxf>
    <dxf>
      <fill>
        <patternFill>
          <bgColor theme="9" tint="0.79998168889431442"/>
        </patternFill>
      </fill>
    </dxf>
    <dxf>
      <fill>
        <patternFill>
          <bgColor theme="9" tint="0.39994506668294322"/>
        </patternFill>
      </fill>
    </dxf>
    <dxf>
      <fill>
        <patternFill>
          <bgColor theme="4" tint="0.79998168889431442"/>
        </patternFill>
      </fill>
    </dxf>
    <dxf>
      <fill>
        <patternFill>
          <bgColor theme="9" tint="0.79998168889431442"/>
        </patternFill>
      </fill>
    </dxf>
    <dxf>
      <fill>
        <patternFill>
          <bgColor theme="9" tint="0.39994506668294322"/>
        </patternFill>
      </fill>
    </dxf>
    <dxf>
      <fill>
        <patternFill>
          <bgColor theme="4" tint="0.79998168889431442"/>
        </patternFill>
      </fill>
    </dxf>
    <dxf>
      <fill>
        <patternFill>
          <bgColor theme="9" tint="0.79998168889431442"/>
        </patternFill>
      </fill>
    </dxf>
    <dxf>
      <fill>
        <patternFill>
          <bgColor theme="9" tint="0.39994506668294322"/>
        </patternFill>
      </fill>
    </dxf>
    <dxf>
      <fill>
        <patternFill>
          <bgColor theme="4" tint="0.79998168889431442"/>
        </patternFill>
      </fill>
    </dxf>
    <dxf>
      <fill>
        <patternFill>
          <bgColor theme="9" tint="0.79998168889431442"/>
        </patternFill>
      </fill>
    </dxf>
    <dxf>
      <fill>
        <patternFill>
          <bgColor theme="9" tint="0.39994506668294322"/>
        </patternFill>
      </fill>
    </dxf>
    <dxf>
      <fill>
        <patternFill>
          <bgColor theme="4" tint="0.79998168889431442"/>
        </patternFill>
      </fill>
    </dxf>
    <dxf>
      <fill>
        <patternFill>
          <bgColor theme="9" tint="0.79998168889431442"/>
        </patternFill>
      </fill>
    </dxf>
    <dxf>
      <fill>
        <patternFill>
          <bgColor theme="9" tint="0.39994506668294322"/>
        </patternFill>
      </fill>
    </dxf>
    <dxf>
      <fill>
        <patternFill>
          <bgColor theme="4" tint="0.79998168889431442"/>
        </patternFill>
      </fill>
    </dxf>
    <dxf>
      <fill>
        <patternFill>
          <bgColor theme="9" tint="0.79998168889431442"/>
        </patternFill>
      </fill>
    </dxf>
    <dxf>
      <fill>
        <patternFill>
          <bgColor theme="9" tint="0.39994506668294322"/>
        </patternFill>
      </fill>
    </dxf>
    <dxf>
      <fill>
        <patternFill>
          <bgColor theme="4" tint="0.79998168889431442"/>
        </patternFill>
      </fill>
    </dxf>
    <dxf>
      <fill>
        <patternFill>
          <bgColor theme="9" tint="0.79998168889431442"/>
        </patternFill>
      </fill>
    </dxf>
    <dxf>
      <fill>
        <patternFill>
          <bgColor theme="9" tint="0.39994506668294322"/>
        </patternFill>
      </fill>
    </dxf>
    <dxf>
      <fill>
        <patternFill>
          <bgColor theme="4" tint="0.79998168889431442"/>
        </patternFill>
      </fill>
    </dxf>
    <dxf>
      <fill>
        <patternFill>
          <bgColor theme="9" tint="0.79998168889431442"/>
        </patternFill>
      </fill>
    </dxf>
    <dxf>
      <fill>
        <patternFill>
          <bgColor theme="9" tint="0.39994506668294322"/>
        </patternFill>
      </fill>
    </dxf>
    <dxf>
      <fill>
        <patternFill>
          <bgColor theme="4" tint="0.79998168889431442"/>
        </patternFill>
      </fill>
    </dxf>
    <dxf>
      <fill>
        <patternFill>
          <bgColor theme="9" tint="0.79998168889431442"/>
        </patternFill>
      </fill>
    </dxf>
    <dxf>
      <fill>
        <patternFill>
          <bgColor theme="9" tint="0.39994506668294322"/>
        </patternFill>
      </fill>
    </dxf>
    <dxf>
      <fill>
        <patternFill>
          <bgColor theme="4" tint="0.79998168889431442"/>
        </patternFill>
      </fill>
    </dxf>
    <dxf>
      <fill>
        <patternFill>
          <bgColor theme="9" tint="0.79998168889431442"/>
        </patternFill>
      </fill>
    </dxf>
    <dxf>
      <fill>
        <patternFill>
          <bgColor theme="9" tint="0.39994506668294322"/>
        </patternFill>
      </fill>
    </dxf>
    <dxf>
      <fill>
        <patternFill>
          <bgColor theme="4" tint="0.79998168889431442"/>
        </patternFill>
      </fill>
    </dxf>
    <dxf>
      <fill>
        <patternFill>
          <bgColor theme="9" tint="0.79998168889431442"/>
        </patternFill>
      </fill>
    </dxf>
    <dxf>
      <fill>
        <patternFill>
          <bgColor theme="9" tint="0.39994506668294322"/>
        </patternFill>
      </fill>
    </dxf>
    <dxf>
      <fill>
        <patternFill>
          <bgColor theme="4" tint="0.79998168889431442"/>
        </patternFill>
      </fill>
    </dxf>
    <dxf>
      <fill>
        <patternFill>
          <bgColor theme="9" tint="0.79998168889431442"/>
        </patternFill>
      </fill>
    </dxf>
    <dxf>
      <fill>
        <patternFill>
          <bgColor theme="9" tint="0.39994506668294322"/>
        </patternFill>
      </fill>
    </dxf>
    <dxf>
      <fill>
        <patternFill>
          <bgColor theme="4" tint="0.79998168889431442"/>
        </patternFill>
      </fill>
    </dxf>
    <dxf>
      <fill>
        <patternFill>
          <bgColor theme="9" tint="0.79998168889431442"/>
        </patternFill>
      </fill>
    </dxf>
    <dxf>
      <fill>
        <patternFill>
          <bgColor theme="9" tint="0.39994506668294322"/>
        </patternFill>
      </fill>
    </dxf>
    <dxf>
      <fill>
        <patternFill>
          <bgColor theme="4" tint="0.79998168889431442"/>
        </patternFill>
      </fill>
    </dxf>
    <dxf>
      <fill>
        <patternFill>
          <bgColor theme="9" tint="0.79998168889431442"/>
        </patternFill>
      </fill>
    </dxf>
    <dxf>
      <fill>
        <patternFill>
          <bgColor theme="9" tint="0.79998168889431442"/>
        </patternFill>
      </fill>
    </dxf>
    <dxf>
      <fill>
        <patternFill>
          <bgColor theme="9" tint="0.39994506668294322"/>
        </patternFill>
      </fill>
    </dxf>
    <dxf>
      <fill>
        <patternFill>
          <bgColor theme="4" tint="0.79998168889431442"/>
        </patternFill>
      </fill>
    </dxf>
    <dxf>
      <fill>
        <patternFill>
          <bgColor theme="9" tint="0.79998168889431442"/>
        </patternFill>
      </fill>
    </dxf>
    <dxf>
      <fill>
        <patternFill>
          <bgColor theme="9" tint="0.39994506668294322"/>
        </patternFill>
      </fill>
    </dxf>
    <dxf>
      <fill>
        <patternFill>
          <bgColor theme="4" tint="0.79998168889431442"/>
        </patternFill>
      </fill>
    </dxf>
    <dxf>
      <fill>
        <patternFill>
          <bgColor theme="9" tint="0.79998168889431442"/>
        </patternFill>
      </fill>
    </dxf>
    <dxf>
      <fill>
        <patternFill>
          <bgColor theme="9" tint="0.39994506668294322"/>
        </patternFill>
      </fill>
    </dxf>
    <dxf>
      <fill>
        <patternFill>
          <bgColor theme="4" tint="0.79998168889431442"/>
        </patternFill>
      </fill>
    </dxf>
    <dxf>
      <fill>
        <patternFill>
          <bgColor theme="9" tint="0.79998168889431442"/>
        </patternFill>
      </fill>
    </dxf>
    <dxf>
      <fill>
        <patternFill>
          <bgColor theme="9" tint="0.39994506668294322"/>
        </patternFill>
      </fill>
    </dxf>
    <dxf>
      <fill>
        <patternFill>
          <bgColor theme="4" tint="0.79998168889431442"/>
        </patternFill>
      </fill>
    </dxf>
    <dxf>
      <fill>
        <patternFill>
          <bgColor theme="9" tint="0.79998168889431442"/>
        </patternFill>
      </fill>
    </dxf>
    <dxf>
      <fill>
        <patternFill>
          <bgColor theme="9" tint="0.39994506668294322"/>
        </patternFill>
      </fill>
    </dxf>
    <dxf>
      <fill>
        <patternFill>
          <bgColor theme="4" tint="0.79998168889431442"/>
        </patternFill>
      </fill>
    </dxf>
    <dxf>
      <fill>
        <patternFill>
          <bgColor theme="9" tint="0.79998168889431442"/>
        </patternFill>
      </fill>
    </dxf>
    <dxf>
      <fill>
        <patternFill>
          <bgColor theme="9" tint="0.39994506668294322"/>
        </patternFill>
      </fill>
    </dxf>
    <dxf>
      <fill>
        <patternFill>
          <bgColor theme="4"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39994506668294322"/>
        </patternFill>
      </fill>
    </dxf>
    <dxf>
      <fill>
        <patternFill>
          <bgColor theme="4" tint="0.79998168889431442"/>
        </patternFill>
      </fill>
    </dxf>
    <dxf>
      <fill>
        <patternFill>
          <bgColor theme="9" tint="0.79998168889431442"/>
        </patternFill>
      </fill>
    </dxf>
    <dxf>
      <fill>
        <patternFill>
          <bgColor theme="9" tint="0.39994506668294322"/>
        </patternFill>
      </fill>
    </dxf>
    <dxf>
      <fill>
        <patternFill>
          <bgColor theme="4" tint="0.79998168889431442"/>
        </patternFill>
      </fill>
    </dxf>
    <dxf>
      <fill>
        <patternFill>
          <bgColor theme="9" tint="0.79998168889431442"/>
        </patternFill>
      </fill>
    </dxf>
    <dxf>
      <fill>
        <patternFill>
          <bgColor theme="9" tint="0.39994506668294322"/>
        </patternFill>
      </fill>
    </dxf>
    <dxf>
      <fill>
        <patternFill>
          <bgColor theme="4" tint="0.79998168889431442"/>
        </patternFill>
      </fill>
    </dxf>
    <dxf>
      <fill>
        <patternFill>
          <bgColor theme="9" tint="0.79998168889431442"/>
        </patternFill>
      </fill>
    </dxf>
    <dxf>
      <fill>
        <patternFill>
          <bgColor theme="9" tint="0.39994506668294322"/>
        </patternFill>
      </fill>
    </dxf>
    <dxf>
      <fill>
        <patternFill>
          <bgColor theme="4" tint="0.79998168889431442"/>
        </patternFill>
      </fill>
    </dxf>
    <dxf>
      <fill>
        <patternFill>
          <bgColor theme="9" tint="0.79998168889431442"/>
        </patternFill>
      </fill>
    </dxf>
    <dxf>
      <fill>
        <patternFill>
          <bgColor theme="9" tint="0.39994506668294322"/>
        </patternFill>
      </fill>
    </dxf>
    <dxf>
      <fill>
        <patternFill>
          <bgColor theme="4" tint="0.79998168889431442"/>
        </patternFill>
      </fill>
    </dxf>
    <dxf>
      <fill>
        <patternFill>
          <bgColor theme="9" tint="0.79998168889431442"/>
        </patternFill>
      </fill>
    </dxf>
    <dxf>
      <fill>
        <patternFill>
          <bgColor theme="9" tint="0.39994506668294322"/>
        </patternFill>
      </fill>
    </dxf>
    <dxf>
      <fill>
        <patternFill>
          <bgColor theme="4" tint="0.79998168889431442"/>
        </patternFill>
      </fill>
    </dxf>
    <dxf>
      <fill>
        <patternFill>
          <bgColor theme="9" tint="0.79998168889431442"/>
        </patternFill>
      </fill>
    </dxf>
    <dxf>
      <fill>
        <patternFill>
          <bgColor theme="9" tint="0.79998168889431442"/>
        </patternFill>
      </fill>
    </dxf>
    <dxf>
      <fill>
        <patternFill>
          <bgColor theme="9" tint="0.39994506668294322"/>
        </patternFill>
      </fill>
    </dxf>
    <dxf>
      <fill>
        <patternFill>
          <bgColor theme="4" tint="0.79998168889431442"/>
        </patternFill>
      </fill>
    </dxf>
    <dxf>
      <fill>
        <patternFill>
          <bgColor theme="9" tint="0.79998168889431442"/>
        </patternFill>
      </fill>
    </dxf>
    <dxf>
      <fill>
        <patternFill>
          <bgColor theme="9" tint="0.39994506668294322"/>
        </patternFill>
      </fill>
    </dxf>
    <dxf>
      <fill>
        <patternFill>
          <bgColor theme="4" tint="0.79998168889431442"/>
        </patternFill>
      </fill>
    </dxf>
    <dxf>
      <fill>
        <patternFill>
          <bgColor theme="9" tint="0.79998168889431442"/>
        </patternFill>
      </fill>
    </dxf>
    <dxf>
      <fill>
        <patternFill>
          <bgColor theme="9" tint="0.39994506668294322"/>
        </patternFill>
      </fill>
    </dxf>
    <dxf>
      <fill>
        <patternFill>
          <bgColor theme="4" tint="0.79998168889431442"/>
        </patternFill>
      </fill>
    </dxf>
    <dxf>
      <fill>
        <patternFill>
          <bgColor theme="9" tint="0.79998168889431442"/>
        </patternFill>
      </fill>
    </dxf>
    <dxf>
      <fill>
        <patternFill>
          <bgColor theme="9" tint="0.39994506668294322"/>
        </patternFill>
      </fill>
    </dxf>
    <dxf>
      <fill>
        <patternFill>
          <bgColor theme="4" tint="0.79998168889431442"/>
        </patternFill>
      </fill>
    </dxf>
    <dxf>
      <fill>
        <patternFill>
          <bgColor theme="9" tint="0.79998168889431442"/>
        </patternFill>
      </fill>
    </dxf>
    <dxf>
      <fill>
        <patternFill>
          <bgColor theme="9" tint="0.39994506668294322"/>
        </patternFill>
      </fill>
    </dxf>
    <dxf>
      <fill>
        <patternFill>
          <bgColor theme="4" tint="0.79998168889431442"/>
        </patternFill>
      </fill>
    </dxf>
    <dxf>
      <fill>
        <patternFill>
          <bgColor theme="9" tint="0.79998168889431442"/>
        </patternFill>
      </fill>
    </dxf>
    <dxf>
      <fill>
        <patternFill>
          <bgColor theme="9" tint="0.39994506668294322"/>
        </patternFill>
      </fill>
    </dxf>
    <dxf>
      <fill>
        <patternFill>
          <bgColor theme="4" tint="0.79998168889431442"/>
        </patternFill>
      </fill>
    </dxf>
    <dxf>
      <fill>
        <patternFill>
          <bgColor theme="9" tint="0.79998168889431442"/>
        </patternFill>
      </fill>
    </dxf>
    <dxf>
      <fill>
        <patternFill>
          <bgColor theme="9" tint="0.39994506668294322"/>
        </patternFill>
      </fill>
    </dxf>
    <dxf>
      <fill>
        <patternFill>
          <bgColor theme="4" tint="0.79998168889431442"/>
        </patternFill>
      </fill>
    </dxf>
    <dxf>
      <fill>
        <patternFill>
          <bgColor theme="9" tint="0.79998168889431442"/>
        </patternFill>
      </fill>
    </dxf>
    <dxf>
      <fill>
        <patternFill>
          <bgColor theme="9" tint="0.79998168889431442"/>
        </patternFill>
      </fill>
    </dxf>
    <dxf>
      <fill>
        <patternFill>
          <bgColor theme="9" tint="0.39994506668294322"/>
        </patternFill>
      </fill>
    </dxf>
    <dxf>
      <fill>
        <patternFill>
          <bgColor theme="4" tint="0.79998168889431442"/>
        </patternFill>
      </fill>
    </dxf>
    <dxf>
      <fill>
        <patternFill>
          <bgColor theme="9" tint="0.79998168889431442"/>
        </patternFill>
      </fill>
    </dxf>
    <dxf>
      <fill>
        <patternFill>
          <bgColor theme="9" tint="0.39994506668294322"/>
        </patternFill>
      </fill>
    </dxf>
    <dxf>
      <fill>
        <patternFill>
          <bgColor theme="4" tint="0.79998168889431442"/>
        </patternFill>
      </fill>
    </dxf>
    <dxf>
      <fill>
        <patternFill>
          <bgColor theme="9" tint="0.79998168889431442"/>
        </patternFill>
      </fill>
    </dxf>
    <dxf>
      <fill>
        <patternFill>
          <bgColor theme="9" tint="0.39994506668294322"/>
        </patternFill>
      </fill>
    </dxf>
    <dxf>
      <fill>
        <patternFill>
          <bgColor theme="4" tint="0.79998168889431442"/>
        </patternFill>
      </fill>
    </dxf>
    <dxf>
      <fill>
        <patternFill>
          <bgColor theme="9" tint="0.79998168889431442"/>
        </patternFill>
      </fill>
    </dxf>
    <dxf>
      <fill>
        <patternFill>
          <bgColor theme="9" tint="0.39994506668294322"/>
        </patternFill>
      </fill>
    </dxf>
    <dxf>
      <fill>
        <patternFill>
          <bgColor theme="4" tint="0.79998168889431442"/>
        </patternFill>
      </fill>
    </dxf>
    <dxf>
      <fill>
        <patternFill>
          <bgColor theme="9" tint="0.79998168889431442"/>
        </patternFill>
      </fill>
    </dxf>
    <dxf>
      <fill>
        <patternFill>
          <bgColor theme="9" tint="0.39994506668294322"/>
        </patternFill>
      </fill>
    </dxf>
    <dxf>
      <fill>
        <patternFill>
          <bgColor theme="4" tint="0.79998168889431442"/>
        </patternFill>
      </fill>
    </dxf>
    <dxf>
      <fill>
        <patternFill>
          <bgColor theme="9" tint="0.79998168889431442"/>
        </patternFill>
      </fill>
    </dxf>
    <dxf>
      <fill>
        <patternFill>
          <bgColor theme="9" tint="0.39994506668294322"/>
        </patternFill>
      </fill>
    </dxf>
    <dxf>
      <fill>
        <patternFill>
          <bgColor theme="4" tint="0.79998168889431442"/>
        </patternFill>
      </fill>
    </dxf>
    <dxf>
      <fill>
        <patternFill>
          <bgColor theme="9" tint="0.79998168889431442"/>
        </patternFill>
      </fill>
    </dxf>
    <dxf>
      <fill>
        <patternFill>
          <bgColor theme="9" tint="0.79998168889431442"/>
        </patternFill>
      </fill>
    </dxf>
    <dxf>
      <fill>
        <patternFill>
          <bgColor theme="9" tint="0.39994506668294322"/>
        </patternFill>
      </fill>
    </dxf>
    <dxf>
      <fill>
        <patternFill>
          <bgColor theme="4" tint="0.79998168889431442"/>
        </patternFill>
      </fill>
    </dxf>
    <dxf>
      <fill>
        <patternFill>
          <bgColor theme="9" tint="0.79998168889431442"/>
        </patternFill>
      </fill>
    </dxf>
    <dxf>
      <fill>
        <patternFill>
          <bgColor theme="9" tint="0.39994506668294322"/>
        </patternFill>
      </fill>
    </dxf>
    <dxf>
      <fill>
        <patternFill>
          <bgColor theme="4" tint="0.79998168889431442"/>
        </patternFill>
      </fill>
    </dxf>
    <dxf>
      <fill>
        <patternFill>
          <bgColor theme="9" tint="0.79998168889431442"/>
        </patternFill>
      </fill>
    </dxf>
    <dxf>
      <fill>
        <patternFill>
          <bgColor theme="9" tint="0.39994506668294322"/>
        </patternFill>
      </fill>
    </dxf>
    <dxf>
      <fill>
        <patternFill>
          <bgColor theme="4" tint="0.79998168889431442"/>
        </patternFill>
      </fill>
    </dxf>
    <dxf>
      <fill>
        <patternFill>
          <bgColor theme="9" tint="0.79998168889431442"/>
        </patternFill>
      </fill>
    </dxf>
    <dxf>
      <fill>
        <patternFill>
          <bgColor theme="9" tint="0.39994506668294322"/>
        </patternFill>
      </fill>
    </dxf>
    <dxf>
      <fill>
        <patternFill>
          <bgColor theme="4" tint="0.79998168889431442"/>
        </patternFill>
      </fill>
    </dxf>
    <dxf>
      <fill>
        <patternFill>
          <bgColor theme="9" tint="0.79998168889431442"/>
        </patternFill>
      </fill>
    </dxf>
    <dxf>
      <fill>
        <patternFill>
          <bgColor theme="9" tint="0.39994506668294322"/>
        </patternFill>
      </fill>
    </dxf>
    <dxf>
      <fill>
        <patternFill>
          <bgColor theme="4" tint="0.79998168889431442"/>
        </patternFill>
      </fill>
    </dxf>
    <dxf>
      <fill>
        <patternFill>
          <bgColor theme="9" tint="0.79998168889431442"/>
        </patternFill>
      </fill>
    </dxf>
    <dxf>
      <fill>
        <patternFill>
          <bgColor theme="9" tint="0.39994506668294322"/>
        </patternFill>
      </fill>
    </dxf>
    <dxf>
      <fill>
        <patternFill>
          <bgColor theme="4" tint="0.79998168889431442"/>
        </patternFill>
      </fill>
    </dxf>
    <dxf>
      <fill>
        <patternFill>
          <bgColor theme="9" tint="0.79998168889431442"/>
        </patternFill>
      </fill>
    </dxf>
    <dxf>
      <fill>
        <patternFill>
          <bgColor theme="9" tint="0.39994506668294322"/>
        </patternFill>
      </fill>
    </dxf>
    <dxf>
      <fill>
        <patternFill>
          <bgColor theme="4" tint="0.79998168889431442"/>
        </patternFill>
      </fill>
    </dxf>
    <dxf>
      <fill>
        <patternFill>
          <bgColor theme="9" tint="0.79998168889431442"/>
        </patternFill>
      </fill>
    </dxf>
    <dxf>
      <fill>
        <patternFill>
          <bgColor theme="9" tint="0.39994506668294322"/>
        </patternFill>
      </fill>
    </dxf>
    <dxf>
      <fill>
        <patternFill>
          <bgColor theme="4" tint="0.79998168889431442"/>
        </patternFill>
      </fill>
    </dxf>
    <dxf>
      <fill>
        <patternFill>
          <bgColor theme="9" tint="0.79998168889431442"/>
        </patternFill>
      </fill>
    </dxf>
    <dxf>
      <fill>
        <patternFill>
          <bgColor theme="9" tint="0.39994506668294322"/>
        </patternFill>
      </fill>
    </dxf>
    <dxf>
      <fill>
        <patternFill>
          <bgColor theme="4" tint="0.79998168889431442"/>
        </patternFill>
      </fill>
    </dxf>
    <dxf>
      <fill>
        <patternFill>
          <bgColor theme="9" tint="0.79998168889431442"/>
        </patternFill>
      </fill>
    </dxf>
    <dxf>
      <fill>
        <patternFill>
          <bgColor theme="9" tint="0.39994506668294322"/>
        </patternFill>
      </fill>
    </dxf>
    <dxf>
      <fill>
        <patternFill>
          <bgColor theme="4" tint="0.79998168889431442"/>
        </patternFill>
      </fill>
    </dxf>
    <dxf>
      <fill>
        <patternFill>
          <bgColor theme="9" tint="0.79998168889431442"/>
        </patternFill>
      </fill>
    </dxf>
    <dxf>
      <fill>
        <patternFill>
          <bgColor theme="9" tint="0.39994506668294322"/>
        </patternFill>
      </fill>
    </dxf>
    <dxf>
      <fill>
        <patternFill>
          <bgColor theme="4" tint="0.79998168889431442"/>
        </patternFill>
      </fill>
    </dxf>
    <dxf>
      <fill>
        <patternFill>
          <bgColor theme="9" tint="0.79998168889431442"/>
        </patternFill>
      </fill>
    </dxf>
    <dxf>
      <fill>
        <patternFill>
          <bgColor theme="9" tint="0.39994506668294322"/>
        </patternFill>
      </fill>
    </dxf>
    <dxf>
      <fill>
        <patternFill>
          <bgColor theme="4" tint="0.79998168889431442"/>
        </patternFill>
      </fill>
    </dxf>
    <dxf>
      <fill>
        <patternFill>
          <bgColor theme="9" tint="0.79998168889431442"/>
        </patternFill>
      </fill>
    </dxf>
    <dxf>
      <fill>
        <patternFill>
          <bgColor theme="9" tint="0.39994506668294322"/>
        </patternFill>
      </fill>
    </dxf>
    <dxf>
      <fill>
        <patternFill>
          <bgColor theme="4" tint="0.79998168889431442"/>
        </patternFill>
      </fill>
    </dxf>
    <dxf>
      <fill>
        <patternFill>
          <bgColor theme="9" tint="0.79998168889431442"/>
        </patternFill>
      </fill>
    </dxf>
    <dxf>
      <fill>
        <patternFill>
          <bgColor theme="9" tint="0.39994506668294322"/>
        </patternFill>
      </fill>
    </dxf>
    <dxf>
      <fill>
        <patternFill>
          <bgColor theme="4" tint="0.79998168889431442"/>
        </patternFill>
      </fill>
    </dxf>
    <dxf>
      <fill>
        <patternFill>
          <bgColor theme="9" tint="0.79998168889431442"/>
        </patternFill>
      </fill>
    </dxf>
    <dxf>
      <fill>
        <patternFill>
          <bgColor theme="9" tint="0.39994506668294322"/>
        </patternFill>
      </fill>
    </dxf>
    <dxf>
      <fill>
        <patternFill>
          <bgColor theme="4" tint="0.79998168889431442"/>
        </patternFill>
      </fill>
    </dxf>
    <dxf>
      <fill>
        <patternFill>
          <bgColor theme="9" tint="0.79998168889431442"/>
        </patternFill>
      </fill>
    </dxf>
    <dxf>
      <fill>
        <patternFill>
          <bgColor theme="9" tint="0.39994506668294322"/>
        </patternFill>
      </fill>
    </dxf>
    <dxf>
      <fill>
        <patternFill>
          <bgColor theme="4" tint="0.79998168889431442"/>
        </patternFill>
      </fill>
    </dxf>
    <dxf>
      <fill>
        <patternFill>
          <bgColor theme="9" tint="0.79998168889431442"/>
        </patternFill>
      </fill>
    </dxf>
    <dxf>
      <fill>
        <patternFill>
          <bgColor theme="9" tint="0.39994506668294322"/>
        </patternFill>
      </fill>
    </dxf>
    <dxf>
      <fill>
        <patternFill>
          <bgColor theme="4" tint="0.79998168889431442"/>
        </patternFill>
      </fill>
    </dxf>
    <dxf>
      <fill>
        <patternFill>
          <bgColor theme="9" tint="0.79998168889431442"/>
        </patternFill>
      </fill>
    </dxf>
    <dxf>
      <fill>
        <patternFill>
          <bgColor theme="9" tint="0.39994506668294322"/>
        </patternFill>
      </fill>
    </dxf>
    <dxf>
      <fill>
        <patternFill>
          <bgColor theme="4" tint="0.79998168889431442"/>
        </patternFill>
      </fill>
    </dxf>
    <dxf>
      <fill>
        <patternFill>
          <bgColor theme="9" tint="0.79998168889431442"/>
        </patternFill>
      </fill>
    </dxf>
    <dxf>
      <fill>
        <patternFill>
          <bgColor theme="9" tint="0.39994506668294322"/>
        </patternFill>
      </fill>
    </dxf>
    <dxf>
      <fill>
        <patternFill>
          <bgColor theme="4" tint="0.79998168889431442"/>
        </patternFill>
      </fill>
    </dxf>
    <dxf>
      <fill>
        <patternFill>
          <bgColor theme="9" tint="0.79998168889431442"/>
        </patternFill>
      </fill>
    </dxf>
    <dxf>
      <fill>
        <patternFill>
          <bgColor theme="9" tint="0.39994506668294322"/>
        </patternFill>
      </fill>
    </dxf>
    <dxf>
      <fill>
        <patternFill>
          <bgColor theme="4" tint="0.79998168889431442"/>
        </patternFill>
      </fill>
    </dxf>
    <dxf>
      <fill>
        <patternFill>
          <bgColor theme="9" tint="0.79998168889431442"/>
        </patternFill>
      </fill>
    </dxf>
    <dxf>
      <fill>
        <patternFill>
          <bgColor theme="9" tint="0.39994506668294322"/>
        </patternFill>
      </fill>
    </dxf>
    <dxf>
      <fill>
        <patternFill>
          <bgColor theme="4" tint="0.79998168889431442"/>
        </patternFill>
      </fill>
    </dxf>
    <dxf>
      <fill>
        <patternFill>
          <bgColor theme="9" tint="0.79998168889431442"/>
        </patternFill>
      </fill>
    </dxf>
    <dxf>
      <fill>
        <patternFill>
          <bgColor theme="9" tint="0.39994506668294322"/>
        </patternFill>
      </fill>
    </dxf>
    <dxf>
      <fill>
        <patternFill>
          <bgColor theme="4" tint="0.79998168889431442"/>
        </patternFill>
      </fill>
    </dxf>
    <dxf>
      <fill>
        <patternFill>
          <bgColor theme="9" tint="0.79998168889431442"/>
        </patternFill>
      </fill>
    </dxf>
    <dxf>
      <fill>
        <patternFill>
          <bgColor theme="9" tint="0.39994506668294322"/>
        </patternFill>
      </fill>
    </dxf>
    <dxf>
      <fill>
        <patternFill>
          <bgColor theme="4" tint="0.79998168889431442"/>
        </patternFill>
      </fill>
    </dxf>
    <dxf>
      <fill>
        <patternFill>
          <bgColor theme="9" tint="0.79998168889431442"/>
        </patternFill>
      </fill>
    </dxf>
    <dxf>
      <fill>
        <patternFill>
          <bgColor theme="9" tint="0.39994506668294322"/>
        </patternFill>
      </fill>
    </dxf>
    <dxf>
      <fill>
        <patternFill>
          <bgColor theme="4" tint="0.79998168889431442"/>
        </patternFill>
      </fill>
    </dxf>
    <dxf>
      <fill>
        <patternFill>
          <bgColor theme="9" tint="0.79998168889431442"/>
        </patternFill>
      </fill>
    </dxf>
    <dxf>
      <fill>
        <patternFill>
          <bgColor theme="9" tint="0.79998168889431442"/>
        </patternFill>
      </fill>
    </dxf>
    <dxf>
      <fill>
        <patternFill>
          <bgColor theme="9" tint="0.39994506668294322"/>
        </patternFill>
      </fill>
    </dxf>
    <dxf>
      <fill>
        <patternFill>
          <bgColor theme="4" tint="0.79998168889431442"/>
        </patternFill>
      </fill>
    </dxf>
    <dxf>
      <fill>
        <patternFill>
          <bgColor theme="9" tint="0.79998168889431442"/>
        </patternFill>
      </fill>
    </dxf>
    <dxf>
      <fill>
        <patternFill>
          <bgColor theme="9" tint="0.39994506668294322"/>
        </patternFill>
      </fill>
    </dxf>
    <dxf>
      <fill>
        <patternFill>
          <bgColor theme="4" tint="0.79998168889431442"/>
        </patternFill>
      </fill>
    </dxf>
    <dxf>
      <fill>
        <patternFill>
          <bgColor theme="9" tint="0.79998168889431442"/>
        </patternFill>
      </fill>
    </dxf>
    <dxf>
      <fill>
        <patternFill>
          <bgColor theme="9" tint="0.39994506668294322"/>
        </patternFill>
      </fill>
    </dxf>
    <dxf>
      <fill>
        <patternFill>
          <bgColor theme="4" tint="0.79998168889431442"/>
        </patternFill>
      </fill>
    </dxf>
    <dxf>
      <fill>
        <patternFill>
          <bgColor theme="9" tint="0.79998168889431442"/>
        </patternFill>
      </fill>
    </dxf>
    <dxf>
      <fill>
        <patternFill>
          <bgColor theme="9" tint="0.39994506668294322"/>
        </patternFill>
      </fill>
    </dxf>
    <dxf>
      <fill>
        <patternFill>
          <bgColor theme="4" tint="0.79998168889431442"/>
        </patternFill>
      </fill>
    </dxf>
    <dxf>
      <fill>
        <patternFill>
          <bgColor theme="9" tint="0.79998168889431442"/>
        </patternFill>
      </fill>
    </dxf>
    <dxf>
      <fill>
        <patternFill>
          <bgColor theme="9" tint="0.39994506668294322"/>
        </patternFill>
      </fill>
    </dxf>
    <dxf>
      <fill>
        <patternFill>
          <bgColor theme="4" tint="0.79998168889431442"/>
        </patternFill>
      </fill>
    </dxf>
    <dxf>
      <fill>
        <patternFill>
          <bgColor theme="9" tint="0.79998168889431442"/>
        </patternFill>
      </fill>
    </dxf>
    <dxf>
      <fill>
        <patternFill>
          <bgColor theme="9" tint="0.39994506668294322"/>
        </patternFill>
      </fill>
    </dxf>
    <dxf>
      <fill>
        <patternFill>
          <bgColor theme="4" tint="0.79998168889431442"/>
        </patternFill>
      </fill>
    </dxf>
    <dxf>
      <fill>
        <patternFill>
          <bgColor theme="9" tint="0.79998168889431442"/>
        </patternFill>
      </fill>
    </dxf>
    <dxf>
      <fill>
        <patternFill>
          <bgColor theme="9" tint="0.39994506668294322"/>
        </patternFill>
      </fill>
    </dxf>
    <dxf>
      <fill>
        <patternFill>
          <bgColor theme="4" tint="0.79998168889431442"/>
        </patternFill>
      </fill>
    </dxf>
    <dxf>
      <fill>
        <patternFill>
          <bgColor theme="9" tint="0.79998168889431442"/>
        </patternFill>
      </fill>
    </dxf>
    <dxf>
      <fill>
        <patternFill>
          <bgColor theme="9" tint="0.39994506668294322"/>
        </patternFill>
      </fill>
    </dxf>
    <dxf>
      <fill>
        <patternFill>
          <bgColor theme="4" tint="0.79998168889431442"/>
        </patternFill>
      </fill>
    </dxf>
    <dxf>
      <fill>
        <patternFill>
          <bgColor theme="9" tint="0.79998168889431442"/>
        </patternFill>
      </fill>
    </dxf>
    <dxf>
      <fill>
        <patternFill>
          <bgColor theme="9" tint="0.39994506668294322"/>
        </patternFill>
      </fill>
    </dxf>
    <dxf>
      <fill>
        <patternFill>
          <bgColor theme="4" tint="0.79998168889431442"/>
        </patternFill>
      </fill>
    </dxf>
    <dxf>
      <fill>
        <patternFill>
          <bgColor theme="9" tint="0.79998168889431442"/>
        </patternFill>
      </fill>
    </dxf>
    <dxf>
      <fill>
        <patternFill>
          <bgColor theme="9" tint="0.39994506668294322"/>
        </patternFill>
      </fill>
    </dxf>
    <dxf>
      <fill>
        <patternFill>
          <bgColor theme="4" tint="0.79998168889431442"/>
        </patternFill>
      </fill>
    </dxf>
    <dxf>
      <fill>
        <patternFill>
          <bgColor theme="9" tint="0.79998168889431442"/>
        </patternFill>
      </fill>
    </dxf>
    <dxf>
      <fill>
        <patternFill>
          <bgColor theme="9" tint="0.39994506668294322"/>
        </patternFill>
      </fill>
    </dxf>
    <dxf>
      <fill>
        <patternFill>
          <bgColor theme="4" tint="0.79998168889431442"/>
        </patternFill>
      </fill>
    </dxf>
    <dxf>
      <fill>
        <patternFill>
          <bgColor theme="9" tint="0.79998168889431442"/>
        </patternFill>
      </fill>
    </dxf>
    <dxf>
      <fill>
        <patternFill>
          <bgColor theme="9" tint="0.39994506668294322"/>
        </patternFill>
      </fill>
    </dxf>
    <dxf>
      <fill>
        <patternFill>
          <bgColor theme="4" tint="0.79998168889431442"/>
        </patternFill>
      </fill>
    </dxf>
    <dxf>
      <fill>
        <patternFill>
          <bgColor theme="9" tint="0.79998168889431442"/>
        </patternFill>
      </fill>
    </dxf>
    <dxf>
      <fill>
        <patternFill>
          <bgColor theme="9" tint="0.39994506668294322"/>
        </patternFill>
      </fill>
    </dxf>
    <dxf>
      <fill>
        <patternFill>
          <bgColor theme="4" tint="0.79998168889431442"/>
        </patternFill>
      </fill>
    </dxf>
    <dxf>
      <fill>
        <patternFill>
          <bgColor theme="9" tint="0.79998168889431442"/>
        </patternFill>
      </fill>
    </dxf>
    <dxf>
      <fill>
        <patternFill>
          <bgColor theme="9" tint="0.39994506668294322"/>
        </patternFill>
      </fill>
    </dxf>
    <dxf>
      <fill>
        <patternFill>
          <bgColor theme="4" tint="0.79998168889431442"/>
        </patternFill>
      </fill>
    </dxf>
    <dxf>
      <fill>
        <patternFill>
          <bgColor theme="9" tint="0.79998168889431442"/>
        </patternFill>
      </fill>
    </dxf>
    <dxf>
      <fill>
        <patternFill>
          <bgColor theme="9" tint="0.39994506668294322"/>
        </patternFill>
      </fill>
    </dxf>
    <dxf>
      <fill>
        <patternFill>
          <bgColor theme="4" tint="0.79998168889431442"/>
        </patternFill>
      </fill>
    </dxf>
    <dxf>
      <fill>
        <patternFill>
          <bgColor theme="9" tint="0.79998168889431442"/>
        </patternFill>
      </fill>
    </dxf>
    <dxf>
      <fill>
        <patternFill>
          <bgColor theme="9" tint="0.39994506668294322"/>
        </patternFill>
      </fill>
    </dxf>
    <dxf>
      <fill>
        <patternFill>
          <bgColor theme="4" tint="0.79998168889431442"/>
        </patternFill>
      </fill>
    </dxf>
    <dxf>
      <fill>
        <patternFill>
          <bgColor theme="9" tint="0.79998168889431442"/>
        </patternFill>
      </fill>
    </dxf>
    <dxf>
      <fill>
        <patternFill>
          <bgColor theme="9" tint="0.39994506668294322"/>
        </patternFill>
      </fill>
    </dxf>
    <dxf>
      <fill>
        <patternFill>
          <bgColor theme="4" tint="0.79998168889431442"/>
        </patternFill>
      </fill>
    </dxf>
    <dxf>
      <fill>
        <patternFill>
          <bgColor theme="9" tint="0.79998168889431442"/>
        </patternFill>
      </fill>
    </dxf>
    <dxf>
      <fill>
        <patternFill>
          <bgColor theme="9" tint="0.39994506668294322"/>
        </patternFill>
      </fill>
    </dxf>
    <dxf>
      <fill>
        <patternFill>
          <bgColor theme="4" tint="0.79998168889431442"/>
        </patternFill>
      </fill>
    </dxf>
    <dxf>
      <fill>
        <patternFill>
          <bgColor theme="9" tint="0.79998168889431442"/>
        </patternFill>
      </fill>
    </dxf>
    <dxf>
      <fill>
        <patternFill>
          <bgColor theme="9" tint="0.39994506668294322"/>
        </patternFill>
      </fill>
    </dxf>
    <dxf>
      <fill>
        <patternFill>
          <bgColor theme="4" tint="0.79998168889431442"/>
        </patternFill>
      </fill>
    </dxf>
    <dxf>
      <fill>
        <patternFill>
          <bgColor theme="9" tint="0.79998168889431442"/>
        </patternFill>
      </fill>
    </dxf>
    <dxf>
      <fill>
        <patternFill>
          <bgColor theme="9" tint="0.39994506668294322"/>
        </patternFill>
      </fill>
    </dxf>
    <dxf>
      <fill>
        <patternFill>
          <bgColor theme="4" tint="0.79998168889431442"/>
        </patternFill>
      </fill>
    </dxf>
    <dxf>
      <fill>
        <patternFill>
          <bgColor theme="9" tint="0.79998168889431442"/>
        </patternFill>
      </fill>
    </dxf>
    <dxf>
      <fill>
        <patternFill>
          <bgColor theme="9" tint="0.39994506668294322"/>
        </patternFill>
      </fill>
    </dxf>
    <dxf>
      <fill>
        <patternFill>
          <bgColor theme="4" tint="0.79998168889431442"/>
        </patternFill>
      </fill>
    </dxf>
    <dxf>
      <fill>
        <patternFill>
          <bgColor theme="9" tint="0.79998168889431442"/>
        </patternFill>
      </fill>
    </dxf>
    <dxf>
      <fill>
        <patternFill>
          <bgColor theme="9" tint="0.39994506668294322"/>
        </patternFill>
      </fill>
    </dxf>
    <dxf>
      <fill>
        <patternFill>
          <bgColor theme="4" tint="0.79998168889431442"/>
        </patternFill>
      </fill>
    </dxf>
    <dxf>
      <fill>
        <patternFill>
          <bgColor theme="9" tint="0.79998168889431442"/>
        </patternFill>
      </fill>
    </dxf>
    <dxf>
      <fill>
        <patternFill>
          <bgColor theme="9" tint="0.39994506668294322"/>
        </patternFill>
      </fill>
    </dxf>
    <dxf>
      <fill>
        <patternFill>
          <bgColor theme="4" tint="0.79998168889431442"/>
        </patternFill>
      </fill>
    </dxf>
    <dxf>
      <fill>
        <patternFill>
          <bgColor theme="9" tint="0.79998168889431442"/>
        </patternFill>
      </fill>
    </dxf>
    <dxf>
      <fill>
        <patternFill>
          <bgColor theme="9" tint="0.39994506668294322"/>
        </patternFill>
      </fill>
    </dxf>
    <dxf>
      <fill>
        <patternFill>
          <bgColor theme="4"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39994506668294322"/>
        </patternFill>
      </fill>
    </dxf>
    <dxf>
      <fill>
        <patternFill>
          <bgColor theme="4" tint="0.79998168889431442"/>
        </patternFill>
      </fill>
    </dxf>
    <dxf>
      <fill>
        <patternFill>
          <bgColor theme="9" tint="0.79998168889431442"/>
        </patternFill>
      </fill>
    </dxf>
    <dxf>
      <fill>
        <patternFill>
          <bgColor theme="9" tint="0.39994506668294322"/>
        </patternFill>
      </fill>
    </dxf>
    <dxf>
      <fill>
        <patternFill>
          <bgColor theme="4" tint="0.79998168889431442"/>
        </patternFill>
      </fill>
    </dxf>
    <dxf>
      <fill>
        <patternFill>
          <bgColor theme="9" tint="0.79998168889431442"/>
        </patternFill>
      </fill>
    </dxf>
    <dxf>
      <fill>
        <patternFill>
          <bgColor theme="9" tint="0.39994506668294322"/>
        </patternFill>
      </fill>
    </dxf>
    <dxf>
      <fill>
        <patternFill>
          <bgColor theme="4" tint="0.79998168889431442"/>
        </patternFill>
      </fill>
    </dxf>
    <dxf>
      <fill>
        <patternFill>
          <bgColor theme="9" tint="0.79998168889431442"/>
        </patternFill>
      </fill>
    </dxf>
    <dxf>
      <fill>
        <patternFill>
          <bgColor theme="9" tint="0.39994506668294322"/>
        </patternFill>
      </fill>
    </dxf>
    <dxf>
      <fill>
        <patternFill>
          <bgColor theme="4" tint="0.79998168889431442"/>
        </patternFill>
      </fill>
    </dxf>
    <dxf>
      <fill>
        <patternFill>
          <bgColor theme="9" tint="0.79998168889431442"/>
        </patternFill>
      </fill>
    </dxf>
    <dxf>
      <fill>
        <patternFill>
          <bgColor theme="9" tint="0.39994506668294322"/>
        </patternFill>
      </fill>
    </dxf>
    <dxf>
      <fill>
        <patternFill>
          <bgColor theme="4" tint="0.79998168889431442"/>
        </patternFill>
      </fill>
    </dxf>
    <dxf>
      <fill>
        <patternFill>
          <bgColor theme="9" tint="0.39994506668294322"/>
        </patternFill>
      </fill>
    </dxf>
    <dxf>
      <fill>
        <patternFill>
          <bgColor theme="4" tint="0.79998168889431442"/>
        </patternFill>
      </fill>
    </dxf>
    <dxf>
      <fill>
        <patternFill>
          <bgColor theme="9" tint="0.79998168889431442"/>
        </patternFill>
      </fill>
    </dxf>
    <dxf>
      <fill>
        <patternFill>
          <bgColor theme="9" tint="0.79998168889431442"/>
        </patternFill>
      </fill>
    </dxf>
    <dxf>
      <fill>
        <patternFill>
          <bgColor theme="9" tint="0.39994506668294322"/>
        </patternFill>
      </fill>
    </dxf>
    <dxf>
      <fill>
        <patternFill>
          <bgColor theme="4" tint="0.79998168889431442"/>
        </patternFill>
      </fill>
    </dxf>
    <dxf>
      <fill>
        <patternFill>
          <bgColor theme="9" tint="0.79998168889431442"/>
        </patternFill>
      </fill>
    </dxf>
    <dxf>
      <fill>
        <patternFill>
          <bgColor theme="9" tint="0.39994506668294322"/>
        </patternFill>
      </fill>
    </dxf>
    <dxf>
      <fill>
        <patternFill>
          <bgColor theme="4" tint="0.79998168889431442"/>
        </patternFill>
      </fill>
    </dxf>
    <dxf>
      <fill>
        <patternFill>
          <bgColor theme="9" tint="0.79998168889431442"/>
        </patternFill>
      </fill>
    </dxf>
    <dxf>
      <fill>
        <patternFill>
          <bgColor theme="9" tint="0.39994506668294322"/>
        </patternFill>
      </fill>
    </dxf>
    <dxf>
      <fill>
        <patternFill>
          <bgColor theme="4" tint="0.79998168889431442"/>
        </patternFill>
      </fill>
    </dxf>
    <dxf>
      <fill>
        <patternFill>
          <bgColor theme="9" tint="0.79998168889431442"/>
        </patternFill>
      </fill>
    </dxf>
    <dxf>
      <fill>
        <patternFill>
          <bgColor theme="9" tint="0.39994506668294322"/>
        </patternFill>
      </fill>
    </dxf>
    <dxf>
      <fill>
        <patternFill>
          <bgColor theme="4" tint="0.79998168889431442"/>
        </patternFill>
      </fill>
    </dxf>
    <dxf>
      <fill>
        <patternFill>
          <bgColor theme="9" tint="0.79998168889431442"/>
        </patternFill>
      </fill>
    </dxf>
    <dxf>
      <fill>
        <patternFill>
          <bgColor theme="9" tint="0.39994506668294322"/>
        </patternFill>
      </fill>
    </dxf>
    <dxf>
      <fill>
        <patternFill>
          <bgColor theme="4" tint="0.79998168889431442"/>
        </patternFill>
      </fill>
    </dxf>
    <dxf>
      <fill>
        <patternFill>
          <bgColor theme="9" tint="0.39994506668294322"/>
        </patternFill>
      </fill>
    </dxf>
    <dxf>
      <fill>
        <patternFill>
          <bgColor theme="4" tint="0.79998168889431442"/>
        </patternFill>
      </fill>
    </dxf>
    <dxf>
      <fill>
        <patternFill>
          <bgColor theme="9" tint="0.79998168889431442"/>
        </patternFill>
      </fill>
    </dxf>
    <dxf>
      <fill>
        <patternFill>
          <bgColor theme="9" tint="0.39994506668294322"/>
        </patternFill>
      </fill>
    </dxf>
    <dxf>
      <fill>
        <patternFill>
          <bgColor theme="4" tint="0.79998168889431442"/>
        </patternFill>
      </fill>
    </dxf>
    <dxf>
      <fill>
        <patternFill>
          <bgColor theme="9" tint="0.79998168889431442"/>
        </patternFill>
      </fill>
    </dxf>
    <dxf>
      <fill>
        <patternFill>
          <bgColor theme="9" tint="0.39994506668294322"/>
        </patternFill>
      </fill>
    </dxf>
    <dxf>
      <fill>
        <patternFill>
          <bgColor theme="4" tint="0.79998168889431442"/>
        </patternFill>
      </fill>
    </dxf>
    <dxf>
      <fill>
        <patternFill>
          <bgColor theme="9" tint="0.79998168889431442"/>
        </patternFill>
      </fill>
    </dxf>
    <dxf>
      <fill>
        <patternFill>
          <bgColor theme="9" tint="0.39994506668294322"/>
        </patternFill>
      </fill>
    </dxf>
    <dxf>
      <fill>
        <patternFill>
          <bgColor theme="4" tint="0.79998168889431442"/>
        </patternFill>
      </fill>
    </dxf>
    <dxf>
      <fill>
        <patternFill>
          <bgColor theme="9" tint="0.79998168889431442"/>
        </patternFill>
      </fill>
    </dxf>
    <dxf>
      <fill>
        <patternFill>
          <bgColor theme="9" tint="0.39994506668294322"/>
        </patternFill>
      </fill>
    </dxf>
    <dxf>
      <fill>
        <patternFill>
          <bgColor theme="4" tint="0.79998168889431442"/>
        </patternFill>
      </fill>
    </dxf>
    <dxf>
      <fill>
        <patternFill>
          <bgColor theme="9" tint="0.79998168889431442"/>
        </patternFill>
      </fill>
    </dxf>
    <dxf>
      <fill>
        <patternFill>
          <bgColor theme="9" tint="0.39994506668294322"/>
        </patternFill>
      </fill>
    </dxf>
    <dxf>
      <fill>
        <patternFill>
          <bgColor theme="4" tint="0.79998168889431442"/>
        </patternFill>
      </fill>
    </dxf>
    <dxf>
      <fill>
        <patternFill>
          <bgColor theme="9" tint="0.79998168889431442"/>
        </patternFill>
      </fill>
    </dxf>
    <dxf>
      <fill>
        <patternFill>
          <bgColor theme="9" tint="0.39994506668294322"/>
        </patternFill>
      </fill>
    </dxf>
    <dxf>
      <fill>
        <patternFill>
          <bgColor theme="4" tint="0.79998168889431442"/>
        </patternFill>
      </fill>
    </dxf>
    <dxf>
      <fill>
        <patternFill>
          <bgColor theme="9" tint="0.79998168889431442"/>
        </patternFill>
      </fill>
    </dxf>
    <dxf>
      <fill>
        <patternFill>
          <bgColor theme="9" tint="0.39994506668294322"/>
        </patternFill>
      </fill>
    </dxf>
    <dxf>
      <fill>
        <patternFill>
          <bgColor theme="4" tint="0.79998168889431442"/>
        </patternFill>
      </fill>
    </dxf>
    <dxf>
      <fill>
        <patternFill>
          <bgColor theme="9" tint="0.79998168889431442"/>
        </patternFill>
      </fill>
    </dxf>
    <dxf>
      <fill>
        <patternFill>
          <bgColor theme="9" tint="0.39994506668294322"/>
        </patternFill>
      </fill>
    </dxf>
    <dxf>
      <fill>
        <patternFill>
          <bgColor theme="4" tint="0.79998168889431442"/>
        </patternFill>
      </fill>
    </dxf>
    <dxf>
      <fill>
        <patternFill>
          <bgColor theme="9" tint="0.79998168889431442"/>
        </patternFill>
      </fill>
    </dxf>
    <dxf>
      <fill>
        <patternFill>
          <bgColor theme="9" tint="0.39994506668294322"/>
        </patternFill>
      </fill>
    </dxf>
    <dxf>
      <fill>
        <patternFill>
          <bgColor theme="4" tint="0.79998168889431442"/>
        </patternFill>
      </fill>
    </dxf>
    <dxf>
      <fill>
        <patternFill>
          <bgColor theme="9" tint="0.79998168889431442"/>
        </patternFill>
      </fill>
    </dxf>
    <dxf>
      <fill>
        <patternFill>
          <bgColor theme="9" tint="0.39994506668294322"/>
        </patternFill>
      </fill>
    </dxf>
    <dxf>
      <fill>
        <patternFill>
          <bgColor theme="4" tint="0.79998168889431442"/>
        </patternFill>
      </fill>
    </dxf>
    <dxf>
      <fill>
        <patternFill>
          <bgColor theme="9" tint="0.79998168889431442"/>
        </patternFill>
      </fill>
    </dxf>
    <dxf>
      <fill>
        <patternFill>
          <bgColor theme="9" tint="0.39994506668294322"/>
        </patternFill>
      </fill>
    </dxf>
    <dxf>
      <fill>
        <patternFill>
          <bgColor theme="4" tint="0.79998168889431442"/>
        </patternFill>
      </fill>
    </dxf>
    <dxf>
      <fill>
        <patternFill>
          <bgColor theme="9" tint="0.79998168889431442"/>
        </patternFill>
      </fill>
    </dxf>
    <dxf>
      <fill>
        <patternFill>
          <bgColor theme="9" tint="0.39994506668294322"/>
        </patternFill>
      </fill>
    </dxf>
    <dxf>
      <fill>
        <patternFill>
          <bgColor theme="4" tint="0.79998168889431442"/>
        </patternFill>
      </fill>
    </dxf>
    <dxf>
      <fill>
        <patternFill>
          <bgColor theme="9" tint="0.79998168889431442"/>
        </patternFill>
      </fill>
    </dxf>
    <dxf>
      <fill>
        <patternFill>
          <bgColor theme="9" tint="0.39994506668294322"/>
        </patternFill>
      </fill>
    </dxf>
    <dxf>
      <fill>
        <patternFill>
          <bgColor theme="4" tint="0.79998168889431442"/>
        </patternFill>
      </fill>
    </dxf>
    <dxf>
      <fill>
        <patternFill>
          <bgColor theme="9" tint="0.79998168889431442"/>
        </patternFill>
      </fill>
    </dxf>
    <dxf>
      <fill>
        <patternFill>
          <bgColor theme="9" tint="0.39994506668294322"/>
        </patternFill>
      </fill>
    </dxf>
    <dxf>
      <fill>
        <patternFill>
          <bgColor theme="4" tint="0.79998168889431442"/>
        </patternFill>
      </fill>
    </dxf>
    <dxf>
      <fill>
        <patternFill>
          <bgColor theme="9" tint="0.79998168889431442"/>
        </patternFill>
      </fill>
    </dxf>
    <dxf>
      <fill>
        <patternFill>
          <bgColor theme="9" tint="0.39994506668294322"/>
        </patternFill>
      </fill>
    </dxf>
    <dxf>
      <fill>
        <patternFill>
          <bgColor theme="4" tint="0.79998168889431442"/>
        </patternFill>
      </fill>
    </dxf>
    <dxf>
      <fill>
        <patternFill>
          <bgColor theme="9" tint="0.79998168889431442"/>
        </patternFill>
      </fill>
    </dxf>
    <dxf>
      <fill>
        <patternFill>
          <bgColor theme="9" tint="0.39994506668294322"/>
        </patternFill>
      </fill>
    </dxf>
    <dxf>
      <fill>
        <patternFill>
          <bgColor theme="4" tint="0.79998168889431442"/>
        </patternFill>
      </fill>
    </dxf>
    <dxf>
      <fill>
        <patternFill>
          <bgColor theme="9" tint="0.79998168889431442"/>
        </patternFill>
      </fill>
    </dxf>
    <dxf>
      <fill>
        <patternFill>
          <bgColor theme="9" tint="0.39994506668294322"/>
        </patternFill>
      </fill>
    </dxf>
    <dxf>
      <fill>
        <patternFill>
          <bgColor theme="4" tint="0.79998168889431442"/>
        </patternFill>
      </fill>
    </dxf>
    <dxf>
      <fill>
        <patternFill>
          <bgColor theme="9" tint="0.79998168889431442"/>
        </patternFill>
      </fill>
    </dxf>
    <dxf>
      <fill>
        <patternFill>
          <bgColor theme="9" tint="0.39994506668294322"/>
        </patternFill>
      </fill>
    </dxf>
    <dxf>
      <fill>
        <patternFill>
          <bgColor theme="4" tint="0.79998168889431442"/>
        </patternFill>
      </fill>
    </dxf>
    <dxf>
      <fill>
        <patternFill>
          <bgColor theme="9" tint="0.79998168889431442"/>
        </patternFill>
      </fill>
    </dxf>
    <dxf>
      <fill>
        <patternFill>
          <bgColor theme="9" tint="0.39994506668294322"/>
        </patternFill>
      </fill>
    </dxf>
    <dxf>
      <fill>
        <patternFill>
          <bgColor theme="4" tint="0.79998168889431442"/>
        </patternFill>
      </fill>
    </dxf>
    <dxf>
      <fill>
        <patternFill>
          <bgColor theme="9" tint="0.79998168889431442"/>
        </patternFill>
      </fill>
    </dxf>
    <dxf>
      <fill>
        <patternFill>
          <bgColor theme="9" tint="0.39994506668294322"/>
        </patternFill>
      </fill>
    </dxf>
    <dxf>
      <fill>
        <patternFill>
          <bgColor theme="4" tint="0.79998168889431442"/>
        </patternFill>
      </fill>
    </dxf>
    <dxf>
      <fill>
        <patternFill>
          <bgColor theme="9" tint="0.79998168889431442"/>
        </patternFill>
      </fill>
    </dxf>
    <dxf>
      <fill>
        <patternFill>
          <bgColor theme="9" tint="0.39994506668294322"/>
        </patternFill>
      </fill>
    </dxf>
    <dxf>
      <fill>
        <patternFill>
          <bgColor theme="4" tint="0.79998168889431442"/>
        </patternFill>
      </fill>
    </dxf>
    <dxf>
      <fill>
        <patternFill>
          <bgColor theme="9" tint="0.79998168889431442"/>
        </patternFill>
      </fill>
    </dxf>
    <dxf>
      <fill>
        <patternFill>
          <bgColor theme="9" tint="0.39994506668294322"/>
        </patternFill>
      </fill>
    </dxf>
    <dxf>
      <fill>
        <patternFill>
          <bgColor theme="4" tint="0.79998168889431442"/>
        </patternFill>
      </fill>
    </dxf>
    <dxf>
      <fill>
        <patternFill>
          <bgColor theme="9" tint="0.79998168889431442"/>
        </patternFill>
      </fill>
    </dxf>
    <dxf>
      <fill>
        <patternFill>
          <bgColor theme="9" tint="0.39994506668294322"/>
        </patternFill>
      </fill>
    </dxf>
    <dxf>
      <fill>
        <patternFill>
          <bgColor theme="4" tint="0.79998168889431442"/>
        </patternFill>
      </fill>
    </dxf>
    <dxf>
      <fill>
        <patternFill>
          <bgColor theme="9" tint="0.79998168889431442"/>
        </patternFill>
      </fill>
    </dxf>
    <dxf>
      <fill>
        <patternFill>
          <bgColor theme="9" tint="0.39994506668294322"/>
        </patternFill>
      </fill>
    </dxf>
    <dxf>
      <fill>
        <patternFill>
          <bgColor theme="4" tint="0.79998168889431442"/>
        </patternFill>
      </fill>
    </dxf>
    <dxf>
      <fill>
        <patternFill>
          <bgColor theme="9" tint="0.79998168889431442"/>
        </patternFill>
      </fill>
    </dxf>
    <dxf>
      <fill>
        <patternFill>
          <bgColor theme="9" tint="0.39994506668294322"/>
        </patternFill>
      </fill>
    </dxf>
    <dxf>
      <fill>
        <patternFill>
          <bgColor theme="4" tint="0.79998168889431442"/>
        </patternFill>
      </fill>
    </dxf>
    <dxf>
      <fill>
        <patternFill>
          <bgColor theme="9" tint="0.79998168889431442"/>
        </patternFill>
      </fill>
    </dxf>
    <dxf>
      <fill>
        <patternFill>
          <bgColor theme="9" tint="0.39994506668294322"/>
        </patternFill>
      </fill>
    </dxf>
    <dxf>
      <fill>
        <patternFill>
          <bgColor theme="4" tint="0.79998168889431442"/>
        </patternFill>
      </fill>
    </dxf>
    <dxf>
      <fill>
        <patternFill>
          <bgColor theme="9" tint="0.79998168889431442"/>
        </patternFill>
      </fill>
    </dxf>
    <dxf>
      <fill>
        <patternFill>
          <bgColor theme="9" tint="0.39994506668294322"/>
        </patternFill>
      </fill>
    </dxf>
    <dxf>
      <fill>
        <patternFill>
          <bgColor theme="4" tint="0.79998168889431442"/>
        </patternFill>
      </fill>
    </dxf>
    <dxf>
      <fill>
        <patternFill>
          <bgColor theme="9" tint="0.79998168889431442"/>
        </patternFill>
      </fill>
    </dxf>
    <dxf>
      <fill>
        <patternFill>
          <bgColor theme="9" tint="0.39994506668294322"/>
        </patternFill>
      </fill>
    </dxf>
    <dxf>
      <fill>
        <patternFill>
          <bgColor theme="4" tint="0.79998168889431442"/>
        </patternFill>
      </fill>
    </dxf>
    <dxf>
      <fill>
        <patternFill>
          <bgColor theme="9" tint="0.79998168889431442"/>
        </patternFill>
      </fill>
    </dxf>
    <dxf>
      <fill>
        <patternFill>
          <bgColor theme="9" tint="0.39994506668294322"/>
        </patternFill>
      </fill>
    </dxf>
    <dxf>
      <fill>
        <patternFill>
          <bgColor theme="4" tint="0.79998168889431442"/>
        </patternFill>
      </fill>
    </dxf>
    <dxf>
      <fill>
        <patternFill>
          <bgColor theme="9" tint="0.79998168889431442"/>
        </patternFill>
      </fill>
    </dxf>
    <dxf>
      <fill>
        <patternFill>
          <bgColor theme="9" tint="0.39994506668294322"/>
        </patternFill>
      </fill>
    </dxf>
    <dxf>
      <fill>
        <patternFill>
          <bgColor theme="4" tint="0.79998168889431442"/>
        </patternFill>
      </fill>
    </dxf>
    <dxf>
      <fill>
        <patternFill>
          <bgColor theme="9" tint="0.79998168889431442"/>
        </patternFill>
      </fill>
    </dxf>
    <dxf>
      <fill>
        <patternFill>
          <bgColor theme="9" tint="0.79998168889431442"/>
        </patternFill>
      </fill>
    </dxf>
    <dxf>
      <fill>
        <patternFill>
          <bgColor theme="9" tint="0.39994506668294322"/>
        </patternFill>
      </fill>
    </dxf>
    <dxf>
      <fill>
        <patternFill>
          <bgColor theme="4" tint="0.79998168889431442"/>
        </patternFill>
      </fill>
    </dxf>
    <dxf>
      <fill>
        <patternFill>
          <bgColor theme="9" tint="0.79998168889431442"/>
        </patternFill>
      </fill>
    </dxf>
    <dxf>
      <fill>
        <patternFill>
          <bgColor theme="9" tint="0.39994506668294322"/>
        </patternFill>
      </fill>
    </dxf>
    <dxf>
      <fill>
        <patternFill>
          <bgColor theme="4" tint="0.79998168889431442"/>
        </patternFill>
      </fill>
    </dxf>
    <dxf>
      <fill>
        <patternFill>
          <bgColor theme="9" tint="0.79998168889431442"/>
        </patternFill>
      </fill>
    </dxf>
    <dxf>
      <fill>
        <patternFill>
          <bgColor theme="9" tint="0.39994506668294322"/>
        </patternFill>
      </fill>
    </dxf>
    <dxf>
      <fill>
        <patternFill>
          <bgColor theme="4" tint="0.79998168889431442"/>
        </patternFill>
      </fill>
    </dxf>
    <dxf>
      <fill>
        <patternFill>
          <bgColor theme="9" tint="0.79998168889431442"/>
        </patternFill>
      </fill>
    </dxf>
    <dxf>
      <fill>
        <patternFill>
          <bgColor theme="9" tint="0.39994506668294322"/>
        </patternFill>
      </fill>
    </dxf>
    <dxf>
      <fill>
        <patternFill>
          <bgColor theme="4" tint="0.79998168889431442"/>
        </patternFill>
      </fill>
    </dxf>
    <dxf>
      <fill>
        <patternFill>
          <bgColor theme="9" tint="0.79998168889431442"/>
        </patternFill>
      </fill>
    </dxf>
    <dxf>
      <fill>
        <patternFill>
          <bgColor theme="9" tint="0.39994506668294322"/>
        </patternFill>
      </fill>
    </dxf>
    <dxf>
      <fill>
        <patternFill>
          <bgColor theme="4" tint="0.79998168889431442"/>
        </patternFill>
      </fill>
    </dxf>
    <dxf>
      <fill>
        <patternFill>
          <bgColor theme="9" tint="0.79998168889431442"/>
        </patternFill>
      </fill>
    </dxf>
    <dxf>
      <fill>
        <patternFill>
          <bgColor theme="9" tint="0.39994506668294322"/>
        </patternFill>
      </fill>
    </dxf>
    <dxf>
      <fill>
        <patternFill>
          <bgColor theme="4" tint="0.79998168889431442"/>
        </patternFill>
      </fill>
    </dxf>
    <dxf>
      <fill>
        <patternFill>
          <bgColor theme="9" tint="0.79998168889431442"/>
        </patternFill>
      </fill>
    </dxf>
    <dxf>
      <fill>
        <patternFill>
          <bgColor theme="9" tint="0.39994506668294322"/>
        </patternFill>
      </fill>
    </dxf>
    <dxf>
      <fill>
        <patternFill>
          <bgColor theme="4" tint="0.79998168889431442"/>
        </patternFill>
      </fill>
    </dxf>
    <dxf>
      <fill>
        <patternFill>
          <bgColor theme="9" tint="0.79998168889431442"/>
        </patternFill>
      </fill>
    </dxf>
    <dxf>
      <fill>
        <patternFill>
          <bgColor theme="9" tint="0.39994506668294322"/>
        </patternFill>
      </fill>
    </dxf>
    <dxf>
      <fill>
        <patternFill>
          <bgColor theme="4" tint="0.79998168889431442"/>
        </patternFill>
      </fill>
    </dxf>
    <dxf>
      <fill>
        <patternFill>
          <bgColor theme="9" tint="0.79998168889431442"/>
        </patternFill>
      </fill>
    </dxf>
    <dxf>
      <fill>
        <patternFill>
          <bgColor theme="9" tint="0.39994506668294322"/>
        </patternFill>
      </fill>
    </dxf>
    <dxf>
      <fill>
        <patternFill>
          <bgColor theme="4" tint="0.79998168889431442"/>
        </patternFill>
      </fill>
    </dxf>
    <dxf>
      <fill>
        <patternFill>
          <bgColor theme="9" tint="0.79998168889431442"/>
        </patternFill>
      </fill>
    </dxf>
    <dxf>
      <fill>
        <patternFill>
          <bgColor theme="9" tint="0.39994506668294322"/>
        </patternFill>
      </fill>
    </dxf>
    <dxf>
      <fill>
        <patternFill>
          <bgColor theme="4" tint="0.79998168889431442"/>
        </patternFill>
      </fill>
    </dxf>
    <dxf>
      <fill>
        <patternFill>
          <bgColor theme="9" tint="0.79998168889431442"/>
        </patternFill>
      </fill>
    </dxf>
    <dxf>
      <fill>
        <patternFill>
          <bgColor theme="9" tint="0.39994506668294322"/>
        </patternFill>
      </fill>
    </dxf>
    <dxf>
      <fill>
        <patternFill>
          <bgColor theme="4" tint="0.79998168889431442"/>
        </patternFill>
      </fill>
    </dxf>
    <dxf>
      <fill>
        <patternFill>
          <bgColor theme="9" tint="0.79998168889431442"/>
        </patternFill>
      </fill>
    </dxf>
    <dxf>
      <fill>
        <patternFill>
          <bgColor theme="9" tint="0.39994506668294322"/>
        </patternFill>
      </fill>
    </dxf>
    <dxf>
      <fill>
        <patternFill>
          <bgColor theme="4" tint="0.79998168889431442"/>
        </patternFill>
      </fill>
    </dxf>
    <dxf>
      <fill>
        <patternFill>
          <bgColor theme="9" tint="0.79998168889431442"/>
        </patternFill>
      </fill>
    </dxf>
    <dxf>
      <fill>
        <patternFill>
          <bgColor theme="9" tint="0.39994506668294322"/>
        </patternFill>
      </fill>
    </dxf>
    <dxf>
      <fill>
        <patternFill>
          <bgColor theme="4" tint="0.79998168889431442"/>
        </patternFill>
      </fill>
    </dxf>
    <dxf>
      <fill>
        <patternFill>
          <bgColor theme="9" tint="0.79998168889431442"/>
        </patternFill>
      </fill>
    </dxf>
    <dxf>
      <fill>
        <patternFill>
          <bgColor theme="9" tint="0.39994506668294322"/>
        </patternFill>
      </fill>
    </dxf>
    <dxf>
      <fill>
        <patternFill>
          <bgColor theme="4" tint="0.79998168889431442"/>
        </patternFill>
      </fill>
    </dxf>
    <dxf>
      <fill>
        <patternFill>
          <bgColor theme="9" tint="0.39994506668294322"/>
        </patternFill>
      </fill>
    </dxf>
    <dxf>
      <fill>
        <patternFill>
          <bgColor theme="4"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39994506668294322"/>
        </patternFill>
      </fill>
    </dxf>
    <dxf>
      <fill>
        <patternFill>
          <bgColor theme="4" tint="0.79998168889431442"/>
        </patternFill>
      </fill>
    </dxf>
    <dxf>
      <fill>
        <patternFill>
          <bgColor theme="9" tint="0.39994506668294322"/>
        </patternFill>
      </fill>
    </dxf>
    <dxf>
      <fill>
        <patternFill>
          <bgColor theme="4" tint="0.79998168889431442"/>
        </patternFill>
      </fill>
    </dxf>
    <dxf>
      <fill>
        <patternFill>
          <bgColor theme="9" tint="0.39994506668294322"/>
        </patternFill>
      </fill>
    </dxf>
    <dxf>
      <fill>
        <patternFill>
          <bgColor theme="4" tint="0.79998168889431442"/>
        </patternFill>
      </fill>
    </dxf>
    <dxf>
      <fill>
        <patternFill>
          <bgColor theme="9" tint="0.79998168889431442"/>
        </patternFill>
      </fill>
    </dxf>
    <dxf>
      <fill>
        <patternFill>
          <bgColor theme="9" tint="0.39994506668294322"/>
        </patternFill>
      </fill>
    </dxf>
    <dxf>
      <fill>
        <patternFill>
          <bgColor theme="4" tint="0.79998168889431442"/>
        </patternFill>
      </fill>
    </dxf>
    <dxf>
      <fill>
        <patternFill>
          <bgColor theme="9" tint="0.79998168889431442"/>
        </patternFill>
      </fill>
    </dxf>
    <dxf>
      <fill>
        <patternFill>
          <bgColor theme="9" tint="0.79998168889431442"/>
        </patternFill>
      </fill>
    </dxf>
    <dxf>
      <fill>
        <patternFill>
          <bgColor theme="9" tint="0.39994506668294322"/>
        </patternFill>
      </fill>
    </dxf>
    <dxf>
      <fill>
        <patternFill>
          <bgColor theme="4" tint="0.79998168889431442"/>
        </patternFill>
      </fill>
    </dxf>
    <dxf>
      <fill>
        <patternFill>
          <bgColor theme="9" tint="0.79998168889431442"/>
        </patternFill>
      </fill>
    </dxf>
    <dxf>
      <fill>
        <patternFill>
          <bgColor theme="9" tint="0.39994506668294322"/>
        </patternFill>
      </fill>
    </dxf>
    <dxf>
      <fill>
        <patternFill>
          <bgColor theme="4" tint="0.79998168889431442"/>
        </patternFill>
      </fill>
    </dxf>
    <dxf>
      <fill>
        <patternFill>
          <bgColor theme="9" tint="0.79998168889431442"/>
        </patternFill>
      </fill>
    </dxf>
    <dxf>
      <fill>
        <patternFill>
          <bgColor theme="9" tint="0.39994506668294322"/>
        </patternFill>
      </fill>
    </dxf>
    <dxf>
      <fill>
        <patternFill>
          <bgColor theme="4" tint="0.79998168889431442"/>
        </patternFill>
      </fill>
    </dxf>
    <dxf>
      <fill>
        <patternFill>
          <bgColor theme="9" tint="0.79998168889431442"/>
        </patternFill>
      </fill>
    </dxf>
    <dxf>
      <fill>
        <patternFill>
          <bgColor theme="9" tint="0.39994506668294322"/>
        </patternFill>
      </fill>
    </dxf>
    <dxf>
      <fill>
        <patternFill>
          <bgColor theme="4" tint="0.79998168889431442"/>
        </patternFill>
      </fill>
    </dxf>
    <dxf>
      <fill>
        <patternFill>
          <bgColor theme="9" tint="0.79998168889431442"/>
        </patternFill>
      </fill>
    </dxf>
    <dxf>
      <fill>
        <patternFill>
          <bgColor theme="9" tint="0.39994506668294322"/>
        </patternFill>
      </fill>
    </dxf>
    <dxf>
      <fill>
        <patternFill>
          <bgColor theme="4" tint="0.79998168889431442"/>
        </patternFill>
      </fill>
    </dxf>
    <dxf>
      <fill>
        <patternFill>
          <bgColor theme="9" tint="0.79998168889431442"/>
        </patternFill>
      </fill>
    </dxf>
    <dxf>
      <fill>
        <patternFill>
          <bgColor theme="9" tint="0.39994506668294322"/>
        </patternFill>
      </fill>
    </dxf>
    <dxf>
      <fill>
        <patternFill>
          <bgColor theme="4" tint="0.79998168889431442"/>
        </patternFill>
      </fill>
    </dxf>
    <dxf>
      <fill>
        <patternFill>
          <bgColor theme="9" tint="0.79998168889431442"/>
        </patternFill>
      </fill>
    </dxf>
    <dxf>
      <fill>
        <patternFill>
          <bgColor theme="9" tint="0.39994506668294322"/>
        </patternFill>
      </fill>
    </dxf>
    <dxf>
      <fill>
        <patternFill>
          <bgColor theme="4" tint="0.79998168889431442"/>
        </patternFill>
      </fill>
    </dxf>
    <dxf>
      <fill>
        <patternFill>
          <bgColor theme="9" tint="0.79998168889431442"/>
        </patternFill>
      </fill>
    </dxf>
    <dxf>
      <fill>
        <patternFill>
          <bgColor theme="9" tint="0.39994506668294322"/>
        </patternFill>
      </fill>
    </dxf>
    <dxf>
      <fill>
        <patternFill>
          <bgColor theme="4" tint="0.79998168889431442"/>
        </patternFill>
      </fill>
    </dxf>
    <dxf>
      <fill>
        <patternFill>
          <bgColor theme="9" tint="0.79998168889431442"/>
        </patternFill>
      </fill>
    </dxf>
    <dxf>
      <fill>
        <patternFill>
          <bgColor theme="9" tint="0.39994506668294322"/>
        </patternFill>
      </fill>
    </dxf>
    <dxf>
      <fill>
        <patternFill>
          <bgColor theme="4" tint="0.79998168889431442"/>
        </patternFill>
      </fill>
    </dxf>
    <dxf>
      <fill>
        <patternFill>
          <bgColor theme="9" tint="0.79998168889431442"/>
        </patternFill>
      </fill>
    </dxf>
    <dxf>
      <fill>
        <patternFill>
          <bgColor theme="9" tint="0.39994506668294322"/>
        </patternFill>
      </fill>
    </dxf>
    <dxf>
      <fill>
        <patternFill>
          <bgColor theme="4" tint="0.79998168889431442"/>
        </patternFill>
      </fill>
    </dxf>
    <dxf>
      <fill>
        <patternFill>
          <bgColor theme="9" tint="0.79998168889431442"/>
        </patternFill>
      </fill>
    </dxf>
    <dxf>
      <fill>
        <patternFill>
          <bgColor theme="9" tint="0.39994506668294322"/>
        </patternFill>
      </fill>
    </dxf>
    <dxf>
      <fill>
        <patternFill>
          <bgColor theme="4" tint="0.79998168889431442"/>
        </patternFill>
      </fill>
    </dxf>
    <dxf>
      <fill>
        <patternFill>
          <bgColor theme="9" tint="0.79998168889431442"/>
        </patternFill>
      </fill>
    </dxf>
    <dxf>
      <fill>
        <patternFill>
          <bgColor theme="9" tint="0.39994506668294322"/>
        </patternFill>
      </fill>
    </dxf>
    <dxf>
      <fill>
        <patternFill>
          <bgColor theme="4" tint="0.79998168889431442"/>
        </patternFill>
      </fill>
    </dxf>
    <dxf>
      <fill>
        <patternFill>
          <bgColor theme="9" tint="0.79998168889431442"/>
        </patternFill>
      </fill>
    </dxf>
    <dxf>
      <fill>
        <patternFill>
          <bgColor theme="9" tint="0.39994506668294322"/>
        </patternFill>
      </fill>
    </dxf>
    <dxf>
      <fill>
        <patternFill>
          <bgColor theme="4" tint="0.79998168889431442"/>
        </patternFill>
      </fill>
    </dxf>
    <dxf>
      <fill>
        <patternFill>
          <bgColor theme="9" tint="0.79998168889431442"/>
        </patternFill>
      </fill>
    </dxf>
    <dxf>
      <fill>
        <patternFill>
          <bgColor theme="9" tint="0.39994506668294322"/>
        </patternFill>
      </fill>
    </dxf>
    <dxf>
      <fill>
        <patternFill>
          <bgColor theme="4" tint="0.79998168889431442"/>
        </patternFill>
      </fill>
    </dxf>
    <dxf>
      <fill>
        <patternFill>
          <bgColor theme="9" tint="0.79998168889431442"/>
        </patternFill>
      </fill>
    </dxf>
    <dxf>
      <fill>
        <patternFill>
          <bgColor theme="9" tint="0.39994506668294322"/>
        </patternFill>
      </fill>
    </dxf>
    <dxf>
      <fill>
        <patternFill>
          <bgColor theme="4" tint="0.79998168889431442"/>
        </patternFill>
      </fill>
    </dxf>
    <dxf>
      <fill>
        <patternFill>
          <bgColor theme="9" tint="0.79998168889431442"/>
        </patternFill>
      </fill>
    </dxf>
    <dxf>
      <fill>
        <patternFill>
          <bgColor theme="9" tint="0.39994506668294322"/>
        </patternFill>
      </fill>
    </dxf>
    <dxf>
      <fill>
        <patternFill>
          <bgColor theme="4" tint="0.79998168889431442"/>
        </patternFill>
      </fill>
    </dxf>
    <dxf>
      <fill>
        <patternFill>
          <bgColor theme="9" tint="0.79998168889431442"/>
        </patternFill>
      </fill>
    </dxf>
    <dxf>
      <fill>
        <patternFill>
          <bgColor theme="9" tint="0.39994506668294322"/>
        </patternFill>
      </fill>
    </dxf>
    <dxf>
      <fill>
        <patternFill>
          <bgColor theme="4" tint="0.79998168889431442"/>
        </patternFill>
      </fill>
    </dxf>
    <dxf>
      <fill>
        <patternFill>
          <bgColor theme="9" tint="0.79998168889431442"/>
        </patternFill>
      </fill>
    </dxf>
    <dxf>
      <fill>
        <patternFill>
          <bgColor theme="9" tint="0.39994506668294322"/>
        </patternFill>
      </fill>
    </dxf>
    <dxf>
      <fill>
        <patternFill>
          <bgColor theme="4" tint="0.79998168889431442"/>
        </patternFill>
      </fill>
    </dxf>
    <dxf>
      <fill>
        <patternFill>
          <bgColor theme="9" tint="0.79998168889431442"/>
        </patternFill>
      </fill>
    </dxf>
    <dxf>
      <fill>
        <patternFill>
          <bgColor theme="9" tint="0.39994506668294322"/>
        </patternFill>
      </fill>
    </dxf>
    <dxf>
      <fill>
        <patternFill>
          <bgColor theme="4"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39994506668294322"/>
        </patternFill>
      </fill>
    </dxf>
    <dxf>
      <fill>
        <patternFill>
          <bgColor theme="4" tint="0.79998168889431442"/>
        </patternFill>
      </fill>
    </dxf>
    <dxf>
      <fill>
        <patternFill>
          <bgColor theme="9" tint="0.39994506668294322"/>
        </patternFill>
      </fill>
    </dxf>
    <dxf>
      <fill>
        <patternFill>
          <bgColor theme="4"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39994506668294322"/>
        </patternFill>
      </fill>
    </dxf>
    <dxf>
      <fill>
        <patternFill>
          <bgColor theme="4" tint="0.79998168889431442"/>
        </patternFill>
      </fill>
    </dxf>
    <dxf>
      <fill>
        <patternFill>
          <bgColor theme="9" tint="0.39994506668294322"/>
        </patternFill>
      </fill>
    </dxf>
    <dxf>
      <fill>
        <patternFill>
          <bgColor theme="4"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39994506668294322"/>
        </patternFill>
      </fill>
    </dxf>
    <dxf>
      <fill>
        <patternFill>
          <bgColor theme="4" tint="0.79998168889431442"/>
        </patternFill>
      </fill>
    </dxf>
    <dxf>
      <fill>
        <patternFill>
          <bgColor theme="9" tint="0.79998168889431442"/>
        </patternFill>
      </fill>
    </dxf>
    <dxf>
      <fill>
        <patternFill>
          <bgColor theme="9" tint="0.39994506668294322"/>
        </patternFill>
      </fill>
    </dxf>
    <dxf>
      <fill>
        <patternFill>
          <bgColor theme="4" tint="0.79998168889431442"/>
        </patternFill>
      </fill>
    </dxf>
    <dxf>
      <fill>
        <patternFill>
          <bgColor theme="9" tint="0.79998168889431442"/>
        </patternFill>
      </fill>
    </dxf>
    <dxf>
      <fill>
        <patternFill>
          <bgColor theme="9" tint="0.39994506668294322"/>
        </patternFill>
      </fill>
    </dxf>
    <dxf>
      <fill>
        <patternFill>
          <bgColor theme="4" tint="0.79998168889431442"/>
        </patternFill>
      </fill>
    </dxf>
    <dxf>
      <fill>
        <patternFill>
          <bgColor theme="9" tint="0.39994506668294322"/>
        </patternFill>
      </fill>
    </dxf>
    <dxf>
      <fill>
        <patternFill>
          <bgColor theme="4" tint="0.79998168889431442"/>
        </patternFill>
      </fill>
    </dxf>
    <dxf>
      <fill>
        <patternFill>
          <bgColor theme="9" tint="0.79998168889431442"/>
        </patternFill>
      </fill>
    </dxf>
    <dxf>
      <fill>
        <patternFill>
          <bgColor theme="9" tint="0.39994506668294322"/>
        </patternFill>
      </fill>
    </dxf>
    <dxf>
      <fill>
        <patternFill>
          <bgColor theme="4" tint="0.79998168889431442"/>
        </patternFill>
      </fill>
    </dxf>
    <dxf>
      <fill>
        <patternFill>
          <bgColor theme="9" tint="0.79998168889431442"/>
        </patternFill>
      </fill>
    </dxf>
    <dxf>
      <fill>
        <patternFill>
          <bgColor theme="9" tint="0.39994506668294322"/>
        </patternFill>
      </fill>
    </dxf>
    <dxf>
      <fill>
        <patternFill>
          <bgColor theme="4" tint="0.79998168889431442"/>
        </patternFill>
      </fill>
    </dxf>
    <dxf>
      <fill>
        <patternFill>
          <bgColor theme="9" tint="0.79998168889431442"/>
        </patternFill>
      </fill>
    </dxf>
    <dxf>
      <fill>
        <patternFill>
          <bgColor theme="9" tint="0.39994506668294322"/>
        </patternFill>
      </fill>
    </dxf>
    <dxf>
      <fill>
        <patternFill>
          <bgColor theme="4" tint="0.79998168889431442"/>
        </patternFill>
      </fill>
    </dxf>
    <dxf>
      <fill>
        <patternFill>
          <bgColor theme="9" tint="0.79998168889431442"/>
        </patternFill>
      </fill>
    </dxf>
    <dxf>
      <fill>
        <patternFill>
          <bgColor theme="9" tint="0.39994506668294322"/>
        </patternFill>
      </fill>
    </dxf>
    <dxf>
      <fill>
        <patternFill>
          <bgColor theme="4" tint="0.79998168889431442"/>
        </patternFill>
      </fill>
    </dxf>
    <dxf>
      <fill>
        <patternFill>
          <bgColor theme="9" tint="0.79998168889431442"/>
        </patternFill>
      </fill>
    </dxf>
    <dxf>
      <fill>
        <patternFill>
          <bgColor theme="9" tint="0.39994506668294322"/>
        </patternFill>
      </fill>
    </dxf>
    <dxf>
      <fill>
        <patternFill>
          <bgColor theme="4" tint="0.79998168889431442"/>
        </patternFill>
      </fill>
    </dxf>
    <dxf>
      <fill>
        <patternFill>
          <bgColor theme="9" tint="0.79998168889431442"/>
        </patternFill>
      </fill>
    </dxf>
    <dxf>
      <fill>
        <patternFill>
          <bgColor theme="9" tint="0.39994506668294322"/>
        </patternFill>
      </fill>
    </dxf>
    <dxf>
      <fill>
        <patternFill>
          <bgColor theme="4" tint="0.79998168889431442"/>
        </patternFill>
      </fill>
    </dxf>
    <dxf>
      <fill>
        <patternFill>
          <bgColor theme="9" tint="0.79998168889431442"/>
        </patternFill>
      </fill>
    </dxf>
    <dxf>
      <fill>
        <patternFill>
          <bgColor theme="9" tint="0.39994506668294322"/>
        </patternFill>
      </fill>
    </dxf>
    <dxf>
      <fill>
        <patternFill>
          <bgColor theme="4" tint="0.79998168889431442"/>
        </patternFill>
      </fill>
    </dxf>
    <dxf>
      <fill>
        <patternFill>
          <bgColor theme="9" tint="0.79998168889431442"/>
        </patternFill>
      </fill>
    </dxf>
    <dxf>
      <fill>
        <patternFill>
          <bgColor theme="9" tint="0.39994506668294322"/>
        </patternFill>
      </fill>
    </dxf>
    <dxf>
      <fill>
        <patternFill>
          <bgColor theme="4" tint="0.79998168889431442"/>
        </patternFill>
      </fill>
    </dxf>
    <dxf>
      <fill>
        <patternFill>
          <bgColor theme="9" tint="0.79998168889431442"/>
        </patternFill>
      </fill>
    </dxf>
    <dxf>
      <fill>
        <patternFill>
          <bgColor theme="9" tint="0.79998168889431442"/>
        </patternFill>
      </fill>
    </dxf>
    <dxf>
      <fill>
        <patternFill>
          <bgColor theme="9" tint="0.39994506668294322"/>
        </patternFill>
      </fill>
    </dxf>
    <dxf>
      <fill>
        <patternFill>
          <bgColor theme="4" tint="0.79998168889431442"/>
        </patternFill>
      </fill>
    </dxf>
    <dxf>
      <fill>
        <patternFill>
          <bgColor theme="9" tint="0.79998168889431442"/>
        </patternFill>
      </fill>
    </dxf>
    <dxf>
      <fill>
        <patternFill>
          <bgColor theme="9" tint="0.39994506668294322"/>
        </patternFill>
      </fill>
    </dxf>
    <dxf>
      <fill>
        <patternFill>
          <bgColor theme="4" tint="0.79998168889431442"/>
        </patternFill>
      </fill>
    </dxf>
    <dxf>
      <fill>
        <patternFill>
          <bgColor theme="9" tint="0.79998168889431442"/>
        </patternFill>
      </fill>
    </dxf>
    <dxf>
      <fill>
        <patternFill>
          <bgColor theme="9" tint="0.39994506668294322"/>
        </patternFill>
      </fill>
    </dxf>
    <dxf>
      <fill>
        <patternFill>
          <bgColor theme="4" tint="0.79998168889431442"/>
        </patternFill>
      </fill>
    </dxf>
    <dxf>
      <fill>
        <patternFill>
          <bgColor theme="9" tint="0.79998168889431442"/>
        </patternFill>
      </fill>
    </dxf>
    <dxf>
      <fill>
        <patternFill>
          <bgColor theme="9" tint="0.39994506668294322"/>
        </patternFill>
      </fill>
    </dxf>
    <dxf>
      <fill>
        <patternFill>
          <bgColor theme="4" tint="0.79998168889431442"/>
        </patternFill>
      </fill>
    </dxf>
    <dxf>
      <fill>
        <patternFill>
          <bgColor theme="9" tint="0.79998168889431442"/>
        </patternFill>
      </fill>
    </dxf>
    <dxf>
      <fill>
        <patternFill>
          <bgColor theme="9" tint="0.39994506668294322"/>
        </patternFill>
      </fill>
    </dxf>
    <dxf>
      <fill>
        <patternFill>
          <bgColor theme="4" tint="0.79998168889431442"/>
        </patternFill>
      </fill>
    </dxf>
    <dxf>
      <fill>
        <patternFill>
          <bgColor theme="9" tint="0.79998168889431442"/>
        </patternFill>
      </fill>
    </dxf>
    <dxf>
      <fill>
        <patternFill>
          <bgColor theme="9" tint="0.39994506668294322"/>
        </patternFill>
      </fill>
    </dxf>
    <dxf>
      <fill>
        <patternFill>
          <bgColor theme="4" tint="0.79998168889431442"/>
        </patternFill>
      </fill>
    </dxf>
    <dxf>
      <fill>
        <patternFill>
          <bgColor theme="9" tint="0.79998168889431442"/>
        </patternFill>
      </fill>
    </dxf>
    <dxf>
      <fill>
        <patternFill>
          <bgColor theme="9" tint="0.39994506668294322"/>
        </patternFill>
      </fill>
    </dxf>
    <dxf>
      <fill>
        <patternFill>
          <bgColor theme="4" tint="0.79998168889431442"/>
        </patternFill>
      </fill>
    </dxf>
    <dxf>
      <fill>
        <patternFill>
          <bgColor theme="9" tint="0.79998168889431442"/>
        </patternFill>
      </fill>
    </dxf>
    <dxf>
      <fill>
        <patternFill>
          <bgColor theme="9" tint="0.79998168889431442"/>
        </patternFill>
      </fill>
    </dxf>
    <dxf>
      <fill>
        <patternFill>
          <bgColor theme="9" tint="0.39994506668294322"/>
        </patternFill>
      </fill>
    </dxf>
    <dxf>
      <fill>
        <patternFill>
          <bgColor theme="4"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39994506668294322"/>
        </patternFill>
      </fill>
    </dxf>
    <dxf>
      <fill>
        <patternFill>
          <bgColor theme="4" tint="0.79998168889431442"/>
        </patternFill>
      </fill>
    </dxf>
    <dxf>
      <fill>
        <patternFill>
          <bgColor theme="9" tint="0.79998168889431442"/>
        </patternFill>
      </fill>
    </dxf>
    <dxf>
      <fill>
        <patternFill>
          <bgColor theme="9" tint="0.39994506668294322"/>
        </patternFill>
      </fill>
    </dxf>
    <dxf>
      <fill>
        <patternFill>
          <bgColor theme="4" tint="0.79998168889431442"/>
        </patternFill>
      </fill>
    </dxf>
    <dxf>
      <fill>
        <patternFill>
          <bgColor theme="9" tint="0.79998168889431442"/>
        </patternFill>
      </fill>
    </dxf>
    <dxf>
      <fill>
        <patternFill>
          <bgColor theme="9" tint="0.39994506668294322"/>
        </patternFill>
      </fill>
    </dxf>
    <dxf>
      <fill>
        <patternFill>
          <bgColor theme="4" tint="0.79998168889431442"/>
        </patternFill>
      </fill>
    </dxf>
    <dxf>
      <fill>
        <patternFill>
          <bgColor theme="9" tint="0.79998168889431442"/>
        </patternFill>
      </fill>
    </dxf>
    <dxf>
      <fill>
        <patternFill>
          <bgColor theme="9" tint="0.39994506668294322"/>
        </patternFill>
      </fill>
    </dxf>
    <dxf>
      <fill>
        <patternFill>
          <bgColor theme="4" tint="0.79998168889431442"/>
        </patternFill>
      </fill>
    </dxf>
    <dxf>
      <fill>
        <patternFill>
          <bgColor theme="9" tint="0.79998168889431442"/>
        </patternFill>
      </fill>
    </dxf>
    <dxf>
      <fill>
        <patternFill>
          <bgColor theme="9" tint="0.39994506668294322"/>
        </patternFill>
      </fill>
    </dxf>
    <dxf>
      <fill>
        <patternFill>
          <bgColor theme="4"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39994506668294322"/>
        </patternFill>
      </fill>
    </dxf>
    <dxf>
      <fill>
        <patternFill>
          <bgColor theme="4" tint="0.79998168889431442"/>
        </patternFill>
      </fill>
    </dxf>
    <dxf>
      <fill>
        <patternFill>
          <bgColor theme="9" tint="0.79998168889431442"/>
        </patternFill>
      </fill>
    </dxf>
    <dxf>
      <fill>
        <patternFill>
          <bgColor theme="9" tint="0.39994506668294322"/>
        </patternFill>
      </fill>
    </dxf>
    <dxf>
      <fill>
        <patternFill>
          <bgColor theme="4" tint="0.79998168889431442"/>
        </patternFill>
      </fill>
    </dxf>
    <dxf>
      <fill>
        <patternFill>
          <bgColor theme="9" tint="0.79998168889431442"/>
        </patternFill>
      </fill>
    </dxf>
    <dxf>
      <fill>
        <patternFill>
          <bgColor theme="9" tint="0.39994506668294322"/>
        </patternFill>
      </fill>
    </dxf>
    <dxf>
      <fill>
        <patternFill>
          <bgColor theme="4" tint="0.79998168889431442"/>
        </patternFill>
      </fill>
    </dxf>
    <dxf>
      <fill>
        <patternFill>
          <bgColor theme="9" tint="0.79998168889431442"/>
        </patternFill>
      </fill>
    </dxf>
    <dxf>
      <fill>
        <patternFill>
          <bgColor theme="9" tint="0.79998168889431442"/>
        </patternFill>
      </fill>
    </dxf>
    <dxf>
      <fill>
        <patternFill>
          <bgColor theme="9" tint="0.39994506668294322"/>
        </patternFill>
      </fill>
    </dxf>
    <dxf>
      <fill>
        <patternFill>
          <bgColor theme="4" tint="0.79998168889431442"/>
        </patternFill>
      </fill>
    </dxf>
    <dxf>
      <fill>
        <patternFill>
          <bgColor theme="9" tint="0.79998168889431442"/>
        </patternFill>
      </fill>
    </dxf>
    <dxf>
      <fill>
        <patternFill>
          <bgColor theme="9" tint="0.39994506668294322"/>
        </patternFill>
      </fill>
    </dxf>
    <dxf>
      <fill>
        <patternFill>
          <bgColor theme="4" tint="0.79998168889431442"/>
        </patternFill>
      </fill>
    </dxf>
    <dxf>
      <fill>
        <patternFill>
          <bgColor theme="9" tint="0.79998168889431442"/>
        </patternFill>
      </fill>
    </dxf>
    <dxf>
      <fill>
        <patternFill>
          <bgColor theme="9" tint="0.39994506668294322"/>
        </patternFill>
      </fill>
    </dxf>
    <dxf>
      <fill>
        <patternFill>
          <bgColor theme="4" tint="0.79998168889431442"/>
        </patternFill>
      </fill>
    </dxf>
    <dxf>
      <fill>
        <patternFill>
          <bgColor theme="9" tint="0.79998168889431442"/>
        </patternFill>
      </fill>
    </dxf>
    <dxf>
      <fill>
        <patternFill>
          <bgColor theme="9" tint="0.39994506668294322"/>
        </patternFill>
      </fill>
    </dxf>
    <dxf>
      <fill>
        <patternFill>
          <bgColor theme="4" tint="0.79998168889431442"/>
        </patternFill>
      </fill>
    </dxf>
    <dxf>
      <fill>
        <patternFill>
          <bgColor theme="9" tint="0.79998168889431442"/>
        </patternFill>
      </fill>
    </dxf>
    <dxf>
      <fill>
        <patternFill>
          <bgColor theme="9" tint="0.39994506668294322"/>
        </patternFill>
      </fill>
    </dxf>
    <dxf>
      <fill>
        <patternFill>
          <bgColor theme="4" tint="0.79998168889431442"/>
        </patternFill>
      </fill>
    </dxf>
    <dxf>
      <fill>
        <patternFill>
          <bgColor theme="9" tint="0.79998168889431442"/>
        </patternFill>
      </fill>
    </dxf>
    <dxf>
      <fill>
        <patternFill>
          <bgColor theme="9" tint="0.39994506668294322"/>
        </patternFill>
      </fill>
    </dxf>
    <dxf>
      <fill>
        <patternFill>
          <bgColor theme="4" tint="0.79998168889431442"/>
        </patternFill>
      </fill>
    </dxf>
    <dxf>
      <fill>
        <patternFill>
          <bgColor theme="9" tint="0.79998168889431442"/>
        </patternFill>
      </fill>
    </dxf>
    <dxf>
      <fill>
        <patternFill>
          <bgColor theme="9" tint="0.39994506668294322"/>
        </patternFill>
      </fill>
    </dxf>
    <dxf>
      <fill>
        <patternFill>
          <bgColor theme="4" tint="0.79998168889431442"/>
        </patternFill>
      </fill>
    </dxf>
    <dxf>
      <fill>
        <patternFill>
          <bgColor theme="9" tint="0.79998168889431442"/>
        </patternFill>
      </fill>
    </dxf>
    <dxf>
      <fill>
        <patternFill>
          <bgColor theme="9" tint="0.39994506668294322"/>
        </patternFill>
      </fill>
    </dxf>
    <dxf>
      <fill>
        <patternFill>
          <bgColor theme="4" tint="0.79998168889431442"/>
        </patternFill>
      </fill>
    </dxf>
    <dxf>
      <fill>
        <patternFill>
          <bgColor theme="9" tint="0.79998168889431442"/>
        </patternFill>
      </fill>
    </dxf>
    <dxf>
      <fill>
        <patternFill>
          <bgColor theme="9" tint="0.79998168889431442"/>
        </patternFill>
      </fill>
    </dxf>
    <dxf>
      <fill>
        <patternFill>
          <bgColor theme="9" tint="0.39994506668294322"/>
        </patternFill>
      </fill>
    </dxf>
    <dxf>
      <fill>
        <patternFill>
          <bgColor theme="4"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39994506668294322"/>
        </patternFill>
      </fill>
    </dxf>
    <dxf>
      <fill>
        <patternFill>
          <bgColor theme="4"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39994506668294322"/>
        </patternFill>
      </fill>
    </dxf>
    <dxf>
      <fill>
        <patternFill>
          <bgColor theme="4" tint="0.79998168889431442"/>
        </patternFill>
      </fill>
    </dxf>
    <dxf>
      <fill>
        <patternFill>
          <bgColor theme="9" tint="0.39994506668294322"/>
        </patternFill>
      </fill>
    </dxf>
    <dxf>
      <fill>
        <patternFill>
          <bgColor theme="4" tint="0.79998168889431442"/>
        </patternFill>
      </fill>
    </dxf>
    <dxf>
      <fill>
        <patternFill>
          <bgColor theme="9" tint="0.79998168889431442"/>
        </patternFill>
      </fill>
    </dxf>
    <dxf>
      <fill>
        <patternFill>
          <bgColor theme="9" tint="0.39994506668294322"/>
        </patternFill>
      </fill>
    </dxf>
    <dxf>
      <fill>
        <patternFill>
          <bgColor theme="4" tint="0.79998168889431442"/>
        </patternFill>
      </fill>
    </dxf>
    <dxf>
      <fill>
        <patternFill>
          <bgColor theme="9" tint="0.79998168889431442"/>
        </patternFill>
      </fill>
    </dxf>
    <dxf>
      <fill>
        <patternFill>
          <bgColor theme="9" tint="0.39994506668294322"/>
        </patternFill>
      </fill>
    </dxf>
    <dxf>
      <fill>
        <patternFill>
          <bgColor theme="4" tint="0.79998168889431442"/>
        </patternFill>
      </fill>
    </dxf>
    <dxf>
      <fill>
        <patternFill>
          <bgColor theme="9" tint="0.79998168889431442"/>
        </patternFill>
      </fill>
    </dxf>
    <dxf>
      <fill>
        <patternFill>
          <bgColor theme="9" tint="0.39994506668294322"/>
        </patternFill>
      </fill>
    </dxf>
    <dxf>
      <fill>
        <patternFill>
          <bgColor theme="4" tint="0.79998168889431442"/>
        </patternFill>
      </fill>
    </dxf>
    <dxf>
      <fill>
        <patternFill>
          <bgColor theme="9" tint="0.79998168889431442"/>
        </patternFill>
      </fill>
    </dxf>
    <dxf>
      <fill>
        <patternFill>
          <bgColor theme="9" tint="0.39994506668294322"/>
        </patternFill>
      </fill>
    </dxf>
    <dxf>
      <fill>
        <patternFill>
          <bgColor theme="4" tint="0.79998168889431442"/>
        </patternFill>
      </fill>
    </dxf>
    <dxf>
      <fill>
        <patternFill>
          <bgColor theme="9" tint="0.79998168889431442"/>
        </patternFill>
      </fill>
    </dxf>
    <dxf>
      <fill>
        <patternFill>
          <bgColor theme="9" tint="0.39994506668294322"/>
        </patternFill>
      </fill>
    </dxf>
    <dxf>
      <fill>
        <patternFill>
          <bgColor theme="4" tint="0.79998168889431442"/>
        </patternFill>
      </fill>
    </dxf>
    <dxf>
      <fill>
        <patternFill>
          <bgColor theme="9" tint="0.79998168889431442"/>
        </patternFill>
      </fill>
    </dxf>
    <dxf>
      <fill>
        <patternFill>
          <bgColor theme="9" tint="0.39994506668294322"/>
        </patternFill>
      </fill>
    </dxf>
    <dxf>
      <fill>
        <patternFill>
          <bgColor theme="4" tint="0.79998168889431442"/>
        </patternFill>
      </fill>
    </dxf>
    <dxf>
      <fill>
        <patternFill>
          <bgColor theme="9" tint="0.79998168889431442"/>
        </patternFill>
      </fill>
    </dxf>
    <dxf>
      <fill>
        <patternFill>
          <bgColor theme="9" tint="0.39994506668294322"/>
        </patternFill>
      </fill>
    </dxf>
    <dxf>
      <fill>
        <patternFill>
          <bgColor theme="4" tint="0.79998168889431442"/>
        </patternFill>
      </fill>
    </dxf>
    <dxf>
      <fill>
        <patternFill>
          <bgColor theme="9" tint="0.39994506668294322"/>
        </patternFill>
      </fill>
    </dxf>
    <dxf>
      <fill>
        <patternFill>
          <bgColor theme="4" tint="0.79998168889431442"/>
        </patternFill>
      </fill>
    </dxf>
    <dxf>
      <fill>
        <patternFill>
          <bgColor theme="9" tint="0.39994506668294322"/>
        </patternFill>
      </fill>
    </dxf>
    <dxf>
      <fill>
        <patternFill>
          <bgColor theme="4" tint="0.79998168889431442"/>
        </patternFill>
      </fill>
    </dxf>
    <dxf>
      <fill>
        <patternFill>
          <bgColor theme="9" tint="0.39994506668294322"/>
        </patternFill>
      </fill>
    </dxf>
    <dxf>
      <fill>
        <patternFill>
          <bgColor theme="4" tint="0.79998168889431442"/>
        </patternFill>
      </fill>
    </dxf>
    <dxf>
      <fill>
        <patternFill>
          <bgColor theme="9" tint="0.39994506668294322"/>
        </patternFill>
      </fill>
    </dxf>
    <dxf>
      <fill>
        <patternFill>
          <bgColor theme="4" tint="0.79998168889431442"/>
        </patternFill>
      </fill>
    </dxf>
    <dxf>
      <fill>
        <patternFill>
          <bgColor theme="9" tint="0.39994506668294322"/>
        </patternFill>
      </fill>
    </dxf>
    <dxf>
      <fill>
        <patternFill>
          <bgColor theme="4" tint="0.79998168889431442"/>
        </patternFill>
      </fill>
    </dxf>
    <dxf>
      <fill>
        <patternFill>
          <bgColor theme="9" tint="0.39994506668294322"/>
        </patternFill>
      </fill>
    </dxf>
    <dxf>
      <fill>
        <patternFill>
          <bgColor theme="4"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patternFill>
      </fill>
    </dxf>
    <dxf>
      <fill>
        <patternFill>
          <bgColor theme="9" tint="0.39994506668294322"/>
        </patternFill>
      </fill>
    </dxf>
    <dxf>
      <fill>
        <patternFill>
          <bgColor theme="4" tint="0.79998168889431442"/>
        </patternFill>
      </fill>
    </dxf>
    <dxf>
      <fill>
        <patternFill>
          <bgColor theme="9" tint="0.79998168889431442"/>
        </patternFill>
      </fill>
    </dxf>
    <dxf>
      <fill>
        <patternFill>
          <bgColor theme="9" tint="0.39994506668294322"/>
        </patternFill>
      </fill>
    </dxf>
    <dxf>
      <fill>
        <patternFill>
          <bgColor theme="4" tint="0.79998168889431442"/>
        </patternFill>
      </fill>
    </dxf>
    <dxf>
      <fill>
        <patternFill>
          <bgColor theme="9" tint="0.39994506668294322"/>
        </patternFill>
      </fill>
    </dxf>
    <dxf>
      <fill>
        <patternFill>
          <bgColor theme="4" tint="0.79998168889431442"/>
        </patternFill>
      </fill>
    </dxf>
    <dxf>
      <fill>
        <patternFill>
          <bgColor theme="9" tint="0.39994506668294322"/>
        </patternFill>
      </fill>
    </dxf>
    <dxf>
      <fill>
        <patternFill>
          <bgColor theme="4" tint="0.79998168889431442"/>
        </patternFill>
      </fill>
    </dxf>
    <dxf>
      <fill>
        <patternFill>
          <bgColor theme="9" tint="0.79998168889431442"/>
        </patternFill>
      </fill>
    </dxf>
    <dxf>
      <fill>
        <patternFill>
          <bgColor theme="9" tint="0.39994506668294322"/>
        </patternFill>
      </fill>
    </dxf>
    <dxf>
      <fill>
        <patternFill>
          <bgColor theme="4" tint="0.79998168889431442"/>
        </patternFill>
      </fill>
    </dxf>
    <dxf>
      <fill>
        <patternFill>
          <bgColor theme="9" tint="0.79998168889431442"/>
        </patternFill>
      </fill>
    </dxf>
    <dxf>
      <fill>
        <patternFill>
          <bgColor theme="9" tint="0.39994506668294322"/>
        </patternFill>
      </fill>
    </dxf>
    <dxf>
      <fill>
        <patternFill>
          <bgColor theme="4"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39994506668294322"/>
        </patternFill>
      </fill>
    </dxf>
    <dxf>
      <fill>
        <patternFill>
          <bgColor theme="4" tint="0.79998168889431442"/>
        </patternFill>
      </fill>
    </dxf>
    <dxf>
      <fill>
        <patternFill>
          <bgColor theme="9" tint="0.39994506668294322"/>
        </patternFill>
      </fill>
    </dxf>
    <dxf>
      <fill>
        <patternFill>
          <bgColor theme="4" tint="0.79998168889431442"/>
        </patternFill>
      </fill>
    </dxf>
    <dxf>
      <fill>
        <patternFill>
          <bgColor theme="9" tint="0.39994506668294322"/>
        </patternFill>
      </fill>
    </dxf>
    <dxf>
      <fill>
        <patternFill>
          <bgColor theme="4" tint="0.79998168889431442"/>
        </patternFill>
      </fill>
    </dxf>
    <dxf>
      <fill>
        <patternFill>
          <bgColor theme="9" tint="0.79998168889431442"/>
        </patternFill>
      </fill>
    </dxf>
    <dxf>
      <fill>
        <patternFill>
          <bgColor theme="9" tint="0.39994506668294322"/>
        </patternFill>
      </fill>
    </dxf>
    <dxf>
      <fill>
        <patternFill>
          <bgColor theme="4" tint="0.79998168889431442"/>
        </patternFill>
      </fill>
    </dxf>
    <dxf>
      <fill>
        <patternFill>
          <bgColor theme="9" tint="0.79998168889431442"/>
        </patternFill>
      </fill>
    </dxf>
    <dxf>
      <fill>
        <patternFill>
          <bgColor theme="9" tint="0.39994506668294322"/>
        </patternFill>
      </fill>
    </dxf>
    <dxf>
      <fill>
        <patternFill>
          <bgColor theme="4" tint="0.79998168889431442"/>
        </patternFill>
      </fill>
    </dxf>
    <dxf>
      <fill>
        <patternFill>
          <bgColor theme="9" tint="0.79998168889431442"/>
        </patternFill>
      </fill>
    </dxf>
    <dxf>
      <fill>
        <patternFill>
          <bgColor theme="9" tint="0.39994506668294322"/>
        </patternFill>
      </fill>
    </dxf>
    <dxf>
      <fill>
        <patternFill>
          <bgColor theme="4" tint="0.79998168889431442"/>
        </patternFill>
      </fill>
    </dxf>
    <dxf>
      <fill>
        <patternFill>
          <bgColor theme="9" tint="0.39994506668294322"/>
        </patternFill>
      </fill>
    </dxf>
    <dxf>
      <fill>
        <patternFill>
          <bgColor theme="4" tint="0.79998168889431442"/>
        </patternFill>
      </fill>
    </dxf>
    <dxf>
      <fill>
        <patternFill>
          <bgColor theme="9" tint="0.39994506668294322"/>
        </patternFill>
      </fill>
    </dxf>
    <dxf>
      <fill>
        <patternFill>
          <bgColor theme="4" tint="0.79998168889431442"/>
        </patternFill>
      </fill>
    </dxf>
    <dxf>
      <fill>
        <patternFill>
          <bgColor theme="9" tint="0.79998168889431442"/>
        </patternFill>
      </fill>
    </dxf>
    <dxf>
      <fill>
        <patternFill>
          <bgColor theme="9" tint="0.39994506668294322"/>
        </patternFill>
      </fill>
    </dxf>
    <dxf>
      <fill>
        <patternFill>
          <bgColor theme="4" tint="0.79998168889431442"/>
        </patternFill>
      </fill>
    </dxf>
    <dxf>
      <fill>
        <patternFill>
          <bgColor theme="9" tint="0.79998168889431442"/>
        </patternFill>
      </fill>
    </dxf>
    <dxf>
      <fill>
        <patternFill>
          <bgColor theme="9" tint="0.39994506668294322"/>
        </patternFill>
      </fill>
    </dxf>
    <dxf>
      <fill>
        <patternFill>
          <bgColor theme="4" tint="0.79998168889431442"/>
        </patternFill>
      </fill>
    </dxf>
    <dxf>
      <fill>
        <patternFill>
          <bgColor theme="9" tint="0.39994506668294322"/>
        </patternFill>
      </fill>
    </dxf>
    <dxf>
      <fill>
        <patternFill>
          <bgColor theme="4" tint="0.79998168889431442"/>
        </patternFill>
      </fill>
    </dxf>
    <dxf>
      <fill>
        <patternFill>
          <bgColor theme="9" tint="0.79998168889431442"/>
        </patternFill>
      </fill>
    </dxf>
    <dxf>
      <fill>
        <patternFill>
          <bgColor theme="9" tint="0.39994506668294322"/>
        </patternFill>
      </fill>
    </dxf>
    <dxf>
      <fill>
        <patternFill>
          <bgColor theme="4" tint="0.79998168889431442"/>
        </patternFill>
      </fill>
    </dxf>
    <dxf>
      <fill>
        <patternFill>
          <bgColor theme="9" tint="0.79998168889431442"/>
        </patternFill>
      </fill>
    </dxf>
    <dxf>
      <fill>
        <patternFill>
          <bgColor theme="9" tint="0.79998168889431442"/>
        </patternFill>
      </fill>
    </dxf>
    <dxf>
      <fill>
        <patternFill>
          <bgColor theme="9" tint="0.39994506668294322"/>
        </patternFill>
      </fill>
    </dxf>
    <dxf>
      <fill>
        <patternFill>
          <bgColor theme="4" tint="0.79998168889431442"/>
        </patternFill>
      </fill>
    </dxf>
    <dxf>
      <fill>
        <patternFill>
          <bgColor theme="9" tint="0.79998168889431442"/>
        </patternFill>
      </fill>
    </dxf>
    <dxf>
      <fill>
        <patternFill>
          <bgColor theme="9" tint="0.39994506668294322"/>
        </patternFill>
      </fill>
    </dxf>
    <dxf>
      <fill>
        <patternFill>
          <bgColor theme="4" tint="0.79998168889431442"/>
        </patternFill>
      </fill>
    </dxf>
    <dxf>
      <fill>
        <patternFill>
          <bgColor theme="9" tint="0.39994506668294322"/>
        </patternFill>
      </fill>
    </dxf>
    <dxf>
      <fill>
        <patternFill>
          <bgColor theme="4" tint="0.79998168889431442"/>
        </patternFill>
      </fill>
    </dxf>
    <dxf>
      <fill>
        <patternFill>
          <bgColor theme="9" tint="0.79998168889431442"/>
        </patternFill>
      </fill>
    </dxf>
    <dxf>
      <fill>
        <patternFill>
          <bgColor theme="9" tint="0.39994506668294322"/>
        </patternFill>
      </fill>
    </dxf>
    <dxf>
      <fill>
        <patternFill>
          <bgColor theme="4" tint="0.79998168889431442"/>
        </patternFill>
      </fill>
    </dxf>
    <dxf>
      <fill>
        <patternFill>
          <bgColor theme="9" tint="0.79998168889431442"/>
        </patternFill>
      </fill>
    </dxf>
    <dxf>
      <fill>
        <patternFill>
          <bgColor theme="9" tint="0.39994506668294322"/>
        </patternFill>
      </fill>
    </dxf>
    <dxf>
      <fill>
        <patternFill>
          <bgColor theme="4" tint="0.79998168889431442"/>
        </patternFill>
      </fill>
    </dxf>
    <dxf>
      <fill>
        <patternFill>
          <bgColor theme="9" tint="0.79998168889431442"/>
        </patternFill>
      </fill>
    </dxf>
    <dxf>
      <fill>
        <patternFill>
          <bgColor theme="9" tint="0.39994506668294322"/>
        </patternFill>
      </fill>
    </dxf>
    <dxf>
      <fill>
        <patternFill>
          <bgColor theme="4" tint="0.79998168889431442"/>
        </patternFill>
      </fill>
    </dxf>
    <dxf>
      <fill>
        <patternFill>
          <bgColor theme="9" tint="0.79998168889431442"/>
        </patternFill>
      </fill>
    </dxf>
    <dxf>
      <fill>
        <patternFill>
          <bgColor theme="9" tint="0.79998168889431442"/>
        </patternFill>
      </fill>
    </dxf>
    <dxf>
      <fill>
        <patternFill>
          <bgColor theme="9" tint="0.39994506668294322"/>
        </patternFill>
      </fill>
    </dxf>
    <dxf>
      <fill>
        <patternFill>
          <bgColor theme="4" tint="0.79998168889431442"/>
        </patternFill>
      </fill>
    </dxf>
    <dxf>
      <fill>
        <patternFill>
          <bgColor theme="9" tint="0.79998168889431442"/>
        </patternFill>
      </fill>
    </dxf>
    <dxf>
      <fill>
        <patternFill>
          <bgColor theme="9" tint="0.39994506668294322"/>
        </patternFill>
      </fill>
    </dxf>
    <dxf>
      <fill>
        <patternFill>
          <bgColor theme="4" tint="0.79998168889431442"/>
        </patternFill>
      </fill>
    </dxf>
    <dxf>
      <fill>
        <patternFill>
          <bgColor theme="9" tint="0.79998168889431442"/>
        </patternFill>
      </fill>
    </dxf>
    <dxf>
      <fill>
        <patternFill>
          <bgColor theme="9" tint="0.39994506668294322"/>
        </patternFill>
      </fill>
    </dxf>
    <dxf>
      <fill>
        <patternFill>
          <bgColor theme="4" tint="0.79998168889431442"/>
        </patternFill>
      </fill>
    </dxf>
    <dxf>
      <fill>
        <patternFill>
          <bgColor theme="9" tint="0.79998168889431442"/>
        </patternFill>
      </fill>
    </dxf>
    <dxf>
      <fill>
        <patternFill>
          <bgColor theme="9" tint="0.39994506668294322"/>
        </patternFill>
      </fill>
    </dxf>
    <dxf>
      <fill>
        <patternFill>
          <bgColor theme="4" tint="0.79998168889431442"/>
        </patternFill>
      </fill>
    </dxf>
    <dxf>
      <fill>
        <patternFill>
          <bgColor theme="9" tint="0.39994506668294322"/>
        </patternFill>
      </fill>
    </dxf>
    <dxf>
      <fill>
        <patternFill>
          <bgColor theme="4" tint="0.79998168889431442"/>
        </patternFill>
      </fill>
    </dxf>
    <dxf>
      <fill>
        <patternFill>
          <bgColor theme="9" tint="0.79998168889431442"/>
        </patternFill>
      </fill>
    </dxf>
    <dxf>
      <fill>
        <patternFill>
          <bgColor theme="9" tint="0.39994506668294322"/>
        </patternFill>
      </fill>
    </dxf>
    <dxf>
      <fill>
        <patternFill>
          <bgColor theme="4" tint="0.79998168889431442"/>
        </patternFill>
      </fill>
    </dxf>
    <dxf>
      <fill>
        <patternFill>
          <bgColor theme="9" tint="0.79998168889431442"/>
        </patternFill>
      </fill>
    </dxf>
    <dxf>
      <fill>
        <patternFill>
          <bgColor theme="9" tint="0.79998168889431442"/>
        </patternFill>
      </fill>
    </dxf>
    <dxf>
      <fill>
        <patternFill>
          <bgColor theme="9" tint="0.39994506668294322"/>
        </patternFill>
      </fill>
    </dxf>
    <dxf>
      <fill>
        <patternFill>
          <bgColor theme="4" tint="0.79998168889431442"/>
        </patternFill>
      </fill>
    </dxf>
    <dxf>
      <fill>
        <patternFill>
          <bgColor theme="9" tint="0.79998168889431442"/>
        </patternFill>
      </fill>
    </dxf>
    <dxf>
      <fill>
        <patternFill>
          <bgColor theme="9" tint="0.79998168889431442"/>
        </patternFill>
      </fill>
    </dxf>
    <dxf>
      <fill>
        <patternFill>
          <bgColor theme="9" tint="0.39994506668294322"/>
        </patternFill>
      </fill>
    </dxf>
    <dxf>
      <fill>
        <patternFill>
          <bgColor theme="4" tint="0.79998168889431442"/>
        </patternFill>
      </fill>
    </dxf>
    <dxf>
      <fill>
        <patternFill>
          <bgColor theme="9" tint="0.39994506668294322"/>
        </patternFill>
      </fill>
    </dxf>
    <dxf>
      <fill>
        <patternFill>
          <bgColor theme="4" tint="0.79998168889431442"/>
        </patternFill>
      </fill>
    </dxf>
    <dxf>
      <fill>
        <patternFill>
          <bgColor theme="9" tint="0.79998168889431442"/>
        </patternFill>
      </fill>
    </dxf>
    <dxf>
      <fill>
        <patternFill>
          <bgColor theme="9" tint="0.39994506668294322"/>
        </patternFill>
      </fill>
    </dxf>
    <dxf>
      <fill>
        <patternFill>
          <bgColor theme="4" tint="0.79998168889431442"/>
        </patternFill>
      </fill>
    </dxf>
    <dxf>
      <fill>
        <patternFill>
          <bgColor theme="9" tint="0.39994506668294322"/>
        </patternFill>
      </fill>
    </dxf>
    <dxf>
      <fill>
        <patternFill>
          <bgColor theme="4" tint="0.79998168889431442"/>
        </patternFill>
      </fill>
    </dxf>
    <dxf>
      <fill>
        <patternFill>
          <bgColor theme="9" tint="0.79998168889431442"/>
        </patternFill>
      </fill>
    </dxf>
    <dxf>
      <fill>
        <patternFill>
          <bgColor theme="9" tint="0.39994506668294322"/>
        </patternFill>
      </fill>
    </dxf>
    <dxf>
      <fill>
        <patternFill>
          <bgColor theme="4" tint="0.79998168889431442"/>
        </patternFill>
      </fill>
    </dxf>
    <dxf>
      <fill>
        <patternFill>
          <bgColor theme="9" tint="0.79998168889431442"/>
        </patternFill>
      </fill>
    </dxf>
    <dxf>
      <fill>
        <patternFill>
          <bgColor theme="9" tint="0.39994506668294322"/>
        </patternFill>
      </fill>
    </dxf>
    <dxf>
      <fill>
        <patternFill>
          <bgColor theme="4" tint="0.79998168889431442"/>
        </patternFill>
      </fill>
    </dxf>
    <dxf>
      <fill>
        <patternFill>
          <bgColor theme="9" tint="0.79998168889431442"/>
        </patternFill>
      </fill>
    </dxf>
    <dxf>
      <fill>
        <patternFill>
          <bgColor theme="9" tint="0.39994506668294322"/>
        </patternFill>
      </fill>
    </dxf>
    <dxf>
      <fill>
        <patternFill>
          <bgColor theme="4" tint="0.79998168889431442"/>
        </patternFill>
      </fill>
    </dxf>
    <dxf>
      <fill>
        <patternFill>
          <bgColor theme="9" tint="0.79998168889431442"/>
        </patternFill>
      </fill>
    </dxf>
    <dxf>
      <fill>
        <patternFill>
          <bgColor theme="9" tint="0.79998168889431442"/>
        </patternFill>
      </fill>
    </dxf>
    <dxf>
      <fill>
        <patternFill>
          <bgColor theme="9" tint="0.39994506668294322"/>
        </patternFill>
      </fill>
    </dxf>
    <dxf>
      <fill>
        <patternFill>
          <bgColor theme="4" tint="0.79998168889431442"/>
        </patternFill>
      </fill>
    </dxf>
    <dxf>
      <fill>
        <patternFill>
          <bgColor theme="9" tint="0.79998168889431442"/>
        </patternFill>
      </fill>
    </dxf>
    <dxf>
      <fill>
        <patternFill>
          <bgColor theme="9" tint="0.39994506668294322"/>
        </patternFill>
      </fill>
    </dxf>
    <dxf>
      <fill>
        <patternFill>
          <bgColor theme="4" tint="0.79998168889431442"/>
        </patternFill>
      </fill>
    </dxf>
    <dxf>
      <fill>
        <patternFill>
          <bgColor theme="9" tint="0.79998168889431442"/>
        </patternFill>
      </fill>
    </dxf>
    <dxf>
      <fill>
        <patternFill>
          <bgColor theme="9" tint="0.39994506668294322"/>
        </patternFill>
      </fill>
    </dxf>
    <dxf>
      <fill>
        <patternFill>
          <bgColor theme="4" tint="0.79998168889431442"/>
        </patternFill>
      </fill>
    </dxf>
    <dxf>
      <fill>
        <patternFill>
          <bgColor theme="9" tint="0.79998168889431442"/>
        </patternFill>
      </fill>
    </dxf>
    <dxf>
      <fill>
        <patternFill>
          <bgColor theme="9" tint="0.39994506668294322"/>
        </patternFill>
      </fill>
    </dxf>
    <dxf>
      <fill>
        <patternFill>
          <bgColor theme="4" tint="0.79998168889431442"/>
        </patternFill>
      </fill>
    </dxf>
    <dxf>
      <fill>
        <patternFill>
          <bgColor theme="9" tint="0.79998168889431442"/>
        </patternFill>
      </fill>
    </dxf>
    <dxf>
      <fill>
        <patternFill>
          <bgColor theme="9" tint="0.39994506668294322"/>
        </patternFill>
      </fill>
    </dxf>
    <dxf>
      <fill>
        <patternFill>
          <bgColor theme="4" tint="0.79998168889431442"/>
        </patternFill>
      </fill>
    </dxf>
    <dxf>
      <fill>
        <patternFill>
          <bgColor theme="9" tint="0.79998168889431442"/>
        </patternFill>
      </fill>
    </dxf>
    <dxf>
      <fill>
        <patternFill>
          <bgColor theme="9" tint="0.39994506668294322"/>
        </patternFill>
      </fill>
    </dxf>
    <dxf>
      <fill>
        <patternFill>
          <bgColor theme="4" tint="0.79998168889431442"/>
        </patternFill>
      </fill>
    </dxf>
    <dxf>
      <fill>
        <patternFill>
          <bgColor theme="9" tint="0.79998168889431442"/>
        </patternFill>
      </fill>
    </dxf>
    <dxf>
      <fill>
        <patternFill>
          <bgColor theme="9" tint="0.39994506668294322"/>
        </patternFill>
      </fill>
    </dxf>
    <dxf>
      <fill>
        <patternFill>
          <bgColor theme="4" tint="0.79998168889431442"/>
        </patternFill>
      </fill>
    </dxf>
    <dxf>
      <fill>
        <patternFill>
          <bgColor theme="9" tint="0.79998168889431442"/>
        </patternFill>
      </fill>
    </dxf>
    <dxf>
      <fill>
        <patternFill>
          <bgColor theme="9" tint="0.39994506668294322"/>
        </patternFill>
      </fill>
    </dxf>
    <dxf>
      <fill>
        <patternFill>
          <bgColor theme="4" tint="0.79998168889431442"/>
        </patternFill>
      </fill>
    </dxf>
    <dxf>
      <fill>
        <patternFill>
          <bgColor theme="9" tint="0.79998168889431442"/>
        </patternFill>
      </fill>
    </dxf>
    <dxf>
      <fill>
        <patternFill>
          <bgColor theme="9" tint="0.39994506668294322"/>
        </patternFill>
      </fill>
    </dxf>
    <dxf>
      <fill>
        <patternFill>
          <bgColor theme="4" tint="0.79998168889431442"/>
        </patternFill>
      </fill>
    </dxf>
    <dxf>
      <fill>
        <patternFill>
          <bgColor theme="9" tint="0.79998168889431442"/>
        </patternFill>
      </fill>
    </dxf>
    <dxf>
      <fill>
        <patternFill>
          <bgColor theme="9" tint="0.39994506668294322"/>
        </patternFill>
      </fill>
    </dxf>
    <dxf>
      <fill>
        <patternFill>
          <bgColor theme="4" tint="0.79998168889431442"/>
        </patternFill>
      </fill>
    </dxf>
    <dxf>
      <fill>
        <patternFill>
          <bgColor theme="9" tint="0.79998168889431442"/>
        </patternFill>
      </fill>
    </dxf>
    <dxf>
      <fill>
        <patternFill>
          <bgColor theme="9" tint="0.39994506668294322"/>
        </patternFill>
      </fill>
    </dxf>
    <dxf>
      <fill>
        <patternFill>
          <bgColor theme="4" tint="0.79998168889431442"/>
        </patternFill>
      </fill>
    </dxf>
    <dxf>
      <fill>
        <patternFill>
          <bgColor theme="9" tint="0.79998168889431442"/>
        </patternFill>
      </fill>
    </dxf>
    <dxf>
      <fill>
        <patternFill>
          <bgColor theme="9" tint="0.39994506668294322"/>
        </patternFill>
      </fill>
    </dxf>
    <dxf>
      <fill>
        <patternFill>
          <bgColor theme="4" tint="0.79998168889431442"/>
        </patternFill>
      </fill>
    </dxf>
    <dxf>
      <fill>
        <patternFill>
          <bgColor theme="9" tint="0.79998168889431442"/>
        </patternFill>
      </fill>
    </dxf>
    <dxf>
      <fill>
        <patternFill>
          <bgColor theme="9" tint="0.39994506668294322"/>
        </patternFill>
      </fill>
    </dxf>
    <dxf>
      <fill>
        <patternFill>
          <bgColor theme="4" tint="0.79998168889431442"/>
        </patternFill>
      </fill>
    </dxf>
    <dxf>
      <fill>
        <patternFill>
          <bgColor theme="9" tint="0.79998168889431442"/>
        </patternFill>
      </fill>
    </dxf>
    <dxf>
      <fill>
        <patternFill>
          <bgColor theme="9" tint="0.39994506668294322"/>
        </patternFill>
      </fill>
    </dxf>
    <dxf>
      <fill>
        <patternFill>
          <bgColor theme="4" tint="0.79998168889431442"/>
        </patternFill>
      </fill>
    </dxf>
    <dxf>
      <fill>
        <patternFill>
          <bgColor theme="9" tint="0.79998168889431442"/>
        </patternFill>
      </fill>
    </dxf>
    <dxf>
      <fill>
        <patternFill>
          <bgColor theme="9" tint="0.79998168889431442"/>
        </patternFill>
      </fill>
    </dxf>
    <dxf>
      <fill>
        <patternFill>
          <bgColor theme="9" tint="0.39994506668294322"/>
        </patternFill>
      </fill>
    </dxf>
    <dxf>
      <fill>
        <patternFill>
          <bgColor theme="4" tint="0.79998168889431442"/>
        </patternFill>
      </fill>
    </dxf>
    <dxf>
      <fill>
        <patternFill>
          <bgColor theme="9" tint="0.39994506668294322"/>
        </patternFill>
      </fill>
    </dxf>
    <dxf>
      <fill>
        <patternFill>
          <bgColor theme="4" tint="0.79998168889431442"/>
        </patternFill>
      </fill>
    </dxf>
    <dxf>
      <fill>
        <patternFill>
          <bgColor theme="9" tint="0.79998168889431442"/>
        </patternFill>
      </fill>
    </dxf>
    <dxf>
      <fill>
        <patternFill>
          <bgColor theme="9" tint="0.39994506668294322"/>
        </patternFill>
      </fill>
    </dxf>
    <dxf>
      <fill>
        <patternFill>
          <bgColor theme="4" tint="0.79998168889431442"/>
        </patternFill>
      </fill>
    </dxf>
    <dxf>
      <fill>
        <patternFill>
          <bgColor theme="9" tint="0.79998168889431442"/>
        </patternFill>
      </fill>
    </dxf>
    <dxf>
      <fill>
        <patternFill>
          <bgColor theme="9" tint="0.39994506668294322"/>
        </patternFill>
      </fill>
    </dxf>
    <dxf>
      <fill>
        <patternFill>
          <bgColor theme="4" tint="0.79998168889431442"/>
        </patternFill>
      </fill>
    </dxf>
    <dxf>
      <fill>
        <patternFill>
          <bgColor theme="9" tint="0.79998168889431442"/>
        </patternFill>
      </fill>
    </dxf>
    <dxf>
      <fill>
        <patternFill>
          <bgColor theme="9" tint="0.39994506668294322"/>
        </patternFill>
      </fill>
    </dxf>
    <dxf>
      <fill>
        <patternFill>
          <bgColor theme="4" tint="0.79998168889431442"/>
        </patternFill>
      </fill>
    </dxf>
    <dxf>
      <fill>
        <patternFill>
          <bgColor theme="9" tint="0.79998168889431442"/>
        </patternFill>
      </fill>
    </dxf>
    <dxf>
      <fill>
        <patternFill>
          <bgColor theme="9" tint="0.39994506668294322"/>
        </patternFill>
      </fill>
    </dxf>
    <dxf>
      <fill>
        <patternFill>
          <bgColor theme="4" tint="0.79998168889431442"/>
        </patternFill>
      </fill>
    </dxf>
    <dxf>
      <fill>
        <patternFill>
          <bgColor theme="9" tint="0.79998168889431442"/>
        </patternFill>
      </fill>
    </dxf>
    <dxf>
      <fill>
        <patternFill>
          <bgColor theme="9" tint="0.39994506668294322"/>
        </patternFill>
      </fill>
    </dxf>
    <dxf>
      <fill>
        <patternFill>
          <bgColor theme="4" tint="0.79998168889431442"/>
        </patternFill>
      </fill>
    </dxf>
    <dxf>
      <fill>
        <patternFill>
          <bgColor theme="9" tint="0.79998168889431442"/>
        </patternFill>
      </fill>
    </dxf>
    <dxf>
      <fill>
        <patternFill>
          <bgColor theme="9" tint="0.39994506668294322"/>
        </patternFill>
      </fill>
    </dxf>
    <dxf>
      <fill>
        <patternFill>
          <bgColor theme="4" tint="0.79998168889431442"/>
        </patternFill>
      </fill>
    </dxf>
    <dxf>
      <fill>
        <patternFill>
          <bgColor theme="9" tint="0.39994506668294322"/>
        </patternFill>
      </fill>
    </dxf>
    <dxf>
      <fill>
        <patternFill>
          <bgColor theme="4" tint="0.79998168889431442"/>
        </patternFill>
      </fill>
    </dxf>
    <dxf>
      <fill>
        <patternFill>
          <bgColor theme="9" tint="0.79998168889431442"/>
        </patternFill>
      </fill>
    </dxf>
    <dxf>
      <fill>
        <patternFill>
          <bgColor theme="9" tint="0.39994506668294322"/>
        </patternFill>
      </fill>
    </dxf>
    <dxf>
      <fill>
        <patternFill>
          <bgColor theme="4" tint="0.79998168889431442"/>
        </patternFill>
      </fill>
    </dxf>
    <dxf>
      <fill>
        <patternFill>
          <bgColor theme="9" tint="0.79998168889431442"/>
        </patternFill>
      </fill>
    </dxf>
    <dxf>
      <fill>
        <patternFill>
          <bgColor theme="9" tint="0.39994506668294322"/>
        </patternFill>
      </fill>
    </dxf>
    <dxf>
      <fill>
        <patternFill>
          <bgColor theme="4" tint="0.79998168889431442"/>
        </patternFill>
      </fill>
    </dxf>
    <dxf>
      <fill>
        <patternFill>
          <bgColor theme="9" tint="0.79998168889431442"/>
        </patternFill>
      </fill>
    </dxf>
    <dxf>
      <fill>
        <patternFill>
          <bgColor theme="9" tint="0.39994506668294322"/>
        </patternFill>
      </fill>
    </dxf>
    <dxf>
      <fill>
        <patternFill>
          <bgColor theme="4" tint="0.79998168889431442"/>
        </patternFill>
      </fill>
    </dxf>
    <dxf>
      <fill>
        <patternFill>
          <bgColor theme="9" tint="0.79998168889431442"/>
        </patternFill>
      </fill>
    </dxf>
    <dxf>
      <fill>
        <patternFill>
          <bgColor theme="9" tint="0.39994506668294322"/>
        </patternFill>
      </fill>
    </dxf>
    <dxf>
      <fill>
        <patternFill>
          <bgColor theme="4" tint="0.79998168889431442"/>
        </patternFill>
      </fill>
    </dxf>
    <dxf>
      <fill>
        <patternFill>
          <bgColor theme="9" tint="0.39994506668294322"/>
        </patternFill>
      </fill>
    </dxf>
    <dxf>
      <fill>
        <patternFill>
          <bgColor theme="4" tint="0.79998168889431442"/>
        </patternFill>
      </fill>
    </dxf>
    <dxf>
      <fill>
        <patternFill>
          <bgColor theme="9" tint="0.79998168889431442"/>
        </patternFill>
      </fill>
    </dxf>
    <dxf>
      <fill>
        <patternFill>
          <bgColor theme="9" tint="0.39994506668294322"/>
        </patternFill>
      </fill>
    </dxf>
    <dxf>
      <fill>
        <patternFill>
          <bgColor theme="4" tint="0.79998168889431442"/>
        </patternFill>
      </fill>
    </dxf>
    <dxf>
      <fill>
        <patternFill>
          <bgColor theme="9" tint="0.79998168889431442"/>
        </patternFill>
      </fill>
    </dxf>
    <dxf>
      <fill>
        <patternFill>
          <bgColor theme="9" tint="0.39994506668294322"/>
        </patternFill>
      </fill>
    </dxf>
    <dxf>
      <fill>
        <patternFill>
          <bgColor theme="4" tint="0.79998168889431442"/>
        </patternFill>
      </fill>
    </dxf>
    <dxf>
      <fill>
        <patternFill>
          <bgColor theme="9" tint="0.39994506668294322"/>
        </patternFill>
      </fill>
    </dxf>
    <dxf>
      <fill>
        <patternFill>
          <bgColor theme="4" tint="0.79998168889431442"/>
        </patternFill>
      </fill>
    </dxf>
    <dxf>
      <fill>
        <patternFill>
          <bgColor theme="9" tint="0.79998168889431442"/>
        </patternFill>
      </fill>
    </dxf>
    <dxf>
      <fill>
        <patternFill>
          <bgColor theme="9" tint="0.39994506668294322"/>
        </patternFill>
      </fill>
    </dxf>
    <dxf>
      <fill>
        <patternFill>
          <bgColor theme="4" tint="0.79998168889431442"/>
        </patternFill>
      </fill>
    </dxf>
    <dxf>
      <fill>
        <patternFill>
          <bgColor theme="9" tint="0.79998168889431442"/>
        </patternFill>
      </fill>
    </dxf>
    <dxf>
      <fill>
        <patternFill>
          <bgColor theme="9" tint="0.39994506668294322"/>
        </patternFill>
      </fill>
    </dxf>
    <dxf>
      <fill>
        <patternFill>
          <bgColor theme="4" tint="0.79998168889431442"/>
        </patternFill>
      </fill>
    </dxf>
    <dxf>
      <fill>
        <patternFill>
          <bgColor theme="9" tint="0.79998168889431442"/>
        </patternFill>
      </fill>
    </dxf>
    <dxf>
      <fill>
        <patternFill>
          <bgColor theme="9" tint="0.39994506668294322"/>
        </patternFill>
      </fill>
    </dxf>
    <dxf>
      <fill>
        <patternFill>
          <bgColor theme="4" tint="0.79998168889431442"/>
        </patternFill>
      </fill>
    </dxf>
    <dxf>
      <fill>
        <patternFill>
          <bgColor theme="9" tint="0.79998168889431442"/>
        </patternFill>
      </fill>
    </dxf>
    <dxf>
      <fill>
        <patternFill>
          <bgColor theme="9" tint="0.39994506668294322"/>
        </patternFill>
      </fill>
    </dxf>
    <dxf>
      <fill>
        <patternFill>
          <bgColor theme="4" tint="0.79998168889431442"/>
        </patternFill>
      </fill>
    </dxf>
    <dxf>
      <fill>
        <patternFill>
          <bgColor theme="9" tint="0.39994506668294322"/>
        </patternFill>
      </fill>
    </dxf>
    <dxf>
      <fill>
        <patternFill>
          <bgColor theme="4" tint="0.79998168889431442"/>
        </patternFill>
      </fill>
    </dxf>
    <dxf>
      <fill>
        <patternFill>
          <bgColor theme="9" tint="0.79998168889431442"/>
        </patternFill>
      </fill>
    </dxf>
    <dxf>
      <fill>
        <patternFill>
          <bgColor theme="9" tint="0.39994506668294322"/>
        </patternFill>
      </fill>
    </dxf>
    <dxf>
      <fill>
        <patternFill>
          <bgColor theme="4" tint="0.79998168889431442"/>
        </patternFill>
      </fill>
    </dxf>
    <dxf>
      <fill>
        <patternFill>
          <bgColor theme="9" tint="0.79998168889431442"/>
        </patternFill>
      </fill>
    </dxf>
    <dxf>
      <fill>
        <patternFill>
          <bgColor theme="9" tint="0.39994506668294322"/>
        </patternFill>
      </fill>
    </dxf>
    <dxf>
      <fill>
        <patternFill>
          <bgColor theme="4" tint="0.79998168889431442"/>
        </patternFill>
      </fill>
    </dxf>
    <dxf>
      <fill>
        <patternFill>
          <bgColor theme="9" tint="0.39994506668294322"/>
        </patternFill>
      </fill>
    </dxf>
    <dxf>
      <fill>
        <patternFill>
          <bgColor theme="4" tint="0.79998168889431442"/>
        </patternFill>
      </fill>
    </dxf>
    <dxf>
      <fill>
        <patternFill>
          <bgColor theme="9" tint="0.79998168889431442"/>
        </patternFill>
      </fill>
    </dxf>
    <dxf>
      <fill>
        <patternFill>
          <bgColor theme="9" tint="0.39994506668294322"/>
        </patternFill>
      </fill>
    </dxf>
    <dxf>
      <fill>
        <patternFill>
          <bgColor theme="4" tint="0.79998168889431442"/>
        </patternFill>
      </fill>
    </dxf>
    <dxf>
      <fill>
        <patternFill>
          <bgColor theme="9" tint="0.39994506668294322"/>
        </patternFill>
      </fill>
    </dxf>
    <dxf>
      <fill>
        <patternFill>
          <bgColor theme="4" tint="0.79998168889431442"/>
        </patternFill>
      </fill>
    </dxf>
    <dxf>
      <fill>
        <patternFill>
          <bgColor theme="9" tint="0.79998168889431442"/>
        </patternFill>
      </fill>
    </dxf>
    <dxf>
      <fill>
        <patternFill>
          <bgColor theme="9" tint="0.39994506668294322"/>
        </patternFill>
      </fill>
    </dxf>
    <dxf>
      <fill>
        <patternFill>
          <bgColor theme="4" tint="0.79998168889431442"/>
        </patternFill>
      </fill>
    </dxf>
    <dxf>
      <fill>
        <patternFill>
          <bgColor theme="9" tint="0.39994506668294322"/>
        </patternFill>
      </fill>
    </dxf>
    <dxf>
      <fill>
        <patternFill>
          <bgColor theme="4" tint="0.79998168889431442"/>
        </patternFill>
      </fill>
    </dxf>
    <dxf>
      <fill>
        <patternFill>
          <bgColor theme="9" tint="0.79998168889431442"/>
        </patternFill>
      </fill>
    </dxf>
    <dxf>
      <fill>
        <patternFill>
          <bgColor theme="9" tint="0.39994506668294322"/>
        </patternFill>
      </fill>
    </dxf>
    <dxf>
      <fill>
        <patternFill>
          <bgColor theme="4" tint="0.79998168889431442"/>
        </patternFill>
      </fill>
    </dxf>
    <dxf>
      <fill>
        <patternFill>
          <bgColor theme="9" tint="0.79998168889431442"/>
        </patternFill>
      </fill>
    </dxf>
    <dxf>
      <fill>
        <patternFill>
          <bgColor theme="9" tint="0.39994506668294322"/>
        </patternFill>
      </fill>
    </dxf>
    <dxf>
      <fill>
        <patternFill>
          <bgColor theme="4" tint="0.79998168889431442"/>
        </patternFill>
      </fill>
    </dxf>
    <dxf>
      <fill>
        <patternFill>
          <bgColor theme="9" tint="0.79998168889431442"/>
        </patternFill>
      </fill>
    </dxf>
    <dxf>
      <fill>
        <patternFill>
          <bgColor theme="9" tint="0.39994506668294322"/>
        </patternFill>
      </fill>
    </dxf>
    <dxf>
      <fill>
        <patternFill>
          <bgColor theme="4" tint="0.79998168889431442"/>
        </patternFill>
      </fill>
    </dxf>
    <dxf>
      <fill>
        <patternFill>
          <bgColor theme="9" tint="0.79998168889431442"/>
        </patternFill>
      </fill>
    </dxf>
    <dxf>
      <fill>
        <patternFill>
          <bgColor theme="9" tint="0.39994506668294322"/>
        </patternFill>
      </fill>
    </dxf>
    <dxf>
      <fill>
        <patternFill>
          <bgColor theme="4" tint="0.79998168889431442"/>
        </patternFill>
      </fill>
    </dxf>
    <dxf>
      <fill>
        <patternFill>
          <bgColor theme="9" tint="0.79998168889431442"/>
        </patternFill>
      </fill>
    </dxf>
    <dxf>
      <fill>
        <patternFill>
          <bgColor theme="9" tint="0.39994506668294322"/>
        </patternFill>
      </fill>
    </dxf>
    <dxf>
      <fill>
        <patternFill>
          <bgColor theme="4" tint="0.79998168889431442"/>
        </patternFill>
      </fill>
    </dxf>
    <dxf>
      <fill>
        <patternFill>
          <bgColor theme="9" tint="0.39994506668294322"/>
        </patternFill>
      </fill>
    </dxf>
    <dxf>
      <fill>
        <patternFill>
          <bgColor theme="4" tint="0.79998168889431442"/>
        </patternFill>
      </fill>
    </dxf>
    <dxf>
      <fill>
        <patternFill>
          <bgColor theme="9" tint="0.39994506668294322"/>
        </patternFill>
      </fill>
    </dxf>
    <dxf>
      <fill>
        <patternFill>
          <bgColor theme="4" tint="0.79998168889431442"/>
        </patternFill>
      </fill>
    </dxf>
    <dxf>
      <fill>
        <patternFill>
          <bgColor theme="9" tint="0.79998168889431442"/>
        </patternFill>
      </fill>
    </dxf>
    <dxf>
      <fill>
        <patternFill>
          <bgColor theme="9" tint="0.39994506668294322"/>
        </patternFill>
      </fill>
    </dxf>
    <dxf>
      <fill>
        <patternFill>
          <bgColor theme="4" tint="0.79998168889431442"/>
        </patternFill>
      </fill>
    </dxf>
    <dxf>
      <fill>
        <patternFill>
          <bgColor theme="9" tint="0.79998168889431442"/>
        </patternFill>
      </fill>
    </dxf>
    <dxf>
      <fill>
        <patternFill>
          <bgColor theme="9" tint="0.39994506668294322"/>
        </patternFill>
      </fill>
    </dxf>
    <dxf>
      <fill>
        <patternFill>
          <bgColor theme="4" tint="0.79998168889431442"/>
        </patternFill>
      </fill>
    </dxf>
    <dxf>
      <fill>
        <patternFill>
          <bgColor theme="9" tint="0.79998168889431442"/>
        </patternFill>
      </fill>
    </dxf>
    <dxf>
      <fill>
        <patternFill>
          <bgColor theme="9" tint="0.79998168889431442"/>
        </patternFill>
      </fill>
    </dxf>
    <dxf>
      <fill>
        <patternFill>
          <bgColor theme="9" tint="0.39994506668294322"/>
        </patternFill>
      </fill>
    </dxf>
    <dxf>
      <fill>
        <patternFill>
          <bgColor theme="4" tint="0.79998168889431442"/>
        </patternFill>
      </fill>
    </dxf>
    <dxf>
      <fill>
        <patternFill>
          <bgColor theme="9" tint="0.79998168889431442"/>
        </patternFill>
      </fill>
    </dxf>
    <dxf>
      <fill>
        <patternFill>
          <bgColor theme="9" tint="0.39994506668294322"/>
        </patternFill>
      </fill>
    </dxf>
    <dxf>
      <fill>
        <patternFill>
          <bgColor theme="4" tint="0.79998168889431442"/>
        </patternFill>
      </fill>
    </dxf>
    <dxf>
      <fill>
        <patternFill>
          <bgColor theme="9" tint="0.39994506668294322"/>
        </patternFill>
      </fill>
    </dxf>
    <dxf>
      <fill>
        <patternFill>
          <bgColor theme="4" tint="0.79998168889431442"/>
        </patternFill>
      </fill>
    </dxf>
    <dxf>
      <fill>
        <patternFill>
          <bgColor theme="9" tint="0.39994506668294322"/>
        </patternFill>
      </fill>
    </dxf>
    <dxf>
      <fill>
        <patternFill>
          <bgColor theme="4" tint="0.79998168889431442"/>
        </patternFill>
      </fill>
    </dxf>
    <dxf>
      <fill>
        <patternFill>
          <bgColor theme="9" tint="0.79998168889431442"/>
        </patternFill>
      </fill>
    </dxf>
    <dxf>
      <fill>
        <patternFill>
          <bgColor theme="9" tint="0.39994506668294322"/>
        </patternFill>
      </fill>
    </dxf>
    <dxf>
      <fill>
        <patternFill>
          <bgColor theme="4" tint="0.79998168889431442"/>
        </patternFill>
      </fill>
    </dxf>
    <dxf>
      <fill>
        <patternFill>
          <bgColor theme="9" tint="0.79998168889431442"/>
        </patternFill>
      </fill>
    </dxf>
    <dxf>
      <fill>
        <patternFill>
          <bgColor theme="9" tint="0.39994506668294322"/>
        </patternFill>
      </fill>
    </dxf>
    <dxf>
      <fill>
        <patternFill>
          <bgColor theme="4" tint="0.79998168889431442"/>
        </patternFill>
      </fill>
    </dxf>
    <dxf>
      <fill>
        <patternFill>
          <bgColor theme="9" tint="0.79998168889431442"/>
        </patternFill>
      </fill>
    </dxf>
    <dxf>
      <fill>
        <patternFill>
          <bgColor theme="9" tint="0.39994506668294322"/>
        </patternFill>
      </fill>
    </dxf>
    <dxf>
      <fill>
        <patternFill>
          <bgColor theme="4" tint="0.79998168889431442"/>
        </patternFill>
      </fill>
    </dxf>
    <dxf>
      <fill>
        <patternFill>
          <bgColor theme="9" tint="0.79998168889431442"/>
        </patternFill>
      </fill>
    </dxf>
    <dxf>
      <fill>
        <patternFill>
          <bgColor theme="9" tint="0.39994506668294322"/>
        </patternFill>
      </fill>
    </dxf>
    <dxf>
      <fill>
        <patternFill>
          <bgColor theme="4" tint="0.79998168889431442"/>
        </patternFill>
      </fill>
    </dxf>
    <dxf>
      <fill>
        <patternFill>
          <bgColor theme="9" tint="0.39994506668294322"/>
        </patternFill>
      </fill>
    </dxf>
    <dxf>
      <fill>
        <patternFill>
          <bgColor theme="4" tint="0.79998168889431442"/>
        </patternFill>
      </fill>
    </dxf>
    <dxf>
      <fill>
        <patternFill>
          <bgColor theme="9" tint="0.39994506668294322"/>
        </patternFill>
      </fill>
    </dxf>
    <dxf>
      <fill>
        <patternFill>
          <bgColor theme="4" tint="0.79998168889431442"/>
        </patternFill>
      </fill>
    </dxf>
    <dxf>
      <fill>
        <patternFill>
          <bgColor theme="9" tint="0.79998168889431442"/>
        </patternFill>
      </fill>
    </dxf>
    <dxf>
      <fill>
        <patternFill>
          <bgColor theme="9" tint="0.39994506668294322"/>
        </patternFill>
      </fill>
    </dxf>
    <dxf>
      <fill>
        <patternFill>
          <bgColor theme="4" tint="0.79998168889431442"/>
        </patternFill>
      </fill>
    </dxf>
    <dxf>
      <fill>
        <patternFill>
          <bgColor theme="9" tint="0.79998168889431442"/>
        </patternFill>
      </fill>
    </dxf>
    <dxf>
      <fill>
        <patternFill>
          <bgColor theme="9" tint="0.79998168889431442"/>
        </patternFill>
      </fill>
    </dxf>
    <dxf>
      <fill>
        <patternFill>
          <bgColor theme="9" tint="0.39994506668294322"/>
        </patternFill>
      </fill>
    </dxf>
    <dxf>
      <fill>
        <patternFill>
          <bgColor theme="4"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39994506668294322"/>
        </patternFill>
      </fill>
    </dxf>
    <dxf>
      <fill>
        <patternFill>
          <bgColor theme="4" tint="0.79998168889431442"/>
        </patternFill>
      </fill>
    </dxf>
    <dxf>
      <fill>
        <patternFill>
          <bgColor theme="9" tint="0.39994506668294322"/>
        </patternFill>
      </fill>
    </dxf>
    <dxf>
      <fill>
        <patternFill>
          <bgColor theme="4" tint="0.79998168889431442"/>
        </patternFill>
      </fill>
    </dxf>
    <dxf>
      <fill>
        <patternFill>
          <bgColor theme="9" tint="0.79998168889431442"/>
        </patternFill>
      </fill>
    </dxf>
    <dxf>
      <fill>
        <patternFill>
          <bgColor theme="9" tint="0.39994506668294322"/>
        </patternFill>
      </fill>
    </dxf>
    <dxf>
      <fill>
        <patternFill>
          <bgColor theme="4" tint="0.79998168889431442"/>
        </patternFill>
      </fill>
    </dxf>
    <dxf>
      <fill>
        <patternFill>
          <bgColor theme="9" tint="0.79998168889431442"/>
        </patternFill>
      </fill>
    </dxf>
    <dxf>
      <fill>
        <patternFill>
          <bgColor theme="9" tint="0.39994506668294322"/>
        </patternFill>
      </fill>
    </dxf>
    <dxf>
      <fill>
        <patternFill>
          <bgColor theme="4" tint="0.79998168889431442"/>
        </patternFill>
      </fill>
    </dxf>
    <dxf>
      <fill>
        <patternFill>
          <bgColor theme="9" tint="0.79998168889431442"/>
        </patternFill>
      </fill>
    </dxf>
    <dxf>
      <fill>
        <patternFill>
          <bgColor theme="9" tint="0.39994506668294322"/>
        </patternFill>
      </fill>
    </dxf>
    <dxf>
      <fill>
        <patternFill>
          <bgColor theme="4" tint="0.79998168889431442"/>
        </patternFill>
      </fill>
    </dxf>
    <dxf>
      <fill>
        <patternFill>
          <bgColor theme="9" tint="0.79998168889431442"/>
        </patternFill>
      </fill>
    </dxf>
    <dxf>
      <fill>
        <patternFill>
          <bgColor theme="9" tint="0.39994506668294322"/>
        </patternFill>
      </fill>
    </dxf>
    <dxf>
      <fill>
        <patternFill>
          <bgColor theme="4" tint="0.79998168889431442"/>
        </patternFill>
      </fill>
    </dxf>
    <dxf>
      <fill>
        <patternFill>
          <bgColor theme="9" tint="0.79998168889431442"/>
        </patternFill>
      </fill>
    </dxf>
    <dxf>
      <fill>
        <patternFill>
          <bgColor theme="9" tint="0.39994506668294322"/>
        </patternFill>
      </fill>
    </dxf>
    <dxf>
      <fill>
        <patternFill>
          <bgColor theme="4" tint="0.79998168889431442"/>
        </patternFill>
      </fill>
    </dxf>
    <dxf>
      <fill>
        <patternFill>
          <bgColor theme="9" tint="0.79998168889431442"/>
        </patternFill>
      </fill>
    </dxf>
    <dxf>
      <fill>
        <patternFill>
          <bgColor theme="9" tint="0.39994506668294322"/>
        </patternFill>
      </fill>
    </dxf>
    <dxf>
      <fill>
        <patternFill>
          <bgColor theme="4" tint="0.79998168889431442"/>
        </patternFill>
      </fill>
    </dxf>
    <dxf>
      <fill>
        <patternFill>
          <bgColor theme="9" tint="0.79998168889431442"/>
        </patternFill>
      </fill>
    </dxf>
    <dxf>
      <fill>
        <patternFill>
          <bgColor theme="9" tint="0.39994506668294322"/>
        </patternFill>
      </fill>
    </dxf>
    <dxf>
      <fill>
        <patternFill>
          <bgColor theme="4" tint="0.79998168889431442"/>
        </patternFill>
      </fill>
    </dxf>
    <dxf>
      <fill>
        <patternFill>
          <bgColor theme="9" tint="0.79998168889431442"/>
        </patternFill>
      </fill>
    </dxf>
    <dxf>
      <fill>
        <patternFill>
          <bgColor theme="9" tint="0.39994506668294322"/>
        </patternFill>
      </fill>
    </dxf>
    <dxf>
      <fill>
        <patternFill>
          <bgColor theme="4" tint="0.79998168889431442"/>
        </patternFill>
      </fill>
    </dxf>
    <dxf>
      <fill>
        <patternFill>
          <bgColor theme="9" tint="0.79998168889431442"/>
        </patternFill>
      </fill>
    </dxf>
    <dxf>
      <fill>
        <patternFill>
          <bgColor theme="9" tint="0.39994506668294322"/>
        </patternFill>
      </fill>
    </dxf>
    <dxf>
      <fill>
        <patternFill>
          <bgColor theme="4" tint="0.79998168889431442"/>
        </patternFill>
      </fill>
    </dxf>
    <dxf>
      <fill>
        <patternFill>
          <bgColor theme="9" tint="0.79998168889431442"/>
        </patternFill>
      </fill>
    </dxf>
    <dxf>
      <fill>
        <patternFill>
          <bgColor theme="9" tint="0.39994506668294322"/>
        </patternFill>
      </fill>
    </dxf>
    <dxf>
      <fill>
        <patternFill>
          <bgColor theme="4" tint="0.79998168889431442"/>
        </patternFill>
      </fill>
    </dxf>
    <dxf>
      <fill>
        <patternFill>
          <bgColor theme="9" tint="0.79998168889431442"/>
        </patternFill>
      </fill>
    </dxf>
    <dxf>
      <fill>
        <patternFill>
          <bgColor theme="9" tint="0.39994506668294322"/>
        </patternFill>
      </fill>
    </dxf>
    <dxf>
      <fill>
        <patternFill>
          <bgColor theme="4" tint="0.79998168889431442"/>
        </patternFill>
      </fill>
    </dxf>
    <dxf>
      <fill>
        <patternFill>
          <bgColor theme="9" tint="0.79998168889431442"/>
        </patternFill>
      </fill>
    </dxf>
    <dxf>
      <fill>
        <patternFill>
          <bgColor theme="9" tint="0.39994506668294322"/>
        </patternFill>
      </fill>
    </dxf>
    <dxf>
      <fill>
        <patternFill>
          <bgColor theme="4" tint="0.79998168889431442"/>
        </patternFill>
      </fill>
    </dxf>
    <dxf>
      <fill>
        <patternFill>
          <bgColor theme="9" tint="0.79998168889431442"/>
        </patternFill>
      </fill>
    </dxf>
    <dxf>
      <fill>
        <patternFill>
          <bgColor theme="9" tint="0.39994506668294322"/>
        </patternFill>
      </fill>
    </dxf>
    <dxf>
      <fill>
        <patternFill>
          <bgColor theme="4" tint="0.79998168889431442"/>
        </patternFill>
      </fill>
    </dxf>
    <dxf>
      <fill>
        <patternFill>
          <bgColor theme="9" tint="0.79998168889431442"/>
        </patternFill>
      </fill>
    </dxf>
    <dxf>
      <fill>
        <patternFill>
          <bgColor theme="9" tint="0.39994506668294322"/>
        </patternFill>
      </fill>
    </dxf>
    <dxf>
      <fill>
        <patternFill>
          <bgColor theme="4" tint="0.79998168889431442"/>
        </patternFill>
      </fill>
    </dxf>
    <dxf>
      <fill>
        <patternFill>
          <bgColor theme="9" tint="0.79998168889431442"/>
        </patternFill>
      </fill>
    </dxf>
    <dxf>
      <fill>
        <patternFill>
          <bgColor theme="9" tint="0.39994506668294322"/>
        </patternFill>
      </fill>
    </dxf>
    <dxf>
      <fill>
        <patternFill>
          <bgColor theme="4" tint="0.79998168889431442"/>
        </patternFill>
      </fill>
    </dxf>
    <dxf>
      <fill>
        <patternFill>
          <bgColor theme="9" tint="0.79998168889431442"/>
        </patternFill>
      </fill>
    </dxf>
    <dxf>
      <fill>
        <patternFill>
          <bgColor theme="9" tint="0.39994506668294322"/>
        </patternFill>
      </fill>
    </dxf>
    <dxf>
      <fill>
        <patternFill>
          <bgColor theme="4" tint="0.79998168889431442"/>
        </patternFill>
      </fill>
    </dxf>
    <dxf>
      <fill>
        <patternFill>
          <bgColor theme="9" tint="0.79998168889431442"/>
        </patternFill>
      </fill>
    </dxf>
    <dxf>
      <fill>
        <patternFill>
          <bgColor theme="9" tint="0.39994506668294322"/>
        </patternFill>
      </fill>
    </dxf>
    <dxf>
      <fill>
        <patternFill>
          <bgColor theme="4" tint="0.79998168889431442"/>
        </patternFill>
      </fill>
    </dxf>
    <dxf>
      <fill>
        <patternFill>
          <bgColor theme="9" tint="0.79998168889431442"/>
        </patternFill>
      </fill>
    </dxf>
    <dxf>
      <fill>
        <patternFill>
          <bgColor theme="9" tint="0.39994506668294322"/>
        </patternFill>
      </fill>
    </dxf>
    <dxf>
      <fill>
        <patternFill>
          <bgColor theme="4" tint="0.79998168889431442"/>
        </patternFill>
      </fill>
    </dxf>
    <dxf>
      <fill>
        <patternFill>
          <bgColor theme="9" tint="0.79998168889431442"/>
        </patternFill>
      </fill>
    </dxf>
    <dxf>
      <fill>
        <patternFill>
          <bgColor theme="9" tint="0.39994506668294322"/>
        </patternFill>
      </fill>
    </dxf>
    <dxf>
      <fill>
        <patternFill>
          <bgColor theme="4" tint="0.79998168889431442"/>
        </patternFill>
      </fill>
    </dxf>
    <dxf>
      <fill>
        <patternFill>
          <bgColor theme="9" tint="0.79998168889431442"/>
        </patternFill>
      </fill>
    </dxf>
    <dxf>
      <fill>
        <patternFill>
          <bgColor theme="9" tint="0.39994506668294322"/>
        </patternFill>
      </fill>
    </dxf>
    <dxf>
      <fill>
        <patternFill>
          <bgColor theme="4" tint="0.79998168889431442"/>
        </patternFill>
      </fill>
    </dxf>
    <dxf>
      <fill>
        <patternFill>
          <bgColor theme="9" tint="0.79998168889431442"/>
        </patternFill>
      </fill>
    </dxf>
    <dxf>
      <fill>
        <patternFill>
          <bgColor theme="9" tint="0.39994506668294322"/>
        </patternFill>
      </fill>
    </dxf>
    <dxf>
      <fill>
        <patternFill>
          <bgColor theme="4" tint="0.79998168889431442"/>
        </patternFill>
      </fill>
    </dxf>
    <dxf>
      <fill>
        <patternFill>
          <bgColor theme="9" tint="0.79998168889431442"/>
        </patternFill>
      </fill>
    </dxf>
    <dxf>
      <fill>
        <patternFill>
          <bgColor theme="9" tint="0.39994506668294322"/>
        </patternFill>
      </fill>
    </dxf>
    <dxf>
      <fill>
        <patternFill>
          <bgColor theme="4" tint="0.79998168889431442"/>
        </patternFill>
      </fill>
    </dxf>
    <dxf>
      <fill>
        <patternFill>
          <bgColor theme="9" tint="0.79998168889431442"/>
        </patternFill>
      </fill>
    </dxf>
    <dxf>
      <fill>
        <patternFill>
          <bgColor theme="9" tint="0.39994506668294322"/>
        </patternFill>
      </fill>
    </dxf>
    <dxf>
      <fill>
        <patternFill>
          <bgColor theme="4" tint="0.79998168889431442"/>
        </patternFill>
      </fill>
    </dxf>
    <dxf>
      <fill>
        <patternFill>
          <bgColor theme="9" tint="0.79998168889431442"/>
        </patternFill>
      </fill>
    </dxf>
    <dxf>
      <fill>
        <patternFill>
          <bgColor theme="9" tint="0.39994506668294322"/>
        </patternFill>
      </fill>
    </dxf>
    <dxf>
      <fill>
        <patternFill>
          <bgColor theme="4" tint="0.79998168889431442"/>
        </patternFill>
      </fill>
    </dxf>
    <dxf>
      <fill>
        <patternFill>
          <bgColor theme="9" tint="0.79998168889431442"/>
        </patternFill>
      </fill>
    </dxf>
    <dxf>
      <fill>
        <patternFill>
          <bgColor theme="9" tint="0.39994506668294322"/>
        </patternFill>
      </fill>
    </dxf>
    <dxf>
      <fill>
        <patternFill>
          <bgColor theme="4" tint="0.79998168889431442"/>
        </patternFill>
      </fill>
    </dxf>
    <dxf>
      <fill>
        <patternFill>
          <bgColor theme="9" tint="0.79998168889431442"/>
        </patternFill>
      </fill>
    </dxf>
    <dxf>
      <fill>
        <patternFill>
          <bgColor theme="9" tint="0.39994506668294322"/>
        </patternFill>
      </fill>
    </dxf>
    <dxf>
      <fill>
        <patternFill>
          <bgColor theme="4" tint="0.79998168889431442"/>
        </patternFill>
      </fill>
    </dxf>
    <dxf>
      <fill>
        <patternFill>
          <bgColor theme="9" tint="0.79998168889431442"/>
        </patternFill>
      </fill>
    </dxf>
    <dxf>
      <fill>
        <patternFill>
          <bgColor theme="9" tint="0.39994506668294322"/>
        </patternFill>
      </fill>
    </dxf>
    <dxf>
      <fill>
        <patternFill>
          <bgColor theme="4" tint="0.79998168889431442"/>
        </patternFill>
      </fill>
    </dxf>
    <dxf>
      <fill>
        <patternFill>
          <bgColor theme="9" tint="0.79998168889431442"/>
        </patternFill>
      </fill>
    </dxf>
    <dxf>
      <fill>
        <patternFill>
          <bgColor theme="9" tint="0.39994506668294322"/>
        </patternFill>
      </fill>
    </dxf>
    <dxf>
      <fill>
        <patternFill>
          <bgColor theme="4" tint="0.79998168889431442"/>
        </patternFill>
      </fill>
    </dxf>
    <dxf>
      <fill>
        <patternFill>
          <bgColor theme="9" tint="0.79998168889431442"/>
        </patternFill>
      </fill>
    </dxf>
    <dxf>
      <fill>
        <patternFill>
          <bgColor theme="9" tint="0.39994506668294322"/>
        </patternFill>
      </fill>
    </dxf>
    <dxf>
      <fill>
        <patternFill>
          <bgColor theme="4" tint="0.79998168889431442"/>
        </patternFill>
      </fill>
    </dxf>
    <dxf>
      <fill>
        <patternFill>
          <bgColor theme="9" tint="0.79998168889431442"/>
        </patternFill>
      </fill>
    </dxf>
    <dxf>
      <fill>
        <patternFill>
          <bgColor theme="9" tint="0.39994506668294322"/>
        </patternFill>
      </fill>
    </dxf>
    <dxf>
      <fill>
        <patternFill>
          <bgColor theme="4" tint="0.79998168889431442"/>
        </patternFill>
      </fill>
    </dxf>
    <dxf>
      <fill>
        <patternFill>
          <bgColor theme="9" tint="0.79998168889431442"/>
        </patternFill>
      </fill>
    </dxf>
    <dxf>
      <fill>
        <patternFill>
          <bgColor theme="9" tint="0.39994506668294322"/>
        </patternFill>
      </fill>
    </dxf>
    <dxf>
      <fill>
        <patternFill>
          <bgColor theme="4" tint="0.79998168889431442"/>
        </patternFill>
      </fill>
    </dxf>
    <dxf>
      <fill>
        <patternFill>
          <bgColor theme="9" tint="0.79998168889431442"/>
        </patternFill>
      </fill>
    </dxf>
    <dxf>
      <fill>
        <patternFill>
          <bgColor theme="9" tint="0.39994506668294322"/>
        </patternFill>
      </fill>
    </dxf>
    <dxf>
      <fill>
        <patternFill>
          <bgColor theme="4" tint="0.79998168889431442"/>
        </patternFill>
      </fill>
    </dxf>
    <dxf>
      <fill>
        <patternFill>
          <bgColor theme="9" tint="0.79998168889431442"/>
        </patternFill>
      </fill>
    </dxf>
    <dxf>
      <fill>
        <patternFill>
          <bgColor theme="9" tint="0.39994506668294322"/>
        </patternFill>
      </fill>
    </dxf>
    <dxf>
      <fill>
        <patternFill>
          <bgColor theme="4" tint="0.79998168889431442"/>
        </patternFill>
      </fill>
    </dxf>
    <dxf>
      <fill>
        <patternFill>
          <bgColor theme="9" tint="0.79998168889431442"/>
        </patternFill>
      </fill>
    </dxf>
    <dxf>
      <fill>
        <patternFill>
          <bgColor theme="9" tint="0.39994506668294322"/>
        </patternFill>
      </fill>
    </dxf>
    <dxf>
      <fill>
        <patternFill>
          <bgColor theme="4" tint="0.79998168889431442"/>
        </patternFill>
      </fill>
    </dxf>
    <dxf>
      <fill>
        <patternFill>
          <bgColor theme="9" tint="0.79998168889431442"/>
        </patternFill>
      </fill>
    </dxf>
    <dxf>
      <fill>
        <patternFill>
          <bgColor theme="9" tint="0.39994506668294322"/>
        </patternFill>
      </fill>
    </dxf>
    <dxf>
      <fill>
        <patternFill>
          <bgColor theme="4" tint="0.79998168889431442"/>
        </patternFill>
      </fill>
    </dxf>
    <dxf>
      <fill>
        <patternFill>
          <bgColor theme="9" tint="0.79998168889431442"/>
        </patternFill>
      </fill>
    </dxf>
    <dxf>
      <fill>
        <patternFill>
          <bgColor theme="9" tint="0.39994506668294322"/>
        </patternFill>
      </fill>
    </dxf>
    <dxf>
      <fill>
        <patternFill>
          <bgColor theme="4" tint="0.79998168889431442"/>
        </patternFill>
      </fill>
    </dxf>
    <dxf>
      <fill>
        <patternFill>
          <bgColor theme="9" tint="0.39994506668294322"/>
        </patternFill>
      </fill>
    </dxf>
    <dxf>
      <fill>
        <patternFill>
          <bgColor theme="4" tint="0.79998168889431442"/>
        </patternFill>
      </fill>
    </dxf>
    <dxf>
      <fill>
        <patternFill>
          <bgColor theme="9" tint="0.79998168889431442"/>
        </patternFill>
      </fill>
    </dxf>
    <dxf>
      <fill>
        <patternFill>
          <bgColor theme="9" tint="0.39994506668294322"/>
        </patternFill>
      </fill>
    </dxf>
    <dxf>
      <fill>
        <patternFill>
          <bgColor theme="4" tint="0.79998168889431442"/>
        </patternFill>
      </fill>
    </dxf>
    <dxf>
      <fill>
        <patternFill>
          <bgColor theme="9" tint="0.79998168889431442"/>
        </patternFill>
      </fill>
    </dxf>
    <dxf>
      <fill>
        <patternFill>
          <bgColor theme="9" tint="0.39994506668294322"/>
        </patternFill>
      </fill>
    </dxf>
    <dxf>
      <fill>
        <patternFill>
          <bgColor theme="4" tint="0.79998168889431442"/>
        </patternFill>
      </fill>
    </dxf>
    <dxf>
      <fill>
        <patternFill>
          <bgColor theme="9" tint="0.39994506668294322"/>
        </patternFill>
      </fill>
    </dxf>
    <dxf>
      <fill>
        <patternFill>
          <bgColor theme="4" tint="0.79998168889431442"/>
        </patternFill>
      </fill>
    </dxf>
    <dxf>
      <fill>
        <patternFill>
          <bgColor theme="9" tint="0.79998168889431442"/>
        </patternFill>
      </fill>
    </dxf>
    <dxf>
      <fill>
        <patternFill>
          <bgColor theme="9" tint="0.39994506668294322"/>
        </patternFill>
      </fill>
    </dxf>
    <dxf>
      <fill>
        <patternFill>
          <bgColor theme="4" tint="0.79998168889431442"/>
        </patternFill>
      </fill>
    </dxf>
    <dxf>
      <fill>
        <patternFill>
          <bgColor theme="9" tint="0.79998168889431442"/>
        </patternFill>
      </fill>
    </dxf>
    <dxf>
      <fill>
        <patternFill>
          <bgColor theme="9" tint="0.39994506668294322"/>
        </patternFill>
      </fill>
    </dxf>
    <dxf>
      <fill>
        <patternFill>
          <bgColor theme="4" tint="0.79998168889431442"/>
        </patternFill>
      </fill>
    </dxf>
    <dxf>
      <fill>
        <patternFill>
          <bgColor theme="9" tint="0.79998168889431442"/>
        </patternFill>
      </fill>
    </dxf>
    <dxf>
      <fill>
        <patternFill>
          <bgColor theme="9" tint="0.39994506668294322"/>
        </patternFill>
      </fill>
    </dxf>
    <dxf>
      <fill>
        <patternFill>
          <bgColor theme="4" tint="0.79998168889431442"/>
        </patternFill>
      </fill>
    </dxf>
    <dxf>
      <fill>
        <patternFill>
          <bgColor theme="9" tint="0.79998168889431442"/>
        </patternFill>
      </fill>
    </dxf>
    <dxf>
      <fill>
        <patternFill>
          <bgColor theme="9" tint="0.39994506668294322"/>
        </patternFill>
      </fill>
    </dxf>
    <dxf>
      <fill>
        <patternFill>
          <bgColor theme="4" tint="0.79998168889431442"/>
        </patternFill>
      </fill>
    </dxf>
    <dxf>
      <fill>
        <patternFill>
          <bgColor theme="9" tint="0.39994506668294322"/>
        </patternFill>
      </fill>
    </dxf>
    <dxf>
      <fill>
        <patternFill>
          <bgColor theme="4" tint="0.79998168889431442"/>
        </patternFill>
      </fill>
    </dxf>
    <dxf>
      <fill>
        <patternFill>
          <bgColor theme="9" tint="0.79998168889431442"/>
        </patternFill>
      </fill>
    </dxf>
    <dxf>
      <fill>
        <patternFill>
          <bgColor theme="9" tint="0.39994506668294322"/>
        </patternFill>
      </fill>
    </dxf>
    <dxf>
      <fill>
        <patternFill>
          <bgColor theme="4" tint="0.79998168889431442"/>
        </patternFill>
      </fill>
    </dxf>
    <dxf>
      <fill>
        <patternFill>
          <bgColor theme="9" tint="0.79998168889431442"/>
        </patternFill>
      </fill>
    </dxf>
    <dxf>
      <fill>
        <patternFill>
          <bgColor theme="9" tint="0.39994506668294322"/>
        </patternFill>
      </fill>
    </dxf>
    <dxf>
      <fill>
        <patternFill>
          <bgColor theme="4" tint="0.79998168889431442"/>
        </patternFill>
      </fill>
    </dxf>
    <dxf>
      <fill>
        <patternFill>
          <bgColor theme="9" tint="0.79998168889431442"/>
        </patternFill>
      </fill>
    </dxf>
    <dxf>
      <fill>
        <patternFill>
          <bgColor theme="9" tint="0.39994506668294322"/>
        </patternFill>
      </fill>
    </dxf>
    <dxf>
      <fill>
        <patternFill>
          <bgColor theme="4" tint="0.79998168889431442"/>
        </patternFill>
      </fill>
    </dxf>
    <dxf>
      <fill>
        <patternFill>
          <bgColor theme="9" tint="0.79998168889431442"/>
        </patternFill>
      </fill>
    </dxf>
    <dxf>
      <fill>
        <patternFill>
          <bgColor theme="9" tint="0.39994506668294322"/>
        </patternFill>
      </fill>
    </dxf>
    <dxf>
      <fill>
        <patternFill>
          <bgColor theme="4" tint="0.79998168889431442"/>
        </patternFill>
      </fill>
    </dxf>
    <dxf>
      <fill>
        <patternFill>
          <bgColor theme="9" tint="0.39994506668294322"/>
        </patternFill>
      </fill>
    </dxf>
    <dxf>
      <fill>
        <patternFill>
          <bgColor theme="4" tint="0.79998168889431442"/>
        </patternFill>
      </fill>
    </dxf>
    <dxf>
      <fill>
        <patternFill>
          <bgColor theme="9" tint="0.79998168889431442"/>
        </patternFill>
      </fill>
    </dxf>
    <dxf>
      <fill>
        <patternFill>
          <bgColor theme="9" tint="0.39994506668294322"/>
        </patternFill>
      </fill>
    </dxf>
    <dxf>
      <fill>
        <patternFill>
          <bgColor theme="4" tint="0.79998168889431442"/>
        </patternFill>
      </fill>
    </dxf>
    <dxf>
      <fill>
        <patternFill>
          <bgColor theme="9" tint="0.79998168889431442"/>
        </patternFill>
      </fill>
    </dxf>
    <dxf>
      <fill>
        <patternFill>
          <bgColor theme="9" tint="0.39994506668294322"/>
        </patternFill>
      </fill>
    </dxf>
    <dxf>
      <fill>
        <patternFill>
          <bgColor theme="4" tint="0.79998168889431442"/>
        </patternFill>
      </fill>
    </dxf>
    <dxf>
      <fill>
        <patternFill>
          <bgColor theme="9" tint="0.79998168889431442"/>
        </patternFill>
      </fill>
    </dxf>
    <dxf>
      <fill>
        <patternFill>
          <bgColor theme="9" tint="0.39994506668294322"/>
        </patternFill>
      </fill>
    </dxf>
    <dxf>
      <fill>
        <patternFill>
          <bgColor theme="4" tint="0.79998168889431442"/>
        </patternFill>
      </fill>
    </dxf>
    <dxf>
      <fill>
        <patternFill>
          <bgColor theme="9" tint="0.79998168889431442"/>
        </patternFill>
      </fill>
    </dxf>
    <dxf>
      <fill>
        <patternFill>
          <bgColor theme="9" tint="0.39994506668294322"/>
        </patternFill>
      </fill>
    </dxf>
    <dxf>
      <fill>
        <patternFill>
          <bgColor theme="4" tint="0.79998168889431442"/>
        </patternFill>
      </fill>
    </dxf>
    <dxf>
      <fill>
        <patternFill>
          <bgColor theme="9" tint="0.79998168889431442"/>
        </patternFill>
      </fill>
    </dxf>
    <dxf>
      <fill>
        <patternFill>
          <bgColor theme="9" tint="0.39994506668294322"/>
        </patternFill>
      </fill>
    </dxf>
    <dxf>
      <fill>
        <patternFill>
          <bgColor theme="4" tint="0.79998168889431442"/>
        </patternFill>
      </fill>
    </dxf>
    <dxf>
      <fill>
        <patternFill>
          <bgColor theme="9" tint="0.79998168889431442"/>
        </patternFill>
      </fill>
    </dxf>
    <dxf>
      <fill>
        <patternFill>
          <bgColor theme="9" tint="0.39994506668294322"/>
        </patternFill>
      </fill>
    </dxf>
    <dxf>
      <fill>
        <patternFill>
          <bgColor theme="4" tint="0.79998168889431442"/>
        </patternFill>
      </fill>
    </dxf>
    <dxf>
      <fill>
        <patternFill>
          <bgColor theme="9" tint="0.79998168889431442"/>
        </patternFill>
      </fill>
    </dxf>
    <dxf>
      <fill>
        <patternFill>
          <bgColor theme="9" tint="0.39994506668294322"/>
        </patternFill>
      </fill>
    </dxf>
    <dxf>
      <fill>
        <patternFill>
          <bgColor theme="4" tint="0.79998168889431442"/>
        </patternFill>
      </fill>
    </dxf>
    <dxf>
      <fill>
        <patternFill>
          <bgColor theme="9" tint="0.79998168889431442"/>
        </patternFill>
      </fill>
    </dxf>
    <dxf>
      <fill>
        <patternFill>
          <bgColor theme="9" tint="0.39994506668294322"/>
        </patternFill>
      </fill>
    </dxf>
    <dxf>
      <fill>
        <patternFill>
          <bgColor theme="4" tint="0.79998168889431442"/>
        </patternFill>
      </fill>
    </dxf>
    <dxf>
      <fill>
        <patternFill>
          <bgColor theme="9" tint="0.39994506668294322"/>
        </patternFill>
      </fill>
    </dxf>
    <dxf>
      <fill>
        <patternFill>
          <bgColor theme="4" tint="0.79998168889431442"/>
        </patternFill>
      </fill>
    </dxf>
    <dxf>
      <fill>
        <patternFill>
          <bgColor theme="9" tint="0.79998168889431442"/>
        </patternFill>
      </fill>
    </dxf>
    <dxf>
      <fill>
        <patternFill>
          <bgColor theme="9" tint="0.39994506668294322"/>
        </patternFill>
      </fill>
    </dxf>
    <dxf>
      <fill>
        <patternFill>
          <bgColor theme="4" tint="0.79998168889431442"/>
        </patternFill>
      </fill>
    </dxf>
    <dxf>
      <fill>
        <patternFill>
          <bgColor theme="9" tint="0.79998168889431442"/>
        </patternFill>
      </fill>
    </dxf>
    <dxf>
      <fill>
        <patternFill>
          <bgColor theme="9" tint="0.39994506668294322"/>
        </patternFill>
      </fill>
    </dxf>
    <dxf>
      <fill>
        <patternFill>
          <bgColor theme="4" tint="0.79998168889431442"/>
        </patternFill>
      </fill>
    </dxf>
    <dxf>
      <fill>
        <patternFill>
          <bgColor theme="9" tint="0.79998168889431442"/>
        </patternFill>
      </fill>
    </dxf>
    <dxf>
      <fill>
        <patternFill>
          <bgColor theme="9" tint="0.39994506668294322"/>
        </patternFill>
      </fill>
    </dxf>
    <dxf>
      <fill>
        <patternFill>
          <bgColor theme="4" tint="0.79998168889431442"/>
        </patternFill>
      </fill>
    </dxf>
    <dxf>
      <fill>
        <patternFill>
          <bgColor theme="9" tint="0.79998168889431442"/>
        </patternFill>
      </fill>
    </dxf>
    <dxf>
      <fill>
        <patternFill>
          <bgColor theme="9" tint="0.39994506668294322"/>
        </patternFill>
      </fill>
    </dxf>
    <dxf>
      <fill>
        <patternFill>
          <bgColor theme="4" tint="0.79998168889431442"/>
        </patternFill>
      </fill>
    </dxf>
    <dxf>
      <fill>
        <patternFill>
          <bgColor theme="9" tint="0.79998168889431442"/>
        </patternFill>
      </fill>
    </dxf>
    <dxf>
      <fill>
        <patternFill>
          <bgColor theme="9" tint="0.79998168889431442"/>
        </patternFill>
      </fill>
    </dxf>
    <dxf>
      <fill>
        <patternFill>
          <bgColor theme="9" tint="0.39994506668294322"/>
        </patternFill>
      </fill>
    </dxf>
    <dxf>
      <fill>
        <patternFill>
          <bgColor theme="4" tint="0.79998168889431442"/>
        </patternFill>
      </fill>
    </dxf>
    <dxf>
      <fill>
        <patternFill>
          <bgColor theme="9" tint="0.79998168889431442"/>
        </patternFill>
      </fill>
    </dxf>
    <dxf>
      <fill>
        <patternFill>
          <bgColor theme="9" tint="0.39994506668294322"/>
        </patternFill>
      </fill>
    </dxf>
    <dxf>
      <fill>
        <patternFill>
          <bgColor theme="4" tint="0.79998168889431442"/>
        </patternFill>
      </fill>
    </dxf>
    <dxf>
      <fill>
        <patternFill>
          <bgColor theme="9" tint="0.39994506668294322"/>
        </patternFill>
      </fill>
    </dxf>
    <dxf>
      <fill>
        <patternFill>
          <bgColor theme="4" tint="0.79998168889431442"/>
        </patternFill>
      </fill>
    </dxf>
    <dxf>
      <fill>
        <patternFill>
          <bgColor theme="9" tint="0.79998168889431442"/>
        </patternFill>
      </fill>
    </dxf>
    <dxf>
      <fill>
        <patternFill>
          <bgColor theme="9" tint="0.39994506668294322"/>
        </patternFill>
      </fill>
    </dxf>
    <dxf>
      <fill>
        <patternFill>
          <bgColor theme="4" tint="0.79998168889431442"/>
        </patternFill>
      </fill>
    </dxf>
    <dxf>
      <fill>
        <patternFill>
          <bgColor theme="9" tint="0.79998168889431442"/>
        </patternFill>
      </fill>
    </dxf>
    <dxf>
      <fill>
        <patternFill>
          <bgColor theme="9" tint="0.39994506668294322"/>
        </patternFill>
      </fill>
    </dxf>
    <dxf>
      <fill>
        <patternFill>
          <bgColor theme="4" tint="0.79998168889431442"/>
        </patternFill>
      </fill>
    </dxf>
    <dxf>
      <fill>
        <patternFill>
          <bgColor theme="9" tint="0.79998168889431442"/>
        </patternFill>
      </fill>
    </dxf>
    <dxf>
      <fill>
        <patternFill>
          <bgColor theme="9" tint="0.39994506668294322"/>
        </patternFill>
      </fill>
    </dxf>
    <dxf>
      <fill>
        <patternFill>
          <bgColor theme="4" tint="0.79998168889431442"/>
        </patternFill>
      </fill>
    </dxf>
    <dxf>
      <fill>
        <patternFill>
          <bgColor theme="9" tint="0.79998168889431442"/>
        </patternFill>
      </fill>
    </dxf>
    <dxf>
      <fill>
        <patternFill>
          <bgColor theme="9" tint="0.39994506668294322"/>
        </patternFill>
      </fill>
    </dxf>
    <dxf>
      <fill>
        <patternFill>
          <bgColor theme="4" tint="0.79998168889431442"/>
        </patternFill>
      </fill>
    </dxf>
    <dxf>
      <fill>
        <patternFill>
          <bgColor theme="9" tint="0.79998168889431442"/>
        </patternFill>
      </fill>
    </dxf>
    <dxf>
      <fill>
        <patternFill>
          <bgColor theme="9" tint="0.39994506668294322"/>
        </patternFill>
      </fill>
    </dxf>
    <dxf>
      <fill>
        <patternFill>
          <bgColor theme="4" tint="0.79998168889431442"/>
        </patternFill>
      </fill>
    </dxf>
    <dxf>
      <fill>
        <patternFill>
          <bgColor theme="9" tint="0.79998168889431442"/>
        </patternFill>
      </fill>
    </dxf>
    <dxf>
      <fill>
        <patternFill>
          <bgColor theme="9" tint="0.39994506668294322"/>
        </patternFill>
      </fill>
    </dxf>
    <dxf>
      <fill>
        <patternFill>
          <bgColor theme="4" tint="0.79998168889431442"/>
        </patternFill>
      </fill>
    </dxf>
    <dxf>
      <fill>
        <patternFill>
          <bgColor theme="9" tint="0.79998168889431442"/>
        </patternFill>
      </fill>
    </dxf>
    <dxf>
      <fill>
        <patternFill>
          <bgColor theme="9" tint="0.39994506668294322"/>
        </patternFill>
      </fill>
    </dxf>
    <dxf>
      <fill>
        <patternFill>
          <bgColor theme="4"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39994506668294322"/>
        </patternFill>
      </fill>
    </dxf>
    <dxf>
      <fill>
        <patternFill>
          <bgColor theme="4"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39994506668294322"/>
        </patternFill>
      </fill>
    </dxf>
    <dxf>
      <fill>
        <patternFill>
          <bgColor theme="4" tint="0.79998168889431442"/>
        </patternFill>
      </fill>
    </dxf>
    <dxf>
      <fill>
        <patternFill>
          <bgColor theme="9" tint="0.39994506668294322"/>
        </patternFill>
      </fill>
    </dxf>
    <dxf>
      <fill>
        <patternFill>
          <bgColor theme="4" tint="0.79998168889431442"/>
        </patternFill>
      </fill>
    </dxf>
    <dxf>
      <fill>
        <patternFill>
          <bgColor theme="9" tint="0.39994506668294322"/>
        </patternFill>
      </fill>
    </dxf>
    <dxf>
      <fill>
        <patternFill>
          <bgColor theme="4" tint="0.79998168889431442"/>
        </patternFill>
      </fill>
    </dxf>
    <dxf>
      <fill>
        <patternFill>
          <bgColor theme="9" tint="0.39994506668294322"/>
        </patternFill>
      </fill>
    </dxf>
    <dxf>
      <fill>
        <patternFill>
          <bgColor theme="4" tint="0.79998168889431442"/>
        </patternFill>
      </fill>
    </dxf>
    <dxf>
      <fill>
        <patternFill>
          <bgColor theme="9"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ont>
        <color theme="0"/>
      </font>
    </dxf>
    <dxf>
      <fill>
        <patternFill>
          <bgColor theme="4" tint="0.59996337778862885"/>
        </patternFill>
      </fill>
    </dxf>
    <dxf>
      <fill>
        <patternFill>
          <bgColor theme="4" tint="0.79998168889431442"/>
        </patternFill>
      </fill>
    </dxf>
    <dxf>
      <fill>
        <patternFill>
          <bgColor theme="4" tint="0.59996337778862885"/>
        </patternFill>
      </fill>
    </dxf>
    <dxf>
      <fill>
        <patternFill>
          <bgColor theme="9" tint="0.59996337778862885"/>
        </patternFill>
      </fill>
    </dxf>
    <dxf>
      <font>
        <b/>
        <i val="0"/>
        <color theme="5"/>
      </font>
      <fill>
        <patternFill patternType="none">
          <bgColor auto="1"/>
        </patternFill>
      </fill>
    </dxf>
    <dxf>
      <font>
        <color theme="0"/>
      </font>
      <fill>
        <patternFill patternType="none">
          <bgColor auto="1"/>
        </patternFill>
      </fill>
    </dxf>
    <dxf>
      <font>
        <b/>
        <i val="0"/>
        <color rgb="FFFF0000"/>
      </font>
    </dxf>
    <dxf>
      <font>
        <color theme="0"/>
      </font>
      <fill>
        <patternFill patternType="none">
          <bgColor auto="1"/>
        </patternFill>
      </fill>
    </dxf>
    <dxf>
      <font>
        <b/>
        <i val="0"/>
        <color rgb="FFFF0000"/>
      </font>
    </dxf>
    <dxf>
      <font>
        <b/>
        <i val="0"/>
        <color theme="5"/>
      </font>
      <fill>
        <patternFill patternType="none">
          <bgColor auto="1"/>
        </patternFill>
      </fill>
    </dxf>
    <dxf>
      <font>
        <color theme="0"/>
      </font>
      <fill>
        <patternFill patternType="none">
          <bgColor auto="1"/>
        </patternFill>
      </fill>
    </dxf>
    <dxf>
      <font>
        <b/>
        <i val="0"/>
        <color theme="5"/>
      </font>
      <fill>
        <patternFill patternType="none">
          <bgColor auto="1"/>
        </patternFill>
      </fill>
    </dxf>
    <dxf>
      <font>
        <color theme="0"/>
      </font>
      <fill>
        <patternFill>
          <bgColor theme="0"/>
        </patternFill>
      </fill>
    </dxf>
    <dxf>
      <font>
        <color theme="0"/>
      </font>
      <fill>
        <patternFill>
          <bgColor theme="0"/>
        </patternFill>
      </fill>
    </dxf>
    <dxf>
      <font>
        <color theme="0"/>
      </font>
      <fill>
        <patternFill patternType="none">
          <bgColor auto="1"/>
        </patternFill>
      </fill>
    </dxf>
    <dxf>
      <fill>
        <patternFill>
          <bgColor theme="0" tint="-0.24994659260841701"/>
        </patternFill>
      </fill>
    </dxf>
    <dxf>
      <fill>
        <patternFill>
          <bgColor rgb="FFCCCCFF"/>
        </patternFill>
      </fill>
    </dxf>
    <dxf>
      <border>
        <left style="thin">
          <color auto="1"/>
        </left>
        <right style="thin">
          <color auto="1"/>
        </right>
        <top style="thin">
          <color auto="1"/>
        </top>
        <bottom style="thin">
          <color auto="1"/>
        </bottom>
        <vertical/>
        <horizontal/>
      </border>
    </dxf>
    <dxf>
      <fill>
        <patternFill>
          <bgColor theme="9" tint="0.79998168889431442"/>
        </patternFill>
      </fill>
    </dxf>
    <dxf>
      <fill>
        <patternFill>
          <bgColor theme="4" tint="0.39994506668294322"/>
        </patternFill>
      </fill>
    </dxf>
    <dxf>
      <fill>
        <patternFill>
          <bgColor theme="9" tint="0.79998168889431442"/>
        </patternFill>
      </fill>
    </dxf>
    <dxf>
      <fill>
        <patternFill>
          <bgColor theme="4" tint="0.39994506668294322"/>
        </patternFill>
      </fill>
    </dxf>
    <dxf>
      <alignment horizont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alignment horizontal="general" vertical="center" textRotation="0" wrapText="1" indent="0" justifyLastLine="0" shrinkToFit="0" readingOrder="0"/>
    </dxf>
    <dxf>
      <numFmt numFmtId="21" formatCode="dd\-mmm"/>
      <alignment horizontal="center" vertical="center" textRotation="0" wrapText="1" indent="0" justifyLastLine="0" shrinkToFit="0" readingOrder="0"/>
    </dxf>
    <dxf>
      <numFmt numFmtId="21" formatCode="dd\-mmm"/>
      <alignment horizontal="center" vertical="center" textRotation="0" wrapText="0" indent="0" justifyLastLine="0" shrinkToFit="0" readingOrder="0"/>
    </dxf>
    <dxf>
      <numFmt numFmtId="21" formatCode="dd\-mmm"/>
      <alignment horizontal="center" vertical="center" textRotation="0" wrapText="0" indent="0" justifyLastLine="0" shrinkToFit="0" readingOrder="0"/>
    </dxf>
    <dxf>
      <alignment horizontal="center" vertical="center" textRotation="0" wrapText="0" indent="0" justifyLastLine="0" shrinkToFit="0" readingOrder="0"/>
    </dxf>
    <dxf>
      <border outline="0">
        <top style="thin">
          <color indexed="64"/>
        </top>
      </border>
    </dxf>
    <dxf>
      <border outline="0">
        <bottom style="thin">
          <color indexed="64"/>
        </bottom>
      </border>
    </dxf>
    <dxf>
      <font>
        <b/>
        <i val="0"/>
        <strike val="0"/>
        <condense val="0"/>
        <extend val="0"/>
        <outline val="0"/>
        <shadow val="0"/>
        <u val="none"/>
        <vertAlign val="baseline"/>
        <sz val="11"/>
        <color theme="1"/>
        <name val="Calibri"/>
        <family val="2"/>
        <scheme val="minor"/>
      </font>
      <fill>
        <patternFill patternType="solid">
          <fgColor indexed="64"/>
          <bgColor theme="4"/>
        </patternFill>
      </fill>
      <alignment horizontal="center" vertical="center" textRotation="0" wrapText="0" indent="0" justifyLastLine="0" shrinkToFit="0" readingOrder="0"/>
      <border diagonalUp="0" diagonalDown="0" outline="0">
        <left style="thin">
          <color indexed="64"/>
        </left>
        <right style="thin">
          <color indexed="64"/>
        </right>
        <top/>
        <bottom/>
      </border>
    </dxf>
    <dxf>
      <font>
        <strike val="0"/>
        <outline val="0"/>
        <shadow val="0"/>
        <u val="none"/>
        <vertAlign val="baseline"/>
        <sz val="11"/>
        <name val="Calibri"/>
        <family val="2"/>
        <scheme val="minor"/>
      </font>
      <numFmt numFmtId="0" formatCode="General"/>
      <fill>
        <patternFill patternType="solid">
          <fgColor indexed="64"/>
          <bgColor rgb="FFEDE2F6"/>
        </patternFill>
      </fill>
      <alignment horizontal="center" vertical="center" textRotation="0" wrapText="1" indent="0" justifyLastLine="0" shrinkToFit="0" readingOrder="0"/>
    </dxf>
    <dxf>
      <font>
        <strike val="0"/>
        <outline val="0"/>
        <shadow val="0"/>
        <u val="none"/>
        <vertAlign val="baseline"/>
        <sz val="11"/>
        <name val="Calibri"/>
        <family val="2"/>
        <scheme val="minor"/>
      </font>
      <numFmt numFmtId="0" formatCode="General"/>
      <fill>
        <patternFill patternType="solid">
          <fgColor indexed="64"/>
          <bgColor rgb="FFEDE2F6"/>
        </patternFill>
      </fill>
      <alignment horizontal="center" vertical="center" textRotation="0" wrapText="1" indent="0" justifyLastLine="0" shrinkToFit="0" readingOrder="0"/>
    </dxf>
    <dxf>
      <font>
        <strike val="0"/>
        <outline val="0"/>
        <shadow val="0"/>
        <u val="none"/>
        <vertAlign val="baseline"/>
        <sz val="11"/>
        <name val="Calibri"/>
        <family val="2"/>
        <scheme val="minor"/>
      </font>
      <numFmt numFmtId="0" formatCode="General"/>
      <fill>
        <patternFill patternType="solid">
          <fgColor indexed="64"/>
          <bgColor rgb="FFEDE2F6"/>
        </patternFill>
      </fill>
      <alignment horizontal="center" vertical="center" textRotation="0" wrapText="1" indent="0" justifyLastLine="0" shrinkToFit="0" readingOrder="0"/>
    </dxf>
    <dxf>
      <font>
        <strike val="0"/>
        <outline val="0"/>
        <shadow val="0"/>
        <u val="none"/>
        <vertAlign val="baseline"/>
        <sz val="11"/>
        <name val="Calibri"/>
        <family val="2"/>
        <scheme val="minor"/>
      </font>
      <numFmt numFmtId="0" formatCode="General"/>
      <fill>
        <patternFill patternType="solid">
          <fgColor indexed="64"/>
          <bgColor rgb="FFEDE2F6"/>
        </patternFill>
      </fill>
      <alignment horizontal="center" vertical="center" textRotation="0" wrapText="1" indent="0" justifyLastLine="0" shrinkToFit="0" readingOrder="0"/>
    </dxf>
    <dxf>
      <font>
        <strike val="0"/>
        <outline val="0"/>
        <shadow val="0"/>
        <u val="none"/>
        <vertAlign val="baseline"/>
        <sz val="11"/>
        <name val="Calibri"/>
        <family val="2"/>
        <scheme val="minor"/>
      </font>
      <numFmt numFmtId="0" formatCode="General"/>
      <fill>
        <patternFill patternType="solid">
          <fgColor indexed="64"/>
          <bgColor rgb="FFEDE2F6"/>
        </patternFill>
      </fill>
      <alignment horizontal="center" vertical="center" textRotation="0" wrapText="1" indent="0" justifyLastLine="0" shrinkToFit="0" readingOrder="0"/>
    </dxf>
    <dxf>
      <font>
        <strike val="0"/>
        <outline val="0"/>
        <shadow val="0"/>
        <u val="none"/>
        <vertAlign val="baseline"/>
        <sz val="11"/>
        <name val="Calibri"/>
        <family val="2"/>
        <scheme val="minor"/>
      </font>
      <numFmt numFmtId="0" formatCode="General"/>
      <fill>
        <patternFill patternType="solid">
          <fgColor indexed="64"/>
          <bgColor rgb="FFEDE2F6"/>
        </patternFill>
      </fill>
      <alignment horizontal="center" vertical="center" textRotation="0" wrapText="1" indent="0" justifyLastLine="0" shrinkToFit="0" readingOrder="0"/>
    </dxf>
    <dxf>
      <numFmt numFmtId="1" formatCode="0"/>
      <fill>
        <patternFill patternType="solid">
          <fgColor indexed="64"/>
          <bgColor rgb="FFEDE2F6"/>
        </patternFill>
      </fill>
      <alignment horizontal="center" vertical="center" textRotation="0" wrapText="1" indent="0" justifyLastLine="0" shrinkToFit="0" readingOrder="0"/>
    </dxf>
    <dxf>
      <numFmt numFmtId="0" formatCode="General"/>
      <fill>
        <patternFill patternType="solid">
          <fgColor indexed="64"/>
          <bgColor rgb="FFEDE2F6"/>
        </patternFill>
      </fill>
      <alignment horizontal="center" vertical="center" textRotation="0" wrapText="1" indent="0" justifyLastLine="0" shrinkToFit="0" readingOrder="0"/>
    </dxf>
    <dxf>
      <numFmt numFmtId="0" formatCode="General"/>
      <fill>
        <patternFill patternType="solid">
          <fgColor indexed="64"/>
          <bgColor rgb="FFEDE2F6"/>
        </patternFill>
      </fill>
      <alignment horizontal="center" vertical="center" textRotation="0" wrapText="1" indent="0" justifyLastLine="0" shrinkToFit="0" readingOrder="0"/>
    </dxf>
    <dxf>
      <font>
        <strike val="0"/>
        <outline val="0"/>
        <shadow val="0"/>
        <u val="none"/>
        <vertAlign val="baseline"/>
        <sz val="11"/>
        <name val="Calibri"/>
        <family val="2"/>
        <scheme val="minor"/>
      </font>
      <numFmt numFmtId="0" formatCode="General"/>
      <fill>
        <patternFill patternType="solid">
          <fgColor indexed="64"/>
          <bgColor rgb="FFEDE2F6"/>
        </patternFill>
      </fill>
      <alignment horizontal="center" vertical="center" textRotation="0" wrapText="1" indent="0" justifyLastLine="0" shrinkToFit="0" readingOrder="0"/>
    </dxf>
    <dxf>
      <numFmt numFmtId="0" formatCode="General"/>
      <fill>
        <patternFill patternType="solid">
          <fgColor indexed="64"/>
          <bgColor rgb="FFEDE2F6"/>
        </patternFill>
      </fill>
      <alignment horizontal="center" vertical="center" textRotation="0" wrapText="1" indent="0" justifyLastLine="0" shrinkToFit="0" readingOrder="0"/>
    </dxf>
    <dxf>
      <font>
        <strike val="0"/>
        <outline val="0"/>
        <shadow val="0"/>
        <u val="none"/>
        <vertAlign val="baseline"/>
        <sz val="11"/>
        <name val="Calibri"/>
        <family val="2"/>
        <scheme val="minor"/>
      </font>
      <numFmt numFmtId="0" formatCode="General"/>
      <fill>
        <patternFill patternType="solid">
          <fgColor indexed="64"/>
          <bgColor rgb="FFEDE2F6"/>
        </patternFill>
      </fill>
      <alignment horizontal="center" vertical="center" textRotation="0" wrapText="1" indent="0" justifyLastLine="0" shrinkToFit="0" readingOrder="0"/>
    </dxf>
    <dxf>
      <numFmt numFmtId="0" formatCode="General"/>
      <fill>
        <patternFill patternType="solid">
          <fgColor indexed="64"/>
          <bgColor rgb="FFEDE2F6"/>
        </patternFill>
      </fill>
      <alignment horizontal="center" vertical="center" textRotation="0" wrapText="1" indent="0" justifyLastLine="0" shrinkToFit="0" readingOrder="0"/>
    </dxf>
    <dxf>
      <font>
        <strike val="0"/>
        <outline val="0"/>
        <shadow val="0"/>
        <u val="none"/>
        <vertAlign val="baseline"/>
        <sz val="11"/>
        <name val="Calibri"/>
        <family val="2"/>
        <scheme val="minor"/>
      </font>
      <numFmt numFmtId="0" formatCode="General"/>
      <fill>
        <patternFill patternType="solid">
          <fgColor indexed="64"/>
          <bgColor rgb="FFEDE2F6"/>
        </patternFill>
      </fill>
      <alignment horizontal="center" vertical="center" textRotation="0" wrapText="1" indent="0" justifyLastLine="0" shrinkToFit="0" readingOrder="0"/>
    </dxf>
    <dxf>
      <font>
        <strike val="0"/>
        <outline val="0"/>
        <shadow val="0"/>
        <u val="none"/>
        <vertAlign val="baseline"/>
        <sz val="11"/>
        <name val="Calibri"/>
        <family val="2"/>
        <scheme val="minor"/>
      </font>
      <numFmt numFmtId="0" formatCode="General"/>
      <fill>
        <patternFill patternType="solid">
          <fgColor indexed="64"/>
          <bgColor rgb="FFEDE2F6"/>
        </patternFill>
      </fill>
      <alignment horizontal="center" vertical="center" textRotation="0" wrapText="1" indent="0" justifyLastLine="0" shrinkToFit="0" readingOrder="0"/>
    </dxf>
    <dxf>
      <font>
        <strike val="0"/>
        <outline val="0"/>
        <shadow val="0"/>
        <u val="none"/>
        <vertAlign val="baseline"/>
        <sz val="11"/>
        <name val="Calibri"/>
        <family val="2"/>
        <scheme val="minor"/>
      </font>
      <numFmt numFmtId="0" formatCode="General"/>
      <fill>
        <patternFill patternType="solid">
          <fgColor indexed="64"/>
          <bgColor rgb="FFEDE2F6"/>
        </patternFill>
      </fill>
      <alignment horizontal="center" vertical="center" textRotation="0" wrapText="1" indent="0" justifyLastLine="0" shrinkToFit="0" readingOrder="0"/>
    </dxf>
    <dxf>
      <font>
        <strike val="0"/>
        <outline val="0"/>
        <shadow val="0"/>
        <u val="none"/>
        <vertAlign val="baseline"/>
        <sz val="11"/>
        <name val="Calibri"/>
        <family val="2"/>
        <scheme val="minor"/>
      </font>
      <fill>
        <patternFill patternType="solid">
          <fgColor indexed="64"/>
          <bgColor rgb="FFEDE2F6"/>
        </patternFill>
      </fill>
      <alignment horizontal="center" vertical="center" textRotation="0" wrapText="1" indent="0" justifyLastLine="0" shrinkToFit="0" readingOrder="0"/>
    </dxf>
    <dxf>
      <font>
        <strike val="0"/>
        <outline val="0"/>
        <shadow val="0"/>
        <u val="none"/>
        <vertAlign val="baseline"/>
        <sz val="11"/>
        <name val="Calibri"/>
        <family val="2"/>
        <scheme val="minor"/>
      </font>
      <numFmt numFmtId="0" formatCode="General"/>
      <fill>
        <patternFill patternType="solid">
          <fgColor indexed="64"/>
          <bgColor rgb="FFEDE2F6"/>
        </patternFill>
      </fill>
      <alignment horizontal="center" vertical="center" textRotation="0" wrapText="1" indent="0" justifyLastLine="0" shrinkToFit="0" readingOrder="0"/>
    </dxf>
    <dxf>
      <fill>
        <patternFill patternType="solid">
          <fgColor indexed="64"/>
          <bgColor rgb="FFEDE2F6"/>
        </patternFill>
      </fill>
      <alignment horizontal="center" vertical="center" textRotation="0" wrapText="1" indent="0" justifyLastLine="0" shrinkToFit="0" readingOrder="0"/>
      <border diagonalUp="0" diagonalDown="0">
        <top style="thin">
          <color auto="1"/>
        </top>
        <bottom style="thin">
          <color auto="1"/>
        </bottom>
        <horizontal style="thin">
          <color auto="1"/>
        </horizontal>
      </border>
    </dxf>
    <dxf>
      <font>
        <b val="0"/>
        <i val="0"/>
        <strike val="0"/>
        <condense val="0"/>
        <extend val="0"/>
        <outline val="0"/>
        <shadow val="0"/>
        <u val="none"/>
        <vertAlign val="baseline"/>
        <sz val="11"/>
        <color auto="1"/>
        <name val="Calibri"/>
        <family val="2"/>
        <scheme val="minor"/>
      </font>
      <fill>
        <patternFill patternType="solid">
          <fgColor indexed="64"/>
          <bgColor rgb="FFEDE2F6"/>
        </patternFill>
      </fill>
      <alignment horizontal="center" vertical="center" textRotation="0" wrapText="1" indent="0" justifyLastLine="0" shrinkToFit="0" readingOrder="0"/>
      <border diagonalUp="0" diagonalDown="0">
        <left style="medium">
          <color indexed="64"/>
        </left>
        <top style="thin">
          <color auto="1"/>
        </top>
        <bottom style="thin">
          <color auto="1"/>
        </bottom>
        <horizontal style="thin">
          <color auto="1"/>
        </horizontal>
      </border>
    </dxf>
    <dxf>
      <font>
        <strike val="0"/>
        <outline val="0"/>
        <shadow val="0"/>
        <u val="none"/>
        <vertAlign val="baseline"/>
        <sz val="11"/>
        <name val="Calibri"/>
        <family val="2"/>
        <scheme val="minor"/>
      </font>
      <fill>
        <patternFill patternType="solid">
          <fgColor indexed="64"/>
          <bgColor rgb="FFEDE2F6"/>
        </patternFill>
      </fill>
      <alignment horizontal="center" vertical="center" textRotation="0" wrapText="1" indent="0" justifyLastLine="0" shrinkToFit="0" readingOrder="0"/>
      <border diagonalUp="0" diagonalDown="0">
        <left style="medium">
          <color indexed="64"/>
        </left>
        <right style="medium">
          <color indexed="64"/>
        </right>
        <top style="thin">
          <color auto="1"/>
        </top>
        <bottom style="thin">
          <color auto="1"/>
        </bottom>
        <horizontal style="thin">
          <color auto="1"/>
        </horizontal>
      </border>
    </dxf>
    <dxf>
      <font>
        <strike val="0"/>
        <outline val="0"/>
        <shadow val="0"/>
        <u val="none"/>
        <vertAlign val="baseline"/>
        <sz val="11"/>
        <name val="Calibri"/>
        <family val="2"/>
        <scheme val="minor"/>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medium">
          <color indexed="64"/>
        </right>
        <top style="thin">
          <color auto="1"/>
        </top>
        <bottom style="thin">
          <color auto="1"/>
        </bottom>
        <horizontal style="thin">
          <color auto="1"/>
        </horizontal>
      </border>
    </dxf>
    <dxf>
      <font>
        <strike val="0"/>
        <outline val="0"/>
        <shadow val="0"/>
        <u val="none"/>
        <vertAlign val="baseline"/>
        <sz val="11"/>
        <name val="Calibri"/>
        <family val="2"/>
        <scheme val="minor"/>
      </font>
      <alignment horizontal="center" vertical="center" textRotation="0" wrapText="1" indent="0" justifyLastLine="0" shrinkToFit="0" readingOrder="0"/>
      <border diagonalUp="0" diagonalDown="0">
        <left style="thin">
          <color indexed="64"/>
        </left>
        <right style="thin">
          <color indexed="64"/>
        </right>
        <top style="thin">
          <color auto="1"/>
        </top>
        <bottom style="thin">
          <color auto="1"/>
        </bottom>
        <vertical style="thin">
          <color indexed="64"/>
        </vertical>
        <horizontal style="thin">
          <color auto="1"/>
        </horizontal>
      </border>
    </dxf>
    <dxf>
      <font>
        <strike val="0"/>
        <outline val="0"/>
        <shadow val="0"/>
        <u val="none"/>
        <vertAlign val="baseline"/>
        <sz val="11"/>
        <name val="Calibri"/>
        <family val="2"/>
        <scheme val="minor"/>
      </font>
      <alignment horizontal="center" vertical="center" textRotation="0" wrapText="1" indent="0" justifyLastLine="0" shrinkToFit="0" readingOrder="0"/>
      <border diagonalUp="0" diagonalDown="0">
        <left style="medium">
          <color indexed="64"/>
        </left>
        <right style="thin">
          <color indexed="64"/>
        </right>
        <top style="thin">
          <color auto="1"/>
        </top>
        <bottom style="thin">
          <color auto="1"/>
        </bottom>
        <vertical style="thin">
          <color indexed="64"/>
        </vertical>
        <horizontal style="thin">
          <color auto="1"/>
        </horizontal>
      </border>
    </dxf>
    <dxf>
      <font>
        <strike val="0"/>
        <outline val="0"/>
        <shadow val="0"/>
        <u val="none"/>
        <vertAlign val="baseline"/>
        <sz val="11"/>
        <name val="Calibri"/>
        <family val="2"/>
        <scheme val="minor"/>
      </font>
      <alignment horizontal="center" vertical="center" textRotation="0" wrapText="1" indent="0" justifyLastLine="0" shrinkToFit="0" readingOrder="0"/>
      <border diagonalUp="0" diagonalDown="0">
        <left style="thin">
          <color indexed="64"/>
        </left>
        <right style="medium">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theme="1"/>
        <name val="Calibri"/>
        <family val="2"/>
        <scheme val="minor"/>
      </font>
      <numFmt numFmtId="0" formatCode="Genera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sz val="11"/>
        <name val="Calibri"/>
        <family val="2"/>
        <scheme val="minor"/>
      </font>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sz val="11"/>
        <name val="Calibri"/>
        <family val="2"/>
        <scheme val="minor"/>
      </font>
      <numFmt numFmtId="1" formatCode="0"/>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sz val="11"/>
        <name val="Calibri"/>
        <family val="2"/>
        <scheme val="minor"/>
      </font>
      <numFmt numFmtId="19" formatCode="dd/mm/yyyy"/>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sz val="11"/>
        <name val="Calibri"/>
        <family val="2"/>
        <scheme val="minor"/>
      </font>
      <numFmt numFmtId="19" formatCode="dd/mm/yyyy"/>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sz val="11"/>
        <name val="Calibri"/>
        <family val="2"/>
        <scheme val="minor"/>
      </font>
      <numFmt numFmtId="19" formatCode="dd/mm/yyyy"/>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sz val="11"/>
        <name val="Calibri"/>
        <family val="2"/>
        <scheme val="minor"/>
      </font>
      <alignment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sz val="11"/>
        <name val="Calibri"/>
        <family val="2"/>
        <scheme val="minor"/>
      </font>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sz val="11"/>
        <name val="Calibri"/>
        <family val="2"/>
        <scheme val="minor"/>
      </font>
      <alignment wrapText="1" indent="0" justifyLastLine="0" shrinkToFit="0" readingOrder="0"/>
      <border diagonalUp="0" diagonalDown="0" outline="0">
        <left style="thin">
          <color indexed="64"/>
        </left>
        <right style="thin">
          <color indexed="64"/>
        </right>
        <top style="thin">
          <color indexed="64"/>
        </top>
        <bottom style="thin">
          <color indexed="64"/>
        </bottom>
      </border>
    </dxf>
    <dxf>
      <font>
        <color auto="1"/>
      </font>
      <numFmt numFmtId="0" formatCode="General"/>
      <alignment horizontal="center" vertical="center" textRotation="0" wrapText="1" indent="0" justifyLastLine="0" shrinkToFit="0" readingOrder="0"/>
      <border diagonalUp="0" diagonalDown="0" outline="0">
        <left style="medium">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Calibri"/>
        <family val="2"/>
        <scheme val="minor"/>
      </font>
      <numFmt numFmtId="30" formatCode="@"/>
      <alignment horizontal="center" vertical="center" textRotation="0" wrapText="1" indent="0" justifyLastLine="0" shrinkToFit="0" readingOrder="0"/>
      <border diagonalUp="0" diagonalDown="0" outline="0">
        <left style="medium">
          <color indexed="64"/>
        </left>
        <right style="medium">
          <color indexed="64"/>
        </right>
        <top style="thin">
          <color auto="1"/>
        </top>
        <bottom style="thin">
          <color auto="1"/>
        </bottom>
      </border>
    </dxf>
    <dxf>
      <font>
        <b val="0"/>
        <i val="0"/>
        <strike val="0"/>
        <condense val="0"/>
        <extend val="0"/>
        <outline val="0"/>
        <shadow val="0"/>
        <u val="none"/>
        <vertAlign val="baseline"/>
        <sz val="11"/>
        <color auto="1"/>
        <name val="Calibri"/>
        <family val="2"/>
        <scheme val="minor"/>
      </font>
      <numFmt numFmtId="30" formatCode="@"/>
      <alignment horizontal="left" vertical="center" textRotation="0" wrapText="1" indent="0" justifyLastLine="0" shrinkToFit="0" readingOrder="0"/>
      <border diagonalUp="0" diagonalDown="0">
        <top style="thin">
          <color auto="1"/>
        </top>
        <bottom style="thin">
          <color auto="1"/>
        </bottom>
        <horizontal style="thin">
          <color auto="1"/>
        </horizontal>
      </border>
    </dxf>
    <dxf>
      <font>
        <b val="0"/>
        <i val="0"/>
        <strike val="0"/>
        <condense val="0"/>
        <extend val="0"/>
        <outline val="0"/>
        <shadow val="0"/>
        <u val="none"/>
        <vertAlign val="baseline"/>
        <sz val="11"/>
        <color auto="1"/>
        <name val="Calibri"/>
        <family val="2"/>
        <scheme val="minor"/>
      </font>
      <numFmt numFmtId="30" formatCode="@"/>
      <fill>
        <patternFill patternType="none">
          <fgColor indexed="64"/>
          <bgColor indexed="65"/>
        </patternFill>
      </fill>
      <alignment horizontal="left" vertical="center" textRotation="0" wrapText="1" indent="0" justifyLastLine="0" shrinkToFit="0" readingOrder="0"/>
      <border diagonalUp="0" diagonalDown="0">
        <left style="thin">
          <color indexed="64"/>
        </left>
        <right style="medium">
          <color indexed="64"/>
        </right>
        <top style="thin">
          <color auto="1"/>
        </top>
        <bottom style="thin">
          <color auto="1"/>
        </bottom>
        <vertical style="thin">
          <color indexed="64"/>
        </vertical>
        <horizontal style="thin">
          <color auto="1"/>
        </horizontal>
      </border>
    </dxf>
    <dxf>
      <font>
        <b val="0"/>
        <i val="0"/>
        <strike val="0"/>
        <condense val="0"/>
        <extend val="0"/>
        <outline val="0"/>
        <shadow val="0"/>
        <u val="none"/>
        <vertAlign val="baseline"/>
        <sz val="11"/>
        <color theme="1"/>
        <name val="Calibri"/>
        <family val="2"/>
        <scheme val="minor"/>
      </font>
      <alignment horizontal="center" vertical="center" textRotation="0" wrapText="1" indent="0" justifyLastLine="0" shrinkToFit="0" readingOrder="0"/>
      <border diagonalUp="0" diagonalDown="0">
        <left style="thin">
          <color indexed="64"/>
        </left>
        <right style="thin">
          <color indexed="64"/>
        </right>
        <top style="thin">
          <color auto="1"/>
        </top>
        <bottom style="thin">
          <color auto="1"/>
        </bottom>
        <vertical style="thin">
          <color indexed="64"/>
        </vertical>
        <horizontal style="thin">
          <color auto="1"/>
        </horizontal>
      </border>
    </dxf>
    <dxf>
      <font>
        <b val="0"/>
        <i val="0"/>
        <strike val="0"/>
        <condense val="0"/>
        <extend val="0"/>
        <outline val="0"/>
        <shadow val="0"/>
        <u val="none"/>
        <vertAlign val="baseline"/>
        <sz val="11"/>
        <color theme="1"/>
        <name val="Calibri"/>
        <family val="2"/>
        <scheme val="minor"/>
      </font>
      <alignment horizontal="center" vertical="center" textRotation="0" wrapText="1" indent="0" justifyLastLine="0" shrinkToFit="0" readingOrder="0"/>
      <border diagonalUp="0" diagonalDown="0">
        <left style="thin">
          <color indexed="64"/>
        </left>
        <right style="thin">
          <color indexed="64"/>
        </right>
        <top style="thin">
          <color auto="1"/>
        </top>
        <bottom style="thin">
          <color auto="1"/>
        </bottom>
        <vertical style="thin">
          <color indexed="64"/>
        </vertical>
        <horizontal style="thin">
          <color auto="1"/>
        </horizontal>
      </border>
    </dxf>
    <dxf>
      <font>
        <b val="0"/>
        <i val="0"/>
        <strike val="0"/>
        <condense val="0"/>
        <extend val="0"/>
        <outline val="0"/>
        <shadow val="0"/>
        <u val="none"/>
        <vertAlign val="baseline"/>
        <sz val="11"/>
        <color theme="1"/>
        <name val="Calibri"/>
        <family val="2"/>
        <scheme val="minor"/>
      </font>
      <alignment horizontal="center" vertical="center" textRotation="0" wrapText="1" indent="0" justifyLastLine="0" shrinkToFit="0" readingOrder="0"/>
      <border diagonalUp="0" diagonalDown="0">
        <left style="thin">
          <color indexed="64"/>
        </left>
        <right style="thin">
          <color indexed="64"/>
        </right>
        <top style="thin">
          <color auto="1"/>
        </top>
        <bottom style="thin">
          <color auto="1"/>
        </bottom>
        <vertical style="thin">
          <color indexed="64"/>
        </vertical>
        <horizontal style="thin">
          <color auto="1"/>
        </horizontal>
      </border>
    </dxf>
    <dxf>
      <font>
        <b val="0"/>
        <i val="0"/>
        <strike val="0"/>
        <condense val="0"/>
        <extend val="0"/>
        <outline val="0"/>
        <shadow val="0"/>
        <u val="none"/>
        <vertAlign val="baseline"/>
        <sz val="11"/>
        <color theme="1"/>
        <name val="Calibri"/>
        <family val="2"/>
        <scheme val="minor"/>
      </font>
      <alignment horizontal="center" vertical="center" textRotation="0" wrapText="1" indent="0" justifyLastLine="0" shrinkToFit="0" readingOrder="0"/>
      <border diagonalUp="0" diagonalDown="0">
        <left style="medium">
          <color indexed="64"/>
        </left>
        <right style="thin">
          <color indexed="64"/>
        </right>
        <top style="thin">
          <color auto="1"/>
        </top>
        <bottom style="thin">
          <color auto="1"/>
        </bottom>
        <vertical style="thin">
          <color indexed="64"/>
        </vertical>
        <horizontal style="thin">
          <color auto="1"/>
        </horizontal>
      </border>
    </dxf>
    <dxf>
      <alignment horizontal="left" vertical="center" textRotation="0" wrapText="1" indent="0" justifyLastLine="0" shrinkToFit="0" readingOrder="0"/>
      <border diagonalUp="0" diagonalDown="0">
        <left style="thin">
          <color indexed="64"/>
        </left>
        <right style="medium">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auto="1"/>
        <name val="Calibri"/>
        <family val="2"/>
        <scheme val="minor"/>
      </font>
      <numFmt numFmtId="30" formatCode="@"/>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auto="1"/>
        <name val="Calibri"/>
        <family val="2"/>
        <scheme val="minor"/>
      </font>
      <numFmt numFmtId="30" formatCode="@"/>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auto="1"/>
        <name val="Calibri"/>
        <family val="2"/>
        <scheme val="minor"/>
      </font>
      <numFmt numFmtId="30" formatCode="@"/>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auto="1"/>
        <name val="Calibri"/>
        <family val="2"/>
        <scheme val="minor"/>
      </font>
      <numFmt numFmtId="30" formatCode="@"/>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auto="1"/>
        <name val="Calibri"/>
        <family val="2"/>
        <scheme val="minor"/>
      </font>
      <numFmt numFmtId="30" formatCode="@"/>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auto="1"/>
        <name val="Calibri"/>
        <family val="2"/>
        <scheme val="minor"/>
      </font>
      <numFmt numFmtId="30" formatCode="@"/>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auto="1"/>
        <name val="Calibri"/>
        <family val="2"/>
        <scheme val="minor"/>
      </font>
      <numFmt numFmtId="30" formatCode="@"/>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auto="1"/>
        <name val="Calibri"/>
        <family val="2"/>
        <scheme val="minor"/>
      </font>
      <numFmt numFmtId="30" formatCode="@"/>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auto="1"/>
        <name val="Calibri"/>
        <family val="2"/>
        <scheme val="minor"/>
      </font>
      <numFmt numFmtId="30" formatCode="@"/>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auto="1"/>
        <name val="Calibri"/>
        <family val="2"/>
        <scheme val="minor"/>
      </font>
      <numFmt numFmtId="30" formatCode="@"/>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auto="1"/>
        <name val="Calibri"/>
        <family val="2"/>
        <scheme val="minor"/>
      </font>
      <numFmt numFmtId="30" formatCode="@"/>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auto="1"/>
        <name val="Calibri"/>
        <family val="2"/>
        <scheme val="minor"/>
      </font>
      <numFmt numFmtId="30" formatCode="@"/>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auto="1"/>
        <name val="Calibri"/>
        <family val="2"/>
        <scheme val="minor"/>
      </font>
      <numFmt numFmtId="30" formatCode="@"/>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auto="1"/>
        <name val="Calibri"/>
        <family val="2"/>
        <scheme val="minor"/>
      </font>
      <numFmt numFmtId="30" formatCode="@"/>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auto="1"/>
        <name val="Calibri"/>
        <family val="2"/>
        <scheme val="minor"/>
      </font>
      <numFmt numFmtId="30" formatCode="@"/>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auto="1"/>
        <name val="Calibri"/>
        <family val="2"/>
        <scheme val="minor"/>
      </font>
      <numFmt numFmtId="30" formatCode="@"/>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auto="1"/>
        <name val="Calibri"/>
        <family val="2"/>
        <scheme val="minor"/>
      </font>
      <numFmt numFmtId="30" formatCode="@"/>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auto="1"/>
        <name val="Calibri"/>
        <family val="2"/>
        <scheme val="minor"/>
      </font>
      <numFmt numFmtId="30" formatCode="@"/>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auto="1"/>
        <name val="Calibri"/>
        <family val="2"/>
        <scheme val="minor"/>
      </font>
      <numFmt numFmtId="30" formatCode="@"/>
      <fill>
        <patternFill patternType="solid">
          <fgColor indexed="64"/>
          <bgColor rgb="FFFFFF00"/>
        </patternFill>
      </fill>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theme="1"/>
        <name val="Calibri"/>
        <family val="2"/>
        <scheme val="minor"/>
      </font>
      <alignment horizontal="left" vertical="center" textRotation="0" wrapText="1" indent="0" justifyLastLine="0" shrinkToFit="0" readingOrder="0"/>
      <border diagonalUp="0" diagonalDown="0">
        <left style="medium">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sz val="11"/>
        <name val="Calibri"/>
        <family val="2"/>
        <scheme val="minor"/>
      </font>
      <alignment horizontal="center" vertical="center" textRotation="0" wrapText="1" indent="0" justifyLastLine="0" shrinkToFit="0" readingOrder="0"/>
      <border diagonalUp="0" diagonalDown="0">
        <left style="thin">
          <color indexed="64"/>
        </left>
        <right style="medium">
          <color indexed="64"/>
        </right>
        <top style="thin">
          <color auto="1"/>
        </top>
        <bottom style="thin">
          <color auto="1"/>
        </bottom>
        <vertical style="thin">
          <color indexed="64"/>
        </vertical>
        <horizontal style="thin">
          <color auto="1"/>
        </horizontal>
      </border>
    </dxf>
    <dxf>
      <font>
        <b val="0"/>
        <i val="0"/>
        <strike val="0"/>
        <condense val="0"/>
        <extend val="0"/>
        <outline val="0"/>
        <shadow val="0"/>
        <u val="none"/>
        <vertAlign val="baseline"/>
        <sz val="11"/>
        <color theme="1"/>
        <name val="Calibri"/>
        <family val="2"/>
        <scheme val="minor"/>
      </font>
      <alignment horizontal="center" vertical="center" textRotation="0" wrapText="1" indent="0" justifyLastLine="0" shrinkToFit="0" readingOrder="0"/>
      <border diagonalUp="0" diagonalDown="0">
        <left style="thin">
          <color indexed="64"/>
        </left>
        <right style="thin">
          <color indexed="64"/>
        </right>
        <top style="thin">
          <color auto="1"/>
        </top>
        <bottom style="thin">
          <color auto="1"/>
        </bottom>
        <vertical style="thin">
          <color indexed="64"/>
        </vertical>
        <horizontal style="thin">
          <color auto="1"/>
        </horizontal>
      </border>
    </dxf>
    <dxf>
      <alignment horizontal="center" vertical="center" textRotation="0" wrapText="1" indent="0" justifyLastLine="0" shrinkToFit="0" readingOrder="0"/>
      <border diagonalUp="0" diagonalDown="0">
        <left style="thin">
          <color indexed="64"/>
        </left>
        <right style="thin">
          <color indexed="64"/>
        </right>
        <top style="thin">
          <color auto="1"/>
        </top>
        <bottom style="thin">
          <color auto="1"/>
        </bottom>
        <vertical/>
        <horizontal style="thin">
          <color auto="1"/>
        </horizontal>
      </border>
    </dxf>
    <dxf>
      <alignment horizontal="center" vertical="center" textRotation="0" wrapText="1" indent="0" justifyLastLine="0" shrinkToFit="0" readingOrder="0"/>
      <border diagonalUp="0" diagonalDown="0">
        <left style="thin">
          <color indexed="64"/>
        </left>
        <right style="thin">
          <color indexed="64"/>
        </right>
        <top style="thin">
          <color auto="1"/>
        </top>
        <bottom style="thin">
          <color auto="1"/>
        </bottom>
        <vertical/>
        <horizontal style="thin">
          <color auto="1"/>
        </horizontal>
      </border>
    </dxf>
    <dxf>
      <font>
        <strike val="0"/>
        <outline val="0"/>
        <shadow val="0"/>
        <u val="none"/>
        <vertAlign val="baseline"/>
        <sz val="11"/>
        <name val="Calibri"/>
        <family val="2"/>
        <scheme val="minor"/>
      </font>
      <alignment horizontal="center" vertical="center" textRotation="0" wrapText="1" indent="0" justifyLastLine="0" shrinkToFit="0" readingOrder="0"/>
      <border diagonalUp="0" diagonalDown="0">
        <left style="thin">
          <color indexed="64"/>
        </left>
        <right style="thin">
          <color indexed="64"/>
        </right>
        <top style="thin">
          <color auto="1"/>
        </top>
        <bottom style="thin">
          <color auto="1"/>
        </bottom>
        <vertical style="thin">
          <color indexed="64"/>
        </vertical>
        <horizontal style="thin">
          <color auto="1"/>
        </horizontal>
      </border>
    </dxf>
    <dxf>
      <font>
        <strike val="0"/>
        <outline val="0"/>
        <shadow val="0"/>
        <u val="none"/>
        <vertAlign val="baseline"/>
        <sz val="11"/>
        <name val="Calibri"/>
        <family val="2"/>
        <scheme val="minor"/>
      </font>
      <alignment horizontal="center" vertical="center" textRotation="0" wrapText="1" indent="0" justifyLastLine="0" shrinkToFit="0" readingOrder="0"/>
      <border diagonalUp="0" diagonalDown="0">
        <left style="thin">
          <color indexed="64"/>
        </left>
        <right style="thin">
          <color indexed="64"/>
        </right>
        <top style="thin">
          <color auto="1"/>
        </top>
        <bottom style="thin">
          <color auto="1"/>
        </bottom>
        <vertical style="thin">
          <color indexed="64"/>
        </vertical>
        <horizontal style="thin">
          <color auto="1"/>
        </horizontal>
      </border>
    </dxf>
    <dxf>
      <alignment horizontal="center" vertical="center" textRotation="0" wrapText="1" indent="0" justifyLastLine="0" shrinkToFit="0" readingOrder="0"/>
      <border diagonalUp="0" diagonalDown="0">
        <left style="thin">
          <color indexed="64"/>
        </left>
        <right style="thin">
          <color indexed="64"/>
        </right>
        <top style="thin">
          <color auto="1"/>
        </top>
        <bottom style="thin">
          <color auto="1"/>
        </bottom>
        <vertical/>
        <horizontal style="thin">
          <color auto="1"/>
        </horizontal>
      </border>
    </dxf>
    <dxf>
      <font>
        <strike val="0"/>
        <outline val="0"/>
        <shadow val="0"/>
        <u val="none"/>
        <vertAlign val="baseline"/>
        <sz val="11"/>
        <name val="Calibri"/>
        <family val="2"/>
        <scheme val="minor"/>
      </font>
      <alignment horizontal="center" vertical="center" textRotation="0" wrapText="1" indent="0" justifyLastLine="0" shrinkToFit="0" readingOrder="0"/>
      <border diagonalUp="0" diagonalDown="0">
        <left style="thin">
          <color indexed="64"/>
        </left>
        <right style="thin">
          <color indexed="64"/>
        </right>
        <top style="thin">
          <color auto="1"/>
        </top>
        <bottom style="thin">
          <color auto="1"/>
        </bottom>
        <vertical style="thin">
          <color indexed="64"/>
        </vertical>
        <horizontal style="thin">
          <color auto="1"/>
        </horizontal>
      </border>
    </dxf>
    <dxf>
      <font>
        <strike val="0"/>
        <outline val="0"/>
        <shadow val="0"/>
        <u val="none"/>
        <vertAlign val="baseline"/>
        <sz val="11"/>
        <name val="Calibri"/>
        <family val="2"/>
        <scheme val="minor"/>
      </font>
      <alignment horizontal="center" vertical="center" textRotation="0" wrapText="1" indent="0" justifyLastLine="0" shrinkToFit="0" readingOrder="0"/>
      <border diagonalUp="0" diagonalDown="0">
        <left style="thin">
          <color indexed="64"/>
        </left>
        <right style="thin">
          <color indexed="64"/>
        </right>
        <top style="thin">
          <color auto="1"/>
        </top>
        <bottom style="thin">
          <color auto="1"/>
        </bottom>
        <vertical style="thin">
          <color indexed="64"/>
        </vertical>
        <horizontal style="thin">
          <color auto="1"/>
        </horizontal>
      </border>
    </dxf>
    <dxf>
      <font>
        <strike val="0"/>
        <outline val="0"/>
        <shadow val="0"/>
        <u val="none"/>
        <vertAlign val="baseline"/>
        <sz val="11"/>
        <name val="Calibri"/>
        <family val="2"/>
        <scheme val="minor"/>
      </font>
      <alignment horizontal="center" vertical="center" textRotation="0" wrapText="1" indent="0" justifyLastLine="0" shrinkToFit="0" readingOrder="0"/>
      <border diagonalUp="0" diagonalDown="0">
        <left style="thin">
          <color indexed="64"/>
        </left>
        <right style="thin">
          <color indexed="64"/>
        </right>
        <top style="thin">
          <color auto="1"/>
        </top>
        <bottom style="thin">
          <color auto="1"/>
        </bottom>
        <vertical style="thin">
          <color indexed="64"/>
        </vertical>
        <horizontal style="thin">
          <color auto="1"/>
        </horizontal>
      </border>
    </dxf>
    <dxf>
      <font>
        <strike val="0"/>
        <outline val="0"/>
        <shadow val="0"/>
        <u val="none"/>
        <vertAlign val="baseline"/>
        <sz val="11"/>
        <name val="Calibri"/>
        <family val="2"/>
        <scheme val="minor"/>
      </font>
      <alignment horizontal="center" vertical="center" textRotation="0" wrapText="1" indent="0" justifyLastLine="0" shrinkToFit="0" readingOrder="0"/>
      <border diagonalUp="0" diagonalDown="0">
        <left style="thin">
          <color indexed="64"/>
        </left>
        <right style="medium">
          <color indexed="64"/>
        </right>
        <top style="thin">
          <color auto="1"/>
        </top>
        <bottom style="thin">
          <color auto="1"/>
        </bottom>
        <vertical style="thin">
          <color indexed="64"/>
        </vertical>
        <horizontal style="thin">
          <color auto="1"/>
        </horizontal>
      </border>
    </dxf>
    <dxf>
      <font>
        <b val="0"/>
        <i val="0"/>
        <strike val="0"/>
        <condense val="0"/>
        <extend val="0"/>
        <outline val="0"/>
        <shadow val="0"/>
        <u val="none"/>
        <vertAlign val="baseline"/>
        <sz val="11"/>
        <color theme="1"/>
        <name val="Calibri"/>
        <family val="2"/>
        <scheme val="minor"/>
      </font>
      <alignment horizontal="center" vertical="center" textRotation="0" wrapText="1" indent="0" justifyLastLine="0" shrinkToFit="0" readingOrder="0"/>
      <border diagonalUp="0" diagonalDown="0">
        <left style="thin">
          <color indexed="64"/>
        </left>
        <right style="thin">
          <color indexed="64"/>
        </right>
        <top style="thin">
          <color auto="1"/>
        </top>
        <bottom style="thin">
          <color auto="1"/>
        </bottom>
        <vertical style="thin">
          <color indexed="64"/>
        </vertical>
        <horizontal style="thin">
          <color auto="1"/>
        </horizontal>
      </border>
    </dxf>
    <dxf>
      <alignment horizontal="center" vertical="center" textRotation="0" wrapText="1" indent="0" justifyLastLine="0" shrinkToFit="0" readingOrder="0"/>
      <border diagonalUp="0" diagonalDown="0">
        <left style="thin">
          <color indexed="64"/>
        </left>
        <right style="thin">
          <color indexed="64"/>
        </right>
        <top style="thin">
          <color auto="1"/>
        </top>
        <bottom style="thin">
          <color auto="1"/>
        </bottom>
        <vertical/>
        <horizontal style="thin">
          <color auto="1"/>
        </horizontal>
      </border>
    </dxf>
    <dxf>
      <alignment horizontal="center" vertical="center" textRotation="0" wrapText="1" indent="0" justifyLastLine="0" shrinkToFit="0" readingOrder="0"/>
      <border diagonalUp="0" diagonalDown="0">
        <left style="thin">
          <color indexed="64"/>
        </left>
        <right style="thin">
          <color indexed="64"/>
        </right>
        <top style="thin">
          <color auto="1"/>
        </top>
        <bottom style="thin">
          <color auto="1"/>
        </bottom>
        <vertical/>
        <horizontal style="thin">
          <color auto="1"/>
        </horizontal>
      </border>
    </dxf>
    <dxf>
      <font>
        <strike val="0"/>
        <outline val="0"/>
        <shadow val="0"/>
        <u val="none"/>
        <vertAlign val="baseline"/>
        <sz val="11"/>
        <name val="Calibri"/>
        <family val="2"/>
        <scheme val="minor"/>
      </font>
      <alignment horizontal="center" vertical="center" textRotation="0" wrapText="1" indent="0" justifyLastLine="0" shrinkToFit="0" readingOrder="0"/>
      <border diagonalUp="0" diagonalDown="0">
        <left style="thin">
          <color indexed="64"/>
        </left>
        <right style="thin">
          <color indexed="64"/>
        </right>
        <top style="thin">
          <color auto="1"/>
        </top>
        <bottom style="thin">
          <color auto="1"/>
        </bottom>
        <vertical style="thin">
          <color indexed="64"/>
        </vertical>
        <horizontal style="thin">
          <color auto="1"/>
        </horizontal>
      </border>
    </dxf>
    <dxf>
      <font>
        <strike val="0"/>
        <outline val="0"/>
        <shadow val="0"/>
        <u val="none"/>
        <vertAlign val="baseline"/>
        <sz val="11"/>
        <name val="Calibri"/>
        <family val="2"/>
        <scheme val="minor"/>
      </font>
      <alignment horizontal="center" vertical="center" textRotation="0" wrapText="1" indent="0" justifyLastLine="0" shrinkToFit="0" readingOrder="0"/>
      <border diagonalUp="0" diagonalDown="0">
        <left style="thin">
          <color indexed="64"/>
        </left>
        <right style="thin">
          <color indexed="64"/>
        </right>
        <top style="thin">
          <color auto="1"/>
        </top>
        <bottom style="thin">
          <color auto="1"/>
        </bottom>
        <vertical style="thin">
          <color indexed="64"/>
        </vertical>
        <horizontal style="thin">
          <color auto="1"/>
        </horizontal>
      </border>
    </dxf>
    <dxf>
      <alignment horizontal="center" vertical="center" textRotation="0" wrapText="1" indent="0" justifyLastLine="0" shrinkToFit="0" readingOrder="0"/>
      <border diagonalUp="0" diagonalDown="0">
        <left style="thin">
          <color indexed="64"/>
        </left>
        <right style="thin">
          <color indexed="64"/>
        </right>
        <top style="thin">
          <color auto="1"/>
        </top>
        <bottom style="thin">
          <color auto="1"/>
        </bottom>
        <vertical/>
        <horizontal style="thin">
          <color auto="1"/>
        </horizontal>
      </border>
    </dxf>
    <dxf>
      <font>
        <strike val="0"/>
        <outline val="0"/>
        <shadow val="0"/>
        <u val="none"/>
        <vertAlign val="baseline"/>
        <sz val="11"/>
        <name val="Calibri"/>
        <family val="2"/>
        <scheme val="minor"/>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auto="1"/>
        </top>
        <bottom style="thin">
          <color auto="1"/>
        </bottom>
        <vertical style="thin">
          <color indexed="64"/>
        </vertical>
        <horizontal style="thin">
          <color auto="1"/>
        </horizontal>
      </border>
    </dxf>
    <dxf>
      <font>
        <strike val="0"/>
        <outline val="0"/>
        <shadow val="0"/>
        <u val="none"/>
        <vertAlign val="baseline"/>
        <sz val="11"/>
        <name val="Calibri"/>
        <family val="2"/>
        <scheme val="minor"/>
      </font>
      <alignment horizontal="center" vertical="center" textRotation="0" wrapText="1" indent="0" justifyLastLine="0" shrinkToFit="0" readingOrder="0"/>
      <border diagonalUp="0" diagonalDown="0">
        <left style="thin">
          <color indexed="64"/>
        </left>
        <right style="thin">
          <color indexed="64"/>
        </right>
        <top style="thin">
          <color auto="1"/>
        </top>
        <bottom style="thin">
          <color auto="1"/>
        </bottom>
        <vertical style="thin">
          <color indexed="64"/>
        </vertical>
        <horizontal style="thin">
          <color auto="1"/>
        </horizontal>
      </border>
    </dxf>
    <dxf>
      <font>
        <strike val="0"/>
        <outline val="0"/>
        <shadow val="0"/>
        <u val="none"/>
        <vertAlign val="baseline"/>
        <sz val="11"/>
        <name val="Calibri"/>
        <family val="2"/>
        <scheme val="minor"/>
      </font>
      <alignment horizontal="center" vertical="center" textRotation="0" wrapText="1" indent="0" justifyLastLine="0" shrinkToFit="0" readingOrder="0"/>
      <border diagonalUp="0" diagonalDown="0">
        <left style="medium">
          <color indexed="64"/>
        </left>
        <right style="thin">
          <color indexed="64"/>
        </right>
        <top style="thin">
          <color auto="1"/>
        </top>
        <bottom style="thin">
          <color auto="1"/>
        </bottom>
        <vertical style="thin">
          <color indexed="64"/>
        </vertical>
        <horizontal style="thin">
          <color auto="1"/>
        </horizontal>
      </border>
    </dxf>
    <dxf>
      <font>
        <strike val="0"/>
        <outline val="0"/>
        <shadow val="0"/>
        <u val="none"/>
        <vertAlign val="baseline"/>
        <sz val="11"/>
        <name val="Calibri"/>
        <family val="2"/>
        <scheme val="minor"/>
      </font>
      <numFmt numFmtId="30" formatCode="@"/>
      <alignment horizontal="center" vertical="center" textRotation="0" wrapText="1" indent="0" justifyLastLine="0" shrinkToFit="0" readingOrder="0"/>
      <border diagonalUp="0" diagonalDown="0">
        <left style="thin">
          <color indexed="64"/>
        </left>
        <right style="medium">
          <color indexed="64"/>
        </right>
        <top style="thin">
          <color auto="1"/>
        </top>
        <bottom style="thin">
          <color auto="1"/>
        </bottom>
        <horizontal style="thin">
          <color auto="1"/>
        </horizontal>
      </border>
    </dxf>
    <dxf>
      <numFmt numFmtId="0" formatCode="General"/>
      <alignment horizontal="center" vertical="center" textRotation="0" wrapText="1" indent="0" justifyLastLine="0" shrinkToFit="0" readingOrder="0"/>
      <border diagonalUp="0" diagonalDown="0">
        <left style="thin">
          <color indexed="64"/>
        </left>
        <right/>
        <top style="thin">
          <color indexed="64"/>
        </top>
        <bottom style="thin">
          <color indexed="64"/>
        </bottom>
        <vertical/>
        <horizontal/>
      </border>
    </dxf>
    <dxf>
      <font>
        <b val="0"/>
        <i val="0"/>
        <strike val="0"/>
        <condense val="0"/>
        <extend val="0"/>
        <outline val="0"/>
        <shadow val="0"/>
        <u val="none"/>
        <vertAlign val="baseline"/>
        <sz val="11"/>
        <color auto="1"/>
        <name val="Calibri"/>
        <family val="2"/>
        <scheme val="minor"/>
      </font>
      <numFmt numFmtId="30" formatCode="@"/>
      <alignment horizontal="center" vertical="center" textRotation="0" wrapText="1" indent="0" justifyLastLine="0" shrinkToFit="0" readingOrder="0"/>
      <border diagonalUp="0" diagonalDown="0">
        <left style="thin">
          <color indexed="64"/>
        </left>
        <right/>
        <top style="thin">
          <color indexed="64"/>
        </top>
        <bottom style="thin">
          <color indexed="64"/>
        </bottom>
        <vertical/>
        <horizontal/>
      </border>
    </dxf>
    <dxf>
      <font>
        <b val="0"/>
        <i val="0"/>
        <strike val="0"/>
        <condense val="0"/>
        <extend val="0"/>
        <outline val="0"/>
        <shadow val="0"/>
        <u val="none"/>
        <vertAlign val="baseline"/>
        <sz val="11"/>
        <color theme="1"/>
        <name val="Calibri"/>
        <family val="2"/>
        <scheme val="minor"/>
      </font>
      <numFmt numFmtId="30" formatCode="@"/>
      <alignment horizontal="center" vertical="center" textRotation="0" wrapText="1" indent="0" justifyLastLine="0" shrinkToFit="0" readingOrder="0"/>
      <border diagonalUp="0" diagonalDown="0">
        <left style="thin">
          <color indexed="64"/>
        </left>
        <right/>
        <top style="thin">
          <color auto="1"/>
        </top>
        <bottom style="thin">
          <color auto="1"/>
        </bottom>
        <horizontal style="thin">
          <color auto="1"/>
        </horizontal>
      </border>
    </dxf>
    <dxf>
      <font>
        <strike val="0"/>
        <outline val="0"/>
        <shadow val="0"/>
        <u val="none"/>
        <vertAlign val="baseline"/>
        <sz val="11"/>
        <name val="Calibri"/>
        <family val="2"/>
        <scheme val="minor"/>
      </font>
      <numFmt numFmtId="30" formatCode="@"/>
      <alignment horizontal="center" vertical="center" textRotation="0" wrapText="1" indent="0" justifyLastLine="0" shrinkToFit="0" readingOrder="0"/>
      <border diagonalUp="0" diagonalDown="0">
        <left style="thin">
          <color indexed="64"/>
        </left>
        <right style="thin">
          <color indexed="64"/>
        </right>
        <top style="thin">
          <color auto="1"/>
        </top>
        <bottom style="thin">
          <color auto="1"/>
        </bottom>
        <horizontal style="thin">
          <color auto="1"/>
        </horizontal>
      </border>
    </dxf>
    <dxf>
      <font>
        <b val="0"/>
        <i val="0"/>
        <strike val="0"/>
        <condense val="0"/>
        <extend val="0"/>
        <outline val="0"/>
        <shadow val="0"/>
        <u val="none"/>
        <vertAlign val="baseline"/>
        <sz val="11"/>
        <color theme="1"/>
        <name val="Calibri"/>
        <family val="2"/>
        <scheme val="minor"/>
      </font>
      <numFmt numFmtId="30" formatCode="@"/>
      <alignment horizontal="center" vertical="center" textRotation="0" wrapText="1" indent="0" justifyLastLine="0" shrinkToFit="0" readingOrder="0"/>
      <border diagonalUp="0" diagonalDown="0">
        <left style="medium">
          <color indexed="64"/>
        </left>
        <right style="thin">
          <color indexed="64"/>
        </right>
        <top style="thin">
          <color auto="1"/>
        </top>
        <bottom style="thin">
          <color auto="1"/>
        </bottom>
        <horizontal style="thin">
          <color auto="1"/>
        </horizontal>
      </border>
    </dxf>
    <dxf>
      <font>
        <strike val="0"/>
        <outline val="0"/>
        <shadow val="0"/>
        <u val="none"/>
        <vertAlign val="baseline"/>
        <sz val="11"/>
        <name val="Calibri"/>
        <family val="2"/>
        <scheme val="minor"/>
      </font>
      <fill>
        <patternFill patternType="none">
          <fgColor indexed="64"/>
          <bgColor auto="1"/>
        </patternFill>
      </fill>
      <alignment wrapText="1" indent="0" justifyLastLine="0" shrinkToFit="0" readingOrder="0"/>
      <border diagonalUp="0" diagonalDown="0">
        <left style="thin">
          <color indexed="64"/>
        </left>
        <right style="medium">
          <color indexed="64"/>
        </right>
        <top style="thin">
          <color indexed="64"/>
        </top>
        <bottom style="thin">
          <color indexed="64"/>
        </bottom>
        <vertical style="thin">
          <color indexed="64"/>
        </vertical>
        <horizontal style="thin">
          <color indexed="64"/>
        </horizontal>
      </border>
    </dxf>
    <dxf>
      <font>
        <strike val="0"/>
        <outline val="0"/>
        <shadow val="0"/>
        <u val="none"/>
        <vertAlign val="baseline"/>
        <sz val="11"/>
        <name val="Calibri"/>
        <family val="2"/>
        <scheme val="minor"/>
      </font>
      <fill>
        <patternFill patternType="none">
          <fgColor indexed="64"/>
          <bgColor auto="1"/>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auto="1"/>
        </bottom>
        <vertical/>
        <horizontal/>
      </border>
    </dxf>
    <dxf>
      <font>
        <strike val="0"/>
        <outline val="0"/>
        <shadow val="0"/>
        <u val="none"/>
        <vertAlign val="baseline"/>
        <sz val="11"/>
        <name val="Calibri"/>
        <family val="2"/>
        <scheme val="minor"/>
      </font>
      <fill>
        <patternFill patternType="none">
          <fgColor indexed="64"/>
          <bgColor auto="1"/>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ill>
        <patternFill>
          <fgColor indexed="64"/>
          <bgColor rgb="FFFFFF00"/>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sz val="11"/>
        <name val="Calibri"/>
        <family val="2"/>
        <scheme val="minor"/>
      </font>
      <fill>
        <patternFill patternType="none">
          <fgColor indexed="64"/>
          <bgColor auto="1"/>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sz val="11"/>
        <name val="Calibri"/>
        <family val="2"/>
        <scheme val="minor"/>
      </font>
      <alignment horizontal="center" vertical="center" textRotation="0" wrapText="1" indent="0" justifyLastLine="0" shrinkToFit="0" readingOrder="0"/>
      <border diagonalUp="0" diagonalDown="0">
        <left style="medium">
          <color indexed="64"/>
        </left>
        <right style="thin">
          <color indexed="64"/>
        </right>
        <top style="thin">
          <color indexed="64"/>
        </top>
        <bottom style="thin">
          <color indexed="64"/>
        </bottom>
        <vertical style="thin">
          <color indexed="64"/>
        </vertical>
        <horizontal style="thin">
          <color indexed="64"/>
        </horizontal>
      </border>
    </dxf>
    <dxf>
      <border outline="0">
        <top style="thin">
          <color indexed="64"/>
        </top>
      </border>
    </dxf>
    <dxf>
      <font>
        <strike val="0"/>
        <outline val="0"/>
        <shadow val="0"/>
        <u val="none"/>
        <vertAlign val="baseline"/>
        <sz val="11"/>
        <name val="Calibri"/>
        <family val="2"/>
        <scheme val="minor"/>
      </font>
      <alignment horizontal="center" vertical="center" textRotation="0" wrapText="1" indent="0" justifyLastLine="0" shrinkToFit="0" readingOrder="0"/>
    </dxf>
    <dxf>
      <border outline="0">
        <bottom style="thin">
          <color indexed="64"/>
        </bottom>
      </border>
    </dxf>
    <dxf>
      <font>
        <b val="0"/>
        <i val="0"/>
        <strike val="0"/>
        <condense val="0"/>
        <extend val="0"/>
        <outline val="0"/>
        <shadow val="0"/>
        <u val="none"/>
        <vertAlign val="baseline"/>
        <sz val="11"/>
        <color auto="1"/>
        <name val="Calibri"/>
        <family val="2"/>
        <scheme val="minor"/>
      </font>
      <fill>
        <patternFill patternType="solid">
          <fgColor indexed="64"/>
          <bgColor theme="4" tint="0.79998168889431442"/>
        </patternFill>
      </fill>
      <alignment horizontal="center" vertical="center" textRotation="0" wrapText="1" indent="0" justifyLastLine="0" shrinkToFit="0" readingOrder="0"/>
      <border diagonalUp="0" diagonalDown="0" outline="0">
        <left style="thin">
          <color indexed="64"/>
        </left>
        <right style="thin">
          <color indexed="64"/>
        </right>
        <top/>
        <bottom/>
      </border>
    </dxf>
    <dxf>
      <numFmt numFmtId="0" formatCode="General"/>
      <alignment horizontal="center" vertical="center" textRotation="0" wrapText="1" indent="0" justifyLastLine="0" shrinkToFit="0" readingOrder="0"/>
      <protection locked="1" hidden="0"/>
    </dxf>
    <dxf>
      <font>
        <strike val="0"/>
        <outline val="0"/>
        <shadow val="0"/>
        <u val="none"/>
        <vertAlign val="baseline"/>
        <sz val="9"/>
        <color theme="1"/>
        <name val="Calibri"/>
        <family val="2"/>
        <scheme val="minor"/>
      </font>
      <numFmt numFmtId="0" formatCode="General"/>
      <alignment horizontal="left" vertical="center" textRotation="0" wrapText="1" indent="0" justifyLastLine="0" shrinkToFit="0" readingOrder="0"/>
      <protection locked="1" hidden="0"/>
    </dxf>
    <dxf>
      <numFmt numFmtId="0" formatCode="General"/>
      <alignment horizontal="center" vertical="center" textRotation="0" wrapText="1" indent="0" justifyLastLine="0" shrinkToFit="0" readingOrder="0"/>
      <protection locked="1" hidden="0"/>
    </dxf>
    <dxf>
      <numFmt numFmtId="0" formatCode="General"/>
      <alignment horizontal="center" vertical="center" textRotation="0" wrapText="1" indent="0" justifyLastLine="0" shrinkToFit="0" readingOrder="0"/>
      <protection locked="1" hidden="0"/>
    </dxf>
    <dxf>
      <font>
        <strike val="0"/>
        <outline val="0"/>
        <shadow val="0"/>
        <u val="none"/>
        <vertAlign val="baseline"/>
        <sz val="9"/>
        <color theme="1"/>
        <name val="Calibri"/>
        <family val="2"/>
        <scheme val="minor"/>
      </font>
      <numFmt numFmtId="0" formatCode="General"/>
      <alignment horizontal="left" vertical="center" textRotation="0" wrapText="1" indent="0" justifyLastLine="0" shrinkToFit="0" readingOrder="0"/>
      <protection locked="1" hidden="0"/>
    </dxf>
    <dxf>
      <numFmt numFmtId="0" formatCode="General"/>
      <alignment horizontal="center" vertical="center" textRotation="0" wrapText="1" indent="0" justifyLastLine="0" shrinkToFit="0" readingOrder="0"/>
      <protection locked="1" hidden="0"/>
    </dxf>
    <dxf>
      <numFmt numFmtId="0" formatCode="General"/>
      <alignment horizontal="center" vertical="center" textRotation="0" wrapText="1" indent="0" justifyLastLine="0" shrinkToFit="0" readingOrder="0"/>
      <protection locked="1" hidden="0"/>
    </dxf>
    <dxf>
      <numFmt numFmtId="19" formatCode="dd/mm/yyyy"/>
      <alignment horizontal="center" vertical="center" textRotation="0" wrapText="1" indent="0" justifyLastLine="0" shrinkToFit="0" readingOrder="0"/>
      <protection locked="1" hidden="0"/>
    </dxf>
    <dxf>
      <numFmt numFmtId="19" formatCode="dd/mm/yyyy"/>
      <alignment horizontal="center" vertical="center" textRotation="0" wrapText="1" indent="0" justifyLastLine="0" shrinkToFit="0" readingOrder="0"/>
      <protection locked="1" hidden="0"/>
    </dxf>
    <dxf>
      <numFmt numFmtId="19" formatCode="dd/mm/yyyy"/>
      <alignment horizontal="center" vertical="center" textRotation="0" wrapText="1" indent="0" justifyLastLine="0" shrinkToFit="0" readingOrder="0"/>
      <protection locked="1" hidden="0"/>
    </dxf>
    <dxf>
      <numFmt numFmtId="0" formatCode="General"/>
      <alignment horizontal="center" vertical="center" textRotation="0" wrapText="1" indent="0" justifyLastLine="0" shrinkToFit="0" readingOrder="0"/>
      <protection locked="1" hidden="0"/>
    </dxf>
    <dxf>
      <numFmt numFmtId="0" formatCode="General"/>
      <alignment horizontal="center" vertical="center" textRotation="0" wrapText="1" indent="0" justifyLastLine="0" shrinkToFit="0" readingOrder="0"/>
      <protection locked="1" hidden="0"/>
    </dxf>
    <dxf>
      <numFmt numFmtId="19" formatCode="dd/mm/yyyy"/>
      <alignment horizontal="center" vertical="center" textRotation="0" wrapText="1" indent="0" justifyLastLine="0" shrinkToFit="0" readingOrder="0"/>
      <protection locked="1" hidden="0"/>
    </dxf>
    <dxf>
      <numFmt numFmtId="19" formatCode="dd/mm/yyyy"/>
      <alignment horizontal="center" vertical="center" textRotation="0" wrapText="1" indent="0" justifyLastLine="0" shrinkToFit="0" readingOrder="0"/>
      <protection locked="1" hidden="0"/>
    </dxf>
    <dxf>
      <numFmt numFmtId="19" formatCode="dd/mm/yyyy"/>
      <alignment horizontal="center" vertical="center" textRotation="0" wrapText="1" indent="0" justifyLastLine="0" shrinkToFit="0" readingOrder="0"/>
      <protection locked="1" hidden="0"/>
    </dxf>
    <dxf>
      <numFmt numFmtId="19" formatCode="dd/mm/yyyy"/>
      <alignment horizontal="center" vertical="center" textRotation="0" wrapText="1" indent="0" justifyLastLine="0" shrinkToFit="0" readingOrder="0"/>
      <protection locked="1" hidden="0"/>
    </dxf>
    <dxf>
      <numFmt numFmtId="19" formatCode="dd/mm/yyyy"/>
      <alignment horizontal="center" vertical="center" textRotation="0" wrapText="1" indent="0" justifyLastLine="0" shrinkToFit="0" readingOrder="0"/>
      <protection locked="1" hidden="0"/>
    </dxf>
    <dxf>
      <alignment horizontal="center" vertical="center" textRotation="0" wrapText="1" indent="0" justifyLastLine="0" shrinkToFit="0" readingOrder="0"/>
      <protection locked="1" hidden="0"/>
    </dxf>
    <dxf>
      <border>
        <bottom style="medium">
          <color indexed="64"/>
        </bottom>
      </border>
    </dxf>
    <dxf>
      <font>
        <b/>
        <i val="0"/>
        <strike val="0"/>
        <condense val="0"/>
        <extend val="0"/>
        <outline val="0"/>
        <shadow val="0"/>
        <u val="none"/>
        <vertAlign val="baseline"/>
        <sz val="11"/>
        <color auto="1"/>
        <name val="Calibri"/>
        <family val="2"/>
        <scheme val="minor"/>
      </font>
      <fill>
        <patternFill patternType="solid">
          <fgColor indexed="64"/>
          <bgColor rgb="FFF7EFD9"/>
        </patternFill>
      </fill>
      <alignment horizontal="center" vertical="center" textRotation="0" wrapText="1" indent="0" justifyLastLine="0" shrinkToFit="0" readingOrder="0"/>
      <border diagonalUp="0" diagonalDown="0">
        <left style="thin">
          <color indexed="64"/>
        </left>
        <right style="thin">
          <color indexed="64"/>
        </right>
        <top/>
        <bottom/>
      </border>
      <protection locked="1" hidden="0"/>
    </dxf>
    <dxf>
      <border>
        <left style="thin">
          <color auto="1"/>
        </left>
        <right style="thin">
          <color auto="1"/>
        </right>
        <top style="thin">
          <color auto="1"/>
        </top>
        <bottom style="thin">
          <color auto="1"/>
        </bottom>
        <vertical style="thin">
          <color auto="1"/>
        </vertical>
        <horizontal style="thin">
          <color auto="1"/>
        </horizontal>
      </border>
    </dxf>
  </dxfs>
  <tableStyles count="1" defaultTableStyle="TableStyleMedium2" defaultPivotStyle="PivotStyleLight16">
    <tableStyle name="Style de tableau 1" pivot="0" count="1" xr9:uid="{65019327-CF0D-41CB-8974-FB2B35B5B521}">
      <tableStyleElement type="wholeTable" dxfId="2700"/>
    </tableStyle>
  </tableStyles>
  <colors>
    <mruColors>
      <color rgb="FFFFFF00"/>
      <color rgb="FFCCCCFF"/>
      <color rgb="FFBC9937"/>
      <color rgb="FF7030A0"/>
      <color rgb="FFED7D31"/>
      <color rgb="FFFF0000"/>
      <color rgb="FFC5E0B4"/>
      <color rgb="FFDAE3F3"/>
      <color rgb="FFEDE2F6"/>
      <color rgb="FFE1C67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eetMetadata" Target="metadata.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microsoft.com/office/2017/10/relationships/person" Target="persons/person.xml"/></Relationships>
</file>

<file path=xl/ctrlProps/ctrlProp1.xml><?xml version="1.0" encoding="utf-8"?>
<formControlPr xmlns="http://schemas.microsoft.com/office/spreadsheetml/2009/9/main" objectType="CheckBox" fmlaLink="'PR-tampon'!$B$3" lockText="1" noThreeD="1"/>
</file>

<file path=xl/ctrlProps/ctrlProp2.xml><?xml version="1.0" encoding="utf-8"?>
<formControlPr xmlns="http://schemas.microsoft.com/office/spreadsheetml/2009/9/main" objectType="CheckBox" fmlaLink="'PR-tampon'!$B$4" lockText="1" noThreeD="1"/>
</file>

<file path=xl/ctrlProps/ctrlProp3.xml><?xml version="1.0" encoding="utf-8"?>
<formControlPr xmlns="http://schemas.microsoft.com/office/spreadsheetml/2009/9/main" objectType="CheckBox" fmlaLink="'PR-tampon'!$B$5" lockText="1" noThreeD="1"/>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8" Type="http://schemas.openxmlformats.org/officeDocument/2006/relationships/image" Target="../media/image10.png"/><Relationship Id="rId3" Type="http://schemas.openxmlformats.org/officeDocument/2006/relationships/image" Target="../media/image5.png"/><Relationship Id="rId7" Type="http://schemas.openxmlformats.org/officeDocument/2006/relationships/image" Target="../media/image9.png"/><Relationship Id="rId2" Type="http://schemas.openxmlformats.org/officeDocument/2006/relationships/image" Target="../media/image4.png"/><Relationship Id="rId1" Type="http://schemas.openxmlformats.org/officeDocument/2006/relationships/image" Target="../media/image3.png"/><Relationship Id="rId6" Type="http://schemas.openxmlformats.org/officeDocument/2006/relationships/image" Target="../media/image8.png"/><Relationship Id="rId11" Type="http://schemas.openxmlformats.org/officeDocument/2006/relationships/image" Target="../media/image2.jpeg"/><Relationship Id="rId5" Type="http://schemas.openxmlformats.org/officeDocument/2006/relationships/image" Target="../media/image7.png"/><Relationship Id="rId10" Type="http://schemas.openxmlformats.org/officeDocument/2006/relationships/image" Target="../media/image1.jpeg"/><Relationship Id="rId4" Type="http://schemas.openxmlformats.org/officeDocument/2006/relationships/image" Target="../media/image6.png"/><Relationship Id="rId9" Type="http://schemas.openxmlformats.org/officeDocument/2006/relationships/image" Target="../media/image11.png"/></Relationships>
</file>

<file path=xl/drawings/_rels/drawing3.xml.rels><?xml version="1.0" encoding="UTF-8" standalone="yes"?>
<Relationships xmlns="http://schemas.openxmlformats.org/package/2006/relationships"><Relationship Id="rId2" Type="http://schemas.openxmlformats.org/officeDocument/2006/relationships/image" Target="../media/image13.jpeg"/><Relationship Id="rId1" Type="http://schemas.openxmlformats.org/officeDocument/2006/relationships/image" Target="../media/image12.jp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1841853</xdr:colOff>
      <xdr:row>2</xdr:row>
      <xdr:rowOff>67162</xdr:rowOff>
    </xdr:to>
    <xdr:sp macro="" textlink="">
      <xdr:nvSpPr>
        <xdr:cNvPr id="2" name="ZoneTexte 1">
          <a:extLst>
            <a:ext uri="{FF2B5EF4-FFF2-40B4-BE49-F238E27FC236}">
              <a16:creationId xmlns:a16="http://schemas.microsoft.com/office/drawing/2014/main" id="{CEE0F584-769B-406D-9633-C5DF7674B644}"/>
            </a:ext>
          </a:extLst>
        </xdr:cNvPr>
        <xdr:cNvSpPr txBox="1">
          <a:spLocks noChangeAspect="1"/>
        </xdr:cNvSpPr>
      </xdr:nvSpPr>
      <xdr:spPr>
        <a:xfrm>
          <a:off x="0" y="0"/>
          <a:ext cx="1841853" cy="42738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fr-FR" sz="1100" b="1"/>
            <a:t>Financé par :</a:t>
          </a:r>
        </a:p>
      </xdr:txBody>
    </xdr:sp>
    <xdr:clientData/>
  </xdr:twoCellAnchor>
  <xdr:twoCellAnchor editAs="oneCell">
    <xdr:from>
      <xdr:col>0</xdr:col>
      <xdr:colOff>157364</xdr:colOff>
      <xdr:row>1</xdr:row>
      <xdr:rowOff>143249</xdr:rowOff>
    </xdr:from>
    <xdr:to>
      <xdr:col>0</xdr:col>
      <xdr:colOff>1997375</xdr:colOff>
      <xdr:row>6</xdr:row>
      <xdr:rowOff>56512</xdr:rowOff>
    </xdr:to>
    <xdr:pic>
      <xdr:nvPicPr>
        <xdr:cNvPr id="3" name="Image 2">
          <a:extLst>
            <a:ext uri="{FF2B5EF4-FFF2-40B4-BE49-F238E27FC236}">
              <a16:creationId xmlns:a16="http://schemas.microsoft.com/office/drawing/2014/main" id="{DEC71E30-9D35-4773-AA1F-0CAEDB5C7F5D}"/>
            </a:ext>
          </a:extLst>
        </xdr:cNvPr>
        <xdr:cNvPicPr>
          <a:picLocks noChangeAspect="1"/>
        </xdr:cNvPicPr>
      </xdr:nvPicPr>
      <xdr:blipFill>
        <a:blip xmlns:r="http://schemas.openxmlformats.org/officeDocument/2006/relationships" r:embed="rId1" cstate="screen">
          <a:extLst>
            <a:ext uri="{28A0092B-C50C-407E-A947-70E740481C1C}">
              <a14:useLocalDpi xmlns:a14="http://schemas.microsoft.com/office/drawing/2010/main"/>
            </a:ext>
          </a:extLst>
        </a:blip>
        <a:stretch>
          <a:fillRect/>
        </a:stretch>
      </xdr:blipFill>
      <xdr:spPr>
        <a:xfrm>
          <a:off x="157364" y="323358"/>
          <a:ext cx="1840011" cy="813809"/>
        </a:xfrm>
        <a:prstGeom prst="rect">
          <a:avLst/>
        </a:prstGeom>
      </xdr:spPr>
    </xdr:pic>
    <xdr:clientData/>
  </xdr:twoCellAnchor>
  <xdr:twoCellAnchor editAs="oneCell">
    <xdr:from>
      <xdr:col>0</xdr:col>
      <xdr:colOff>2113771</xdr:colOff>
      <xdr:row>0</xdr:row>
      <xdr:rowOff>27940</xdr:rowOff>
    </xdr:from>
    <xdr:to>
      <xdr:col>0</xdr:col>
      <xdr:colOff>3938514</xdr:colOff>
      <xdr:row>2</xdr:row>
      <xdr:rowOff>8710</xdr:rowOff>
    </xdr:to>
    <xdr:sp macro="" textlink="">
      <xdr:nvSpPr>
        <xdr:cNvPr id="5" name="ZoneTexte 4">
          <a:extLst>
            <a:ext uri="{FF2B5EF4-FFF2-40B4-BE49-F238E27FC236}">
              <a16:creationId xmlns:a16="http://schemas.microsoft.com/office/drawing/2014/main" id="{97A2CB11-755B-449A-B5D3-27E678C9DB5C}"/>
            </a:ext>
          </a:extLst>
        </xdr:cNvPr>
        <xdr:cNvSpPr txBox="1">
          <a:spLocks noChangeAspect="1"/>
        </xdr:cNvSpPr>
      </xdr:nvSpPr>
      <xdr:spPr>
        <a:xfrm>
          <a:off x="2113771" y="27940"/>
          <a:ext cx="1824743" cy="34098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fr-FR" sz="1100" b="1"/>
            <a:t>Conçu et réalisé par :</a:t>
          </a:r>
        </a:p>
      </xdr:txBody>
    </xdr:sp>
    <xdr:clientData/>
  </xdr:twoCellAnchor>
  <xdr:twoCellAnchor editAs="oneCell">
    <xdr:from>
      <xdr:col>0</xdr:col>
      <xdr:colOff>2530023</xdr:colOff>
      <xdr:row>2</xdr:row>
      <xdr:rowOff>32459</xdr:rowOff>
    </xdr:from>
    <xdr:to>
      <xdr:col>0</xdr:col>
      <xdr:colOff>4655065</xdr:colOff>
      <xdr:row>5</xdr:row>
      <xdr:rowOff>37194</xdr:rowOff>
    </xdr:to>
    <xdr:pic>
      <xdr:nvPicPr>
        <xdr:cNvPr id="6" name="Image 5">
          <a:extLst>
            <a:ext uri="{FF2B5EF4-FFF2-40B4-BE49-F238E27FC236}">
              <a16:creationId xmlns:a16="http://schemas.microsoft.com/office/drawing/2014/main" id="{1245ADF0-D17F-4CEA-97BF-CE710B98B14D}"/>
            </a:ext>
          </a:extLst>
        </xdr:cNvPr>
        <xdr:cNvPicPr>
          <a:picLocks noChangeAspect="1"/>
        </xdr:cNvPicPr>
      </xdr:nvPicPr>
      <xdr:blipFill>
        <a:blip xmlns:r="http://schemas.openxmlformats.org/officeDocument/2006/relationships" r:embed="rId2" cstate="screen">
          <a:extLst>
            <a:ext uri="{28A0092B-C50C-407E-A947-70E740481C1C}">
              <a14:useLocalDpi xmlns:a14="http://schemas.microsoft.com/office/drawing/2010/main"/>
            </a:ext>
          </a:extLst>
        </a:blip>
        <a:stretch>
          <a:fillRect/>
        </a:stretch>
      </xdr:blipFill>
      <xdr:spPr>
        <a:xfrm rot="5400000">
          <a:off x="3320013" y="-397313"/>
          <a:ext cx="545062" cy="212504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91108</xdr:colOff>
      <xdr:row>13</xdr:row>
      <xdr:rowOff>0</xdr:rowOff>
    </xdr:from>
    <xdr:to>
      <xdr:col>0</xdr:col>
      <xdr:colOff>6899032</xdr:colOff>
      <xdr:row>24</xdr:row>
      <xdr:rowOff>129870</xdr:rowOff>
    </xdr:to>
    <xdr:pic>
      <xdr:nvPicPr>
        <xdr:cNvPr id="11" name="Image 10">
          <a:extLst>
            <a:ext uri="{FF2B5EF4-FFF2-40B4-BE49-F238E27FC236}">
              <a16:creationId xmlns:a16="http://schemas.microsoft.com/office/drawing/2014/main" id="{00000000-0008-0000-0100-00000B000000}"/>
            </a:ext>
          </a:extLst>
        </xdr:cNvPr>
        <xdr:cNvPicPr>
          <a:picLocks noChangeAspect="1"/>
        </xdr:cNvPicPr>
      </xdr:nvPicPr>
      <xdr:blipFill rotWithShape="1">
        <a:blip xmlns:r="http://schemas.openxmlformats.org/officeDocument/2006/relationships" r:embed="rId1" cstate="screen">
          <a:extLst>
            <a:ext uri="{28A0092B-C50C-407E-A947-70E740481C1C}">
              <a14:useLocalDpi xmlns:a14="http://schemas.microsoft.com/office/drawing/2010/main"/>
            </a:ext>
          </a:extLst>
        </a:blip>
        <a:srcRect t="15592" r="10826"/>
        <a:stretch/>
      </xdr:blipFill>
      <xdr:spPr>
        <a:xfrm>
          <a:off x="91108" y="3722077"/>
          <a:ext cx="6807924" cy="2503793"/>
        </a:xfrm>
        <a:prstGeom prst="rect">
          <a:avLst/>
        </a:prstGeom>
      </xdr:spPr>
    </xdr:pic>
    <xdr:clientData/>
  </xdr:twoCellAnchor>
  <xdr:twoCellAnchor editAs="oneCell">
    <xdr:from>
      <xdr:col>0</xdr:col>
      <xdr:colOff>443194</xdr:colOff>
      <xdr:row>93</xdr:row>
      <xdr:rowOff>133350</xdr:rowOff>
    </xdr:from>
    <xdr:to>
      <xdr:col>0</xdr:col>
      <xdr:colOff>5265738</xdr:colOff>
      <xdr:row>99</xdr:row>
      <xdr:rowOff>173481</xdr:rowOff>
    </xdr:to>
    <xdr:pic>
      <xdr:nvPicPr>
        <xdr:cNvPr id="88" name="Image 87">
          <a:extLst>
            <a:ext uri="{FF2B5EF4-FFF2-40B4-BE49-F238E27FC236}">
              <a16:creationId xmlns:a16="http://schemas.microsoft.com/office/drawing/2014/main" id="{00000000-0008-0000-0100-000058000000}"/>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a:ext>
          </a:extLst>
        </a:blip>
        <a:srcRect t="26967"/>
        <a:stretch/>
      </xdr:blipFill>
      <xdr:spPr>
        <a:xfrm>
          <a:off x="443194" y="20402550"/>
          <a:ext cx="4822544" cy="1183131"/>
        </a:xfrm>
        <a:prstGeom prst="rect">
          <a:avLst/>
        </a:prstGeom>
      </xdr:spPr>
    </xdr:pic>
    <xdr:clientData/>
  </xdr:twoCellAnchor>
  <xdr:twoCellAnchor editAs="oneCell">
    <xdr:from>
      <xdr:col>0</xdr:col>
      <xdr:colOff>104192</xdr:colOff>
      <xdr:row>20</xdr:row>
      <xdr:rowOff>206552</xdr:rowOff>
    </xdr:from>
    <xdr:to>
      <xdr:col>0</xdr:col>
      <xdr:colOff>6893169</xdr:colOff>
      <xdr:row>24</xdr:row>
      <xdr:rowOff>135114</xdr:rowOff>
    </xdr:to>
    <xdr:sp macro="" textlink="">
      <xdr:nvSpPr>
        <xdr:cNvPr id="20" name="Rectangle 19">
          <a:extLst>
            <a:ext uri="{FF2B5EF4-FFF2-40B4-BE49-F238E27FC236}">
              <a16:creationId xmlns:a16="http://schemas.microsoft.com/office/drawing/2014/main" id="{00000000-0008-0000-0100-000014000000}"/>
            </a:ext>
          </a:extLst>
        </xdr:cNvPr>
        <xdr:cNvSpPr/>
      </xdr:nvSpPr>
      <xdr:spPr>
        <a:xfrm>
          <a:off x="104192" y="5388152"/>
          <a:ext cx="6788977" cy="842962"/>
        </a:xfrm>
        <a:prstGeom prst="rect">
          <a:avLst/>
        </a:prstGeom>
        <a:solidFill>
          <a:srgbClr val="C5E0B4">
            <a:alpha val="50196"/>
          </a:srgbClr>
        </a:solidFill>
        <a:ln w="12700">
          <a:solidFill>
            <a:srgbClr val="00B05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nchorCtr="0"/>
        <a:lstStyle/>
        <a:p>
          <a:pPr marL="0" marR="0" lvl="0" indent="0" algn="ctr" defTabSz="914400" eaLnBrk="1" fontAlgn="auto" latinLnBrk="0" hangingPunct="1">
            <a:lnSpc>
              <a:spcPct val="100000"/>
            </a:lnSpc>
            <a:spcBef>
              <a:spcPts val="0"/>
            </a:spcBef>
            <a:spcAft>
              <a:spcPts val="0"/>
            </a:spcAft>
            <a:buClrTx/>
            <a:buSzTx/>
            <a:buFontTx/>
            <a:buNone/>
            <a:tabLst/>
            <a:defRPr/>
          </a:pPr>
          <a:r>
            <a:rPr lang="fr-FR" sz="1000" b="1" baseline="0">
              <a:solidFill>
                <a:schemeClr val="tx1"/>
              </a:solidFill>
              <a:effectLst/>
              <a:latin typeface="+mn-lt"/>
              <a:ea typeface="+mn-ea"/>
              <a:cs typeface="+mn-cs"/>
            </a:rPr>
            <a:t>Résultat de la recherche</a:t>
          </a:r>
          <a:endParaRPr lang="fr-FR" sz="1000">
            <a:solidFill>
              <a:schemeClr val="tx1"/>
            </a:solidFill>
            <a:effectLst/>
          </a:endParaRPr>
        </a:p>
      </xdr:txBody>
    </xdr:sp>
    <xdr:clientData/>
  </xdr:twoCellAnchor>
  <xdr:twoCellAnchor editAs="oneCell">
    <xdr:from>
      <xdr:col>0</xdr:col>
      <xdr:colOff>101202</xdr:colOff>
      <xdr:row>16</xdr:row>
      <xdr:rowOff>140804</xdr:rowOff>
    </xdr:from>
    <xdr:to>
      <xdr:col>0</xdr:col>
      <xdr:colOff>3240069</xdr:colOff>
      <xdr:row>20</xdr:row>
      <xdr:rowOff>168503</xdr:rowOff>
    </xdr:to>
    <xdr:sp macro="" textlink="">
      <xdr:nvSpPr>
        <xdr:cNvPr id="22" name="Rectangle 21">
          <a:extLst>
            <a:ext uri="{FF2B5EF4-FFF2-40B4-BE49-F238E27FC236}">
              <a16:creationId xmlns:a16="http://schemas.microsoft.com/office/drawing/2014/main" id="{00000000-0008-0000-0100-000016000000}"/>
            </a:ext>
          </a:extLst>
        </xdr:cNvPr>
        <xdr:cNvSpPr/>
      </xdr:nvSpPr>
      <xdr:spPr>
        <a:xfrm>
          <a:off x="101202" y="5690152"/>
          <a:ext cx="3138867" cy="955351"/>
        </a:xfrm>
        <a:prstGeom prst="rect">
          <a:avLst/>
        </a:prstGeom>
        <a:solidFill>
          <a:srgbClr val="DAE3F3">
            <a:alpha val="50196"/>
          </a:srgbClr>
        </a:solidFill>
        <a:ln w="12700">
          <a:solidFill>
            <a:schemeClr val="accent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nchorCtr="0"/>
        <a:lstStyle/>
        <a:p>
          <a:pPr algn="ctr"/>
          <a:r>
            <a:rPr lang="fr-FR" sz="1000" b="1">
              <a:solidFill>
                <a:schemeClr val="tx1"/>
              </a:solidFill>
            </a:rPr>
            <a:t>Module de recherche</a:t>
          </a:r>
        </a:p>
      </xdr:txBody>
    </xdr:sp>
    <xdr:clientData/>
  </xdr:twoCellAnchor>
  <xdr:twoCellAnchor editAs="oneCell">
    <xdr:from>
      <xdr:col>0</xdr:col>
      <xdr:colOff>1156054</xdr:colOff>
      <xdr:row>41</xdr:row>
      <xdr:rowOff>164341</xdr:rowOff>
    </xdr:from>
    <xdr:to>
      <xdr:col>0</xdr:col>
      <xdr:colOff>7511415</xdr:colOff>
      <xdr:row>52</xdr:row>
      <xdr:rowOff>123825</xdr:rowOff>
    </xdr:to>
    <xdr:grpSp>
      <xdr:nvGrpSpPr>
        <xdr:cNvPr id="13" name="Groupe 12">
          <a:extLst>
            <a:ext uri="{FF2B5EF4-FFF2-40B4-BE49-F238E27FC236}">
              <a16:creationId xmlns:a16="http://schemas.microsoft.com/office/drawing/2014/main" id="{00000000-0008-0000-0100-00000D000000}"/>
            </a:ext>
          </a:extLst>
        </xdr:cNvPr>
        <xdr:cNvGrpSpPr/>
      </xdr:nvGrpSpPr>
      <xdr:grpSpPr>
        <a:xfrm>
          <a:off x="1156054" y="9765541"/>
          <a:ext cx="6355361" cy="2093084"/>
          <a:chOff x="99103" y="10633050"/>
          <a:chExt cx="7175958" cy="2317616"/>
        </a:xfrm>
      </xdr:grpSpPr>
      <xdr:pic>
        <xdr:nvPicPr>
          <xdr:cNvPr id="12" name="Image 11">
            <a:extLst>
              <a:ext uri="{FF2B5EF4-FFF2-40B4-BE49-F238E27FC236}">
                <a16:creationId xmlns:a16="http://schemas.microsoft.com/office/drawing/2014/main" id="{00000000-0008-0000-0100-00000C000000}"/>
              </a:ext>
            </a:extLst>
          </xdr:cNvPr>
          <xdr:cNvPicPr>
            <a:picLocks noChangeAspect="1"/>
          </xdr:cNvPicPr>
        </xdr:nvPicPr>
        <xdr:blipFill rotWithShape="1">
          <a:blip xmlns:r="http://schemas.openxmlformats.org/officeDocument/2006/relationships" r:embed="rId3" cstate="screen">
            <a:extLst>
              <a:ext uri="{28A0092B-C50C-407E-A947-70E740481C1C}">
                <a14:useLocalDpi xmlns:a14="http://schemas.microsoft.com/office/drawing/2010/main"/>
              </a:ext>
            </a:extLst>
          </a:blip>
          <a:srcRect/>
          <a:stretch/>
        </xdr:blipFill>
        <xdr:spPr>
          <a:xfrm>
            <a:off x="99103" y="10633050"/>
            <a:ext cx="7175958" cy="2317616"/>
          </a:xfrm>
          <a:prstGeom prst="rect">
            <a:avLst/>
          </a:prstGeom>
        </xdr:spPr>
      </xdr:pic>
      <xdr:sp macro="" textlink="">
        <xdr:nvSpPr>
          <xdr:cNvPr id="28" name="Rectangle 27">
            <a:extLst>
              <a:ext uri="{FF2B5EF4-FFF2-40B4-BE49-F238E27FC236}">
                <a16:creationId xmlns:a16="http://schemas.microsoft.com/office/drawing/2014/main" id="{00000000-0008-0000-0100-00001C000000}"/>
              </a:ext>
            </a:extLst>
          </xdr:cNvPr>
          <xdr:cNvSpPr/>
        </xdr:nvSpPr>
        <xdr:spPr>
          <a:xfrm>
            <a:off x="114300" y="11423407"/>
            <a:ext cx="3201618" cy="314325"/>
          </a:xfrm>
          <a:prstGeom prst="rect">
            <a:avLst/>
          </a:prstGeom>
          <a:solidFill>
            <a:srgbClr val="7030A0">
              <a:alpha val="49804"/>
            </a:srgbClr>
          </a:solidFill>
          <a:ln w="38100">
            <a:solidFill>
              <a:srgbClr val="7030A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nchorCtr="0"/>
          <a:lstStyle/>
          <a:p>
            <a:pPr marL="0" marR="0" lvl="0" indent="0" algn="ctr" defTabSz="914400" eaLnBrk="1" fontAlgn="auto" latinLnBrk="0" hangingPunct="1">
              <a:lnSpc>
                <a:spcPct val="100000"/>
              </a:lnSpc>
              <a:spcBef>
                <a:spcPts val="0"/>
              </a:spcBef>
              <a:spcAft>
                <a:spcPts val="0"/>
              </a:spcAft>
              <a:buClrTx/>
              <a:buSzTx/>
              <a:buFontTx/>
              <a:buNone/>
              <a:tabLst/>
              <a:defRPr/>
            </a:pPr>
            <a:r>
              <a:rPr lang="fr-FR" sz="1400" b="1" baseline="0">
                <a:solidFill>
                  <a:schemeClr val="tx1"/>
                </a:solidFill>
                <a:effectLst/>
                <a:latin typeface="+mn-lt"/>
                <a:ea typeface="+mn-ea"/>
                <a:cs typeface="+mn-cs"/>
              </a:rPr>
              <a:t>SUPPORT</a:t>
            </a:r>
            <a:endParaRPr lang="fr-FR" sz="1400">
              <a:solidFill>
                <a:schemeClr val="tx1"/>
              </a:solidFill>
            </a:endParaRPr>
          </a:p>
        </xdr:txBody>
      </xdr:sp>
      <xdr:sp macro="" textlink="">
        <xdr:nvSpPr>
          <xdr:cNvPr id="30" name="Rectangle 29">
            <a:extLst>
              <a:ext uri="{FF2B5EF4-FFF2-40B4-BE49-F238E27FC236}">
                <a16:creationId xmlns:a16="http://schemas.microsoft.com/office/drawing/2014/main" id="{00000000-0008-0000-0100-00001E000000}"/>
              </a:ext>
            </a:extLst>
          </xdr:cNvPr>
          <xdr:cNvSpPr/>
        </xdr:nvSpPr>
        <xdr:spPr>
          <a:xfrm>
            <a:off x="114301" y="11728207"/>
            <a:ext cx="3193714" cy="561975"/>
          </a:xfrm>
          <a:prstGeom prst="rect">
            <a:avLst/>
          </a:prstGeom>
          <a:solidFill>
            <a:schemeClr val="accent2">
              <a:alpha val="49804"/>
            </a:schemeClr>
          </a:solidFill>
          <a:ln w="38100">
            <a:solidFill>
              <a:schemeClr val="accent2"/>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nchorCtr="0"/>
          <a:lstStyle/>
          <a:p>
            <a:pPr marL="0" marR="0" lvl="0" indent="0" algn="ctr" defTabSz="914400" eaLnBrk="1" fontAlgn="auto" latinLnBrk="0" hangingPunct="1">
              <a:lnSpc>
                <a:spcPct val="100000"/>
              </a:lnSpc>
              <a:spcBef>
                <a:spcPts val="0"/>
              </a:spcBef>
              <a:spcAft>
                <a:spcPts val="0"/>
              </a:spcAft>
              <a:buClrTx/>
              <a:buSzTx/>
              <a:buFontTx/>
              <a:buNone/>
              <a:tabLst/>
              <a:defRPr/>
            </a:pPr>
            <a:r>
              <a:rPr lang="fr-FR" sz="1400" b="1" baseline="0">
                <a:solidFill>
                  <a:schemeClr val="tx1"/>
                </a:solidFill>
                <a:effectLst/>
                <a:latin typeface="+mn-lt"/>
                <a:ea typeface="+mn-ea"/>
                <a:cs typeface="+mn-cs"/>
              </a:rPr>
              <a:t>SITUATION</a:t>
            </a:r>
            <a:endParaRPr lang="fr-FR" sz="1400">
              <a:solidFill>
                <a:schemeClr val="tx1"/>
              </a:solidFill>
              <a:effectLst/>
            </a:endParaRPr>
          </a:p>
        </xdr:txBody>
      </xdr:sp>
      <xdr:sp macro="" textlink="">
        <xdr:nvSpPr>
          <xdr:cNvPr id="31" name="Rectangle 30">
            <a:extLst>
              <a:ext uri="{FF2B5EF4-FFF2-40B4-BE49-F238E27FC236}">
                <a16:creationId xmlns:a16="http://schemas.microsoft.com/office/drawing/2014/main" id="{00000000-0008-0000-0100-00001F000000}"/>
              </a:ext>
            </a:extLst>
          </xdr:cNvPr>
          <xdr:cNvSpPr/>
        </xdr:nvSpPr>
        <xdr:spPr>
          <a:xfrm>
            <a:off x="114301" y="12309232"/>
            <a:ext cx="3177906" cy="561975"/>
          </a:xfrm>
          <a:prstGeom prst="rect">
            <a:avLst/>
          </a:prstGeom>
          <a:solidFill>
            <a:srgbClr val="FFFF00">
              <a:alpha val="49804"/>
            </a:srgbClr>
          </a:solidFill>
          <a:ln w="38100">
            <a:solidFill>
              <a:srgbClr val="FFFF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nchorCtr="0"/>
          <a:lstStyle/>
          <a:p>
            <a:pPr marL="0" marR="0" lvl="0" indent="0" algn="ctr" defTabSz="914400" eaLnBrk="1" fontAlgn="auto" latinLnBrk="0" hangingPunct="1">
              <a:lnSpc>
                <a:spcPct val="100000"/>
              </a:lnSpc>
              <a:spcBef>
                <a:spcPts val="0"/>
              </a:spcBef>
              <a:spcAft>
                <a:spcPts val="0"/>
              </a:spcAft>
              <a:buClrTx/>
              <a:buSzTx/>
              <a:buFontTx/>
              <a:buNone/>
              <a:tabLst/>
              <a:defRPr/>
            </a:pPr>
            <a:r>
              <a:rPr lang="fr-FR" sz="1400" b="1" baseline="0">
                <a:solidFill>
                  <a:schemeClr val="tx1"/>
                </a:solidFill>
                <a:effectLst/>
                <a:latin typeface="+mn-lt"/>
                <a:ea typeface="+mn-ea"/>
                <a:cs typeface="+mn-cs"/>
              </a:rPr>
              <a:t>SISMICITE</a:t>
            </a:r>
            <a:endParaRPr lang="fr-FR" sz="1400">
              <a:solidFill>
                <a:schemeClr val="tx1"/>
              </a:solidFill>
              <a:effectLst/>
            </a:endParaRPr>
          </a:p>
        </xdr:txBody>
      </xdr:sp>
    </xdr:grpSp>
    <xdr:clientData/>
  </xdr:twoCellAnchor>
  <xdr:twoCellAnchor editAs="oneCell">
    <xdr:from>
      <xdr:col>0</xdr:col>
      <xdr:colOff>15309</xdr:colOff>
      <xdr:row>42</xdr:row>
      <xdr:rowOff>53069</xdr:rowOff>
    </xdr:from>
    <xdr:to>
      <xdr:col>0</xdr:col>
      <xdr:colOff>780727</xdr:colOff>
      <xdr:row>44</xdr:row>
      <xdr:rowOff>86051</xdr:rowOff>
    </xdr:to>
    <xdr:sp macro="" textlink="">
      <xdr:nvSpPr>
        <xdr:cNvPr id="24" name="ZoneTexte 23">
          <a:extLst>
            <a:ext uri="{FF2B5EF4-FFF2-40B4-BE49-F238E27FC236}">
              <a16:creationId xmlns:a16="http://schemas.microsoft.com/office/drawing/2014/main" id="{00000000-0008-0000-0100-000018000000}"/>
            </a:ext>
          </a:extLst>
        </xdr:cNvPr>
        <xdr:cNvSpPr txBox="1"/>
      </xdr:nvSpPr>
      <xdr:spPr>
        <a:xfrm>
          <a:off x="15309" y="10652489"/>
          <a:ext cx="765418" cy="45208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lang="fr-FR" sz="1100"/>
            <a:t>case</a:t>
          </a:r>
        </a:p>
        <a:p>
          <a:pPr algn="ctr"/>
          <a:r>
            <a:rPr lang="fr-FR" sz="1100"/>
            <a:t>cochée</a:t>
          </a:r>
        </a:p>
      </xdr:txBody>
    </xdr:sp>
    <xdr:clientData/>
  </xdr:twoCellAnchor>
  <xdr:twoCellAnchor editAs="oneCell">
    <xdr:from>
      <xdr:col>0</xdr:col>
      <xdr:colOff>398019</xdr:colOff>
      <xdr:row>44</xdr:row>
      <xdr:rowOff>86050</xdr:rowOff>
    </xdr:from>
    <xdr:to>
      <xdr:col>0</xdr:col>
      <xdr:colOff>1408371</xdr:colOff>
      <xdr:row>46</xdr:row>
      <xdr:rowOff>27183</xdr:rowOff>
    </xdr:to>
    <xdr:cxnSp macro="">
      <xdr:nvCxnSpPr>
        <xdr:cNvPr id="27" name="Connecteur : en arc 26">
          <a:extLst>
            <a:ext uri="{FF2B5EF4-FFF2-40B4-BE49-F238E27FC236}">
              <a16:creationId xmlns:a16="http://schemas.microsoft.com/office/drawing/2014/main" id="{00000000-0008-0000-0100-00001B000000}"/>
            </a:ext>
          </a:extLst>
        </xdr:cNvPr>
        <xdr:cNvCxnSpPr>
          <a:stCxn id="24" idx="2"/>
        </xdr:cNvCxnSpPr>
      </xdr:nvCxnSpPr>
      <xdr:spPr>
        <a:xfrm rot="16200000" flipH="1">
          <a:off x="742128" y="10760461"/>
          <a:ext cx="322133" cy="1010352"/>
        </a:xfrm>
        <a:prstGeom prst="curvedConnector2">
          <a:avLst/>
        </a:prstGeom>
        <a:ln>
          <a:solidFill>
            <a:schemeClr val="accent1">
              <a:lumMod val="75000"/>
            </a:schemeClr>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0</xdr:col>
      <xdr:colOff>0</xdr:colOff>
      <xdr:row>48</xdr:row>
      <xdr:rowOff>3570</xdr:rowOff>
    </xdr:from>
    <xdr:to>
      <xdr:col>0</xdr:col>
      <xdr:colOff>765418</xdr:colOff>
      <xdr:row>51</xdr:row>
      <xdr:rowOff>21340</xdr:rowOff>
    </xdr:to>
    <xdr:sp macro="" textlink="">
      <xdr:nvSpPr>
        <xdr:cNvPr id="29" name="ZoneTexte 28">
          <a:extLst>
            <a:ext uri="{FF2B5EF4-FFF2-40B4-BE49-F238E27FC236}">
              <a16:creationId xmlns:a16="http://schemas.microsoft.com/office/drawing/2014/main" id="{00000000-0008-0000-0100-00001D000000}"/>
            </a:ext>
          </a:extLst>
        </xdr:cNvPr>
        <xdr:cNvSpPr txBox="1"/>
      </xdr:nvSpPr>
      <xdr:spPr>
        <a:xfrm>
          <a:off x="0" y="11784090"/>
          <a:ext cx="765418" cy="58927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r"/>
          <a:r>
            <a:rPr lang="fr-FR" sz="1100"/>
            <a:t>cases non cochées</a:t>
          </a:r>
        </a:p>
      </xdr:txBody>
    </xdr:sp>
    <xdr:clientData/>
  </xdr:twoCellAnchor>
  <xdr:twoCellAnchor editAs="oneCell">
    <xdr:from>
      <xdr:col>0</xdr:col>
      <xdr:colOff>765418</xdr:colOff>
      <xdr:row>48</xdr:row>
      <xdr:rowOff>72816</xdr:rowOff>
    </xdr:from>
    <xdr:to>
      <xdr:col>0</xdr:col>
      <xdr:colOff>1431333</xdr:colOff>
      <xdr:row>49</xdr:row>
      <xdr:rowOff>107705</xdr:rowOff>
    </xdr:to>
    <xdr:cxnSp macro="">
      <xdr:nvCxnSpPr>
        <xdr:cNvPr id="32" name="Connecteur : en arc 31">
          <a:extLst>
            <a:ext uri="{FF2B5EF4-FFF2-40B4-BE49-F238E27FC236}">
              <a16:creationId xmlns:a16="http://schemas.microsoft.com/office/drawing/2014/main" id="{00000000-0008-0000-0100-000020000000}"/>
            </a:ext>
          </a:extLst>
        </xdr:cNvPr>
        <xdr:cNvCxnSpPr>
          <a:stCxn id="29" idx="3"/>
        </xdr:cNvCxnSpPr>
      </xdr:nvCxnSpPr>
      <xdr:spPr>
        <a:xfrm flipV="1">
          <a:off x="765418" y="11853336"/>
          <a:ext cx="665915" cy="225389"/>
        </a:xfrm>
        <a:prstGeom prst="curvedConnector3">
          <a:avLst>
            <a:gd name="adj1" fmla="val 50000"/>
          </a:avLst>
        </a:prstGeom>
        <a:ln>
          <a:solidFill>
            <a:schemeClr val="accent1">
              <a:lumMod val="75000"/>
            </a:schemeClr>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0</xdr:col>
      <xdr:colOff>765418</xdr:colOff>
      <xdr:row>49</xdr:row>
      <xdr:rowOff>107705</xdr:rowOff>
    </xdr:from>
    <xdr:to>
      <xdr:col>0</xdr:col>
      <xdr:colOff>1416028</xdr:colOff>
      <xdr:row>51</xdr:row>
      <xdr:rowOff>32593</xdr:rowOff>
    </xdr:to>
    <xdr:cxnSp macro="">
      <xdr:nvCxnSpPr>
        <xdr:cNvPr id="41" name="Connecteur : en arc 40">
          <a:extLst>
            <a:ext uri="{FF2B5EF4-FFF2-40B4-BE49-F238E27FC236}">
              <a16:creationId xmlns:a16="http://schemas.microsoft.com/office/drawing/2014/main" id="{00000000-0008-0000-0100-000029000000}"/>
            </a:ext>
          </a:extLst>
        </xdr:cNvPr>
        <xdr:cNvCxnSpPr>
          <a:stCxn id="29" idx="3"/>
        </xdr:cNvCxnSpPr>
      </xdr:nvCxnSpPr>
      <xdr:spPr>
        <a:xfrm>
          <a:off x="765418" y="12078725"/>
          <a:ext cx="650610" cy="305888"/>
        </a:xfrm>
        <a:prstGeom prst="curvedConnector3">
          <a:avLst>
            <a:gd name="adj1" fmla="val 50000"/>
          </a:avLst>
        </a:prstGeom>
        <a:ln>
          <a:solidFill>
            <a:schemeClr val="accent1">
              <a:lumMod val="75000"/>
            </a:schemeClr>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0</xdr:col>
      <xdr:colOff>481854</xdr:colOff>
      <xdr:row>56</xdr:row>
      <xdr:rowOff>44824</xdr:rowOff>
    </xdr:from>
    <xdr:to>
      <xdr:col>0</xdr:col>
      <xdr:colOff>6696075</xdr:colOff>
      <xdr:row>71</xdr:row>
      <xdr:rowOff>40821</xdr:rowOff>
    </xdr:to>
    <xdr:grpSp>
      <xdr:nvGrpSpPr>
        <xdr:cNvPr id="69" name="Groupe 68">
          <a:extLst>
            <a:ext uri="{FF2B5EF4-FFF2-40B4-BE49-F238E27FC236}">
              <a16:creationId xmlns:a16="http://schemas.microsoft.com/office/drawing/2014/main" id="{00000000-0008-0000-0100-000045000000}"/>
            </a:ext>
          </a:extLst>
        </xdr:cNvPr>
        <xdr:cNvGrpSpPr/>
      </xdr:nvGrpSpPr>
      <xdr:grpSpPr>
        <a:xfrm>
          <a:off x="481854" y="12972548"/>
          <a:ext cx="6214221" cy="2754963"/>
          <a:chOff x="481854" y="14119412"/>
          <a:chExt cx="6214221" cy="2853497"/>
        </a:xfrm>
      </xdr:grpSpPr>
      <xdr:pic>
        <xdr:nvPicPr>
          <xdr:cNvPr id="68" name="Image 67">
            <a:extLst>
              <a:ext uri="{FF2B5EF4-FFF2-40B4-BE49-F238E27FC236}">
                <a16:creationId xmlns:a16="http://schemas.microsoft.com/office/drawing/2014/main" id="{00000000-0008-0000-0100-000044000000}"/>
              </a:ext>
            </a:extLst>
          </xdr:cNvPr>
          <xdr:cNvPicPr>
            <a:picLocks noChangeAspect="1"/>
          </xdr:cNvPicPr>
        </xdr:nvPicPr>
        <xdr:blipFill rotWithShape="1">
          <a:blip xmlns:r="http://schemas.openxmlformats.org/officeDocument/2006/relationships" r:embed="rId4" cstate="email">
            <a:extLst>
              <a:ext uri="{28A0092B-C50C-407E-A947-70E740481C1C}">
                <a14:useLocalDpi xmlns:a14="http://schemas.microsoft.com/office/drawing/2010/main"/>
              </a:ext>
            </a:extLst>
          </a:blip>
          <a:srcRect r="3271" b="2405"/>
          <a:stretch/>
        </xdr:blipFill>
        <xdr:spPr>
          <a:xfrm>
            <a:off x="481854" y="14119412"/>
            <a:ext cx="4919381" cy="2853497"/>
          </a:xfrm>
          <a:prstGeom prst="rect">
            <a:avLst/>
          </a:prstGeom>
        </xdr:spPr>
      </xdr:pic>
      <xdr:grpSp>
        <xdr:nvGrpSpPr>
          <xdr:cNvPr id="57" name="Groupe 56">
            <a:extLst>
              <a:ext uri="{FF2B5EF4-FFF2-40B4-BE49-F238E27FC236}">
                <a16:creationId xmlns:a16="http://schemas.microsoft.com/office/drawing/2014/main" id="{00000000-0008-0000-0100-000039000000}"/>
              </a:ext>
            </a:extLst>
          </xdr:cNvPr>
          <xdr:cNvGrpSpPr/>
        </xdr:nvGrpSpPr>
        <xdr:grpSpPr>
          <a:xfrm>
            <a:off x="2207560" y="15228795"/>
            <a:ext cx="4488515" cy="481853"/>
            <a:chOff x="2207560" y="15228795"/>
            <a:chExt cx="4488515" cy="481853"/>
          </a:xfrm>
        </xdr:grpSpPr>
        <xdr:sp macro="" textlink="">
          <xdr:nvSpPr>
            <xdr:cNvPr id="51" name="Rectangle 50">
              <a:extLst>
                <a:ext uri="{FF2B5EF4-FFF2-40B4-BE49-F238E27FC236}">
                  <a16:creationId xmlns:a16="http://schemas.microsoft.com/office/drawing/2014/main" id="{00000000-0008-0000-0100-000033000000}"/>
                </a:ext>
              </a:extLst>
            </xdr:cNvPr>
            <xdr:cNvSpPr/>
          </xdr:nvSpPr>
          <xdr:spPr>
            <a:xfrm>
              <a:off x="2207560" y="15262412"/>
              <a:ext cx="3115234" cy="448236"/>
            </a:xfrm>
            <a:prstGeom prst="rect">
              <a:avLst/>
            </a:prstGeom>
            <a:noFill/>
            <a:ln w="28575">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p>
          </xdr:txBody>
        </xdr:sp>
        <xdr:sp macro="" textlink="">
          <xdr:nvSpPr>
            <xdr:cNvPr id="53" name="ZoneTexte 52">
              <a:extLst>
                <a:ext uri="{FF2B5EF4-FFF2-40B4-BE49-F238E27FC236}">
                  <a16:creationId xmlns:a16="http://schemas.microsoft.com/office/drawing/2014/main" id="{00000000-0008-0000-0100-000035000000}"/>
                </a:ext>
              </a:extLst>
            </xdr:cNvPr>
            <xdr:cNvSpPr txBox="1"/>
          </xdr:nvSpPr>
          <xdr:spPr>
            <a:xfrm>
              <a:off x="5726206" y="15228795"/>
              <a:ext cx="969869" cy="436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r>
                <a:rPr lang="fr-FR" sz="1100"/>
                <a:t>b /</a:t>
              </a:r>
              <a:r>
                <a:rPr lang="fr-FR" sz="1100" baseline="0"/>
                <a:t> </a:t>
              </a:r>
              <a:r>
                <a:rPr lang="fr-FR" sz="1100"/>
                <a:t>Cellule à sélectionner</a:t>
              </a:r>
            </a:p>
          </xdr:txBody>
        </xdr:sp>
        <xdr:cxnSp macro="">
          <xdr:nvCxnSpPr>
            <xdr:cNvPr id="55" name="Connecteur : en arc 54">
              <a:extLst>
                <a:ext uri="{FF2B5EF4-FFF2-40B4-BE49-F238E27FC236}">
                  <a16:creationId xmlns:a16="http://schemas.microsoft.com/office/drawing/2014/main" id="{00000000-0008-0000-0100-000037000000}"/>
                </a:ext>
              </a:extLst>
            </xdr:cNvPr>
            <xdr:cNvCxnSpPr>
              <a:stCxn id="53" idx="1"/>
            </xdr:cNvCxnSpPr>
          </xdr:nvCxnSpPr>
          <xdr:spPr>
            <a:xfrm rot="10800000" flipV="1">
              <a:off x="5345206" y="15447028"/>
              <a:ext cx="381000" cy="28287"/>
            </a:xfrm>
            <a:prstGeom prst="curvedConnector3">
              <a:avLst/>
            </a:prstGeom>
            <a:ln>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grpSp>
    </xdr:grpSp>
    <xdr:clientData/>
  </xdr:twoCellAnchor>
  <xdr:twoCellAnchor editAs="oneCell">
    <xdr:from>
      <xdr:col>0</xdr:col>
      <xdr:colOff>515470</xdr:colOff>
      <xdr:row>73</xdr:row>
      <xdr:rowOff>46133</xdr:rowOff>
    </xdr:from>
    <xdr:to>
      <xdr:col>0</xdr:col>
      <xdr:colOff>7306235</xdr:colOff>
      <xdr:row>76</xdr:row>
      <xdr:rowOff>176892</xdr:rowOff>
    </xdr:to>
    <xdr:grpSp>
      <xdr:nvGrpSpPr>
        <xdr:cNvPr id="77" name="Groupe 76">
          <a:extLst>
            <a:ext uri="{FF2B5EF4-FFF2-40B4-BE49-F238E27FC236}">
              <a16:creationId xmlns:a16="http://schemas.microsoft.com/office/drawing/2014/main" id="{00000000-0008-0000-0100-00004D000000}"/>
            </a:ext>
          </a:extLst>
        </xdr:cNvPr>
        <xdr:cNvGrpSpPr/>
      </xdr:nvGrpSpPr>
      <xdr:grpSpPr>
        <a:xfrm>
          <a:off x="515470" y="16100685"/>
          <a:ext cx="6790765" cy="682552"/>
          <a:chOff x="515470" y="18254891"/>
          <a:chExt cx="6790765" cy="702259"/>
        </a:xfrm>
      </xdr:grpSpPr>
      <xdr:pic>
        <xdr:nvPicPr>
          <xdr:cNvPr id="70" name="Image 69">
            <a:extLst>
              <a:ext uri="{FF2B5EF4-FFF2-40B4-BE49-F238E27FC236}">
                <a16:creationId xmlns:a16="http://schemas.microsoft.com/office/drawing/2014/main" id="{00000000-0008-0000-0100-000046000000}"/>
              </a:ext>
            </a:extLst>
          </xdr:cNvPr>
          <xdr:cNvPicPr>
            <a:picLocks noChangeAspect="1"/>
          </xdr:cNvPicPr>
        </xdr:nvPicPr>
        <xdr:blipFill rotWithShape="1">
          <a:blip xmlns:r="http://schemas.openxmlformats.org/officeDocument/2006/relationships" r:embed="rId4" cstate="email">
            <a:extLst>
              <a:ext uri="{28A0092B-C50C-407E-A947-70E740481C1C}">
                <a14:useLocalDpi xmlns:a14="http://schemas.microsoft.com/office/drawing/2010/main"/>
              </a:ext>
            </a:extLst>
          </a:blip>
          <a:srcRect l="-1" t="39537" r="1067" b="44183"/>
          <a:stretch/>
        </xdr:blipFill>
        <xdr:spPr>
          <a:xfrm>
            <a:off x="515470" y="18480901"/>
            <a:ext cx="5031442" cy="476249"/>
          </a:xfrm>
          <a:prstGeom prst="rect">
            <a:avLst/>
          </a:prstGeom>
        </xdr:spPr>
      </xdr:pic>
      <xdr:grpSp>
        <xdr:nvGrpSpPr>
          <xdr:cNvPr id="61" name="Groupe 60">
            <a:extLst>
              <a:ext uri="{FF2B5EF4-FFF2-40B4-BE49-F238E27FC236}">
                <a16:creationId xmlns:a16="http://schemas.microsoft.com/office/drawing/2014/main" id="{00000000-0008-0000-0100-00003D000000}"/>
              </a:ext>
            </a:extLst>
          </xdr:cNvPr>
          <xdr:cNvGrpSpPr/>
        </xdr:nvGrpSpPr>
        <xdr:grpSpPr>
          <a:xfrm>
            <a:off x="5345205" y="18254891"/>
            <a:ext cx="1961030" cy="661508"/>
            <a:chOff x="5322794" y="15027089"/>
            <a:chExt cx="1961030" cy="661146"/>
          </a:xfrm>
        </xdr:grpSpPr>
        <xdr:sp macro="" textlink="">
          <xdr:nvSpPr>
            <xdr:cNvPr id="62" name="Rectangle 61">
              <a:extLst>
                <a:ext uri="{FF2B5EF4-FFF2-40B4-BE49-F238E27FC236}">
                  <a16:creationId xmlns:a16="http://schemas.microsoft.com/office/drawing/2014/main" id="{00000000-0008-0000-0100-00003E000000}"/>
                </a:ext>
              </a:extLst>
            </xdr:cNvPr>
            <xdr:cNvSpPr/>
          </xdr:nvSpPr>
          <xdr:spPr>
            <a:xfrm>
              <a:off x="5322794" y="15497734"/>
              <a:ext cx="190501" cy="190501"/>
            </a:xfrm>
            <a:prstGeom prst="rect">
              <a:avLst/>
            </a:prstGeom>
            <a:noFill/>
            <a:ln w="28575">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p>
          </xdr:txBody>
        </xdr:sp>
        <xdr:sp macro="" textlink="">
          <xdr:nvSpPr>
            <xdr:cNvPr id="63" name="ZoneTexte 62">
              <a:extLst>
                <a:ext uri="{FF2B5EF4-FFF2-40B4-BE49-F238E27FC236}">
                  <a16:creationId xmlns:a16="http://schemas.microsoft.com/office/drawing/2014/main" id="{00000000-0008-0000-0100-00003F000000}"/>
                </a:ext>
              </a:extLst>
            </xdr:cNvPr>
            <xdr:cNvSpPr txBox="1"/>
          </xdr:nvSpPr>
          <xdr:spPr>
            <a:xfrm>
              <a:off x="5726206" y="15027089"/>
              <a:ext cx="1557618" cy="396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r>
                <a:rPr lang="fr-FR" sz="1100"/>
                <a:t>c /</a:t>
              </a:r>
              <a:r>
                <a:rPr lang="fr-FR" sz="1100" baseline="0"/>
                <a:t> Flèche sur laquelle cliquer</a:t>
              </a:r>
              <a:endParaRPr lang="fr-FR" sz="1100"/>
            </a:p>
          </xdr:txBody>
        </xdr:sp>
        <xdr:cxnSp macro="">
          <xdr:nvCxnSpPr>
            <xdr:cNvPr id="64" name="Connecteur : en arc 63">
              <a:extLst>
                <a:ext uri="{FF2B5EF4-FFF2-40B4-BE49-F238E27FC236}">
                  <a16:creationId xmlns:a16="http://schemas.microsoft.com/office/drawing/2014/main" id="{00000000-0008-0000-0100-000040000000}"/>
                </a:ext>
              </a:extLst>
            </xdr:cNvPr>
            <xdr:cNvCxnSpPr>
              <a:stCxn id="63" idx="1"/>
              <a:endCxn id="62" idx="0"/>
            </xdr:cNvCxnSpPr>
          </xdr:nvCxnSpPr>
          <xdr:spPr>
            <a:xfrm rot="10800000" flipV="1">
              <a:off x="5418046" y="15225088"/>
              <a:ext cx="308161" cy="272645"/>
            </a:xfrm>
            <a:prstGeom prst="curvedConnector2">
              <a:avLst/>
            </a:prstGeom>
            <a:ln>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grpSp>
    </xdr:grpSp>
    <xdr:clientData/>
  </xdr:twoCellAnchor>
  <xdr:twoCellAnchor editAs="oneCell">
    <xdr:from>
      <xdr:col>0</xdr:col>
      <xdr:colOff>2767853</xdr:colOff>
      <xdr:row>91</xdr:row>
      <xdr:rowOff>168407</xdr:rowOff>
    </xdr:from>
    <xdr:to>
      <xdr:col>0</xdr:col>
      <xdr:colOff>3171265</xdr:colOff>
      <xdr:row>93</xdr:row>
      <xdr:rowOff>111407</xdr:rowOff>
    </xdr:to>
    <xdr:sp macro="" textlink="">
      <xdr:nvSpPr>
        <xdr:cNvPr id="86" name="Flèche : bas 85">
          <a:extLst>
            <a:ext uri="{FF2B5EF4-FFF2-40B4-BE49-F238E27FC236}">
              <a16:creationId xmlns:a16="http://schemas.microsoft.com/office/drawing/2014/main" id="{00000000-0008-0000-0100-000056000000}"/>
            </a:ext>
          </a:extLst>
        </xdr:cNvPr>
        <xdr:cNvSpPr/>
      </xdr:nvSpPr>
      <xdr:spPr>
        <a:xfrm>
          <a:off x="2767853" y="20094707"/>
          <a:ext cx="403412" cy="324000"/>
        </a:xfrm>
        <a:prstGeom prst="downArrow">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p>
      </xdr:txBody>
    </xdr:sp>
    <xdr:clientData/>
  </xdr:twoCellAnchor>
  <xdr:twoCellAnchor editAs="oneCell">
    <xdr:from>
      <xdr:col>0</xdr:col>
      <xdr:colOff>573778</xdr:colOff>
      <xdr:row>130</xdr:row>
      <xdr:rowOff>28368</xdr:rowOff>
    </xdr:from>
    <xdr:to>
      <xdr:col>0</xdr:col>
      <xdr:colOff>5440445</xdr:colOff>
      <xdr:row>135</xdr:row>
      <xdr:rowOff>28249</xdr:rowOff>
    </xdr:to>
    <xdr:pic>
      <xdr:nvPicPr>
        <xdr:cNvPr id="90" name="Image 89">
          <a:extLst>
            <a:ext uri="{FF2B5EF4-FFF2-40B4-BE49-F238E27FC236}">
              <a16:creationId xmlns:a16="http://schemas.microsoft.com/office/drawing/2014/main" id="{00000000-0008-0000-0100-00005A000000}"/>
            </a:ext>
          </a:extLst>
        </xdr:cNvPr>
        <xdr:cNvPicPr>
          <a:picLocks noChangeAspect="1"/>
        </xdr:cNvPicPr>
      </xdr:nvPicPr>
      <xdr:blipFill>
        <a:blip xmlns:r="http://schemas.openxmlformats.org/officeDocument/2006/relationships" r:embed="rId5"/>
        <a:stretch>
          <a:fillRect/>
        </a:stretch>
      </xdr:blipFill>
      <xdr:spPr>
        <a:xfrm>
          <a:off x="573778" y="27688968"/>
          <a:ext cx="4866667" cy="952381"/>
        </a:xfrm>
        <a:prstGeom prst="rect">
          <a:avLst/>
        </a:prstGeom>
      </xdr:spPr>
    </xdr:pic>
    <xdr:clientData/>
  </xdr:twoCellAnchor>
  <xdr:twoCellAnchor editAs="oneCell">
    <xdr:from>
      <xdr:col>0</xdr:col>
      <xdr:colOff>389283</xdr:colOff>
      <xdr:row>112</xdr:row>
      <xdr:rowOff>82826</xdr:rowOff>
    </xdr:from>
    <xdr:to>
      <xdr:col>0</xdr:col>
      <xdr:colOff>5313092</xdr:colOff>
      <xdr:row>117</xdr:row>
      <xdr:rowOff>73183</xdr:rowOff>
    </xdr:to>
    <xdr:pic>
      <xdr:nvPicPr>
        <xdr:cNvPr id="91" name="Image 90">
          <a:extLst>
            <a:ext uri="{FF2B5EF4-FFF2-40B4-BE49-F238E27FC236}">
              <a16:creationId xmlns:a16="http://schemas.microsoft.com/office/drawing/2014/main" id="{00000000-0008-0000-0100-00005B000000}"/>
            </a:ext>
          </a:extLst>
        </xdr:cNvPr>
        <xdr:cNvPicPr>
          <a:picLocks noChangeAspect="1"/>
        </xdr:cNvPicPr>
      </xdr:nvPicPr>
      <xdr:blipFill>
        <a:blip xmlns:r="http://schemas.openxmlformats.org/officeDocument/2006/relationships" r:embed="rId6"/>
        <a:stretch>
          <a:fillRect/>
        </a:stretch>
      </xdr:blipFill>
      <xdr:spPr>
        <a:xfrm>
          <a:off x="389283" y="26993022"/>
          <a:ext cx="4923809" cy="942857"/>
        </a:xfrm>
        <a:prstGeom prst="rect">
          <a:avLst/>
        </a:prstGeom>
      </xdr:spPr>
    </xdr:pic>
    <xdr:clientData/>
  </xdr:twoCellAnchor>
  <xdr:twoCellAnchor editAs="oneCell">
    <xdr:from>
      <xdr:col>0</xdr:col>
      <xdr:colOff>83345</xdr:colOff>
      <xdr:row>177</xdr:row>
      <xdr:rowOff>1</xdr:rowOff>
    </xdr:from>
    <xdr:to>
      <xdr:col>0</xdr:col>
      <xdr:colOff>6662739</xdr:colOff>
      <xdr:row>186</xdr:row>
      <xdr:rowOff>137161</xdr:rowOff>
    </xdr:to>
    <xdr:pic>
      <xdr:nvPicPr>
        <xdr:cNvPr id="14" name="Image 13">
          <a:extLst>
            <a:ext uri="{FF2B5EF4-FFF2-40B4-BE49-F238E27FC236}">
              <a16:creationId xmlns:a16="http://schemas.microsoft.com/office/drawing/2014/main" id="{00000000-0008-0000-0100-00000E000000}"/>
            </a:ext>
          </a:extLst>
        </xdr:cNvPr>
        <xdr:cNvPicPr>
          <a:picLocks noChangeAspect="1"/>
        </xdr:cNvPicPr>
      </xdr:nvPicPr>
      <xdr:blipFill rotWithShape="1">
        <a:blip xmlns:r="http://schemas.openxmlformats.org/officeDocument/2006/relationships" r:embed="rId7" cstate="screen">
          <a:extLst>
            <a:ext uri="{28A0092B-C50C-407E-A947-70E740481C1C}">
              <a14:useLocalDpi xmlns:a14="http://schemas.microsoft.com/office/drawing/2010/main"/>
            </a:ext>
          </a:extLst>
        </a:blip>
        <a:srcRect r="11456" b="30411"/>
        <a:stretch/>
      </xdr:blipFill>
      <xdr:spPr>
        <a:xfrm>
          <a:off x="83345" y="35337751"/>
          <a:ext cx="6579394" cy="1851660"/>
        </a:xfrm>
        <a:prstGeom prst="rect">
          <a:avLst/>
        </a:prstGeom>
      </xdr:spPr>
    </xdr:pic>
    <xdr:clientData/>
  </xdr:twoCellAnchor>
  <xdr:twoCellAnchor editAs="oneCell">
    <xdr:from>
      <xdr:col>0</xdr:col>
      <xdr:colOff>516628</xdr:colOff>
      <xdr:row>157</xdr:row>
      <xdr:rowOff>9525</xdr:rowOff>
    </xdr:from>
    <xdr:to>
      <xdr:col>0</xdr:col>
      <xdr:colOff>5537004</xdr:colOff>
      <xdr:row>158</xdr:row>
      <xdr:rowOff>142920</xdr:rowOff>
    </xdr:to>
    <xdr:pic>
      <xdr:nvPicPr>
        <xdr:cNvPr id="15" name="Image 14">
          <a:extLst>
            <a:ext uri="{FF2B5EF4-FFF2-40B4-BE49-F238E27FC236}">
              <a16:creationId xmlns:a16="http://schemas.microsoft.com/office/drawing/2014/main" id="{00000000-0008-0000-0100-00000F000000}"/>
            </a:ext>
          </a:extLst>
        </xdr:cNvPr>
        <xdr:cNvPicPr>
          <a:picLocks noChangeAspect="1"/>
        </xdr:cNvPicPr>
      </xdr:nvPicPr>
      <xdr:blipFill>
        <a:blip xmlns:r="http://schemas.openxmlformats.org/officeDocument/2006/relationships" r:embed="rId8"/>
        <a:stretch>
          <a:fillRect/>
        </a:stretch>
      </xdr:blipFill>
      <xdr:spPr>
        <a:xfrm>
          <a:off x="516628" y="32889825"/>
          <a:ext cx="5020376" cy="323895"/>
        </a:xfrm>
        <a:prstGeom prst="rect">
          <a:avLst/>
        </a:prstGeom>
      </xdr:spPr>
    </xdr:pic>
    <xdr:clientData/>
  </xdr:twoCellAnchor>
  <xdr:twoCellAnchor>
    <xdr:from>
      <xdr:col>0</xdr:col>
      <xdr:colOff>490904</xdr:colOff>
      <xdr:row>86</xdr:row>
      <xdr:rowOff>0</xdr:rowOff>
    </xdr:from>
    <xdr:to>
      <xdr:col>0</xdr:col>
      <xdr:colOff>7307097</xdr:colOff>
      <xdr:row>91</xdr:row>
      <xdr:rowOff>85693</xdr:rowOff>
    </xdr:to>
    <xdr:grpSp>
      <xdr:nvGrpSpPr>
        <xdr:cNvPr id="16" name="Groupe 15">
          <a:extLst>
            <a:ext uri="{FF2B5EF4-FFF2-40B4-BE49-F238E27FC236}">
              <a16:creationId xmlns:a16="http://schemas.microsoft.com/office/drawing/2014/main" id="{00000000-0008-0000-0100-000010000000}"/>
            </a:ext>
          </a:extLst>
        </xdr:cNvPr>
        <xdr:cNvGrpSpPr/>
      </xdr:nvGrpSpPr>
      <xdr:grpSpPr>
        <a:xfrm>
          <a:off x="490904" y="18445655"/>
          <a:ext cx="6816193" cy="1005348"/>
          <a:chOff x="534866" y="20676578"/>
          <a:chExt cx="6816193" cy="1052846"/>
        </a:xfrm>
      </xdr:grpSpPr>
      <xdr:pic>
        <xdr:nvPicPr>
          <xdr:cNvPr id="10" name="Image 9">
            <a:extLst>
              <a:ext uri="{FF2B5EF4-FFF2-40B4-BE49-F238E27FC236}">
                <a16:creationId xmlns:a16="http://schemas.microsoft.com/office/drawing/2014/main" id="{00000000-0008-0000-0100-00000A000000}"/>
              </a:ext>
            </a:extLst>
          </xdr:cNvPr>
          <xdr:cNvPicPr>
            <a:picLocks noChangeAspect="1"/>
          </xdr:cNvPicPr>
        </xdr:nvPicPr>
        <xdr:blipFill>
          <a:blip xmlns:r="http://schemas.openxmlformats.org/officeDocument/2006/relationships" r:embed="rId9"/>
          <a:stretch>
            <a:fillRect/>
          </a:stretch>
        </xdr:blipFill>
        <xdr:spPr>
          <a:xfrm>
            <a:off x="534866" y="20676578"/>
            <a:ext cx="4974982" cy="1052846"/>
          </a:xfrm>
          <a:prstGeom prst="rect">
            <a:avLst/>
          </a:prstGeom>
        </xdr:spPr>
      </xdr:pic>
      <xdr:grpSp>
        <xdr:nvGrpSpPr>
          <xdr:cNvPr id="73" name="Groupe 72">
            <a:extLst>
              <a:ext uri="{FF2B5EF4-FFF2-40B4-BE49-F238E27FC236}">
                <a16:creationId xmlns:a16="http://schemas.microsoft.com/office/drawing/2014/main" id="{00000000-0008-0000-0100-000049000000}"/>
              </a:ext>
            </a:extLst>
          </xdr:cNvPr>
          <xdr:cNvGrpSpPr/>
        </xdr:nvGrpSpPr>
        <xdr:grpSpPr>
          <a:xfrm>
            <a:off x="1910172" y="20763020"/>
            <a:ext cx="5440887" cy="951564"/>
            <a:chOff x="1842937" y="15027089"/>
            <a:chExt cx="5440887" cy="951044"/>
          </a:xfrm>
        </xdr:grpSpPr>
        <xdr:sp macro="" textlink="">
          <xdr:nvSpPr>
            <xdr:cNvPr id="74" name="Rectangle 73">
              <a:extLst>
                <a:ext uri="{FF2B5EF4-FFF2-40B4-BE49-F238E27FC236}">
                  <a16:creationId xmlns:a16="http://schemas.microsoft.com/office/drawing/2014/main" id="{00000000-0008-0000-0100-00004A000000}"/>
                </a:ext>
              </a:extLst>
            </xdr:cNvPr>
            <xdr:cNvSpPr/>
          </xdr:nvSpPr>
          <xdr:spPr>
            <a:xfrm>
              <a:off x="1842937" y="15878099"/>
              <a:ext cx="3283324" cy="100034"/>
            </a:xfrm>
            <a:prstGeom prst="rect">
              <a:avLst/>
            </a:prstGeom>
            <a:noFill/>
            <a:ln w="28575">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p>
          </xdr:txBody>
        </xdr:sp>
        <xdr:sp macro="" textlink="">
          <xdr:nvSpPr>
            <xdr:cNvPr id="75" name="ZoneTexte 74">
              <a:extLst>
                <a:ext uri="{FF2B5EF4-FFF2-40B4-BE49-F238E27FC236}">
                  <a16:creationId xmlns:a16="http://schemas.microsoft.com/office/drawing/2014/main" id="{00000000-0008-0000-0100-00004B000000}"/>
                </a:ext>
              </a:extLst>
            </xdr:cNvPr>
            <xdr:cNvSpPr txBox="1"/>
          </xdr:nvSpPr>
          <xdr:spPr>
            <a:xfrm>
              <a:off x="5726206" y="15027089"/>
              <a:ext cx="1557618" cy="396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r>
                <a:rPr lang="fr-FR" sz="1100"/>
                <a:t>d /</a:t>
              </a:r>
              <a:r>
                <a:rPr lang="fr-FR" sz="1100" baseline="0"/>
                <a:t> Support à selectionner (exemple)</a:t>
              </a:r>
              <a:endParaRPr lang="fr-FR" sz="1100"/>
            </a:p>
          </xdr:txBody>
        </xdr:sp>
        <xdr:cxnSp macro="">
          <xdr:nvCxnSpPr>
            <xdr:cNvPr id="76" name="Connecteur : en arc 75">
              <a:extLst>
                <a:ext uri="{FF2B5EF4-FFF2-40B4-BE49-F238E27FC236}">
                  <a16:creationId xmlns:a16="http://schemas.microsoft.com/office/drawing/2014/main" id="{00000000-0008-0000-0100-00004C000000}"/>
                </a:ext>
              </a:extLst>
            </xdr:cNvPr>
            <xdr:cNvCxnSpPr>
              <a:stCxn id="75" idx="1"/>
              <a:endCxn id="74" idx="3"/>
            </xdr:cNvCxnSpPr>
          </xdr:nvCxnSpPr>
          <xdr:spPr>
            <a:xfrm rot="10800000" flipV="1">
              <a:off x="5126262" y="15225089"/>
              <a:ext cx="599945" cy="703027"/>
            </a:xfrm>
            <a:prstGeom prst="curvedConnector3">
              <a:avLst>
                <a:gd name="adj1" fmla="val 50000"/>
              </a:avLst>
            </a:prstGeom>
            <a:ln>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grpSp>
    </xdr:grpSp>
    <xdr:clientData/>
  </xdr:twoCellAnchor>
  <xdr:twoCellAnchor editAs="oneCell">
    <xdr:from>
      <xdr:col>0</xdr:col>
      <xdr:colOff>0</xdr:colOff>
      <xdr:row>0</xdr:row>
      <xdr:rowOff>0</xdr:rowOff>
    </xdr:from>
    <xdr:to>
      <xdr:col>0</xdr:col>
      <xdr:colOff>1841853</xdr:colOff>
      <xdr:row>2</xdr:row>
      <xdr:rowOff>36681</xdr:rowOff>
    </xdr:to>
    <xdr:sp macro="" textlink="">
      <xdr:nvSpPr>
        <xdr:cNvPr id="9" name="ZoneTexte 8">
          <a:extLst>
            <a:ext uri="{FF2B5EF4-FFF2-40B4-BE49-F238E27FC236}">
              <a16:creationId xmlns:a16="http://schemas.microsoft.com/office/drawing/2014/main" id="{FC4656CE-1110-4299-AACC-9F504EABC85F}"/>
            </a:ext>
          </a:extLst>
        </xdr:cNvPr>
        <xdr:cNvSpPr txBox="1">
          <a:spLocks noChangeAspect="1"/>
        </xdr:cNvSpPr>
      </xdr:nvSpPr>
      <xdr:spPr>
        <a:xfrm>
          <a:off x="0" y="0"/>
          <a:ext cx="1841853" cy="40244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fr-FR" sz="1100" b="1"/>
            <a:t>Financé par :</a:t>
          </a:r>
        </a:p>
      </xdr:txBody>
    </xdr:sp>
    <xdr:clientData/>
  </xdr:twoCellAnchor>
  <xdr:twoCellAnchor editAs="oneCell">
    <xdr:from>
      <xdr:col>0</xdr:col>
      <xdr:colOff>157364</xdr:colOff>
      <xdr:row>1</xdr:row>
      <xdr:rowOff>115539</xdr:rowOff>
    </xdr:from>
    <xdr:to>
      <xdr:col>0</xdr:col>
      <xdr:colOff>1997375</xdr:colOff>
      <xdr:row>5</xdr:row>
      <xdr:rowOff>114701</xdr:rowOff>
    </xdr:to>
    <xdr:pic>
      <xdr:nvPicPr>
        <xdr:cNvPr id="17" name="Image 16">
          <a:extLst>
            <a:ext uri="{FF2B5EF4-FFF2-40B4-BE49-F238E27FC236}">
              <a16:creationId xmlns:a16="http://schemas.microsoft.com/office/drawing/2014/main" id="{E9D0248F-D7EA-4A97-A565-A124717C2B21}"/>
            </a:ext>
          </a:extLst>
        </xdr:cNvPr>
        <xdr:cNvPicPr>
          <a:picLocks noChangeAspect="1"/>
        </xdr:cNvPicPr>
      </xdr:nvPicPr>
      <xdr:blipFill>
        <a:blip xmlns:r="http://schemas.openxmlformats.org/officeDocument/2006/relationships" r:embed="rId10" cstate="screen">
          <a:extLst>
            <a:ext uri="{28A0092B-C50C-407E-A947-70E740481C1C}">
              <a14:useLocalDpi xmlns:a14="http://schemas.microsoft.com/office/drawing/2010/main"/>
            </a:ext>
          </a:extLst>
        </a:blip>
        <a:stretch>
          <a:fillRect/>
        </a:stretch>
      </xdr:blipFill>
      <xdr:spPr>
        <a:xfrm>
          <a:off x="157364" y="298419"/>
          <a:ext cx="1840011" cy="730682"/>
        </a:xfrm>
        <a:prstGeom prst="rect">
          <a:avLst/>
        </a:prstGeom>
      </xdr:spPr>
    </xdr:pic>
    <xdr:clientData/>
  </xdr:twoCellAnchor>
  <xdr:twoCellAnchor editAs="oneCell">
    <xdr:from>
      <xdr:col>0</xdr:col>
      <xdr:colOff>2113771</xdr:colOff>
      <xdr:row>0</xdr:row>
      <xdr:rowOff>27940</xdr:rowOff>
    </xdr:from>
    <xdr:to>
      <xdr:col>0</xdr:col>
      <xdr:colOff>3938514</xdr:colOff>
      <xdr:row>1</xdr:row>
      <xdr:rowOff>161109</xdr:rowOff>
    </xdr:to>
    <xdr:sp macro="" textlink="">
      <xdr:nvSpPr>
        <xdr:cNvPr id="18" name="ZoneTexte 17">
          <a:extLst>
            <a:ext uri="{FF2B5EF4-FFF2-40B4-BE49-F238E27FC236}">
              <a16:creationId xmlns:a16="http://schemas.microsoft.com/office/drawing/2014/main" id="{FF96485A-EEC0-42EA-A91C-22A036CC4086}"/>
            </a:ext>
          </a:extLst>
        </xdr:cNvPr>
        <xdr:cNvSpPr txBox="1">
          <a:spLocks noChangeAspect="1"/>
        </xdr:cNvSpPr>
      </xdr:nvSpPr>
      <xdr:spPr>
        <a:xfrm>
          <a:off x="2113771" y="27940"/>
          <a:ext cx="1824743" cy="316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fr-FR" sz="1100" b="1"/>
            <a:t>Conçu et réalisé par :</a:t>
          </a:r>
        </a:p>
      </xdr:txBody>
    </xdr:sp>
    <xdr:clientData/>
  </xdr:twoCellAnchor>
  <xdr:twoCellAnchor editAs="oneCell">
    <xdr:from>
      <xdr:col>0</xdr:col>
      <xdr:colOff>2530023</xdr:colOff>
      <xdr:row>2</xdr:row>
      <xdr:rowOff>1978</xdr:rowOff>
    </xdr:from>
    <xdr:to>
      <xdr:col>0</xdr:col>
      <xdr:colOff>4655065</xdr:colOff>
      <xdr:row>4</xdr:row>
      <xdr:rowOff>98153</xdr:rowOff>
    </xdr:to>
    <xdr:pic>
      <xdr:nvPicPr>
        <xdr:cNvPr id="19" name="Image 18">
          <a:extLst>
            <a:ext uri="{FF2B5EF4-FFF2-40B4-BE49-F238E27FC236}">
              <a16:creationId xmlns:a16="http://schemas.microsoft.com/office/drawing/2014/main" id="{2418D235-0DED-4827-A390-C78496D640DC}"/>
            </a:ext>
          </a:extLst>
        </xdr:cNvPr>
        <xdr:cNvPicPr>
          <a:picLocks noChangeAspect="1"/>
        </xdr:cNvPicPr>
      </xdr:nvPicPr>
      <xdr:blipFill>
        <a:blip xmlns:r="http://schemas.openxmlformats.org/officeDocument/2006/relationships" r:embed="rId11" cstate="screen">
          <a:extLst>
            <a:ext uri="{28A0092B-C50C-407E-A947-70E740481C1C}">
              <a14:useLocalDpi xmlns:a14="http://schemas.microsoft.com/office/drawing/2010/main"/>
            </a:ext>
          </a:extLst>
        </a:blip>
        <a:stretch>
          <a:fillRect/>
        </a:stretch>
      </xdr:blipFill>
      <xdr:spPr>
        <a:xfrm rot="5400000">
          <a:off x="3361576" y="-463815"/>
          <a:ext cx="461935" cy="2125042"/>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403860</xdr:colOff>
          <xdr:row>26</xdr:row>
          <xdr:rowOff>182880</xdr:rowOff>
        </xdr:from>
        <xdr:to>
          <xdr:col>1</xdr:col>
          <xdr:colOff>632460</xdr:colOff>
          <xdr:row>26</xdr:row>
          <xdr:rowOff>388620</xdr:rowOff>
        </xdr:to>
        <xdr:sp macro="" textlink="">
          <xdr:nvSpPr>
            <xdr:cNvPr id="2052" name="Check Box 4" descr="qsfqgsdx" hidden="1">
              <a:extLst>
                <a:ext uri="{63B3BB69-23CF-44E3-9099-C40C66FF867C}">
                  <a14:compatExt spid="_x0000_s2052"/>
                </a:ext>
                <a:ext uri="{FF2B5EF4-FFF2-40B4-BE49-F238E27FC236}">
                  <a16:creationId xmlns:a16="http://schemas.microsoft.com/office/drawing/2014/main" id="{00000000-0008-0000-0200-00000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388620</xdr:colOff>
          <xdr:row>27</xdr:row>
          <xdr:rowOff>487680</xdr:rowOff>
        </xdr:from>
        <xdr:to>
          <xdr:col>1</xdr:col>
          <xdr:colOff>609600</xdr:colOff>
          <xdr:row>28</xdr:row>
          <xdr:rowOff>152400</xdr:rowOff>
        </xdr:to>
        <xdr:sp macro="" textlink="">
          <xdr:nvSpPr>
            <xdr:cNvPr id="2062" name="Check Box 14" descr="qsfqgsdx" hidden="1">
              <a:extLst>
                <a:ext uri="{63B3BB69-23CF-44E3-9099-C40C66FF867C}">
                  <a14:compatExt spid="_x0000_s2062"/>
                </a:ext>
                <a:ext uri="{FF2B5EF4-FFF2-40B4-BE49-F238E27FC236}">
                  <a16:creationId xmlns:a16="http://schemas.microsoft.com/office/drawing/2014/main" id="{00000000-0008-0000-0200-00000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419100</xdr:colOff>
          <xdr:row>29</xdr:row>
          <xdr:rowOff>487680</xdr:rowOff>
        </xdr:from>
        <xdr:to>
          <xdr:col>1</xdr:col>
          <xdr:colOff>640080</xdr:colOff>
          <xdr:row>30</xdr:row>
          <xdr:rowOff>106680</xdr:rowOff>
        </xdr:to>
        <xdr:sp macro="" textlink="">
          <xdr:nvSpPr>
            <xdr:cNvPr id="2063" name="Check Box 15" descr="qsfqgsdx" hidden="1">
              <a:extLst>
                <a:ext uri="{63B3BB69-23CF-44E3-9099-C40C66FF867C}">
                  <a14:compatExt spid="_x0000_s2063"/>
                </a:ext>
                <a:ext uri="{FF2B5EF4-FFF2-40B4-BE49-F238E27FC236}">
                  <a16:creationId xmlns:a16="http://schemas.microsoft.com/office/drawing/2014/main" id="{00000000-0008-0000-0200-00000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13855</xdr:colOff>
      <xdr:row>0</xdr:row>
      <xdr:rowOff>41565</xdr:rowOff>
    </xdr:from>
    <xdr:to>
      <xdr:col>7</xdr:col>
      <xdr:colOff>2190360</xdr:colOff>
      <xdr:row>9</xdr:row>
      <xdr:rowOff>51639</xdr:rowOff>
    </xdr:to>
    <xdr:grpSp>
      <xdr:nvGrpSpPr>
        <xdr:cNvPr id="3" name="Groupe 2">
          <a:extLst>
            <a:ext uri="{FF2B5EF4-FFF2-40B4-BE49-F238E27FC236}">
              <a16:creationId xmlns:a16="http://schemas.microsoft.com/office/drawing/2014/main" id="{46CB4635-5389-42EB-9BB8-C251E84339D7}"/>
            </a:ext>
          </a:extLst>
        </xdr:cNvPr>
        <xdr:cNvGrpSpPr/>
      </xdr:nvGrpSpPr>
      <xdr:grpSpPr>
        <a:xfrm>
          <a:off x="13855" y="41565"/>
          <a:ext cx="10392250" cy="1963565"/>
          <a:chOff x="8932947" y="4713633"/>
          <a:chExt cx="8447216" cy="1721346"/>
        </a:xfrm>
      </xdr:grpSpPr>
      <xdr:pic>
        <xdr:nvPicPr>
          <xdr:cNvPr id="4" name="Image 3">
            <a:extLst>
              <a:ext uri="{FF2B5EF4-FFF2-40B4-BE49-F238E27FC236}">
                <a16:creationId xmlns:a16="http://schemas.microsoft.com/office/drawing/2014/main" id="{2CBD1031-B7E5-EA77-25BF-A1132529C59E}"/>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a:ext>
            </a:extLst>
          </a:blip>
          <a:stretch>
            <a:fillRect/>
          </a:stretch>
        </xdr:blipFill>
        <xdr:spPr>
          <a:xfrm>
            <a:off x="9690364" y="4907051"/>
            <a:ext cx="3006427" cy="1527928"/>
          </a:xfrm>
          <a:prstGeom prst="rect">
            <a:avLst/>
          </a:prstGeom>
        </xdr:spPr>
      </xdr:pic>
      <xdr:sp macro="" textlink="">
        <xdr:nvSpPr>
          <xdr:cNvPr id="6" name="ZoneTexte 5">
            <a:extLst>
              <a:ext uri="{FF2B5EF4-FFF2-40B4-BE49-F238E27FC236}">
                <a16:creationId xmlns:a16="http://schemas.microsoft.com/office/drawing/2014/main" id="{FBBBDACF-79A3-8152-C687-9C1B11CA3D8D}"/>
              </a:ext>
            </a:extLst>
          </xdr:cNvPr>
          <xdr:cNvSpPr txBox="1"/>
        </xdr:nvSpPr>
        <xdr:spPr>
          <a:xfrm>
            <a:off x="8932947" y="4716084"/>
            <a:ext cx="3007358" cy="3935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fr-FR" sz="1600" b="1"/>
              <a:t>Financé par :</a:t>
            </a:r>
          </a:p>
        </xdr:txBody>
      </xdr:sp>
      <xdr:sp macro="" textlink="">
        <xdr:nvSpPr>
          <xdr:cNvPr id="8" name="ZoneTexte 7">
            <a:extLst>
              <a:ext uri="{FF2B5EF4-FFF2-40B4-BE49-F238E27FC236}">
                <a16:creationId xmlns:a16="http://schemas.microsoft.com/office/drawing/2014/main" id="{73D98102-7FFE-FB7C-7640-378E6CC66C4D}"/>
              </a:ext>
            </a:extLst>
          </xdr:cNvPr>
          <xdr:cNvSpPr txBox="1"/>
        </xdr:nvSpPr>
        <xdr:spPr>
          <a:xfrm>
            <a:off x="13157711" y="4713633"/>
            <a:ext cx="3007358" cy="3935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fr-FR" sz="1600" b="1"/>
              <a:t>Conçu et réalisé par :</a:t>
            </a:r>
          </a:p>
        </xdr:txBody>
      </xdr:sp>
      <xdr:pic>
        <xdr:nvPicPr>
          <xdr:cNvPr id="9" name="Image 8">
            <a:extLst>
              <a:ext uri="{FF2B5EF4-FFF2-40B4-BE49-F238E27FC236}">
                <a16:creationId xmlns:a16="http://schemas.microsoft.com/office/drawing/2014/main" id="{DDDFD55D-4300-BD0E-E0F5-A3BD2EFDE360}"/>
              </a:ext>
            </a:extLst>
          </xdr:cNvPr>
          <xdr:cNvPicPr>
            <a:picLocks noChangeAspect="1"/>
          </xdr:cNvPicPr>
        </xdr:nvPicPr>
        <xdr:blipFill>
          <a:blip xmlns:r="http://schemas.openxmlformats.org/officeDocument/2006/relationships" r:embed="rId2" cstate="screen">
            <a:extLst>
              <a:ext uri="{28A0092B-C50C-407E-A947-70E740481C1C}">
                <a14:useLocalDpi xmlns:a14="http://schemas.microsoft.com/office/drawing/2010/main"/>
              </a:ext>
            </a:extLst>
          </a:blip>
          <a:stretch>
            <a:fillRect/>
          </a:stretch>
        </xdr:blipFill>
        <xdr:spPr>
          <a:xfrm rot="5400000">
            <a:off x="14911945" y="3648311"/>
            <a:ext cx="955176" cy="3981260"/>
          </a:xfrm>
          <a:prstGeom prst="rect">
            <a:avLst/>
          </a:prstGeom>
        </xdr:spPr>
      </xdr:pic>
    </xdr:grpSp>
    <xdr:clientData/>
  </xdr:twoCellAnchor>
</xdr:wsDr>
</file>

<file path=xl/persons/person.xml><?xml version="1.0" encoding="utf-8"?>
<personList xmlns="http://schemas.microsoft.com/office/spreadsheetml/2018/threadedcomments" xmlns:x="http://schemas.openxmlformats.org/spreadsheetml/2006/main">
  <person displayName="Damien LATHUILLIERE" id="{14FFE421-DF1A-407F-B795-72560BF3457B}" userId="Damien LATHUILLIERE" providerId="None"/>
</personList>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EB868BE8-61DE-4517-AAE5-D3199C014FCF}" name="Tableau5" displayName="Tableau5" ref="B42:R596" totalsRowShown="0" headerRowDxfId="2699" dataDxfId="2697" headerRowBorderDxfId="2698">
  <autoFilter ref="B42:R596" xr:uid="{C35354EB-5BE3-4EFB-8E8B-9977D1E24262}"/>
  <sortState xmlns:xlrd2="http://schemas.microsoft.com/office/spreadsheetml/2017/richdata2" ref="B140:R160">
    <sortCondition ref="H42:H596"/>
  </sortState>
  <tableColumns count="17">
    <tableColumn id="1" xr3:uid="{415E99BA-4618-45AF-95F6-E30F1E45C2BC}" name="DATE REFERENCEMENT" dataDxfId="2696">
      <calculatedColumnFormula>IF('PR-tampon'!B9="","",IF('PR-tampon'!B9=0,"",INDIRECT(NOM_FR_FACADE&amp;ADDRESS('PR-tampon'!$B9,COLUMN(REFERENCEMENT_FACADE[[#Headers],[DATE REFERENCEMENT]])))))</calculatedColumnFormula>
    </tableColumn>
    <tableColumn id="2" xr3:uid="{163524BD-4393-4861-B4DC-D71753191083}" name="ASPECT" dataDxfId="2695">
      <calculatedColumnFormula>IF('PR-tampon'!B9="","",IF('PR-tampon'!B9=0,"",INDIRECT(NOM_FR_FACADE&amp;ADDRESS('PR-tampon'!$E9,COLUMN(REFERENCEMENT_FACADE[[#Headers],[ASPECT]])))))</calculatedColumnFormula>
    </tableColumn>
    <tableColumn id="3" xr3:uid="{1596DD29-4006-4114-ACCF-24CE92FE434A}" name="TYPE DE PROCEDE" dataDxfId="2694">
      <calculatedColumnFormula>IF('PR-tampon'!B9="","",IF('PR-tampon'!B9=0,"",INDIRECT(NOM_FR_FACADE&amp;ADDRESS('PR-tampon'!$E9,COLUMN(REFERENCEMENT_FACADE[[#Headers],[TYPE DE PROCEDE]])))))</calculatedColumnFormula>
    </tableColumn>
    <tableColumn id="4" xr3:uid="{40837E4E-3B33-4A5B-97E0-98B7B7F5D119}" name="NOM COMMERCIAL DU PROCEDE" dataDxfId="2693">
      <calculatedColumnFormula>IF('PR-tampon'!B9="","",IF('PR-tampon'!B9=0,"",INDIRECT(NOM_FR_FACADE&amp;ADDRESS('PR-tampon'!$E9,COLUMN(REFERENCEMENT_FACADE[[#Headers],[NOM COMMERCIAL DU PROCEDE]])))))</calculatedColumnFormula>
    </tableColumn>
    <tableColumn id="5" xr3:uid="{BD35CFCE-86F3-4A1A-8697-B6E436751D9D}" name="FABRICANT / TITULAIRE" dataDxfId="2692">
      <calculatedColumnFormula>IF('PR-tampon'!B9="","",IF('PR-tampon'!B9=0,"",INDIRECT(NOM_FR_FACADE&amp;ADDRESS('PR-tampon'!$E9,COLUMN(REFERENCEMENT_FACADE[[#Headers],[FABRICANT / TITULAIRE]])))))</calculatedColumnFormula>
    </tableColumn>
    <tableColumn id="8" xr3:uid="{0C5D7EE5-E8E6-4F45-A6A0-1FCADBACC966}" name="TYPE DE DOCUMENT DE REFERENCE" dataDxfId="2691">
      <calculatedColumnFormula>IF('PR-tampon'!B9="","",IF('PR-tampon'!B9=0,"",INDIRECT(NOM_FR_FACADE&amp;ADDRESS('PR-tampon'!$E9,COLUMN(REFERENCEMENT_FACADE[[#Headers],[TYPE DE DOCUMENT DE REFERENCE]])))))</calculatedColumnFormula>
    </tableColumn>
    <tableColumn id="9" xr3:uid="{F5E71920-F4B2-4AD8-BBF8-2B5FEA26D4FA}" name="REF" dataDxfId="2690">
      <calculatedColumnFormula>IF('PR-tampon'!B9="","",IF('PR-tampon'!B9=0,"",INDIRECT(NOM_FR_FACADE&amp;ADDRESS('PR-tampon'!$E9,COLUMN(REFERENCEMENT_FACADE[[#Headers],[REF]])))))</calculatedColumnFormula>
    </tableColumn>
    <tableColumn id="10" xr3:uid="{133094BE-7DFC-4E53-AC65-44AD43A8576D}" name="AVIS LIMITE AU / VALIDITE" dataDxfId="2689">
      <calculatedColumnFormula>IF('PR-tampon'!B9="","",IF('PR-tampon'!B9=0,"",INDIRECT(NOM_FR_FACADE&amp;ADDRESS('PR-tampon'!$E9,COLUMN(REFERENCEMENT_FACADE[[#Headers],[AVIS LIMITE AU / VALIDITE]])))))</calculatedColumnFormula>
    </tableColumn>
    <tableColumn id="12" xr3:uid="{546E9A0E-F381-47DF-8218-056E8DE9F9E1}" name="TC/TNC_x000a_pour le domaine d'emploi visé" dataDxfId="2688">
      <calculatedColumnFormula>IF('PR-tampon'!B9="","",IF('PR-tampon'!B9=0,"",INDIRECT(NOM_FR_FACADE&amp;ADDRESS('PR-tampon'!$E9,COLUMN(REFERENCEMENT_FACADE[[#Headers],[TC/TNC
dans le domaine d''emploi visé]])))))</calculatedColumnFormula>
    </tableColumn>
    <tableColumn id="13" xr3:uid="{D8D67CE4-8C05-49A3-9405-D4BF722C6331}" name="SYNTHESE DES _x000a_SUPPORTS VISES" dataDxfId="2687">
      <calculatedColumnFormula>IF('PR-tampon'!B9="","",IF('PR-tampon'!B9=0,"",INDIRECT(NOM_FR_FACADE&amp;ADDRESS('PR-tampon'!$E9,COLUMN(REFERENCEMENT_FACADE[[#Headers],[Synthèse support visés]])))))</calculatedColumnFormula>
    </tableColumn>
    <tableColumn id="6" xr3:uid="{2D62CCF9-C2FA-42AF-89A2-5BA5B29F62E4}" name="LIMITATION HAUTEUR DE FACADE" dataDxfId="2686">
      <calculatedColumnFormula>IF('PR-tampon'!B9="","",IF('PR-tampon'!B9=0,"",INDIRECT(NOM_FR_FACADE&amp;ADDRESS('PR-tampon'!$E9,COLUMN(REFERENCEMENT_FACADE[[#Headers],[LIMITATION DE HAUTEUR DE FACADE3]])))))</calculatedColumnFormula>
    </tableColumn>
    <tableColumn id="17" xr3:uid="{B7D146EC-7A35-4836-B0CF-C71EAEE109D3}" name="REPRESENTATION GRAPHIQUE DE LA LIMITATION HAUTEUR DE FACADE MAX" dataDxfId="2685">
      <calculatedColumnFormula>IF('PR-tampon'!B9="","",IF('PR-tampon'!B9=0,"",INDIRECT(NOM_FR_FACADE&amp;ADDRESS('PR-tampon'!$E9,COLUMN(REFERENCEMENT_FACADE[[#Headers],[LIMITATION DE HAUTEUR DE FACADE]])))))</calculatedColumnFormula>
    </tableColumn>
    <tableColumn id="15" xr3:uid="{D97E88E9-F065-4B36-89DD-706D0C09A65A}" name="OBSERVATIONS SUR DOMAINE D'EMPLOI_x000a_Hauteur" dataDxfId="2684">
      <calculatedColumnFormula>IF('PR-tampon'!B9="","",IF('PR-tampon'!B9=0,"",IF(INDIRECT(NOM_FR_FACADE&amp;ADDRESS('PR-tampon'!$E9,COLUMN(REFERENCEMENT_FACADE[Observation domaine d''emploi Hauteur])))=0,"-",INDIRECT(NOM_FR_FACADE&amp;ADDRESS('PR-tampon'!$E9,COLUMN(REFERENCEMENT_FACADE[Observation domaine d''emploi Hauteur]))))))</calculatedColumnFormula>
    </tableColumn>
    <tableColumn id="14" xr3:uid="{24DAB26E-1971-4140-9163-847AE8798CDD}" name="ZONE DE SISMICITE MAXIMALE POUR LA CATEGORIE DE BATIMENT VISEE" dataDxfId="2683">
      <calculatedColumnFormula>IF('PR-tampon'!B9="","",IF('PR-tampon'!B9=0,"",INDIRECT(NOM_FR_FACADE&amp;ADDRESS('PR-tampon'!$E9,COLUMN(REFERENCEMENT_FACADE[[#Headers],[Colonne zone visée]])))))</calculatedColumnFormula>
    </tableColumn>
    <tableColumn id="16" xr3:uid="{3FF826C9-9C34-45E2-A384-67FCAD319A55}" name="CATEGORIE MAXIMALE DE BATIMENT POUR LA ZONE DE SISMICITE VISEE" dataDxfId="2682">
      <calculatedColumnFormula>IF('PR-tampon'!B9="","",IF('PR-tampon'!B9=0,"",INDIRECT(NOM_FR_FACADE&amp;ADDRESS('PR-tampon'!$E9,COLUMN(REFERENCEMENT_FACADE[[#Headers],[Colonne catégorie visée]])))))</calculatedColumnFormula>
    </tableColumn>
    <tableColumn id="7" xr3:uid="{91FCC58E-38F5-4C20-AAAF-B1A344219325}" name="OBSERVATIONS SUR DOMAINE D'EMPLOI_x000a_Sismique" dataDxfId="2681">
      <calculatedColumnFormula>IF('PR-tampon'!B9="","",IF('PR-tampon'!B9=0,"",IF(INDIRECT(NOM_FR_FACADE&amp;ADDRESS('PR-tampon'!$E9,COLUMN(REFERENCEMENT_FACADE[OBSERVATIONS SUR DOMAINE D''EMPLOI Sismique])))="","-",(INDIRECT(NOM_FR_FACADE&amp;ADDRESS('PR-tampon'!$E9,COLUMN(REFERENCEMENT_FACADE[OBSERVATIONS SUR DOMAINE D''EMPLOI Sismique])))))))</calculatedColumnFormula>
    </tableColumn>
    <tableColumn id="11" xr3:uid="{DD5E82AE-2D40-4611-9EBD-0387B45C392D}" name="APPRECIATION DE LABORATOIRE_x000a_Portant sur le risque de propagation du feu par les façades et la chute d'objet" dataDxfId="2680">
      <calculatedColumnFormula>IF('PR-tampon'!B9="","",IF('PR-tampon'!B9=0,"",IF(INDIRECT(NOM_FR_FACADE&amp;ADDRESS('PR-tampon'!$E9,COLUMN(REFERENCEMENT_FACADE[REF ApL])))=0,"",INDIRECT(NOM_FR_FACADE&amp;ADDRESS('PR-tampon'!$E9,COLUMN(REFERENCEMENT_FACADE[REF ApL]))))))</calculatedColumnFormula>
    </tableColumn>
  </tableColumns>
  <tableStyleInfo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A37779CF-5EE9-415D-BA60-1A6665542562}" name="REFERENCEMENT_FACADE" displayName="REFERENCEMENT_FACADE" ref="A17:CT219" totalsRowShown="0" headerRowDxfId="2679" dataDxfId="2677" headerRowBorderDxfId="2678" tableBorderDxfId="2676">
  <autoFilter ref="A17:CT219" xr:uid="{F2ECE701-CBD0-4D54-8156-77FD958B3804}"/>
  <sortState xmlns:xlrd2="http://schemas.microsoft.com/office/spreadsheetml/2017/richdata2" ref="A18:CT219">
    <sortCondition ref="D17:D219"/>
  </sortState>
  <tableColumns count="98">
    <tableColumn id="29" xr3:uid="{1E3DE8F4-25CD-42AD-98C5-46AE7AB267AD}" name="DATE REFERENCEMENT" dataDxfId="2675"/>
    <tableColumn id="4" xr3:uid="{33743BC0-A176-4863-9880-304ADE50461A}" name="ASPECT" dataDxfId="2674"/>
    <tableColumn id="94" xr3:uid="{CB6BDD19-2F34-4448-B48C-94409BA29A1A}" name="APPARENCE" dataDxfId="2673"/>
    <tableColumn id="3" xr3:uid="{2C2854E5-2D5F-4907-8C03-572BCBCA990A}" name="TYPE DE PROCEDE" dataDxfId="2672"/>
    <tableColumn id="98" xr3:uid="{86AED1DA-41F5-4633-B4BB-50BCD61174BD}" name="TYPE DE PROCEDE CSTB" dataDxfId="2671"/>
    <tableColumn id="2" xr3:uid="{870BF0AA-68D0-4FC4-BCCA-A7F64330FDB0}" name="NOM COMMERCIAL DU PROCEDE" dataDxfId="2670"/>
    <tableColumn id="1" xr3:uid="{F0B449BE-F469-44FD-ACC1-863CA37E446E}" name="FABRICANT / TITULAIRE" dataDxfId="2669"/>
    <tableColumn id="26" xr3:uid="{284A5418-5BD0-4158-929E-A785B0C1EC0D}" name="Charpente bois (NF DTU 31.1)" dataDxfId="2668"/>
    <tableColumn id="14" xr3:uid="{9B2AA922-6448-44B1-B2B0-C48C8D86EC47}" name="COB (NF DTU 31.2)" dataDxfId="2667"/>
    <tableColumn id="37" xr3:uid="{DA79F352-B6BF-4B28-9B43-68A159FDDB1B}" name="FOB (NF DTU 31.4)" dataDxfId="2666"/>
    <tableColumn id="96" xr3:uid="{2719C30A-1EFC-4B08-8DFA-1E755BE404DF}" name="FOB (Sous AT/DTA/ATEx)" dataDxfId="2665"/>
    <tableColumn id="95" xr3:uid="{A284CCCC-3301-4BEC-8164-EF5A3F2A232C}" name="FOB (NF DTU 31.4 et/ou Sous AT/DTA/Atex)" dataDxfId="2664">
      <calculatedColumnFormula>IF(REFERENCEMENT_FACADE[[#This Row],[Charpente bois (NF DTU 31.1)]]="OUI","SO",IF(OR(REFERENCEMENT_FACADE[[#This Row],[FOB (Sous AT/DTA/ATEx)]]="OUI",REFERENCEMENT_FACADE[[#This Row],[FOB (NF DTU 31.4)]]="OUI"),"OUI","SO"))</calculatedColumnFormula>
    </tableColumn>
    <tableColumn id="15" xr3:uid="{9CACA62A-CADD-4157-BAF1-F6A9596A49B9}" name="CLT (Sous AT/DTA)" dataDxfId="2663"/>
    <tableColumn id="16" xr3:uid="{BCF166DC-5ABE-432E-830D-C46C78ACD242}" name="≤ 6 m (situation a à c)" dataDxfId="2662"/>
    <tableColumn id="17" xr3:uid="{7037B57C-4333-4513-B151-0733323177EB}" name="≤ 9 m (situation a à c)" dataDxfId="2661"/>
    <tableColumn id="18" xr3:uid="{EE6CA369-0C10-4EE4-A0C8-BFBFC089606C}" name="≤ 10 m (situation a à c)" dataDxfId="2660"/>
    <tableColumn id="78" xr3:uid="{E51766D8-2030-4B83-AE5D-2AE16C6C8AC6}" name="≤ 15 m (situation a à c)" dataDxfId="2659"/>
    <tableColumn id="20" xr3:uid="{4F496C54-07C9-461F-8D2D-6492B8A203B4}" name="≤ 18 m (situation a à c)" dataDxfId="2658"/>
    <tableColumn id="22" xr3:uid="{D1C9B87E-82B5-4634-9209-A1C7899FB6E4}" name="≤ 28 m (situation a à c)" dataDxfId="2657"/>
    <tableColumn id="87" xr3:uid="{BF3F4233-3125-474C-BF8E-BD2E3093E21A}" name="≤ 34 m (situation a à c)" dataDxfId="2656"/>
    <tableColumn id="86" xr3:uid="{423E1069-9CC8-4D4A-95EC-5C10EC6C1EA4}" name="≤ 36 m (situation a à c)" dataDxfId="2655"/>
    <tableColumn id="38" xr3:uid="{9A6C89F8-3558-4F87-9B31-E5B88865BAF7}" name="≤ 40 m (situation a à c)" dataDxfId="2654"/>
    <tableColumn id="24" xr3:uid="{BEE88288-6426-44CE-A55F-55C50EAA10B4}" name="≤ 50 m (situation a à c)" dataDxfId="2653"/>
    <tableColumn id="27" xr3:uid="{1AFC18B5-F09F-4C10-B6AC-E8E3F5835253}" name="≤ 6 m (situation d)" dataDxfId="2652"/>
    <tableColumn id="28" xr3:uid="{33D5DF19-3738-4EBC-8676-E8B39B3C0307}" name="≤ 9 m (situation d)" dataDxfId="2651"/>
    <tableColumn id="19" xr3:uid="{35769D20-9E8C-446A-8314-485E6DA11639}" name="≤ 10 m (situation d)" dataDxfId="2650"/>
    <tableColumn id="79" xr3:uid="{1C208BFC-37AF-46FC-AC44-FE800E4A1055}" name="≤ 15 m (situation d)" dataDxfId="2649"/>
    <tableColumn id="21" xr3:uid="{01DC77F3-E54A-49CA-B9F6-9FDF12C34715}" name="≤ 18 m (situation d)" dataDxfId="2648"/>
    <tableColumn id="23" xr3:uid="{12321234-E62D-4D0F-ABE7-58E698D69085}" name="≤ 28 m (situation d)" dataDxfId="2647"/>
    <tableColumn id="89" xr3:uid="{839C172E-1D42-4F36-8E18-D435FF6FAC4F}" name="≤ 34 m (situation d)" dataDxfId="2646"/>
    <tableColumn id="88" xr3:uid="{B1207457-DB10-4B1D-A622-C475AE5E6D09}" name="≤ 36 m (situation d)" dataDxfId="2645"/>
    <tableColumn id="39" xr3:uid="{D842D8C3-FB1A-4EC1-BA64-0E53861E2361}" name="≤ 40 m (situation d)" dataDxfId="2644"/>
    <tableColumn id="25" xr3:uid="{F46058FF-DFBC-4D73-A594-8FFC80D1E694}" name="≤ 50 m (situation d)" dataDxfId="2643"/>
    <tableColumn id="44" xr3:uid="{43FF7CE6-E303-4422-AF45-D16282050721}" name="OBSERVATIONS SUR DOMAINE D'EMPLOI Hauteur" dataDxfId="2642"/>
    <tableColumn id="85" xr3:uid="{5C429CFA-3D31-48C6-A8A5-C0223D576DBA}" name="Valeurs admissibles sous vent normal selon les règles NV65 modifiées" dataDxfId="2641"/>
    <tableColumn id="75" xr3:uid="{5DF739A4-868C-4444-8ABF-E642C014FE8F}" name="≤ 6 m (a à c)" dataDxfId="2640"/>
    <tableColumn id="72" xr3:uid="{F5A6F653-4EC0-47C3-8ACC-9F6258A48B24}" name="≤ 9 m (a à c)" dataDxfId="2639"/>
    <tableColumn id="71" xr3:uid="{072BBF68-A90A-4626-86E6-FB122D860E3E}" name="≤ 10 m (a à c)" dataDxfId="2638"/>
    <tableColumn id="80" xr3:uid="{57B52932-E2C5-4F85-927E-3F4913C116DF}" name="≤ 15 m (a à c)" dataDxfId="2637"/>
    <tableColumn id="70" xr3:uid="{89EC9A7B-AEF7-452A-AE3C-8C90C82E3AE0}" name="≤ 18 m (a à c)" dataDxfId="2636"/>
    <tableColumn id="69" xr3:uid="{979CFCCE-DE40-466F-9443-F44ED8CD4BC3}" name="≤ 28 m (a à c)" dataDxfId="2635"/>
    <tableColumn id="91" xr3:uid="{DDCA4D1C-5062-4DC9-9D71-5158CB48C5F1}" name="≤ 34 m (a à c)" dataDxfId="2634"/>
    <tableColumn id="90" xr3:uid="{EF867260-3A62-4710-8F1A-BAEF4E8B6C9C}" name="≤ 36 m (a à c)" dataDxfId="2633"/>
    <tableColumn id="68" xr3:uid="{D2593D91-54C1-4A4C-ABDB-EDFEB5315A76}" name="≤ 40 m (a à c)" dataDxfId="2632"/>
    <tableColumn id="67" xr3:uid="{1AD0F98C-09C4-4B8A-884F-197CE13AF090}" name="≤ 50 m (a à c)" dataDxfId="2631"/>
    <tableColumn id="74" xr3:uid="{A0C43957-4601-4BED-BF31-1E8704461B76}" name="≤ 6 m (d)" dataDxfId="2630"/>
    <tableColumn id="73" xr3:uid="{6A3B0203-8423-447F-BB7A-8C47352D2BC1}" name="≤ 9 m (d)" dataDxfId="2629"/>
    <tableColumn id="66" xr3:uid="{6F2F9AD5-E78B-4A2D-9E03-C271AE108547}" name="≤ 10 m (d)" dataDxfId="2628"/>
    <tableColumn id="81" xr3:uid="{E7EEF5DA-6390-42DB-924A-DA63F3CC9103}" name="≤ 15 m (d)" dataDxfId="2627"/>
    <tableColumn id="65" xr3:uid="{93939553-B840-457B-B9C1-0FB014A7717C}" name="≤ 18 m (d)" dataDxfId="2626"/>
    <tableColumn id="64" xr3:uid="{96EF884D-F703-4769-BAE7-E291A0C0D7C3}" name="≤ 28 m (d)" dataDxfId="2625"/>
    <tableColumn id="93" xr3:uid="{63F43B35-4617-462C-9232-059762FF53E9}" name="≤ 34 m (d)" dataDxfId="2624"/>
    <tableColumn id="92" xr3:uid="{F10686BC-9759-4EEE-A4AA-94377CA8C4BC}" name="≤ 36 m (d)" dataDxfId="2623"/>
    <tableColumn id="63" xr3:uid="{EEDB90B8-7855-46B2-983B-62E3E509A47C}" name="≤ 40 m (d)" dataDxfId="2622"/>
    <tableColumn id="62" xr3:uid="{EDC99764-F907-4A94-9220-245771CC9287}" name="≤ 50 m (d)" dataDxfId="2621"/>
    <tableColumn id="82" xr3:uid="{8CB985C6-831D-45AD-A55B-A77AA4BBA484}" name="Cas où rien n'est sélectionné en hauteur" dataDxfId="2620"/>
    <tableColumn id="34" xr3:uid="{C6A21A36-87EB-46C1-8E1B-0A4DC2CB25F0}" name="I" dataDxfId="2619"/>
    <tableColumn id="33" xr3:uid="{E19E3C42-C857-4008-9A22-439E5ECA9275}" name="II" dataDxfId="2618"/>
    <tableColumn id="35" xr3:uid="{83AC7A4F-F6B5-40C9-B939-EEC1B34F98FF}" name="III" dataDxfId="2617"/>
    <tableColumn id="32" xr3:uid="{DC8CFA3B-7A7D-4BF7-9B87-77F722FC3F01}" name="IV" dataDxfId="2616"/>
    <tableColumn id="45" xr3:uid="{2186B147-9F2F-4E3D-8FE8-13AC73D134D1}" name="OBSERVATIONS SUR DOMAINE D'EMPLOI Sismique" dataDxfId="2615"/>
    <tableColumn id="83" xr3:uid="{24E675B2-101B-43D1-A578-1FB0F1F2C875}" name="Cas où rien n'est sélectionné en sismique" dataDxfId="2614"/>
    <tableColumn id="46" xr3:uid="{40573EEB-DA52-4F2F-AB0F-3836483338C5}" name="EUROCLASSE du revêtement" dataDxfId="2613"/>
    <tableColumn id="61" xr3:uid="{CF5EA82C-9FB6-44EE-B634-5962143E8E9A}" name="Système Ouvert" dataDxfId="2612"/>
    <tableColumn id="5" xr3:uid="{3BE56C11-2B48-458B-A729-4AD17A0808D9}" name="TITULAIRE DE L'EVALUATION" dataDxfId="2611"/>
    <tableColumn id="6" xr3:uid="{B856D4D7-EE43-4157-87A6-29C65A75FFB8}" name="TYPE DE DOCUMENT DE REFERENCE" dataDxfId="2610"/>
    <tableColumn id="7" xr3:uid="{95D84057-24D1-459C-8C09-2598AA7A10A0}" name="REF" dataDxfId="2609"/>
    <tableColumn id="8" xr3:uid="{01820F8E-B68C-40C9-9465-8D68BE05DDCC}" name="EXAMINE PAR LE GS/COMEX LE" dataDxfId="2608"/>
    <tableColumn id="9" xr3:uid="{DB05C863-38C5-47CA-B26E-1D086D8BE86D}" name="PUBLIE LE" dataDxfId="2607"/>
    <tableColumn id="10" xr3:uid="{611C987B-BBB9-4A4D-BE20-ED21894DA53E}" name="AVIS LIMITE AU / VALIDITE" dataDxfId="2606"/>
    <tableColumn id="11" xr3:uid="{2C4CD28A-9FFC-4C5D-9272-056D5CC2FAAA}" name="VALIDITE" dataDxfId="2605">
      <calculatedColumnFormula>+(REFERENCEMENT_FACADE[[#This Row],[AVIS LIMITE AU / VALIDITE]]&gt;=TODAY())*1</calculatedColumnFormula>
    </tableColumn>
    <tableColumn id="12" xr3:uid="{D297EA58-9F4E-49A5-8995-65F8ACB3EAD5}" name=" -&gt; AT/DTA : Sur liste verte C2p (OUI/NON)_x000a_-&gt; ATex (Avis favorable / Avis défavorable)_x000a_-&gt; Autre : SO" dataDxfId="2604"/>
    <tableColumn id="31" xr3:uid="{72A874F5-31AC-4185-B079-1DE7ED60D6B5}" name="TC/TNC_x000a_dans le domaine d'emploi visé" dataDxfId="2603">
      <calculatedColumnFormula>IF(REFERENCEMENT_FACADE[[#This Row],[ -&gt; AT/DTA : Sur liste verte C2p (OUI/NON)
-&gt; ATex (Avis favorable / Avis défavorable)
-&gt; Autre : SO]]&lt;&gt;"",IF(AND(OR(REFERENCEMENT_FACADE[[#This Row],[ -&gt; AT/DTA : Sur liste verte C2p (OUI/NON)
-&gt; ATex (Avis favorable / Avis défavorable)
-&gt; Autre : SO]]="OUI",REFERENCEMENT_FACADE[[#This Row],[ -&gt; AT/DTA : Sur liste verte C2p (OUI/NON)
-&gt; ATex (Avis favorable / Avis défavorable)
-&gt; Autre : SO]]="FAVORABLE",REFERENCEMENT_FACADE[[#This Row],[ -&gt; AT/DTA : Sur liste verte C2p (OUI/NON)
-&gt; ATex (Avis favorable / Avis défavorable)
-&gt; Autre : SO]]="SO
(DTU)",REFERENCEMENT_FACADE[[#This Row],[ -&gt; AT/DTA : Sur liste verte C2p (OUI/NON)
-&gt; ATex (Avis favorable / Avis défavorable)
-&gt; Autre : SO]]="SO 
(RECO -RAGE)",REFERENCEMENT_FACADE[[#This Row],[ -&gt; AT/DTA : Sur liste verte C2p (OUI/NON)
-&gt; ATex (Avis favorable / Avis défavorable)
-&gt; Autre : SO]]="OUI AVEC UN SUIVI DU RETOUR D'EXPERIENCE",
REFERENCEMENT_FACADE[[#This Row],[ -&gt; AT/DTA : Sur liste verte C2p (OUI/NON)
-&gt; ATex (Avis favorable / Avis défavorable)
-&gt; Autre : SO]]="SO 
(RP)"),REFERENCEMENT_FACADE[[#This Row],[VALIDITE]]=1),"TC",IF(REFERENCEMENT_FACADE[[#This Row],[VALIDITE]]=0,"TNC"&amp;CHAR(10)&amp;"(L'évaluation technique n'est plus valide)",IF(REFERENCEMENT_FACADE[[#This Row],[TYPE DE DOCUMENT DE REFERENCE]]="Appréciation Technique de Transition","TNC"&amp;CHAR(10)&amp;"(Les Appréciations Techniques de Transition ne sont pas reconnues en technique courante)",IF(REFERENCEMENT_FACADE[[#This Row],[ -&gt; AT/DTA : Sur liste verte C2p (OUI/NON)
-&gt; ATex (Avis favorable / Avis défavorable)
-&gt; Autre : SO]]="NON (EVALUATION RECENTE)","TNC"&amp;CHAR(10)&amp;"(Non sur liste verte de la C2p à date de référencement / EVALUATION RECENTE)","TNC"&amp;CHAR(10)&amp;"(N'est pas sur liste verte de la C2p à date du référencement)")))))</calculatedColumnFormula>
    </tableColumn>
    <tableColumn id="36" xr3:uid="{DA650B24-E313-4D15-AB70-BC9470A17782}" name="OBSERVATIONS SUR EVALUATION TECHNIQUE" dataDxfId="2602"/>
    <tableColumn id="40" xr3:uid="{9B996C7B-DD83-48BE-876A-9AC520D7500B}" name="REF ApL" dataDxfId="2601"/>
    <tableColumn id="41" xr3:uid="{1BE75331-7789-4336-9E31-1D7CE417E2E0}" name="Laboratoire ayant réalisé l'Appréciation de laboratoire" dataDxfId="2600"/>
    <tableColumn id="42" xr3:uid="{F24DC0D0-A060-4CEE-813B-0F37BAF9F043}" name="OBSERVATIONS SUR L'ApL" dataDxfId="2599"/>
    <tableColumn id="43" xr3:uid="{5520D50B-4E27-4822-8E10-16F51FCE5A17}" name="bardage type_x000a_(XIII/XIV au sens du NF DTU 20.1)" dataDxfId="2598"/>
    <tableColumn id="50" xr3:uid="{A175FFA4-E7E7-4DF2-ADA1-FD989CF7204B}" name="Lien pour aller sur le site Evaluation CSTB" dataDxfId="2597"/>
    <tableColumn id="13" xr3:uid="{E5D8AA32-980F-4D7B-AD41-0B5AD2D66834}" name="ATec (Support béton) si Evaluation vis uniquement support bois" dataDxfId="2596" dataCellStyle="Lien hypertexte"/>
    <tableColumn id="30" xr3:uid="{6793B426-0576-4843-9B54-40C52D962E05}" name="Texte pour aller sur le site Evaluation CSTB2" dataDxfId="2595">
      <calculatedColumnFormula>IF(OR(REFERENCEMENT_FACADE[[#This Row],[TYPE DE DOCUMENT DE REFERENCE]]="Document d'Application Technique (DTA)",REFERENCEMENT_FACADE[[#This Row],[TYPE DE DOCUMENT DE REFERENCE]]="Avis Technique"),CONCATENATE("https://evaluation.cstb.fr/fr/avis-technique/detail/",SUBSTITUTE(REFERENCEMENT_FACADE[[#This Row],[REF]],"/","-"),"/"),IF(REFERENCEMENT_FACADE[[#This Row],[TYPE DE DOCUMENT DE REFERENCE]]=("Appréciation Technique d'Expérimentation (ATEx cas a)"),CONCATENATE("https://evaluation.cstb.fr/fr/appreciation-technique-expertise-atex/detail/",SUBSTITUTE(REFERENCEMENT_FACADE[[#This Row],[REF]],"_","-"),"/"),CONCATENATE("https://evaluation.cstb.fr/fr/appreciation-technique-transition-att/download/att-",SUBSTITUTE(SUBSTITUTE(REFERENCEMENT_FACADE[[#This Row],[REF]],"/","-"),"_","-"),"/")))</calculatedColumnFormula>
    </tableColumn>
    <tableColumn id="47" xr3:uid="{0E50B19D-6C18-40C0-8C7C-4233C8F9C629}" name="Ancienne version" dataDxfId="2594"/>
    <tableColumn id="48" xr3:uid="{D96C3E37-5789-4A09-A283-1B64A6224A5C}" name="Colonne1" dataDxfId="2593">
      <calculatedColumnFormula>CONCATENATE(IF(REFERENCEMENT_FACADE[[#This Row],[Ancienne version]]=""," ",CONCATENATE(IF(OR(REFERENCEMENT_FACADE[[#This Row],[TYPE DE DOCUMENT DE REFERENCE]]="Avis Technique",REFERENCEMENT_FACADE[[#This Row],[TYPE DE DOCUMENT DE REFERENCE]]="ATEx"),"L'","Le "),REFERENCEMENT_FACADE[[#This Row],[TYPE DE DOCUMENT DE REFERENCE]]," n°",REFERENCEMENT_FACADE[[#This Row],[REF]]," annule et remplace ",IF(OR(REFERENCEMENT_FACADE[[#This Row],[TYPE DE DOCUMENT DE REFERENCE]]="Avis Technique",REFERENCEMENT_FACADE[[#This Row],[TYPE DE DOCUMENT DE REFERENCE]]="ATEx"),"l' ","le "),REFERENCEMENT_FACADE[[#This Row],[TYPE DE DOCUMENT DE REFERENCE]]," n° ",REFERENCEMENT_FACADE[[#This Row],[Ancienne version]])),
IF(AND(REFERENCEMENT_FACADE[[#This Row],[Ancienne version]]&lt;&gt;"",REFERENCEMENT_FACADE[[#This Row],[ -&gt; AT/DTA : Sur liste verte C2p (OUI/NON)
-&gt; ATex (Avis favorable / Avis défavorable)
-&gt; Autre : SO]]="OUI"),CHAR(10),""),
IF(REFERENCEMENT_FACADE[[#This Row],[ -&gt; AT/DTA : Sur liste verte C2p (OUI/NON)
-&gt; ATex (Avis favorable / Avis défavorable)
-&gt; Autre : SO]]="OUI","Sur liste verte de la C2p à la date du référencement",""))</calculatedColumnFormula>
    </tableColumn>
    <tableColumn id="51" xr3:uid="{2548B7F8-F3A3-4682-BBC4-0A4E3007EF63}" name="Colonne support visé" dataDxfId="2592">
      <calculatedColumnFormula>IF((SUPP_VISE=LISTES!$Q$2),REFERENCEMENT_FACADE[[#This Row],[Charpente bois (NF DTU 31.1)]],
IF((SUPP_VISE=LISTES!$Q$3),REFERENCEMENT_FACADE[[#This Row],[COB (NF DTU 31.2)]],
IF((SUPP_VISE=LISTES!$Q$4),REFERENCEMENT_FACADE[[#This Row],[FOB (NF DTU 31.4)]],
IF((SUPP_VISE=LISTES!$Q$5),REFERENCEMENT_FACADE[[#This Row],[FOB (Sous AT/DTA/ATEx)]],
IF((SUPP_VISE=LISTES!$Q$6),REFERENCEMENT_FACADE[[#This Row],[FOB (NF DTU 31.4 et/ou Sous AT/DTA/Atex)]],
IF((SUPP_VISE=LISTES!$Q$7),REFERENCEMENT_FACADE[[#This Row],[CLT (Sous AT/DTA)]],"ERREUR"))))))</calculatedColumnFormula>
    </tableColumn>
    <tableColumn id="49" xr3:uid="{58ADF312-7000-4D4B-B4B6-D4E2E2BFD6CD}" name="Colonne situation visé" dataDxfId="2591">
      <calculatedColumnFormula>IF((HAUT_VISEE&lt;=6),IF(OR(MID(SITUA_VISEE,1,1)="a",MID(SITUA_VISEE,1,1)="b",MID(SITUA_VISEE,1,1)="c"),REFERENCEMENT_FACADE[[#This Row],[≤ 6 m (situation a à c)]],REFERENCEMENT_FACADE[[#This Row],[≤ 6 m (situation d)]]),
IF(AND(6&lt;HAUT_VISEE,HAUT_VISEE&lt;=9),IF(OR(MID(SITUA_VISEE,1,1)="a",MID(SITUA_VISEE,1,1)="b",MID(SITUA_VISEE,1,1)="c"),REFERENCEMENT_FACADE[[#This Row],[≤ 9 m (situation a à c)]],REFERENCEMENT_FACADE[[#This Row],[≤ 9 m (situation d)]]),
IF(AND(9&lt;HAUT_VISEE,HAUT_VISEE&lt;=10),IF(OR(MID(SITUA_VISEE,1,1)="a",MID(SITUA_VISEE,1,1)="b",MID(SITUA_VISEE,1,1)="c"),REFERENCEMENT_FACADE[[#This Row],[≤ 10 m (situation a à c)]],REFERENCEMENT_FACADE[[#This Row],[≤ 10 m (situation d)]]),
IF(AND(10&lt;HAUT_VISEE,HAUT_VISEE&lt;=18),IF(OR(MID(SITUA_VISEE,1,1)="a",MID(SITUA_VISEE,1,1)="b",MID(SITUA_VISEE,1,1)="c"),REFERENCEMENT_FACADE[[#This Row],[≤ 15 m (situation a à c)]],REFERENCEMENT_FACADE[[#This Row],[≤ 15 m (situation d)]]),
IF(AND(10&lt;HAUT_VISEE,HAUT_VISEE&lt;=18),IF(OR(MID(SITUA_VISEE,1,1)="a",MID(SITUA_VISEE,1,1)="b",MID(SITUA_VISEE,1,1)="c"),REFERENCEMENT_FACADE[[#This Row],[≤ 18 m (situation a à c)]],REFERENCEMENT_FACADE[[#This Row],[≤ 18 m (situation d)]]),
IF(AND(18&lt;HAUT_VISEE,HAUT_VISEE&lt;=28),IF(OR(MID(SITUA_VISEE,1,1)="a",MID(SITUA_VISEE,1,1)="b",MID(SITUA_VISEE,1,1)="c"),REFERENCEMENT_FACADE[[#This Row],[≤ 28 m (situation a à c)]],REFERENCEMENT_FACADE[[#This Row],[≤ 28 m (situation d)]]),
IF(AND(28&lt;HAUT_VISEE,HAUT_VISEE&lt;=34),IF(OR(MID(SITUA_VISEE,1,1)="a",MID(SITUA_VISEE,1,1)="b",MID(SITUA_VISEE,1,1)="c"),REFERENCEMENT_FACADE[[#This Row],[≤ 34 m (situation a à c)]],REFERENCEMENT_FACADE[[#This Row],[≤ 34 m (situation d)]]),
IF(AND(34&lt;HAUT_VISEE,HAUT_VISEE&lt;=36),IF(OR(MID(SITUA_VISEE,1,1)="a",MID(SITUA_VISEE,1,1)="b",MID(SITUA_VISEE,1,1)="c"),REFERENCEMENT_FACADE[[#This Row],[≤ 36 m (situation a à c)]],REFERENCEMENT_FACADE[[#This Row],[≤ 36 m (situation d)]]),
IF(AND(36&lt;HAUT_VISEE,HAUT_VISEE&lt;=40),IF(OR(MID(SITUA_VISEE,1,1)="a",MID(SITUA_VISEE,1,1)="b",MID(SITUA_VISEE,1,1)="c"),REFERENCEMENT_FACADE[[#This Row],[≤ 40 m (situation a à c)]],REFERENCEMENT_FACADE[[#This Row],[≤ 40 m (situation d)]]),
IF(AND(40&lt;HAUT_VISEE,HAUT_VISEE&lt;=50),IF(OR(MID(SITUA_VISEE,1,1)="a",MID(SITUA_VISEE,1,1)="b",MID(SITUA_VISEE,1,1)="c"),REFERENCEMENT_FACADE[[#This Row],[≤ 50 m (situation a à c)]],REFERENCEMENT_FACADE[[#This Row],[≤ 50 m (situation d)]]),"ERREUR"))))))))))</calculatedColumnFormula>
    </tableColumn>
    <tableColumn id="77" xr3:uid="{78955F54-EDBD-4FF4-A342-E0AB1E778FB6}" name="LIMITATION DE HAUTEUR DE FACADE" dataDxfId="2590">
      <calculatedColumnFormula>IF(MID(SITUA_VISEE,1,1)="d",
IF(MID(REFERENCEMENT_FACADE[[#This Row],[≤ 50 m (situation d)]],1,3)="OUI",50,IF(MID(REFERENCEMENT_FACADE[[#This Row],[≤ 40 m (situation d)]],1,3)="OUI",40,IF(MID(REFERENCEMENT_FACADE[[#This Row],[≤ 36 m (situation d)]],1,3)="OUI",36,IF(MID(REFERENCEMENT_FACADE[[#This Row],[≤ 34 m (situation d)]],1,3)="OUI",34,IF(MID(REFERENCEMENT_FACADE[[#This Row],[≤ 28 m (situation d)]],1,3)="OUI",28,IF(MID(REFERENCEMENT_FACADE[[#This Row],[≤ 18 m (situation d)]],1,3)="OUI",18,IF(MID(REFERENCEMENT_FACADE[[#This Row],[≤ 15 m (situation d)]],1,3)="OUI",15,IF(MID(REFERENCEMENT_FACADE[[#This Row],[≤ 10 m (situation d)]],1,3)="OUI",10,IF(MID(REFERENCEMENT_FACADE[[#This Row],[≤ 9 m (situation d)]],1,3)="OUI",9,IF(MID(REFERENCEMENT_FACADE[[#This Row],[≤ 6 m (situation d)]],1,3)="OUI",6,"")))))))))),
IF(MID(REFERENCEMENT_FACADE[[#This Row],[≤ 50 m (situation a à c)]],1,3)="OUI",50,IF(MID(REFERENCEMENT_FACADE[[#This Row],[≤ 40 m (situation a à c)]],1,3)="OUI",40,IF(MID(REFERENCEMENT_FACADE[[#This Row],[≤ 36 m (situation a à c)]],1,3)="OUI",36,IF(MID(REFERENCEMENT_FACADE[[#This Row],[≤ 34 m (situation a à c)]],1,3)="OUI",34,IF(MID(REFERENCEMENT_FACADE[[#This Row],[≤ 28 m (situation a à c)]],1,3)="OUI",28,IF(MID(REFERENCEMENT_FACADE[[#This Row],[≤ 18 m (situation a à c)]],1,3)="OUI",18,IF(MID(REFERENCEMENT_FACADE[[#This Row],[≤ 15 m (situation a à c)]],1,3)="OUI",15,IF(MID(REFERENCEMENT_FACADE[[#This Row],[≤ 10 m (situation a à c)]],1,3)="OUI",10,IF(MID(REFERENCEMENT_FACADE[[#This Row],[≤ 9 m (situation a à c)]],1,3)="OUI",9,IF(MID(REFERENCEMENT_FACADE[[#This Row],[≤ 6 m (situation a à c)]],1,3)="OUI",6,"")))))))))))</calculatedColumnFormula>
    </tableColumn>
    <tableColumn id="53" xr3:uid="{E76D4D5F-2984-4EEF-B6B7-917887390F3E}" name="Colonne zone visée" dataDxfId="2589">
      <calculatedColumnFormula>IF(RECH_CATEGORIE=TRUE,IF((CATEG_VISEE=LISTES!$O$2),REFERENCEMENT_FACADE[[#This Row],[I]],
IF((CATEG_VISEE=LISTES!$O$3),REFERENCEMENT_FACADE[[#This Row],[II]],
IF((CATEG_VISEE=LISTES!$O$4),REFERENCEMENT_FACADE[[#This Row],[III]],
IF((CATEG_VISEE=LISTES!$O$5),REFERENCEMENT_FACADE[[#This Row],[IV]],"ERREUR")))),
REFERENCEMENT_FACADE[[#This Row],[I]]&amp;CHAR(10)&amp;REFERENCEMENT_FACADE[[#This Row],[II]]&amp;CHAR(10)&amp;REFERENCEMENT_FACADE[[#This Row],[III]]&amp;CHAR(10)&amp;REFERENCEMENT_FACADE[[#This Row],[IV]])</calculatedColumnFormula>
    </tableColumn>
    <tableColumn id="52" xr3:uid="{F87CDF6B-99EF-45AD-ADD1-8899B38B670D}" name="Colonne catégorie visée" dataDxfId="2588">
      <calculatedColumnFormula>IF(RECH_CATEGORIE=TRUE,IF(OR(REFERENCEMENT_FACADE[[#This Row],[I]]="NC",REFERENCEMENT_FACADE[[#This Row],[II]]="NC",REFERENCEMENT_FACADE[[#This Row],[III]]="NC",REFERENCEMENT_FACADE[[#This Row],[IV]]="NC"),"ERREUR",IF(MID(ZONE_SIS_VISEE,1,1)&lt;=MID(REFERENCEMENT_FACADE[[#This Row],[IV]],1,1),REFERENCEMENT_FACADE[[#Headers],[IV]],IF(MID(ZONE_SIS_VISEE,1,1)&lt;=MID(REFERENCEMENT_FACADE[[#This Row],[III]],1,1),REFERENCEMENT_FACADE[[#Headers],[III]],IF(MID(ZONE_SIS_VISEE,1,1)&lt;=MID(REFERENCEMENT_FACADE[[#This Row],[II]],1,1),REFERENCEMENT_FACADE[[#Headers],[II]],IF(MID(ZONE_SIS_VISEE,1,1)&lt;=MID(REFERENCEMENT_FACADE[[#This Row],[I]],1,1),REFERENCEMENT_FACADE[[#Headers],[I]],""))))),
REFERENCEMENT_FACADE[[#Headers],[I]]&amp;CHAR(10)&amp;REFERENCEMENT_FACADE[[#Headers],[II]]&amp;CHAR(10)&amp;REFERENCEMENT_FACADE[[#Headers],[III]]&amp;CHAR(10)&amp;REFERENCEMENT_FACADE[[#Headers],[IV]])</calculatedColumnFormula>
    </tableColumn>
    <tableColumn id="54" xr3:uid="{0139F66B-AB4F-4454-9A50-39CDD0615462}" name="Synthèse support visés" dataDxfId="2587">
      <calculatedColumnFormula>CONCATENATE(IF(MID(REFERENCEMENT_FACADE[[#This Row],[Charpente bois (NF DTU 31.1)]],1,3)="oui",LISTES!$Q$2,""),IF(AND(MID(REFERENCEMENT_FACADE[[#This Row],[COB (NF DTU 31.2)]],1,3)="oui",MID(REFERENCEMENT_FACADE[[#This Row],[Charpente bois (NF DTU 31.1)]],1,3)="oui")," / ",""),IF(MID(REFERENCEMENT_FACADE[[#This Row],[COB (NF DTU 31.2)]],1,3)="oui",LISTES!$Q$3,""),IF(OR(AND(MID(REFERENCEMENT_FACADE[[#This Row],[COB (NF DTU 31.2)]],1,3)="oui",MID(REFERENCEMENT_FACADE[[#This Row],[FOB (NF DTU 31.4)]],1,3)="oui"),AND(MID(REFERENCEMENT_FACADE[[#This Row],[COB (NF DTU 31.2)]],1,3)="oui",MID(REFERENCEMENT_FACADE[[#This Row],[CLT (Sous AT/DTA)]],1,3)="oui"))," / ",""),IF(MID(REFERENCEMENT_FACADE[[#This Row],[FOB (NF DTU 31.4)]],1,3)="oui",LISTES!$Q$4,""),IF(AND(MID(REFERENCEMENT_FACADE[[#This Row],[CLT (Sous AT/DTA)]],1,3)="oui",MID(REFERENCEMENT_FACADE[[#This Row],[FOB (NF DTU 31.4)]],1,3)="oui")," / ",""),IF(MID(REFERENCEMENT_FACADE[[#This Row],[CLT (Sous AT/DTA)]],1,3)="oui",LISTES!$Q$7,IF(MID(REFERENCEMENT_FACADE[[#This Row],[FOB (Sous AT/DTA/ATEx)]],1,3)="oui",LISTES!$Q$5,"")))</calculatedColumnFormula>
    </tableColumn>
    <tableColumn id="60" xr3:uid="{E98040BA-5FCE-4A5B-94F6-FF59B2E8DF7E}" name="LIMITATION DE HAUTEUR DE FACADE3" dataDxfId="2586">
      <calculatedColumnFormula>IF(AND(RECH_HAUTEUR=TRUE,HAUT_VISEE&lt;&gt;"",SITUA_VISEE&lt;&gt;""),IF(MID(SITUA_VISEE,1,1)="d",
IF(MID(REFERENCEMENT_FACADE[[#This Row],[≤ 50 m (situation d)]],1,3)="OUI","≤ 50 m",IF(MID(REFERENCEMENT_FACADE[[#This Row],[≤ 40 m (situation d)]],1,3)="OUI","≤ 40 m",IF(MID(REFERENCEMENT_FACADE[[#This Row],[≤ 36 m (situation d)]],1,3)="OUI","≤ 36 m",IF(MID(REFERENCEMENT_FACADE[[#This Row],[≤ 34 m (situation d)]],1,3)="OUI","≤ 34 m",IF(MID(REFERENCEMENT_FACADE[[#This Row],[≤ 28 m (situation d)]],1,3)="OUI","≤ 28 m",IF(MID(REFERENCEMENT_FACADE[[#This Row],[≤ 18 m (situation d)]],1,3)="OUI","≤ 18 m",IF(MID(REFERENCEMENT_FACADE[[#This Row],[≤ 15 m (situation d)]],1,3)="OUI","≤ 15 m",IF(MID(REFERENCEMENT_FACADE[[#This Row],[≤ 10 m (situation d)]],1,3)="OUI","≤ 10 m",IF(MID(REFERENCEMENT_FACADE[[#This Row],[≤ 9 m (situation d)]],1,3)="OUI","≤ 9 m",IF(MID(REFERENCEMENT_FACADE[[#This Row],[≤ 6 m (situation d)]],1,3)="OUI","≤ 6 m","")))))))))),
IF(MID(REFERENCEMENT_FACADE[[#This Row],[≤ 50 m (situation a à c)]],1,3)="OUI","≤ 50 m",IF(MID(REFERENCEMENT_FACADE[[#This Row],[≤ 40 m (situation a à c)]],1,3)="OUI","≤ 40 m",IF(MID(REFERENCEMENT_FACADE[[#This Row],[≤ 36 m (situation a à c)]],1,3)="OUI","≤ 36 m",IF(MID(REFERENCEMENT_FACADE[[#This Row],[≤ 34 m (situation a à c)]],1,3)="OUI","≤ 34 m",IF(MID(REFERENCEMENT_FACADE[[#This Row],[≤ 28 m (situation a à c)]],1,3)="OUI","≤ 28 m",IF(MID(REFERENCEMENT_FACADE[[#This Row],[≤ 18 m (situation a à c)]],1,3)="OUI","≤ 18 m",IF(MID(REFERENCEMENT_FACADE[[#This Row],[≤ 15 m (situation a à c)]],1,3)="OUI","≤ 15 m",IF(MID(REFERENCEMENT_FACADE[[#This Row],[≤ 10 m (situation a à c)]],1,3)="OUI","≤ 10 m",IF(MID(REFERENCEMENT_FACADE[[#This Row],[≤ 9 m (situation a à c)]],1,3)="OUI","≤ 9 m",IF(MID(REFERENCEMENT_FACADE[[#This Row],[≤ 6 m (situation a à c)]],1,3)="OUI","≤ 6 m",""))))))))))),
CONCATENATE(IF(MID(REFERENCEMENT_FACADE[[#This Row],[≤ 50 m (situation a à c)]],1,3)="OUI","(Situation a à c) h≤ 50 m"&amp;CHAR(10),IF(MID(REFERENCEMENT_FACADE[[#This Row],[≤ 40 m (situation a à c)]],1,3)="OUI","(Situation a à c) h≤ 40 m"&amp;CHAR(10),IF(MID(REFERENCEMENT_FACADE[[#This Row],[≤ 36 m (situation a à c)]],1,3)="OUI","(Situation a à c) h≤ 36 m"&amp;CHAR(10),IF(MID(REFERENCEMENT_FACADE[[#This Row],[≤ 34 m (situation a à c)]],1,3)="OUI","(Situation a à c) h≤ 34 m"&amp;CHAR(10),IF(MID(REFERENCEMENT_FACADE[[#This Row],[≤ 28 m (situation a à c)]],1,3)="OUI","(Situation a à c) h≤ 28 m"&amp;CHAR(10),IF(MID(REFERENCEMENT_FACADE[[#This Row],[≤ 18 m (situation a à c)]],1,3)="OUI","(Situation a à c) h≤ 18 m"&amp;CHAR(10),IF(MID(REFERENCEMENT_FACADE[[#This Row],[≤ 15 m (situation a à c)]],1,3)="OUI","(Situation a à c) h≤ 15 m"&amp;CHAR(10),IF(MID(REFERENCEMENT_FACADE[[#This Row],[≤ 10 m (situation a à c)]],1,3)="OUI","(Situation a à c) h≤ 10 m"&amp;CHAR(10),IF(MID(REFERENCEMENT_FACADE[[#This Row],[≤ 9 m (situation a à c)]],1,3)="OUI","(Situation a à c) h≤ 9 m"&amp;CHAR(10),IF(MID(REFERENCEMENT_FACADE[[#This Row],[≤ 6 m (situation a à c)]],1,3)="OUI","(Situation a à c) h≤ 6 m"&amp;CHAR(10),"")))))))))),IF(MID(REFERENCEMENT_FACADE[[#This Row],[≤ 50 m (situation d)]],1,3)="OUI","(Situation d) h≤ 50 m",IF(MID(REFERENCEMENT_FACADE[[#This Row],[≤ 40 m (situation d)]],1,3)="OUI","(Situation d) h≤ 40 m",IF(MID(REFERENCEMENT_FACADE[[#This Row],[≤ 36 m (situation d)]],1,3)="OUI","(Situation d) h≤ 36 m",IF(MID(REFERENCEMENT_FACADE[[#This Row],[≤ 34 m (situation d)]],1,3)="OUI","(Situation d) h≤ 34 m",IF(MID(REFERENCEMENT_FACADE[[#This Row],[≤ 28 m (situation d)]],1,3)="OUI","(Situation d) h≤ 28 m",IF(MID(REFERENCEMENT_FACADE[[#This Row],[≤ 18 m (situation d)]],1,3)="OUI","(Situation d) h≤ 18 m",IF(MID(REFERENCEMENT_FACADE[[#This Row],[≤ 15 m (situation d)]],1,3)="OUI","(Situation d) h≤ 15 m",IF(MID(REFERENCEMENT_FACADE[[#This Row],[≤ 10 m (situation d)]],1,3)="OUI","(Situation d) h≤ 10 m",IF(MID(REFERENCEMENT_FACADE[[#This Row],[≤ 9 m (situation d)]],1,3)="OUI","(Situation d) h≤ 9 m",IF(MID(REFERENCEMENT_FACADE[[#This Row],[≤ 6 m (situation d)]],1,3)="OUI","(Situation d) h≤ 6 m",""))))))))))))</calculatedColumnFormula>
    </tableColumn>
    <tableColumn id="76" xr3:uid="{256C23F1-686F-4A9D-BF0D-C8CC2D47E902}" name="Observation domaine d'emploi Hauteur" dataDxfId="2585">
      <calculatedColumnFormula>IF(OR(RECH_HAUTEUR=FALSE,HAUT_VISEE="",SITUA_VISEE=""),REFERENCEMENT_FACADE[[#This Row],[Cas où rien n''est sélectionné en hauteur]],
IF((HAUT_VISEE&lt;=6),IF(OR(MID(SITUA_VISEE,1,1)="a",MID(SITUA_VISEE,1,1)="b",MID(SITUA_VISEE,1,1)="c"),REFERENCEMENT_FACADE[[#This Row],[≤ 6 m (a à c)]],REFERENCEMENT_FACADE[[#This Row],[≤ 6 m (d)]]),
IF(AND(6&lt;HAUT_VISEE,HAUT_VISEE&lt;=9),IF(OR(MID(SITUA_VISEE,1,1)="a",MID(SITUA_VISEE,1,1)="b",MID(SITUA_VISEE,1,1)="c"),REFERENCEMENT_FACADE[[#This Row],[≤ 9 m (a à c)]],REFERENCEMENT_FACADE[[#This Row],[≤ 9 m (d)]]),
IF(AND(9&lt;HAUT_VISEE,HAUT_VISEE&lt;=10),IF(OR(MID(SITUA_VISEE,1,1)="a",MID(SITUA_VISEE,1,1)="b",MID(SITUA_VISEE,1,1)="c"),REFERENCEMENT_FACADE[[#This Row],[≤ 10 m (a à c)]],REFERENCEMENT_FACADE[[#This Row],[≤ 10 m (d)]]),
IF(AND(10&lt;HAUT_VISEE,HAUT_VISEE&lt;=18),IF(OR(MID(SITUA_VISEE,1,1)="a",MID(SITUA_VISEE,1,1)="b",MID(SITUA_VISEE,1,1)="c"),REFERENCEMENT_FACADE[[#This Row],[≤ 18 m (a à c)]],REFERENCEMENT_FACADE[[#This Row],[≤ 18 m (d)]]),
IF(AND(18&lt;HAUT_VISEE,HAUT_VISEE&lt;=28),IF(OR(MID(SITUA_VISEE,1,1)="a",MID(SITUA_VISEE,1,1)="b",MID(SITUA_VISEE,1,1)="c"),REFERENCEMENT_FACADE[[#This Row],[≤ 28 m (a à c)]],REFERENCEMENT_FACADE[[#This Row],[≤ 28 m (d)]]),
IF(AND(28&lt;HAUT_VISEE,HAUT_VISEE&lt;=34),IF(OR(MID(SITUA_VISEE,1,1)="a",MID(SITUA_VISEE,1,1)="b",MID(SITUA_VISEE,1,1)="c"),REFERENCEMENT_FACADE[[#This Row],[≤ 34 m (a à c)]],REFERENCEMENT_FACADE[[#This Row],[≤ 34 m (d)]]),
IF(AND(34&lt;HAUT_VISEE,HAUT_VISEE&lt;=36),IF(OR(MID(SITUA_VISEE,1,1)="a",MID(SITUA_VISEE,1,1)="b",MID(SITUA_VISEE,1,1)="c"),REFERENCEMENT_FACADE[[#This Row],[≤ 36 m (a à c)]],REFERENCEMENT_FACADE[[#This Row],[≤ 36 m (d)]]),
IF(AND(36&lt;HAUT_VISEE,HAUT_VISEE&lt;=40),IF(OR(MID(SITUA_VISEE,1,1)="a",MID(SITUA_VISEE,1,1)="b",MID(SITUA_VISEE,1,1)="c"),REFERENCEMENT_FACADE[[#This Row],[≤ 40 m (a à c)]],REFERENCEMENT_FACADE[[#This Row],[≤ 40 m (d)]]),
IF(AND(40&lt;HAUT_VISEE,HAUT_VISEE&lt;=50),IF(OR(MID(SITUA_VISEE,1,1)="a",MID(SITUA_VISEE,1,1)="b",MID(SITUA_VISEE,1,1)="c"),REFERENCEMENT_FACADE[[#This Row],[≤ 50 m (a à c)]],REFERENCEMENT_FACADE[[#This Row],[≤ 50 m (d)]])))))))))))</calculatedColumnFormula>
    </tableColumn>
    <tableColumn id="84" xr3:uid="{71312E38-F80B-4B2E-9878-0E98EF776527}" name="Validité" dataDxfId="2584">
      <calculatedColumnFormula>REFERENCEMENT_FACADE[[#This Row],[VALIDITE]]</calculatedColumnFormula>
    </tableColumn>
    <tableColumn id="55" xr3:uid="{F1EE2E3B-FC6C-4F0B-B079-70DB66EF2A0F}" name="Support visé" dataDxfId="2583">
      <calculatedColumnFormula>IF(RECH_SUPPORT=TRUE,IF(MID(REFERENCEMENT_FACADE[[#This Row],[Colonne support visé]],1,3)="OUI",1,IF(OR(MID(REFERENCEMENT_FACADE[[#This Row],[Colonne support visé]],1,3)="non",MID(REFERENCEMENT_FACADE[[#This Row],[Colonne support visé]],1,2)="SO"),0,0)),1)</calculatedColumnFormula>
    </tableColumn>
    <tableColumn id="56" xr3:uid="{4BBC7A76-7AF4-4874-BF11-C8446397374F}" name="hauteur visée" dataDxfId="2582">
      <calculatedColumnFormula>IF(RECH_HAUTEUR=FALSE,1,IF(AND(MID(REFERENCEMENT_FACADE[[#This Row],[Colonne situation visé]],1,3)="oui",HAUT_VISEE&lt;=REFERENCEMENT_FACADE[[#This Row],[LIMITATION DE HAUTEUR DE FACADE]],HAUT_VISEE&lt;&gt;"",SITUA_VISEE&lt;&gt;""),1,IF(MID(REFERENCEMENT_FACADE[[#This Row],[Colonne situation visé]],1,3)="non",0,"ERREUR")))</calculatedColumnFormula>
    </tableColumn>
    <tableColumn id="57" xr3:uid="{F313886B-CFD7-4F2A-8F07-F7A930684258}" name="zone de simicité" dataDxfId="2581">
      <calculatedColumnFormula>IF(RECH_CATEGORIE=FALSE,1,IF(REFERENCEMENT_FACADE[[#This Row],[Colonne catégorie visée]]="ERREUR",0,IF(AND(RECH_CATEGORIE=TRUE,MATCH(VALUE(LEFT(REFERENCEMENT_FACADE[[#This Row],[Colonne zone visée]],1)),LISTE_ZONE_SISMIQUE,0)&gt;=MATCH(ZONE_SIS_VISEE,LISTE_ZONE_SISMIQUE,0),MATCH(REFERENCEMENT_FACADE[[#This Row],[Colonne catégorie visée]],LISTE_CATEGORIE_BATIMENT,0)&gt;=MATCH(CATEG_VISEE,LISTE_CATEGORIE_BATIMENT,0)),1,0)))</calculatedColumnFormula>
    </tableColumn>
    <tableColumn id="59" xr3:uid="{AF6827F9-7F38-4A2C-8720-3FCA02F293EE}" name="Ordre" dataDxfId="2580">
      <calculatedColumnFormula>IF(REFERENCEMENT_FACADE[[#This Row],[Eligibilité procédé]]&lt;&gt;0,COUNTIF(REFERENCEMENT_FACADE[Eligibilité procédé],"&lt;="&amp;REFERENCEMENT_FACADE[[#This Row],[Eligibilité procédé]])-COUNTIF(REFERENCEMENT_FACADE[Eligibilité procédé],"=0"),ROWS(REFERENCEMENT_FACADE[Ordre]))</calculatedColumnFormula>
    </tableColumn>
    <tableColumn id="58" xr3:uid="{33CADCCC-48BC-455D-93B9-8F9EBEB155ED}" name="Eligibilité procédé" dataDxfId="2579">
      <calculatedColumnFormula>IF(COUNTIF((REFERENCEMENT_FACADE[[#This Row],[Validité]:[zone de simicité]]),"&lt;&gt;"&amp;"")=SUM(REFERENCEMENT_FACADE[[#This Row],[Validité]:[zone de simicité]]),ROW(REFERENCEMENT_FACADE[[#This Row],[zone de simicité]]),"")</calculatedColumnFormula>
    </tableColumn>
    <tableColumn id="97" xr3:uid="{2FE480C9-6034-48FA-9694-4202064C158C}" name="Colonne2" dataDxfId="2578">
      <calculatedColumnFormula>CONCATENATE(REFERENCEMENT_FACADE[[#This Row],[TYPE DE DOCUMENT DE REFERENCE]]," ",REFERENCEMENT_FACADE[[#This Row],[REF]]," du procédé ",REFERENCEMENT_FACADE[[#This Row],[NOM COMMERCIAL DU PROCEDE]]," : vise la pose sur : ",IF(MID(REFERENCEMENT_FACADE[[#This Row],[COB (NF DTU 31.2)]],1,3)="OUI","COB (NF DTU 31.2) ; ",""),IF(MID(REFERENCEMENT_FACADE[[#This Row],[CLT (Sous AT/DTA)]],1,3)="OUI","CLT (Sous AT/DTA)) ; ",""),IF(MID(REFERENCEMENT_FACADE[[#This Row],[FOB (NF DTU 31.4)]],1,3)="OUI","FOB (NF DTU 31.4) ; ",""),IF(MID(REFERENCEMENT_FACADE[[#This Row],[FOB (Sous AT/DTA/ATEx)]],1,3)="OUI","FOB (Sous AT/DTA/ATEx) ; ",""),"pour une hauteur max de ",REFERENCEMENT_FACADE[[#This Row],[LIMITATION DE HAUTEUR DE FACADE]],"m")</calculatedColumnFormula>
    </tableColumn>
  </tableColumns>
  <tableStyleInfo name="Style de tableau 1"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161A576A-2883-4B5D-B2F3-457E86C09D79}" name="Tableau3" displayName="Tableau3" ref="A1:F254" totalsRowShown="0" headerRowDxfId="2577" headerRowBorderDxfId="2576" tableBorderDxfId="2575">
  <autoFilter ref="A1:F254" xr:uid="{8C5A8C02-3AEC-4F20-A6BC-4CD0E2D21701}"/>
  <tableColumns count="6">
    <tableColumn id="1" xr3:uid="{BD1EFDBB-5A2C-49AA-AF61-0678CA3D4684}" name="INDICE" dataDxfId="2574"/>
    <tableColumn id="2" xr3:uid="{8228432C-F3F6-45BE-A598-BCA8CFA20023}" name="DATE" dataDxfId="2573"/>
    <tableColumn id="3" xr3:uid="{F69EE1FF-67F4-4F4F-A699-887EA3248B2C}" name="ONGLET" dataDxfId="2572"/>
    <tableColumn id="4" xr3:uid="{26771AB4-BC48-47AF-A062-85DF9C15E8F8}" name="ACTION" dataDxfId="2571"/>
    <tableColumn id="5" xr3:uid="{B9C562AD-A348-41A3-B30D-902EE2900236}" name="OBSERVATION" dataDxfId="2570"/>
    <tableColumn id="6" xr3:uid="{A7DCFA7F-DE31-4F93-84F8-29A739F8E5CC}" name="PAR" dataDxfId="2569"/>
  </tableColumns>
  <tableStyleInfo name="TableStyleMedium2"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9571307B-1CCF-400C-977F-1671B9DA95CC}" name="Tableau2" displayName="Tableau2" ref="A1:F285" totalsRowShown="0" headerRowDxfId="2568">
  <autoFilter ref="A1:F285" xr:uid="{6E8E2885-8120-42D8-A5E5-8064444E2134}"/>
  <tableColumns count="6">
    <tableColumn id="1" xr3:uid="{EECAC2DF-2DC9-46D1-9181-FE591DFE9CE1}" name="VERIFIER ET BON"/>
    <tableColumn id="2" xr3:uid="{90E544BC-94BE-48E3-84D6-40025D114710}" name="SUPPORT"/>
    <tableColumn id="3" xr3:uid="{75ED9152-7CAF-4481-99A2-A762075B410C}" name="Hauteur" dataDxfId="2567"/>
    <tableColumn id="4" xr3:uid="{7751B59A-1669-425A-B167-64DB4D873AC7}" name="SITUATION"/>
    <tableColumn id="5" xr3:uid="{8979F9DC-098A-4E82-9740-B3D8DA293ED6}" name="ZONE DE SISMICITE" dataDxfId="2566"/>
    <tableColumn id="6" xr3:uid="{2286E9EC-2C4C-4BBC-8893-9F36EF67CC54}" name="CATEGORIE"/>
  </tableColumns>
  <tableStyleInfo name="TableStyleMedium2" showFirstColumn="0" showLastColumn="0" showRowStripes="1" showColumnStripes="0"/>
</table>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A172" dT="2024-01-25T09:19:47.63" personId="{14FFE421-DF1A-407F-B795-72560BF3457B}" id="{A81A491F-F474-4B4C-ACD9-62EFC2925B0E}">
    <text xml:space="preserve">Ligne en rouge signifie que les renseignements sont définis sans prendre en compte le revêtements extérieurs de la façade
Cette ligne n'est pas référence dans le module de recherche </text>
  </threadedComment>
</ThreadedComments>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table" Target="../tables/table1.xml"/><Relationship Id="rId3" Type="http://schemas.openxmlformats.org/officeDocument/2006/relationships/drawing" Target="../drawings/drawing3.xml"/><Relationship Id="rId7" Type="http://schemas.openxmlformats.org/officeDocument/2006/relationships/ctrlProp" Target="../ctrlProps/ctrlProp3.xml"/><Relationship Id="rId2" Type="http://schemas.openxmlformats.org/officeDocument/2006/relationships/printerSettings" Target="../printerSettings/printerSettings3.bin"/><Relationship Id="rId1" Type="http://schemas.openxmlformats.org/officeDocument/2006/relationships/hyperlink" Target="mailto:leclubdesindustriels@ingeneco.eu" TargetMode="External"/><Relationship Id="rId6" Type="http://schemas.openxmlformats.org/officeDocument/2006/relationships/ctrlProp" Target="../ctrlProps/ctrlProp2.xml"/><Relationship Id="rId5" Type="http://schemas.openxmlformats.org/officeDocument/2006/relationships/ctrlProp" Target="../ctrlProps/ctrlProp1.xml"/><Relationship Id="rId4" Type="http://schemas.openxmlformats.org/officeDocument/2006/relationships/vmlDrawing" Target="../drawings/vmlDrawing1.vml"/></Relationships>
</file>

<file path=xl/worksheets/_rels/sheet4.xml.rels><?xml version="1.0" encoding="UTF-8" standalone="yes"?>
<Relationships xmlns="http://schemas.openxmlformats.org/package/2006/relationships"><Relationship Id="rId117" Type="http://schemas.openxmlformats.org/officeDocument/2006/relationships/hyperlink" Target="https://evaluation.cstb.fr/fr/avis-technique/detail/2.1-14-1638_V2/" TargetMode="External"/><Relationship Id="rId21" Type="http://schemas.openxmlformats.org/officeDocument/2006/relationships/hyperlink" Target="https://evaluation.cstb.fr/fr/avis-technique/detail/2.1-14-1650_V1/" TargetMode="External"/><Relationship Id="rId42" Type="http://schemas.openxmlformats.org/officeDocument/2006/relationships/hyperlink" Target="https://evaluation.cstb.fr/fr/appreciation-technique-expertise-atex/detail/2944-v1/" TargetMode="External"/><Relationship Id="rId47" Type="http://schemas.openxmlformats.org/officeDocument/2006/relationships/hyperlink" Target="https://evaluation.cstb.fr/fr/appreciation-technique-expertise-atex/detail/2773-v3/" TargetMode="External"/><Relationship Id="rId63" Type="http://schemas.openxmlformats.org/officeDocument/2006/relationships/hyperlink" Target="https://evaluation.cstb.fr/fr/appreciation-technique-expertise-atex/detail/2836-v2/" TargetMode="External"/><Relationship Id="rId68" Type="http://schemas.openxmlformats.org/officeDocument/2006/relationships/hyperlink" Target="https://evaluation.cstb.fr/fr/avis-technique/detail/2.2-18-1794_V2/" TargetMode="External"/><Relationship Id="rId84" Type="http://schemas.openxmlformats.org/officeDocument/2006/relationships/hyperlink" Target="https://evaluation.cstb.fr/fr/avis-technique/detail/2.1-14-1636_V2/" TargetMode="External"/><Relationship Id="rId89" Type="http://schemas.openxmlformats.org/officeDocument/2006/relationships/hyperlink" Target="https://evaluation.cstb.fr/fr/avis-technique/detail/2.1-14-1636_V2/" TargetMode="External"/><Relationship Id="rId112" Type="http://schemas.openxmlformats.org/officeDocument/2006/relationships/hyperlink" Target="https://evaluation.cstb.fr/fr/avis-technique/detail/7-18-1750_V2/" TargetMode="External"/><Relationship Id="rId133" Type="http://schemas.openxmlformats.org/officeDocument/2006/relationships/hyperlink" Target="https://evaluation.cstb.fr/fr/avis-technique/detail/2.2-14-1634_V3/" TargetMode="External"/><Relationship Id="rId138" Type="http://schemas.openxmlformats.org/officeDocument/2006/relationships/hyperlink" Target="https://evaluation.cstb.fr/fr/avis-technique/detail/2.2-16-1752_V1%20/" TargetMode="External"/><Relationship Id="rId154" Type="http://schemas.openxmlformats.org/officeDocument/2006/relationships/hyperlink" Target="https://evaluation.cstb.fr/fr/avis-technique/detail/7-19-1752_V1/" TargetMode="External"/><Relationship Id="rId159" Type="http://schemas.openxmlformats.org/officeDocument/2006/relationships/hyperlink" Target="https://evaluation.cstb.fr/fr/avis-technique/detail/2.2-12-1534_V1/" TargetMode="External"/><Relationship Id="rId175" Type="http://schemas.openxmlformats.org/officeDocument/2006/relationships/hyperlink" Target="https://evaluation.cstb.fr/fr/avis-technique/detail/2.1-13-1596_V2/" TargetMode="External"/><Relationship Id="rId170" Type="http://schemas.openxmlformats.org/officeDocument/2006/relationships/hyperlink" Target="https://evaluation.cstb.fr/fr/avis-technique/detail/2.1-12-1503_V3/" TargetMode="External"/><Relationship Id="rId191" Type="http://schemas.openxmlformats.org/officeDocument/2006/relationships/hyperlink" Target="https://evaluation.cstb.fr/fr/avis-technique/detail/2.2-21-1827_V3/" TargetMode="External"/><Relationship Id="rId196" Type="http://schemas.openxmlformats.org/officeDocument/2006/relationships/table" Target="../tables/table2.xml"/><Relationship Id="rId16" Type="http://schemas.openxmlformats.org/officeDocument/2006/relationships/hyperlink" Target="https://evaluation.cstb.fr/fr/appreciation-technique-transition-att/download/att-20-010-v1/" TargetMode="External"/><Relationship Id="rId107" Type="http://schemas.openxmlformats.org/officeDocument/2006/relationships/hyperlink" Target="https://evaluation.cstb.fr/fr/avis-technique/detail/2.2-21-1833_V1/" TargetMode="External"/><Relationship Id="rId11" Type="http://schemas.openxmlformats.org/officeDocument/2006/relationships/hyperlink" Target="https://evaluation.cstb.fr/fr/appreciation-technique-transition-att/download/att-20-022-v1/" TargetMode="External"/><Relationship Id="rId32" Type="http://schemas.openxmlformats.org/officeDocument/2006/relationships/hyperlink" Target="https://evaluation.cstb.fr/fr/appreciation-technique-expertise-atex/detail/3107-v1/" TargetMode="External"/><Relationship Id="rId37" Type="http://schemas.openxmlformats.org/officeDocument/2006/relationships/hyperlink" Target="https://evaluation.cstb.fr/fr/appreciation-technique-expertise-atex/detail/2944-v1/" TargetMode="External"/><Relationship Id="rId53" Type="http://schemas.openxmlformats.org/officeDocument/2006/relationships/hyperlink" Target="https://evaluation.cstb.fr/fr/appreciation-technique-expertise-atex/detail/3231-v1/" TargetMode="External"/><Relationship Id="rId58" Type="http://schemas.openxmlformats.org/officeDocument/2006/relationships/hyperlink" Target="https://evaluation.cstb.fr/fr/avis-technique/detail/2.1-13-1537_V4/" TargetMode="External"/><Relationship Id="rId74" Type="http://schemas.openxmlformats.org/officeDocument/2006/relationships/hyperlink" Target="https://evaluation.cstb.fr/fr/avis-technique/detail/2.2-18-1793_V2/" TargetMode="External"/><Relationship Id="rId79" Type="http://schemas.openxmlformats.org/officeDocument/2006/relationships/hyperlink" Target="https://evaluation.cstb.fr/fr/avis-technique/detail/2.2-22-1835_V2/" TargetMode="External"/><Relationship Id="rId102" Type="http://schemas.openxmlformats.org/officeDocument/2006/relationships/hyperlink" Target="https://evaluation.cstb.fr/fr/avis-technique/detail/2.2-21-1819_V2/" TargetMode="External"/><Relationship Id="rId123" Type="http://schemas.openxmlformats.org/officeDocument/2006/relationships/hyperlink" Target="https://evaluation.cstb.fr/fr/avis-technique/detail/7-16-1651_V1/" TargetMode="External"/><Relationship Id="rId128" Type="http://schemas.openxmlformats.org/officeDocument/2006/relationships/hyperlink" Target="https://evaluation.cstb.fr/fr/avis-technique/detail/2.2-13-1566_V3/" TargetMode="External"/><Relationship Id="rId144" Type="http://schemas.openxmlformats.org/officeDocument/2006/relationships/hyperlink" Target="https://evaluation.cstb.fr/fr/avis-technique/detail/7-19-1769_V1/" TargetMode="External"/><Relationship Id="rId149" Type="http://schemas.openxmlformats.org/officeDocument/2006/relationships/hyperlink" Target="https://evaluation.cstb.fr/fr/avis-technique/detail/2.1-13-1572_V2/" TargetMode="External"/><Relationship Id="rId5" Type="http://schemas.openxmlformats.org/officeDocument/2006/relationships/hyperlink" Target="https://www.boutique.afnor.org/fr-fr/norme/nf-dtu-412/travaux-de-batiment-revetements-exterieurs-en-bois-partie-11-cahier-des-cla/fa185763/1510" TargetMode="External"/><Relationship Id="rId90" Type="http://schemas.openxmlformats.org/officeDocument/2006/relationships/hyperlink" Target="https://evaluation.cstb.fr/fr/avis-technique/detail/2.1-14-1636_V2/" TargetMode="External"/><Relationship Id="rId95" Type="http://schemas.openxmlformats.org/officeDocument/2006/relationships/hyperlink" Target="https://evaluation.cstb.fr/fr/avis-technique/detail/2.1-14-1636_V2/" TargetMode="External"/><Relationship Id="rId160" Type="http://schemas.openxmlformats.org/officeDocument/2006/relationships/hyperlink" Target="https://evaluation.cstb.fr/fr/avis-technique/detail/7-19-1756_V1/" TargetMode="External"/><Relationship Id="rId165" Type="http://schemas.openxmlformats.org/officeDocument/2006/relationships/hyperlink" Target="https://evaluation.cstb.fr/fr/avis-technique/detail/2.2-21-1817_V2/" TargetMode="External"/><Relationship Id="rId181" Type="http://schemas.openxmlformats.org/officeDocument/2006/relationships/hyperlink" Target="https://evaluation.cstb.fr/fr/avis-technique/detail/2.1-13-1576_V1/" TargetMode="External"/><Relationship Id="rId186" Type="http://schemas.openxmlformats.org/officeDocument/2006/relationships/hyperlink" Target="https://evaluation.cstb.fr/fr/avis-technique/detail/2.2-23-1855_V1/" TargetMode="External"/><Relationship Id="rId22" Type="http://schemas.openxmlformats.org/officeDocument/2006/relationships/hyperlink" Target="https://evaluation.cstb.fr/fr/avis-technique/detail/2.1-13-1538_V4/" TargetMode="External"/><Relationship Id="rId27" Type="http://schemas.openxmlformats.org/officeDocument/2006/relationships/hyperlink" Target="https://evaluation.cstb.fr/fr/avis-technique/detail/7-18-1717_V2/" TargetMode="External"/><Relationship Id="rId43" Type="http://schemas.openxmlformats.org/officeDocument/2006/relationships/hyperlink" Target="https://evaluation.cstb.fr/fr/appreciation-technique-expertise-atex/detail/2978-v1/" TargetMode="External"/><Relationship Id="rId48" Type="http://schemas.openxmlformats.org/officeDocument/2006/relationships/hyperlink" Target="https://evaluation.cstb.fr/fr/avis-technique/detail/2.1-14-1650_V1.3/" TargetMode="External"/><Relationship Id="rId64" Type="http://schemas.openxmlformats.org/officeDocument/2006/relationships/hyperlink" Target="https://evaluation.cstb.fr/fr/avis-technique/detail/7-17-1703_V2/" TargetMode="External"/><Relationship Id="rId69" Type="http://schemas.openxmlformats.org/officeDocument/2006/relationships/hyperlink" Target="https://evaluation.cstb.fr/fr/avis-technique/detail/2.2-23-1852_V1/" TargetMode="External"/><Relationship Id="rId113" Type="http://schemas.openxmlformats.org/officeDocument/2006/relationships/hyperlink" Target="https://evaluation.cstb.fr/fr/avis-technique/detail/2.2-21-1816_V2/" TargetMode="External"/><Relationship Id="rId118" Type="http://schemas.openxmlformats.org/officeDocument/2006/relationships/hyperlink" Target="https://evaluation.cstb.fr/fr/avis-technique/detail/2.2-21-1811_V2/" TargetMode="External"/><Relationship Id="rId134" Type="http://schemas.openxmlformats.org/officeDocument/2006/relationships/hyperlink" Target="https://evaluation.cstb.fr/fr/avis-technique/detail/7-17-1687_V2/" TargetMode="External"/><Relationship Id="rId139" Type="http://schemas.openxmlformats.org/officeDocument/2006/relationships/hyperlink" Target="https://evaluation.cstb.fr/fr/avis-technique/detail/2.2-20-1807_V1/" TargetMode="External"/><Relationship Id="rId80" Type="http://schemas.openxmlformats.org/officeDocument/2006/relationships/hyperlink" Target="https://evaluation.cstb.fr/fr/avis-technique/detail/2.2-15-1686_V2/" TargetMode="External"/><Relationship Id="rId85" Type="http://schemas.openxmlformats.org/officeDocument/2006/relationships/hyperlink" Target="https://evaluation.cstb.fr/fr/avis-technique/detail/2.1-14-1636_V2/" TargetMode="External"/><Relationship Id="rId150" Type="http://schemas.openxmlformats.org/officeDocument/2006/relationships/hyperlink" Target="https://evaluation.cstb.fr/fr/avis-technique/detail/2.1-13-1574_V1/" TargetMode="External"/><Relationship Id="rId155" Type="http://schemas.openxmlformats.org/officeDocument/2006/relationships/hyperlink" Target="https://evaluation.cstb.fr/fr/avis-technique/detail/7-19-1757_V1/" TargetMode="External"/><Relationship Id="rId171" Type="http://schemas.openxmlformats.org/officeDocument/2006/relationships/hyperlink" Target="https://evaluation.cstb.fr/fr/avis-technique/detail/7-21-1786_V1/" TargetMode="External"/><Relationship Id="rId176" Type="http://schemas.openxmlformats.org/officeDocument/2006/relationships/hyperlink" Target="https://evaluation.cstb.fr/fr/avis-technique/detail/2.1-14-1653_V1/" TargetMode="External"/><Relationship Id="rId192" Type="http://schemas.openxmlformats.org/officeDocument/2006/relationships/hyperlink" Target="https://evaluation.cstb.fr/fr/avis-technique/detail/7-17-1685_V2/" TargetMode="External"/><Relationship Id="rId197" Type="http://schemas.openxmlformats.org/officeDocument/2006/relationships/comments" Target="../comments1.xml"/><Relationship Id="rId12" Type="http://schemas.openxmlformats.org/officeDocument/2006/relationships/hyperlink" Target="https://evaluation.cstb.fr/fr/appreciation-technique-transition-att/download/att-20-023-v1/" TargetMode="External"/><Relationship Id="rId17" Type="http://schemas.openxmlformats.org/officeDocument/2006/relationships/hyperlink" Target="https://evaluation.cstb.fr/fr/appreciation-technique-transition-att/download/att-20-015-v1/" TargetMode="External"/><Relationship Id="rId33" Type="http://schemas.openxmlformats.org/officeDocument/2006/relationships/hyperlink" Target="https://evaluation.cstb.fr/fr/appreciation-technique-expertise-atex/detail/3096-v1/" TargetMode="External"/><Relationship Id="rId38" Type="http://schemas.openxmlformats.org/officeDocument/2006/relationships/hyperlink" Target="https://evaluation.cstb.fr/fr/appreciation-technique-expertise-atex/detail/2944-v1/" TargetMode="External"/><Relationship Id="rId59" Type="http://schemas.openxmlformats.org/officeDocument/2006/relationships/hyperlink" Target="https://evaluation.cstb.fr/fr/appreciation-technique-expertise-atex/detail/3114-v2/" TargetMode="External"/><Relationship Id="rId103" Type="http://schemas.openxmlformats.org/officeDocument/2006/relationships/hyperlink" Target="https://evaluation.cstb.fr/fr/avis-technique/detail/2.2-22-1840_V1/" TargetMode="External"/><Relationship Id="rId108" Type="http://schemas.openxmlformats.org/officeDocument/2006/relationships/hyperlink" Target="https://evaluation.cstb.fr/fr/avis-technique/detail/2.2-21-1818_V2/" TargetMode="External"/><Relationship Id="rId124" Type="http://schemas.openxmlformats.org/officeDocument/2006/relationships/hyperlink" Target="https://evaluation.cstb.fr/fr/avis-technique/detail/2.2-21-1814_V1/" TargetMode="External"/><Relationship Id="rId129" Type="http://schemas.openxmlformats.org/officeDocument/2006/relationships/hyperlink" Target="https://evaluation.cstb.fr/fr/avis-technique/detail/7-17-1694_V2/" TargetMode="External"/><Relationship Id="rId54" Type="http://schemas.openxmlformats.org/officeDocument/2006/relationships/hyperlink" Target="https://evaluation.cstb.fr/fr/avis-technique/detail/2.1-23-1836_V1/" TargetMode="External"/><Relationship Id="rId70" Type="http://schemas.openxmlformats.org/officeDocument/2006/relationships/hyperlink" Target="https://evaluation.cstb.fr/fr/avis-technique/detail/2.2-21-1808_V2/" TargetMode="External"/><Relationship Id="rId75" Type="http://schemas.openxmlformats.org/officeDocument/2006/relationships/hyperlink" Target="https://evaluation.cstb.fr/fr/avis-technique/detail/2.2-15-1699*01%20Mod/" TargetMode="External"/><Relationship Id="rId91" Type="http://schemas.openxmlformats.org/officeDocument/2006/relationships/hyperlink" Target="https://evaluation.cstb.fr/fr/avis-technique/detail/2.1-14-1636_V2/" TargetMode="External"/><Relationship Id="rId96" Type="http://schemas.openxmlformats.org/officeDocument/2006/relationships/hyperlink" Target="https://evaluation.cstb.fr/fr/avis-technique/detail/2.1-20-1807_V3/" TargetMode="External"/><Relationship Id="rId140" Type="http://schemas.openxmlformats.org/officeDocument/2006/relationships/hyperlink" Target="https://evaluation.cstb.fr/fr/avis-technique/detail/2.2-20-1806_V1/" TargetMode="External"/><Relationship Id="rId145" Type="http://schemas.openxmlformats.org/officeDocument/2006/relationships/hyperlink" Target="https://evaluation.cstb.fr/fr/avis-technique/detail/2.2-11-1484_V2/" TargetMode="External"/><Relationship Id="rId161" Type="http://schemas.openxmlformats.org/officeDocument/2006/relationships/hyperlink" Target="https://evaluation.cstb.fr/fr/avis-technique/detail/7-18-1727_V1/" TargetMode="External"/><Relationship Id="rId166" Type="http://schemas.openxmlformats.org/officeDocument/2006/relationships/hyperlink" Target="https://evaluation.cstb.fr/fr/avis-technique/detail/2.1-15-1696_V2/" TargetMode="External"/><Relationship Id="rId182" Type="http://schemas.openxmlformats.org/officeDocument/2006/relationships/hyperlink" Target="https://evaluation.cstb.fr/fr/avis-technique/detail/2.1-13-1595_V1/" TargetMode="External"/><Relationship Id="rId187" Type="http://schemas.openxmlformats.org/officeDocument/2006/relationships/hyperlink" Target="https://evaluation.cstb.fr/fr/avis-technique/detail/2.2-14-1662_V4/" TargetMode="External"/><Relationship Id="rId1" Type="http://schemas.openxmlformats.org/officeDocument/2006/relationships/hyperlink" Target="https://www.boutique.afnor.org/fr-fr/norme/nf-dtu-412/travaux-de-batiment-revetements-exterieurs-en-bois-partie-11-cahier-des-cla/fa185763/1510" TargetMode="External"/><Relationship Id="rId6" Type="http://schemas.openxmlformats.org/officeDocument/2006/relationships/hyperlink" Target="https://evaluation.cstb.fr/fr/appreciation-technique-expertise-atex/detail/2944-v1/" TargetMode="External"/><Relationship Id="rId23" Type="http://schemas.openxmlformats.org/officeDocument/2006/relationships/hyperlink" Target="https://evaluation.cstb.fr/fr/avis-technique/detail/2.2-15-1709_V4/" TargetMode="External"/><Relationship Id="rId28" Type="http://schemas.openxmlformats.org/officeDocument/2006/relationships/hyperlink" Target="https://evaluation.cstb.fr/fr/avis-technique/detail/2.2-21-1834_V1.1/" TargetMode="External"/><Relationship Id="rId49" Type="http://schemas.openxmlformats.org/officeDocument/2006/relationships/hyperlink" Target="https://evaluation.cstb.fr/fr/avis-technique/detail/2.2-15-1679_V2/" TargetMode="External"/><Relationship Id="rId114" Type="http://schemas.openxmlformats.org/officeDocument/2006/relationships/hyperlink" Target="https://evaluation.cstb.fr/fr/avis-technique/detail/2.2-16-1727_V1/" TargetMode="External"/><Relationship Id="rId119" Type="http://schemas.openxmlformats.org/officeDocument/2006/relationships/hyperlink" Target="https://evaluation.cstb.fr/fr/avis-technique/detail/2.2-17-1786_V3/" TargetMode="External"/><Relationship Id="rId44" Type="http://schemas.openxmlformats.org/officeDocument/2006/relationships/hyperlink" Target="https://evaluation.cstb.fr/fr/avis-technique/detail/2.2-22-1840_V2/" TargetMode="External"/><Relationship Id="rId60" Type="http://schemas.openxmlformats.org/officeDocument/2006/relationships/hyperlink" Target="https://evaluation.cstb.fr/fr/appreciation-technique-expertise-atex/detail/3172-v2/" TargetMode="External"/><Relationship Id="rId65" Type="http://schemas.openxmlformats.org/officeDocument/2006/relationships/hyperlink" Target="https://evaluation.cstb.fr/fr/avis-technique/detail/2.2-15-1701_V2/" TargetMode="External"/><Relationship Id="rId81" Type="http://schemas.openxmlformats.org/officeDocument/2006/relationships/hyperlink" Target="https://evaluation.cstb.fr/fr/avis-technique/detail/2.2-22-1839_V1/" TargetMode="External"/><Relationship Id="rId86" Type="http://schemas.openxmlformats.org/officeDocument/2006/relationships/hyperlink" Target="https://evaluation.cstb.fr/fr/avis-technique/detail/2.1-14-1636_V2/" TargetMode="External"/><Relationship Id="rId130" Type="http://schemas.openxmlformats.org/officeDocument/2006/relationships/hyperlink" Target="https://evaluation.cstb.fr/fr/avis-technique/detail/2.2-16-1751_V2/" TargetMode="External"/><Relationship Id="rId135" Type="http://schemas.openxmlformats.org/officeDocument/2006/relationships/hyperlink" Target="https://evaluation.cstb.fr/fr/avis-technique/detail/7-19-1759_V2/" TargetMode="External"/><Relationship Id="rId151" Type="http://schemas.openxmlformats.org/officeDocument/2006/relationships/hyperlink" Target="https://evaluation.cstb.fr/fr/avis-technique/detail/7-18-1745_V1/" TargetMode="External"/><Relationship Id="rId156" Type="http://schemas.openxmlformats.org/officeDocument/2006/relationships/hyperlink" Target="https://evaluation.cstb.fr/fr/avis-technique/detail/7-18-1744_V1/" TargetMode="External"/><Relationship Id="rId177" Type="http://schemas.openxmlformats.org/officeDocument/2006/relationships/hyperlink" Target="https://evaluation.cstb.fr/fr/avis-technique/detail/2.1-14-1651_V1/" TargetMode="External"/><Relationship Id="rId198" Type="http://schemas.microsoft.com/office/2017/10/relationships/threadedComment" Target="../threadedComments/threadedComment1.xml"/><Relationship Id="rId172" Type="http://schemas.openxmlformats.org/officeDocument/2006/relationships/hyperlink" Target="https://evaluation.cstb.fr/fr/avis-technique/detail/2.1-17-1790_V3/" TargetMode="External"/><Relationship Id="rId193" Type="http://schemas.openxmlformats.org/officeDocument/2006/relationships/hyperlink" Target="https://evaluation.cstb.fr/fr/avis-technique/detail/7-18-1740_V1/" TargetMode="External"/><Relationship Id="rId13" Type="http://schemas.openxmlformats.org/officeDocument/2006/relationships/hyperlink" Target="https://evaluation.cstb.fr/fr/appreciation-technique-transition-att/download/att-20-011-v1/" TargetMode="External"/><Relationship Id="rId18" Type="http://schemas.openxmlformats.org/officeDocument/2006/relationships/hyperlink" Target="https://evaluation.cstb.fr/fr/appreciation-technique-transition-att/download/att-20-013-v1/" TargetMode="External"/><Relationship Id="rId39" Type="http://schemas.openxmlformats.org/officeDocument/2006/relationships/hyperlink" Target="https://evaluation.cstb.fr/fr/appreciation-technique-expertise-atex/detail/2944-v1/" TargetMode="External"/><Relationship Id="rId109" Type="http://schemas.openxmlformats.org/officeDocument/2006/relationships/hyperlink" Target="https://evaluation.cstb.fr/fr/avis-technique/detail/2.1-21-1822_V2/" TargetMode="External"/><Relationship Id="rId34" Type="http://schemas.openxmlformats.org/officeDocument/2006/relationships/hyperlink" Target="https://evaluation.cstb.fr/fr/appreciation-technique-expertise-atex/detail/2944-v1/" TargetMode="External"/><Relationship Id="rId50" Type="http://schemas.openxmlformats.org/officeDocument/2006/relationships/hyperlink" Target="https://evaluation.cstb.fr/fr/avis-technique/detail/2.2-21-1820_V2/" TargetMode="External"/><Relationship Id="rId55" Type="http://schemas.openxmlformats.org/officeDocument/2006/relationships/hyperlink" Target="https://evaluation.cstb.fr/fr/avis-technique/detail/2.1-23-1836_V1/" TargetMode="External"/><Relationship Id="rId76" Type="http://schemas.openxmlformats.org/officeDocument/2006/relationships/hyperlink" Target="https://evaluation.cstb.fr/fr/avis-technique/detail/2.2-12-1512_V2/" TargetMode="External"/><Relationship Id="rId97" Type="http://schemas.openxmlformats.org/officeDocument/2006/relationships/hyperlink" Target="https://evaluation.cstb.fr/fr/avis-technique/detail/2.2-17-1784_V2/" TargetMode="External"/><Relationship Id="rId104" Type="http://schemas.openxmlformats.org/officeDocument/2006/relationships/hyperlink" Target="https://evaluation.cstb.fr/fr/avis-technique/detail/7-18-1747_V2/" TargetMode="External"/><Relationship Id="rId120" Type="http://schemas.openxmlformats.org/officeDocument/2006/relationships/hyperlink" Target="https://evaluation.cstb.fr/fr/avis-technique/detail/2.2-21-1822_V1/" TargetMode="External"/><Relationship Id="rId125" Type="http://schemas.openxmlformats.org/officeDocument/2006/relationships/hyperlink" Target="https://evaluation.cstb.fr/fr/avis-technique/detail/2.2-21-1813_V1/" TargetMode="External"/><Relationship Id="rId141" Type="http://schemas.openxmlformats.org/officeDocument/2006/relationships/hyperlink" Target="https://evaluation.cstb.fr/fr/avis-technique/detail/2.2-20-1809_V2/" TargetMode="External"/><Relationship Id="rId146" Type="http://schemas.openxmlformats.org/officeDocument/2006/relationships/hyperlink" Target="https://evaluation.cstb.fr/fr/avis-technique/detail/2.1-15-1667_V3/" TargetMode="External"/><Relationship Id="rId167" Type="http://schemas.openxmlformats.org/officeDocument/2006/relationships/hyperlink" Target="https://evaluation.cstb.fr/fr/avis-technique/detail/2.1-13-1599_V3/" TargetMode="External"/><Relationship Id="rId188" Type="http://schemas.openxmlformats.org/officeDocument/2006/relationships/hyperlink" Target="https://evaluation.cstb.fr/fr/avis-technique/detail/2.2-23-1856_V1/" TargetMode="External"/><Relationship Id="rId7" Type="http://schemas.openxmlformats.org/officeDocument/2006/relationships/hyperlink" Target="https://evaluation.cstb.fr/fr/avis-technique/detail/2.2-17-1787_V3/" TargetMode="External"/><Relationship Id="rId71" Type="http://schemas.openxmlformats.org/officeDocument/2006/relationships/hyperlink" Target="https://evaluation.cstb.fr/fr/avis-technique/detail/2.2-22-1836_V1/" TargetMode="External"/><Relationship Id="rId92" Type="http://schemas.openxmlformats.org/officeDocument/2006/relationships/hyperlink" Target="https://evaluation.cstb.fr/fr/avis-technique/detail/2.1-14-1636_V2/" TargetMode="External"/><Relationship Id="rId162" Type="http://schemas.openxmlformats.org/officeDocument/2006/relationships/hyperlink" Target="https://evaluation.cstb.fr/fr/avis-technique/detail/2.2-21-1826_V1/" TargetMode="External"/><Relationship Id="rId183" Type="http://schemas.openxmlformats.org/officeDocument/2006/relationships/hyperlink" Target="https://evaluation.cstb.fr/fr/avis-technique/detail/7-18-1742_V2/" TargetMode="External"/><Relationship Id="rId2" Type="http://schemas.openxmlformats.org/officeDocument/2006/relationships/hyperlink" Target="https://evaluation.cstb.fr/fr/appreciation-technique-expertise-atex/detail/3022-v2/" TargetMode="External"/><Relationship Id="rId29" Type="http://schemas.openxmlformats.org/officeDocument/2006/relationships/hyperlink" Target="https://evaluation.cstb.fr/fr/avis-technique/detail/2.1-16-1745_V2/" TargetMode="External"/><Relationship Id="rId24" Type="http://schemas.openxmlformats.org/officeDocument/2006/relationships/hyperlink" Target="https://evaluation.cstb.fr/fr/appreciation-technique-expertise-atex/detail/3156-v2/" TargetMode="External"/><Relationship Id="rId40" Type="http://schemas.openxmlformats.org/officeDocument/2006/relationships/hyperlink" Target="https://evaluation.cstb.fr/fr/appreciation-technique-transition-att/download/att-20-008-v2/" TargetMode="External"/><Relationship Id="rId45" Type="http://schemas.openxmlformats.org/officeDocument/2006/relationships/hyperlink" Target="https://evaluation.cstb.fr/fr/appreciation-technique-expertise-atex/detail/2952-v1/" TargetMode="External"/><Relationship Id="rId66" Type="http://schemas.openxmlformats.org/officeDocument/2006/relationships/hyperlink" Target="https://evaluation.cstb.fr/fr/avis-technique/detail/2.2-21-1823_V2/" TargetMode="External"/><Relationship Id="rId87" Type="http://schemas.openxmlformats.org/officeDocument/2006/relationships/hyperlink" Target="https://evaluation.cstb.fr/fr/avis-technique/detail/2.1-14-1636_V2/" TargetMode="External"/><Relationship Id="rId110" Type="http://schemas.openxmlformats.org/officeDocument/2006/relationships/hyperlink" Target="https://evaluation.cstb.fr/fr/avis-technique/detail/2.2-21-1829_V1/" TargetMode="External"/><Relationship Id="rId115" Type="http://schemas.openxmlformats.org/officeDocument/2006/relationships/hyperlink" Target="https://evaluation.cstb.fr/fr/avis-technique/detail/2.2-21-1832_V1/" TargetMode="External"/><Relationship Id="rId131" Type="http://schemas.openxmlformats.org/officeDocument/2006/relationships/hyperlink" Target="https://evaluation.cstb.fr/fr/avis-technique/detail/2.2-23-1851_V1/" TargetMode="External"/><Relationship Id="rId136" Type="http://schemas.openxmlformats.org/officeDocument/2006/relationships/hyperlink" Target="https://evaluation.cstb.fr/fr/avis-technique/detail/7-19-1758_V2/" TargetMode="External"/><Relationship Id="rId157" Type="http://schemas.openxmlformats.org/officeDocument/2006/relationships/hyperlink" Target="https://evaluation.cstb.fr/fr/avis-technique/detail/2.2-16-1749_V1/" TargetMode="External"/><Relationship Id="rId178" Type="http://schemas.openxmlformats.org/officeDocument/2006/relationships/hyperlink" Target="https://evaluation.cstb.fr/fr/avis-technique/detail/2.1-14-1654_V1/" TargetMode="External"/><Relationship Id="rId61" Type="http://schemas.openxmlformats.org/officeDocument/2006/relationships/hyperlink" Target="https://evaluation.cstb.fr/fr/avis-technique/detail/2.2-19-1803_V3/" TargetMode="External"/><Relationship Id="rId82" Type="http://schemas.openxmlformats.org/officeDocument/2006/relationships/hyperlink" Target="https://evaluation.cstb.fr/fr/avis-technique/detail/2.1-14-1636_V2/" TargetMode="External"/><Relationship Id="rId152" Type="http://schemas.openxmlformats.org/officeDocument/2006/relationships/hyperlink" Target="https://evaluation.cstb.fr/fr/avis-technique/detail/7-18-1742_V1/" TargetMode="External"/><Relationship Id="rId173" Type="http://schemas.openxmlformats.org/officeDocument/2006/relationships/hyperlink" Target="https://evaluation.cstb.fr/fr/avis-technique/detail/2.1-14-1608_V3/" TargetMode="External"/><Relationship Id="rId194" Type="http://schemas.openxmlformats.org/officeDocument/2006/relationships/printerSettings" Target="../printerSettings/printerSettings4.bin"/><Relationship Id="rId19" Type="http://schemas.openxmlformats.org/officeDocument/2006/relationships/hyperlink" Target="https://evaluation.cstb.fr/fr/appreciation-technique-transition-att/download/att-20-012-v1/" TargetMode="External"/><Relationship Id="rId14" Type="http://schemas.openxmlformats.org/officeDocument/2006/relationships/hyperlink" Target="https://evaluation.cstb.fr/fr/appreciation-technique-transition-att/download/att-21-027-v1/" TargetMode="External"/><Relationship Id="rId30" Type="http://schemas.openxmlformats.org/officeDocument/2006/relationships/hyperlink" Target="https://evaluation.cstb.fr/fr/avis-technique/detail/2.1-13-1573_V2/" TargetMode="External"/><Relationship Id="rId35" Type="http://schemas.openxmlformats.org/officeDocument/2006/relationships/hyperlink" Target="https://evaluation.cstb.fr/fr/appreciation-technique-expertise-atex/detail/2944-v1/" TargetMode="External"/><Relationship Id="rId56" Type="http://schemas.openxmlformats.org/officeDocument/2006/relationships/hyperlink" Target="https://evaluation.cstb.fr/fr/avis-technique/detail/2.1-23-1836_V1/" TargetMode="External"/><Relationship Id="rId77" Type="http://schemas.openxmlformats.org/officeDocument/2006/relationships/hyperlink" Target="https://evaluation.cstb.fr/fr/avis-technique/detail/2.2-14-1624_V3/" TargetMode="External"/><Relationship Id="rId100" Type="http://schemas.openxmlformats.org/officeDocument/2006/relationships/hyperlink" Target="https://evaluation.cstb.fr/fr/avis-technique/detail/2.2-21-1825_V2/" TargetMode="External"/><Relationship Id="rId105" Type="http://schemas.openxmlformats.org/officeDocument/2006/relationships/hyperlink" Target="https://evaluation.cstb.fr/fr/avis-technique/detail/2.2-16-1742_V2/" TargetMode="External"/><Relationship Id="rId126" Type="http://schemas.openxmlformats.org/officeDocument/2006/relationships/hyperlink" Target="https://evaluation.cstb.fr/fr/avis-technique/detail/2.2-13-1556_V2%20/" TargetMode="External"/><Relationship Id="rId147" Type="http://schemas.openxmlformats.org/officeDocument/2006/relationships/hyperlink" Target="https://evaluation.cstb.fr/fr/avis-technique/detail/2.2-10-1425_V3/" TargetMode="External"/><Relationship Id="rId168" Type="http://schemas.openxmlformats.org/officeDocument/2006/relationships/hyperlink" Target="https://evaluation.cstb.fr/fr/avis-technique/detail/2.3-15-1707_V3/" TargetMode="External"/><Relationship Id="rId8" Type="http://schemas.openxmlformats.org/officeDocument/2006/relationships/hyperlink" Target="https://evaluation.cstb.fr/fr/appreciation-technique-transition-att/download/att-21-033-v1/" TargetMode="External"/><Relationship Id="rId51" Type="http://schemas.openxmlformats.org/officeDocument/2006/relationships/hyperlink" Target="https://evaluation.cstb.fr/fr/avis-technique/detail/2.1-23-1836_V1/" TargetMode="External"/><Relationship Id="rId72" Type="http://schemas.openxmlformats.org/officeDocument/2006/relationships/hyperlink" Target="https://evaluation.cstb.fr/fr/avis-technique/detail/2.2-16-1731_V2/" TargetMode="External"/><Relationship Id="rId93" Type="http://schemas.openxmlformats.org/officeDocument/2006/relationships/hyperlink" Target="https://evaluation.cstb.fr/fr/avis-technique/detail/2.1-14-1636_V2/" TargetMode="External"/><Relationship Id="rId98" Type="http://schemas.openxmlformats.org/officeDocument/2006/relationships/hyperlink" Target="https://evaluation.cstb.fr/fr/avis-technique/detail/2.2-22-1842_V1/" TargetMode="External"/><Relationship Id="rId121" Type="http://schemas.openxmlformats.org/officeDocument/2006/relationships/hyperlink" Target="https://evaluation.cstb.fr/fr/avis-technique/detail/2.2-18-1791_V2/" TargetMode="External"/><Relationship Id="rId142" Type="http://schemas.openxmlformats.org/officeDocument/2006/relationships/hyperlink" Target="https://evaluation.cstb.fr/fr/avis-technique/detail/2.1-13-1597_V1/" TargetMode="External"/><Relationship Id="rId163" Type="http://schemas.openxmlformats.org/officeDocument/2006/relationships/hyperlink" Target="https://evaluation.cstb.fr/fr/avis-technique/detail/2.1-23-1836_V1/" TargetMode="External"/><Relationship Id="rId184" Type="http://schemas.openxmlformats.org/officeDocument/2006/relationships/hyperlink" Target="https://evaluation.cstb.fr/fr/avis-technique/detail/2.1-21-1816_V2/" TargetMode="External"/><Relationship Id="rId189" Type="http://schemas.openxmlformats.org/officeDocument/2006/relationships/hyperlink" Target="https://evaluation.cstb.fr/fr/avis-technique/detail/2.2-22-1843_V1/" TargetMode="External"/><Relationship Id="rId3" Type="http://schemas.openxmlformats.org/officeDocument/2006/relationships/hyperlink" Target="https://www.programmepacte.fr/bardages-en-acier-protege-et-en-acier-inoxydable-neuf-et-renovation" TargetMode="External"/><Relationship Id="rId25" Type="http://schemas.openxmlformats.org/officeDocument/2006/relationships/hyperlink" Target="https://evaluation.cstb.fr/fr/appreciation-technique-expertise-atex/detail/3156-v2/" TargetMode="External"/><Relationship Id="rId46" Type="http://schemas.openxmlformats.org/officeDocument/2006/relationships/hyperlink" Target="https://evaluation.cstb.fr/fr/appreciation-technique-expertise-atex/detail/2948-v1/" TargetMode="External"/><Relationship Id="rId67" Type="http://schemas.openxmlformats.org/officeDocument/2006/relationships/hyperlink" Target="https://evaluation.cstb.fr/fr/avis-technique/detail/2.2-21-1830_V2/" TargetMode="External"/><Relationship Id="rId116" Type="http://schemas.openxmlformats.org/officeDocument/2006/relationships/hyperlink" Target="https://evaluation.cstb.fr/fr/avis-technique/detail/2.2-10-1425_V3.1/" TargetMode="External"/><Relationship Id="rId137" Type="http://schemas.openxmlformats.org/officeDocument/2006/relationships/hyperlink" Target="https://evaluation.cstb.fr/fr/avis-technique/detail/2.2-15-1710_V2/" TargetMode="External"/><Relationship Id="rId158" Type="http://schemas.openxmlformats.org/officeDocument/2006/relationships/hyperlink" Target="https://evaluation.cstb.fr/fr/avis-technique/detail/2.2-13-1557_V1/" TargetMode="External"/><Relationship Id="rId20" Type="http://schemas.openxmlformats.org/officeDocument/2006/relationships/hyperlink" Target="https://evaluation.cstb.fr/fr/appreciation-technique-transition-att/download/att-20-019-v1/" TargetMode="External"/><Relationship Id="rId41" Type="http://schemas.openxmlformats.org/officeDocument/2006/relationships/hyperlink" Target="https://evaluation.cstb.fr/fr/appreciation-technique-expertise-atex/detail/2944-v1/" TargetMode="External"/><Relationship Id="rId62" Type="http://schemas.openxmlformats.org/officeDocument/2006/relationships/hyperlink" Target="https://evaluation.cstb.fr/fr/appreciation-technique-expertise-atex/detail/3114-v2/" TargetMode="External"/><Relationship Id="rId83" Type="http://schemas.openxmlformats.org/officeDocument/2006/relationships/hyperlink" Target="https://evaluation.cstb.fr/fr/avis-technique/detail/2.1-14-1636_V2/" TargetMode="External"/><Relationship Id="rId88" Type="http://schemas.openxmlformats.org/officeDocument/2006/relationships/hyperlink" Target="https://evaluation.cstb.fr/fr/avis-technique/detail/2.1-14-1636_V2/" TargetMode="External"/><Relationship Id="rId111" Type="http://schemas.openxmlformats.org/officeDocument/2006/relationships/hyperlink" Target="https://evaluation.cstb.fr/fr/avis-technique/detail/2.2-21-1835_v1/" TargetMode="External"/><Relationship Id="rId132" Type="http://schemas.openxmlformats.org/officeDocument/2006/relationships/hyperlink" Target="https://evaluation.cstb.fr/fr/avis-technique/detail/2.1-16-1713_V1/" TargetMode="External"/><Relationship Id="rId153" Type="http://schemas.openxmlformats.org/officeDocument/2006/relationships/hyperlink" Target="https://evaluation.cstb.fr/fr/avis-technique/detail/7-18-1740_V1/" TargetMode="External"/><Relationship Id="rId174" Type="http://schemas.openxmlformats.org/officeDocument/2006/relationships/hyperlink" Target="https://evaluation.cstb.fr/fr/avis-technique/detail/2.1-14-1637_V1/" TargetMode="External"/><Relationship Id="rId179" Type="http://schemas.openxmlformats.org/officeDocument/2006/relationships/hyperlink" Target="https://evaluation.cstb.fr/fr/avis-technique/detail/2.1-14-1652_V1/" TargetMode="External"/><Relationship Id="rId195" Type="http://schemas.openxmlformats.org/officeDocument/2006/relationships/vmlDrawing" Target="../drawings/vmlDrawing2.vml"/><Relationship Id="rId190" Type="http://schemas.openxmlformats.org/officeDocument/2006/relationships/hyperlink" Target="https://evaluation.cstb.fr/fr/avis-technique/detail/2.2-22-1836_V2/" TargetMode="External"/><Relationship Id="rId15" Type="http://schemas.openxmlformats.org/officeDocument/2006/relationships/hyperlink" Target="https://evaluation.cstb.fr/fr/appreciation-technique-transition-att/download/att-20-021-v1/" TargetMode="External"/><Relationship Id="rId36" Type="http://schemas.openxmlformats.org/officeDocument/2006/relationships/hyperlink" Target="https://evaluation.cstb.fr/fr/appreciation-technique-expertise-atex/detail/2944-v1/" TargetMode="External"/><Relationship Id="rId57" Type="http://schemas.openxmlformats.org/officeDocument/2006/relationships/hyperlink" Target="https://evaluation.cstb.fr/fr/avis-technique/detail/2.2-22-1837_V3/" TargetMode="External"/><Relationship Id="rId106" Type="http://schemas.openxmlformats.org/officeDocument/2006/relationships/hyperlink" Target="https://evaluation.cstb.fr/fr/avis-technique/detail/2.2-14-1642_V2/" TargetMode="External"/><Relationship Id="rId127" Type="http://schemas.openxmlformats.org/officeDocument/2006/relationships/hyperlink" Target="https://evaluation.cstb.fr/fr/avis-technique/detail/2.2-20-1809_V1/" TargetMode="External"/><Relationship Id="rId10" Type="http://schemas.openxmlformats.org/officeDocument/2006/relationships/hyperlink" Target="https://evaluation.cstb.fr/fr/appreciation-technique-transition-att/download/att-21-032-v1/" TargetMode="External"/><Relationship Id="rId31" Type="http://schemas.openxmlformats.org/officeDocument/2006/relationships/hyperlink" Target="https://evaluation.cstb.fr/fr/appreciation-technique-expertise-atex/detail/2886-v2/" TargetMode="External"/><Relationship Id="rId52" Type="http://schemas.openxmlformats.org/officeDocument/2006/relationships/hyperlink" Target="https://evaluation.cstb.fr/fr/avis-technique/detail/2.2-13-1547_V4/" TargetMode="External"/><Relationship Id="rId73" Type="http://schemas.openxmlformats.org/officeDocument/2006/relationships/hyperlink" Target="https://evaluation.cstb.fr/fr/avis-technique/detail/2.2-12-1507_V2/" TargetMode="External"/><Relationship Id="rId78" Type="http://schemas.openxmlformats.org/officeDocument/2006/relationships/hyperlink" Target="https://evaluation.cstb.fr/fr/avis-technique/detail/2.2-13-1567_V5/" TargetMode="External"/><Relationship Id="rId94" Type="http://schemas.openxmlformats.org/officeDocument/2006/relationships/hyperlink" Target="https://evaluation.cstb.fr/fr/avis-technique/detail/2.1-14-1636_V2/" TargetMode="External"/><Relationship Id="rId99" Type="http://schemas.openxmlformats.org/officeDocument/2006/relationships/hyperlink" Target="https://evaluation.cstb.fr/fr/avis-technique/detail/2.2-22-1841_V1/" TargetMode="External"/><Relationship Id="rId101" Type="http://schemas.openxmlformats.org/officeDocument/2006/relationships/hyperlink" Target="https://evaluation.cstb.fr/fr/avis-technique/detail/2.2-21-1824_V2/" TargetMode="External"/><Relationship Id="rId122" Type="http://schemas.openxmlformats.org/officeDocument/2006/relationships/hyperlink" Target="https://evaluation.cstb.fr/fr/avis-technique/detail/2.2-14-1611_V1/" TargetMode="External"/><Relationship Id="rId143" Type="http://schemas.openxmlformats.org/officeDocument/2006/relationships/hyperlink" Target="https://evaluation.cstb.fr/fr/avis-technique/detail/7-20-1778_V1/" TargetMode="External"/><Relationship Id="rId148" Type="http://schemas.openxmlformats.org/officeDocument/2006/relationships/hyperlink" Target="https://evaluation.cstb.fr/fr/avis-technique/detail/2.2-14-1625_V3/" TargetMode="External"/><Relationship Id="rId164" Type="http://schemas.openxmlformats.org/officeDocument/2006/relationships/hyperlink" Target="https://evaluation.cstb.fr/fr/avis-technique/detail/2.1-23-1836_V1/" TargetMode="External"/><Relationship Id="rId169" Type="http://schemas.openxmlformats.org/officeDocument/2006/relationships/hyperlink" Target="https://evaluation.cstb.fr/fr/avis-technique/detail/2.1-20-1809_V2/" TargetMode="External"/><Relationship Id="rId185" Type="http://schemas.openxmlformats.org/officeDocument/2006/relationships/hyperlink" Target="https://evaluation.cstb.fr/fr/avis-technique/detail/2.2-14-1628_V2/" TargetMode="External"/><Relationship Id="rId4" Type="http://schemas.openxmlformats.org/officeDocument/2006/relationships/hyperlink" Target="https://www.programmepacte.fr/bardages-en-acier-protege-et-en-acier-inoxydable-neuf-et-renovation" TargetMode="External"/><Relationship Id="rId9" Type="http://schemas.openxmlformats.org/officeDocument/2006/relationships/hyperlink" Target="https://evaluation.cstb.fr/fr/appreciation-technique-transition-att/download/att-20-007-v1/" TargetMode="External"/><Relationship Id="rId180" Type="http://schemas.openxmlformats.org/officeDocument/2006/relationships/hyperlink" Target="https://evaluation.cstb.fr/fr/avis-technique/detail/2.1-13-1575_V1/" TargetMode="External"/><Relationship Id="rId26" Type="http://schemas.openxmlformats.org/officeDocument/2006/relationships/hyperlink" Target="https://evaluation.cstb.fr/fr/avis-technique/detail/2.2-14-1635_V2/" TargetMode="External"/></Relationships>
</file>

<file path=xl/worksheets/_rels/sheet7.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table" Target="../tables/table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A3D68D-704E-42B6-A776-B4F42B82E31B}">
  <sheetPr codeName="Feuil2">
    <tabColor theme="4"/>
    <pageSetUpPr fitToPage="1"/>
  </sheetPr>
  <dimension ref="A1:AE60"/>
  <sheetViews>
    <sheetView showGridLines="0" tabSelected="1" zoomScale="85" zoomScaleNormal="85" workbookViewId="0">
      <selection activeCell="A14" sqref="A14"/>
    </sheetView>
  </sheetViews>
  <sheetFormatPr baseColWidth="10" defaultColWidth="0" defaultRowHeight="14.4" zeroHeight="1" x14ac:dyDescent="0.3"/>
  <cols>
    <col min="1" max="1" width="140.6640625" customWidth="1"/>
    <col min="2" max="31" width="0" hidden="1" customWidth="1"/>
    <col min="32" max="16384" width="11.5546875" hidden="1"/>
  </cols>
  <sheetData>
    <row r="1" spans="1:31" x14ac:dyDescent="0.3">
      <c r="A1" s="14"/>
      <c r="B1" s="11"/>
      <c r="C1" s="11"/>
      <c r="D1" s="11"/>
      <c r="E1" s="11"/>
      <c r="F1" s="11"/>
      <c r="G1" s="11"/>
      <c r="H1" s="11"/>
      <c r="I1" s="11"/>
      <c r="J1" s="11"/>
      <c r="K1" s="11"/>
      <c r="L1" s="11"/>
      <c r="M1" s="11"/>
      <c r="N1" s="11"/>
      <c r="O1" s="11"/>
      <c r="P1" s="11"/>
      <c r="Q1" s="11"/>
      <c r="R1" s="11"/>
      <c r="S1" s="11"/>
      <c r="T1" s="11"/>
      <c r="U1" s="11"/>
      <c r="V1" s="11"/>
      <c r="W1" s="11"/>
      <c r="X1" s="11"/>
      <c r="Y1" s="11"/>
      <c r="Z1" s="11"/>
      <c r="AA1" s="11"/>
      <c r="AB1" s="11"/>
      <c r="AC1" s="11"/>
      <c r="AD1" s="11"/>
      <c r="AE1" s="11"/>
    </row>
    <row r="2" spans="1:31" x14ac:dyDescent="0.3">
      <c r="A2" s="14"/>
      <c r="B2" s="11"/>
      <c r="C2" s="11"/>
      <c r="D2" s="11"/>
      <c r="E2" s="11"/>
      <c r="F2" s="11"/>
      <c r="G2" s="11"/>
      <c r="H2" s="11"/>
      <c r="I2" s="11"/>
      <c r="J2" s="11"/>
      <c r="K2" s="11"/>
      <c r="L2" s="11"/>
      <c r="M2" s="11"/>
      <c r="N2" s="11"/>
      <c r="O2" s="11"/>
      <c r="P2" s="11"/>
      <c r="Q2" s="11"/>
      <c r="R2" s="11"/>
      <c r="S2" s="11"/>
      <c r="T2" s="11"/>
      <c r="U2" s="11"/>
      <c r="V2" s="11"/>
      <c r="W2" s="11"/>
      <c r="X2" s="11"/>
      <c r="Y2" s="11"/>
      <c r="Z2" s="11"/>
      <c r="AA2" s="11"/>
      <c r="AB2" s="11"/>
      <c r="AC2" s="11"/>
      <c r="AD2" s="11"/>
      <c r="AE2" s="11"/>
    </row>
    <row r="3" spans="1:31" x14ac:dyDescent="0.3">
      <c r="A3" s="14"/>
      <c r="B3" s="11"/>
      <c r="C3" s="11"/>
      <c r="D3" s="11"/>
      <c r="E3" s="11"/>
      <c r="F3" s="11"/>
      <c r="G3" s="11"/>
      <c r="H3" s="11"/>
      <c r="I3" s="11"/>
      <c r="J3" s="11"/>
      <c r="K3" s="11"/>
      <c r="L3" s="11"/>
      <c r="M3" s="11"/>
      <c r="N3" s="11"/>
      <c r="O3" s="11"/>
      <c r="P3" s="11"/>
      <c r="Q3" s="11"/>
      <c r="R3" s="11"/>
      <c r="S3" s="11"/>
      <c r="T3" s="11"/>
      <c r="U3" s="11"/>
      <c r="V3" s="11"/>
      <c r="W3" s="11"/>
      <c r="X3" s="11"/>
      <c r="Y3" s="11"/>
      <c r="Z3" s="11"/>
      <c r="AA3" s="11"/>
      <c r="AB3" s="11"/>
      <c r="AC3" s="11"/>
      <c r="AD3" s="11"/>
      <c r="AE3" s="11"/>
    </row>
    <row r="4" spans="1:31" x14ac:dyDescent="0.3">
      <c r="A4" s="14"/>
      <c r="B4" s="11"/>
      <c r="C4" s="11"/>
      <c r="D4" s="11"/>
      <c r="E4" s="11"/>
      <c r="F4" s="11"/>
      <c r="G4" s="11"/>
      <c r="H4" s="11"/>
      <c r="I4" s="11"/>
      <c r="J4" s="11"/>
      <c r="K4" s="11"/>
      <c r="L4" s="11"/>
      <c r="M4" s="11"/>
      <c r="N4" s="11"/>
      <c r="O4" s="11"/>
      <c r="P4" s="11"/>
      <c r="Q4" s="11"/>
      <c r="R4" s="11"/>
      <c r="S4" s="11"/>
      <c r="T4" s="11"/>
      <c r="U4" s="11"/>
      <c r="V4" s="11"/>
      <c r="W4" s="11"/>
      <c r="X4" s="11"/>
      <c r="Y4" s="11"/>
      <c r="Z4" s="11"/>
      <c r="AA4" s="11"/>
      <c r="AB4" s="11"/>
      <c r="AC4" s="11"/>
      <c r="AD4" s="11"/>
      <c r="AE4" s="11"/>
    </row>
    <row r="5" spans="1:31" x14ac:dyDescent="0.3">
      <c r="A5" s="14"/>
      <c r="B5" s="11"/>
      <c r="C5" s="11"/>
      <c r="D5" s="11"/>
      <c r="E5" s="11"/>
      <c r="F5" s="11"/>
      <c r="G5" s="11"/>
      <c r="H5" s="11"/>
      <c r="I5" s="11"/>
      <c r="J5" s="11"/>
      <c r="K5" s="11"/>
      <c r="L5" s="11"/>
      <c r="M5" s="11"/>
      <c r="N5" s="11"/>
      <c r="O5" s="11"/>
      <c r="P5" s="11"/>
      <c r="Q5" s="11"/>
      <c r="R5" s="11"/>
      <c r="S5" s="11"/>
      <c r="T5" s="11"/>
      <c r="U5" s="11"/>
      <c r="V5" s="11"/>
      <c r="W5" s="11"/>
      <c r="X5" s="11"/>
      <c r="Y5" s="11"/>
      <c r="Z5" s="11"/>
      <c r="AA5" s="11"/>
      <c r="AB5" s="11"/>
      <c r="AC5" s="11"/>
      <c r="AD5" s="11"/>
      <c r="AE5" s="11"/>
    </row>
    <row r="6" spans="1:31" x14ac:dyDescent="0.3">
      <c r="A6" s="14"/>
      <c r="B6" s="11"/>
      <c r="C6" s="11"/>
      <c r="D6" s="11"/>
      <c r="E6" s="11"/>
      <c r="F6" s="11"/>
      <c r="G6" s="11"/>
      <c r="H6" s="11"/>
      <c r="I6" s="11"/>
      <c r="J6" s="11"/>
      <c r="K6" s="11"/>
      <c r="L6" s="11"/>
      <c r="M6" s="11"/>
      <c r="N6" s="11"/>
      <c r="O6" s="11"/>
      <c r="P6" s="11"/>
      <c r="Q6" s="11"/>
      <c r="R6" s="11"/>
      <c r="S6" s="11"/>
      <c r="T6" s="11"/>
      <c r="U6" s="11"/>
      <c r="V6" s="11"/>
      <c r="W6" s="11"/>
      <c r="X6" s="11"/>
      <c r="Y6" s="11"/>
      <c r="Z6" s="11"/>
      <c r="AA6" s="11"/>
      <c r="AB6" s="11"/>
      <c r="AC6" s="11"/>
      <c r="AD6" s="11"/>
      <c r="AE6" s="11"/>
    </row>
    <row r="7" spans="1:31" x14ac:dyDescent="0.3">
      <c r="A7" s="14"/>
      <c r="B7" s="11"/>
      <c r="C7" s="11"/>
      <c r="D7" s="11"/>
      <c r="E7" s="11"/>
      <c r="F7" s="11"/>
      <c r="G7" s="11"/>
      <c r="H7" s="11"/>
      <c r="I7" s="11"/>
      <c r="J7" s="11"/>
      <c r="K7" s="11"/>
      <c r="L7" s="11"/>
      <c r="M7" s="11"/>
      <c r="N7" s="11"/>
      <c r="O7" s="11"/>
      <c r="P7" s="11"/>
      <c r="Q7" s="11"/>
      <c r="R7" s="11"/>
      <c r="S7" s="11"/>
      <c r="T7" s="11"/>
      <c r="U7" s="11"/>
      <c r="V7" s="11"/>
      <c r="W7" s="11"/>
      <c r="X7" s="11"/>
      <c r="Y7" s="11"/>
      <c r="Z7" s="11"/>
      <c r="AA7" s="11"/>
      <c r="AB7" s="11"/>
      <c r="AC7" s="11"/>
      <c r="AD7" s="11"/>
      <c r="AE7" s="11"/>
    </row>
    <row r="8" spans="1:31" ht="85.2" customHeight="1" x14ac:dyDescent="0.3">
      <c r="A8" s="100" t="s">
        <v>1233</v>
      </c>
      <c r="B8" s="11"/>
      <c r="C8" s="11"/>
      <c r="D8" s="11"/>
      <c r="E8" s="11"/>
      <c r="F8" s="11"/>
      <c r="G8" s="11"/>
      <c r="H8" s="11"/>
      <c r="I8" s="11"/>
      <c r="J8" s="11"/>
      <c r="K8" s="11"/>
      <c r="L8" s="11"/>
      <c r="M8" s="11"/>
      <c r="N8" s="11"/>
      <c r="O8" s="11"/>
      <c r="P8" s="11"/>
      <c r="Q8" s="11"/>
      <c r="R8" s="11"/>
      <c r="S8" s="11"/>
      <c r="T8" s="11"/>
      <c r="U8" s="11"/>
      <c r="V8" s="11"/>
      <c r="W8" s="11"/>
      <c r="X8" s="11"/>
      <c r="Y8" s="11"/>
      <c r="Z8" s="11"/>
      <c r="AA8" s="11"/>
      <c r="AB8" s="11"/>
      <c r="AC8" s="11"/>
      <c r="AD8" s="11"/>
      <c r="AE8" s="11"/>
    </row>
    <row r="9" spans="1:31" ht="25.8" x14ac:dyDescent="0.3">
      <c r="A9" s="105" t="s">
        <v>1235</v>
      </c>
      <c r="B9" s="11"/>
      <c r="C9" s="11"/>
      <c r="D9" s="11"/>
      <c r="E9" s="11"/>
      <c r="F9" s="11"/>
      <c r="G9" s="11"/>
      <c r="H9" s="11"/>
      <c r="I9" s="11"/>
      <c r="J9" s="11"/>
      <c r="K9" s="11"/>
      <c r="L9" s="11"/>
      <c r="M9" s="11"/>
      <c r="N9" s="11"/>
      <c r="O9" s="11"/>
      <c r="P9" s="11"/>
      <c r="Q9" s="11"/>
      <c r="R9" s="11"/>
      <c r="S9" s="11"/>
      <c r="T9" s="11"/>
      <c r="U9" s="11"/>
      <c r="V9" s="11"/>
      <c r="W9" s="11"/>
      <c r="X9" s="11"/>
      <c r="Y9" s="11"/>
      <c r="Z9" s="11"/>
      <c r="AA9" s="11"/>
      <c r="AB9" s="11"/>
      <c r="AC9" s="11"/>
      <c r="AD9" s="11"/>
      <c r="AE9" s="11"/>
    </row>
    <row r="10" spans="1:31" ht="18" x14ac:dyDescent="0.3">
      <c r="A10" s="101" t="s">
        <v>1779</v>
      </c>
      <c r="B10" s="11"/>
      <c r="C10" s="11"/>
      <c r="D10" s="11"/>
      <c r="E10" s="11"/>
      <c r="F10" s="11"/>
      <c r="G10" s="11"/>
      <c r="H10" s="11"/>
      <c r="I10" s="11"/>
      <c r="J10" s="11"/>
      <c r="K10" s="11"/>
      <c r="L10" s="11"/>
      <c r="M10" s="11"/>
      <c r="N10" s="11"/>
      <c r="O10" s="11"/>
      <c r="P10" s="11"/>
      <c r="Q10" s="11"/>
      <c r="R10" s="11"/>
      <c r="S10" s="11"/>
      <c r="T10" s="11"/>
      <c r="U10" s="11"/>
      <c r="V10" s="11"/>
      <c r="W10" s="11"/>
      <c r="X10" s="11"/>
      <c r="Y10" s="11"/>
      <c r="Z10" s="11"/>
      <c r="AA10" s="11"/>
      <c r="AB10" s="11"/>
      <c r="AC10" s="11"/>
      <c r="AD10" s="11"/>
      <c r="AE10" s="11"/>
    </row>
    <row r="11" spans="1:31" ht="18" x14ac:dyDescent="0.3">
      <c r="A11" s="101" t="s">
        <v>1664</v>
      </c>
      <c r="B11" s="11"/>
      <c r="C11" s="11"/>
      <c r="D11" s="11"/>
      <c r="E11" s="11"/>
      <c r="F11" s="11"/>
      <c r="G11" s="11"/>
      <c r="H11" s="11"/>
      <c r="I11" s="11"/>
      <c r="J11" s="11"/>
      <c r="K11" s="11"/>
      <c r="L11" s="11"/>
      <c r="M11" s="11"/>
      <c r="N11" s="11"/>
      <c r="O11" s="11"/>
      <c r="P11" s="11"/>
      <c r="Q11" s="11"/>
      <c r="R11" s="11"/>
      <c r="S11" s="11"/>
      <c r="T11" s="11"/>
      <c r="U11" s="11"/>
      <c r="V11" s="11"/>
      <c r="W11" s="11"/>
      <c r="X11" s="11"/>
      <c r="Y11" s="11"/>
      <c r="Z11" s="11"/>
      <c r="AA11" s="11"/>
      <c r="AB11" s="11"/>
      <c r="AC11" s="11"/>
      <c r="AD11" s="11"/>
      <c r="AE11" s="11"/>
    </row>
    <row r="12" spans="1:31" ht="42" x14ac:dyDescent="0.4">
      <c r="A12" s="90" t="s">
        <v>161</v>
      </c>
      <c r="B12" s="11"/>
      <c r="C12" s="11"/>
      <c r="D12" s="11"/>
      <c r="E12" s="11"/>
      <c r="F12" s="11"/>
      <c r="G12" s="11"/>
      <c r="H12" s="11"/>
      <c r="I12" s="11"/>
      <c r="J12" s="11"/>
      <c r="K12" s="11"/>
      <c r="L12" s="11"/>
      <c r="M12" s="11"/>
      <c r="N12" s="11"/>
      <c r="O12" s="11"/>
      <c r="P12" s="11"/>
      <c r="Q12" s="11"/>
      <c r="R12" s="11"/>
      <c r="S12" s="11"/>
      <c r="T12" s="11"/>
      <c r="U12" s="11"/>
      <c r="V12" s="11"/>
      <c r="W12" s="11"/>
      <c r="X12" s="11"/>
      <c r="Y12" s="11"/>
      <c r="Z12" s="11"/>
      <c r="AA12" s="11"/>
      <c r="AB12" s="11"/>
      <c r="AC12" s="11"/>
      <c r="AD12" s="11"/>
      <c r="AE12" s="11"/>
    </row>
    <row r="13" spans="1:31" ht="168" x14ac:dyDescent="0.3">
      <c r="A13" s="103" t="s">
        <v>1227</v>
      </c>
      <c r="B13" s="11"/>
      <c r="C13" s="11"/>
      <c r="D13" s="11"/>
      <c r="E13" s="11"/>
      <c r="F13" s="11"/>
      <c r="G13" s="11"/>
      <c r="H13" s="11"/>
      <c r="I13" s="11"/>
      <c r="J13" s="11"/>
      <c r="K13" s="11"/>
      <c r="L13" s="11"/>
      <c r="M13" s="11"/>
      <c r="N13" s="11"/>
      <c r="O13" s="11"/>
      <c r="P13" s="11"/>
      <c r="Q13" s="11"/>
      <c r="R13" s="11"/>
      <c r="S13" s="11"/>
      <c r="T13" s="11"/>
      <c r="U13" s="11"/>
      <c r="V13" s="11"/>
      <c r="W13" s="11"/>
      <c r="X13" s="11"/>
      <c r="Y13" s="11"/>
      <c r="Z13" s="11"/>
      <c r="AA13" s="11"/>
      <c r="AB13" s="11"/>
      <c r="AC13" s="11"/>
      <c r="AD13" s="11"/>
      <c r="AE13" s="11"/>
    </row>
    <row r="14" spans="1:31" x14ac:dyDescent="0.3">
      <c r="A14" s="107" t="s">
        <v>1220</v>
      </c>
      <c r="B14" s="11"/>
      <c r="C14" s="11"/>
      <c r="D14" s="11"/>
      <c r="E14" s="11"/>
      <c r="F14" s="11"/>
      <c r="G14" s="11"/>
      <c r="H14" s="11"/>
      <c r="I14" s="11"/>
      <c r="J14" s="11"/>
      <c r="K14" s="11"/>
      <c r="L14" s="11"/>
      <c r="M14" s="11"/>
      <c r="N14" s="11"/>
      <c r="O14" s="11"/>
      <c r="P14" s="11"/>
      <c r="Q14" s="11"/>
      <c r="R14" s="11"/>
      <c r="S14" s="11"/>
      <c r="T14" s="11"/>
      <c r="U14" s="11"/>
      <c r="V14" s="11"/>
      <c r="W14" s="11"/>
      <c r="X14" s="11"/>
      <c r="Y14" s="11"/>
      <c r="Z14" s="11"/>
      <c r="AA14" s="11"/>
      <c r="AB14" s="11"/>
      <c r="AC14" s="11"/>
      <c r="AD14" s="11"/>
      <c r="AE14" s="11"/>
    </row>
    <row r="15" spans="1:31" ht="84" x14ac:dyDescent="0.3">
      <c r="A15" s="102" t="s">
        <v>1526</v>
      </c>
      <c r="B15" s="11"/>
      <c r="C15" s="11"/>
      <c r="D15" s="11"/>
      <c r="E15" s="11"/>
      <c r="F15" s="11"/>
      <c r="G15" s="11"/>
      <c r="H15" s="11"/>
      <c r="I15" s="11"/>
      <c r="J15" s="11"/>
      <c r="K15" s="11"/>
      <c r="L15" s="11"/>
      <c r="M15" s="11"/>
      <c r="N15" s="11"/>
      <c r="O15" s="11"/>
      <c r="P15" s="11"/>
      <c r="Q15" s="11"/>
      <c r="R15" s="11"/>
      <c r="S15" s="11"/>
      <c r="T15" s="11"/>
      <c r="U15" s="11"/>
      <c r="V15" s="11"/>
      <c r="W15" s="11"/>
      <c r="X15" s="11"/>
      <c r="Y15" s="11"/>
      <c r="Z15" s="11"/>
      <c r="AA15" s="11"/>
      <c r="AB15" s="11"/>
      <c r="AC15" s="11"/>
      <c r="AD15" s="11"/>
      <c r="AE15" s="11"/>
    </row>
    <row r="16" spans="1:31" x14ac:dyDescent="0.3">
      <c r="A16" s="107" t="s">
        <v>1773</v>
      </c>
      <c r="B16" s="11"/>
      <c r="C16" s="11"/>
      <c r="D16" s="11"/>
      <c r="E16" s="11"/>
      <c r="F16" s="11"/>
      <c r="G16" s="11"/>
      <c r="H16" s="11"/>
      <c r="I16" s="11"/>
      <c r="J16" s="11"/>
      <c r="K16" s="11"/>
      <c r="L16" s="11"/>
      <c r="M16" s="11"/>
      <c r="N16" s="11"/>
      <c r="O16" s="11"/>
      <c r="P16" s="11"/>
      <c r="Q16" s="11"/>
      <c r="R16" s="11"/>
      <c r="S16" s="11"/>
      <c r="T16" s="11"/>
      <c r="U16" s="11"/>
      <c r="V16" s="11"/>
      <c r="W16" s="11"/>
      <c r="X16" s="11"/>
      <c r="Y16" s="11"/>
      <c r="Z16" s="11"/>
      <c r="AA16" s="11"/>
      <c r="AB16" s="11"/>
      <c r="AC16" s="11"/>
      <c r="AD16" s="11"/>
      <c r="AE16" s="11"/>
    </row>
    <row r="17" spans="1:31" ht="63" x14ac:dyDescent="0.3">
      <c r="A17" s="102" t="s">
        <v>1221</v>
      </c>
      <c r="B17" s="11"/>
      <c r="C17" s="11"/>
      <c r="D17" s="11"/>
      <c r="E17" s="11"/>
      <c r="F17" s="11"/>
      <c r="G17" s="11"/>
      <c r="H17" s="11"/>
      <c r="I17" s="11"/>
      <c r="J17" s="11"/>
      <c r="K17" s="11"/>
      <c r="L17" s="11"/>
      <c r="M17" s="11"/>
      <c r="N17" s="11"/>
      <c r="O17" s="11"/>
      <c r="P17" s="11"/>
      <c r="Q17" s="11"/>
      <c r="R17" s="11"/>
      <c r="S17" s="11"/>
      <c r="T17" s="11"/>
      <c r="U17" s="11"/>
      <c r="V17" s="11"/>
      <c r="W17" s="11"/>
      <c r="X17" s="11"/>
      <c r="Y17" s="11"/>
      <c r="Z17" s="11"/>
      <c r="AA17" s="11"/>
      <c r="AB17" s="11"/>
      <c r="AC17" s="11"/>
      <c r="AD17" s="11"/>
      <c r="AE17" s="11"/>
    </row>
    <row r="18" spans="1:31" x14ac:dyDescent="0.3">
      <c r="A18" s="107" t="s">
        <v>1774</v>
      </c>
      <c r="B18" s="11"/>
      <c r="C18" s="11"/>
      <c r="D18" s="11"/>
      <c r="E18" s="11"/>
      <c r="F18" s="11"/>
      <c r="G18" s="11"/>
      <c r="H18" s="11"/>
      <c r="I18" s="11"/>
      <c r="J18" s="11"/>
      <c r="K18" s="11"/>
      <c r="L18" s="11"/>
      <c r="M18" s="11"/>
      <c r="N18" s="11"/>
      <c r="O18" s="11"/>
      <c r="P18" s="11"/>
      <c r="Q18" s="11"/>
      <c r="R18" s="11"/>
      <c r="S18" s="11"/>
      <c r="T18" s="11"/>
      <c r="U18" s="11"/>
      <c r="V18" s="11"/>
      <c r="W18" s="11"/>
      <c r="X18" s="11"/>
      <c r="Y18" s="11"/>
      <c r="Z18" s="11"/>
      <c r="AA18" s="11"/>
      <c r="AB18" s="11"/>
      <c r="AC18" s="11"/>
      <c r="AD18" s="11"/>
      <c r="AE18" s="11"/>
    </row>
    <row r="19" spans="1:31" ht="105" x14ac:dyDescent="0.3">
      <c r="A19" s="102" t="s">
        <v>1527</v>
      </c>
      <c r="B19" s="11"/>
      <c r="C19" s="11"/>
      <c r="D19" s="11"/>
      <c r="E19" s="11"/>
      <c r="F19" s="11"/>
      <c r="G19" s="11"/>
      <c r="H19" s="11"/>
      <c r="I19" s="11"/>
      <c r="J19" s="11"/>
      <c r="K19" s="11"/>
      <c r="L19" s="11"/>
      <c r="M19" s="11"/>
      <c r="N19" s="11"/>
      <c r="O19" s="11"/>
      <c r="P19" s="11"/>
      <c r="Q19" s="11"/>
      <c r="R19" s="11"/>
      <c r="S19" s="11"/>
      <c r="T19" s="11"/>
      <c r="U19" s="11"/>
      <c r="V19" s="11"/>
      <c r="W19" s="11"/>
      <c r="X19" s="11"/>
      <c r="Y19" s="11"/>
      <c r="Z19" s="11"/>
      <c r="AA19" s="11"/>
      <c r="AB19" s="11"/>
      <c r="AC19" s="11"/>
      <c r="AD19" s="11"/>
      <c r="AE19" s="11"/>
    </row>
    <row r="20" spans="1:31" x14ac:dyDescent="0.3">
      <c r="A20" s="107" t="s">
        <v>1222</v>
      </c>
      <c r="B20" s="11"/>
      <c r="C20" s="11"/>
      <c r="D20" s="11"/>
      <c r="E20" s="11"/>
      <c r="F20" s="11"/>
      <c r="G20" s="11"/>
      <c r="H20" s="11"/>
      <c r="I20" s="11"/>
      <c r="J20" s="11"/>
      <c r="K20" s="11"/>
      <c r="L20" s="11"/>
      <c r="M20" s="11"/>
      <c r="N20" s="11"/>
      <c r="O20" s="11"/>
      <c r="P20" s="11"/>
      <c r="Q20" s="11"/>
      <c r="R20" s="11"/>
      <c r="S20" s="11"/>
      <c r="T20" s="11"/>
      <c r="U20" s="11"/>
      <c r="V20" s="11"/>
      <c r="W20" s="11"/>
      <c r="X20" s="11"/>
      <c r="Y20" s="11"/>
      <c r="Z20" s="11"/>
      <c r="AA20" s="11"/>
      <c r="AB20" s="11"/>
      <c r="AC20" s="11"/>
      <c r="AD20" s="11"/>
      <c r="AE20" s="11"/>
    </row>
    <row r="21" spans="1:31" hidden="1" x14ac:dyDescent="0.3">
      <c r="A21" s="11"/>
      <c r="B21" s="11"/>
      <c r="C21" s="11"/>
      <c r="D21" s="11"/>
      <c r="E21" s="11"/>
      <c r="F21" s="11"/>
      <c r="G21" s="11"/>
      <c r="H21" s="11"/>
      <c r="I21" s="11"/>
      <c r="J21" s="11"/>
      <c r="K21" s="11"/>
      <c r="L21" s="11"/>
      <c r="M21" s="11"/>
      <c r="N21" s="11"/>
      <c r="O21" s="11"/>
      <c r="P21" s="11"/>
      <c r="Q21" s="11"/>
      <c r="R21" s="11"/>
      <c r="S21" s="11"/>
      <c r="T21" s="11"/>
      <c r="U21" s="11"/>
      <c r="V21" s="11"/>
      <c r="W21" s="11"/>
      <c r="X21" s="11"/>
      <c r="Y21" s="11"/>
      <c r="Z21" s="11"/>
      <c r="AA21" s="11"/>
      <c r="AB21" s="11"/>
      <c r="AC21" s="11"/>
      <c r="AD21" s="11"/>
      <c r="AE21" s="11"/>
    </row>
    <row r="22" spans="1:31" hidden="1" x14ac:dyDescent="0.3">
      <c r="A22" s="11"/>
      <c r="B22" s="11"/>
      <c r="C22" s="11"/>
      <c r="D22" s="11"/>
      <c r="E22" s="11"/>
      <c r="F22" s="11"/>
      <c r="G22" s="11"/>
      <c r="H22" s="11"/>
      <c r="I22" s="11"/>
      <c r="J22" s="11"/>
      <c r="K22" s="11"/>
      <c r="L22" s="11"/>
      <c r="M22" s="11"/>
      <c r="N22" s="11"/>
      <c r="O22" s="11"/>
      <c r="P22" s="11"/>
      <c r="Q22" s="11"/>
      <c r="R22" s="11"/>
      <c r="S22" s="11"/>
      <c r="T22" s="11"/>
      <c r="U22" s="11"/>
      <c r="V22" s="11"/>
      <c r="W22" s="11"/>
      <c r="X22" s="11"/>
      <c r="Y22" s="11"/>
      <c r="Z22" s="11"/>
      <c r="AA22" s="11"/>
      <c r="AB22" s="11"/>
      <c r="AC22" s="11"/>
      <c r="AD22" s="11"/>
      <c r="AE22" s="11"/>
    </row>
    <row r="23" spans="1:31" hidden="1" x14ac:dyDescent="0.3">
      <c r="A23" s="11"/>
      <c r="B23" s="11"/>
      <c r="C23" s="11"/>
      <c r="D23" s="11"/>
      <c r="E23" s="11"/>
      <c r="F23" s="11"/>
      <c r="G23" s="11"/>
      <c r="H23" s="11"/>
      <c r="I23" s="11"/>
      <c r="J23" s="11"/>
      <c r="K23" s="11"/>
      <c r="L23" s="11"/>
      <c r="M23" s="11"/>
      <c r="N23" s="11"/>
      <c r="O23" s="11"/>
      <c r="P23" s="11"/>
      <c r="Q23" s="11"/>
      <c r="R23" s="11"/>
      <c r="S23" s="11"/>
      <c r="T23" s="11"/>
      <c r="U23" s="11"/>
      <c r="V23" s="11"/>
      <c r="W23" s="11"/>
      <c r="X23" s="11"/>
      <c r="Y23" s="11"/>
      <c r="Z23" s="11"/>
      <c r="AA23" s="11"/>
      <c r="AB23" s="11"/>
      <c r="AC23" s="11"/>
      <c r="AD23" s="11"/>
      <c r="AE23" s="11"/>
    </row>
    <row r="24" spans="1:31" hidden="1" x14ac:dyDescent="0.3">
      <c r="A24" s="11"/>
      <c r="B24" s="11"/>
      <c r="C24" s="11"/>
      <c r="D24" s="11"/>
      <c r="E24" s="11"/>
      <c r="F24" s="11"/>
      <c r="G24" s="11"/>
      <c r="H24" s="11"/>
      <c r="I24" s="11"/>
      <c r="J24" s="11"/>
      <c r="K24" s="11"/>
      <c r="L24" s="11"/>
      <c r="M24" s="11"/>
      <c r="N24" s="11"/>
      <c r="O24" s="11"/>
      <c r="P24" s="11"/>
      <c r="Q24" s="11"/>
      <c r="R24" s="11"/>
      <c r="S24" s="11"/>
      <c r="T24" s="11"/>
      <c r="U24" s="11"/>
      <c r="V24" s="11"/>
      <c r="W24" s="11"/>
      <c r="X24" s="11"/>
      <c r="Y24" s="11"/>
      <c r="Z24" s="11"/>
      <c r="AA24" s="11"/>
      <c r="AB24" s="11"/>
      <c r="AC24" s="11"/>
      <c r="AD24" s="11"/>
      <c r="AE24" s="11"/>
    </row>
    <row r="25" spans="1:31" hidden="1" x14ac:dyDescent="0.3">
      <c r="A25" s="11"/>
      <c r="B25" s="11"/>
      <c r="C25" s="11"/>
      <c r="D25" s="11"/>
      <c r="E25" s="11"/>
      <c r="F25" s="11"/>
      <c r="G25" s="11"/>
      <c r="H25" s="11"/>
      <c r="I25" s="11"/>
      <c r="J25" s="11"/>
      <c r="K25" s="11"/>
      <c r="L25" s="11"/>
      <c r="M25" s="11"/>
      <c r="N25" s="11"/>
      <c r="O25" s="11"/>
      <c r="P25" s="11"/>
      <c r="Q25" s="11"/>
      <c r="R25" s="11"/>
      <c r="S25" s="11"/>
      <c r="T25" s="11"/>
      <c r="U25" s="11"/>
      <c r="V25" s="11"/>
      <c r="W25" s="11"/>
      <c r="X25" s="11"/>
      <c r="Y25" s="11"/>
      <c r="Z25" s="11"/>
      <c r="AA25" s="11"/>
      <c r="AB25" s="11"/>
      <c r="AC25" s="11"/>
      <c r="AD25" s="11"/>
      <c r="AE25" s="11"/>
    </row>
    <row r="26" spans="1:31" hidden="1" x14ac:dyDescent="0.3">
      <c r="B26" s="11"/>
      <c r="C26" s="11"/>
      <c r="D26" s="11"/>
      <c r="E26" s="11"/>
      <c r="F26" s="11"/>
      <c r="G26" s="11"/>
      <c r="H26" s="11"/>
      <c r="I26" s="11"/>
      <c r="J26" s="11"/>
      <c r="K26" s="11"/>
      <c r="L26" s="11"/>
      <c r="M26" s="11"/>
      <c r="N26" s="11"/>
      <c r="O26" s="11"/>
      <c r="P26" s="11"/>
      <c r="Q26" s="11"/>
      <c r="R26" s="11"/>
      <c r="S26" s="11"/>
      <c r="T26" s="11"/>
      <c r="U26" s="11"/>
      <c r="V26" s="11"/>
      <c r="W26" s="11"/>
      <c r="X26" s="11"/>
      <c r="Y26" s="11"/>
      <c r="Z26" s="11"/>
      <c r="AA26" s="11"/>
      <c r="AB26" s="11"/>
      <c r="AC26" s="11"/>
      <c r="AD26" s="11"/>
      <c r="AE26" s="11"/>
    </row>
    <row r="27" spans="1:31" ht="21" hidden="1" x14ac:dyDescent="0.3">
      <c r="A27" s="15"/>
      <c r="B27" s="11"/>
      <c r="C27" s="11"/>
      <c r="D27" s="11"/>
      <c r="E27" s="11"/>
      <c r="F27" s="11"/>
      <c r="G27" s="11"/>
      <c r="H27" s="11"/>
      <c r="I27" s="11"/>
      <c r="J27" s="11"/>
      <c r="K27" s="11"/>
      <c r="L27" s="11"/>
      <c r="M27" s="11"/>
      <c r="N27" s="11"/>
      <c r="O27" s="11"/>
      <c r="P27" s="11"/>
      <c r="Q27" s="11"/>
      <c r="R27" s="11"/>
      <c r="S27" s="11"/>
      <c r="T27" s="11"/>
      <c r="U27" s="11"/>
      <c r="V27" s="11"/>
      <c r="W27" s="11"/>
      <c r="X27" s="11"/>
      <c r="Y27" s="11"/>
      <c r="Z27" s="11"/>
      <c r="AA27" s="11"/>
      <c r="AB27" s="11"/>
      <c r="AC27" s="11"/>
      <c r="AD27" s="11"/>
      <c r="AE27" s="11"/>
    </row>
    <row r="28" spans="1:31" ht="18" hidden="1" customHeight="1" x14ac:dyDescent="0.3">
      <c r="A28" s="15"/>
      <c r="B28" s="12"/>
      <c r="C28" s="12"/>
      <c r="D28" s="12"/>
      <c r="E28" s="12"/>
      <c r="F28" s="12"/>
      <c r="G28" s="12"/>
      <c r="H28" s="12"/>
      <c r="I28" s="12"/>
      <c r="J28" s="12"/>
      <c r="K28" s="12"/>
      <c r="L28" s="12"/>
      <c r="M28" s="12"/>
      <c r="N28" s="12"/>
      <c r="O28" s="12"/>
      <c r="P28" s="12"/>
      <c r="Q28" s="12"/>
      <c r="R28" s="12"/>
      <c r="S28" s="12"/>
      <c r="T28" s="12"/>
      <c r="U28" s="12"/>
      <c r="V28" s="12"/>
      <c r="W28" s="12"/>
      <c r="X28" s="12"/>
      <c r="Y28" s="12"/>
      <c r="Z28" s="12"/>
      <c r="AA28" s="12"/>
      <c r="AB28" s="12"/>
      <c r="AC28" s="12"/>
      <c r="AD28" s="12"/>
      <c r="AE28" s="12"/>
    </row>
    <row r="29" spans="1:31" ht="18" hidden="1" customHeight="1" x14ac:dyDescent="0.3">
      <c r="A29" s="15"/>
      <c r="B29" s="12"/>
      <c r="C29" s="12"/>
      <c r="D29" s="12"/>
      <c r="E29" s="12"/>
      <c r="F29" s="12"/>
      <c r="G29" s="12"/>
      <c r="H29" s="12"/>
      <c r="I29" s="12"/>
      <c r="J29" s="12"/>
      <c r="K29" s="12"/>
      <c r="L29" s="12"/>
      <c r="M29" s="12"/>
      <c r="N29" s="12"/>
      <c r="O29" s="12"/>
      <c r="P29" s="12"/>
      <c r="Q29" s="12"/>
      <c r="R29" s="12"/>
      <c r="S29" s="12"/>
      <c r="T29" s="12"/>
      <c r="U29" s="12"/>
      <c r="V29" s="12"/>
      <c r="W29" s="12"/>
      <c r="X29" s="12"/>
      <c r="Y29" s="12"/>
      <c r="Z29" s="12"/>
      <c r="AA29" s="12"/>
      <c r="AB29" s="12"/>
      <c r="AC29" s="12"/>
      <c r="AD29" s="12"/>
      <c r="AE29" s="12"/>
    </row>
    <row r="30" spans="1:31" ht="18" hidden="1" customHeight="1" x14ac:dyDescent="0.3">
      <c r="A30" s="15"/>
      <c r="B30" s="12"/>
      <c r="C30" s="12"/>
      <c r="D30" s="12"/>
      <c r="E30" s="12"/>
      <c r="F30" s="12"/>
      <c r="G30" s="12"/>
      <c r="H30" s="12"/>
      <c r="I30" s="12"/>
      <c r="J30" s="12"/>
      <c r="K30" s="12"/>
      <c r="L30" s="12"/>
      <c r="M30" s="12"/>
      <c r="N30" s="12"/>
      <c r="O30" s="12"/>
      <c r="P30" s="12"/>
      <c r="Q30" s="12"/>
      <c r="R30" s="12"/>
      <c r="S30" s="12"/>
      <c r="T30" s="12"/>
      <c r="U30" s="12"/>
      <c r="V30" s="12"/>
      <c r="W30" s="12"/>
      <c r="X30" s="12"/>
      <c r="Y30" s="12"/>
      <c r="Z30" s="12"/>
      <c r="AA30" s="12"/>
      <c r="AB30" s="12"/>
      <c r="AC30" s="12"/>
      <c r="AD30" s="12"/>
      <c r="AE30" s="12"/>
    </row>
    <row r="31" spans="1:31" ht="18" hidden="1" customHeight="1" x14ac:dyDescent="0.3">
      <c r="A31" s="15"/>
      <c r="B31" s="12"/>
      <c r="C31" s="12"/>
      <c r="D31" s="12"/>
      <c r="E31" s="12"/>
      <c r="F31" s="12"/>
      <c r="G31" s="12"/>
      <c r="H31" s="12"/>
      <c r="I31" s="12"/>
      <c r="J31" s="12"/>
      <c r="K31" s="12"/>
      <c r="L31" s="12"/>
      <c r="M31" s="12"/>
      <c r="N31" s="12"/>
      <c r="O31" s="12"/>
      <c r="P31" s="12"/>
      <c r="Q31" s="12"/>
      <c r="R31" s="12"/>
      <c r="S31" s="12"/>
      <c r="T31" s="12"/>
      <c r="U31" s="12"/>
      <c r="V31" s="12"/>
      <c r="W31" s="12"/>
      <c r="X31" s="12"/>
      <c r="Y31" s="12"/>
      <c r="Z31" s="12"/>
      <c r="AA31" s="12"/>
      <c r="AB31" s="12"/>
      <c r="AC31" s="12"/>
      <c r="AD31" s="12"/>
      <c r="AE31" s="12"/>
    </row>
    <row r="32" spans="1:31" ht="18" hidden="1" customHeight="1" x14ac:dyDescent="0.3">
      <c r="A32" s="15"/>
      <c r="B32" s="12"/>
      <c r="C32" s="12"/>
      <c r="D32" s="12"/>
      <c r="E32" s="12"/>
      <c r="F32" s="12"/>
      <c r="G32" s="12"/>
      <c r="H32" s="12"/>
      <c r="I32" s="12"/>
      <c r="J32" s="12"/>
      <c r="K32" s="12"/>
      <c r="L32" s="12"/>
      <c r="M32" s="12"/>
      <c r="N32" s="12"/>
      <c r="O32" s="12"/>
      <c r="P32" s="12"/>
      <c r="Q32" s="12"/>
      <c r="R32" s="12"/>
      <c r="S32" s="12"/>
      <c r="T32" s="12"/>
      <c r="U32" s="12"/>
      <c r="V32" s="12"/>
      <c r="W32" s="12"/>
      <c r="X32" s="12"/>
      <c r="Y32" s="12"/>
      <c r="Z32" s="12"/>
      <c r="AA32" s="12"/>
      <c r="AB32" s="12"/>
      <c r="AC32" s="12"/>
      <c r="AD32" s="12"/>
      <c r="AE32" s="12"/>
    </row>
    <row r="33" spans="1:31" ht="18" hidden="1" customHeight="1" x14ac:dyDescent="0.3">
      <c r="A33" s="15"/>
      <c r="B33" s="12"/>
      <c r="C33" s="12"/>
      <c r="D33" s="12"/>
      <c r="E33" s="12"/>
      <c r="F33" s="12"/>
      <c r="G33" s="12"/>
      <c r="H33" s="12"/>
      <c r="I33" s="12"/>
      <c r="J33" s="12"/>
      <c r="K33" s="12"/>
      <c r="L33" s="12"/>
      <c r="M33" s="12"/>
      <c r="N33" s="12"/>
      <c r="O33" s="12"/>
      <c r="P33" s="12"/>
      <c r="Q33" s="12"/>
      <c r="R33" s="12"/>
      <c r="S33" s="12"/>
      <c r="T33" s="12"/>
      <c r="U33" s="12"/>
      <c r="V33" s="12"/>
      <c r="W33" s="12"/>
      <c r="X33" s="12"/>
      <c r="Y33" s="12"/>
      <c r="Z33" s="12"/>
      <c r="AA33" s="12"/>
      <c r="AB33" s="12"/>
      <c r="AC33" s="12"/>
      <c r="AD33" s="12"/>
      <c r="AE33" s="12"/>
    </row>
    <row r="34" spans="1:31" ht="18" hidden="1" customHeight="1" x14ac:dyDescent="0.3">
      <c r="A34" s="15"/>
      <c r="B34" s="12"/>
      <c r="C34" s="12"/>
      <c r="D34" s="12"/>
      <c r="E34" s="12"/>
      <c r="F34" s="12"/>
      <c r="G34" s="12"/>
      <c r="H34" s="12"/>
      <c r="I34" s="12"/>
      <c r="J34" s="12"/>
      <c r="K34" s="12"/>
      <c r="L34" s="12"/>
      <c r="M34" s="12"/>
      <c r="N34" s="12"/>
      <c r="O34" s="12"/>
      <c r="P34" s="12"/>
      <c r="Q34" s="12"/>
      <c r="R34" s="12"/>
      <c r="S34" s="12"/>
      <c r="T34" s="12"/>
      <c r="U34" s="12"/>
      <c r="V34" s="12"/>
      <c r="W34" s="12"/>
      <c r="X34" s="12"/>
      <c r="Y34" s="12"/>
      <c r="Z34" s="12"/>
      <c r="AA34" s="12"/>
      <c r="AB34" s="12"/>
      <c r="AC34" s="12"/>
      <c r="AD34" s="12"/>
      <c r="AE34" s="12"/>
    </row>
    <row r="35" spans="1:31" ht="18" hidden="1" customHeight="1" x14ac:dyDescent="0.3">
      <c r="A35" s="15"/>
      <c r="B35" s="12"/>
      <c r="C35" s="12"/>
      <c r="D35" s="12"/>
      <c r="E35" s="12"/>
      <c r="F35" s="12"/>
      <c r="G35" s="12"/>
      <c r="H35" s="12"/>
      <c r="I35" s="12"/>
      <c r="J35" s="12"/>
      <c r="K35" s="12"/>
      <c r="L35" s="12"/>
      <c r="M35" s="12"/>
      <c r="N35" s="12"/>
      <c r="O35" s="12"/>
      <c r="P35" s="12"/>
      <c r="Q35" s="12"/>
      <c r="R35" s="12"/>
      <c r="S35" s="12"/>
      <c r="T35" s="12"/>
      <c r="U35" s="12"/>
      <c r="V35" s="12"/>
      <c r="W35" s="12"/>
      <c r="X35" s="12"/>
      <c r="Y35" s="12"/>
      <c r="Z35" s="12"/>
      <c r="AA35" s="12"/>
      <c r="AB35" s="12"/>
      <c r="AC35" s="12"/>
      <c r="AD35" s="12"/>
      <c r="AE35" s="12"/>
    </row>
    <row r="36" spans="1:31" ht="18" hidden="1" customHeight="1" x14ac:dyDescent="0.3">
      <c r="A36" s="15"/>
      <c r="B36" s="12"/>
      <c r="C36" s="12"/>
      <c r="D36" s="12"/>
      <c r="E36" s="12"/>
      <c r="F36" s="12"/>
      <c r="G36" s="12"/>
      <c r="H36" s="12"/>
      <c r="I36" s="12"/>
      <c r="J36" s="12"/>
      <c r="K36" s="12"/>
      <c r="L36" s="12"/>
      <c r="M36" s="12"/>
      <c r="N36" s="12"/>
      <c r="O36" s="12"/>
      <c r="P36" s="12"/>
      <c r="Q36" s="12"/>
      <c r="R36" s="12"/>
      <c r="S36" s="12"/>
      <c r="T36" s="12"/>
      <c r="U36" s="12"/>
      <c r="V36" s="12"/>
      <c r="W36" s="12"/>
      <c r="X36" s="12"/>
      <c r="Y36" s="12"/>
      <c r="Z36" s="12"/>
      <c r="AA36" s="12"/>
      <c r="AB36" s="12"/>
      <c r="AC36" s="12"/>
      <c r="AD36" s="12"/>
      <c r="AE36" s="12"/>
    </row>
    <row r="37" spans="1:31" ht="18" hidden="1" customHeight="1" x14ac:dyDescent="0.3">
      <c r="A37" s="15"/>
      <c r="B37" s="12"/>
      <c r="C37" s="12"/>
      <c r="D37" s="12"/>
      <c r="E37" s="12"/>
      <c r="F37" s="12"/>
      <c r="G37" s="12"/>
      <c r="H37" s="12"/>
      <c r="I37" s="12"/>
      <c r="J37" s="12"/>
      <c r="K37" s="12"/>
      <c r="L37" s="12"/>
      <c r="M37" s="12"/>
      <c r="N37" s="12"/>
      <c r="O37" s="12"/>
      <c r="P37" s="12"/>
      <c r="Q37" s="12"/>
      <c r="R37" s="12"/>
      <c r="S37" s="12"/>
      <c r="T37" s="12"/>
      <c r="U37" s="12"/>
      <c r="V37" s="12"/>
      <c r="W37" s="12"/>
      <c r="X37" s="12"/>
      <c r="Y37" s="12"/>
      <c r="Z37" s="12"/>
      <c r="AA37" s="12"/>
      <c r="AB37" s="12"/>
      <c r="AC37" s="12"/>
      <c r="AD37" s="12"/>
      <c r="AE37" s="12"/>
    </row>
    <row r="38" spans="1:31" ht="18" hidden="1" customHeight="1" x14ac:dyDescent="0.3">
      <c r="A38" s="15"/>
      <c r="B38" s="12"/>
      <c r="C38" s="12"/>
      <c r="D38" s="12"/>
      <c r="E38" s="12"/>
      <c r="F38" s="12"/>
      <c r="G38" s="12"/>
      <c r="H38" s="12"/>
      <c r="I38" s="12"/>
      <c r="J38" s="12"/>
      <c r="K38" s="12"/>
      <c r="L38" s="12"/>
      <c r="M38" s="12"/>
      <c r="N38" s="12"/>
      <c r="O38" s="12"/>
      <c r="P38" s="12"/>
      <c r="Q38" s="12"/>
      <c r="R38" s="12"/>
      <c r="S38" s="12"/>
      <c r="T38" s="12"/>
      <c r="U38" s="12"/>
      <c r="V38" s="12"/>
      <c r="W38" s="12"/>
      <c r="X38" s="12"/>
      <c r="Y38" s="12"/>
      <c r="Z38" s="12"/>
      <c r="AA38" s="12"/>
      <c r="AB38" s="12"/>
      <c r="AC38" s="12"/>
      <c r="AD38" s="12"/>
      <c r="AE38" s="12"/>
    </row>
    <row r="39" spans="1:31" ht="18" hidden="1" customHeight="1" x14ac:dyDescent="0.3">
      <c r="A39" s="15"/>
      <c r="B39" s="12"/>
      <c r="C39" s="12"/>
      <c r="D39" s="12"/>
      <c r="E39" s="12"/>
      <c r="F39" s="12"/>
      <c r="G39" s="12"/>
      <c r="H39" s="12"/>
      <c r="I39" s="12"/>
      <c r="J39" s="12"/>
      <c r="K39" s="12"/>
      <c r="L39" s="12"/>
      <c r="M39" s="12"/>
      <c r="N39" s="12"/>
      <c r="O39" s="12"/>
      <c r="P39" s="12"/>
      <c r="Q39" s="12"/>
      <c r="R39" s="12"/>
      <c r="S39" s="12"/>
      <c r="T39" s="12"/>
      <c r="U39" s="12"/>
      <c r="V39" s="12"/>
      <c r="W39" s="12"/>
      <c r="X39" s="12"/>
      <c r="Y39" s="12"/>
      <c r="Z39" s="12"/>
      <c r="AA39" s="12"/>
      <c r="AB39" s="12"/>
      <c r="AC39" s="12"/>
      <c r="AD39" s="12"/>
      <c r="AE39" s="12"/>
    </row>
    <row r="40" spans="1:31" ht="18" hidden="1" customHeight="1" x14ac:dyDescent="0.3">
      <c r="A40" s="15"/>
      <c r="B40" s="12"/>
      <c r="C40" s="12"/>
      <c r="D40" s="12"/>
      <c r="E40" s="12"/>
      <c r="F40" s="12"/>
      <c r="G40" s="12"/>
      <c r="H40" s="12"/>
      <c r="I40" s="12"/>
      <c r="J40" s="12"/>
      <c r="K40" s="12"/>
      <c r="L40" s="12"/>
      <c r="M40" s="12"/>
      <c r="N40" s="12"/>
      <c r="O40" s="12"/>
      <c r="P40" s="12"/>
      <c r="Q40" s="12"/>
      <c r="R40" s="12"/>
      <c r="S40" s="12"/>
      <c r="T40" s="12"/>
      <c r="U40" s="12"/>
      <c r="V40" s="12"/>
      <c r="W40" s="12"/>
      <c r="X40" s="12"/>
      <c r="Y40" s="12"/>
      <c r="Z40" s="12"/>
      <c r="AA40" s="12"/>
      <c r="AB40" s="12"/>
      <c r="AC40" s="12"/>
      <c r="AD40" s="12"/>
      <c r="AE40" s="12"/>
    </row>
    <row r="41" spans="1:31" ht="18" hidden="1" customHeight="1" x14ac:dyDescent="0.3">
      <c r="A41" s="15"/>
      <c r="B41" s="12"/>
      <c r="C41" s="12"/>
      <c r="D41" s="12"/>
      <c r="E41" s="12"/>
      <c r="F41" s="12"/>
      <c r="G41" s="12"/>
      <c r="H41" s="12"/>
      <c r="I41" s="12"/>
      <c r="J41" s="12"/>
      <c r="K41" s="12"/>
      <c r="L41" s="12"/>
      <c r="M41" s="12"/>
      <c r="N41" s="12"/>
      <c r="O41" s="12"/>
      <c r="P41" s="12"/>
      <c r="Q41" s="12"/>
      <c r="R41" s="12"/>
      <c r="S41" s="12"/>
      <c r="T41" s="12"/>
      <c r="U41" s="12"/>
      <c r="V41" s="12"/>
      <c r="W41" s="12"/>
      <c r="X41" s="12"/>
      <c r="Y41" s="12"/>
      <c r="Z41" s="12"/>
      <c r="AA41" s="12"/>
      <c r="AB41" s="12"/>
      <c r="AC41" s="12"/>
      <c r="AD41" s="12"/>
      <c r="AE41" s="12"/>
    </row>
    <row r="42" spans="1:31" ht="18" hidden="1" customHeight="1" x14ac:dyDescent="0.3">
      <c r="A42" s="13"/>
      <c r="B42" s="12"/>
      <c r="C42" s="12"/>
      <c r="D42" s="12"/>
      <c r="E42" s="12"/>
      <c r="F42" s="12"/>
      <c r="G42" s="12"/>
      <c r="H42" s="12"/>
      <c r="I42" s="12"/>
      <c r="J42" s="12"/>
      <c r="K42" s="12"/>
      <c r="L42" s="12"/>
      <c r="M42" s="12"/>
      <c r="N42" s="12"/>
      <c r="O42" s="12"/>
      <c r="P42" s="12"/>
      <c r="Q42" s="12"/>
      <c r="R42" s="12"/>
      <c r="S42" s="12"/>
      <c r="T42" s="12"/>
      <c r="U42" s="12"/>
      <c r="V42" s="12"/>
      <c r="W42" s="12"/>
      <c r="X42" s="12"/>
      <c r="Y42" s="12"/>
      <c r="Z42" s="12"/>
      <c r="AA42" s="12"/>
      <c r="AB42" s="12"/>
      <c r="AC42" s="12"/>
      <c r="AD42" s="12"/>
      <c r="AE42" s="12"/>
    </row>
    <row r="43" spans="1:31" ht="18" hidden="1" customHeight="1" x14ac:dyDescent="0.3">
      <c r="A43" s="13"/>
      <c r="B43" s="12"/>
      <c r="C43" s="12"/>
      <c r="D43" s="12"/>
      <c r="E43" s="12"/>
      <c r="F43" s="12"/>
      <c r="G43" s="12"/>
      <c r="H43" s="12"/>
      <c r="I43" s="12"/>
      <c r="J43" s="12"/>
      <c r="K43" s="12"/>
      <c r="L43" s="12"/>
      <c r="M43" s="12"/>
      <c r="N43" s="12"/>
      <c r="O43" s="12"/>
      <c r="P43" s="12"/>
      <c r="Q43" s="12"/>
      <c r="R43" s="12"/>
      <c r="S43" s="12"/>
      <c r="T43" s="12"/>
      <c r="U43" s="12"/>
      <c r="V43" s="12"/>
      <c r="W43" s="12"/>
      <c r="X43" s="12"/>
      <c r="Y43" s="12"/>
      <c r="Z43" s="12"/>
      <c r="AA43" s="12"/>
      <c r="AB43" s="12"/>
      <c r="AC43" s="12"/>
      <c r="AD43" s="12"/>
      <c r="AE43" s="12"/>
    </row>
    <row r="44" spans="1:31" ht="18" hidden="1" customHeight="1" x14ac:dyDescent="0.3">
      <c r="A44" s="13"/>
      <c r="B44" s="12"/>
      <c r="C44" s="12"/>
      <c r="D44" s="12"/>
      <c r="E44" s="12"/>
      <c r="F44" s="12"/>
      <c r="G44" s="12"/>
      <c r="H44" s="12"/>
      <c r="I44" s="12"/>
      <c r="J44" s="12"/>
      <c r="K44" s="12"/>
      <c r="L44" s="12"/>
      <c r="M44" s="12"/>
      <c r="N44" s="12"/>
      <c r="O44" s="12"/>
      <c r="P44" s="12"/>
      <c r="Q44" s="12"/>
      <c r="R44" s="12"/>
      <c r="S44" s="12"/>
      <c r="T44" s="12"/>
      <c r="U44" s="12"/>
      <c r="V44" s="12"/>
      <c r="W44" s="12"/>
      <c r="X44" s="12"/>
      <c r="Y44" s="12"/>
      <c r="Z44" s="12"/>
      <c r="AA44" s="12"/>
      <c r="AB44" s="12"/>
      <c r="AC44" s="12"/>
      <c r="AD44" s="12"/>
      <c r="AE44" s="12"/>
    </row>
    <row r="45" spans="1:31" ht="18" hidden="1" customHeight="1" x14ac:dyDescent="0.3">
      <c r="A45" s="13"/>
      <c r="B45" s="12"/>
      <c r="C45" s="12"/>
      <c r="D45" s="12"/>
      <c r="E45" s="12"/>
      <c r="F45" s="12"/>
      <c r="G45" s="12"/>
      <c r="H45" s="12"/>
      <c r="I45" s="12"/>
      <c r="J45" s="12"/>
      <c r="K45" s="12"/>
      <c r="L45" s="12"/>
      <c r="M45" s="12"/>
      <c r="N45" s="12"/>
      <c r="O45" s="12"/>
      <c r="P45" s="12"/>
      <c r="Q45" s="12"/>
      <c r="R45" s="12"/>
      <c r="S45" s="12"/>
      <c r="T45" s="12"/>
      <c r="U45" s="12"/>
      <c r="V45" s="12"/>
      <c r="W45" s="12"/>
      <c r="X45" s="12"/>
      <c r="Y45" s="12"/>
      <c r="Z45" s="12"/>
      <c r="AA45" s="12"/>
      <c r="AB45" s="12"/>
      <c r="AC45" s="12"/>
      <c r="AD45" s="12"/>
      <c r="AE45" s="12"/>
    </row>
    <row r="46" spans="1:31" ht="18" hidden="1" customHeight="1" x14ac:dyDescent="0.3">
      <c r="A46" s="13"/>
      <c r="B46" s="12"/>
      <c r="C46" s="12"/>
      <c r="D46" s="12"/>
      <c r="E46" s="12"/>
      <c r="F46" s="12"/>
      <c r="G46" s="12"/>
      <c r="H46" s="12"/>
      <c r="I46" s="12"/>
      <c r="J46" s="12"/>
      <c r="K46" s="12"/>
      <c r="L46" s="12"/>
      <c r="M46" s="12"/>
      <c r="N46" s="12"/>
      <c r="O46" s="12"/>
      <c r="P46" s="12"/>
      <c r="Q46" s="12"/>
      <c r="R46" s="12"/>
      <c r="S46" s="12"/>
      <c r="T46" s="12"/>
      <c r="U46" s="12"/>
      <c r="V46" s="12"/>
      <c r="W46" s="12"/>
      <c r="X46" s="12"/>
      <c r="Y46" s="12"/>
      <c r="Z46" s="12"/>
      <c r="AA46" s="12"/>
      <c r="AB46" s="12"/>
      <c r="AC46" s="12"/>
      <c r="AD46" s="12"/>
      <c r="AE46" s="12"/>
    </row>
    <row r="47" spans="1:31" ht="18" hidden="1" customHeight="1" x14ac:dyDescent="0.3">
      <c r="A47" s="13"/>
      <c r="B47" s="12"/>
      <c r="C47" s="12"/>
      <c r="D47" s="12"/>
      <c r="E47" s="12"/>
      <c r="F47" s="12"/>
      <c r="G47" s="12"/>
      <c r="H47" s="12"/>
      <c r="I47" s="12"/>
      <c r="J47" s="12"/>
      <c r="K47" s="12"/>
      <c r="L47" s="12"/>
      <c r="M47" s="12"/>
      <c r="N47" s="12"/>
      <c r="O47" s="12"/>
      <c r="P47" s="12"/>
      <c r="Q47" s="12"/>
      <c r="R47" s="12"/>
      <c r="S47" s="12"/>
      <c r="T47" s="12"/>
      <c r="U47" s="12"/>
      <c r="V47" s="12"/>
      <c r="W47" s="12"/>
      <c r="X47" s="12"/>
      <c r="Y47" s="12"/>
      <c r="Z47" s="12"/>
      <c r="AA47" s="12"/>
      <c r="AB47" s="12"/>
      <c r="AC47" s="12"/>
      <c r="AD47" s="12"/>
      <c r="AE47" s="12"/>
    </row>
    <row r="48" spans="1:31" ht="18" hidden="1" customHeight="1" x14ac:dyDescent="0.3">
      <c r="A48" s="13"/>
      <c r="B48" s="12"/>
      <c r="C48" s="12"/>
      <c r="D48" s="12"/>
      <c r="E48" s="12"/>
      <c r="F48" s="12"/>
      <c r="G48" s="12"/>
      <c r="H48" s="12"/>
      <c r="I48" s="12"/>
      <c r="J48" s="12"/>
      <c r="K48" s="12"/>
      <c r="L48" s="12"/>
      <c r="M48" s="12"/>
      <c r="N48" s="12"/>
      <c r="O48" s="12"/>
      <c r="P48" s="12"/>
      <c r="Q48" s="12"/>
      <c r="R48" s="12"/>
      <c r="S48" s="12"/>
      <c r="T48" s="12"/>
      <c r="U48" s="12"/>
      <c r="V48" s="12"/>
      <c r="W48" s="12"/>
      <c r="X48" s="12"/>
      <c r="Y48" s="12"/>
      <c r="Z48" s="12"/>
      <c r="AA48" s="12"/>
      <c r="AB48" s="12"/>
      <c r="AC48" s="12"/>
      <c r="AD48" s="12"/>
      <c r="AE48" s="12"/>
    </row>
    <row r="49" spans="1:31" ht="18" hidden="1" customHeight="1" x14ac:dyDescent="0.3">
      <c r="A49" s="13"/>
      <c r="B49" s="12"/>
      <c r="C49" s="12"/>
      <c r="D49" s="12"/>
      <c r="E49" s="12"/>
      <c r="F49" s="12"/>
      <c r="G49" s="12"/>
      <c r="H49" s="12"/>
      <c r="I49" s="12"/>
      <c r="J49" s="12"/>
      <c r="K49" s="12"/>
      <c r="L49" s="12"/>
      <c r="M49" s="12"/>
      <c r="N49" s="12"/>
      <c r="O49" s="12"/>
      <c r="P49" s="12"/>
      <c r="Q49" s="12"/>
      <c r="R49" s="12"/>
      <c r="S49" s="12"/>
      <c r="T49" s="12"/>
      <c r="U49" s="12"/>
      <c r="V49" s="12"/>
      <c r="W49" s="12"/>
      <c r="X49" s="12"/>
      <c r="Y49" s="12"/>
      <c r="Z49" s="12"/>
      <c r="AA49" s="12"/>
      <c r="AB49" s="12"/>
      <c r="AC49" s="12"/>
      <c r="AD49" s="12"/>
      <c r="AE49" s="12"/>
    </row>
    <row r="50" spans="1:31" ht="18" hidden="1" customHeight="1" x14ac:dyDescent="0.3">
      <c r="A50" s="13"/>
      <c r="B50" s="12"/>
      <c r="C50" s="12"/>
      <c r="D50" s="12"/>
      <c r="E50" s="12"/>
      <c r="F50" s="12"/>
      <c r="G50" s="12"/>
      <c r="H50" s="12"/>
      <c r="I50" s="12"/>
      <c r="J50" s="12"/>
      <c r="K50" s="12"/>
      <c r="L50" s="12"/>
      <c r="M50" s="12"/>
      <c r="N50" s="12"/>
      <c r="O50" s="12"/>
      <c r="P50" s="12"/>
      <c r="Q50" s="12"/>
      <c r="R50" s="12"/>
      <c r="S50" s="12"/>
      <c r="T50" s="12"/>
      <c r="U50" s="12"/>
      <c r="V50" s="12"/>
      <c r="W50" s="12"/>
      <c r="X50" s="12"/>
      <c r="Y50" s="12"/>
      <c r="Z50" s="12"/>
      <c r="AA50" s="12"/>
      <c r="AB50" s="12"/>
      <c r="AC50" s="12"/>
      <c r="AD50" s="12"/>
      <c r="AE50" s="12"/>
    </row>
    <row r="51" spans="1:31" ht="18" hidden="1" customHeight="1" x14ac:dyDescent="0.3">
      <c r="A51" s="13"/>
      <c r="B51" s="12"/>
      <c r="C51" s="12"/>
      <c r="D51" s="12"/>
      <c r="E51" s="12"/>
      <c r="F51" s="12"/>
      <c r="G51" s="12"/>
      <c r="H51" s="12"/>
      <c r="I51" s="12"/>
      <c r="J51" s="12"/>
      <c r="K51" s="12"/>
      <c r="L51" s="12"/>
      <c r="M51" s="12"/>
      <c r="N51" s="12"/>
      <c r="O51" s="12"/>
      <c r="P51" s="12"/>
      <c r="Q51" s="12"/>
      <c r="R51" s="12"/>
      <c r="S51" s="12"/>
      <c r="T51" s="12"/>
      <c r="U51" s="12"/>
      <c r="V51" s="12"/>
      <c r="W51" s="12"/>
      <c r="X51" s="12"/>
      <c r="Y51" s="12"/>
      <c r="Z51" s="12"/>
      <c r="AA51" s="12"/>
      <c r="AB51" s="12"/>
      <c r="AC51" s="12"/>
      <c r="AD51" s="12"/>
      <c r="AE51" s="12"/>
    </row>
    <row r="52" spans="1:31" ht="18" hidden="1" customHeight="1" x14ac:dyDescent="0.3">
      <c r="A52" s="13"/>
      <c r="B52" s="12"/>
      <c r="C52" s="12"/>
      <c r="D52" s="12"/>
      <c r="E52" s="12"/>
      <c r="F52" s="12"/>
      <c r="G52" s="12"/>
      <c r="H52" s="12"/>
      <c r="I52" s="12"/>
      <c r="J52" s="12"/>
      <c r="K52" s="12"/>
      <c r="L52" s="12"/>
      <c r="M52" s="12"/>
      <c r="N52" s="12"/>
      <c r="O52" s="12"/>
      <c r="P52" s="12"/>
      <c r="Q52" s="12"/>
      <c r="R52" s="12"/>
      <c r="S52" s="12"/>
      <c r="T52" s="12"/>
      <c r="U52" s="12"/>
      <c r="V52" s="12"/>
      <c r="W52" s="12"/>
      <c r="X52" s="12"/>
      <c r="Y52" s="12"/>
      <c r="Z52" s="12"/>
      <c r="AA52" s="12"/>
      <c r="AB52" s="12"/>
      <c r="AC52" s="12"/>
      <c r="AD52" s="12"/>
      <c r="AE52" s="12"/>
    </row>
    <row r="53" spans="1:31" ht="18" hidden="1" customHeight="1" x14ac:dyDescent="0.3">
      <c r="A53" s="13"/>
      <c r="B53" s="12"/>
      <c r="C53" s="12"/>
      <c r="D53" s="12"/>
      <c r="E53" s="12"/>
      <c r="F53" s="12"/>
      <c r="G53" s="12"/>
      <c r="H53" s="12"/>
      <c r="I53" s="12"/>
      <c r="J53" s="12"/>
      <c r="K53" s="12"/>
      <c r="L53" s="12"/>
      <c r="M53" s="12"/>
      <c r="N53" s="12"/>
      <c r="O53" s="12"/>
      <c r="P53" s="12"/>
      <c r="Q53" s="12"/>
      <c r="R53" s="12"/>
      <c r="S53" s="12"/>
      <c r="T53" s="12"/>
      <c r="U53" s="12"/>
      <c r="V53" s="12"/>
      <c r="W53" s="12"/>
      <c r="X53" s="12"/>
      <c r="Y53" s="12"/>
      <c r="Z53" s="12"/>
      <c r="AA53" s="12"/>
      <c r="AB53" s="12"/>
      <c r="AC53" s="12"/>
      <c r="AD53" s="12"/>
      <c r="AE53" s="12"/>
    </row>
    <row r="54" spans="1:31" ht="18" hidden="1" customHeight="1" x14ac:dyDescent="0.3">
      <c r="A54" s="13"/>
      <c r="B54" s="12"/>
      <c r="C54" s="12"/>
      <c r="D54" s="12"/>
      <c r="E54" s="12"/>
      <c r="F54" s="12"/>
      <c r="G54" s="12"/>
      <c r="H54" s="12"/>
      <c r="I54" s="12"/>
      <c r="J54" s="12"/>
      <c r="K54" s="12"/>
      <c r="L54" s="12"/>
      <c r="M54" s="12"/>
      <c r="N54" s="12"/>
      <c r="O54" s="12"/>
      <c r="P54" s="12"/>
      <c r="Q54" s="12"/>
      <c r="R54" s="12"/>
      <c r="S54" s="12"/>
      <c r="T54" s="12"/>
      <c r="U54" s="12"/>
      <c r="V54" s="12"/>
      <c r="W54" s="12"/>
      <c r="X54" s="12"/>
      <c r="Y54" s="12"/>
      <c r="Z54" s="12"/>
      <c r="AA54" s="12"/>
      <c r="AB54" s="12"/>
      <c r="AC54" s="12"/>
      <c r="AD54" s="12"/>
      <c r="AE54" s="12"/>
    </row>
    <row r="55" spans="1:31" ht="18" hidden="1" customHeight="1" x14ac:dyDescent="0.3">
      <c r="A55" s="13"/>
      <c r="B55" s="12"/>
      <c r="C55" s="12"/>
      <c r="D55" s="12"/>
      <c r="E55" s="12"/>
      <c r="F55" s="12"/>
      <c r="G55" s="12"/>
      <c r="H55" s="12"/>
      <c r="I55" s="12"/>
      <c r="J55" s="12"/>
      <c r="K55" s="12"/>
      <c r="L55" s="12"/>
      <c r="M55" s="12"/>
      <c r="N55" s="12"/>
      <c r="O55" s="12"/>
      <c r="P55" s="12"/>
      <c r="Q55" s="12"/>
      <c r="R55" s="12"/>
      <c r="S55" s="12"/>
      <c r="T55" s="12"/>
      <c r="U55" s="12"/>
      <c r="V55" s="12"/>
      <c r="W55" s="12"/>
      <c r="X55" s="12"/>
      <c r="Y55" s="12"/>
      <c r="Z55" s="12"/>
      <c r="AA55" s="12"/>
      <c r="AB55" s="12"/>
      <c r="AC55" s="12"/>
      <c r="AD55" s="12"/>
      <c r="AE55" s="12"/>
    </row>
    <row r="56" spans="1:31" ht="18" hidden="1" customHeight="1" x14ac:dyDescent="0.3">
      <c r="A56" s="13"/>
      <c r="B56" s="12"/>
      <c r="C56" s="12"/>
      <c r="D56" s="12"/>
      <c r="E56" s="12"/>
      <c r="F56" s="12"/>
      <c r="G56" s="12"/>
      <c r="H56" s="12"/>
      <c r="I56" s="12"/>
      <c r="J56" s="12"/>
      <c r="K56" s="12"/>
      <c r="L56" s="12"/>
      <c r="M56" s="12"/>
      <c r="N56" s="12"/>
      <c r="O56" s="12"/>
      <c r="P56" s="12"/>
      <c r="Q56" s="12"/>
      <c r="R56" s="12"/>
      <c r="S56" s="12"/>
      <c r="T56" s="12"/>
      <c r="U56" s="12"/>
      <c r="V56" s="12"/>
      <c r="W56" s="12"/>
      <c r="X56" s="12"/>
      <c r="Y56" s="12"/>
      <c r="Z56" s="12"/>
      <c r="AA56" s="12"/>
      <c r="AB56" s="12"/>
      <c r="AC56" s="12"/>
      <c r="AD56" s="12"/>
      <c r="AE56" s="12"/>
    </row>
    <row r="57" spans="1:31" ht="18" hidden="1" customHeight="1" x14ac:dyDescent="0.3">
      <c r="B57" s="12"/>
      <c r="C57" s="12"/>
      <c r="D57" s="12"/>
      <c r="E57" s="12"/>
      <c r="F57" s="12"/>
      <c r="G57" s="12"/>
      <c r="H57" s="12"/>
      <c r="I57" s="12"/>
      <c r="J57" s="12"/>
      <c r="K57" s="12"/>
      <c r="L57" s="12"/>
      <c r="M57" s="12"/>
      <c r="N57" s="12"/>
      <c r="O57" s="12"/>
      <c r="P57" s="12"/>
      <c r="Q57" s="12"/>
      <c r="R57" s="12"/>
      <c r="S57" s="12"/>
      <c r="T57" s="12"/>
      <c r="U57" s="12"/>
      <c r="V57" s="12"/>
      <c r="W57" s="12"/>
      <c r="X57" s="12"/>
      <c r="Y57" s="12"/>
      <c r="Z57" s="12"/>
      <c r="AA57" s="12"/>
      <c r="AB57" s="12"/>
      <c r="AC57" s="12"/>
      <c r="AD57" s="12"/>
      <c r="AE57" s="12"/>
    </row>
    <row r="58" spans="1:31" ht="18" hidden="1" customHeight="1" x14ac:dyDescent="0.3">
      <c r="B58" s="12"/>
      <c r="C58" s="12"/>
      <c r="D58" s="12"/>
      <c r="E58" s="12"/>
      <c r="F58" s="12"/>
      <c r="G58" s="12"/>
      <c r="H58" s="12"/>
      <c r="I58" s="12"/>
      <c r="J58" s="12"/>
      <c r="K58" s="12"/>
      <c r="L58" s="12"/>
      <c r="M58" s="12"/>
      <c r="N58" s="12"/>
      <c r="O58" s="12"/>
      <c r="P58" s="12"/>
      <c r="Q58" s="12"/>
      <c r="R58" s="12"/>
      <c r="S58" s="12"/>
      <c r="T58" s="12"/>
      <c r="U58" s="12"/>
      <c r="V58" s="12"/>
      <c r="W58" s="12"/>
      <c r="X58" s="12"/>
      <c r="Y58" s="12"/>
      <c r="Z58" s="12"/>
      <c r="AA58" s="12"/>
      <c r="AB58" s="12"/>
      <c r="AC58" s="12"/>
      <c r="AD58" s="12"/>
      <c r="AE58" s="12"/>
    </row>
    <row r="59" spans="1:31" x14ac:dyDescent="0.3"/>
    <row r="60" spans="1:31" x14ac:dyDescent="0.3"/>
  </sheetData>
  <sheetProtection algorithmName="SHA-512" hashValue="XKFCqsnVTPc9TPHc2HmFZy9Rpg5r8jxoHpW2clVm/5zGKd1Dz54HKNpnqXcvG7yxgqu1RX2+V16R/SME3koPCQ==" saltValue="y9KBJXfCYbpWBhP0z96Brg==" spinCount="100000" sheet="1" objects="1" scenarios="1" selectLockedCells="1"/>
  <conditionalFormatting sqref="D1:F58">
    <cfRule type="cellIs" dxfId="2565" priority="3" operator="equal">
      <formula>"NON"</formula>
    </cfRule>
    <cfRule type="cellIs" dxfId="2564" priority="4" operator="equal">
      <formula>"OUI"</formula>
    </cfRule>
  </conditionalFormatting>
  <dataValidations count="1">
    <dataValidation allowBlank="1" showInputMessage="1" sqref="A1:A20" xr:uid="{693FBFB6-4F62-47A7-BE6F-1DF6F135D070}"/>
  </dataValidations>
  <printOptions horizontalCentered="1"/>
  <pageMargins left="0.70866141732283472" right="0.70866141732283472" top="0.74803149606299213" bottom="0.74803149606299213" header="0.31496062992125984" footer="0.31496062992125984"/>
  <pageSetup paperSize="9" scale="61"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FCF832-19B5-424B-8D1E-2568D640F633}">
  <sheetPr codeName="Feuil6">
    <tabColor theme="0" tint="-0.499984740745262"/>
    <pageSetUpPr fitToPage="1"/>
  </sheetPr>
  <dimension ref="A1:AE201"/>
  <sheetViews>
    <sheetView showGridLines="0" view="pageBreakPreview" zoomScale="145" zoomScaleNormal="100" zoomScaleSheetLayoutView="145" workbookViewId="0">
      <selection activeCell="A5" sqref="A5"/>
    </sheetView>
  </sheetViews>
  <sheetFormatPr baseColWidth="10" defaultColWidth="0" defaultRowHeight="15" customHeight="1" zeroHeight="1" x14ac:dyDescent="0.3"/>
  <cols>
    <col min="1" max="1" width="112.6640625" customWidth="1"/>
    <col min="2" max="2" width="1.6640625" hidden="1" customWidth="1"/>
    <col min="3" max="31" width="0" hidden="1" customWidth="1"/>
    <col min="32" max="16384" width="11.5546875" hidden="1"/>
  </cols>
  <sheetData>
    <row r="1" spans="1:31" ht="14.4" x14ac:dyDescent="0.3">
      <c r="A1" s="14"/>
      <c r="B1" s="11"/>
      <c r="C1" s="11"/>
      <c r="D1" s="11"/>
      <c r="E1" s="11"/>
      <c r="F1" s="11"/>
      <c r="G1" s="11"/>
      <c r="H1" s="11"/>
      <c r="I1" s="11"/>
      <c r="J1" s="11"/>
      <c r="K1" s="11"/>
      <c r="L1" s="11"/>
      <c r="M1" s="11"/>
      <c r="N1" s="11"/>
      <c r="O1" s="11"/>
      <c r="P1" s="11"/>
      <c r="Q1" s="11"/>
      <c r="R1" s="11"/>
      <c r="S1" s="11"/>
      <c r="T1" s="11"/>
      <c r="U1" s="11"/>
      <c r="V1" s="11"/>
      <c r="W1" s="11"/>
      <c r="X1" s="11"/>
      <c r="Y1" s="11"/>
      <c r="Z1" s="11"/>
      <c r="AA1" s="11"/>
      <c r="AB1" s="11"/>
      <c r="AC1" s="11"/>
      <c r="AD1" s="11"/>
      <c r="AE1" s="11"/>
    </row>
    <row r="2" spans="1:31" ht="14.4" x14ac:dyDescent="0.3">
      <c r="A2" s="14"/>
      <c r="B2" s="11"/>
      <c r="C2" s="11"/>
      <c r="D2" s="11"/>
      <c r="E2" s="11"/>
      <c r="F2" s="11"/>
      <c r="G2" s="11"/>
      <c r="H2" s="11"/>
      <c r="I2" s="11"/>
      <c r="J2" s="11"/>
      <c r="K2" s="11"/>
      <c r="L2" s="11"/>
      <c r="M2" s="11"/>
      <c r="N2" s="11"/>
      <c r="O2" s="11"/>
      <c r="P2" s="11"/>
      <c r="Q2" s="11"/>
      <c r="R2" s="11"/>
      <c r="S2" s="11"/>
      <c r="T2" s="11"/>
      <c r="U2" s="11"/>
      <c r="V2" s="11"/>
      <c r="W2" s="11"/>
      <c r="X2" s="11"/>
      <c r="Y2" s="11"/>
      <c r="Z2" s="11"/>
      <c r="AA2" s="11"/>
      <c r="AB2" s="11"/>
      <c r="AC2" s="11"/>
      <c r="AD2" s="11"/>
      <c r="AE2" s="11"/>
    </row>
    <row r="3" spans="1:31" ht="14.4" x14ac:dyDescent="0.3">
      <c r="A3" s="14"/>
      <c r="B3" s="11"/>
      <c r="C3" s="11"/>
      <c r="D3" s="11"/>
      <c r="E3" s="11"/>
      <c r="F3" s="11"/>
      <c r="G3" s="11"/>
      <c r="H3" s="11"/>
      <c r="I3" s="11"/>
      <c r="J3" s="11"/>
      <c r="K3" s="11"/>
      <c r="L3" s="11"/>
      <c r="M3" s="11"/>
      <c r="N3" s="11"/>
      <c r="O3" s="11"/>
      <c r="P3" s="11"/>
      <c r="Q3" s="11"/>
      <c r="R3" s="11"/>
      <c r="S3" s="11"/>
      <c r="T3" s="11"/>
      <c r="U3" s="11"/>
      <c r="V3" s="11"/>
      <c r="W3" s="11"/>
      <c r="X3" s="11"/>
      <c r="Y3" s="11"/>
      <c r="Z3" s="11"/>
      <c r="AA3" s="11"/>
      <c r="AB3" s="11"/>
      <c r="AC3" s="11"/>
      <c r="AD3" s="11"/>
      <c r="AE3" s="11"/>
    </row>
    <row r="4" spans="1:31" ht="14.4" x14ac:dyDescent="0.3">
      <c r="A4" s="14"/>
      <c r="B4" s="11"/>
      <c r="C4" s="11"/>
      <c r="D4" s="11"/>
      <c r="E4" s="11"/>
      <c r="F4" s="11"/>
      <c r="G4" s="11"/>
      <c r="H4" s="11"/>
      <c r="I4" s="11"/>
      <c r="J4" s="11"/>
      <c r="K4" s="11"/>
      <c r="L4" s="11"/>
      <c r="M4" s="11"/>
      <c r="N4" s="11"/>
      <c r="O4" s="11"/>
      <c r="P4" s="11"/>
      <c r="Q4" s="11"/>
      <c r="R4" s="11"/>
      <c r="S4" s="11"/>
      <c r="T4" s="11"/>
      <c r="U4" s="11"/>
      <c r="V4" s="11"/>
      <c r="W4" s="11"/>
      <c r="X4" s="11"/>
      <c r="Y4" s="11"/>
      <c r="Z4" s="11"/>
      <c r="AA4" s="11"/>
      <c r="AB4" s="11"/>
      <c r="AC4" s="11"/>
      <c r="AD4" s="11"/>
      <c r="AE4" s="11"/>
    </row>
    <row r="5" spans="1:31" ht="14.4" x14ac:dyDescent="0.3">
      <c r="A5" s="14"/>
      <c r="B5" s="11"/>
      <c r="C5" s="11"/>
      <c r="D5" s="11"/>
      <c r="E5" s="11"/>
      <c r="F5" s="11"/>
      <c r="G5" s="11"/>
      <c r="H5" s="11"/>
      <c r="I5" s="11"/>
      <c r="J5" s="11"/>
      <c r="K5" s="11"/>
      <c r="L5" s="11"/>
      <c r="M5" s="11"/>
      <c r="N5" s="11"/>
      <c r="O5" s="11"/>
      <c r="P5" s="11"/>
      <c r="Q5" s="11"/>
      <c r="R5" s="11"/>
      <c r="S5" s="11"/>
      <c r="T5" s="11"/>
      <c r="U5" s="11"/>
      <c r="V5" s="11"/>
      <c r="W5" s="11"/>
      <c r="X5" s="11"/>
      <c r="Y5" s="11"/>
      <c r="Z5" s="11"/>
      <c r="AA5" s="11"/>
      <c r="AB5" s="11"/>
      <c r="AC5" s="11"/>
      <c r="AD5" s="11"/>
      <c r="AE5" s="11"/>
    </row>
    <row r="6" spans="1:31" ht="14.4" x14ac:dyDescent="0.3">
      <c r="A6" s="14"/>
      <c r="B6" s="11"/>
      <c r="C6" s="11"/>
      <c r="D6" s="11"/>
      <c r="E6" s="11"/>
      <c r="F6" s="11"/>
      <c r="G6" s="11"/>
      <c r="H6" s="11"/>
      <c r="I6" s="11"/>
      <c r="J6" s="11"/>
      <c r="K6" s="11"/>
      <c r="L6" s="11"/>
      <c r="M6" s="11"/>
      <c r="N6" s="11"/>
      <c r="O6" s="11"/>
      <c r="P6" s="11"/>
      <c r="Q6" s="11"/>
      <c r="R6" s="11"/>
      <c r="S6" s="11"/>
      <c r="T6" s="11"/>
      <c r="U6" s="11"/>
      <c r="V6" s="11"/>
      <c r="W6" s="11"/>
      <c r="X6" s="11"/>
      <c r="Y6" s="11"/>
      <c r="Z6" s="11"/>
      <c r="AA6" s="11"/>
      <c r="AB6" s="11"/>
      <c r="AC6" s="11"/>
      <c r="AD6" s="11"/>
      <c r="AE6" s="11"/>
    </row>
    <row r="7" spans="1:31" ht="14.4" x14ac:dyDescent="0.3">
      <c r="A7" s="14"/>
      <c r="B7" s="11"/>
      <c r="C7" s="11"/>
      <c r="D7" s="11"/>
      <c r="E7" s="11"/>
      <c r="F7" s="11"/>
      <c r="G7" s="11"/>
      <c r="H7" s="11"/>
      <c r="I7" s="11"/>
      <c r="J7" s="11"/>
      <c r="K7" s="11"/>
      <c r="L7" s="11"/>
      <c r="M7" s="11"/>
      <c r="N7" s="11"/>
      <c r="O7" s="11"/>
      <c r="P7" s="11"/>
      <c r="Q7" s="11"/>
      <c r="R7" s="11"/>
      <c r="S7" s="11"/>
      <c r="T7" s="11"/>
      <c r="U7" s="11"/>
      <c r="V7" s="11"/>
      <c r="W7" s="11"/>
      <c r="X7" s="11"/>
      <c r="Y7" s="11"/>
      <c r="Z7" s="11"/>
      <c r="AA7" s="11"/>
      <c r="AB7" s="11"/>
      <c r="AC7" s="11"/>
      <c r="AD7" s="11"/>
      <c r="AE7" s="11"/>
    </row>
    <row r="8" spans="1:31" ht="51.6" x14ac:dyDescent="0.3">
      <c r="A8" s="93" t="str">
        <f>+ACCUEIL!A8</f>
        <v>MODULE DE RECHERCHE SIMPLIFIEE 
DE PROCEDES DE FACADE EXTERIEURE SUR SUPPORT BOIS</v>
      </c>
      <c r="B8" s="11"/>
      <c r="C8" s="11"/>
      <c r="D8" s="11"/>
      <c r="E8" s="11"/>
      <c r="F8" s="11"/>
      <c r="G8" s="11"/>
      <c r="H8" s="11"/>
      <c r="I8" s="11"/>
      <c r="J8" s="11"/>
      <c r="K8" s="11"/>
      <c r="L8" s="11"/>
      <c r="M8" s="11"/>
      <c r="N8" s="11"/>
      <c r="O8" s="11"/>
      <c r="P8" s="11"/>
      <c r="Q8" s="11"/>
      <c r="R8" s="11"/>
      <c r="S8" s="11"/>
      <c r="T8" s="11"/>
      <c r="U8" s="11"/>
      <c r="V8" s="11"/>
      <c r="W8" s="11"/>
      <c r="X8" s="11"/>
      <c r="Y8" s="11"/>
      <c r="Z8" s="11"/>
      <c r="AA8" s="11"/>
      <c r="AB8" s="11"/>
      <c r="AC8" s="11"/>
      <c r="AD8" s="11"/>
      <c r="AE8" s="11"/>
    </row>
    <row r="9" spans="1:31" ht="23.4" x14ac:dyDescent="0.3">
      <c r="A9" s="106" t="s">
        <v>1232</v>
      </c>
      <c r="B9" s="11"/>
      <c r="C9" s="11"/>
      <c r="D9" s="11"/>
      <c r="E9" s="11"/>
      <c r="F9" s="11"/>
      <c r="G9" s="11"/>
      <c r="H9" s="11"/>
      <c r="I9" s="11"/>
      <c r="J9" s="11"/>
      <c r="K9" s="11"/>
      <c r="L9" s="11"/>
      <c r="M9" s="11"/>
      <c r="N9" s="11"/>
      <c r="O9" s="11"/>
      <c r="P9" s="11"/>
      <c r="Q9" s="11"/>
      <c r="R9" s="11"/>
      <c r="S9" s="11"/>
      <c r="T9" s="11"/>
      <c r="U9" s="11"/>
      <c r="V9" s="11"/>
      <c r="W9" s="11"/>
      <c r="X9" s="11"/>
      <c r="Y9" s="11"/>
      <c r="Z9" s="11"/>
      <c r="AA9" s="11"/>
      <c r="AB9" s="11"/>
      <c r="AC9" s="11"/>
      <c r="AD9" s="11"/>
      <c r="AE9" s="11"/>
    </row>
    <row r="10" spans="1:31" ht="18" x14ac:dyDescent="0.3">
      <c r="A10" s="101" t="str">
        <f>+ACCUEIL!A10</f>
        <v>Version 03-1 du 18/07/2024</v>
      </c>
      <c r="B10" s="11"/>
      <c r="C10" s="11"/>
      <c r="D10" s="11"/>
      <c r="E10" s="11"/>
      <c r="F10" s="11"/>
      <c r="G10" s="11"/>
      <c r="H10" s="11"/>
      <c r="I10" s="11"/>
      <c r="J10" s="11"/>
      <c r="K10" s="11"/>
      <c r="L10" s="11"/>
      <c r="M10" s="11"/>
      <c r="N10" s="11"/>
      <c r="O10" s="11"/>
      <c r="P10" s="11"/>
      <c r="Q10" s="11"/>
      <c r="R10" s="11"/>
      <c r="S10" s="11"/>
      <c r="T10" s="11"/>
      <c r="U10" s="11"/>
      <c r="V10" s="11"/>
      <c r="W10" s="11"/>
      <c r="X10" s="11"/>
      <c r="Y10" s="11"/>
      <c r="Z10" s="11"/>
      <c r="AA10" s="11"/>
      <c r="AB10" s="11"/>
      <c r="AC10" s="11"/>
      <c r="AD10" s="11"/>
      <c r="AE10" s="11"/>
    </row>
    <row r="11" spans="1:31" ht="42" x14ac:dyDescent="0.4">
      <c r="A11" s="90" t="s">
        <v>161</v>
      </c>
      <c r="B11" s="11"/>
      <c r="C11" s="11"/>
      <c r="D11" s="11"/>
      <c r="E11" s="11"/>
      <c r="F11" s="11"/>
      <c r="G11" s="11"/>
      <c r="H11" s="11"/>
      <c r="I11" s="11"/>
      <c r="J11" s="11"/>
      <c r="K11" s="11"/>
      <c r="L11" s="11"/>
      <c r="M11" s="11"/>
      <c r="N11" s="11"/>
      <c r="O11" s="11"/>
      <c r="P11" s="11"/>
      <c r="Q11" s="11"/>
      <c r="R11" s="11"/>
      <c r="S11" s="11"/>
      <c r="T11" s="11"/>
      <c r="U11" s="11"/>
      <c r="V11" s="11"/>
      <c r="W11" s="11"/>
      <c r="X11" s="11"/>
      <c r="Y11" s="11"/>
      <c r="Z11" s="11"/>
      <c r="AA11" s="11"/>
      <c r="AB11" s="11"/>
      <c r="AC11" s="11"/>
      <c r="AD11" s="11"/>
      <c r="AE11" s="11"/>
    </row>
    <row r="12" spans="1:31" ht="43.2" x14ac:dyDescent="0.3">
      <c r="A12" s="94" t="s">
        <v>1203</v>
      </c>
      <c r="B12" s="11"/>
      <c r="C12" s="11"/>
      <c r="D12" s="11"/>
      <c r="E12" s="11"/>
      <c r="F12" s="11"/>
      <c r="G12" s="11"/>
      <c r="H12" s="11"/>
      <c r="I12" s="11"/>
      <c r="J12" s="11"/>
      <c r="K12" s="11"/>
      <c r="L12" s="11"/>
      <c r="M12" s="11"/>
      <c r="N12" s="11"/>
      <c r="O12" s="11"/>
      <c r="P12" s="11"/>
      <c r="Q12" s="11"/>
      <c r="R12" s="11"/>
      <c r="S12" s="11"/>
      <c r="T12" s="11"/>
      <c r="U12" s="11"/>
      <c r="V12" s="11"/>
      <c r="W12" s="11"/>
      <c r="X12" s="11"/>
      <c r="Y12" s="11"/>
      <c r="Z12" s="11"/>
      <c r="AA12" s="11"/>
      <c r="AB12" s="11"/>
      <c r="AC12" s="11"/>
      <c r="AD12" s="11"/>
      <c r="AE12" s="11"/>
    </row>
    <row r="13" spans="1:31" ht="14.4" x14ac:dyDescent="0.3">
      <c r="A13" s="11"/>
      <c r="B13" s="11"/>
      <c r="C13" s="11"/>
      <c r="D13" s="11"/>
      <c r="E13" s="11"/>
      <c r="F13" s="11"/>
      <c r="G13" s="11"/>
      <c r="H13" s="11"/>
      <c r="I13" s="11"/>
      <c r="J13" s="11"/>
      <c r="K13" s="11"/>
      <c r="L13" s="11"/>
      <c r="M13" s="11"/>
      <c r="N13" s="11"/>
      <c r="O13" s="11"/>
      <c r="P13" s="11"/>
      <c r="Q13" s="11"/>
      <c r="R13" s="11"/>
      <c r="S13" s="11"/>
      <c r="T13" s="11"/>
      <c r="U13" s="11"/>
      <c r="V13" s="11"/>
      <c r="W13" s="11"/>
      <c r="X13" s="11"/>
      <c r="Y13" s="11"/>
      <c r="Z13" s="11"/>
      <c r="AA13" s="11"/>
      <c r="AB13" s="11"/>
      <c r="AC13" s="11"/>
      <c r="AD13" s="11"/>
      <c r="AE13" s="11"/>
    </row>
    <row r="14" spans="1:31" ht="14.4" x14ac:dyDescent="0.3">
      <c r="A14" s="11"/>
      <c r="B14" s="11"/>
      <c r="C14" s="11"/>
      <c r="D14" s="11"/>
      <c r="E14" s="11"/>
      <c r="F14" s="11"/>
      <c r="G14" s="11"/>
      <c r="H14" s="11"/>
      <c r="I14" s="11"/>
      <c r="J14" s="11"/>
      <c r="K14" s="11"/>
      <c r="L14" s="11"/>
      <c r="M14" s="11"/>
      <c r="N14" s="11"/>
      <c r="O14" s="11"/>
      <c r="P14" s="11"/>
      <c r="Q14" s="11"/>
      <c r="R14" s="11"/>
      <c r="S14" s="11"/>
      <c r="T14" s="11"/>
      <c r="U14" s="11"/>
      <c r="V14" s="11"/>
      <c r="W14" s="11"/>
      <c r="X14" s="11"/>
      <c r="Y14" s="11"/>
      <c r="Z14" s="11"/>
      <c r="AA14" s="11"/>
      <c r="AB14" s="11"/>
      <c r="AC14" s="11"/>
      <c r="AD14" s="11"/>
      <c r="AE14" s="11"/>
    </row>
    <row r="15" spans="1:31" ht="14.4" x14ac:dyDescent="0.3">
      <c r="A15" s="11"/>
      <c r="B15" s="11"/>
      <c r="C15" s="11"/>
      <c r="D15" s="11"/>
      <c r="E15" s="11"/>
      <c r="F15" s="11"/>
      <c r="G15" s="11"/>
      <c r="H15" s="11"/>
      <c r="I15" s="11"/>
      <c r="J15" s="11"/>
      <c r="K15" s="11"/>
      <c r="L15" s="11"/>
      <c r="M15" s="11"/>
      <c r="N15" s="11"/>
      <c r="O15" s="11"/>
      <c r="P15" s="11"/>
      <c r="Q15" s="11"/>
      <c r="R15" s="11"/>
      <c r="S15" s="11"/>
      <c r="T15" s="11"/>
      <c r="U15" s="11"/>
      <c r="V15" s="11"/>
      <c r="W15" s="11"/>
      <c r="X15" s="11"/>
      <c r="Y15" s="11"/>
      <c r="Z15" s="11"/>
      <c r="AA15" s="11"/>
      <c r="AB15" s="11"/>
      <c r="AC15" s="11"/>
      <c r="AD15" s="11"/>
      <c r="AE15" s="11"/>
    </row>
    <row r="16" spans="1:31" ht="14.4" x14ac:dyDescent="0.3">
      <c r="A16" s="11"/>
      <c r="B16" s="11"/>
      <c r="C16" s="11"/>
      <c r="D16" s="11"/>
      <c r="E16" s="11"/>
      <c r="F16" s="11"/>
      <c r="G16" s="11"/>
      <c r="H16" s="11"/>
      <c r="I16" s="11"/>
      <c r="J16" s="11"/>
      <c r="K16" s="11"/>
      <c r="L16" s="11"/>
      <c r="M16" s="11"/>
      <c r="N16" s="11"/>
      <c r="O16" s="11"/>
      <c r="P16" s="11"/>
      <c r="Q16" s="11"/>
      <c r="R16" s="11"/>
      <c r="S16" s="11"/>
      <c r="T16" s="11"/>
      <c r="U16" s="11"/>
      <c r="V16" s="11"/>
      <c r="W16" s="11"/>
      <c r="X16" s="11"/>
      <c r="Y16" s="11"/>
      <c r="Z16" s="11"/>
      <c r="AA16" s="11"/>
      <c r="AB16" s="11"/>
      <c r="AC16" s="11"/>
      <c r="AD16" s="11"/>
      <c r="AE16" s="11"/>
    </row>
    <row r="17" spans="1:31" ht="18" customHeight="1" x14ac:dyDescent="0.3">
      <c r="B17" s="12"/>
      <c r="C17" s="12"/>
      <c r="D17" s="12"/>
      <c r="E17" s="12"/>
      <c r="F17" s="12"/>
      <c r="G17" s="12"/>
      <c r="H17" s="12"/>
      <c r="I17" s="12"/>
      <c r="J17" s="12"/>
      <c r="K17" s="12"/>
      <c r="L17" s="12"/>
      <c r="M17" s="12"/>
      <c r="N17" s="12"/>
      <c r="O17" s="12"/>
      <c r="P17" s="12"/>
      <c r="Q17" s="12"/>
      <c r="R17" s="12"/>
      <c r="S17" s="12"/>
      <c r="T17" s="12"/>
      <c r="U17" s="12"/>
      <c r="V17" s="12"/>
      <c r="W17" s="12"/>
      <c r="X17" s="12"/>
      <c r="Y17" s="12"/>
      <c r="Z17" s="12"/>
      <c r="AA17" s="12"/>
      <c r="AB17" s="12"/>
      <c r="AC17" s="12"/>
      <c r="AD17" s="12"/>
      <c r="AE17" s="12"/>
    </row>
    <row r="18" spans="1:31" ht="18" customHeight="1" x14ac:dyDescent="0.3">
      <c r="A18" s="15"/>
      <c r="B18" s="12"/>
      <c r="C18" s="12"/>
      <c r="D18" s="12"/>
      <c r="E18" s="12"/>
      <c r="F18" s="12"/>
      <c r="G18" s="12"/>
      <c r="H18" s="12"/>
      <c r="I18" s="12"/>
      <c r="J18" s="12"/>
      <c r="K18" s="12"/>
      <c r="L18" s="12"/>
      <c r="M18" s="12"/>
      <c r="N18" s="12"/>
      <c r="O18" s="12"/>
      <c r="P18" s="12"/>
      <c r="Q18" s="12"/>
      <c r="R18" s="12"/>
      <c r="S18" s="12"/>
      <c r="T18" s="12"/>
      <c r="U18" s="12"/>
      <c r="V18" s="12"/>
      <c r="W18" s="12"/>
      <c r="X18" s="12"/>
      <c r="Y18" s="12"/>
      <c r="Z18" s="12"/>
      <c r="AA18" s="12"/>
      <c r="AB18" s="12"/>
      <c r="AC18" s="12"/>
      <c r="AD18" s="12"/>
      <c r="AE18" s="12"/>
    </row>
    <row r="19" spans="1:31" ht="18" customHeight="1" x14ac:dyDescent="0.3">
      <c r="A19" s="15"/>
      <c r="B19" s="12"/>
      <c r="C19" s="12"/>
      <c r="D19" s="12"/>
      <c r="E19" s="12"/>
      <c r="F19" s="12"/>
      <c r="G19" s="12"/>
      <c r="H19" s="12"/>
      <c r="I19" s="12"/>
      <c r="J19" s="12"/>
      <c r="K19" s="12"/>
      <c r="L19" s="12"/>
      <c r="M19" s="12"/>
      <c r="N19" s="12"/>
      <c r="O19" s="12"/>
      <c r="P19" s="12"/>
      <c r="Q19" s="12"/>
      <c r="R19" s="12"/>
      <c r="S19" s="12"/>
      <c r="T19" s="12"/>
      <c r="U19" s="12"/>
      <c r="V19" s="12"/>
      <c r="W19" s="12"/>
      <c r="X19" s="12"/>
      <c r="Y19" s="12"/>
      <c r="Z19" s="12"/>
      <c r="AA19" s="12"/>
      <c r="AB19" s="12"/>
      <c r="AC19" s="12"/>
      <c r="AD19" s="12"/>
      <c r="AE19" s="12"/>
    </row>
    <row r="20" spans="1:31" ht="18" customHeight="1" x14ac:dyDescent="0.3">
      <c r="A20" s="15"/>
      <c r="B20" s="12"/>
      <c r="C20" s="12"/>
      <c r="D20" s="12"/>
      <c r="E20" s="12"/>
      <c r="F20" s="12"/>
      <c r="G20" s="12"/>
      <c r="H20" s="12"/>
      <c r="I20" s="12"/>
      <c r="J20" s="12"/>
      <c r="K20" s="12"/>
      <c r="L20" s="12"/>
      <c r="M20" s="12"/>
      <c r="N20" s="12"/>
      <c r="O20" s="12"/>
      <c r="P20" s="12"/>
      <c r="Q20" s="12"/>
      <c r="R20" s="12"/>
      <c r="S20" s="12"/>
      <c r="T20" s="12"/>
      <c r="U20" s="12"/>
      <c r="V20" s="12"/>
      <c r="W20" s="12"/>
      <c r="X20" s="12"/>
      <c r="Y20" s="12"/>
      <c r="Z20" s="12"/>
      <c r="AA20" s="12"/>
      <c r="AB20" s="12"/>
      <c r="AC20" s="12"/>
      <c r="AD20" s="12"/>
      <c r="AE20" s="12"/>
    </row>
    <row r="21" spans="1:31" ht="18" customHeight="1" x14ac:dyDescent="0.3">
      <c r="A21" s="15"/>
      <c r="B21" s="12"/>
      <c r="C21" s="12"/>
      <c r="D21" s="12"/>
      <c r="E21" s="12"/>
      <c r="F21" s="12"/>
      <c r="G21" s="12"/>
      <c r="H21" s="12"/>
      <c r="I21" s="12"/>
      <c r="J21" s="12"/>
      <c r="K21" s="12"/>
      <c r="L21" s="12"/>
      <c r="M21" s="12"/>
      <c r="N21" s="12"/>
      <c r="O21" s="12"/>
      <c r="P21" s="12"/>
      <c r="Q21" s="12"/>
      <c r="R21" s="12"/>
      <c r="S21" s="12"/>
      <c r="T21" s="12"/>
      <c r="U21" s="12"/>
      <c r="V21" s="12"/>
      <c r="W21" s="12"/>
      <c r="X21" s="12"/>
      <c r="Y21" s="12"/>
      <c r="Z21" s="12"/>
      <c r="AA21" s="12"/>
      <c r="AB21" s="12"/>
      <c r="AC21" s="12"/>
      <c r="AD21" s="12"/>
      <c r="AE21" s="12"/>
    </row>
    <row r="22" spans="1:31" ht="18" customHeight="1" x14ac:dyDescent="0.3">
      <c r="A22" s="15"/>
      <c r="B22" s="12"/>
      <c r="C22" s="12"/>
      <c r="D22" s="12"/>
      <c r="E22" s="12"/>
      <c r="F22" s="12"/>
      <c r="G22" s="12"/>
      <c r="H22" s="12"/>
      <c r="I22" s="12"/>
      <c r="J22" s="12"/>
      <c r="K22" s="12"/>
      <c r="L22" s="12"/>
      <c r="M22" s="12"/>
      <c r="N22" s="12"/>
      <c r="O22" s="12"/>
      <c r="P22" s="12"/>
      <c r="Q22" s="12"/>
      <c r="R22" s="12"/>
      <c r="S22" s="12"/>
      <c r="T22" s="12"/>
      <c r="U22" s="12"/>
      <c r="V22" s="12"/>
      <c r="W22" s="12"/>
      <c r="X22" s="12"/>
      <c r="Y22" s="12"/>
      <c r="Z22" s="12"/>
      <c r="AA22" s="12"/>
      <c r="AB22" s="12"/>
      <c r="AC22" s="12"/>
      <c r="AD22" s="12"/>
      <c r="AE22" s="12"/>
    </row>
    <row r="23" spans="1:31" ht="18" customHeight="1" x14ac:dyDescent="0.3">
      <c r="A23" s="15"/>
      <c r="B23" s="12"/>
      <c r="C23" s="12"/>
      <c r="D23" s="12"/>
      <c r="E23" s="12"/>
      <c r="F23" s="12"/>
      <c r="G23" s="12"/>
      <c r="H23" s="12"/>
      <c r="I23" s="12"/>
      <c r="J23" s="12"/>
      <c r="K23" s="12"/>
      <c r="L23" s="12"/>
      <c r="M23" s="12"/>
      <c r="N23" s="12"/>
      <c r="O23" s="12"/>
      <c r="P23" s="12"/>
      <c r="Q23" s="12"/>
      <c r="R23" s="12"/>
      <c r="S23" s="12"/>
      <c r="T23" s="12"/>
      <c r="U23" s="12"/>
      <c r="V23" s="12"/>
      <c r="W23" s="12"/>
      <c r="X23" s="12"/>
      <c r="Y23" s="12"/>
      <c r="Z23" s="12"/>
      <c r="AA23" s="12"/>
      <c r="AB23" s="12"/>
      <c r="AC23" s="12"/>
      <c r="AD23" s="12"/>
      <c r="AE23" s="12"/>
    </row>
    <row r="24" spans="1:31" ht="18" customHeight="1" x14ac:dyDescent="0.3">
      <c r="A24" s="15"/>
      <c r="B24" s="12"/>
      <c r="C24" s="12"/>
      <c r="D24" s="12"/>
      <c r="E24" s="12"/>
      <c r="F24" s="12"/>
      <c r="G24" s="12"/>
      <c r="H24" s="12"/>
      <c r="I24" s="12"/>
      <c r="J24" s="12"/>
      <c r="K24" s="12"/>
      <c r="L24" s="12"/>
      <c r="M24" s="12"/>
      <c r="N24" s="12"/>
      <c r="O24" s="12"/>
      <c r="P24" s="12"/>
      <c r="Q24" s="12"/>
      <c r="R24" s="12"/>
      <c r="S24" s="12"/>
      <c r="T24" s="12"/>
      <c r="U24" s="12"/>
      <c r="V24" s="12"/>
      <c r="W24" s="12"/>
      <c r="X24" s="12"/>
      <c r="Y24" s="12"/>
      <c r="Z24" s="12"/>
      <c r="AA24" s="12"/>
      <c r="AB24" s="12"/>
      <c r="AC24" s="12"/>
      <c r="AD24" s="12"/>
      <c r="AE24" s="12"/>
    </row>
    <row r="25" spans="1:31" ht="18" customHeight="1" x14ac:dyDescent="0.3">
      <c r="A25" s="15"/>
      <c r="B25" s="12"/>
      <c r="C25" s="12"/>
      <c r="D25" s="12"/>
      <c r="E25" s="12"/>
      <c r="F25" s="12"/>
      <c r="G25" s="12"/>
      <c r="H25" s="12"/>
      <c r="I25" s="12"/>
      <c r="J25" s="12"/>
      <c r="K25" s="12"/>
      <c r="L25" s="12"/>
      <c r="M25" s="12"/>
      <c r="N25" s="12"/>
      <c r="O25" s="12"/>
      <c r="P25" s="12"/>
      <c r="Q25" s="12"/>
      <c r="R25" s="12"/>
      <c r="S25" s="12"/>
      <c r="T25" s="12"/>
      <c r="U25" s="12"/>
      <c r="V25" s="12"/>
      <c r="W25" s="12"/>
      <c r="X25" s="12"/>
      <c r="Y25" s="12"/>
      <c r="Z25" s="12"/>
      <c r="AA25" s="12"/>
      <c r="AB25" s="12"/>
      <c r="AC25" s="12"/>
      <c r="AD25" s="12"/>
      <c r="AE25" s="12"/>
    </row>
    <row r="26" spans="1:31" ht="18" customHeight="1" x14ac:dyDescent="0.3">
      <c r="A26" s="91" t="s">
        <v>1198</v>
      </c>
      <c r="B26" s="12"/>
      <c r="C26" s="12"/>
      <c r="D26" s="12"/>
      <c r="E26" s="12"/>
      <c r="F26" s="12"/>
      <c r="G26" s="12"/>
      <c r="H26" s="12"/>
      <c r="I26" s="12"/>
      <c r="J26" s="12"/>
      <c r="K26" s="12"/>
      <c r="L26" s="12"/>
      <c r="M26" s="12"/>
      <c r="N26" s="12"/>
      <c r="O26" s="12"/>
      <c r="P26" s="12"/>
      <c r="Q26" s="12"/>
      <c r="R26" s="12"/>
      <c r="S26" s="12"/>
      <c r="T26" s="12"/>
      <c r="U26" s="12"/>
      <c r="V26" s="12"/>
      <c r="W26" s="12"/>
      <c r="X26" s="12"/>
      <c r="Y26" s="12"/>
      <c r="Z26" s="12"/>
      <c r="AA26" s="12"/>
      <c r="AB26" s="12"/>
      <c r="AC26" s="12"/>
      <c r="AD26" s="12"/>
      <c r="AE26" s="12"/>
    </row>
    <row r="27" spans="1:31" s="92" customFormat="1" ht="15.6" x14ac:dyDescent="0.3">
      <c r="A27" s="330" t="s">
        <v>1528</v>
      </c>
    </row>
    <row r="28" spans="1:31" s="92" customFormat="1" ht="15.6" x14ac:dyDescent="0.3">
      <c r="A28" s="330"/>
    </row>
    <row r="29" spans="1:31" s="92" customFormat="1" ht="15.6" x14ac:dyDescent="0.3">
      <c r="A29" s="330"/>
    </row>
    <row r="30" spans="1:31" s="92" customFormat="1" ht="15.6" x14ac:dyDescent="0.3">
      <c r="A30" s="330"/>
    </row>
    <row r="31" spans="1:31" s="92" customFormat="1" ht="15.6" x14ac:dyDescent="0.3">
      <c r="A31" s="330"/>
    </row>
    <row r="32" spans="1:31" s="92" customFormat="1" ht="15.6" x14ac:dyDescent="0.3">
      <c r="A32" s="330"/>
    </row>
    <row r="33" spans="1:31" s="92" customFormat="1" ht="15.6" x14ac:dyDescent="0.3">
      <c r="A33" s="330"/>
    </row>
    <row r="34" spans="1:31" s="92" customFormat="1" ht="15.6" x14ac:dyDescent="0.3">
      <c r="A34" s="330"/>
    </row>
    <row r="35" spans="1:31" s="92" customFormat="1" ht="15.6" x14ac:dyDescent="0.3">
      <c r="A35" s="330"/>
    </row>
    <row r="36" spans="1:31" s="92" customFormat="1" ht="15.6" x14ac:dyDescent="0.3">
      <c r="A36" s="330"/>
    </row>
    <row r="37" spans="1:31" s="92" customFormat="1" ht="15.6" x14ac:dyDescent="0.3">
      <c r="A37" s="330"/>
    </row>
    <row r="38" spans="1:31" s="92" customFormat="1" ht="15.6" x14ac:dyDescent="0.3">
      <c r="A38" s="330"/>
    </row>
    <row r="39" spans="1:31" s="92" customFormat="1" ht="15.6" x14ac:dyDescent="0.3">
      <c r="A39" s="330"/>
    </row>
    <row r="40" spans="1:31" s="92" customFormat="1" ht="15.6" x14ac:dyDescent="0.3">
      <c r="A40" s="330"/>
    </row>
    <row r="41" spans="1:31" s="92" customFormat="1" ht="15.6" x14ac:dyDescent="0.3">
      <c r="A41" s="330"/>
    </row>
    <row r="42" spans="1:31" s="92" customFormat="1" ht="15.6" x14ac:dyDescent="0.3">
      <c r="A42" s="330"/>
    </row>
    <row r="43" spans="1:31" ht="18" customHeight="1" x14ac:dyDescent="0.3">
      <c r="A43" s="13"/>
      <c r="B43" s="12"/>
      <c r="C43" s="12"/>
      <c r="D43" s="12"/>
      <c r="E43" s="12"/>
      <c r="F43" s="12"/>
      <c r="G43" s="12"/>
      <c r="H43" s="12"/>
      <c r="I43" s="12"/>
      <c r="J43" s="12"/>
      <c r="K43" s="12"/>
      <c r="L43" s="12"/>
      <c r="M43" s="12"/>
      <c r="N43" s="12"/>
      <c r="O43" s="12"/>
      <c r="P43" s="12"/>
      <c r="Q43" s="12"/>
      <c r="R43" s="12"/>
      <c r="S43" s="12"/>
      <c r="T43" s="12"/>
      <c r="U43" s="12"/>
      <c r="V43" s="12"/>
      <c r="W43" s="12"/>
      <c r="X43" s="12"/>
      <c r="Y43" s="12"/>
      <c r="Z43" s="12"/>
      <c r="AA43" s="12"/>
      <c r="AB43" s="12"/>
      <c r="AC43" s="12"/>
      <c r="AD43" s="12"/>
      <c r="AE43" s="12"/>
    </row>
    <row r="44" spans="1:31" ht="15" customHeight="1" x14ac:dyDescent="0.3"/>
    <row r="45" spans="1:31" ht="15" customHeight="1" x14ac:dyDescent="0.3"/>
    <row r="46" spans="1:31" ht="15" customHeight="1" x14ac:dyDescent="0.3"/>
    <row r="47" spans="1:31" ht="15" customHeight="1" x14ac:dyDescent="0.3"/>
    <row r="48" spans="1:31" ht="15" customHeight="1" x14ac:dyDescent="0.3"/>
    <row r="49" spans="1:1" ht="15" customHeight="1" x14ac:dyDescent="0.3"/>
    <row r="50" spans="1:1" ht="15" customHeight="1" x14ac:dyDescent="0.3"/>
    <row r="51" spans="1:1" ht="15" customHeight="1" x14ac:dyDescent="0.3"/>
    <row r="52" spans="1:1" ht="15" customHeight="1" x14ac:dyDescent="0.3"/>
    <row r="53" spans="1:1" ht="15" customHeight="1" x14ac:dyDescent="0.3"/>
    <row r="54" spans="1:1" ht="15" customHeight="1" x14ac:dyDescent="0.3"/>
    <row r="55" spans="1:1" ht="21" x14ac:dyDescent="0.3">
      <c r="A55" s="12" t="s">
        <v>1199</v>
      </c>
    </row>
    <row r="56" spans="1:1" ht="43.2" x14ac:dyDescent="0.3">
      <c r="A56" s="95" t="s">
        <v>1210</v>
      </c>
    </row>
    <row r="57" spans="1:1" ht="14.4" x14ac:dyDescent="0.3">
      <c r="A57" s="95"/>
    </row>
    <row r="58" spans="1:1" ht="14.4" x14ac:dyDescent="0.3">
      <c r="A58" s="95"/>
    </row>
    <row r="59" spans="1:1" ht="14.4" x14ac:dyDescent="0.3">
      <c r="A59" s="95"/>
    </row>
    <row r="60" spans="1:1" ht="14.4" x14ac:dyDescent="0.3">
      <c r="A60" s="95"/>
    </row>
    <row r="61" spans="1:1" ht="14.4" x14ac:dyDescent="0.3">
      <c r="A61" s="95"/>
    </row>
    <row r="62" spans="1:1" ht="14.4" x14ac:dyDescent="0.3">
      <c r="A62" s="95"/>
    </row>
    <row r="63" spans="1:1" ht="14.4" x14ac:dyDescent="0.3">
      <c r="A63" s="95"/>
    </row>
    <row r="64" spans="1:1" ht="14.4" x14ac:dyDescent="0.3">
      <c r="A64" s="95"/>
    </row>
    <row r="65" spans="1:1" ht="14.4" x14ac:dyDescent="0.3">
      <c r="A65" s="95"/>
    </row>
    <row r="66" spans="1:1" ht="14.4" x14ac:dyDescent="0.3">
      <c r="A66" s="95"/>
    </row>
    <row r="67" spans="1:1" ht="14.4" x14ac:dyDescent="0.3">
      <c r="A67" s="95"/>
    </row>
    <row r="68" spans="1:1" ht="14.4" x14ac:dyDescent="0.3">
      <c r="A68" s="95"/>
    </row>
    <row r="69" spans="1:1" ht="14.4" x14ac:dyDescent="0.3">
      <c r="A69" s="95"/>
    </row>
    <row r="70" spans="1:1" ht="14.4" x14ac:dyDescent="0.3">
      <c r="A70" s="95"/>
    </row>
    <row r="71" spans="1:1" ht="14.4" x14ac:dyDescent="0.3">
      <c r="A71" s="95"/>
    </row>
    <row r="72" spans="1:1" ht="14.4" x14ac:dyDescent="0.3">
      <c r="A72" s="95"/>
    </row>
    <row r="73" spans="1:1" ht="14.4" x14ac:dyDescent="0.3">
      <c r="A73" s="95" t="s">
        <v>1218</v>
      </c>
    </row>
    <row r="74" spans="1:1" ht="14.4" x14ac:dyDescent="0.3">
      <c r="A74" s="95"/>
    </row>
    <row r="75" spans="1:1" ht="14.4" x14ac:dyDescent="0.3">
      <c r="A75" s="95"/>
    </row>
    <row r="76" spans="1:1" ht="14.4" x14ac:dyDescent="0.3">
      <c r="A76" s="95"/>
    </row>
    <row r="77" spans="1:1" ht="14.4" x14ac:dyDescent="0.3">
      <c r="A77" s="95"/>
    </row>
    <row r="78" spans="1:1" ht="14.4" x14ac:dyDescent="0.3">
      <c r="A78" s="95"/>
    </row>
    <row r="79" spans="1:1" ht="14.4" x14ac:dyDescent="0.3">
      <c r="A79" s="330" t="s">
        <v>1543</v>
      </c>
    </row>
    <row r="80" spans="1:1" ht="14.4" x14ac:dyDescent="0.3">
      <c r="A80" s="330"/>
    </row>
    <row r="81" spans="1:1" ht="14.4" x14ac:dyDescent="0.3">
      <c r="A81" s="330"/>
    </row>
    <row r="82" spans="1:1" ht="14.4" x14ac:dyDescent="0.3">
      <c r="A82" s="330"/>
    </row>
    <row r="83" spans="1:1" ht="14.4" x14ac:dyDescent="0.3">
      <c r="A83" s="330"/>
    </row>
    <row r="84" spans="1:1" ht="14.4" x14ac:dyDescent="0.3">
      <c r="A84" s="330"/>
    </row>
    <row r="85" spans="1:1" ht="14.4" x14ac:dyDescent="0.3">
      <c r="A85" s="330"/>
    </row>
    <row r="86" spans="1:1" ht="14.4" x14ac:dyDescent="0.3">
      <c r="A86" s="330"/>
    </row>
    <row r="87" spans="1:1" ht="14.4" x14ac:dyDescent="0.3">
      <c r="A87" s="96"/>
    </row>
    <row r="88" spans="1:1" ht="14.4" x14ac:dyDescent="0.3">
      <c r="A88" s="96"/>
    </row>
    <row r="89" spans="1:1" ht="14.4" x14ac:dyDescent="0.3">
      <c r="A89" s="96"/>
    </row>
    <row r="90" spans="1:1" ht="14.4" x14ac:dyDescent="0.3">
      <c r="A90" s="96"/>
    </row>
    <row r="91" spans="1:1" ht="14.4" x14ac:dyDescent="0.3">
      <c r="A91" s="96"/>
    </row>
    <row r="92" spans="1:1" ht="14.4" x14ac:dyDescent="0.3">
      <c r="A92" s="96"/>
    </row>
    <row r="93" spans="1:1" ht="14.4" x14ac:dyDescent="0.3">
      <c r="A93" s="96"/>
    </row>
    <row r="94" spans="1:1" ht="14.4" x14ac:dyDescent="0.3">
      <c r="A94" s="96"/>
    </row>
    <row r="95" spans="1:1" ht="14.4" x14ac:dyDescent="0.3">
      <c r="A95" s="96"/>
    </row>
    <row r="96" spans="1:1" ht="14.4" x14ac:dyDescent="0.3">
      <c r="A96" s="96"/>
    </row>
    <row r="97" spans="1:1" ht="14.4" x14ac:dyDescent="0.3">
      <c r="A97" s="96"/>
    </row>
    <row r="98" spans="1:1" ht="14.4" x14ac:dyDescent="0.3">
      <c r="A98" s="96"/>
    </row>
    <row r="99" spans="1:1" ht="14.4" x14ac:dyDescent="0.3">
      <c r="A99" s="96"/>
    </row>
    <row r="100" spans="1:1" ht="14.4" x14ac:dyDescent="0.3">
      <c r="A100" s="96"/>
    </row>
    <row r="101" spans="1:1" ht="14.4" x14ac:dyDescent="0.3">
      <c r="A101" s="332" t="s">
        <v>1556</v>
      </c>
    </row>
    <row r="102" spans="1:1" ht="14.4" x14ac:dyDescent="0.3">
      <c r="A102" s="332"/>
    </row>
    <row r="103" spans="1:1" ht="21" x14ac:dyDescent="0.3">
      <c r="A103" s="12" t="s">
        <v>1200</v>
      </c>
    </row>
    <row r="104" spans="1:1" ht="14.4" x14ac:dyDescent="0.3">
      <c r="A104" s="331" t="s">
        <v>1219</v>
      </c>
    </row>
    <row r="105" spans="1:1" ht="14.4" x14ac:dyDescent="0.3">
      <c r="A105" s="331"/>
    </row>
    <row r="106" spans="1:1" ht="14.4" x14ac:dyDescent="0.3">
      <c r="A106" s="331"/>
    </row>
    <row r="107" spans="1:1" ht="14.4" x14ac:dyDescent="0.3">
      <c r="A107" s="331"/>
    </row>
    <row r="108" spans="1:1" ht="14.4" x14ac:dyDescent="0.3">
      <c r="A108" s="331"/>
    </row>
    <row r="109" spans="1:1" ht="14.4" x14ac:dyDescent="0.3">
      <c r="A109" s="331"/>
    </row>
    <row r="110" spans="1:1" ht="14.4" x14ac:dyDescent="0.3">
      <c r="A110" s="331"/>
    </row>
    <row r="111" spans="1:1" ht="14.4" x14ac:dyDescent="0.3">
      <c r="A111" s="331"/>
    </row>
    <row r="112" spans="1:1" ht="14.4" x14ac:dyDescent="0.3">
      <c r="A112" s="331"/>
    </row>
    <row r="113" spans="1:1" ht="15" customHeight="1" x14ac:dyDescent="0.3"/>
    <row r="114" spans="1:1" ht="15" customHeight="1" x14ac:dyDescent="0.3"/>
    <row r="115" spans="1:1" ht="15" customHeight="1" x14ac:dyDescent="0.3"/>
    <row r="116" spans="1:1" ht="15" customHeight="1" x14ac:dyDescent="0.3"/>
    <row r="117" spans="1:1" ht="15" customHeight="1" x14ac:dyDescent="0.3"/>
    <row r="118" spans="1:1" ht="15" customHeight="1" x14ac:dyDescent="0.3"/>
    <row r="119" spans="1:1" ht="21" x14ac:dyDescent="0.3">
      <c r="A119" s="12" t="s">
        <v>1201</v>
      </c>
    </row>
    <row r="120" spans="1:1" ht="14.4" x14ac:dyDescent="0.3">
      <c r="A120" s="331" t="s">
        <v>1529</v>
      </c>
    </row>
    <row r="121" spans="1:1" ht="14.4" x14ac:dyDescent="0.3">
      <c r="A121" s="331"/>
    </row>
    <row r="122" spans="1:1" ht="14.4" x14ac:dyDescent="0.3">
      <c r="A122" s="331"/>
    </row>
    <row r="123" spans="1:1" ht="14.4" x14ac:dyDescent="0.3">
      <c r="A123" s="331"/>
    </row>
    <row r="124" spans="1:1" ht="14.4" x14ac:dyDescent="0.3">
      <c r="A124" s="331"/>
    </row>
    <row r="125" spans="1:1" ht="14.4" x14ac:dyDescent="0.3">
      <c r="A125" s="331"/>
    </row>
    <row r="126" spans="1:1" ht="14.4" x14ac:dyDescent="0.3">
      <c r="A126" s="331"/>
    </row>
    <row r="127" spans="1:1" ht="14.4" x14ac:dyDescent="0.3">
      <c r="A127" s="331"/>
    </row>
    <row r="128" spans="1:1" ht="14.4" x14ac:dyDescent="0.3">
      <c r="A128" s="331"/>
    </row>
    <row r="129" spans="1:1" ht="14.4" x14ac:dyDescent="0.3">
      <c r="A129" s="331"/>
    </row>
    <row r="130" spans="1:1" ht="14.4" x14ac:dyDescent="0.3">
      <c r="A130" s="331"/>
    </row>
    <row r="131" spans="1:1" ht="14.4" x14ac:dyDescent="0.3">
      <c r="A131" s="94"/>
    </row>
    <row r="132" spans="1:1" ht="14.4" x14ac:dyDescent="0.3">
      <c r="A132" s="94"/>
    </row>
    <row r="133" spans="1:1" ht="14.4" x14ac:dyDescent="0.3">
      <c r="A133" s="94"/>
    </row>
    <row r="134" spans="1:1" ht="15" customHeight="1" x14ac:dyDescent="0.3"/>
    <row r="135" spans="1:1" ht="15" customHeight="1" x14ac:dyDescent="0.3"/>
    <row r="136" spans="1:1" ht="15" customHeight="1" x14ac:dyDescent="0.3"/>
    <row r="137" spans="1:1" ht="21" x14ac:dyDescent="0.3">
      <c r="A137" s="12" t="s">
        <v>1202</v>
      </c>
    </row>
    <row r="138" spans="1:1" ht="15" customHeight="1" x14ac:dyDescent="0.3">
      <c r="A138" s="331" t="s">
        <v>1530</v>
      </c>
    </row>
    <row r="139" spans="1:1" ht="15" customHeight="1" x14ac:dyDescent="0.3">
      <c r="A139" s="331"/>
    </row>
    <row r="140" spans="1:1" ht="15" customHeight="1" x14ac:dyDescent="0.3">
      <c r="A140" s="331"/>
    </row>
    <row r="141" spans="1:1" ht="15" customHeight="1" x14ac:dyDescent="0.3">
      <c r="A141" s="331"/>
    </row>
    <row r="142" spans="1:1" ht="15" customHeight="1" x14ac:dyDescent="0.3">
      <c r="A142" s="331"/>
    </row>
    <row r="143" spans="1:1" ht="15" customHeight="1" x14ac:dyDescent="0.3">
      <c r="A143" s="331"/>
    </row>
    <row r="144" spans="1:1" ht="15" customHeight="1" x14ac:dyDescent="0.3">
      <c r="A144" s="331"/>
    </row>
    <row r="145" spans="1:1" ht="15" customHeight="1" x14ac:dyDescent="0.3">
      <c r="A145" s="331"/>
    </row>
    <row r="146" spans="1:1" ht="15" customHeight="1" x14ac:dyDescent="0.3">
      <c r="A146" s="331"/>
    </row>
    <row r="147" spans="1:1" ht="15" customHeight="1" x14ac:dyDescent="0.3">
      <c r="A147" s="331"/>
    </row>
    <row r="148" spans="1:1" ht="15" customHeight="1" x14ac:dyDescent="0.3">
      <c r="A148" s="331"/>
    </row>
    <row r="149" spans="1:1" ht="15" customHeight="1" x14ac:dyDescent="0.3">
      <c r="A149" s="331"/>
    </row>
    <row r="150" spans="1:1" ht="15" customHeight="1" x14ac:dyDescent="0.3">
      <c r="A150" s="331"/>
    </row>
    <row r="151" spans="1:1" ht="15" customHeight="1" x14ac:dyDescent="0.3">
      <c r="A151" s="331"/>
    </row>
    <row r="152" spans="1:1" ht="15" customHeight="1" x14ac:dyDescent="0.3">
      <c r="A152" s="331"/>
    </row>
    <row r="153" spans="1:1" ht="15" customHeight="1" x14ac:dyDescent="0.3">
      <c r="A153" s="331"/>
    </row>
    <row r="154" spans="1:1" ht="15" customHeight="1" x14ac:dyDescent="0.3">
      <c r="A154" s="331"/>
    </row>
    <row r="155" spans="1:1" ht="15" customHeight="1" x14ac:dyDescent="0.3">
      <c r="A155" s="331"/>
    </row>
    <row r="156" spans="1:1" ht="15" customHeight="1" x14ac:dyDescent="0.3">
      <c r="A156" s="331"/>
    </row>
    <row r="157" spans="1:1" ht="15" customHeight="1" x14ac:dyDescent="0.3">
      <c r="A157" s="94"/>
    </row>
    <row r="158" spans="1:1" ht="15" customHeight="1" x14ac:dyDescent="0.3">
      <c r="A158" s="94"/>
    </row>
    <row r="159" spans="1:1" ht="15" customHeight="1" x14ac:dyDescent="0.3">
      <c r="A159" s="94"/>
    </row>
    <row r="160" spans="1:1" ht="15" customHeight="1" x14ac:dyDescent="0.3">
      <c r="A160" s="331" t="s">
        <v>1555</v>
      </c>
    </row>
    <row r="161" spans="1:1" ht="14.4" x14ac:dyDescent="0.3">
      <c r="A161" s="331"/>
    </row>
    <row r="162" spans="1:1" ht="14.4" x14ac:dyDescent="0.3">
      <c r="A162" s="331"/>
    </row>
    <row r="163" spans="1:1" ht="14.4" x14ac:dyDescent="0.3">
      <c r="A163" s="331"/>
    </row>
    <row r="164" spans="1:1" ht="14.4" x14ac:dyDescent="0.3">
      <c r="A164" s="331"/>
    </row>
    <row r="165" spans="1:1" ht="14.4" x14ac:dyDescent="0.3">
      <c r="A165" s="331"/>
    </row>
    <row r="166" spans="1:1" ht="14.4" x14ac:dyDescent="0.3">
      <c r="A166" s="331"/>
    </row>
    <row r="167" spans="1:1" ht="14.4" x14ac:dyDescent="0.3">
      <c r="A167" s="331"/>
    </row>
    <row r="168" spans="1:1" ht="14.4" x14ac:dyDescent="0.3">
      <c r="A168" s="331"/>
    </row>
    <row r="169" spans="1:1" ht="14.4" x14ac:dyDescent="0.3">
      <c r="A169" s="331"/>
    </row>
    <row r="170" spans="1:1" ht="14.4" x14ac:dyDescent="0.3">
      <c r="A170" s="331"/>
    </row>
    <row r="171" spans="1:1" ht="14.4" x14ac:dyDescent="0.3">
      <c r="A171" s="331"/>
    </row>
    <row r="172" spans="1:1" ht="14.4" x14ac:dyDescent="0.3">
      <c r="A172" s="331"/>
    </row>
    <row r="173" spans="1:1" ht="14.4" x14ac:dyDescent="0.3">
      <c r="A173" s="331"/>
    </row>
    <row r="174" spans="1:1" ht="14.4" x14ac:dyDescent="0.3">
      <c r="A174" s="331"/>
    </row>
    <row r="175" spans="1:1" ht="14.4" x14ac:dyDescent="0.3">
      <c r="A175" s="331"/>
    </row>
    <row r="176" spans="1:1" ht="14.4" x14ac:dyDescent="0.3">
      <c r="A176" s="331"/>
    </row>
    <row r="177" spans="1:1" ht="14.4" x14ac:dyDescent="0.3">
      <c r="A177" s="331"/>
    </row>
    <row r="178" spans="1:1" ht="15" customHeight="1" x14ac:dyDescent="0.3"/>
    <row r="179" spans="1:1" ht="15" customHeight="1" x14ac:dyDescent="0.3"/>
    <row r="180" spans="1:1" ht="15" customHeight="1" x14ac:dyDescent="0.3"/>
    <row r="181" spans="1:1" ht="15" customHeight="1" x14ac:dyDescent="0.3"/>
    <row r="182" spans="1:1" ht="15" customHeight="1" x14ac:dyDescent="0.3"/>
    <row r="183" spans="1:1" ht="15" customHeight="1" x14ac:dyDescent="0.3"/>
    <row r="184" spans="1:1" ht="15" customHeight="1" x14ac:dyDescent="0.3"/>
    <row r="185" spans="1:1" ht="15" customHeight="1" x14ac:dyDescent="0.3"/>
    <row r="186" spans="1:1" ht="15" customHeight="1" x14ac:dyDescent="0.3"/>
    <row r="187" spans="1:1" ht="15" customHeight="1" x14ac:dyDescent="0.3"/>
    <row r="188" spans="1:1" ht="15" customHeight="1" x14ac:dyDescent="0.3"/>
    <row r="189" spans="1:1" ht="15" customHeight="1" x14ac:dyDescent="0.3"/>
    <row r="190" spans="1:1" ht="15" customHeight="1" x14ac:dyDescent="0.3"/>
    <row r="191" spans="1:1" ht="15" customHeight="1" x14ac:dyDescent="0.3"/>
    <row r="192" spans="1:1" ht="15" customHeight="1" x14ac:dyDescent="0.3"/>
    <row r="193" ht="15" customHeight="1" x14ac:dyDescent="0.3"/>
    <row r="194" ht="15" customHeight="1" x14ac:dyDescent="0.3"/>
    <row r="195" ht="15" customHeight="1" x14ac:dyDescent="0.3"/>
    <row r="196" ht="15" customHeight="1" x14ac:dyDescent="0.3"/>
    <row r="197" ht="15" customHeight="1" x14ac:dyDescent="0.3"/>
    <row r="198" ht="15" customHeight="1" x14ac:dyDescent="0.3"/>
    <row r="199" ht="15" customHeight="1" x14ac:dyDescent="0.3"/>
    <row r="200" ht="15" customHeight="1" x14ac:dyDescent="0.3"/>
    <row r="201" ht="15" customHeight="1" x14ac:dyDescent="0.3"/>
  </sheetData>
  <sheetProtection algorithmName="SHA-512" hashValue="sQyUMo/0A08Ql6gdAhjiWROSK/eK/nwRsuF/jj0jvuuNPkz4ZI1MGs7YffXBFToNwsKaETTpNj/7aZ7a2VAVUA==" saltValue="xvmBAKOBy5VED/iLp2VMfA==" spinCount="100000" sheet="1" objects="1" scenarios="1" selectLockedCells="1" selectUnlockedCells="1"/>
  <mergeCells count="7">
    <mergeCell ref="A27:A42"/>
    <mergeCell ref="A120:A130"/>
    <mergeCell ref="A104:A112"/>
    <mergeCell ref="A160:A177"/>
    <mergeCell ref="A138:A156"/>
    <mergeCell ref="A79:A86"/>
    <mergeCell ref="A101:A102"/>
  </mergeCells>
  <conditionalFormatting sqref="D43:F43 D1:F26">
    <cfRule type="cellIs" dxfId="2563" priority="1" operator="equal">
      <formula>"NON"</formula>
    </cfRule>
    <cfRule type="cellIs" dxfId="2562" priority="2" operator="equal">
      <formula>"OUI"</formula>
    </cfRule>
  </conditionalFormatting>
  <dataValidations count="1">
    <dataValidation allowBlank="1" showInputMessage="1" sqref="A27 B27:XFD42 A1:A12" xr:uid="{C4BD6C85-7A94-4987-AE4B-69E6B812BCAF}"/>
  </dataValidations>
  <printOptions horizontalCentered="1"/>
  <pageMargins left="0.70866141732283472" right="0.70866141732283472" top="0.78740157480314965" bottom="0.78740157480314965" header="0.31496062992125984" footer="0.31496062992125984"/>
  <pageSetup paperSize="9" scale="99" fitToHeight="0" orientation="portrait" r:id="rId1"/>
  <headerFooter scaleWithDoc="0">
    <oddHeader>&amp;C&amp;"-,Gras italique"&amp;K00-048&amp;F
- &amp;A -</oddHeader>
    <oddFooter>&amp;L&amp;"-,Gras italique"&amp;K00-048Création INGENECO Technologies &amp;RPage &amp;P sur &amp;N</oddFooter>
  </headerFooter>
  <rowBreaks count="5" manualBreakCount="5">
    <brk id="25" man="1"/>
    <brk id="54" man="1"/>
    <brk id="102" man="1"/>
    <brk id="136" man="1"/>
    <brk id="176" man="1"/>
  </rowBreaks>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493C3F-E94B-4962-B186-7A582D36D289}">
  <sheetPr codeName="Feuil1">
    <tabColor theme="4"/>
    <pageSetUpPr fitToPage="1"/>
  </sheetPr>
  <dimension ref="A1:XFB596"/>
  <sheetViews>
    <sheetView showGridLines="0" topLeftCell="B1" zoomScale="55" zoomScaleNormal="55" workbookViewId="0">
      <selection activeCell="B22" sqref="B22:F22"/>
    </sheetView>
  </sheetViews>
  <sheetFormatPr baseColWidth="10" defaultColWidth="0" defaultRowHeight="14.4" zeroHeight="1" x14ac:dyDescent="0.3"/>
  <cols>
    <col min="1" max="1" width="12.5546875" style="2" hidden="1" customWidth="1"/>
    <col min="2" max="2" width="15.6640625" style="2" customWidth="1"/>
    <col min="3" max="3" width="17.6640625" style="2" bestFit="1" customWidth="1"/>
    <col min="4" max="4" width="24.6640625" style="2" customWidth="1"/>
    <col min="5" max="7" width="20.6640625" style="2" customWidth="1"/>
    <col min="8" max="8" width="39" style="2" customWidth="1"/>
    <col min="9" max="9" width="15.6640625" style="2" customWidth="1"/>
    <col min="10" max="10" width="30.6640625" style="2" customWidth="1"/>
    <col min="11" max="11" width="15.6640625" style="2" customWidth="1"/>
    <col min="12" max="12" width="28.33203125" style="2" customWidth="1"/>
    <col min="13" max="13" width="30.6640625" style="2" customWidth="1"/>
    <col min="14" max="14" width="94.6640625" style="2" customWidth="1"/>
    <col min="15" max="15" width="19.109375" style="2" customWidth="1"/>
    <col min="16" max="16" width="19.5546875" style="2" customWidth="1"/>
    <col min="17" max="17" width="75.6640625" style="2" customWidth="1"/>
    <col min="18" max="18" width="39.88671875" style="2" customWidth="1"/>
    <col min="19" max="19" width="11.5546875" style="2" hidden="1" customWidth="1"/>
    <col min="20" max="16382" width="11.5546875" style="2" hidden="1"/>
    <col min="16383" max="16384" width="0.5546875" style="2" customWidth="1"/>
  </cols>
  <sheetData>
    <row r="1" spans="2:18" ht="40.5" customHeight="1" x14ac:dyDescent="0.3">
      <c r="B1" s="353"/>
      <c r="C1" s="353"/>
      <c r="D1" s="353"/>
      <c r="E1" s="353"/>
      <c r="F1" s="353"/>
      <c r="G1" s="353"/>
      <c r="H1" s="353"/>
      <c r="I1" s="353"/>
      <c r="J1" s="353"/>
      <c r="K1" s="353"/>
      <c r="L1" s="353"/>
      <c r="M1" s="353"/>
      <c r="N1" s="353"/>
      <c r="O1" s="353"/>
      <c r="P1" s="353"/>
      <c r="Q1" s="353"/>
      <c r="R1" s="353"/>
    </row>
    <row r="2" spans="2:18" x14ac:dyDescent="0.3">
      <c r="B2" s="353"/>
      <c r="C2" s="353"/>
      <c r="D2" s="353"/>
      <c r="E2" s="353"/>
      <c r="F2" s="353"/>
      <c r="G2" s="353"/>
      <c r="H2" s="353"/>
      <c r="I2" s="353"/>
      <c r="J2" s="353"/>
      <c r="K2" s="353"/>
      <c r="L2" s="353"/>
      <c r="M2" s="353"/>
      <c r="N2" s="353"/>
      <c r="O2" s="353"/>
      <c r="P2" s="353"/>
      <c r="Q2" s="353"/>
      <c r="R2" s="353"/>
    </row>
    <row r="3" spans="2:18" x14ac:dyDescent="0.3">
      <c r="B3" s="353"/>
      <c r="C3" s="353"/>
      <c r="D3" s="353"/>
      <c r="E3" s="353"/>
      <c r="F3" s="353"/>
      <c r="G3" s="353"/>
      <c r="H3" s="353"/>
      <c r="I3" s="353"/>
      <c r="J3" s="353"/>
      <c r="K3" s="353"/>
      <c r="L3" s="353"/>
      <c r="M3" s="353"/>
      <c r="N3" s="353"/>
      <c r="O3" s="353"/>
      <c r="P3" s="353"/>
      <c r="Q3" s="353"/>
      <c r="R3" s="353"/>
    </row>
    <row r="4" spans="2:18" x14ac:dyDescent="0.3">
      <c r="B4" s="353"/>
      <c r="C4" s="353"/>
      <c r="D4" s="353"/>
      <c r="E4" s="353"/>
      <c r="F4" s="353"/>
      <c r="G4" s="353"/>
      <c r="H4" s="353"/>
      <c r="I4" s="353"/>
      <c r="J4" s="353"/>
      <c r="K4" s="353"/>
      <c r="L4" s="353"/>
      <c r="M4" s="353"/>
      <c r="N4" s="353"/>
      <c r="O4" s="353"/>
      <c r="P4" s="353"/>
      <c r="Q4" s="353"/>
      <c r="R4" s="353"/>
    </row>
    <row r="5" spans="2:18" x14ac:dyDescent="0.3">
      <c r="B5" s="353"/>
      <c r="C5" s="353"/>
      <c r="D5" s="353"/>
      <c r="E5" s="353"/>
      <c r="F5" s="353"/>
      <c r="G5" s="353"/>
      <c r="H5" s="353"/>
      <c r="I5" s="353"/>
      <c r="J5" s="353"/>
      <c r="K5" s="353"/>
      <c r="L5" s="353"/>
      <c r="M5" s="353"/>
      <c r="N5" s="353"/>
      <c r="O5" s="353"/>
      <c r="P5" s="353"/>
      <c r="Q5" s="353"/>
      <c r="R5" s="353"/>
    </row>
    <row r="6" spans="2:18" x14ac:dyDescent="0.3">
      <c r="B6" s="353"/>
      <c r="C6" s="353"/>
      <c r="D6" s="353"/>
      <c r="E6" s="353"/>
      <c r="F6" s="353"/>
      <c r="G6" s="353"/>
      <c r="H6" s="353"/>
      <c r="I6" s="353"/>
      <c r="J6" s="353"/>
      <c r="K6" s="353"/>
      <c r="L6" s="353"/>
      <c r="M6" s="353"/>
      <c r="N6" s="353"/>
      <c r="O6" s="353"/>
      <c r="P6" s="353"/>
      <c r="Q6" s="353"/>
      <c r="R6" s="353"/>
    </row>
    <row r="7" spans="2:18" x14ac:dyDescent="0.3">
      <c r="B7" s="353"/>
      <c r="C7" s="353"/>
      <c r="D7" s="353"/>
      <c r="E7" s="353"/>
      <c r="F7" s="353"/>
      <c r="G7" s="353"/>
      <c r="H7" s="353"/>
      <c r="I7" s="353"/>
      <c r="J7" s="353"/>
      <c r="K7" s="353"/>
      <c r="L7" s="353"/>
      <c r="M7" s="353"/>
      <c r="N7" s="353"/>
      <c r="O7" s="353"/>
      <c r="P7" s="353"/>
      <c r="Q7" s="353"/>
      <c r="R7" s="353"/>
    </row>
    <row r="8" spans="2:18" x14ac:dyDescent="0.3">
      <c r="B8" s="353"/>
      <c r="C8" s="353"/>
      <c r="D8" s="353"/>
      <c r="E8" s="353"/>
      <c r="F8" s="353"/>
      <c r="G8" s="353"/>
      <c r="H8" s="353"/>
      <c r="I8" s="353"/>
      <c r="J8" s="353"/>
      <c r="K8" s="353"/>
      <c r="L8" s="353"/>
      <c r="M8" s="353"/>
      <c r="N8" s="353"/>
      <c r="O8" s="353"/>
      <c r="P8" s="353"/>
      <c r="Q8" s="353"/>
      <c r="R8" s="353"/>
    </row>
    <row r="9" spans="2:18" x14ac:dyDescent="0.3">
      <c r="B9" s="353"/>
      <c r="C9" s="353"/>
      <c r="D9" s="353"/>
      <c r="E9" s="353"/>
      <c r="F9" s="353"/>
      <c r="G9" s="353"/>
      <c r="H9" s="353"/>
      <c r="I9" s="353"/>
      <c r="J9" s="353"/>
      <c r="K9" s="353"/>
      <c r="L9" s="353"/>
      <c r="M9" s="353"/>
      <c r="N9" s="353"/>
      <c r="O9" s="353"/>
      <c r="P9" s="353"/>
      <c r="Q9" s="353"/>
      <c r="R9" s="353"/>
    </row>
    <row r="10" spans="2:18" x14ac:dyDescent="0.3">
      <c r="B10" s="353"/>
      <c r="C10" s="353"/>
      <c r="D10" s="353"/>
      <c r="E10" s="353"/>
      <c r="F10" s="353"/>
      <c r="G10" s="353"/>
      <c r="H10" s="353"/>
      <c r="I10" s="353"/>
      <c r="J10" s="353"/>
      <c r="K10" s="353"/>
      <c r="L10" s="353"/>
      <c r="M10" s="353"/>
      <c r="N10" s="353"/>
      <c r="O10" s="353"/>
      <c r="P10" s="353"/>
      <c r="Q10" s="353"/>
      <c r="R10" s="353"/>
    </row>
    <row r="11" spans="2:18" s="5" customFormat="1" ht="18" customHeight="1" x14ac:dyDescent="0.3">
      <c r="B11" s="350" t="str">
        <f>+ACCUEIL!A8</f>
        <v>MODULE DE RECHERCHE SIMPLIFIEE 
DE PROCEDES DE FACADE EXTERIEURE SUR SUPPORT BOIS</v>
      </c>
      <c r="C11" s="350"/>
      <c r="D11" s="350"/>
      <c r="E11" s="350"/>
      <c r="F11" s="350"/>
      <c r="G11" s="350"/>
      <c r="H11" s="350"/>
      <c r="I11" s="350"/>
      <c r="J11" s="350"/>
      <c r="K11" s="350"/>
      <c r="L11" s="350"/>
      <c r="M11" s="350"/>
      <c r="N11" s="350"/>
      <c r="O11" s="350"/>
      <c r="P11" s="350"/>
      <c r="Q11" s="350"/>
      <c r="R11" s="350"/>
    </row>
    <row r="12" spans="2:18" s="5" customFormat="1" ht="15" customHeight="1" x14ac:dyDescent="0.3">
      <c r="B12" s="350"/>
      <c r="C12" s="350"/>
      <c r="D12" s="350"/>
      <c r="E12" s="350"/>
      <c r="F12" s="350"/>
      <c r="G12" s="350"/>
      <c r="H12" s="350"/>
      <c r="I12" s="350"/>
      <c r="J12" s="350"/>
      <c r="K12" s="350"/>
      <c r="L12" s="350"/>
      <c r="M12" s="350"/>
      <c r="N12" s="350"/>
      <c r="O12" s="350"/>
      <c r="P12" s="350"/>
      <c r="Q12" s="350"/>
      <c r="R12" s="350"/>
    </row>
    <row r="13" spans="2:18" s="5" customFormat="1" ht="15" customHeight="1" x14ac:dyDescent="0.3">
      <c r="B13" s="350"/>
      <c r="C13" s="350"/>
      <c r="D13" s="350"/>
      <c r="E13" s="350"/>
      <c r="F13" s="350"/>
      <c r="G13" s="350"/>
      <c r="H13" s="350"/>
      <c r="I13" s="350"/>
      <c r="J13" s="350"/>
      <c r="K13" s="350"/>
      <c r="L13" s="350"/>
      <c r="M13" s="350"/>
      <c r="N13" s="350"/>
      <c r="O13" s="350"/>
      <c r="P13" s="350"/>
      <c r="Q13" s="350"/>
      <c r="R13" s="350"/>
    </row>
    <row r="14" spans="2:18" s="5" customFormat="1" ht="45" customHeight="1" x14ac:dyDescent="0.3">
      <c r="B14" s="352" t="str">
        <f>ACCUEIL!A10&amp;CHAR(10)&amp;ACCUEIL!A11</f>
        <v>Version 03-1 du 18/07/2024
Date du dernier référencement : 28/06/2024</v>
      </c>
      <c r="C14" s="352"/>
      <c r="D14" s="352"/>
      <c r="E14" s="352"/>
      <c r="F14" s="352"/>
      <c r="G14" s="352"/>
      <c r="H14" s="352"/>
      <c r="I14" s="352"/>
      <c r="J14" s="352"/>
      <c r="K14" s="352"/>
      <c r="L14" s="352"/>
      <c r="M14" s="352"/>
      <c r="N14" s="352"/>
      <c r="O14" s="352"/>
      <c r="P14" s="352"/>
      <c r="Q14" s="352"/>
      <c r="R14" s="352"/>
    </row>
    <row r="15" spans="2:18" s="5" customFormat="1" ht="18" customHeight="1" x14ac:dyDescent="0.3">
      <c r="B15" s="351" t="s">
        <v>1531</v>
      </c>
      <c r="C15" s="351"/>
      <c r="D15" s="351"/>
      <c r="E15" s="351"/>
      <c r="F15" s="351"/>
      <c r="G15" s="351"/>
      <c r="H15" s="351"/>
      <c r="I15" s="351"/>
      <c r="J15" s="351"/>
      <c r="K15" s="351"/>
      <c r="L15" s="351"/>
      <c r="M15" s="351"/>
      <c r="N15" s="351"/>
      <c r="O15" s="351"/>
      <c r="P15" s="351"/>
      <c r="Q15" s="351"/>
      <c r="R15" s="351"/>
    </row>
    <row r="16" spans="2:18" s="5" customFormat="1" ht="18" customHeight="1" x14ac:dyDescent="0.3">
      <c r="B16" s="351"/>
      <c r="C16" s="351"/>
      <c r="D16" s="351"/>
      <c r="E16" s="351"/>
      <c r="F16" s="351"/>
      <c r="G16" s="351"/>
      <c r="H16" s="351"/>
      <c r="I16" s="351"/>
      <c r="J16" s="351"/>
      <c r="K16" s="351"/>
      <c r="L16" s="351"/>
      <c r="M16" s="351"/>
      <c r="N16" s="351"/>
      <c r="O16" s="351"/>
      <c r="P16" s="351"/>
      <c r="Q16" s="351"/>
      <c r="R16" s="351"/>
    </row>
    <row r="17" spans="2:19" s="5" customFormat="1" ht="18" customHeight="1" x14ac:dyDescent="0.3">
      <c r="B17" s="351"/>
      <c r="C17" s="351"/>
      <c r="D17" s="351"/>
      <c r="E17" s="351"/>
      <c r="F17" s="351"/>
      <c r="G17" s="351"/>
      <c r="H17" s="351"/>
      <c r="I17" s="351"/>
      <c r="J17" s="351"/>
      <c r="K17" s="351"/>
      <c r="L17" s="351"/>
      <c r="M17" s="351"/>
      <c r="N17" s="351"/>
      <c r="O17" s="351"/>
      <c r="P17" s="351"/>
      <c r="Q17" s="351"/>
      <c r="R17" s="351"/>
    </row>
    <row r="18" spans="2:19" s="5" customFormat="1" ht="18" customHeight="1" x14ac:dyDescent="0.3">
      <c r="B18" s="351"/>
      <c r="C18" s="351"/>
      <c r="D18" s="351"/>
      <c r="E18" s="351"/>
      <c r="F18" s="351"/>
      <c r="G18" s="351"/>
      <c r="H18" s="351"/>
      <c r="I18" s="351"/>
      <c r="J18" s="351"/>
      <c r="K18" s="351"/>
      <c r="L18" s="351"/>
      <c r="M18" s="351"/>
      <c r="N18" s="351"/>
      <c r="O18" s="351"/>
      <c r="P18" s="351"/>
      <c r="Q18" s="351"/>
      <c r="R18" s="351"/>
    </row>
    <row r="19" spans="2:19" s="5" customFormat="1" ht="18" customHeight="1" x14ac:dyDescent="0.3">
      <c r="B19" s="351"/>
      <c r="C19" s="351"/>
      <c r="D19" s="351"/>
      <c r="E19" s="351"/>
      <c r="F19" s="351"/>
      <c r="G19" s="351"/>
      <c r="H19" s="351"/>
      <c r="I19" s="351"/>
      <c r="J19" s="351"/>
      <c r="K19" s="351"/>
      <c r="L19" s="351"/>
      <c r="M19" s="351"/>
      <c r="N19" s="351"/>
      <c r="O19" s="351"/>
      <c r="P19" s="351"/>
      <c r="Q19" s="351"/>
      <c r="R19" s="351"/>
    </row>
    <row r="20" spans="2:19" s="5" customFormat="1" ht="18" customHeight="1" x14ac:dyDescent="0.3">
      <c r="B20" s="351"/>
      <c r="C20" s="351"/>
      <c r="D20" s="351"/>
      <c r="E20" s="351"/>
      <c r="F20" s="351"/>
      <c r="G20" s="351"/>
      <c r="H20" s="351"/>
      <c r="I20" s="351"/>
      <c r="J20" s="351"/>
      <c r="K20" s="351"/>
      <c r="L20" s="351"/>
      <c r="M20" s="351"/>
      <c r="N20" s="351"/>
      <c r="O20" s="351"/>
      <c r="P20" s="351"/>
      <c r="Q20" s="351"/>
      <c r="R20" s="351"/>
    </row>
    <row r="21" spans="2:19" s="5" customFormat="1" ht="18" customHeight="1" x14ac:dyDescent="0.3">
      <c r="B21" s="351"/>
      <c r="C21" s="351"/>
      <c r="D21" s="351"/>
      <c r="E21" s="351"/>
      <c r="F21" s="351"/>
      <c r="G21" s="351"/>
      <c r="H21" s="351"/>
      <c r="I21" s="351"/>
      <c r="J21" s="351"/>
      <c r="K21" s="351"/>
      <c r="L21" s="351"/>
      <c r="M21" s="351"/>
      <c r="N21" s="351"/>
      <c r="O21" s="351"/>
      <c r="P21" s="351"/>
      <c r="Q21" s="351"/>
      <c r="R21" s="351"/>
    </row>
    <row r="22" spans="2:19" s="5" customFormat="1" ht="18" customHeight="1" x14ac:dyDescent="0.3">
      <c r="B22" s="375" t="s">
        <v>1222</v>
      </c>
      <c r="C22" s="376"/>
      <c r="D22" s="376"/>
      <c r="E22" s="376"/>
      <c r="F22" s="376"/>
      <c r="G22" s="104"/>
      <c r="H22" s="104"/>
      <c r="I22" s="104"/>
      <c r="J22" s="104"/>
      <c r="K22" s="104"/>
      <c r="L22" s="104"/>
      <c r="M22" s="104"/>
      <c r="N22" s="104"/>
      <c r="O22" s="104"/>
      <c r="P22" s="104"/>
      <c r="Q22" s="104"/>
      <c r="R22" s="381" t="s">
        <v>1234</v>
      </c>
    </row>
    <row r="23" spans="2:19" s="5" customFormat="1" ht="18" customHeight="1" thickBot="1" x14ac:dyDescent="0.35">
      <c r="B23" s="104"/>
      <c r="C23" s="104"/>
      <c r="D23" s="104"/>
      <c r="E23" s="104"/>
      <c r="F23" s="104"/>
      <c r="G23" s="104"/>
      <c r="H23" s="104"/>
      <c r="I23" s="104"/>
      <c r="J23" s="104"/>
      <c r="K23" s="104"/>
      <c r="L23" s="104"/>
      <c r="M23" s="104"/>
      <c r="N23" s="104"/>
      <c r="O23" s="104"/>
      <c r="P23" s="104"/>
      <c r="Q23" s="104"/>
      <c r="R23" s="381"/>
    </row>
    <row r="24" spans="2:19" s="5" customFormat="1" ht="18" customHeight="1" x14ac:dyDescent="0.3">
      <c r="B24" s="357" t="s">
        <v>941</v>
      </c>
      <c r="C24" s="358"/>
      <c r="D24" s="358"/>
      <c r="E24" s="358"/>
      <c r="F24" s="359"/>
      <c r="G24" s="71"/>
      <c r="H24" s="71"/>
      <c r="I24" s="71"/>
      <c r="J24" s="71"/>
      <c r="K24" s="71"/>
      <c r="L24" s="71"/>
      <c r="M24" s="71"/>
      <c r="N24" s="71"/>
      <c r="O24" s="71"/>
      <c r="P24" s="71"/>
      <c r="R24" s="381"/>
    </row>
    <row r="25" spans="2:19" s="5" customFormat="1" ht="24.75" customHeight="1" thickBot="1" x14ac:dyDescent="0.35">
      <c r="B25" s="360"/>
      <c r="C25" s="361"/>
      <c r="D25" s="361"/>
      <c r="E25" s="361"/>
      <c r="F25" s="362"/>
      <c r="G25" s="71"/>
      <c r="H25" s="71"/>
      <c r="I25" s="71"/>
      <c r="J25" s="71"/>
      <c r="K25" s="71"/>
      <c r="L25" s="71"/>
      <c r="M25" s="71"/>
      <c r="N25" s="71"/>
      <c r="O25" s="71"/>
      <c r="P25" s="71"/>
      <c r="R25" s="381"/>
    </row>
    <row r="26" spans="2:19" s="5" customFormat="1" ht="75" customHeight="1" thickBot="1" x14ac:dyDescent="0.35">
      <c r="B26" s="72" t="s">
        <v>879</v>
      </c>
      <c r="C26" s="73" t="s">
        <v>905</v>
      </c>
      <c r="D26" s="384" t="s">
        <v>910</v>
      </c>
      <c r="E26" s="384"/>
      <c r="F26" s="385"/>
      <c r="G26" s="71"/>
      <c r="H26" s="71"/>
      <c r="I26" s="71"/>
      <c r="J26" s="71"/>
      <c r="K26" s="71"/>
      <c r="L26" s="71"/>
      <c r="M26" s="71"/>
      <c r="N26" s="71"/>
      <c r="O26" s="71"/>
      <c r="P26" s="71"/>
      <c r="R26" s="381"/>
      <c r="S26" s="74"/>
    </row>
    <row r="27" spans="2:19" s="5" customFormat="1" ht="45.9" customHeight="1" thickBot="1" x14ac:dyDescent="0.35">
      <c r="B27" s="186"/>
      <c r="C27" s="75" t="s">
        <v>1541</v>
      </c>
      <c r="D27" s="382"/>
      <c r="E27" s="382"/>
      <c r="F27" s="383"/>
      <c r="G27" s="379" t="str">
        <f>IF('PR-tampon'!$B$3=FALSE,"-&gt; Cocher la case paramètre recherché pour afficher la cellule de recherche si souhaité",IF(AND('PR-tampon'!$B$3=TRUE,$D$27=""),"-&gt; Choisir la support visé parmi les supports dans la liste déroulante pour que la recherche s'effectue",""))</f>
        <v>-&gt; Cocher la case paramètre recherché pour afficher la cellule de recherche si souhaité</v>
      </c>
      <c r="H27" s="380"/>
      <c r="I27" s="380"/>
      <c r="J27" s="380"/>
      <c r="K27" s="380"/>
      <c r="L27" s="380"/>
      <c r="M27" s="380"/>
      <c r="N27" s="71"/>
      <c r="O27" s="71"/>
      <c r="P27" s="71"/>
      <c r="R27" s="381"/>
      <c r="S27" s="74"/>
    </row>
    <row r="28" spans="2:19" s="5" customFormat="1" ht="45.9" customHeight="1" thickBot="1" x14ac:dyDescent="0.35">
      <c r="B28" s="343"/>
      <c r="C28" s="75" t="s">
        <v>959</v>
      </c>
      <c r="D28" s="382"/>
      <c r="E28" s="382"/>
      <c r="F28" s="383"/>
      <c r="G28" s="377" t="str">
        <f>IF(AND(SITUA_VISEE="",HAUT_VISEE&lt;&gt;"",'PR-tampon'!$B$4=TRUE),"-&gt; Veuiller choisir la situation de bâtiment visée dans la liste déroulante pour que la recherche s'effectue",IF(AND(SITUA_VISEE="",HAUT_VISEE="",'PR-tampon'!$B$4=TRUE),"-&gt; Veuiller choisir la situation de bâtiment visée dans la liste déroulante et saisir la hauteur de bâtiment visée pour que la recherche s'effectue",IF(AND(SITUA_VISEE&lt;&gt;"",HAUT_VISEE="",'PR-tampon'!$B$4=TRUE),"-&gt; Veuiller saisir la hauteur de bâtiment visée pour que la recherche s'effectue","-&gt; Cocher la case paramètre recherché pour afficher la cellule de recherche si souhaité")))</f>
        <v>-&gt; Cocher la case paramètre recherché pour afficher la cellule de recherche si souhaité</v>
      </c>
      <c r="H28" s="378"/>
      <c r="I28" s="378"/>
      <c r="J28" s="378"/>
      <c r="K28" s="378"/>
      <c r="L28" s="378"/>
      <c r="M28" s="378"/>
      <c r="N28" s="71"/>
      <c r="O28" s="71"/>
      <c r="P28" s="71"/>
      <c r="R28" s="381"/>
      <c r="S28" s="74"/>
    </row>
    <row r="29" spans="2:19" s="5" customFormat="1" ht="45.9" customHeight="1" thickBot="1" x14ac:dyDescent="0.35">
      <c r="B29" s="344"/>
      <c r="C29" s="75" t="s">
        <v>904</v>
      </c>
      <c r="D29" s="345"/>
      <c r="E29" s="345"/>
      <c r="F29" s="346"/>
      <c r="G29" s="377"/>
      <c r="H29" s="378"/>
      <c r="I29" s="378"/>
      <c r="J29" s="378"/>
      <c r="K29" s="378"/>
      <c r="L29" s="378"/>
      <c r="M29" s="378"/>
      <c r="N29" s="71"/>
      <c r="O29" s="71"/>
      <c r="P29" s="71"/>
      <c r="R29" s="381"/>
      <c r="S29" s="74"/>
    </row>
    <row r="30" spans="2:19" s="5" customFormat="1" ht="45.9" customHeight="1" thickBot="1" x14ac:dyDescent="0.35">
      <c r="B30" s="343"/>
      <c r="C30" s="75" t="s">
        <v>870</v>
      </c>
      <c r="D30" s="345"/>
      <c r="E30" s="345"/>
      <c r="F30" s="346"/>
      <c r="G30" s="377" t="str">
        <f>IF(AND($D$31="",ZONE_SIS_VISEE&lt;&gt;"",'PR-tampon'!$B$5=TRUE),"-&gt; Veuiller choisir la catégorie de bâtiment visée dans le liste déroulante pour que la recherche s'effectue",IF(AND($D$31="",ZONE_SIS_VISEE="",'PR-tampon'!$B$5=TRUE),"-&gt; Veuiller choisir la zone sismique visée et la catégorie de bâtiment visée dans les listes déroulantes correspondantes pour que la recherche s'effectue",IF(AND($D$31&lt;&gt;"",ZONE_SIS_VISEE="",'PR-tampon'!$B$5=TRUE),"-&gt; Veuiller choisir la zone sismique visée dans la liste déroulante pour que la recherche s'effectue","-&gt; Cocher la case paramètre recherché pour afficher la cellule de recherche si souhaité")))</f>
        <v>-&gt; Cocher la case paramètre recherché pour afficher la cellule de recherche si souhaité</v>
      </c>
      <c r="H30" s="378"/>
      <c r="I30" s="378"/>
      <c r="J30" s="378"/>
      <c r="K30" s="378"/>
      <c r="L30" s="378"/>
      <c r="M30" s="378"/>
      <c r="N30" s="71"/>
      <c r="O30" s="71"/>
      <c r="P30" s="71"/>
      <c r="R30" s="381"/>
      <c r="S30" s="74"/>
    </row>
    <row r="31" spans="2:19" ht="45.9" customHeight="1" thickBot="1" x14ac:dyDescent="0.35">
      <c r="B31" s="344"/>
      <c r="C31" s="75" t="s">
        <v>902</v>
      </c>
      <c r="D31" s="345"/>
      <c r="E31" s="345"/>
      <c r="F31" s="346"/>
      <c r="G31" s="377"/>
      <c r="H31" s="378"/>
      <c r="I31" s="378"/>
      <c r="J31" s="378"/>
      <c r="K31" s="378"/>
      <c r="L31" s="378"/>
      <c r="M31" s="378"/>
      <c r="N31" s="1"/>
      <c r="O31" s="1"/>
      <c r="P31" s="1"/>
      <c r="R31" s="381"/>
      <c r="S31" s="10"/>
    </row>
    <row r="32" spans="2:19" ht="13.5" customHeight="1" thickBot="1" x14ac:dyDescent="0.35">
      <c r="D32" s="1"/>
      <c r="E32" s="1"/>
      <c r="F32" s="1"/>
      <c r="G32" s="1"/>
      <c r="H32" s="76"/>
      <c r="I32" s="76"/>
      <c r="J32" s="76"/>
      <c r="K32" s="71"/>
      <c r="R32" s="381"/>
    </row>
    <row r="33" spans="1:19" ht="13.5" customHeight="1" thickBot="1" x14ac:dyDescent="0.35">
      <c r="B33" s="347" t="s">
        <v>1206</v>
      </c>
      <c r="C33" s="347"/>
      <c r="D33" s="347"/>
      <c r="E33" s="349" t="s">
        <v>109</v>
      </c>
      <c r="F33" s="349"/>
      <c r="G33" s="1"/>
      <c r="H33" s="76"/>
      <c r="I33" s="76"/>
      <c r="J33" s="76"/>
      <c r="K33" s="71"/>
      <c r="R33" s="381"/>
    </row>
    <row r="34" spans="1:19" ht="13.5" customHeight="1" thickBot="1" x14ac:dyDescent="0.35">
      <c r="B34" s="347" t="s">
        <v>1217</v>
      </c>
      <c r="C34" s="347"/>
      <c r="D34" s="347"/>
      <c r="E34" s="348" t="s">
        <v>1778</v>
      </c>
      <c r="F34" s="348"/>
      <c r="G34" s="1"/>
      <c r="H34" s="1"/>
      <c r="I34" s="1"/>
      <c r="J34" s="1"/>
      <c r="K34" s="1"/>
      <c r="R34" s="381"/>
    </row>
    <row r="35" spans="1:19" ht="13.5" customHeight="1" thickBot="1" x14ac:dyDescent="0.35">
      <c r="E35" s="1"/>
      <c r="F35" s="1"/>
      <c r="G35" s="1"/>
      <c r="H35" s="76"/>
      <c r="I35" s="76"/>
      <c r="J35" s="76"/>
      <c r="K35" s="71"/>
      <c r="L35" s="1"/>
      <c r="R35" s="381"/>
      <c r="S35" s="10"/>
    </row>
    <row r="36" spans="1:19" ht="39.6" customHeight="1" thickBot="1" x14ac:dyDescent="0.35">
      <c r="B36" s="372" t="s">
        <v>1554</v>
      </c>
      <c r="C36" s="373"/>
      <c r="D36" s="373"/>
      <c r="E36" s="374"/>
      <c r="F36" s="89">
        <f ca="1">COUNTIF('PR-tampon'!B9:B487,"&gt;0")</f>
        <v>186</v>
      </c>
      <c r="G36" s="1"/>
      <c r="H36" s="76"/>
      <c r="I36" s="76"/>
      <c r="J36" s="76"/>
      <c r="K36" s="71"/>
      <c r="R36" s="381"/>
    </row>
    <row r="37" spans="1:19" ht="13.5" customHeight="1" thickBot="1" x14ac:dyDescent="0.35">
      <c r="D37" s="1"/>
      <c r="E37" s="1"/>
      <c r="F37" s="1"/>
      <c r="G37" s="1"/>
      <c r="H37" s="1"/>
      <c r="I37" s="1"/>
      <c r="J37" s="1"/>
      <c r="K37" s="1"/>
      <c r="R37" s="381"/>
    </row>
    <row r="38" spans="1:19" ht="15" customHeight="1" x14ac:dyDescent="0.3">
      <c r="B38" s="333"/>
      <c r="C38" s="334" t="s">
        <v>146</v>
      </c>
      <c r="D38" s="335"/>
      <c r="E38" s="335"/>
      <c r="F38" s="336"/>
      <c r="G38" s="363" t="s">
        <v>928</v>
      </c>
      <c r="H38" s="364"/>
      <c r="I38" s="364"/>
      <c r="J38" s="365"/>
      <c r="K38" s="334" t="s">
        <v>144</v>
      </c>
      <c r="L38" s="335"/>
      <c r="M38" s="335"/>
      <c r="N38" s="335"/>
      <c r="O38" s="335"/>
      <c r="P38" s="335"/>
      <c r="Q38" s="336"/>
      <c r="R38" s="354" t="s">
        <v>940</v>
      </c>
    </row>
    <row r="39" spans="1:19" ht="15" customHeight="1" x14ac:dyDescent="0.3">
      <c r="B39" s="333"/>
      <c r="C39" s="337"/>
      <c r="D39" s="338"/>
      <c r="E39" s="338"/>
      <c r="F39" s="339"/>
      <c r="G39" s="366"/>
      <c r="H39" s="367"/>
      <c r="I39" s="367"/>
      <c r="J39" s="368"/>
      <c r="K39" s="337"/>
      <c r="L39" s="338"/>
      <c r="M39" s="338"/>
      <c r="N39" s="338"/>
      <c r="O39" s="338"/>
      <c r="P39" s="338"/>
      <c r="Q39" s="339"/>
      <c r="R39" s="355"/>
    </row>
    <row r="40" spans="1:19" ht="15" customHeight="1" x14ac:dyDescent="0.3">
      <c r="B40" s="333"/>
      <c r="C40" s="337"/>
      <c r="D40" s="338"/>
      <c r="E40" s="338"/>
      <c r="F40" s="339"/>
      <c r="G40" s="366"/>
      <c r="H40" s="367"/>
      <c r="I40" s="367"/>
      <c r="J40" s="368"/>
      <c r="K40" s="337"/>
      <c r="L40" s="338"/>
      <c r="M40" s="338"/>
      <c r="N40" s="338"/>
      <c r="O40" s="338"/>
      <c r="P40" s="338"/>
      <c r="Q40" s="339"/>
      <c r="R40" s="355"/>
    </row>
    <row r="41" spans="1:19" ht="15.75" customHeight="1" thickBot="1" x14ac:dyDescent="0.35">
      <c r="B41" s="333"/>
      <c r="C41" s="340"/>
      <c r="D41" s="341"/>
      <c r="E41" s="341"/>
      <c r="F41" s="342"/>
      <c r="G41" s="369"/>
      <c r="H41" s="370"/>
      <c r="I41" s="370"/>
      <c r="J41" s="371"/>
      <c r="K41" s="340"/>
      <c r="L41" s="341"/>
      <c r="M41" s="341"/>
      <c r="N41" s="341"/>
      <c r="O41" s="341"/>
      <c r="P41" s="341"/>
      <c r="Q41" s="342"/>
      <c r="R41" s="356"/>
    </row>
    <row r="42" spans="1:19" ht="75.75" customHeight="1" thickBot="1" x14ac:dyDescent="0.35">
      <c r="B42" s="9" t="s">
        <v>81</v>
      </c>
      <c r="C42" s="36" t="s">
        <v>109</v>
      </c>
      <c r="D42" s="36" t="s">
        <v>1207</v>
      </c>
      <c r="E42" s="77" t="s">
        <v>1208</v>
      </c>
      <c r="F42" s="77" t="s">
        <v>1236</v>
      </c>
      <c r="G42" s="36" t="s">
        <v>1209</v>
      </c>
      <c r="H42" s="36" t="s">
        <v>1</v>
      </c>
      <c r="I42" s="36" t="s">
        <v>866</v>
      </c>
      <c r="J42" s="77" t="s">
        <v>931</v>
      </c>
      <c r="K42" s="36" t="s">
        <v>909</v>
      </c>
      <c r="L42" s="36" t="s">
        <v>927</v>
      </c>
      <c r="M42" s="36" t="s">
        <v>1196</v>
      </c>
      <c r="N42" s="36" t="s">
        <v>355</v>
      </c>
      <c r="O42" s="36" t="s">
        <v>1224</v>
      </c>
      <c r="P42" s="36" t="s">
        <v>1225</v>
      </c>
      <c r="Q42" s="37" t="s">
        <v>356</v>
      </c>
      <c r="R42" s="17" t="s">
        <v>939</v>
      </c>
    </row>
    <row r="43" spans="1:19" ht="170.1" customHeight="1" x14ac:dyDescent="0.3">
      <c r="A43" s="2">
        <v>1</v>
      </c>
      <c r="B43" s="10">
        <f ca="1">IF('PR-tampon'!E9="","",IF('PR-tampon'!E9=0,"",INDIRECT(NOM_FR_FACADE&amp;ADDRESS('PR-tampon'!$E9,COLUMN(REFERENCEMENT_FACADE[[#Headers],[DATE REFERENCEMENT]])))))</f>
        <v>45469</v>
      </c>
      <c r="C43" s="2" t="str">
        <f ca="1">IF('PR-tampon'!B9="","",IF('PR-tampon'!B9=0,"",INDIRECT(NOM_FR_FACADE&amp;ADDRESS('PR-tampon'!$E9,COLUMN(REFERENCEMENT_FACADE[[#Headers],[ASPECT]])))))</f>
        <v>Enduit</v>
      </c>
      <c r="D43" s="2" t="str">
        <f ca="1">IF('PR-tampon'!B9="","",IF('PR-tampon'!B9=0,"",INDIRECT(NOM_FR_FACADE&amp;ADDRESS('PR-tampon'!$E9,COLUMN(REFERENCEMENT_FACADE[[#Headers],[TYPE DE PROCEDE]])))))</f>
        <v>Bardage rapporté - Système d’enduit sur plaque</v>
      </c>
      <c r="E43" s="2" t="str">
        <f ca="1">IF('PR-tampon'!B9="","",IF('PR-tampon'!B9=0,"",INDIRECT(NOM_FR_FACADE&amp;ADDRESS('PR-tampon'!$E9,COLUMN(REFERENCEMENT_FACADE[[#Headers],[NOM COMMERCIAL DU PROCEDE]])))))</f>
        <v>StoVentec R Enduits sur support bois</v>
      </c>
      <c r="F43" s="2" t="str">
        <f ca="1">IF('PR-tampon'!B9="","",IF('PR-tampon'!B9=0,"",INDIRECT(NOM_FR_FACADE&amp;ADDRESS('PR-tampon'!$E9,COLUMN(REFERENCEMENT_FACADE[[#Headers],[FABRICANT / TITULAIRE]])))))</f>
        <v>Sto S.A.S</v>
      </c>
      <c r="G43" s="2" t="str">
        <f ca="1">IF('PR-tampon'!B9="","",IF('PR-tampon'!B9=0,"",INDIRECT(NOM_FR_FACADE&amp;ADDRESS('PR-tampon'!$E9,COLUMN(REFERENCEMENT_FACADE[[#Headers],[TYPE DE DOCUMENT DE REFERENCE]])))))</f>
        <v>Avis Technique</v>
      </c>
      <c r="H43" s="2" t="str">
        <f ca="1">IF('PR-tampon'!B9="","",IF('PR-tampon'!B9=0,"",INDIRECT(NOM_FR_FACADE&amp;ADDRESS('PR-tampon'!$E9,COLUMN(REFERENCEMENT_FACADE[[#Headers],[REF]])))))</f>
        <v>2.2/22-1840_V2</v>
      </c>
      <c r="I43" s="10">
        <f ca="1">IF('PR-tampon'!B9="","",IF('PR-tampon'!B9=0,"",INDIRECT(NOM_FR_FACADE&amp;ADDRESS('PR-tampon'!$E9,COLUMN(REFERENCEMENT_FACADE[[#Headers],[AVIS LIMITE AU / VALIDITE]])))))</f>
        <v>47664</v>
      </c>
      <c r="J43" s="10" t="str">
        <f ca="1">IF('PR-tampon'!B9="","",IF('PR-tampon'!B9=0,"",INDIRECT(NOM_FR_FACADE&amp;ADDRESS('PR-tampon'!$E9,COLUMN(REFERENCEMENT_FACADE[[#Headers],[TC/TNC
dans le domaine d''emploi visé]])))))</f>
        <v>TC</v>
      </c>
      <c r="K43" s="2" t="str">
        <f ca="1">IF('PR-tampon'!B9="","",IF('PR-tampon'!B9=0,"",INDIRECT(NOM_FR_FACADE&amp;ADDRESS('PR-tampon'!$E9,COLUMN(REFERENCEMENT_FACADE[[#Headers],[Synthèse support visés]])))))</f>
        <v>COB (NF DTU 31.2) / CLT (Sous AT/DTA)</v>
      </c>
      <c r="L43" s="2" t="str">
        <f ca="1">IF('PR-tampon'!B9="","",IF('PR-tampon'!B9=0,"",INDIRECT(NOM_FR_FACADE&amp;ADDRESS('PR-tampon'!$E9,COLUMN(REFERENCEMENT_FACADE[[#Headers],[LIMITATION DE HAUTEUR DE FACADE3]])))))</f>
        <v>(Situation a à c) h≤ 18 m
(Situation d) h≤ 10 m</v>
      </c>
      <c r="M43" s="108">
        <f ca="1">IF('PR-tampon'!B9="","",IF('PR-tampon'!B9=0,"",INDIRECT(NOM_FR_FACADE&amp;ADDRESS('PR-tampon'!$E9,COLUMN(REFERENCEMENT_FACADE[[#Headers],[LIMITATION DE HAUTEUR DE FACADE]])))))</f>
        <v>18</v>
      </c>
      <c r="N43" s="88" t="str">
        <f ca="1">IF('PR-tampon'!B9="","",IF('PR-tampon'!B9=0,"",IF(INDIRECT(NOM_FR_FACADE&amp;ADDRESS('PR-tampon'!$E9,COLUMN(REFERENCEMENT_FACADE[Observation domaine d''emploi Hauteur])))=0,"-",INDIRECT(NOM_FR_FACADE&amp;ADDRESS('PR-tampon'!$E9,COLUMN(REFERENCEMENT_FACADE[Observation domaine d''emploi Hauteur]))))))</f>
        <v>Nb : Le critère de recherche par hauteur n'étant pas coché ou les données (hauteur ou situation) n'étant pas saisies, l'utilisateur est alerté qu'il peut exister des limites de hauteurs et des dispositions particulières données dans le référentiel technique du procédé qui ne sont pas affichées. 
Le logiciel peut les faire apparaitre, pour ce faire : 
 - la case de recherche en fonction de la hauteur doit être cochée ;
 - les données de hauteur ET de situation du bâtiment doivent être saisies.</v>
      </c>
      <c r="O43" s="2" t="str">
        <f ca="1">IF('PR-tampon'!B9="","",IF('PR-tampon'!B9=0,"",INDIRECT(NOM_FR_FACADE&amp;ADDRESS('PR-tampon'!$E9,COLUMN(REFERENCEMENT_FACADE[[#Headers],[Colonne zone visée]])))))</f>
        <v>4
4**
4**
4**</v>
      </c>
      <c r="P43" s="2" t="str">
        <f ca="1">IF('PR-tampon'!B9="","",IF('PR-tampon'!B9=0,"",INDIRECT(NOM_FR_FACADE&amp;ADDRESS('PR-tampon'!$E9,COLUMN(REFERENCEMENT_FACADE[[#Headers],[Colonne catégorie visée]])))))</f>
        <v>I
II
III
IV</v>
      </c>
      <c r="Q43" s="88" t="str">
        <f ca="1">IF(OR(RECH_CATEGORIE=FALSE,MID(Tableau5[[#This Row],[ZONE DE SISMICITE MAXIMALE POUR LA CATEGORIE DE BATIMENT VISEE]],2,2)="**"),IF('PR-tampon'!B9="","",IF('PR-tampon'!B9=0,"",IF(INDIRECT(NOM_FR_FACADE&amp;ADDRESS('PR-tampon'!$E9,COLUMN(REFERENCEMENT_FACADE[OBSERVATIONS SUR DOMAINE D''EMPLOI Sismique])))="","-",(INDIRECT(NOM_FR_FACADE&amp;ADDRESS('PR-tampon'!$E9,COLUMN(REFERENCEMENT_FACADE[OBSERVATIONS SUR DOMAINE D''EMPLOI Sismique]))))))),"")</f>
        <v>** Domaine d'emploi sismique :
L’Annexe sismique ne s’applique pas pour des éléments de hauteur ≤ 3,50 m.</v>
      </c>
      <c r="R43" s="2" t="str">
        <f ca="1">IF('PR-tampon'!B9="","",IF('PR-tampon'!B9=0,"",IF(INDIRECT(NOM_FR_FACADE&amp;ADDRESS('PR-tampon'!$E9,COLUMN(REFERENCEMENT_FACADE[REF ApL])))=0,"",INDIRECT(NOM_FR_FACADE&amp;ADDRESS('PR-tampon'!$E9,COLUMN(REFERENCEMENT_FACADE[REF ApL]))))))</f>
        <v/>
      </c>
    </row>
    <row r="44" spans="1:19" ht="170.1" customHeight="1" x14ac:dyDescent="0.3">
      <c r="A44" s="2">
        <f ca="1">IF('PR-tampon'!B10=0,"",IF(A43+1&gt;'MODULE DE RECHERCHE'!$F$36,"",A43+1))</f>
        <v>2</v>
      </c>
      <c r="B44" s="10">
        <f ca="1">IF('PR-tampon'!E10="","",IF('PR-tampon'!E10=0,"",INDIRECT(NOM_FR_FACADE&amp;ADDRESS('PR-tampon'!$E10,COLUMN(REFERENCEMENT_FACADE[[#Headers],[DATE REFERENCEMENT]])))))</f>
        <v>45268</v>
      </c>
      <c r="C44" s="2" t="str">
        <f ca="1">IF('PR-tampon'!B10="","",IF('PR-tampon'!B10=0,"",INDIRECT(NOM_FR_FACADE&amp;ADDRESS('PR-tampon'!$E10,COLUMN(REFERENCEMENT_FACADE[[#Headers],[ASPECT]])))))</f>
        <v>Enduit</v>
      </c>
      <c r="D44" s="2" t="str">
        <f ca="1">IF('PR-tampon'!B10="","",IF('PR-tampon'!B10=0,"",INDIRECT(NOM_FR_FACADE&amp;ADDRESS('PR-tampon'!$E10,COLUMN(REFERENCEMENT_FACADE[[#Headers],[TYPE DE PROCEDE]])))))</f>
        <v>Bardage rapporté - Système d’enduit sur plaque</v>
      </c>
      <c r="E44" s="2" t="str">
        <f ca="1">IF('PR-tampon'!B10="","",IF('PR-tampon'!B10=0,"",INDIRECT(NOM_FR_FACADE&amp;ADDRESS('PR-tampon'!$E10,COLUMN(REFERENCEMENT_FACADE[[#Headers],[NOM COMMERCIAL DU PROCEDE]])))))</f>
        <v>StoVentec R Enduits sur support FOB</v>
      </c>
      <c r="F44" s="2" t="str">
        <f ca="1">IF('PR-tampon'!B10="","",IF('PR-tampon'!B10=0,"",INDIRECT(NOM_FR_FACADE&amp;ADDRESS('PR-tampon'!$E10,COLUMN(REFERENCEMENT_FACADE[[#Headers],[FABRICANT / TITULAIRE]])))))</f>
        <v>Nexity 
et 
Sto S.A.S</v>
      </c>
      <c r="G44" s="2" t="str">
        <f ca="1">IF('PR-tampon'!B10="","",IF('PR-tampon'!B10=0,"",INDIRECT(NOM_FR_FACADE&amp;ADDRESS('PR-tampon'!$E10,COLUMN(REFERENCEMENT_FACADE[[#Headers],[TYPE DE DOCUMENT DE REFERENCE]])))))</f>
        <v>Appréciation Technique d'Expérimentation (ATEx cas a)</v>
      </c>
      <c r="H44" s="2" t="str">
        <f ca="1">IF('PR-tampon'!B10="","",IF('PR-tampon'!B10=0,"",INDIRECT(NOM_FR_FACADE&amp;ADDRESS('PR-tampon'!$E10,COLUMN(REFERENCEMENT_FACADE[[#Headers],[REF]])))))</f>
        <v>3156_v2</v>
      </c>
      <c r="I44" s="10">
        <f ca="1">IF('PR-tampon'!B10="","",IF('PR-tampon'!B10=0,"",INDIRECT(NOM_FR_FACADE&amp;ADDRESS('PR-tampon'!$E10,COLUMN(REFERENCEMENT_FACADE[[#Headers],[AVIS LIMITE AU / VALIDITE]])))))</f>
        <v>46387</v>
      </c>
      <c r="J44" s="10" t="str">
        <f ca="1">IF('PR-tampon'!B10="","",IF('PR-tampon'!B10=0,"",INDIRECT(NOM_FR_FACADE&amp;ADDRESS('PR-tampon'!$E10,COLUMN(REFERENCEMENT_FACADE[[#Headers],[TC/TNC
dans le domaine d''emploi visé]])))))</f>
        <v>TC</v>
      </c>
      <c r="K44" s="2" t="str">
        <f ca="1">IF('PR-tampon'!B10="","",IF('PR-tampon'!B10=0,"",INDIRECT(NOM_FR_FACADE&amp;ADDRESS('PR-tampon'!$E10,COLUMN(REFERENCEMENT_FACADE[[#Headers],[Synthèse support visés]])))))</f>
        <v>FOB (NF DTU 31.4)</v>
      </c>
      <c r="L44" s="2" t="str">
        <f ca="1">IF('PR-tampon'!B10="","",IF('PR-tampon'!B10=0,"",INDIRECT(NOM_FR_FACADE&amp;ADDRESS('PR-tampon'!$E10,COLUMN(REFERENCEMENT_FACADE[[#Headers],[LIMITATION DE HAUTEUR DE FACADE3]])))))</f>
        <v>(Situation a à c) h≤ 36 m
(Situation d) h≤ 36 m</v>
      </c>
      <c r="M44" s="108">
        <f ca="1">IF('PR-tampon'!B10="","",IF('PR-tampon'!B10=0,"",INDIRECT(NOM_FR_FACADE&amp;ADDRESS('PR-tampon'!$E10,COLUMN(REFERENCEMENT_FACADE[[#Headers],[LIMITATION DE HAUTEUR DE FACADE]])))))</f>
        <v>36</v>
      </c>
      <c r="N44" s="88" t="str">
        <f ca="1">IF('PR-tampon'!B10="","",IF('PR-tampon'!B10=0,"",IF(INDIRECT(NOM_FR_FACADE&amp;ADDRESS('PR-tampon'!$E10,COLUMN(REFERENCEMENT_FACADE[Observation domaine d''emploi Hauteur])))=0,"-",INDIRECT(NOM_FR_FACADE&amp;ADDRESS('PR-tampon'!$E10,COLUMN(REFERENCEMENT_FACADE[Observation domaine d''emploi Hauteur]))))))</f>
        <v>Nb : Le critère de recherche par hauteur n'étant pas coché ou les données (hauteur ou situation) n'étant pas saisies, l'utilisateur est alerté qu'il peut exister des limites de hauteurs et des dispositions particulières données dans le référentiel technique du procédé qui ne sont pas affichées. 
Le logiciel peut les faire apparaitre, pour ce faire : 
 - la case de recherche en fonction de la hauteur doit être cochée ;
 - les données de hauteur ET de situation du bâtiment doivent être saisies.</v>
      </c>
      <c r="O44" s="2" t="str">
        <f ca="1">IF('PR-tampon'!B10="","",IF('PR-tampon'!B10=0,"",INDIRECT(NOM_FR_FACADE&amp;ADDRESS('PR-tampon'!$E10,COLUMN(REFERENCEMENT_FACADE[[#Headers],[Colonne zone visée]])))))</f>
        <v>4
4**
4**
4**</v>
      </c>
      <c r="P44" s="2" t="str">
        <f ca="1">IF('PR-tampon'!B10="","",IF('PR-tampon'!B10=0,"",INDIRECT(NOM_FR_FACADE&amp;ADDRESS('PR-tampon'!$E10,COLUMN(REFERENCEMENT_FACADE[[#Headers],[Colonne catégorie visée]])))))</f>
        <v>I
II
III
IV</v>
      </c>
      <c r="Q44" s="88" t="str">
        <f ca="1">IF(OR(RECH_CATEGORIE=FALSE,MID(Tableau5[[#This Row],[ZONE DE SISMICITE MAXIMALE POUR LA CATEGORIE DE BATIMENT VISEE]],2,2)="**"),IF('PR-tampon'!B10="","",IF('PR-tampon'!B10=0,"",IF(INDIRECT(NOM_FR_FACADE&amp;ADDRESS('PR-tampon'!$E10,COLUMN(REFERENCEMENT_FACADE[OBSERVATIONS SUR DOMAINE D''EMPLOI Sismique])))="","-",(INDIRECT(NOM_FR_FACADE&amp;ADDRESS('PR-tampon'!$E10,COLUMN(REFERENCEMENT_FACADE[OBSERVATIONS SUR DOMAINE D''EMPLOI Sismique]))))))),"")</f>
        <v>"** Domaine d'emploi sismique :
Hors configurations avec un revêtement collé dont la masse surfacique est supérieure à 40 kg/m²."</v>
      </c>
      <c r="R44" s="2" t="str">
        <f ca="1">IF('PR-tampon'!B10="","",IF('PR-tampon'!B10=0,"",IF(INDIRECT(NOM_FR_FACADE&amp;ADDRESS('PR-tampon'!$E10,COLUMN(REFERENCEMENT_FACADE[REF ApL])))=0,"",INDIRECT(NOM_FR_FACADE&amp;ADDRESS('PR-tampon'!$E10,COLUMN(REFERENCEMENT_FACADE[REF ApL]))))))</f>
        <v>EFR-16-001538 B
EFR-16-001538 C</v>
      </c>
    </row>
    <row r="45" spans="1:19" ht="170.1" customHeight="1" x14ac:dyDescent="0.3">
      <c r="A45" s="2">
        <f ca="1">IF('PR-tampon'!B11=0,"",IF(A44+1&gt;'MODULE DE RECHERCHE'!$F$36,"",A44+1))</f>
        <v>3</v>
      </c>
      <c r="B45" s="10">
        <f ca="1">IF('PR-tampon'!E11="","",IF('PR-tampon'!E11=0,"",INDIRECT(NOM_FR_FACADE&amp;ADDRESS('PR-tampon'!$E11,COLUMN(REFERENCEMENT_FACADE[[#Headers],[DATE REFERENCEMENT]])))))</f>
        <v>45254</v>
      </c>
      <c r="C45" s="2" t="str">
        <f ca="1">IF('PR-tampon'!B11="","",IF('PR-tampon'!B11=0,"",INDIRECT(NOM_FR_FACADE&amp;ADDRESS('PR-tampon'!$E11,COLUMN(REFERENCEMENT_FACADE[[#Headers],[ASPECT]])))))</f>
        <v>Enduit</v>
      </c>
      <c r="D45" s="2" t="str">
        <f ca="1">IF('PR-tampon'!B11="","",IF('PR-tampon'!B11=0,"",INDIRECT(NOM_FR_FACADE&amp;ADDRESS('PR-tampon'!$E11,COLUMN(REFERENCEMENT_FACADE[[#Headers],[TYPE DE PROCEDE]])))))</f>
        <v>Bardage rapporté - Système d’enduit sur plaque</v>
      </c>
      <c r="E45" s="2" t="str">
        <f ca="1">IF('PR-tampon'!B11="","",IF('PR-tampon'!B11=0,"",INDIRECT(NOM_FR_FACADE&amp;ADDRESS('PR-tampon'!$E11,COLUMN(REFERENCEMENT_FACADE[[#Headers],[NOM COMMERCIAL DU PROCEDE]])))))</f>
        <v>StoVentec R Enduits sur support FOB</v>
      </c>
      <c r="F45" s="2" t="str">
        <f ca="1">IF('PR-tampon'!B11="","",IF('PR-tampon'!B11=0,"",INDIRECT(NOM_FR_FACADE&amp;ADDRESS('PR-tampon'!$E11,COLUMN(REFERENCEMENT_FACADE[[#Headers],[FABRICANT / TITULAIRE]])))))</f>
        <v>Bouygues Immobilier 
et 
Sto S.A.S</v>
      </c>
      <c r="G45" s="2" t="str">
        <f ca="1">IF('PR-tampon'!B11="","",IF('PR-tampon'!B11=0,"",INDIRECT(NOM_FR_FACADE&amp;ADDRESS('PR-tampon'!$E11,COLUMN(REFERENCEMENT_FACADE[[#Headers],[TYPE DE DOCUMENT DE REFERENCE]])))))</f>
        <v>Appréciation Technique d'Expérimentation (ATEx cas a)</v>
      </c>
      <c r="H45" s="2" t="str">
        <f ca="1">IF('PR-tampon'!B11="","",IF('PR-tampon'!B11=0,"",INDIRECT(NOM_FR_FACADE&amp;ADDRESS('PR-tampon'!$E11,COLUMN(REFERENCEMENT_FACADE[[#Headers],[REF]])))))</f>
        <v>3114_v2</v>
      </c>
      <c r="I45" s="10">
        <f ca="1">IF('PR-tampon'!B11="","",IF('PR-tampon'!B11=0,"",INDIRECT(NOM_FR_FACADE&amp;ADDRESS('PR-tampon'!$E11,COLUMN(REFERENCEMENT_FACADE[[#Headers],[AVIS LIMITE AU / VALIDITE]])))))</f>
        <v>46325</v>
      </c>
      <c r="J45" s="10" t="str">
        <f ca="1">IF('PR-tampon'!B11="","",IF('PR-tampon'!B11=0,"",INDIRECT(NOM_FR_FACADE&amp;ADDRESS('PR-tampon'!$E11,COLUMN(REFERENCEMENT_FACADE[[#Headers],[TC/TNC
dans le domaine d''emploi visé]])))))</f>
        <v>TC</v>
      </c>
      <c r="K45" s="2" t="str">
        <f ca="1">IF('PR-tampon'!B11="","",IF('PR-tampon'!B11=0,"",INDIRECT(NOM_FR_FACADE&amp;ADDRESS('PR-tampon'!$E11,COLUMN(REFERENCEMENT_FACADE[[#Headers],[Synthèse support visés]])))))</f>
        <v>FOB (NF DTU 31.4)</v>
      </c>
      <c r="L45" s="2" t="str">
        <f ca="1">IF('PR-tampon'!B11="","",IF('PR-tampon'!B11=0,"",INDIRECT(NOM_FR_FACADE&amp;ADDRESS('PR-tampon'!$E11,COLUMN(REFERENCEMENT_FACADE[[#Headers],[LIMITATION DE HAUTEUR DE FACADE3]])))))</f>
        <v>(Situation a à c) h≤ 34 m
(Situation d) h≤ 34 m</v>
      </c>
      <c r="M45" s="108">
        <f ca="1">IF('PR-tampon'!B11="","",IF('PR-tampon'!B11=0,"",INDIRECT(NOM_FR_FACADE&amp;ADDRESS('PR-tampon'!$E11,COLUMN(REFERENCEMENT_FACADE[[#Headers],[LIMITATION DE HAUTEUR DE FACADE]])))))</f>
        <v>34</v>
      </c>
      <c r="N45" s="88" t="str">
        <f ca="1">IF('PR-tampon'!B11="","",IF('PR-tampon'!B11=0,"",IF(INDIRECT(NOM_FR_FACADE&amp;ADDRESS('PR-tampon'!$E11,COLUMN(REFERENCEMENT_FACADE[Observation domaine d''emploi Hauteur])))=0,"-",INDIRECT(NOM_FR_FACADE&amp;ADDRESS('PR-tampon'!$E11,COLUMN(REFERENCEMENT_FACADE[Observation domaine d''emploi Hauteur]))))))</f>
        <v>Nb : Le critère de recherche par hauteur n'étant pas coché ou les données (hauteur ou situation) n'étant pas saisies, l'utilisateur est alerté qu'il peut exister des limites de hauteurs et des dispositions particulières données dans le référentiel technique du procédé qui ne sont pas affichées. 
Le logiciel peut les faire apparaitre, pour ce faire : 
 - la case de recherche en fonction de la hauteur doit être cochée ;
 - les données de hauteur ET de situation du bâtiment doivent être saisies.</v>
      </c>
      <c r="O45" s="2" t="str">
        <f ca="1">IF('PR-tampon'!B11="","",IF('PR-tampon'!B11=0,"",INDIRECT(NOM_FR_FACADE&amp;ADDRESS('PR-tampon'!$E11,COLUMN(REFERENCEMENT_FACADE[[#Headers],[Colonne zone visée]])))))</f>
        <v>4
4**
4**
4**</v>
      </c>
      <c r="P45" s="2" t="str">
        <f ca="1">IF('PR-tampon'!B11="","",IF('PR-tampon'!B11=0,"",INDIRECT(NOM_FR_FACADE&amp;ADDRESS('PR-tampon'!$E11,COLUMN(REFERENCEMENT_FACADE[[#Headers],[Colonne catégorie visée]])))))</f>
        <v>I
II
III
IV</v>
      </c>
      <c r="Q45" s="88" t="str">
        <f ca="1">IF(OR(RECH_CATEGORIE=FALSE,MID(Tableau5[[#This Row],[ZONE DE SISMICITE MAXIMALE POUR LA CATEGORIE DE BATIMENT VISEE]],2,2)="**"),IF('PR-tampon'!B11="","",IF('PR-tampon'!B11=0,"",IF(INDIRECT(NOM_FR_FACADE&amp;ADDRESS('PR-tampon'!$E11,COLUMN(REFERENCEMENT_FACADE[OBSERVATIONS SUR DOMAINE D''EMPLOI Sismique])))="","-",(INDIRECT(NOM_FR_FACADE&amp;ADDRESS('PR-tampon'!$E11,COLUMN(REFERENCEMENT_FACADE[OBSERVATIONS SUR DOMAINE D''EMPLOI Sismique]))))))),"")</f>
        <v>** Domaine d'emploi sismique :
Hors configurations avec un système de masse surfacique maximale du revêtement enduit + joints ou parements collés/enduits + joint supérieure à 42 kg/m².</v>
      </c>
      <c r="R45" s="2" t="str">
        <f ca="1">IF('PR-tampon'!B11="","",IF('PR-tampon'!B11=0,"",IF(INDIRECT(NOM_FR_FACADE&amp;ADDRESS('PR-tampon'!$E11,COLUMN(REFERENCEMENT_FACADE[REF ApL])))=0,"",INDIRECT(NOM_FR_FACADE&amp;ADDRESS('PR-tampon'!$E11,COLUMN(REFERENCEMENT_FACADE[REF ApL]))))))</f>
        <v>EFR-16-001538 B Révision 3
EFR-16-001538 C Révision 3</v>
      </c>
    </row>
    <row r="46" spans="1:19" ht="170.1" customHeight="1" x14ac:dyDescent="0.3">
      <c r="A46" s="2">
        <f ca="1">IF('PR-tampon'!B12=0,"",IF(A45+1&gt;'MODULE DE RECHERCHE'!$F$36,"",A45+1))</f>
        <v>4</v>
      </c>
      <c r="B46" s="10">
        <f ca="1">IF('PR-tampon'!E12="","",IF('PR-tampon'!E12=0,"",INDIRECT(NOM_FR_FACADE&amp;ADDRESS('PR-tampon'!$E12,COLUMN(REFERENCEMENT_FACADE[[#Headers],[DATE REFERENCEMENT]])))))</f>
        <v>45216</v>
      </c>
      <c r="C46" s="2" t="str">
        <f ca="1">IF('PR-tampon'!B12="","",IF('PR-tampon'!B12=0,"",INDIRECT(NOM_FR_FACADE&amp;ADDRESS('PR-tampon'!$E12,COLUMN(REFERENCEMENT_FACADE[[#Headers],[ASPECT]])))))</f>
        <v>Enduit</v>
      </c>
      <c r="D46" s="2" t="str">
        <f ca="1">IF('PR-tampon'!B12="","",IF('PR-tampon'!B12=0,"",INDIRECT(NOM_FR_FACADE&amp;ADDRESS('PR-tampon'!$E12,COLUMN(REFERENCEMENT_FACADE[[#Headers],[TYPE DE PROCEDE]])))))</f>
        <v>Bardage rapporté - Système d’enduit sur plaque</v>
      </c>
      <c r="E46" s="2" t="str">
        <f ca="1">IF('PR-tampon'!B12="","",IF('PR-tampon'!B12=0,"",INDIRECT(NOM_FR_FACADE&amp;ADDRESS('PR-tampon'!$E12,COLUMN(REFERENCEMENT_FACADE[[#Headers],[NOM COMMERCIAL DU PROCEDE]])))))</f>
        <v>AQUAPANEL® Outdoor Bardage sur support bois</v>
      </c>
      <c r="F46" s="2" t="str">
        <f ca="1">IF('PR-tampon'!B12="","",IF('PR-tampon'!B12=0,"",INDIRECT(NOM_FR_FACADE&amp;ADDRESS('PR-tampon'!$E12,COLUMN(REFERENCEMENT_FACADE[[#Headers],[FABRICANT / TITULAIRE]])))))</f>
        <v>Knauf</v>
      </c>
      <c r="G46" s="2" t="str">
        <f ca="1">IF('PR-tampon'!B12="","",IF('PR-tampon'!B12=0,"",INDIRECT(NOM_FR_FACADE&amp;ADDRESS('PR-tampon'!$E12,COLUMN(REFERENCEMENT_FACADE[[#Headers],[TYPE DE DOCUMENT DE REFERENCE]])))))</f>
        <v>Avis Technique</v>
      </c>
      <c r="H46" s="2" t="str">
        <f ca="1">IF('PR-tampon'!B12="","",IF('PR-tampon'!B12=0,"",INDIRECT(NOM_FR_FACADE&amp;ADDRESS('PR-tampon'!$E12,COLUMN(REFERENCEMENT_FACADE[[#Headers],[REF]])))))</f>
        <v>2.2/21-1834_V1</v>
      </c>
      <c r="I46" s="10">
        <f ca="1">IF('PR-tampon'!B12="","",IF('PR-tampon'!B12=0,"",INDIRECT(NOM_FR_FACADE&amp;ADDRESS('PR-tampon'!$E12,COLUMN(REFERENCEMENT_FACADE[[#Headers],[AVIS LIMITE AU / VALIDITE]])))))</f>
        <v>45504</v>
      </c>
      <c r="J46" s="10" t="str">
        <f ca="1">IF('PR-tampon'!B12="","",IF('PR-tampon'!B12=0,"",INDIRECT(NOM_FR_FACADE&amp;ADDRESS('PR-tampon'!$E12,COLUMN(REFERENCEMENT_FACADE[[#Headers],[TC/TNC
dans le domaine d''emploi visé]])))))</f>
        <v>TC</v>
      </c>
      <c r="K46" s="2" t="str">
        <f ca="1">IF('PR-tampon'!B12="","",IF('PR-tampon'!B12=0,"",INDIRECT(NOM_FR_FACADE&amp;ADDRESS('PR-tampon'!$E12,COLUMN(REFERENCEMENT_FACADE[[#Headers],[Synthèse support visés]])))))</f>
        <v>COB (NF DTU 31.2) / CLT (Sous AT/DTA)</v>
      </c>
      <c r="L46" s="2" t="str">
        <f ca="1">IF('PR-tampon'!B12="","",IF('PR-tampon'!B12=0,"",INDIRECT(NOM_FR_FACADE&amp;ADDRESS('PR-tampon'!$E12,COLUMN(REFERENCEMENT_FACADE[[#Headers],[LIMITATION DE HAUTEUR DE FACADE3]])))))</f>
        <v>(Situation a à c) h≤ 18 m
(Situation d) h≤ 10 m</v>
      </c>
      <c r="M46" s="108">
        <f ca="1">IF('PR-tampon'!B12="","",IF('PR-tampon'!B12=0,"",INDIRECT(NOM_FR_FACADE&amp;ADDRESS('PR-tampon'!$E12,COLUMN(REFERENCEMENT_FACADE[[#Headers],[LIMITATION DE HAUTEUR DE FACADE]])))))</f>
        <v>18</v>
      </c>
      <c r="N46" s="88" t="str">
        <f ca="1">IF('PR-tampon'!B12="","",IF('PR-tampon'!B12=0,"",IF(INDIRECT(NOM_FR_FACADE&amp;ADDRESS('PR-tampon'!$E12,COLUMN(REFERENCEMENT_FACADE[Observation domaine d''emploi Hauteur])))=0,"-",INDIRECT(NOM_FR_FACADE&amp;ADDRESS('PR-tampon'!$E12,COLUMN(REFERENCEMENT_FACADE[Observation domaine d''emploi Hauteur]))))))</f>
        <v>Nb : Le critère de recherche par hauteur n'étant pas coché ou les données (hauteur ou situation) n'étant pas saisies, l'utilisateur est alerté qu'il peut exister des limites de hauteurs et des dispositions particulières données dans le référentiel technique du procédé qui ne sont pas affichées. 
Le logiciel peut les faire apparaitre, pour ce faire : 
 - la case de recherche en fonction de la hauteur doit être cochée ;
 - les données de hauteur ET de situation du bâtiment doivent être saisies.</v>
      </c>
      <c r="O46" s="2" t="str">
        <f ca="1">IF('PR-tampon'!B12="","",IF('PR-tampon'!B12=0,"",INDIRECT(NOM_FR_FACADE&amp;ADDRESS('PR-tampon'!$E12,COLUMN(REFERENCEMENT_FACADE[[#Headers],[Colonne zone visée]])))))</f>
        <v>4
4
4
4</v>
      </c>
      <c r="P46" s="2" t="str">
        <f ca="1">IF('PR-tampon'!B12="","",IF('PR-tampon'!B12=0,"",INDIRECT(NOM_FR_FACADE&amp;ADDRESS('PR-tampon'!$E12,COLUMN(REFERENCEMENT_FACADE[[#Headers],[Colonne catégorie visée]])))))</f>
        <v>I
II
III
IV</v>
      </c>
      <c r="Q46" s="88" t="str">
        <f ca="1">IF(OR(RECH_CATEGORIE=FALSE,MID(Tableau5[[#This Row],[ZONE DE SISMICITE MAXIMALE POUR LA CATEGORIE DE BATIMENT VISEE]],2,2)="**"),IF('PR-tampon'!B12="","",IF('PR-tampon'!B12=0,"",IF(INDIRECT(NOM_FR_FACADE&amp;ADDRESS('PR-tampon'!$E12,COLUMN(REFERENCEMENT_FACADE[OBSERVATIONS SUR DOMAINE D''EMPLOI Sismique])))="","-",(INDIRECT(NOM_FR_FACADE&amp;ADDRESS('PR-tampon'!$E12,COLUMN(REFERENCEMENT_FACADE[OBSERVATIONS SUR DOMAINE D''EMPLOI Sismique]))))))),"")</f>
        <v>-</v>
      </c>
      <c r="R46" s="2" t="str">
        <f ca="1">IF('PR-tampon'!B12="","",IF('PR-tampon'!B12=0,"",IF(INDIRECT(NOM_FR_FACADE&amp;ADDRESS('PR-tampon'!$E12,COLUMN(REFERENCEMENT_FACADE[REF ApL])))=0,"",INDIRECT(NOM_FR_FACADE&amp;ADDRESS('PR-tampon'!$E12,COLUMN(REFERENCEMENT_FACADE[REF ApL]))))))</f>
        <v/>
      </c>
    </row>
    <row r="47" spans="1:19" ht="170.1" customHeight="1" x14ac:dyDescent="0.3">
      <c r="A47" s="2">
        <f ca="1">IF('PR-tampon'!B13=0,"",IF(A46+1&gt;'MODULE DE RECHERCHE'!$F$36,"",A46+1))</f>
        <v>5</v>
      </c>
      <c r="B47" s="10">
        <f ca="1">IF('PR-tampon'!E13="","",IF('PR-tampon'!E13=0,"",INDIRECT(NOM_FR_FACADE&amp;ADDRESS('PR-tampon'!$E13,COLUMN(REFERENCEMENT_FACADE[[#Headers],[DATE REFERENCEMENT]])))))</f>
        <v>45216</v>
      </c>
      <c r="C47" s="2" t="str">
        <f ca="1">IF('PR-tampon'!B13="","",IF('PR-tampon'!B13=0,"",INDIRECT(NOM_FR_FACADE&amp;ADDRESS('PR-tampon'!$E13,COLUMN(REFERENCEMENT_FACADE[[#Headers],[ASPECT]])))))</f>
        <v>Enduit</v>
      </c>
      <c r="D47" s="2" t="str">
        <f ca="1">IF('PR-tampon'!B13="","",IF('PR-tampon'!B13=0,"",INDIRECT(NOM_FR_FACADE&amp;ADDRESS('PR-tampon'!$E13,COLUMN(REFERENCEMENT_FACADE[[#Headers],[TYPE DE PROCEDE]])))))</f>
        <v>Bardage rapporté - Système d’enduit sur plaque</v>
      </c>
      <c r="E47" s="2" t="str">
        <f ca="1">IF('PR-tampon'!B13="","",IF('PR-tampon'!B13=0,"",INDIRECT(NOM_FR_FACADE&amp;ADDRESS('PR-tampon'!$E13,COLUMN(REFERENCEMENT_FACADE[[#Headers],[NOM COMMERCIAL DU PROCEDE]])))))</f>
        <v>AQUAPANEL® Outdoor Bardage sur support bois</v>
      </c>
      <c r="F47" s="2" t="str">
        <f ca="1">IF('PR-tampon'!B13="","",IF('PR-tampon'!B13=0,"",INDIRECT(NOM_FR_FACADE&amp;ADDRESS('PR-tampon'!$E13,COLUMN(REFERENCEMENT_FACADE[[#Headers],[FABRICANT / TITULAIRE]])))))</f>
        <v>Knauf</v>
      </c>
      <c r="G47" s="2" t="str">
        <f ca="1">IF('PR-tampon'!B13="","",IF('PR-tampon'!B13=0,"",INDIRECT(NOM_FR_FACADE&amp;ADDRESS('PR-tampon'!$E13,COLUMN(REFERENCEMENT_FACADE[[#Headers],[TYPE DE DOCUMENT DE REFERENCE]])))))</f>
        <v>Avis Technique</v>
      </c>
      <c r="H47" s="2" t="str">
        <f ca="1">IF('PR-tampon'!B13="","",IF('PR-tampon'!B13=0,"",INDIRECT(NOM_FR_FACADE&amp;ADDRESS('PR-tampon'!$E13,COLUMN(REFERENCEMENT_FACADE[[#Headers],[REF]])))))</f>
        <v>2.2/21-1834_V1.1</v>
      </c>
      <c r="I47" s="10">
        <f ca="1">IF('PR-tampon'!B13="","",IF('PR-tampon'!B13=0,"",INDIRECT(NOM_FR_FACADE&amp;ADDRESS('PR-tampon'!$E13,COLUMN(REFERENCEMENT_FACADE[[#Headers],[AVIS LIMITE AU / VALIDITE]])))))</f>
        <v>45504</v>
      </c>
      <c r="J47" s="10" t="str">
        <f ca="1">IF('PR-tampon'!B13="","",IF('PR-tampon'!B13=0,"",INDIRECT(NOM_FR_FACADE&amp;ADDRESS('PR-tampon'!$E13,COLUMN(REFERENCEMENT_FACADE[[#Headers],[TC/TNC
dans le domaine d''emploi visé]])))))</f>
        <v>TC</v>
      </c>
      <c r="K47" s="2" t="str">
        <f ca="1">IF('PR-tampon'!B13="","",IF('PR-tampon'!B13=0,"",INDIRECT(NOM_FR_FACADE&amp;ADDRESS('PR-tampon'!$E13,COLUMN(REFERENCEMENT_FACADE[[#Headers],[Synthèse support visés]])))))</f>
        <v>COB (NF DTU 31.2) / CLT (Sous AT/DTA)</v>
      </c>
      <c r="L47" s="2" t="str">
        <f ca="1">IF('PR-tampon'!B13="","",IF('PR-tampon'!B13=0,"",INDIRECT(NOM_FR_FACADE&amp;ADDRESS('PR-tampon'!$E13,COLUMN(REFERENCEMENT_FACADE[[#Headers],[LIMITATION DE HAUTEUR DE FACADE3]])))))</f>
        <v>(Situation a à c) h≤ 18 m
(Situation d) h≤ 10 m</v>
      </c>
      <c r="M47" s="108">
        <f ca="1">IF('PR-tampon'!B13="","",IF('PR-tampon'!B13=0,"",INDIRECT(NOM_FR_FACADE&amp;ADDRESS('PR-tampon'!$E13,COLUMN(REFERENCEMENT_FACADE[[#Headers],[LIMITATION DE HAUTEUR DE FACADE]])))))</f>
        <v>18</v>
      </c>
      <c r="N47" s="88" t="str">
        <f ca="1">IF('PR-tampon'!B13="","",IF('PR-tampon'!B13=0,"",IF(INDIRECT(NOM_FR_FACADE&amp;ADDRESS('PR-tampon'!$E13,COLUMN(REFERENCEMENT_FACADE[Observation domaine d''emploi Hauteur])))=0,"-",INDIRECT(NOM_FR_FACADE&amp;ADDRESS('PR-tampon'!$E13,COLUMN(REFERENCEMENT_FACADE[Observation domaine d''emploi Hauteur]))))))</f>
        <v>Nb : Le critère de recherche par hauteur n'étant pas coché ou les données (hauteur ou situation) n'étant pas saisies, l'utilisateur est alerté qu'il peut exister des limites de hauteurs et des dispositions particulières données dans le référentiel technique du procédé qui ne sont pas affichées. 
Le logiciel peut les faire apparaitre, pour ce faire : 
 - la case de recherche en fonction de la hauteur doit être cochée ;
 - les données de hauteur ET de situation du bâtiment doivent être saisies.</v>
      </c>
      <c r="O47" s="2" t="str">
        <f ca="1">IF('PR-tampon'!B13="","",IF('PR-tampon'!B13=0,"",INDIRECT(NOM_FR_FACADE&amp;ADDRESS('PR-tampon'!$E13,COLUMN(REFERENCEMENT_FACADE[[#Headers],[Colonne zone visée]])))))</f>
        <v>4
4
4
4</v>
      </c>
      <c r="P47" s="2" t="str">
        <f ca="1">IF('PR-tampon'!B13="","",IF('PR-tampon'!B13=0,"",INDIRECT(NOM_FR_FACADE&amp;ADDRESS('PR-tampon'!$E13,COLUMN(REFERENCEMENT_FACADE[[#Headers],[Colonne catégorie visée]])))))</f>
        <v>I
II
III
IV</v>
      </c>
      <c r="Q47" s="88" t="str">
        <f ca="1">IF(OR(RECH_CATEGORIE=FALSE,MID(Tableau5[[#This Row],[ZONE DE SISMICITE MAXIMALE POUR LA CATEGORIE DE BATIMENT VISEE]],2,2)="**"),IF('PR-tampon'!B13="","",IF('PR-tampon'!B13=0,"",IF(INDIRECT(NOM_FR_FACADE&amp;ADDRESS('PR-tampon'!$E13,COLUMN(REFERENCEMENT_FACADE[OBSERVATIONS SUR DOMAINE D''EMPLOI Sismique])))="","-",(INDIRECT(NOM_FR_FACADE&amp;ADDRESS('PR-tampon'!$E13,COLUMN(REFERENCEMENT_FACADE[OBSERVATIONS SUR DOMAINE D''EMPLOI Sismique]))))))),"")</f>
        <v>-</v>
      </c>
      <c r="R47" s="2" t="str">
        <f ca="1">IF('PR-tampon'!B13="","",IF('PR-tampon'!B13=0,"",IF(INDIRECT(NOM_FR_FACADE&amp;ADDRESS('PR-tampon'!$E13,COLUMN(REFERENCEMENT_FACADE[REF ApL])))=0,"",INDIRECT(NOM_FR_FACADE&amp;ADDRESS('PR-tampon'!$E13,COLUMN(REFERENCEMENT_FACADE[REF ApL]))))))</f>
        <v/>
      </c>
    </row>
    <row r="48" spans="1:19" ht="170.1" customHeight="1" x14ac:dyDescent="0.3">
      <c r="A48" s="2">
        <f ca="1">IF('PR-tampon'!B14=0,"",IF(A47+1&gt;'MODULE DE RECHERCHE'!$F$36,"",A47+1))</f>
        <v>6</v>
      </c>
      <c r="B48" s="10">
        <f ca="1">IF('PR-tampon'!E14="","",IF('PR-tampon'!E14=0,"",INDIRECT(NOM_FR_FACADE&amp;ADDRESS('PR-tampon'!$E14,COLUMN(REFERENCEMENT_FACADE[[#Headers],[DATE REFERENCEMENT]])))))</f>
        <v>45216</v>
      </c>
      <c r="C48" s="2" t="str">
        <f ca="1">IF('PR-tampon'!B14="","",IF('PR-tampon'!B14=0,"",INDIRECT(NOM_FR_FACADE&amp;ADDRESS('PR-tampon'!$E14,COLUMN(REFERENCEMENT_FACADE[[#Headers],[ASPECT]])))))</f>
        <v>Enduit</v>
      </c>
      <c r="D48" s="2" t="str">
        <f ca="1">IF('PR-tampon'!B14="","",IF('PR-tampon'!B14=0,"",INDIRECT(NOM_FR_FACADE&amp;ADDRESS('PR-tampon'!$E14,COLUMN(REFERENCEMENT_FACADE[[#Headers],[TYPE DE PROCEDE]])))))</f>
        <v>Bardage rapporté - Système d’enduit sur plaque</v>
      </c>
      <c r="E48" s="2" t="str">
        <f ca="1">IF('PR-tampon'!B14="","",IF('PR-tampon'!B14=0,"",INDIRECT(NOM_FR_FACADE&amp;ADDRESS('PR-tampon'!$E14,COLUMN(REFERENCEMENT_FACADE[[#Headers],[NOM COMMERCIAL DU PROCEDE]])))))</f>
        <v>SINIAT AQUABOARD sur support bois</v>
      </c>
      <c r="F48" s="2" t="str">
        <f ca="1">IF('PR-tampon'!B14="","",IF('PR-tampon'!B14=0,"",INDIRECT(NOM_FR_FACADE&amp;ADDRESS('PR-tampon'!$E14,COLUMN(REFERENCEMENT_FACADE[[#Headers],[FABRICANT / TITULAIRE]])))))</f>
        <v>Etex France Building Performance S.A. 
(FR)</v>
      </c>
      <c r="G48" s="2" t="str">
        <f ca="1">IF('PR-tampon'!B14="","",IF('PR-tampon'!B14=0,"",INDIRECT(NOM_FR_FACADE&amp;ADDRESS('PR-tampon'!$E14,COLUMN(REFERENCEMENT_FACADE[[#Headers],[TYPE DE DOCUMENT DE REFERENCE]])))))</f>
        <v>Avis Technique</v>
      </c>
      <c r="H48" s="2" t="str">
        <f ca="1">IF('PR-tampon'!B14="","",IF('PR-tampon'!B14=0,"",INDIRECT(NOM_FR_FACADE&amp;ADDRESS('PR-tampon'!$E14,COLUMN(REFERENCEMENT_FACADE[[#Headers],[REF]])))))</f>
        <v>2.2/21-1817_V2</v>
      </c>
      <c r="I48" s="10">
        <f ca="1">IF('PR-tampon'!B14="","",IF('PR-tampon'!B14=0,"",INDIRECT(NOM_FR_FACADE&amp;ADDRESS('PR-tampon'!$E14,COLUMN(REFERENCEMENT_FACADE[[#Headers],[AVIS LIMITE AU / VALIDITE]])))))</f>
        <v>46811</v>
      </c>
      <c r="J48" s="10" t="str">
        <f ca="1">IF('PR-tampon'!B14="","",IF('PR-tampon'!B14=0,"",INDIRECT(NOM_FR_FACADE&amp;ADDRESS('PR-tampon'!$E14,COLUMN(REFERENCEMENT_FACADE[[#Headers],[TC/TNC
dans le domaine d''emploi visé]])))))</f>
        <v>TNC
(N'est pas sur liste verte de la C2p à date du référencement)</v>
      </c>
      <c r="K48" s="2" t="str">
        <f ca="1">IF('PR-tampon'!B14="","",IF('PR-tampon'!B14=0,"",INDIRECT(NOM_FR_FACADE&amp;ADDRESS('PR-tampon'!$E14,COLUMN(REFERENCEMENT_FACADE[[#Headers],[Synthèse support visés]])))))</f>
        <v>COB (NF DTU 31.2) / CLT (Sous AT/DTA)</v>
      </c>
      <c r="L48" s="2" t="str">
        <f ca="1">IF('PR-tampon'!B14="","",IF('PR-tampon'!B14=0,"",INDIRECT(NOM_FR_FACADE&amp;ADDRESS('PR-tampon'!$E14,COLUMN(REFERENCEMENT_FACADE[[#Headers],[LIMITATION DE HAUTEUR DE FACADE3]])))))</f>
        <v>(Situation a à c) h≤ 18 m
(Situation d) h≤ 10 m</v>
      </c>
      <c r="M48" s="108">
        <f ca="1">IF('PR-tampon'!B14="","",IF('PR-tampon'!B14=0,"",INDIRECT(NOM_FR_FACADE&amp;ADDRESS('PR-tampon'!$E14,COLUMN(REFERENCEMENT_FACADE[[#Headers],[LIMITATION DE HAUTEUR DE FACADE]])))))</f>
        <v>18</v>
      </c>
      <c r="N48" s="88" t="str">
        <f ca="1">IF('PR-tampon'!B14="","",IF('PR-tampon'!B14=0,"",IF(INDIRECT(NOM_FR_FACADE&amp;ADDRESS('PR-tampon'!$E14,COLUMN(REFERENCEMENT_FACADE[Observation domaine d''emploi Hauteur])))=0,"-",INDIRECT(NOM_FR_FACADE&amp;ADDRESS('PR-tampon'!$E14,COLUMN(REFERENCEMENT_FACADE[Observation domaine d''emploi Hauteur]))))))</f>
        <v>Nb : Le critère de recherche par hauteur n'étant pas coché ou les données (hauteur ou situation) n'étant pas saisies, l'utilisateur est alerté qu'il peut exister des limites de hauteurs et des dispositions particulières données dans le référentiel technique du procédé qui ne sont pas affichées. 
Le logiciel peut les faire apparaitre, pour ce faire : 
 - la case de recherche en fonction de la hauteur doit être cochée ;
 - les données de hauteur ET de situation du bâtiment doivent être saisies.</v>
      </c>
      <c r="O48" s="2" t="str">
        <f ca="1">IF('PR-tampon'!B14="","",IF('PR-tampon'!B14=0,"",INDIRECT(NOM_FR_FACADE&amp;ADDRESS('PR-tampon'!$E14,COLUMN(REFERENCEMENT_FACADE[[#Headers],[Colonne zone visée]])))))</f>
        <v>4
4**
4**
1</v>
      </c>
      <c r="P48" s="2" t="str">
        <f ca="1">IF('PR-tampon'!B14="","",IF('PR-tampon'!B14=0,"",INDIRECT(NOM_FR_FACADE&amp;ADDRESS('PR-tampon'!$E14,COLUMN(REFERENCEMENT_FACADE[[#Headers],[Colonne catégorie visée]])))))</f>
        <v>I
II
III
IV</v>
      </c>
      <c r="Q48" s="88" t="str">
        <f ca="1">IF(OR(RECH_CATEGORIE=FALSE,MID(Tableau5[[#This Row],[ZONE DE SISMICITE MAXIMALE POUR LA CATEGORIE DE BATIMENT VISEE]],2,2)="**"),IF('PR-tampon'!B14="","",IF('PR-tampon'!B14=0,"",IF(INDIRECT(NOM_FR_FACADE&amp;ADDRESS('PR-tampon'!$E14,COLUMN(REFERENCEMENT_FACADE[OBSERVATIONS SUR DOMAINE D''EMPLOI Sismique])))="","-",(INDIRECT(NOM_FR_FACADE&amp;ADDRESS('PR-tampon'!$E14,COLUMN(REFERENCEMENT_FACADE[OBSERVATIONS SUR DOMAINE D''EMPLOI Sismique]))))))),"")</f>
        <v>** Domaine d'emploi sismique :
Pose du procédé sur paroi planes et verticales COB uniquement</v>
      </c>
      <c r="R48" s="2" t="str">
        <f ca="1">IF('PR-tampon'!B14="","",IF('PR-tampon'!B14=0,"",IF(INDIRECT(NOM_FR_FACADE&amp;ADDRESS('PR-tampon'!$E14,COLUMN(REFERENCEMENT_FACADE[REF ApL])))=0,"",INDIRECT(NOM_FR_FACADE&amp;ADDRESS('PR-tampon'!$E14,COLUMN(REFERENCEMENT_FACADE[REF ApL]))))))</f>
        <v/>
      </c>
    </row>
    <row r="49" spans="1:18" ht="170.1" customHeight="1" x14ac:dyDescent="0.3">
      <c r="A49" s="2">
        <f ca="1">IF('PR-tampon'!B15=0,"",IF(A48+1&gt;'MODULE DE RECHERCHE'!$F$36,"",A48+1))</f>
        <v>7</v>
      </c>
      <c r="B49" s="10">
        <f ca="1">IF('PR-tampon'!E15="","",IF('PR-tampon'!E15=0,"",INDIRECT(NOM_FR_FACADE&amp;ADDRESS('PR-tampon'!$E15,COLUMN(REFERENCEMENT_FACADE[[#Headers],[DATE REFERENCEMENT]])))))</f>
        <v>45085</v>
      </c>
      <c r="C49" s="2" t="str">
        <f ca="1">IF('PR-tampon'!B15="","",IF('PR-tampon'!B15=0,"",INDIRECT(NOM_FR_FACADE&amp;ADDRESS('PR-tampon'!$E15,COLUMN(REFERENCEMENT_FACADE[[#Headers],[ASPECT]])))))</f>
        <v>Enduit</v>
      </c>
      <c r="D49" s="2" t="str">
        <f ca="1">IF('PR-tampon'!B15="","",IF('PR-tampon'!B15=0,"",INDIRECT(NOM_FR_FACADE&amp;ADDRESS('PR-tampon'!$E15,COLUMN(REFERENCEMENT_FACADE[[#Headers],[TYPE DE PROCEDE]])))))</f>
        <v>Bardage rapporté - Système d’enduit sur plaque sur FOB (Propriétaire)</v>
      </c>
      <c r="E49" s="2" t="str">
        <f ca="1">IF('PR-tampon'!B15="","",IF('PR-tampon'!B15=0,"",INDIRECT(NOM_FR_FACADE&amp;ADDRESS('PR-tampon'!$E15,COLUMN(REFERENCEMENT_FACADE[[#Headers],[NOM COMMERCIAL DU PROCEDE]])))))</f>
        <v>Façade à ossature bois non porteuse perspirante</v>
      </c>
      <c r="F49" s="2" t="str">
        <f ca="1">IF('PR-tampon'!B15="","",IF('PR-tampon'!B15=0,"",INDIRECT(NOM_FR_FACADE&amp;ADDRESS('PR-tampon'!$E15,COLUMN(REFERENCEMENT_FACADE[[#Headers],[FABRICANT / TITULAIRE]])))))</f>
        <v>SYbois</v>
      </c>
      <c r="G49" s="2" t="str">
        <f ca="1">IF('PR-tampon'!B15="","",IF('PR-tampon'!B15=0,"",INDIRECT(NOM_FR_FACADE&amp;ADDRESS('PR-tampon'!$E15,COLUMN(REFERENCEMENT_FACADE[[#Headers],[TYPE DE DOCUMENT DE REFERENCE]])))))</f>
        <v>Appréciation Technique d'Expérimentation (ATEx cas a)</v>
      </c>
      <c r="H49" s="2" t="str">
        <f ca="1">IF('PR-tampon'!B15="","",IF('PR-tampon'!B15=0,"",INDIRECT(NOM_FR_FACADE&amp;ADDRESS('PR-tampon'!$E15,COLUMN(REFERENCEMENT_FACADE[[#Headers],[REF]])))))</f>
        <v>2944_v1</v>
      </c>
      <c r="I49" s="10">
        <f ca="1">IF('PR-tampon'!B15="","",IF('PR-tampon'!B15=0,"",INDIRECT(NOM_FR_FACADE&amp;ADDRESS('PR-tampon'!$E15,COLUMN(REFERENCEMENT_FACADE[[#Headers],[AVIS LIMITE AU / VALIDITE]])))))</f>
        <v>45747</v>
      </c>
      <c r="J49" s="10" t="str">
        <f ca="1">IF('PR-tampon'!B15="","",IF('PR-tampon'!B15=0,"",INDIRECT(NOM_FR_FACADE&amp;ADDRESS('PR-tampon'!$E15,COLUMN(REFERENCEMENT_FACADE[[#Headers],[TC/TNC
dans le domaine d''emploi visé]])))))</f>
        <v>TC</v>
      </c>
      <c r="K49" s="2" t="str">
        <f ca="1">IF('PR-tampon'!B15="","",IF('PR-tampon'!B15=0,"",INDIRECT(NOM_FR_FACADE&amp;ADDRESS('PR-tampon'!$E15,COLUMN(REFERENCEMENT_FACADE[[#Headers],[Synthèse support visés]])))))</f>
        <v>FOB (Sous AT/DTA/ATEx)</v>
      </c>
      <c r="L49" s="2" t="str">
        <f ca="1">IF('PR-tampon'!B15="","",IF('PR-tampon'!B15=0,"",INDIRECT(NOM_FR_FACADE&amp;ADDRESS('PR-tampon'!$E15,COLUMN(REFERENCEMENT_FACADE[[#Headers],[LIMITATION DE HAUTEUR DE FACADE3]])))))</f>
        <v>(Situation a à c) h≤ 18 m
(Situation d) h≤ 10 m</v>
      </c>
      <c r="M49" s="108">
        <f ca="1">IF('PR-tampon'!B15="","",IF('PR-tampon'!B15=0,"",INDIRECT(NOM_FR_FACADE&amp;ADDRESS('PR-tampon'!$E15,COLUMN(REFERENCEMENT_FACADE[[#Headers],[LIMITATION DE HAUTEUR DE FACADE]])))))</f>
        <v>18</v>
      </c>
      <c r="N49" s="88" t="str">
        <f ca="1">IF('PR-tampon'!B15="","",IF('PR-tampon'!B15=0,"",IF(INDIRECT(NOM_FR_FACADE&amp;ADDRESS('PR-tampon'!$E15,COLUMN(REFERENCEMENT_FACADE[Observation domaine d''emploi Hauteur])))=0,"-",INDIRECT(NOM_FR_FACADE&amp;ADDRESS('PR-tampon'!$E15,COLUMN(REFERENCEMENT_FACADE[Observation domaine d''emploi Hauteur]))))))</f>
        <v>- Comme mentionné dans le §2.2 de l'Appréciation, le domaine d’emploi des bardages rapportés n’est pas modifié par le procédé de façade propriétaire. La limite de hauteur du domaine d’emploi indiquée ci-contre correspond donc au domaine d’emploi le plus restreint entre celui du procédé de façade et celui du revêtement extérieur. Le procédé pouvant être utilisé en façade jusqu’en 4ième famille pour des bâtiments d’habitation et jusqu’à une hauteur de plancher bas de dernier niveau de 28m pour les ERP, ERT, et comme le référentiel de la famille de revêtement extérieur ci-contre vise des hauteurs moindres, c’est donc le référentiel du revêtement qui limite le domaine d’emploi.
Nb : Le critère de recherche par hauteur n'étant pas coché ou les données (hauteur ou situation) n'étant pas saisies, l'utilisateur est alerté qu'il peut exister des limites de hauteurs et des dispositions particulières données dans le référentiel technique du procédé qui ne sont pas affichées. 
Le logiciel peut les faire apparaitre, pour ce faire : 
 - la case de recherche en fonction de la hauteur doit être cochée ;
 - les données de hauteur ET de situation du bâtiment doivent être saisies.</v>
      </c>
      <c r="O49" s="2" t="str">
        <f ca="1">IF('PR-tampon'!B15="","",IF('PR-tampon'!B15=0,"",INDIRECT(NOM_FR_FACADE&amp;ADDRESS('PR-tampon'!$E15,COLUMN(REFERENCEMENT_FACADE[[#Headers],[Colonne zone visée]])))))</f>
        <v>4
4**
4**
4**</v>
      </c>
      <c r="P49" s="2" t="str">
        <f ca="1">IF('PR-tampon'!B15="","",IF('PR-tampon'!B15=0,"",INDIRECT(NOM_FR_FACADE&amp;ADDRESS('PR-tampon'!$E15,COLUMN(REFERENCEMENT_FACADE[[#Headers],[Colonne catégorie visée]])))))</f>
        <v>I
II
III
IV</v>
      </c>
      <c r="Q49" s="88" t="str">
        <f ca="1">IF(OR(RECH_CATEGORIE=FALSE,MID(Tableau5[[#This Row],[ZONE DE SISMICITE MAXIMALE POUR LA CATEGORIE DE BATIMENT VISEE]],2,2)="**"),IF('PR-tampon'!B15="","",IF('PR-tampon'!B15=0,"",IF(INDIRECT(NOM_FR_FACADE&amp;ADDRESS('PR-tampon'!$E15,COLUMN(REFERENCEMENT_FACADE[OBSERVATIONS SUR DOMAINE D''EMPLOI Sismique])))="","-",(INDIRECT(NOM_FR_FACADE&amp;ADDRESS('PR-tampon'!$E15,COLUMN(REFERENCEMENT_FACADE[OBSERVATIONS SUR DOMAINE D''EMPLOI Sismique]))))))),"")</f>
        <v>** Domaine d'emploi sismique :
Toutefois le procédé de bardage extérieur pourra limiter les zones de sismicité des bâtiments visés.</v>
      </c>
      <c r="R49" s="2" t="str">
        <f ca="1">IF('PR-tampon'!B15="","",IF('PR-tampon'!B15=0,"",IF(INDIRECT(NOM_FR_FACADE&amp;ADDRESS('PR-tampon'!$E15,COLUMN(REFERENCEMENT_FACADE[REF ApL])))=0,"",INDIRECT(NOM_FR_FACADE&amp;ADDRESS('PR-tampon'!$E15,COLUMN(REFERENCEMENT_FACADE[REF ApL]))))))</f>
        <v>EFR 14-001488
EFR 18-004504</v>
      </c>
    </row>
    <row r="50" spans="1:18" ht="170.1" customHeight="1" x14ac:dyDescent="0.3">
      <c r="A50" s="2">
        <f ca="1">IF('PR-tampon'!B16=0,"",IF(A49+1&gt;'MODULE DE RECHERCHE'!$F$36,"",A49+1))</f>
        <v>8</v>
      </c>
      <c r="B50" s="10">
        <f ca="1">IF('PR-tampon'!E16="","",IF('PR-tampon'!E16=0,"",INDIRECT(NOM_FR_FACADE&amp;ADDRESS('PR-tampon'!$E16,COLUMN(REFERENCEMENT_FACADE[[#Headers],[DATE REFERENCEMENT]])))))</f>
        <v>45049</v>
      </c>
      <c r="C50" s="2" t="str">
        <f ca="1">IF('PR-tampon'!B16="","",IF('PR-tampon'!B16=0,"",INDIRECT(NOM_FR_FACADE&amp;ADDRESS('PR-tampon'!$E16,COLUMN(REFERENCEMENT_FACADE[[#Headers],[ASPECT]])))))</f>
        <v>Enduit</v>
      </c>
      <c r="D50" s="2" t="str">
        <f ca="1">IF('PR-tampon'!B16="","",IF('PR-tampon'!B16=0,"",INDIRECT(NOM_FR_FACADE&amp;ADDRESS('PR-tampon'!$E16,COLUMN(REFERENCEMENT_FACADE[[#Headers],[TYPE DE PROCEDE]])))))</f>
        <v>Bardage rapporté - Système d’enduit sur plaque sur FOB (Propriétaire)</v>
      </c>
      <c r="E50" s="2" t="str">
        <f ca="1">IF('PR-tampon'!B16="","",IF('PR-tampon'!B16=0,"",INDIRECT(NOM_FR_FACADE&amp;ADDRESS('PR-tampon'!$E16,COLUMN(REFERENCEMENT_FACADE[[#Headers],[NOM COMMERCIAL DU PROCEDE]])))))</f>
        <v>Façade PANOBLOC</v>
      </c>
      <c r="F50" s="2" t="str">
        <f ca="1">IF('PR-tampon'!B16="","",IF('PR-tampon'!B16=0,"",INDIRECT(NOM_FR_FACADE&amp;ADDRESS('PR-tampon'!$E16,COLUMN(REFERENCEMENT_FACADE[[#Headers],[FABRICANT / TITULAIRE]])))))</f>
        <v>Techniwood S.A.S.</v>
      </c>
      <c r="G50" s="2" t="str">
        <f ca="1">IF('PR-tampon'!B16="","",IF('PR-tampon'!B16=0,"",INDIRECT(NOM_FR_FACADE&amp;ADDRESS('PR-tampon'!$E16,COLUMN(REFERENCEMENT_FACADE[[#Headers],[TYPE DE DOCUMENT DE REFERENCE]])))))</f>
        <v>Avis Technique</v>
      </c>
      <c r="H50" s="2" t="str">
        <f ca="1">IF('PR-tampon'!B16="","",IF('PR-tampon'!B16=0,"",INDIRECT(NOM_FR_FACADE&amp;ADDRESS('PR-tampon'!$E16,COLUMN(REFERENCEMENT_FACADE[[#Headers],[REF]])))))</f>
        <v>2.1/14-1636_V2</v>
      </c>
      <c r="I50" s="10">
        <f ca="1">IF('PR-tampon'!B16="","",IF('PR-tampon'!B16=0,"",INDIRECT(NOM_FR_FACADE&amp;ADDRESS('PR-tampon'!$E16,COLUMN(REFERENCEMENT_FACADE[[#Headers],[AVIS LIMITE AU / VALIDITE]])))))</f>
        <v>46752</v>
      </c>
      <c r="J50" s="10" t="str">
        <f ca="1">IF('PR-tampon'!B16="","",IF('PR-tampon'!B16=0,"",INDIRECT(NOM_FR_FACADE&amp;ADDRESS('PR-tampon'!$E16,COLUMN(REFERENCEMENT_FACADE[[#Headers],[TC/TNC
dans le domaine d''emploi visé]])))))</f>
        <v>TC</v>
      </c>
      <c r="K50" s="2" t="str">
        <f ca="1">IF('PR-tampon'!B16="","",IF('PR-tampon'!B16=0,"",INDIRECT(NOM_FR_FACADE&amp;ADDRESS('PR-tampon'!$E16,COLUMN(REFERENCEMENT_FACADE[[#Headers],[Synthèse support visés]])))))</f>
        <v>FOB (Sous AT/DTA/ATEx)</v>
      </c>
      <c r="L50" s="2" t="str">
        <f ca="1">IF('PR-tampon'!B16="","",IF('PR-tampon'!B16=0,"",INDIRECT(NOM_FR_FACADE&amp;ADDRESS('PR-tampon'!$E16,COLUMN(REFERENCEMENT_FACADE[[#Headers],[LIMITATION DE HAUTEUR DE FACADE3]])))))</f>
        <v>(Situation a à c) h≤ 18 m
(Situation d) h≤ 10 m</v>
      </c>
      <c r="M50" s="108">
        <f ca="1">IF('PR-tampon'!B16="","",IF('PR-tampon'!B16=0,"",INDIRECT(NOM_FR_FACADE&amp;ADDRESS('PR-tampon'!$E16,COLUMN(REFERENCEMENT_FACADE[[#Headers],[LIMITATION DE HAUTEUR DE FACADE]])))))</f>
        <v>18</v>
      </c>
      <c r="N50" s="88" t="str">
        <f ca="1">IF('PR-tampon'!B16="","",IF('PR-tampon'!B16=0,"",IF(INDIRECT(NOM_FR_FACADE&amp;ADDRESS('PR-tampon'!$E16,COLUMN(REFERENCEMENT_FACADE[Observation domaine d''emploi Hauteur])))=0,"-",INDIRECT(NOM_FR_FACADE&amp;ADDRESS('PR-tampon'!$E16,COLUMN(REFERENCEMENT_FACADE[Observation domaine d''emploi Hauteur]))))))</f>
        <v xml:space="preserve"> - Comme mentionné au §2.4.6 de l’Avis technique, la limite de hauteur du domaine d’emploi indiquée ci-contre correspond au domaine d’emploi le plus restreint entre celui du PANOBLOC et celui du revêtement extérieur. Le Panobloc pouvant être utilisé en façade jusqu’en 4ième famille pour des bâtiments d’habitation et jusqu’à une hauteur de plancher bas de dernier niveau de 28m pour les ERP et ERT, et comme le référentiel de la famille de revêtement extérieur ci-contre vise des hauteurs moindre, c’est donc le référentiel du revêtement qui limite le domaine d’emploi.
Nb : Le critère de recherche par hauteur n'étant pas coché ou les données (hauteur ou situation) n'étant pas saisies, l'utilisateur est alerté qu'il peut exister des limites de hauteurs et des dispositions particulières données dans le référentiel technique du procédé qui ne sont pas affichées. 
Le logiciel peut les faire apparaitre, pour ce faire : 
 - la case de recherche en fonction de la hauteur doit être cochée ;
 - les données de hauteur ET de situation du bâtiment doivent être saisies.</v>
      </c>
      <c r="O50" s="2" t="str">
        <f ca="1">IF('PR-tampon'!B16="","",IF('PR-tampon'!B16=0,"",INDIRECT(NOM_FR_FACADE&amp;ADDRESS('PR-tampon'!$E16,COLUMN(REFERENCEMENT_FACADE[[#Headers],[Colonne zone visée]])))))</f>
        <v>4
4**
4**
4**</v>
      </c>
      <c r="P50" s="2" t="str">
        <f ca="1">IF('PR-tampon'!B16="","",IF('PR-tampon'!B16=0,"",INDIRECT(NOM_FR_FACADE&amp;ADDRESS('PR-tampon'!$E16,COLUMN(REFERENCEMENT_FACADE[[#Headers],[Colonne catégorie visée]])))))</f>
        <v>I
II
III
IV</v>
      </c>
      <c r="Q50" s="88" t="str">
        <f ca="1">IF(OR(RECH_CATEGORIE=FALSE,MID(Tableau5[[#This Row],[ZONE DE SISMICITE MAXIMALE POUR LA CATEGORIE DE BATIMENT VISEE]],2,2)="**"),IF('PR-tampon'!B16="","",IF('PR-tampon'!B16=0,"",IF(INDIRECT(NOM_FR_FACADE&amp;ADDRESS('PR-tampon'!$E16,COLUMN(REFERENCEMENT_FACADE[OBSERVATIONS SUR DOMAINE D''EMPLOI Sismique])))="","-",(INDIRECT(NOM_FR_FACADE&amp;ADDRESS('PR-tampon'!$E16,COLUMN(REFERENCEMENT_FACADE[OBSERVATIONS SUR DOMAINE D''EMPLOI Sismique]))))))),"")</f>
        <v>** Domaine d'emploi sismique :
Toutefois le procédé de bardage extérieur pourra limiter les zones de sismicité des bâtiments visés.</v>
      </c>
      <c r="R50" s="2" t="str">
        <f ca="1">IF('PR-tampon'!B16="","",IF('PR-tampon'!B16=0,"",IF(INDIRECT(NOM_FR_FACADE&amp;ADDRESS('PR-tampon'!$E16,COLUMN(REFERENCEMENT_FACADE[REF ApL])))=0,"",INDIRECT(NOM_FR_FACADE&amp;ADDRESS('PR-tampon'!$E16,COLUMN(REFERENCEMENT_FACADE[REF ApL]))))))</f>
        <v>AL14-146 Version 3</v>
      </c>
    </row>
    <row r="51" spans="1:18" ht="170.1" customHeight="1" x14ac:dyDescent="0.3">
      <c r="A51" s="2">
        <f ca="1">IF('PR-tampon'!B17=0,"",IF(A50+1&gt;'MODULE DE RECHERCHE'!$F$36,"",A50+1))</f>
        <v>9</v>
      </c>
      <c r="B51" s="10">
        <f ca="1">IF('PR-tampon'!E17="","",IF('PR-tampon'!E17=0,"",INDIRECT(NOM_FR_FACADE&amp;ADDRESS('PR-tampon'!$E17,COLUMN(REFERENCEMENT_FACADE[[#Headers],[DATE REFERENCEMENT]])))))</f>
        <v>45085</v>
      </c>
      <c r="C51" s="2" t="str">
        <f ca="1">IF('PR-tampon'!B17="","",IF('PR-tampon'!B17=0,"",INDIRECT(NOM_FR_FACADE&amp;ADDRESS('PR-tampon'!$E17,COLUMN(REFERENCEMENT_FACADE[[#Headers],[ASPECT]])))))</f>
        <v>Enduit</v>
      </c>
      <c r="D51" s="2" t="str">
        <f ca="1">IF('PR-tampon'!B17="","",IF('PR-tampon'!B17=0,"",INDIRECT(NOM_FR_FACADE&amp;ADDRESS('PR-tampon'!$E17,COLUMN(REFERENCEMENT_FACADE[[#Headers],[TYPE DE PROCEDE]])))))</f>
        <v>Enduit du botte de paille</v>
      </c>
      <c r="E51" s="2" t="str">
        <f ca="1">IF('PR-tampon'!B17="","",IF('PR-tampon'!B17=0,"",INDIRECT(NOM_FR_FACADE&amp;ADDRESS('PR-tampon'!$E17,COLUMN(REFERENCEMENT_FACADE[[#Headers],[NOM COMMERCIAL DU PROCEDE]])))))</f>
        <v>Application d'un enduit sur l'isolation en bottes de paille</v>
      </c>
      <c r="F51" s="2" t="str">
        <f ca="1">IF('PR-tampon'!B17="","",IF('PR-tampon'!B17=0,"",INDIRECT(NOM_FR_FACADE&amp;ADDRESS('PR-tampon'!$E17,COLUMN(REFERENCEMENT_FACADE[[#Headers],[FABRICANT / TITULAIRE]])))))</f>
        <v>-</v>
      </c>
      <c r="G51" s="2" t="str">
        <f ca="1">IF('PR-tampon'!B17="","",IF('PR-tampon'!B17=0,"",INDIRECT(NOM_FR_FACADE&amp;ADDRESS('PR-tampon'!$E17,COLUMN(REFERENCEMENT_FACADE[[#Headers],[TYPE DE DOCUMENT DE REFERENCE]])))))</f>
        <v>Règles professionnelles</v>
      </c>
      <c r="H51" s="2" t="str">
        <f ca="1">IF('PR-tampon'!B17="","",IF('PR-tampon'!B17=0,"",INDIRECT(NOM_FR_FACADE&amp;ADDRESS('PR-tampon'!$E17,COLUMN(REFERENCEMENT_FACADE[[#Headers],[REF]])))))</f>
        <v>Construction en paille, remplissage isolant et support d'enduit</v>
      </c>
      <c r="I51" s="10" t="str">
        <f ca="1">IF('PR-tampon'!B17="","",IF('PR-tampon'!B17=0,"",INDIRECT(NOM_FR_FACADE&amp;ADDRESS('PR-tampon'!$E17,COLUMN(REFERENCEMENT_FACADE[[#Headers],[AVIS LIMITE AU / VALIDITE]])))))</f>
        <v>-</v>
      </c>
      <c r="J51" s="10" t="str">
        <f ca="1">IF('PR-tampon'!B17="","",IF('PR-tampon'!B17=0,"",INDIRECT(NOM_FR_FACADE&amp;ADDRESS('PR-tampon'!$E17,COLUMN(REFERENCEMENT_FACADE[[#Headers],[TC/TNC
dans le domaine d''emploi visé]])))))</f>
        <v>TC</v>
      </c>
      <c r="K51" s="2" t="str">
        <f ca="1">IF('PR-tampon'!B17="","",IF('PR-tampon'!B17=0,"",INDIRECT(NOM_FR_FACADE&amp;ADDRESS('PR-tampon'!$E17,COLUMN(REFERENCEMENT_FACADE[[#Headers],[Synthèse support visés]])))))</f>
        <v>Charpente bois (NF DTU 31.1) / COB (NF DTU 31.2)</v>
      </c>
      <c r="L51" s="2" t="str">
        <f ca="1">IF('PR-tampon'!B17="","",IF('PR-tampon'!B17=0,"",INDIRECT(NOM_FR_FACADE&amp;ADDRESS('PR-tampon'!$E17,COLUMN(REFERENCEMENT_FACADE[[#Headers],[LIMITATION DE HAUTEUR DE FACADE3]])))))</f>
        <v>(Situation a à c) h≤ 10 m
(Situation d) h≤ 10 m</v>
      </c>
      <c r="M51" s="108">
        <f ca="1">IF('PR-tampon'!B17="","",IF('PR-tampon'!B17=0,"",INDIRECT(NOM_FR_FACADE&amp;ADDRESS('PR-tampon'!$E17,COLUMN(REFERENCEMENT_FACADE[[#Headers],[LIMITATION DE HAUTEUR DE FACADE]])))))</f>
        <v>10</v>
      </c>
      <c r="N51" s="88" t="str">
        <f ca="1">IF('PR-tampon'!B17="","",IF('PR-tampon'!B17=0,"",IF(INDIRECT(NOM_FR_FACADE&amp;ADDRESS('PR-tampon'!$E17,COLUMN(REFERENCEMENT_FACADE[Observation domaine d''emploi Hauteur])))=0,"-",INDIRECT(NOM_FR_FACADE&amp;ADDRESS('PR-tampon'!$E17,COLUMN(REFERENCEMENT_FACADE[Observation domaine d''emploi Hauteur]))))))</f>
        <v>Nb : Le critère de recherche par hauteur n'étant pas coché ou les données (hauteur ou situation) n'étant pas saisies, l'utilisateur est alerté qu'il peut exister des limites de hauteurs et des dispositions particulières données dans le référentiel technique du procédé qui ne sont pas affichées. 
Le logiciel peut les faire apparaitre, pour ce faire : 
 - la case de recherche en fonction de la hauteur doit être cochée ;
 - les données de hauteur ET de situation du bâtiment doivent être saisies.</v>
      </c>
      <c r="O51" s="2" t="str">
        <f ca="1">IF('PR-tampon'!B17="","",IF('PR-tampon'!B17=0,"",INDIRECT(NOM_FR_FACADE&amp;ADDRESS('PR-tampon'!$E17,COLUMN(REFERENCEMENT_FACADE[[#Headers],[Colonne zone visée]])))))</f>
        <v>4
2
1
1</v>
      </c>
      <c r="P51" s="2" t="str">
        <f ca="1">IF('PR-tampon'!B17="","",IF('PR-tampon'!B17=0,"",INDIRECT(NOM_FR_FACADE&amp;ADDRESS('PR-tampon'!$E17,COLUMN(REFERENCEMENT_FACADE[[#Headers],[Colonne catégorie visée]])))))</f>
        <v>I
II
III
IV</v>
      </c>
      <c r="Q51" s="88" t="str">
        <f ca="1">IF(OR(RECH_CATEGORIE=FALSE,MID(Tableau5[[#This Row],[ZONE DE SISMICITE MAXIMALE POUR LA CATEGORIE DE BATIMENT VISEE]],2,2)="**"),IF('PR-tampon'!B17="","",IF('PR-tampon'!B17=0,"",IF(INDIRECT(NOM_FR_FACADE&amp;ADDRESS('PR-tampon'!$E17,COLUMN(REFERENCEMENT_FACADE[OBSERVATIONS SUR DOMAINE D''EMPLOI Sismique])))="","-",(INDIRECT(NOM_FR_FACADE&amp;ADDRESS('PR-tampon'!$E17,COLUMN(REFERENCEMENT_FACADE[OBSERVATIONS SUR DOMAINE D''EMPLOI Sismique]))))))),"")</f>
        <v>Application lorsque les règles parasismiques ne s'appliquent pas.</v>
      </c>
      <c r="R51" s="2" t="str">
        <f ca="1">IF('PR-tampon'!B17="","",IF('PR-tampon'!B17=0,"",IF(INDIRECT(NOM_FR_FACADE&amp;ADDRESS('PR-tampon'!$E17,COLUMN(REFERENCEMENT_FACADE[REF ApL])))=0,"",INDIRECT(NOM_FR_FACADE&amp;ADDRESS('PR-tampon'!$E17,COLUMN(REFERENCEMENT_FACADE[REF ApL]))))))</f>
        <v/>
      </c>
    </row>
    <row r="52" spans="1:18" ht="170.1" customHeight="1" x14ac:dyDescent="0.3">
      <c r="A52" s="2">
        <f ca="1">IF('PR-tampon'!B18=0,"",IF(A51+1&gt;'MODULE DE RECHERCHE'!$F$36,"",A51+1))</f>
        <v>10</v>
      </c>
      <c r="B52" s="10">
        <f ca="1">IF('PR-tampon'!E18="","",IF('PR-tampon'!E18=0,"",INDIRECT(NOM_FR_FACADE&amp;ADDRESS('PR-tampon'!$E18,COLUMN(REFERENCEMENT_FACADE[[#Headers],[DATE REFERENCEMENT]])))))</f>
        <v>45085</v>
      </c>
      <c r="C52" s="2" t="str">
        <f ca="1">IF('PR-tampon'!B18="","",IF('PR-tampon'!B18=0,"",INDIRECT(NOM_FR_FACADE&amp;ADDRESS('PR-tampon'!$E18,COLUMN(REFERENCEMENT_FACADE[[#Headers],[ASPECT]])))))</f>
        <v>Enduit</v>
      </c>
      <c r="D52" s="2" t="str">
        <f ca="1">IF('PR-tampon'!B18="","",IF('PR-tampon'!B18=0,"",INDIRECT(NOM_FR_FACADE&amp;ADDRESS('PR-tampon'!$E18,COLUMN(REFERENCEMENT_FACADE[[#Headers],[TYPE DE PROCEDE]])))))</f>
        <v>Enduit sur béton de chanvre</v>
      </c>
      <c r="E52" s="2" t="str">
        <f ca="1">IF('PR-tampon'!B18="","",IF('PR-tampon'!B18=0,"",INDIRECT(NOM_FR_FACADE&amp;ADDRESS('PR-tampon'!$E18,COLUMN(REFERENCEMENT_FACADE[[#Headers],[NOM COMMERCIAL DU PROCEDE]])))))</f>
        <v>Application d'un enduit sur l'isolation en béton de chanve</v>
      </c>
      <c r="F52" s="2" t="str">
        <f ca="1">IF('PR-tampon'!B18="","",IF('PR-tampon'!B18=0,"",INDIRECT(NOM_FR_FACADE&amp;ADDRESS('PR-tampon'!$E18,COLUMN(REFERENCEMENT_FACADE[[#Headers],[FABRICANT / TITULAIRE]])))))</f>
        <v>-</v>
      </c>
      <c r="G52" s="2" t="str">
        <f ca="1">IF('PR-tampon'!B18="","",IF('PR-tampon'!B18=0,"",INDIRECT(NOM_FR_FACADE&amp;ADDRESS('PR-tampon'!$E18,COLUMN(REFERENCEMENT_FACADE[[#Headers],[TYPE DE DOCUMENT DE REFERENCE]])))))</f>
        <v>Règles professionnelles</v>
      </c>
      <c r="H52" s="2" t="str">
        <f ca="1">IF('PR-tampon'!B18="","",IF('PR-tampon'!B18=0,"",INDIRECT(NOM_FR_FACADE&amp;ADDRESS('PR-tampon'!$E18,COLUMN(REFERENCEMENT_FACADE[[#Headers],[REF]])))))</f>
        <v>Execution d'ouvrages en bétons de chanvre: Mur en béton de chanvre, isolation de sol en béton de chanvre, isolation de toiture en béton de chanvre, enduits en mortier de chanvre</v>
      </c>
      <c r="I52" s="10" t="str">
        <f ca="1">IF('PR-tampon'!B18="","",IF('PR-tampon'!B18=0,"",INDIRECT(NOM_FR_FACADE&amp;ADDRESS('PR-tampon'!$E18,COLUMN(REFERENCEMENT_FACADE[[#Headers],[AVIS LIMITE AU / VALIDITE]])))))</f>
        <v>-</v>
      </c>
      <c r="J52" s="10" t="str">
        <f ca="1">IF('PR-tampon'!B18="","",IF('PR-tampon'!B18=0,"",INDIRECT(NOM_FR_FACADE&amp;ADDRESS('PR-tampon'!$E18,COLUMN(REFERENCEMENT_FACADE[[#Headers],[TC/TNC
dans le domaine d''emploi visé]])))))</f>
        <v>TC</v>
      </c>
      <c r="K52" s="2" t="str">
        <f ca="1">IF('PR-tampon'!B18="","",IF('PR-tampon'!B18=0,"",INDIRECT(NOM_FR_FACADE&amp;ADDRESS('PR-tampon'!$E18,COLUMN(REFERENCEMENT_FACADE[[#Headers],[Synthèse support visés]])))))</f>
        <v>Charpente bois (NF DTU 31.1) / COB (NF DTU 31.2)</v>
      </c>
      <c r="L52" s="2" t="str">
        <f ca="1">IF('PR-tampon'!B18="","",IF('PR-tampon'!B18=0,"",INDIRECT(NOM_FR_FACADE&amp;ADDRESS('PR-tampon'!$E18,COLUMN(REFERENCEMENT_FACADE[[#Headers],[LIMITATION DE HAUTEUR DE FACADE3]])))))</f>
        <v>(Situation a à c) h≤ 10 m
(Situation d) h≤ 10 m</v>
      </c>
      <c r="M52" s="108">
        <f ca="1">IF('PR-tampon'!B18="","",IF('PR-tampon'!B18=0,"",INDIRECT(NOM_FR_FACADE&amp;ADDRESS('PR-tampon'!$E18,COLUMN(REFERENCEMENT_FACADE[[#Headers],[LIMITATION DE HAUTEUR DE FACADE]])))))</f>
        <v>10</v>
      </c>
      <c r="N52" s="88" t="str">
        <f ca="1">IF('PR-tampon'!B18="","",IF('PR-tampon'!B18=0,"",IF(INDIRECT(NOM_FR_FACADE&amp;ADDRESS('PR-tampon'!$E18,COLUMN(REFERENCEMENT_FACADE[Observation domaine d''emploi Hauteur])))=0,"-",INDIRECT(NOM_FR_FACADE&amp;ADDRESS('PR-tampon'!$E18,COLUMN(REFERENCEMENT_FACADE[Observation domaine d''emploi Hauteur]))))))</f>
        <v>Nb : Le critère de recherche par hauteur n'étant pas coché ou les données (hauteur ou situation) n'étant pas saisies, l'utilisateur est alerté qu'il peut exister des limites de hauteurs et des dispositions particulières données dans le référentiel technique du procédé qui ne sont pas affichées. 
Le logiciel peut les faire apparaitre, pour ce faire : 
 - la case de recherche en fonction de la hauteur doit être cochée ;
 - les données de hauteur ET de situation du bâtiment doivent être saisies.</v>
      </c>
      <c r="O52" s="2" t="str">
        <f ca="1">IF('PR-tampon'!B18="","",IF('PR-tampon'!B18=0,"",INDIRECT(NOM_FR_FACADE&amp;ADDRESS('PR-tampon'!$E18,COLUMN(REFERENCEMENT_FACADE[[#Headers],[Colonne zone visée]])))))</f>
        <v>4
2
1
1</v>
      </c>
      <c r="P52" s="2" t="str">
        <f ca="1">IF('PR-tampon'!B18="","",IF('PR-tampon'!B18=0,"",INDIRECT(NOM_FR_FACADE&amp;ADDRESS('PR-tampon'!$E18,COLUMN(REFERENCEMENT_FACADE[[#Headers],[Colonne catégorie visée]])))))</f>
        <v>I
II
III
IV</v>
      </c>
      <c r="Q52" s="88" t="str">
        <f ca="1">IF(OR(RECH_CATEGORIE=FALSE,MID(Tableau5[[#This Row],[ZONE DE SISMICITE MAXIMALE POUR LA CATEGORIE DE BATIMENT VISEE]],2,2)="**"),IF('PR-tampon'!B18="","",IF('PR-tampon'!B18=0,"",IF(INDIRECT(NOM_FR_FACADE&amp;ADDRESS('PR-tampon'!$E18,COLUMN(REFERENCEMENT_FACADE[OBSERVATIONS SUR DOMAINE D''EMPLOI Sismique])))="","-",(INDIRECT(NOM_FR_FACADE&amp;ADDRESS('PR-tampon'!$E18,COLUMN(REFERENCEMENT_FACADE[OBSERVATIONS SUR DOMAINE D''EMPLOI Sismique]))))))),"")</f>
        <v>Application lorsque les règles parasismiques ne s'appliquent pas.</v>
      </c>
      <c r="R52" s="2" t="str">
        <f ca="1">IF('PR-tampon'!B18="","",IF('PR-tampon'!B18=0,"",IF(INDIRECT(NOM_FR_FACADE&amp;ADDRESS('PR-tampon'!$E18,COLUMN(REFERENCEMENT_FACADE[REF ApL])))=0,"",INDIRECT(NOM_FR_FACADE&amp;ADDRESS('PR-tampon'!$E18,COLUMN(REFERENCEMENT_FACADE[REF ApL]))))))</f>
        <v/>
      </c>
    </row>
    <row r="53" spans="1:18" ht="170.1" customHeight="1" x14ac:dyDescent="0.3">
      <c r="A53" s="2">
        <f ca="1">IF('PR-tampon'!B19=0,"",IF(A52+1&gt;'MODULE DE RECHERCHE'!$F$36,"",A52+1))</f>
        <v>11</v>
      </c>
      <c r="B53" s="10">
        <f ca="1">IF('PR-tampon'!E19="","",IF('PR-tampon'!E19=0,"",INDIRECT(NOM_FR_FACADE&amp;ADDRESS('PR-tampon'!$E19,COLUMN(REFERENCEMENT_FACADE[[#Headers],[DATE REFERENCEMENT]])))))</f>
        <v>44652</v>
      </c>
      <c r="C53" s="2" t="str">
        <f ca="1">IF('PR-tampon'!B19="","",IF('PR-tampon'!B19=0,"",INDIRECT(NOM_FR_FACADE&amp;ADDRESS('PR-tampon'!$E19,COLUMN(REFERENCEMENT_FACADE[[#Headers],[ASPECT]])))))</f>
        <v>Enduit</v>
      </c>
      <c r="D53" s="2" t="str">
        <f ca="1">IF('PR-tampon'!B19="","",IF('PR-tampon'!B19=0,"",INDIRECT(NOM_FR_FACADE&amp;ADDRESS('PR-tampon'!$E19,COLUMN(REFERENCEMENT_FACADE[[#Headers],[TYPE DE PROCEDE]])))))</f>
        <v>ETICS sur fibre de bois</v>
      </c>
      <c r="E53" s="2" t="str">
        <f ca="1">IF('PR-tampon'!B19="","",IF('PR-tampon'!B19=0,"",INDIRECT(NOM_FR_FACADE&amp;ADDRESS('PR-tampon'!$E19,COLUMN(REFERENCEMENT_FACADE[[#Headers],[NOM COMMERCIAL DU PROCEDE]])))))</f>
        <v>webertherm XM FdB COB</v>
      </c>
      <c r="F53" s="2" t="str">
        <f ca="1">IF('PR-tampon'!B19="","",IF('PR-tampon'!B19=0,"",INDIRECT(NOM_FR_FACADE&amp;ADDRESS('PR-tampon'!$E19,COLUMN(REFERENCEMENT_FACADE[[#Headers],[FABRICANT / TITULAIRE]])))))</f>
        <v>Saint Gobain Weber France S.A.S. 
(FR)</v>
      </c>
      <c r="G53" s="2" t="str">
        <f ca="1">IF('PR-tampon'!B19="","",IF('PR-tampon'!B19=0,"",INDIRECT(NOM_FR_FACADE&amp;ADDRESS('PR-tampon'!$E19,COLUMN(REFERENCEMENT_FACADE[[#Headers],[TYPE DE DOCUMENT DE REFERENCE]])))))</f>
        <v>Document Technique d'Application (DTA)</v>
      </c>
      <c r="H53" s="2" t="str">
        <f ca="1">IF('PR-tampon'!B19="","",IF('PR-tampon'!B19=0,"",INDIRECT(NOM_FR_FACADE&amp;ADDRESS('PR-tampon'!$E19,COLUMN(REFERENCEMENT_FACADE[[#Headers],[REF]])))))</f>
        <v>7/21-1786_V1</v>
      </c>
      <c r="I53" s="10">
        <f ca="1">IF('PR-tampon'!B19="","",IF('PR-tampon'!B19=0,"",INDIRECT(NOM_FR_FACADE&amp;ADDRESS('PR-tampon'!$E19,COLUMN(REFERENCEMENT_FACADE[[#Headers],[AVIS LIMITE AU / VALIDITE]])))))</f>
        <v>46418</v>
      </c>
      <c r="J53" s="10" t="str">
        <f ca="1">IF('PR-tampon'!B19="","",IF('PR-tampon'!B19=0,"",INDIRECT(NOM_FR_FACADE&amp;ADDRESS('PR-tampon'!$E19,COLUMN(REFERENCEMENT_FACADE[[#Headers],[TC/TNC
dans le domaine d''emploi visé]])))))</f>
        <v>TC</v>
      </c>
      <c r="K53" s="2" t="str">
        <f ca="1">IF('PR-tampon'!B19="","",IF('PR-tampon'!B19=0,"",INDIRECT(NOM_FR_FACADE&amp;ADDRESS('PR-tampon'!$E19,COLUMN(REFERENCEMENT_FACADE[[#Headers],[Synthèse support visés]])))))</f>
        <v>COB (NF DTU 31.2) / CLT (Sous AT/DTA)</v>
      </c>
      <c r="L53" s="2" t="str">
        <f ca="1">IF('PR-tampon'!B19="","",IF('PR-tampon'!B19=0,"",INDIRECT(NOM_FR_FACADE&amp;ADDRESS('PR-tampon'!$E19,COLUMN(REFERENCEMENT_FACADE[[#Headers],[LIMITATION DE HAUTEUR DE FACADE3]])))))</f>
        <v>(Situation a à c) h≤ 9 m
(Situation d) h≤ 6 m</v>
      </c>
      <c r="M53" s="108">
        <f ca="1">IF('PR-tampon'!B19="","",IF('PR-tampon'!B19=0,"",INDIRECT(NOM_FR_FACADE&amp;ADDRESS('PR-tampon'!$E19,COLUMN(REFERENCEMENT_FACADE[[#Headers],[LIMITATION DE HAUTEUR DE FACADE]])))))</f>
        <v>9</v>
      </c>
      <c r="N53" s="88" t="str">
        <f ca="1">IF('PR-tampon'!B19="","",IF('PR-tampon'!B19=0,"",IF(INDIRECT(NOM_FR_FACADE&amp;ADDRESS('PR-tampon'!$E19,COLUMN(REFERENCEMENT_FACADE[Observation domaine d''emploi Hauteur])))=0,"-",INDIRECT(NOM_FR_FACADE&amp;ADDRESS('PR-tampon'!$E19,COLUMN(REFERENCEMENT_FACADE[Observation domaine d''emploi Hauteur]))))))</f>
        <v>Nb : Le critère de recherche par hauteur n'étant pas coché ou les données (hauteur ou situation) n'étant pas saisies, l'utilisateur est alerté qu'il peut exister des limites de hauteurs et des dispositions particulières données dans le référentiel technique du procédé qui ne sont pas affichées. 
Le logiciel peut les faire apparaitre, pour ce faire : 
 - la case de recherche en fonction de la hauteur doit être cochée ;
 - les données de hauteur ET de situation du bâtiment doivent être saisies.</v>
      </c>
      <c r="O53" s="2" t="str">
        <f ca="1">IF('PR-tampon'!B19="","",IF('PR-tampon'!B19=0,"",INDIRECT(NOM_FR_FACADE&amp;ADDRESS('PR-tampon'!$E19,COLUMN(REFERENCEMENT_FACADE[[#Headers],[Colonne zone visée]])))))</f>
        <v>4
2
1
1</v>
      </c>
      <c r="P53" s="2" t="str">
        <f ca="1">IF('PR-tampon'!B19="","",IF('PR-tampon'!B19=0,"",INDIRECT(NOM_FR_FACADE&amp;ADDRESS('PR-tampon'!$E19,COLUMN(REFERENCEMENT_FACADE[[#Headers],[Colonne catégorie visée]])))))</f>
        <v>I
II
III
IV</v>
      </c>
      <c r="Q53" s="88" t="str">
        <f ca="1">IF(OR(RECH_CATEGORIE=FALSE,MID(Tableau5[[#This Row],[ZONE DE SISMICITE MAXIMALE POUR LA CATEGORIE DE BATIMENT VISEE]],2,2)="**"),IF('PR-tampon'!B19="","",IF('PR-tampon'!B19=0,"",IF(INDIRECT(NOM_FR_FACADE&amp;ADDRESS('PR-tampon'!$E19,COLUMN(REFERENCEMENT_FACADE[OBSERVATIONS SUR DOMAINE D''EMPLOI Sismique])))="","-",(INDIRECT(NOM_FR_FACADE&amp;ADDRESS('PR-tampon'!$E19,COLUMN(REFERENCEMENT_FACADE[OBSERVATIONS SUR DOMAINE D''EMPLOI Sismique]))))))),"")</f>
        <v>-</v>
      </c>
      <c r="R53" s="2" t="str">
        <f ca="1">IF('PR-tampon'!B19="","",IF('PR-tampon'!B19=0,"",IF(INDIRECT(NOM_FR_FACADE&amp;ADDRESS('PR-tampon'!$E19,COLUMN(REFERENCEMENT_FACADE[REF ApL])))=0,"",INDIRECT(NOM_FR_FACADE&amp;ADDRESS('PR-tampon'!$E19,COLUMN(REFERENCEMENT_FACADE[REF ApL]))))))</f>
        <v>EFR-19-002695-Révision 1</v>
      </c>
    </row>
    <row r="54" spans="1:18" ht="170.1" customHeight="1" x14ac:dyDescent="0.3">
      <c r="A54" s="2">
        <f ca="1">IF('PR-tampon'!B20=0,"",IF(A53+1&gt;'MODULE DE RECHERCHE'!$F$36,"",A53+1))</f>
        <v>12</v>
      </c>
      <c r="B54" s="10">
        <f ca="1">IF('PR-tampon'!E20="","",IF('PR-tampon'!E20=0,"",INDIRECT(NOM_FR_FACADE&amp;ADDRESS('PR-tampon'!$E20,COLUMN(REFERENCEMENT_FACADE[[#Headers],[DATE REFERENCEMENT]])))))</f>
        <v>44383</v>
      </c>
      <c r="C54" s="2" t="str">
        <f ca="1">IF('PR-tampon'!B20="","",IF('PR-tampon'!B20=0,"",INDIRECT(NOM_FR_FACADE&amp;ADDRESS('PR-tampon'!$E20,COLUMN(REFERENCEMENT_FACADE[[#Headers],[ASPECT]])))))</f>
        <v>Enduit</v>
      </c>
      <c r="D54" s="2" t="str">
        <f ca="1">IF('PR-tampon'!B20="","",IF('PR-tampon'!B20=0,"",INDIRECT(NOM_FR_FACADE&amp;ADDRESS('PR-tampon'!$E20,COLUMN(REFERENCEMENT_FACADE[[#Headers],[TYPE DE PROCEDE]])))))</f>
        <v>ETICS sur fibre de bois</v>
      </c>
      <c r="E54" s="2" t="str">
        <f ca="1">IF('PR-tampon'!B20="","",IF('PR-tampon'!B20=0,"",INDIRECT(NOM_FR_FACADE&amp;ADDRESS('PR-tampon'!$E20,COLUMN(REFERENCEMENT_FACADE[[#Headers],[NOM COMMERCIAL DU PROCEDE]])))))</f>
        <v xml:space="preserve">Pariso MOB FB - M </v>
      </c>
      <c r="F54" s="2" t="str">
        <f ca="1">IF('PR-tampon'!B20="","",IF('PR-tampon'!B20=0,"",INDIRECT(NOM_FR_FACADE&amp;ADDRESS('PR-tampon'!$E20,COLUMN(REFERENCEMENT_FACADE[[#Headers],[FABRICANT / TITULAIRE]])))))</f>
        <v>ParexGroup S.A 
(FR)</v>
      </c>
      <c r="G54" s="2" t="str">
        <f ca="1">IF('PR-tampon'!B20="","",IF('PR-tampon'!B20=0,"",INDIRECT(NOM_FR_FACADE&amp;ADDRESS('PR-tampon'!$E20,COLUMN(REFERENCEMENT_FACADE[[#Headers],[TYPE DE DOCUMENT DE REFERENCE]])))))</f>
        <v>Avis Technique</v>
      </c>
      <c r="H54" s="2" t="str">
        <f ca="1">IF('PR-tampon'!B20="","",IF('PR-tampon'!B20=0,"",INDIRECT(NOM_FR_FACADE&amp;ADDRESS('PR-tampon'!$E20,COLUMN(REFERENCEMENT_FACADE[[#Headers],[REF]])))))</f>
        <v>7/17-1694_V2</v>
      </c>
      <c r="I54" s="10">
        <f ca="1">IF('PR-tampon'!B20="","",IF('PR-tampon'!B20=0,"",INDIRECT(NOM_FR_FACADE&amp;ADDRESS('PR-tampon'!$E20,COLUMN(REFERENCEMENT_FACADE[[#Headers],[AVIS LIMITE AU / VALIDITE]])))))</f>
        <v>46477</v>
      </c>
      <c r="J54" s="10" t="str">
        <f ca="1">IF('PR-tampon'!B20="","",IF('PR-tampon'!B20=0,"",INDIRECT(NOM_FR_FACADE&amp;ADDRESS('PR-tampon'!$E20,COLUMN(REFERENCEMENT_FACADE[[#Headers],[TC/TNC
dans le domaine d''emploi visé]])))))</f>
        <v>TC</v>
      </c>
      <c r="K54" s="2" t="str">
        <f ca="1">IF('PR-tampon'!B20="","",IF('PR-tampon'!B20=0,"",INDIRECT(NOM_FR_FACADE&amp;ADDRESS('PR-tampon'!$E20,COLUMN(REFERENCEMENT_FACADE[[#Headers],[Synthèse support visés]])))))</f>
        <v>COB (NF DTU 31.2) / CLT (Sous AT/DTA)</v>
      </c>
      <c r="L54" s="2" t="str">
        <f ca="1">IF('PR-tampon'!B20="","",IF('PR-tampon'!B20=0,"",INDIRECT(NOM_FR_FACADE&amp;ADDRESS('PR-tampon'!$E20,COLUMN(REFERENCEMENT_FACADE[[#Headers],[LIMITATION DE HAUTEUR DE FACADE3]])))))</f>
        <v>(Situation a à c) h≤ 9 m
(Situation d) h≤ 6 m</v>
      </c>
      <c r="M54" s="108">
        <f ca="1">IF('PR-tampon'!B20="","",IF('PR-tampon'!B20=0,"",INDIRECT(NOM_FR_FACADE&amp;ADDRESS('PR-tampon'!$E20,COLUMN(REFERENCEMENT_FACADE[[#Headers],[LIMITATION DE HAUTEUR DE FACADE]])))))</f>
        <v>9</v>
      </c>
      <c r="N54" s="88" t="str">
        <f ca="1">IF('PR-tampon'!B20="","",IF('PR-tampon'!B20=0,"",IF(INDIRECT(NOM_FR_FACADE&amp;ADDRESS('PR-tampon'!$E20,COLUMN(REFERENCEMENT_FACADE[Observation domaine d''emploi Hauteur])))=0,"-",INDIRECT(NOM_FR_FACADE&amp;ADDRESS('PR-tampon'!$E20,COLUMN(REFERENCEMENT_FACADE[Observation domaine d''emploi Hauteur]))))))</f>
        <v>Nb : Le critère de recherche par hauteur n'étant pas coché ou les données (hauteur ou situation) n'étant pas saisies, l'utilisateur est alerté qu'il peut exister des limites de hauteurs et des dispositions particulières données dans le référentiel technique du procédé qui ne sont pas affichées. 
Le logiciel peut les faire apparaitre, pour ce faire : 
 - la case de recherche en fonction de la hauteur doit être cochée ;
 - les données de hauteur ET de situation du bâtiment doivent être saisies.</v>
      </c>
      <c r="O54" s="2" t="str">
        <f ca="1">IF('PR-tampon'!B20="","",IF('PR-tampon'!B20=0,"",INDIRECT(NOM_FR_FACADE&amp;ADDRESS('PR-tampon'!$E20,COLUMN(REFERENCEMENT_FACADE[[#Headers],[Colonne zone visée]])))))</f>
        <v>4
4**
4**
4**</v>
      </c>
      <c r="P54" s="2" t="str">
        <f ca="1">IF('PR-tampon'!B20="","",IF('PR-tampon'!B20=0,"",INDIRECT(NOM_FR_FACADE&amp;ADDRESS('PR-tampon'!$E20,COLUMN(REFERENCEMENT_FACADE[[#Headers],[Colonne catégorie visée]])))))</f>
        <v>I
II
III
IV</v>
      </c>
      <c r="Q54" s="88" t="str">
        <f ca="1">IF(OR(RECH_CATEGORIE=FALSE,MID(Tableau5[[#This Row],[ZONE DE SISMICITE MAXIMALE POUR LA CATEGORIE DE BATIMENT VISEE]],2,2)="**"),IF('PR-tampon'!B20="","",IF('PR-tampon'!B20=0,"",IF(INDIRECT(NOM_FR_FACADE&amp;ADDRESS('PR-tampon'!$E20,COLUMN(REFERENCEMENT_FACADE[OBSERVATIONS SUR DOMAINE D''EMPLOI Sismique])))="","-",(INDIRECT(NOM_FR_FACADE&amp;ADDRESS('PR-tampon'!$E20,COLUMN(REFERENCEMENT_FACADE[OBSERVATIONS SUR DOMAINE D''EMPLOI Sismique]))))))),"")</f>
        <v>** Domaine d'emploi sismique :
Hors configurations avec un système de masse surfacique supérieure ou égale à 20 kg/m².</v>
      </c>
      <c r="R54" s="2" t="str">
        <f ca="1">IF('PR-tampon'!B20="","",IF('PR-tampon'!B20=0,"",IF(INDIRECT(NOM_FR_FACADE&amp;ADDRESS('PR-tampon'!$E20,COLUMN(REFERENCEMENT_FACADE[REF ApL])))=0,"",INDIRECT(NOM_FR_FACADE&amp;ADDRESS('PR-tampon'!$E20,COLUMN(REFERENCEMENT_FACADE[REF ApL]))))))</f>
        <v>AL16-188 version 3.d</v>
      </c>
    </row>
    <row r="55" spans="1:18" ht="170.1" customHeight="1" x14ac:dyDescent="0.3">
      <c r="A55" s="2">
        <f ca="1">IF('PR-tampon'!B21=0,"",IF(A54+1&gt;'MODULE DE RECHERCHE'!$F$36,"",A54+1))</f>
        <v>13</v>
      </c>
      <c r="B55" s="10">
        <f ca="1">IF('PR-tampon'!E21="","",IF('PR-tampon'!E21=0,"",INDIRECT(NOM_FR_FACADE&amp;ADDRESS('PR-tampon'!$E21,COLUMN(REFERENCEMENT_FACADE[[#Headers],[DATE REFERENCEMENT]])))))</f>
        <v>44383</v>
      </c>
      <c r="C55" s="2" t="str">
        <f ca="1">IF('PR-tampon'!B21="","",IF('PR-tampon'!B21=0,"",INDIRECT(NOM_FR_FACADE&amp;ADDRESS('PR-tampon'!$E21,COLUMN(REFERENCEMENT_FACADE[[#Headers],[ASPECT]])))))</f>
        <v>Enduit</v>
      </c>
      <c r="D55" s="2" t="str">
        <f ca="1">IF('PR-tampon'!B21="","",IF('PR-tampon'!B21=0,"",INDIRECT(NOM_FR_FACADE&amp;ADDRESS('PR-tampon'!$E21,COLUMN(REFERENCEMENT_FACADE[[#Headers],[TYPE DE PROCEDE]])))))</f>
        <v>ETICS sur fibre de bois</v>
      </c>
      <c r="E55" s="2" t="str">
        <f ca="1">IF('PR-tampon'!B21="","",IF('PR-tampon'!B21=0,"",INDIRECT(NOM_FR_FACADE&amp;ADDRESS('PR-tampon'!$E21,COLUMN(REFERENCEMENT_FACADE[[#Headers],[NOM COMMERCIAL DU PROCEDE]])))))</f>
        <v xml:space="preserve">Armaterm Bois Poudre WF </v>
      </c>
      <c r="F55" s="2" t="str">
        <f ca="1">IF('PR-tampon'!B21="","",IF('PR-tampon'!B21=0,"",INDIRECT(NOM_FR_FACADE&amp;ADDRESS('PR-tampon'!$E21,COLUMN(REFERENCEMENT_FACADE[[#Headers],[FABRICANT / TITULAIRE]])))))</f>
        <v>Zolpan S.A.S. 
(FR)</v>
      </c>
      <c r="G55" s="2" t="str">
        <f ca="1">IF('PR-tampon'!B21="","",IF('PR-tampon'!B21=0,"",INDIRECT(NOM_FR_FACADE&amp;ADDRESS('PR-tampon'!$E21,COLUMN(REFERENCEMENT_FACADE[[#Headers],[TYPE DE DOCUMENT DE REFERENCE]])))))</f>
        <v>Avis Technique</v>
      </c>
      <c r="H55" s="2" t="str">
        <f ca="1">IF('PR-tampon'!B21="","",IF('PR-tampon'!B21=0,"",INDIRECT(NOM_FR_FACADE&amp;ADDRESS('PR-tampon'!$E21,COLUMN(REFERENCEMENT_FACADE[[#Headers],[REF]])))))</f>
        <v>7/17-1687_V2</v>
      </c>
      <c r="I55" s="10">
        <f ca="1">IF('PR-tampon'!B21="","",IF('PR-tampon'!B21=0,"",INDIRECT(NOM_FR_FACADE&amp;ADDRESS('PR-tampon'!$E21,COLUMN(REFERENCEMENT_FACADE[[#Headers],[AVIS LIMITE AU / VALIDITE]])))))</f>
        <v>46053</v>
      </c>
      <c r="J55" s="10" t="str">
        <f ca="1">IF('PR-tampon'!B21="","",IF('PR-tampon'!B21=0,"",INDIRECT(NOM_FR_FACADE&amp;ADDRESS('PR-tampon'!$E21,COLUMN(REFERENCEMENT_FACADE[[#Headers],[TC/TNC
dans le domaine d''emploi visé]])))))</f>
        <v>TC</v>
      </c>
      <c r="K55" s="2" t="str">
        <f ca="1">IF('PR-tampon'!B21="","",IF('PR-tampon'!B21=0,"",INDIRECT(NOM_FR_FACADE&amp;ADDRESS('PR-tampon'!$E21,COLUMN(REFERENCEMENT_FACADE[[#Headers],[Synthèse support visés]])))))</f>
        <v>COB (NF DTU 31.2) / CLT (Sous AT/DTA)</v>
      </c>
      <c r="L55" s="2" t="str">
        <f ca="1">IF('PR-tampon'!B21="","",IF('PR-tampon'!B21=0,"",INDIRECT(NOM_FR_FACADE&amp;ADDRESS('PR-tampon'!$E21,COLUMN(REFERENCEMENT_FACADE[[#Headers],[LIMITATION DE HAUTEUR DE FACADE3]])))))</f>
        <v>(Situation a à c) h≤ 15 m
(Situation d) h≤ 15 m</v>
      </c>
      <c r="M55" s="108">
        <f ca="1">IF('PR-tampon'!B21="","",IF('PR-tampon'!B21=0,"",INDIRECT(NOM_FR_FACADE&amp;ADDRESS('PR-tampon'!$E21,COLUMN(REFERENCEMENT_FACADE[[#Headers],[LIMITATION DE HAUTEUR DE FACADE]])))))</f>
        <v>15</v>
      </c>
      <c r="N55" s="88" t="str">
        <f ca="1">IF('PR-tampon'!B21="","",IF('PR-tampon'!B21=0,"",IF(INDIRECT(NOM_FR_FACADE&amp;ADDRESS('PR-tampon'!$E21,COLUMN(REFERENCEMENT_FACADE[Observation domaine d''emploi Hauteur])))=0,"-",INDIRECT(NOM_FR_FACADE&amp;ADDRESS('PR-tampon'!$E21,COLUMN(REFERENCEMENT_FACADE[Observation domaine d''emploi Hauteur]))))))</f>
        <v>Nb : Le critère de recherche par hauteur n'étant pas coché ou les données (hauteur ou situation) n'étant pas saisies, l'utilisateur est alerté qu'il peut exister des limites de hauteurs et des dispositions particulières données dans le référentiel technique du procédé qui ne sont pas affichées. 
Le logiciel peut les faire apparaitre, pour ce faire : 
 - la case de recherche en fonction de la hauteur doit être cochée ;
 - les données de hauteur ET de situation du bâtiment doivent être saisies.</v>
      </c>
      <c r="O55" s="2" t="str">
        <f ca="1">IF('PR-tampon'!B21="","",IF('PR-tampon'!B21=0,"",INDIRECT(NOM_FR_FACADE&amp;ADDRESS('PR-tampon'!$E21,COLUMN(REFERENCEMENT_FACADE[[#Headers],[Colonne zone visée]])))))</f>
        <v>4
4**
4**
4**</v>
      </c>
      <c r="P55" s="2" t="str">
        <f ca="1">IF('PR-tampon'!B21="","",IF('PR-tampon'!B21=0,"",INDIRECT(NOM_FR_FACADE&amp;ADDRESS('PR-tampon'!$E21,COLUMN(REFERENCEMENT_FACADE[[#Headers],[Colonne catégorie visée]])))))</f>
        <v>I
II
III
IV</v>
      </c>
      <c r="Q55" s="88" t="str">
        <f ca="1">IF(OR(RECH_CATEGORIE=FALSE,MID(Tableau5[[#This Row],[ZONE DE SISMICITE MAXIMALE POUR LA CATEGORIE DE BATIMENT VISEE]],2,2)="**"),IF('PR-tampon'!B21="","",IF('PR-tampon'!B21=0,"",IF(INDIRECT(NOM_FR_FACADE&amp;ADDRESS('PR-tampon'!$E21,COLUMN(REFERENCEMENT_FACADE[OBSERVATIONS SUR DOMAINE D''EMPLOI Sismique])))="","-",(INDIRECT(NOM_FR_FACADE&amp;ADDRESS('PR-tampon'!$E21,COLUMN(REFERENCEMENT_FACADE[OBSERVATIONS SUR DOMAINE D''EMPLOI Sismique]))))))),"")</f>
        <v>** Domaine d'emploi sismique :
Hors configurations du système avec finition EHI GM ou EHI G et hors configurations avec un système de masse surfacique supérieure ou égale à 20 kg/m².</v>
      </c>
      <c r="R55" s="2" t="str">
        <f ca="1">IF('PR-tampon'!B21="","",IF('PR-tampon'!B21=0,"",IF(INDIRECT(NOM_FR_FACADE&amp;ADDRESS('PR-tampon'!$E21,COLUMN(REFERENCEMENT_FACADE[REF ApL])))=0,"",INDIRECT(NOM_FR_FACADE&amp;ADDRESS('PR-tampon'!$E21,COLUMN(REFERENCEMENT_FACADE[REF ApL]))))))</f>
        <v>AL16-188 version 3.a</v>
      </c>
    </row>
    <row r="56" spans="1:18" ht="170.1" customHeight="1" x14ac:dyDescent="0.3">
      <c r="A56" s="2">
        <f ca="1">IF('PR-tampon'!B22=0,"",IF(A55+1&gt;'MODULE DE RECHERCHE'!$F$36,"",A55+1))</f>
        <v>14</v>
      </c>
      <c r="B56" s="10">
        <f ca="1">IF('PR-tampon'!E22="","",IF('PR-tampon'!E22=0,"",INDIRECT(NOM_FR_FACADE&amp;ADDRESS('PR-tampon'!$E22,COLUMN(REFERENCEMENT_FACADE[[#Headers],[DATE REFERENCEMENT]])))))</f>
        <v>44383</v>
      </c>
      <c r="C56" s="2" t="str">
        <f ca="1">IF('PR-tampon'!B22="","",IF('PR-tampon'!B22=0,"",INDIRECT(NOM_FR_FACADE&amp;ADDRESS('PR-tampon'!$E22,COLUMN(REFERENCEMENT_FACADE[[#Headers],[ASPECT]])))))</f>
        <v>Enduit</v>
      </c>
      <c r="D56" s="2" t="str">
        <f ca="1">IF('PR-tampon'!B22="","",IF('PR-tampon'!B22=0,"",INDIRECT(NOM_FR_FACADE&amp;ADDRESS('PR-tampon'!$E22,COLUMN(REFERENCEMENT_FACADE[[#Headers],[TYPE DE PROCEDE]])))))</f>
        <v>ETICS sur fibre de bois</v>
      </c>
      <c r="E56" s="2" t="str">
        <f ca="1">IF('PR-tampon'!B22="","",IF('PR-tampon'!B22=0,"",INDIRECT(NOM_FR_FACADE&amp;ADDRESS('PR-tampon'!$E22,COLUMN(REFERENCEMENT_FACADE[[#Headers],[NOM COMMERCIAL DU PROCEDE]])))))</f>
        <v xml:space="preserve">PARA-THERM MOB Wood Tradi </v>
      </c>
      <c r="F56" s="2" t="str">
        <f ca="1">IF('PR-tampon'!B22="","",IF('PR-tampon'!B22=0,"",INDIRECT(NOM_FR_FACADE&amp;ADDRESS('PR-tampon'!$E22,COLUMN(REFERENCEMENT_FACADE[[#Headers],[FABRICANT / TITULAIRE]])))))</f>
        <v>Cromology Services (Marque PLASDOX) (FR)
et
Soprema S.A.S. (FR)</v>
      </c>
      <c r="G56" s="2" t="str">
        <f ca="1">IF('PR-tampon'!B22="","",IF('PR-tampon'!B22=0,"",INDIRECT(NOM_FR_FACADE&amp;ADDRESS('PR-tampon'!$E22,COLUMN(REFERENCEMENT_FACADE[[#Headers],[TYPE DE DOCUMENT DE REFERENCE]])))))</f>
        <v>Avis Technique</v>
      </c>
      <c r="H56" s="2" t="str">
        <f ca="1">IF('PR-tampon'!B22="","",IF('PR-tampon'!B22=0,"",INDIRECT(NOM_FR_FACADE&amp;ADDRESS('PR-tampon'!$E22,COLUMN(REFERENCEMENT_FACADE[[#Headers],[REF]])))))</f>
        <v>7/19-1759_V2</v>
      </c>
      <c r="I56" s="10">
        <f ca="1">IF('PR-tampon'!B22="","",IF('PR-tampon'!B22=0,"",INDIRECT(NOM_FR_FACADE&amp;ADDRESS('PR-tampon'!$E22,COLUMN(REFERENCEMENT_FACADE[[#Headers],[AVIS LIMITE AU / VALIDITE]])))))</f>
        <v>46053</v>
      </c>
      <c r="J56" s="10" t="str">
        <f ca="1">IF('PR-tampon'!B22="","",IF('PR-tampon'!B22=0,"",INDIRECT(NOM_FR_FACADE&amp;ADDRESS('PR-tampon'!$E22,COLUMN(REFERENCEMENT_FACADE[[#Headers],[TC/TNC
dans le domaine d''emploi visé]])))))</f>
        <v>TC</v>
      </c>
      <c r="K56" s="2" t="str">
        <f ca="1">IF('PR-tampon'!B22="","",IF('PR-tampon'!B22=0,"",INDIRECT(NOM_FR_FACADE&amp;ADDRESS('PR-tampon'!$E22,COLUMN(REFERENCEMENT_FACADE[[#Headers],[Synthèse support visés]])))))</f>
        <v>COB (NF DTU 31.2) / CLT (Sous AT/DTA)</v>
      </c>
      <c r="L56" s="2" t="str">
        <f ca="1">IF('PR-tampon'!B22="","",IF('PR-tampon'!B22=0,"",INDIRECT(NOM_FR_FACADE&amp;ADDRESS('PR-tampon'!$E22,COLUMN(REFERENCEMENT_FACADE[[#Headers],[LIMITATION DE HAUTEUR DE FACADE3]])))))</f>
        <v>(Situation a à c) h≤ 15 m
(Situation d) h≤ 15 m</v>
      </c>
      <c r="M56" s="108">
        <f ca="1">IF('PR-tampon'!B22="","",IF('PR-tampon'!B22=0,"",INDIRECT(NOM_FR_FACADE&amp;ADDRESS('PR-tampon'!$E22,COLUMN(REFERENCEMENT_FACADE[[#Headers],[LIMITATION DE HAUTEUR DE FACADE]])))))</f>
        <v>15</v>
      </c>
      <c r="N56" s="88" t="str">
        <f ca="1">IF('PR-tampon'!B22="","",IF('PR-tampon'!B22=0,"",IF(INDIRECT(NOM_FR_FACADE&amp;ADDRESS('PR-tampon'!$E22,COLUMN(REFERENCEMENT_FACADE[Observation domaine d''emploi Hauteur])))=0,"-",INDIRECT(NOM_FR_FACADE&amp;ADDRESS('PR-tampon'!$E22,COLUMN(REFERENCEMENT_FACADE[Observation domaine d''emploi Hauteur]))))))</f>
        <v>Nb : Le critère de recherche par hauteur n'étant pas coché ou les données (hauteur ou situation) n'étant pas saisies, l'utilisateur est alerté qu'il peut exister des limites de hauteurs et des dispositions particulières données dans le référentiel technique du procédé qui ne sont pas affichées. 
Le logiciel peut les faire apparaitre, pour ce faire : 
 - la case de recherche en fonction de la hauteur doit être cochée ;
 - les données de hauteur ET de situation du bâtiment doivent être saisies.</v>
      </c>
      <c r="O56" s="2" t="str">
        <f ca="1">IF('PR-tampon'!B22="","",IF('PR-tampon'!B22=0,"",INDIRECT(NOM_FR_FACADE&amp;ADDRESS('PR-tampon'!$E22,COLUMN(REFERENCEMENT_FACADE[[#Headers],[Colonne zone visée]])))))</f>
        <v>4
4**
4**
4**</v>
      </c>
      <c r="P56" s="2" t="str">
        <f ca="1">IF('PR-tampon'!B22="","",IF('PR-tampon'!B22=0,"",INDIRECT(NOM_FR_FACADE&amp;ADDRESS('PR-tampon'!$E22,COLUMN(REFERENCEMENT_FACADE[[#Headers],[Colonne catégorie visée]])))))</f>
        <v>I
II
III
IV</v>
      </c>
      <c r="Q56" s="88" t="str">
        <f ca="1">IF(OR(RECH_CATEGORIE=FALSE,MID(Tableau5[[#This Row],[ZONE DE SISMICITE MAXIMALE POUR LA CATEGORIE DE BATIMENT VISEE]],2,2)="**"),IF('PR-tampon'!B22="","",IF('PR-tampon'!B22=0,"",IF(INDIRECT(NOM_FR_FACADE&amp;ADDRESS('PR-tampon'!$E22,COLUMN(REFERENCEMENT_FACADE[OBSERVATIONS SUR DOMAINE D''EMPLOI Sismique])))="","-",(INDIRECT(NOM_FR_FACADE&amp;ADDRESS('PR-tampon'!$E22,COLUMN(REFERENCEMENT_FACADE[OBSERVATIONS SUR DOMAINE D''EMPLOI Sismique]))))))),"")</f>
        <v>** Domaine d'emploi sismique :
Hors configurations du système avec finition EHI GM ou EHI G et hors configurations avec un système de masse surfacique supérieure ou égale à 20 kg/m².</v>
      </c>
      <c r="R56" s="2" t="str">
        <f ca="1">IF('PR-tampon'!B22="","",IF('PR-tampon'!B22=0,"",IF(INDIRECT(NOM_FR_FACADE&amp;ADDRESS('PR-tampon'!$E22,COLUMN(REFERENCEMENT_FACADE[REF ApL])))=0,"",INDIRECT(NOM_FR_FACADE&amp;ADDRESS('PR-tampon'!$E22,COLUMN(REFERENCEMENT_FACADE[REF ApL]))))))</f>
        <v>AL16-188 version 3.b</v>
      </c>
    </row>
    <row r="57" spans="1:18" ht="170.1" customHeight="1" x14ac:dyDescent="0.3">
      <c r="A57" s="2">
        <f ca="1">IF('PR-tampon'!B23=0,"",IF(A56+1&gt;'MODULE DE RECHERCHE'!$F$36,"",A56+1))</f>
        <v>15</v>
      </c>
      <c r="B57" s="10">
        <f ca="1">IF('PR-tampon'!E23="","",IF('PR-tampon'!E23=0,"",INDIRECT(NOM_FR_FACADE&amp;ADDRESS('PR-tampon'!$E23,COLUMN(REFERENCEMENT_FACADE[[#Headers],[DATE REFERENCEMENT]])))))</f>
        <v>44383</v>
      </c>
      <c r="C57" s="2" t="str">
        <f ca="1">IF('PR-tampon'!B23="","",IF('PR-tampon'!B23=0,"",INDIRECT(NOM_FR_FACADE&amp;ADDRESS('PR-tampon'!$E23,COLUMN(REFERENCEMENT_FACADE[[#Headers],[ASPECT]])))))</f>
        <v>Enduit</v>
      </c>
      <c r="D57" s="2" t="str">
        <f ca="1">IF('PR-tampon'!B23="","",IF('PR-tampon'!B23=0,"",INDIRECT(NOM_FR_FACADE&amp;ADDRESS('PR-tampon'!$E23,COLUMN(REFERENCEMENT_FACADE[[#Headers],[TYPE DE PROCEDE]])))))</f>
        <v>ETICS sur fibre de bois</v>
      </c>
      <c r="E57" s="2" t="str">
        <f ca="1">IF('PR-tampon'!B23="","",IF('PR-tampon'!B23=0,"",INDIRECT(NOM_FR_FACADE&amp;ADDRESS('PR-tampon'!$E23,COLUMN(REFERENCEMENT_FACADE[[#Headers],[NOM COMMERCIAL DU PROCEDE]])))))</f>
        <v>TOLL-O-THERM MOB WP</v>
      </c>
      <c r="F57" s="2" t="str">
        <f ca="1">IF('PR-tampon'!B23="","",IF('PR-tampon'!B23=0,"",INDIRECT(NOM_FR_FACADE&amp;ADDRESS('PR-tampon'!$E23,COLUMN(REFERENCEMENT_FACADE[[#Headers],[FABRICANT / TITULAIRE]])))))</f>
        <v>Cromology Services (Marque TOLLENS) (FR)
et
Soprema S.A.S. (FR)</v>
      </c>
      <c r="G57" s="2" t="str">
        <f ca="1">IF('PR-tampon'!B23="","",IF('PR-tampon'!B23=0,"",INDIRECT(NOM_FR_FACADE&amp;ADDRESS('PR-tampon'!$E23,COLUMN(REFERENCEMENT_FACADE[[#Headers],[TYPE DE DOCUMENT DE REFERENCE]])))))</f>
        <v>Avis Technique</v>
      </c>
      <c r="H57" s="2" t="str">
        <f ca="1">IF('PR-tampon'!B23="","",IF('PR-tampon'!B23=0,"",INDIRECT(NOM_FR_FACADE&amp;ADDRESS('PR-tampon'!$E23,COLUMN(REFERENCEMENT_FACADE[[#Headers],[REF]])))))</f>
        <v>7/19-1758_V2</v>
      </c>
      <c r="I57" s="10">
        <f ca="1">IF('PR-tampon'!B23="","",IF('PR-tampon'!B23=0,"",INDIRECT(NOM_FR_FACADE&amp;ADDRESS('PR-tampon'!$E23,COLUMN(REFERENCEMENT_FACADE[[#Headers],[AVIS LIMITE AU / VALIDITE]])))))</f>
        <v>46053</v>
      </c>
      <c r="J57" s="10" t="str">
        <f ca="1">IF('PR-tampon'!B23="","",IF('PR-tampon'!B23=0,"",INDIRECT(NOM_FR_FACADE&amp;ADDRESS('PR-tampon'!$E23,COLUMN(REFERENCEMENT_FACADE[[#Headers],[TC/TNC
dans le domaine d''emploi visé]])))))</f>
        <v>TC</v>
      </c>
      <c r="K57" s="2" t="str">
        <f ca="1">IF('PR-tampon'!B23="","",IF('PR-tampon'!B23=0,"",INDIRECT(NOM_FR_FACADE&amp;ADDRESS('PR-tampon'!$E23,COLUMN(REFERENCEMENT_FACADE[[#Headers],[Synthèse support visés]])))))</f>
        <v>COB (NF DTU 31.2) / CLT (Sous AT/DTA)</v>
      </c>
      <c r="L57" s="2" t="str">
        <f ca="1">IF('PR-tampon'!B23="","",IF('PR-tampon'!B23=0,"",INDIRECT(NOM_FR_FACADE&amp;ADDRESS('PR-tampon'!$E23,COLUMN(REFERENCEMENT_FACADE[[#Headers],[LIMITATION DE HAUTEUR DE FACADE3]])))))</f>
        <v>(Situation a à c) h≤ 15 m
(Situation d) h≤ 15 m</v>
      </c>
      <c r="M57" s="108">
        <f ca="1">IF('PR-tampon'!B23="","",IF('PR-tampon'!B23=0,"",INDIRECT(NOM_FR_FACADE&amp;ADDRESS('PR-tampon'!$E23,COLUMN(REFERENCEMENT_FACADE[[#Headers],[LIMITATION DE HAUTEUR DE FACADE]])))))</f>
        <v>15</v>
      </c>
      <c r="N57" s="88" t="str">
        <f ca="1">IF('PR-tampon'!B23="","",IF('PR-tampon'!B23=0,"",IF(INDIRECT(NOM_FR_FACADE&amp;ADDRESS('PR-tampon'!$E23,COLUMN(REFERENCEMENT_FACADE[Observation domaine d''emploi Hauteur])))=0,"-",INDIRECT(NOM_FR_FACADE&amp;ADDRESS('PR-tampon'!$E23,COLUMN(REFERENCEMENT_FACADE[Observation domaine d''emploi Hauteur]))))))</f>
        <v>Nb : Le critère de recherche par hauteur n'étant pas coché ou les données (hauteur ou situation) n'étant pas saisies, l'utilisateur est alerté qu'il peut exister des limites de hauteurs et des dispositions particulières données dans le référentiel technique du procédé qui ne sont pas affichées. 
Le logiciel peut les faire apparaitre, pour ce faire : 
 - la case de recherche en fonction de la hauteur doit être cochée ;
 - les données de hauteur ET de situation du bâtiment doivent être saisies.</v>
      </c>
      <c r="O57" s="2" t="str">
        <f ca="1">IF('PR-tampon'!B23="","",IF('PR-tampon'!B23=0,"",INDIRECT(NOM_FR_FACADE&amp;ADDRESS('PR-tampon'!$E23,COLUMN(REFERENCEMENT_FACADE[[#Headers],[Colonne zone visée]])))))</f>
        <v>4
4**
4**
4**</v>
      </c>
      <c r="P57" s="2" t="str">
        <f ca="1">IF('PR-tampon'!B23="","",IF('PR-tampon'!B23=0,"",INDIRECT(NOM_FR_FACADE&amp;ADDRESS('PR-tampon'!$E23,COLUMN(REFERENCEMENT_FACADE[[#Headers],[Colonne catégorie visée]])))))</f>
        <v>I
II
III
IV</v>
      </c>
      <c r="Q57" s="88" t="str">
        <f ca="1">IF(OR(RECH_CATEGORIE=FALSE,MID(Tableau5[[#This Row],[ZONE DE SISMICITE MAXIMALE POUR LA CATEGORIE DE BATIMENT VISEE]],2,2)="**"),IF('PR-tampon'!B23="","",IF('PR-tampon'!B23=0,"",IF(INDIRECT(NOM_FR_FACADE&amp;ADDRESS('PR-tampon'!$E23,COLUMN(REFERENCEMENT_FACADE[OBSERVATIONS SUR DOMAINE D''EMPLOI Sismique])))="","-",(INDIRECT(NOM_FR_FACADE&amp;ADDRESS('PR-tampon'!$E23,COLUMN(REFERENCEMENT_FACADE[OBSERVATIONS SUR DOMAINE D''EMPLOI Sismique]))))))),"")</f>
        <v>** Domaine d'emploi sismique :
Hors configurations du système avec finition EHI GM ou EHI G et hors configurations avec un système de masse surfacique supérieure ou égale à 20 kg/m².</v>
      </c>
      <c r="R57" s="2" t="str">
        <f ca="1">IF('PR-tampon'!B23="","",IF('PR-tampon'!B23=0,"",IF(INDIRECT(NOM_FR_FACADE&amp;ADDRESS('PR-tampon'!$E23,COLUMN(REFERENCEMENT_FACADE[REF ApL])))=0,"",INDIRECT(NOM_FR_FACADE&amp;ADDRESS('PR-tampon'!$E23,COLUMN(REFERENCEMENT_FACADE[REF ApL]))))))</f>
        <v>AL16-188 version 3.b</v>
      </c>
    </row>
    <row r="58" spans="1:18" ht="170.1" customHeight="1" x14ac:dyDescent="0.3">
      <c r="A58" s="2">
        <f ca="1">IF('PR-tampon'!B24=0,"",IF(A57+1&gt;'MODULE DE RECHERCHE'!$F$36,"",A57+1))</f>
        <v>16</v>
      </c>
      <c r="B58" s="10">
        <f ca="1">IF('PR-tampon'!E24="","",IF('PR-tampon'!E24=0,"",INDIRECT(NOM_FR_FACADE&amp;ADDRESS('PR-tampon'!$E24,COLUMN(REFERENCEMENT_FACADE[[#Headers],[DATE REFERENCEMENT]])))))</f>
        <v>45049</v>
      </c>
      <c r="C58" s="2" t="str">
        <f ca="1">IF('PR-tampon'!B24="","",IF('PR-tampon'!B24=0,"",INDIRECT(NOM_FR_FACADE&amp;ADDRESS('PR-tampon'!$E24,COLUMN(REFERENCEMENT_FACADE[[#Headers],[ASPECT]])))))</f>
        <v>Enduit</v>
      </c>
      <c r="D58" s="2" t="str">
        <f ca="1">IF('PR-tampon'!B24="","",IF('PR-tampon'!B24=0,"",INDIRECT(NOM_FR_FACADE&amp;ADDRESS('PR-tampon'!$E24,COLUMN(REFERENCEMENT_FACADE[[#Headers],[TYPE DE PROCEDE]])))))</f>
        <v>ETICS sur FOB (Propriétaire)</v>
      </c>
      <c r="E58" s="2" t="str">
        <f ca="1">IF('PR-tampon'!B24="","",IF('PR-tampon'!B24=0,"",INDIRECT(NOM_FR_FACADE&amp;ADDRESS('PR-tampon'!$E24,COLUMN(REFERENCEMENT_FACADE[[#Headers],[NOM COMMERCIAL DU PROCEDE]])))))</f>
        <v>Façade PANOBLOC</v>
      </c>
      <c r="F58" s="2" t="str">
        <f ca="1">IF('PR-tampon'!B24="","",IF('PR-tampon'!B24=0,"",INDIRECT(NOM_FR_FACADE&amp;ADDRESS('PR-tampon'!$E24,COLUMN(REFERENCEMENT_FACADE[[#Headers],[FABRICANT / TITULAIRE]])))))</f>
        <v>Techniwood S.A.S.</v>
      </c>
      <c r="G58" s="2" t="str">
        <f ca="1">IF('PR-tampon'!B24="","",IF('PR-tampon'!B24=0,"",INDIRECT(NOM_FR_FACADE&amp;ADDRESS('PR-tampon'!$E24,COLUMN(REFERENCEMENT_FACADE[[#Headers],[TYPE DE DOCUMENT DE REFERENCE]])))))</f>
        <v>Avis Technique</v>
      </c>
      <c r="H58" s="2" t="str">
        <f ca="1">IF('PR-tampon'!B24="","",IF('PR-tampon'!B24=0,"",INDIRECT(NOM_FR_FACADE&amp;ADDRESS('PR-tampon'!$E24,COLUMN(REFERENCEMENT_FACADE[[#Headers],[REF]])))))</f>
        <v>2.1/14-1636_V2</v>
      </c>
      <c r="I58" s="10">
        <f ca="1">IF('PR-tampon'!B24="","",IF('PR-tampon'!B24=0,"",INDIRECT(NOM_FR_FACADE&amp;ADDRESS('PR-tampon'!$E24,COLUMN(REFERENCEMENT_FACADE[[#Headers],[AVIS LIMITE AU / VALIDITE]])))))</f>
        <v>46752</v>
      </c>
      <c r="J58" s="10" t="str">
        <f ca="1">IF('PR-tampon'!B24="","",IF('PR-tampon'!B24=0,"",INDIRECT(NOM_FR_FACADE&amp;ADDRESS('PR-tampon'!$E24,COLUMN(REFERENCEMENT_FACADE[[#Headers],[TC/TNC
dans le domaine d''emploi visé]])))))</f>
        <v>TC</v>
      </c>
      <c r="K58" s="2" t="str">
        <f ca="1">IF('PR-tampon'!B24="","",IF('PR-tampon'!B24=0,"",INDIRECT(NOM_FR_FACADE&amp;ADDRESS('PR-tampon'!$E24,COLUMN(REFERENCEMENT_FACADE[[#Headers],[Synthèse support visés]])))))</f>
        <v>FOB (Sous AT/DTA/ATEx)</v>
      </c>
      <c r="L58" s="2" t="str">
        <f ca="1">IF('PR-tampon'!B24="","",IF('PR-tampon'!B24=0,"",INDIRECT(NOM_FR_FACADE&amp;ADDRESS('PR-tampon'!$E24,COLUMN(REFERENCEMENT_FACADE[[#Headers],[LIMITATION DE HAUTEUR DE FACADE3]])))))</f>
        <v>(Situation a à c) h≤ 15 m
(Situation d) h≤ 10 m</v>
      </c>
      <c r="M58" s="108">
        <f ca="1">IF('PR-tampon'!B24="","",IF('PR-tampon'!B24=0,"",INDIRECT(NOM_FR_FACADE&amp;ADDRESS('PR-tampon'!$E24,COLUMN(REFERENCEMENT_FACADE[[#Headers],[LIMITATION DE HAUTEUR DE FACADE]])))))</f>
        <v>15</v>
      </c>
      <c r="N58" s="88" t="str">
        <f ca="1">IF('PR-tampon'!B24="","",IF('PR-tampon'!B24=0,"",IF(INDIRECT(NOM_FR_FACADE&amp;ADDRESS('PR-tampon'!$E24,COLUMN(REFERENCEMENT_FACADE[Observation domaine d''emploi Hauteur])))=0,"-",INDIRECT(NOM_FR_FACADE&amp;ADDRESS('PR-tampon'!$E24,COLUMN(REFERENCEMENT_FACADE[Observation domaine d''emploi Hauteur]))))))</f>
        <v xml:space="preserve"> - Comme mentionné au §2.4.6 de l’Avis technique, la limite de hauteur du domaine d’emploi indiquée ci-contre correspond au domaine d’emploi le plus restreint entre celui du PANOBLOC et celui du revêtement extérieur. Le Panobloc pouvant être utilisé en façade jusqu’en 4ième famille pour des bâtiments d’habitation et jusqu’à une hauteur de plancher bas de dernier niveau de 28m pour les ERP et ERT, et comme le référentiel de la famille de revêtement extérieur ci-contre vise des hauteurs moindre, c’est donc le référentiel du revêtement qui limite le domaine d’emploi.
Nb : Le critère de recherche par hauteur n'étant pas coché ou les données (hauteur ou situation) n'étant pas saisies, l'utilisateur est alerté qu'il peut exister des limites de hauteurs et des dispositions particulières données dans le référentiel technique du procédé qui ne sont pas affichées. 
Le logiciel peut les faire apparaitre, pour ce faire : 
 - la case de recherche en fonction de la hauteur doit être cochée ;
 - les données de hauteur ET de situation du bâtiment doivent être saisies.</v>
      </c>
      <c r="O58" s="2" t="str">
        <f ca="1">IF('PR-tampon'!B24="","",IF('PR-tampon'!B24=0,"",INDIRECT(NOM_FR_FACADE&amp;ADDRESS('PR-tampon'!$E24,COLUMN(REFERENCEMENT_FACADE[[#Headers],[Colonne zone visée]])))))</f>
        <v>4
4**
4**
4**</v>
      </c>
      <c r="P58" s="2" t="str">
        <f ca="1">IF('PR-tampon'!B24="","",IF('PR-tampon'!B24=0,"",INDIRECT(NOM_FR_FACADE&amp;ADDRESS('PR-tampon'!$E24,COLUMN(REFERENCEMENT_FACADE[[#Headers],[Colonne catégorie visée]])))))</f>
        <v>I
II
III
IV</v>
      </c>
      <c r="Q58" s="88" t="str">
        <f ca="1">IF(OR(RECH_CATEGORIE=FALSE,MID(Tableau5[[#This Row],[ZONE DE SISMICITE MAXIMALE POUR LA CATEGORIE DE BATIMENT VISEE]],2,2)="**"),IF('PR-tampon'!B24="","",IF('PR-tampon'!B24=0,"",IF(INDIRECT(NOM_FR_FACADE&amp;ADDRESS('PR-tampon'!$E24,COLUMN(REFERENCEMENT_FACADE[OBSERVATIONS SUR DOMAINE D''EMPLOI Sismique])))="","-",(INDIRECT(NOM_FR_FACADE&amp;ADDRESS('PR-tampon'!$E24,COLUMN(REFERENCEMENT_FACADE[OBSERVATIONS SUR DOMAINE D''EMPLOI Sismique]))))))),"")</f>
        <v>** Domaine d'emploi sismique :
Toutefois le procédé de bardage extérieur pourra limiter les zones de sismicité des bâtiments visés.</v>
      </c>
      <c r="R58" s="2" t="str">
        <f ca="1">IF('PR-tampon'!B24="","",IF('PR-tampon'!B24=0,"",IF(INDIRECT(NOM_FR_FACADE&amp;ADDRESS('PR-tampon'!$E24,COLUMN(REFERENCEMENT_FACADE[REF ApL])))=0,"",INDIRECT(NOM_FR_FACADE&amp;ADDRESS('PR-tampon'!$E24,COLUMN(REFERENCEMENT_FACADE[REF ApL]))))))</f>
        <v>AL14-146 Version 3</v>
      </c>
    </row>
    <row r="59" spans="1:18" ht="170.1" customHeight="1" x14ac:dyDescent="0.3">
      <c r="A59" s="2">
        <f ca="1">IF('PR-tampon'!B25=0,"",IF(A58+1&gt;'MODULE DE RECHERCHE'!$F$36,"",A58+1))</f>
        <v>17</v>
      </c>
      <c r="B59" s="10">
        <f ca="1">IF('PR-tampon'!E25="","",IF('PR-tampon'!E25=0,"",INDIRECT(NOM_FR_FACADE&amp;ADDRESS('PR-tampon'!$E25,COLUMN(REFERENCEMENT_FACADE[[#Headers],[DATE REFERENCEMENT]])))))</f>
        <v>45303</v>
      </c>
      <c r="C59" s="2" t="str">
        <f ca="1">IF('PR-tampon'!B25="","",IF('PR-tampon'!B25=0,"",INDIRECT(NOM_FR_FACADE&amp;ADDRESS('PR-tampon'!$E25,COLUMN(REFERENCEMENT_FACADE[[#Headers],[ASPECT]])))))</f>
        <v>Enduit</v>
      </c>
      <c r="D59" s="2" t="str">
        <f ca="1">IF('PR-tampon'!B25="","",IF('PR-tampon'!B25=0,"",INDIRECT(NOM_FR_FACADE&amp;ADDRESS('PR-tampon'!$E25,COLUMN(REFERENCEMENT_FACADE[[#Headers],[TYPE DE PROCEDE]])))))</f>
        <v>ETICS sur FOB (Propriétaire)</v>
      </c>
      <c r="E59" s="2" t="str">
        <f ca="1">IF('PR-tampon'!B25="","",IF('PR-tampon'!B25=0,"",INDIRECT(NOM_FR_FACADE&amp;ADDRESS('PR-tampon'!$E25,COLUMN(REFERENCEMENT_FACADE[[#Headers],[NOM COMMERCIAL DU PROCEDE]])))))</f>
        <v>LOGISKIN</v>
      </c>
      <c r="F59" s="2" t="str">
        <f ca="1">IF('PR-tampon'!B25="","",IF('PR-tampon'!B25=0,"",INDIRECT(NOM_FR_FACADE&amp;ADDRESS('PR-tampon'!$E25,COLUMN(REFERENCEMENT_FACADE[[#Headers],[FABRICANT / TITULAIRE]])))))</f>
        <v>LOGELIS SAS
(FR)</v>
      </c>
      <c r="G59" s="2" t="str">
        <f ca="1">IF('PR-tampon'!B25="","",IF('PR-tampon'!B25=0,"",INDIRECT(NOM_FR_FACADE&amp;ADDRESS('PR-tampon'!$E25,COLUMN(REFERENCEMENT_FACADE[[#Headers],[TYPE DE DOCUMENT DE REFERENCE]])))))</f>
        <v>Avis Technique</v>
      </c>
      <c r="H59" s="2" t="str">
        <f ca="1">IF('PR-tampon'!B25="","",IF('PR-tampon'!B25=0,"",INDIRECT(NOM_FR_FACADE&amp;ADDRESS('PR-tampon'!$E25,COLUMN(REFERENCEMENT_FACADE[[#Headers],[REF]])))))</f>
        <v>2.1/23-1836_V1</v>
      </c>
      <c r="I59" s="10">
        <f ca="1">IF('PR-tampon'!B25="","",IF('PR-tampon'!B25=0,"",INDIRECT(NOM_FR_FACADE&amp;ADDRESS('PR-tampon'!$E25,COLUMN(REFERENCEMENT_FACADE[[#Headers],[AVIS LIMITE AU / VALIDITE]])))))</f>
        <v>46295</v>
      </c>
      <c r="J59" s="10" t="str">
        <f ca="1">IF('PR-tampon'!B25="","",IF('PR-tampon'!B25=0,"",INDIRECT(NOM_FR_FACADE&amp;ADDRESS('PR-tampon'!$E25,COLUMN(REFERENCEMENT_FACADE[[#Headers],[TC/TNC
dans le domaine d''emploi visé]])))))</f>
        <v>TNC
(Non sur liste verte de la C2p à date de référencement / EVALUATION RECENTE)</v>
      </c>
      <c r="K59" s="2" t="str">
        <f ca="1">IF('PR-tampon'!B25="","",IF('PR-tampon'!B25=0,"",INDIRECT(NOM_FR_FACADE&amp;ADDRESS('PR-tampon'!$E25,COLUMN(REFERENCEMENT_FACADE[[#Headers],[Synthèse support visés]])))))</f>
        <v>FOB (Sous AT/DTA/ATEx)</v>
      </c>
      <c r="L59" s="2" t="str">
        <f ca="1">IF('PR-tampon'!B25="","",IF('PR-tampon'!B25=0,"",INDIRECT(NOM_FR_FACADE&amp;ADDRESS('PR-tampon'!$E25,COLUMN(REFERENCEMENT_FACADE[[#Headers],[LIMITATION DE HAUTEUR DE FACADE3]])))))</f>
        <v>(Situation a à c) h≤ 40 m
(Situation d) h≤ 40 m</v>
      </c>
      <c r="M59" s="108">
        <f ca="1">IF('PR-tampon'!B25="","",IF('PR-tampon'!B25=0,"",INDIRECT(NOM_FR_FACADE&amp;ADDRESS('PR-tampon'!$E25,COLUMN(REFERENCEMENT_FACADE[[#Headers],[LIMITATION DE HAUTEUR DE FACADE]])))))</f>
        <v>40</v>
      </c>
      <c r="N59" s="88" t="str">
        <f ca="1">IF('PR-tampon'!B25="","",IF('PR-tampon'!B25=0,"",IF(INDIRECT(NOM_FR_FACADE&amp;ADDRESS('PR-tampon'!$E25,COLUMN(REFERENCEMENT_FACADE[Observation domaine d''emploi Hauteur])))=0,"-",INDIRECT(NOM_FR_FACADE&amp;ADDRESS('PR-tampon'!$E25,COLUMN(REFERENCEMENT_FACADE[Observation domaine d''emploi Hauteur]))))))</f>
        <v xml:space="preserve"> - Comme mentionné au §1.1.2. de l’Avis technique, la limite de hauteur du domaine d’emploi indiquée ci-contre correspond au domaine d’emploi le plus restreint entre celui du procédé de façade et celui du revêtement extérieur. Le procédé pouvant être utilisé en façade jusqu’en 4ième famille pour des bâtiments d’habitation et jusqu’à une hauteur de plancher bas de dernier niveau de 28m pour les ERP et ERT, et comme le référentiel de la famille de revêtement extérieur ci-contre vise des hauteurs moindre, c’est donc le référentiel du revêtement qui limite le domaine d’emploi.
Nb : Le critère de recherche par hauteur n'étant pas coché ou les données (hauteur ou situation) n'étant pas saisies, l'utilisateur est alerté qu'il peut exister des limites de hauteurs et des dispositions particulières données dans le référentiel technique du procédé qui ne sont pas affichées. 
Le logiciel peut les faire apparaitre, pour ce faire : 
 - la case de recherche en fonction de la hauteur doit être cochée ;
 - les données de hauteur ET de situation du bâtiment doivent être saisies.</v>
      </c>
      <c r="O59" s="2" t="str">
        <f ca="1">IF('PR-tampon'!B25="","",IF('PR-tampon'!B25=0,"",INDIRECT(NOM_FR_FACADE&amp;ADDRESS('PR-tampon'!$E25,COLUMN(REFERENCEMENT_FACADE[[#Headers],[Colonne zone visée]])))))</f>
        <v>4
4**
4**
4**</v>
      </c>
      <c r="P59" s="2" t="str">
        <f ca="1">IF('PR-tampon'!B25="","",IF('PR-tampon'!B25=0,"",INDIRECT(NOM_FR_FACADE&amp;ADDRESS('PR-tampon'!$E25,COLUMN(REFERENCEMENT_FACADE[[#Headers],[Colonne catégorie visée]])))))</f>
        <v>I
II
III
IV</v>
      </c>
      <c r="Q59" s="88" t="str">
        <f ca="1">IF(OR(RECH_CATEGORIE=FALSE,MID(Tableau5[[#This Row],[ZONE DE SISMICITE MAXIMALE POUR LA CATEGORIE DE BATIMENT VISEE]],2,2)="**"),IF('PR-tampon'!B25="","",IF('PR-tampon'!B25=0,"",IF(INDIRECT(NOM_FR_FACADE&amp;ADDRESS('PR-tampon'!$E25,COLUMN(REFERENCEMENT_FACADE[OBSERVATIONS SUR DOMAINE D''EMPLOI Sismique])))="","-",(INDIRECT(NOM_FR_FACADE&amp;ADDRESS('PR-tampon'!$E25,COLUMN(REFERENCEMENT_FACADE[OBSERVATIONS SUR DOMAINE D''EMPLOI Sismique]))))))),"")</f>
        <v>** Domaine d'emploi sismique :
Toutefois le procédé de bardage extérieur pourra limiter les zones de sismicité des bâtiments visés.</v>
      </c>
      <c r="R59" s="2" t="str">
        <f ca="1">IF('PR-tampon'!B25="","",IF('PR-tampon'!B25=0,"",IF(INDIRECT(NOM_FR_FACADE&amp;ADDRESS('PR-tampon'!$E25,COLUMN(REFERENCEMENT_FACADE[REF ApL])))=0,"",INDIRECT(NOM_FR_FACADE&amp;ADDRESS('PR-tampon'!$E25,COLUMN(REFERENCEMENT_FACADE[REF ApL]))))))</f>
        <v>EFR-18-001637
EFR-18-003109-Révision 1</v>
      </c>
    </row>
    <row r="60" spans="1:18" ht="170.1" customHeight="1" x14ac:dyDescent="0.3">
      <c r="A60" s="2">
        <f ca="1">IF('PR-tampon'!B26=0,"",IF(A59+1&gt;'MODULE DE RECHERCHE'!$F$36,"",A59+1))</f>
        <v>18</v>
      </c>
      <c r="B60" s="10">
        <f ca="1">IF('PR-tampon'!E26="","",IF('PR-tampon'!E26=0,"",INDIRECT(NOM_FR_FACADE&amp;ADDRESS('PR-tampon'!$E26,COLUMN(REFERENCEMENT_FACADE[[#Headers],[DATE REFERENCEMENT]])))))</f>
        <v>45469</v>
      </c>
      <c r="C60" s="2" t="str">
        <f ca="1">IF('PR-tampon'!B26="","",IF('PR-tampon'!B26=0,"",INDIRECT(NOM_FR_FACADE&amp;ADDRESS('PR-tampon'!$E26,COLUMN(REFERENCEMENT_FACADE[[#Headers],[ASPECT]])))))</f>
        <v>Enduit</v>
      </c>
      <c r="D60" s="2" t="str">
        <f ca="1">IF('PR-tampon'!B26="","",IF('PR-tampon'!B26=0,"",INDIRECT(NOM_FR_FACADE&amp;ADDRESS('PR-tampon'!$E26,COLUMN(REFERENCEMENT_FACADE[[#Headers],[TYPE DE PROCEDE]])))))</f>
        <v>ETICS sur laine de roche</v>
      </c>
      <c r="E60" s="2" t="str">
        <f ca="1">IF('PR-tampon'!B26="","",IF('PR-tampon'!B26=0,"",INDIRECT(NOM_FR_FACADE&amp;ADDRESS('PR-tampon'!$E26,COLUMN(REFERENCEMENT_FACADE[[#Headers],[NOM COMMERCIAL DU PROCEDE]])))))</f>
        <v>webertherm XM roche COB</v>
      </c>
      <c r="F60" s="2" t="str">
        <f ca="1">IF('PR-tampon'!B26="","",IF('PR-tampon'!B26=0,"",INDIRECT(NOM_FR_FACADE&amp;ADDRESS('PR-tampon'!$E26,COLUMN(REFERENCEMENT_FACADE[[#Headers],[FABRICANT / TITULAIRE]])))))</f>
        <v>Saint Gobain Weber France S.A.S. 
(FR)</v>
      </c>
      <c r="G60" s="2" t="str">
        <f ca="1">IF('PR-tampon'!B26="","",IF('PR-tampon'!B26=0,"",INDIRECT(NOM_FR_FACADE&amp;ADDRESS('PR-tampon'!$E26,COLUMN(REFERENCEMENT_FACADE[[#Headers],[TYPE DE DOCUMENT DE REFERENCE]])))))</f>
        <v>Avis Technique</v>
      </c>
      <c r="H60" s="2" t="str">
        <f ca="1">IF('PR-tampon'!B26="","",IF('PR-tampon'!B26=0,"",INDIRECT(NOM_FR_FACADE&amp;ADDRESS('PR-tampon'!$E26,COLUMN(REFERENCEMENT_FACADE[[#Headers],[REF]])))))</f>
        <v>7/18-1742_V2</v>
      </c>
      <c r="I60" s="10">
        <f ca="1">IF('PR-tampon'!B26="","",IF('PR-tampon'!B26=0,"",INDIRECT(NOM_FR_FACADE&amp;ADDRESS('PR-tampon'!$E26,COLUMN(REFERENCEMENT_FACADE[[#Headers],[AVIS LIMITE AU / VALIDITE]])))))</f>
        <v>47968</v>
      </c>
      <c r="J60" s="10" t="str">
        <f ca="1">IF('PR-tampon'!B26="","",IF('PR-tampon'!B26=0,"",INDIRECT(NOM_FR_FACADE&amp;ADDRESS('PR-tampon'!$E26,COLUMN(REFERENCEMENT_FACADE[[#Headers],[TC/TNC
dans le domaine d''emploi visé]])))))</f>
        <v>TNC
(Non sur liste verte de la C2p à date de référencement / EVALUATION RECENTE)</v>
      </c>
      <c r="K60" s="2" t="str">
        <f ca="1">IF('PR-tampon'!B26="","",IF('PR-tampon'!B26=0,"",INDIRECT(NOM_FR_FACADE&amp;ADDRESS('PR-tampon'!$E26,COLUMN(REFERENCEMENT_FACADE[[#Headers],[Synthèse support visés]])))))</f>
        <v>COB (NF DTU 31.2) / CLT (Sous AT/DTA)</v>
      </c>
      <c r="L60" s="2" t="str">
        <f ca="1">IF('PR-tampon'!B26="","",IF('PR-tampon'!B26=0,"",INDIRECT(NOM_FR_FACADE&amp;ADDRESS('PR-tampon'!$E26,COLUMN(REFERENCEMENT_FACADE[[#Headers],[LIMITATION DE HAUTEUR DE FACADE3]])))))</f>
        <v>(Situation a à c) h≤ 9 m
(Situation d) h≤ 6 m</v>
      </c>
      <c r="M60" s="108">
        <f ca="1">IF('PR-tampon'!B26="","",IF('PR-tampon'!B26=0,"",INDIRECT(NOM_FR_FACADE&amp;ADDRESS('PR-tampon'!$E26,COLUMN(REFERENCEMENT_FACADE[[#Headers],[LIMITATION DE HAUTEUR DE FACADE]])))))</f>
        <v>9</v>
      </c>
      <c r="N60" s="88" t="str">
        <f ca="1">IF('PR-tampon'!B26="","",IF('PR-tampon'!B26=0,"",IF(INDIRECT(NOM_FR_FACADE&amp;ADDRESS('PR-tampon'!$E26,COLUMN(REFERENCEMENT_FACADE[Observation domaine d''emploi Hauteur])))=0,"-",INDIRECT(NOM_FR_FACADE&amp;ADDRESS('PR-tampon'!$E26,COLUMN(REFERENCEMENT_FACADE[Observation domaine d''emploi Hauteur]))))))</f>
        <v>Nb : Le critère de recherche par hauteur n'étant pas coché ou les données (hauteur ou situation) n'étant pas saisies, l'utilisateur est alerté qu'il peut exister des limites de hauteurs et des dispositions particulières données dans le référentiel technique du procédé qui ne sont pas affichées. 
Le logiciel peut les faire apparaitre, pour ce faire : 
 - la case de recherche en fonction de la hauteur doit être cochée ;
 - les données de hauteur ET de situation du bâtiment doivent être saisies.</v>
      </c>
      <c r="O60" s="2" t="str">
        <f ca="1">IF('PR-tampon'!B26="","",IF('PR-tampon'!B26=0,"",INDIRECT(NOM_FR_FACADE&amp;ADDRESS('PR-tampon'!$E26,COLUMN(REFERENCEMENT_FACADE[[#Headers],[Colonne zone visée]])))))</f>
        <v>4
4**
4**
4**</v>
      </c>
      <c r="P60" s="2" t="str">
        <f ca="1">IF('PR-tampon'!B26="","",IF('PR-tampon'!B26=0,"",INDIRECT(NOM_FR_FACADE&amp;ADDRESS('PR-tampon'!$E26,COLUMN(REFERENCEMENT_FACADE[[#Headers],[Colonne catégorie visée]])))))</f>
        <v>I
II
III
IV</v>
      </c>
      <c r="Q60" s="88" t="str">
        <f ca="1">IF(OR(RECH_CATEGORIE=FALSE,MID(Tableau5[[#This Row],[ZONE DE SISMICITE MAXIMALE POUR LA CATEGORIE DE BATIMENT VISEE]],2,2)="**"),IF('PR-tampon'!B26="","",IF('PR-tampon'!B26=0,"",IF(INDIRECT(NOM_FR_FACADE&amp;ADDRESS('PR-tampon'!$E26,COLUMN(REFERENCEMENT_FACADE[OBSERVATIONS SUR DOMAINE D''EMPLOI Sismique])))="","-",(INDIRECT(NOM_FR_FACADE&amp;ADDRESS('PR-tampon'!$E26,COLUMN(REFERENCEMENT_FACADE[OBSERVATIONS SUR DOMAINE D''EMPLOI Sismique]))))))),"")</f>
        <v>** Domaine d'emploi sismique :
Hors configurations avec un système de masse surfacique supérieure ou égale à 20 kg/m².</v>
      </c>
      <c r="R60" s="2" t="str">
        <f ca="1">IF('PR-tampon'!B26="","",IF('PR-tampon'!B26=0,"",IF(INDIRECT(NOM_FR_FACADE&amp;ADDRESS('PR-tampon'!$E26,COLUMN(REFERENCEMENT_FACADE[REF ApL])))=0,"",INDIRECT(NOM_FR_FACADE&amp;ADDRESS('PR-tampon'!$E26,COLUMN(REFERENCEMENT_FACADE[REF ApL]))))))</f>
        <v/>
      </c>
    </row>
    <row r="61" spans="1:18" ht="170.1" customHeight="1" x14ac:dyDescent="0.3">
      <c r="A61" s="2">
        <f ca="1">IF('PR-tampon'!B27=0,"",IF(A60+1&gt;'MODULE DE RECHERCHE'!$F$36,"",A60+1))</f>
        <v>19</v>
      </c>
      <c r="B61" s="10">
        <f ca="1">IF('PR-tampon'!E27="","",IF('PR-tampon'!E27=0,"",INDIRECT(NOM_FR_FACADE&amp;ADDRESS('PR-tampon'!$E27,COLUMN(REFERENCEMENT_FACADE[[#Headers],[DATE REFERENCEMENT]])))))</f>
        <v>44910</v>
      </c>
      <c r="C61" s="2" t="str">
        <f ca="1">IF('PR-tampon'!B27="","",IF('PR-tampon'!B27=0,"",INDIRECT(NOM_FR_FACADE&amp;ADDRESS('PR-tampon'!$E27,COLUMN(REFERENCEMENT_FACADE[[#Headers],[ASPECT]])))))</f>
        <v>Enduit</v>
      </c>
      <c r="D61" s="2" t="str">
        <f ca="1">IF('PR-tampon'!B27="","",IF('PR-tampon'!B27=0,"",INDIRECT(NOM_FR_FACADE&amp;ADDRESS('PR-tampon'!$E27,COLUMN(REFERENCEMENT_FACADE[[#Headers],[TYPE DE PROCEDE]])))))</f>
        <v>ETICS sur laine de roche</v>
      </c>
      <c r="E61" s="2" t="str">
        <f ca="1">IF('PR-tampon'!B27="","",IF('PR-tampon'!B27=0,"",INDIRECT(NOM_FR_FACADE&amp;ADDRESS('PR-tampon'!$E27,COLUMN(REFERENCEMENT_FACADE[[#Headers],[NOM COMMERCIAL DU PROCEDE]])))))</f>
        <v>StoTherm Minéral COB</v>
      </c>
      <c r="F61" s="2" t="str">
        <f ca="1">IF('PR-tampon'!B27="","",IF('PR-tampon'!B27=0,"",INDIRECT(NOM_FR_FACADE&amp;ADDRESS('PR-tampon'!$E27,COLUMN(REFERENCEMENT_FACADE[[#Headers],[FABRICANT / TITULAIRE]])))))</f>
        <v>Sto S.A.S</v>
      </c>
      <c r="G61" s="2" t="str">
        <f ca="1">IF('PR-tampon'!B27="","",IF('PR-tampon'!B27=0,"",INDIRECT(NOM_FR_FACADE&amp;ADDRESS('PR-tampon'!$E27,COLUMN(REFERENCEMENT_FACADE[[#Headers],[TYPE DE DOCUMENT DE REFERENCE]])))))</f>
        <v>Avis Technique</v>
      </c>
      <c r="H61" s="2" t="str">
        <f ca="1">IF('PR-tampon'!B27="","",IF('PR-tampon'!B27=0,"",INDIRECT(NOM_FR_FACADE&amp;ADDRESS('PR-tampon'!$E27,COLUMN(REFERENCEMENT_FACADE[[#Headers],[REF]])))))</f>
        <v>7/18-1747_V2</v>
      </c>
      <c r="I61" s="10">
        <f ca="1">IF('PR-tampon'!B27="","",IF('PR-tampon'!B27=0,"",INDIRECT(NOM_FR_FACADE&amp;ADDRESS('PR-tampon'!$E27,COLUMN(REFERENCEMENT_FACADE[[#Headers],[AVIS LIMITE AU / VALIDITE]])))))</f>
        <v>47514</v>
      </c>
      <c r="J61" s="10" t="str">
        <f ca="1">IF('PR-tampon'!B27="","",IF('PR-tampon'!B27=0,"",INDIRECT(NOM_FR_FACADE&amp;ADDRESS('PR-tampon'!$E27,COLUMN(REFERENCEMENT_FACADE[[#Headers],[TC/TNC
dans le domaine d''emploi visé]])))))</f>
        <v>TC</v>
      </c>
      <c r="K61" s="2" t="str">
        <f ca="1">IF('PR-tampon'!B27="","",IF('PR-tampon'!B27=0,"",INDIRECT(NOM_FR_FACADE&amp;ADDRESS('PR-tampon'!$E27,COLUMN(REFERENCEMENT_FACADE[[#Headers],[Synthèse support visés]])))))</f>
        <v>COB (NF DTU 31.2) / CLT (Sous AT/DTA)</v>
      </c>
      <c r="L61" s="2" t="str">
        <f ca="1">IF('PR-tampon'!B27="","",IF('PR-tampon'!B27=0,"",INDIRECT(NOM_FR_FACADE&amp;ADDRESS('PR-tampon'!$E27,COLUMN(REFERENCEMENT_FACADE[[#Headers],[LIMITATION DE HAUTEUR DE FACADE3]])))))</f>
        <v>(Situation a à c) h≤ 9 m
(Situation d) h≤ 6 m</v>
      </c>
      <c r="M61" s="108">
        <f ca="1">IF('PR-tampon'!B27="","",IF('PR-tampon'!B27=0,"",INDIRECT(NOM_FR_FACADE&amp;ADDRESS('PR-tampon'!$E27,COLUMN(REFERENCEMENT_FACADE[[#Headers],[LIMITATION DE HAUTEUR DE FACADE]])))))</f>
        <v>9</v>
      </c>
      <c r="N61" s="88" t="str">
        <f ca="1">IF('PR-tampon'!B27="","",IF('PR-tampon'!B27=0,"",IF(INDIRECT(NOM_FR_FACADE&amp;ADDRESS('PR-tampon'!$E27,COLUMN(REFERENCEMENT_FACADE[Observation domaine d''emploi Hauteur])))=0,"-",INDIRECT(NOM_FR_FACADE&amp;ADDRESS('PR-tampon'!$E27,COLUMN(REFERENCEMENT_FACADE[Observation domaine d''emploi Hauteur]))))))</f>
        <v>Nb : Le critère de recherche par hauteur n'étant pas coché ou les données (hauteur ou situation) n'étant pas saisies, l'utilisateur est alerté qu'il peut exister des limites de hauteurs et des dispositions particulières données dans le référentiel technique du procédé qui ne sont pas affichées. 
Le logiciel peut les faire apparaitre, pour ce faire : 
 - la case de recherche en fonction de la hauteur doit être cochée ;
 - les données de hauteur ET de situation du bâtiment doivent être saisies.</v>
      </c>
      <c r="O61" s="2" t="str">
        <f ca="1">IF('PR-tampon'!B27="","",IF('PR-tampon'!B27=0,"",INDIRECT(NOM_FR_FACADE&amp;ADDRESS('PR-tampon'!$E27,COLUMN(REFERENCEMENT_FACADE[[#Headers],[Colonne zone visée]])))))</f>
        <v>4
4**
4**
4**</v>
      </c>
      <c r="P61" s="2" t="str">
        <f ca="1">IF('PR-tampon'!B27="","",IF('PR-tampon'!B27=0,"",INDIRECT(NOM_FR_FACADE&amp;ADDRESS('PR-tampon'!$E27,COLUMN(REFERENCEMENT_FACADE[[#Headers],[Colonne catégorie visée]])))))</f>
        <v>I
II
III
IV</v>
      </c>
      <c r="Q61" s="88" t="str">
        <f ca="1">IF(OR(RECH_CATEGORIE=FALSE,MID(Tableau5[[#This Row],[ZONE DE SISMICITE MAXIMALE POUR LA CATEGORIE DE BATIMENT VISEE]],2,2)="**"),IF('PR-tampon'!B27="","",IF('PR-tampon'!B27=0,"",IF(INDIRECT(NOM_FR_FACADE&amp;ADDRESS('PR-tampon'!$E27,COLUMN(REFERENCEMENT_FACADE[OBSERVATIONS SUR DOMAINE D''EMPLOI Sismique])))="","-",(INDIRECT(NOM_FR_FACADE&amp;ADDRESS('PR-tampon'!$E27,COLUMN(REFERENCEMENT_FACADE[OBSERVATIONS SUR DOMAINE D''EMPLOI Sismique]))))))),"")</f>
        <v>** Domaine d'emploi sismique :
Hors configurations avec un système de masse surfacique supérieure ou égale à 20 kg/m².</v>
      </c>
      <c r="R61" s="2" t="str">
        <f ca="1">IF('PR-tampon'!B27="","",IF('PR-tampon'!B27=0,"",IF(INDIRECT(NOM_FR_FACADE&amp;ADDRESS('PR-tampon'!$E27,COLUMN(REFERENCEMENT_FACADE[REF ApL])))=0,"",INDIRECT(NOM_FR_FACADE&amp;ADDRESS('PR-tampon'!$E27,COLUMN(REFERENCEMENT_FACADE[REF ApL]))))))</f>
        <v>AL16-186_v3</v>
      </c>
    </row>
    <row r="62" spans="1:18" ht="170.1" customHeight="1" x14ac:dyDescent="0.3">
      <c r="A62" s="2">
        <f ca="1">IF('PR-tampon'!B28=0,"",IF(A61+1&gt;'MODULE DE RECHERCHE'!$F$36,"",A61+1))</f>
        <v>20</v>
      </c>
      <c r="B62" s="10">
        <f ca="1">IF('PR-tampon'!E28="","",IF('PR-tampon'!E28=0,"",INDIRECT(NOM_FR_FACADE&amp;ADDRESS('PR-tampon'!$E28,COLUMN(REFERENCEMENT_FACADE[[#Headers],[DATE REFERENCEMENT]])))))</f>
        <v>43742</v>
      </c>
      <c r="C62" s="2" t="str">
        <f ca="1">IF('PR-tampon'!B28="","",IF('PR-tampon'!B28=0,"",INDIRECT(NOM_FR_FACADE&amp;ADDRESS('PR-tampon'!$E28,COLUMN(REFERENCEMENT_FACADE[[#Headers],[ASPECT]])))))</f>
        <v>Enduit</v>
      </c>
      <c r="D62" s="2" t="str">
        <f ca="1">IF('PR-tampon'!B28="","",IF('PR-tampon'!B28=0,"",INDIRECT(NOM_FR_FACADE&amp;ADDRESS('PR-tampon'!$E28,COLUMN(REFERENCEMENT_FACADE[[#Headers],[TYPE DE PROCEDE]])))))</f>
        <v>ETICS sur laine de roche</v>
      </c>
      <c r="E62" s="2" t="str">
        <f ca="1">IF('PR-tampon'!B28="","",IF('PR-tampon'!B28=0,"",INDIRECT(NOM_FR_FACADE&amp;ADDRESS('PR-tampon'!$E28,COLUMN(REFERENCEMENT_FACADE[[#Headers],[NOM COMMERCIAL DU PROCEDE]])))))</f>
        <v>Pariso MOB LR - M</v>
      </c>
      <c r="F62" s="2" t="str">
        <f ca="1">IF('PR-tampon'!B28="","",IF('PR-tampon'!B28=0,"",INDIRECT(NOM_FR_FACADE&amp;ADDRESS('PR-tampon'!$E28,COLUMN(REFERENCEMENT_FACADE[[#Headers],[FABRICANT / TITULAIRE]])))))</f>
        <v>ParexGroup S.A 
(FR)</v>
      </c>
      <c r="G62" s="2" t="str">
        <f ca="1">IF('PR-tampon'!B28="","",IF('PR-tampon'!B28=0,"",INDIRECT(NOM_FR_FACADE&amp;ADDRESS('PR-tampon'!$E28,COLUMN(REFERENCEMENT_FACADE[[#Headers],[TYPE DE DOCUMENT DE REFERENCE]])))))</f>
        <v>Avis Technique</v>
      </c>
      <c r="H62" s="2" t="str">
        <f ca="1">IF('PR-tampon'!B28="","",IF('PR-tampon'!B28=0,"",INDIRECT(NOM_FR_FACADE&amp;ADDRESS('PR-tampon'!$E28,COLUMN(REFERENCEMENT_FACADE[[#Headers],[REF]])))))</f>
        <v>7/18-1745_V1</v>
      </c>
      <c r="I62" s="10">
        <f ca="1">IF('PR-tampon'!B28="","",IF('PR-tampon'!B28=0,"",INDIRECT(NOM_FR_FACADE&amp;ADDRESS('PR-tampon'!$E28,COLUMN(REFERENCEMENT_FACADE[[#Headers],[AVIS LIMITE AU / VALIDITE]])))))</f>
        <v>45688</v>
      </c>
      <c r="J62" s="10" t="str">
        <f ca="1">IF('PR-tampon'!B28="","",IF('PR-tampon'!B28=0,"",INDIRECT(NOM_FR_FACADE&amp;ADDRESS('PR-tampon'!$E28,COLUMN(REFERENCEMENT_FACADE[[#Headers],[TC/TNC
dans le domaine d''emploi visé]])))))</f>
        <v>TC</v>
      </c>
      <c r="K62" s="2" t="str">
        <f ca="1">IF('PR-tampon'!B28="","",IF('PR-tampon'!B28=0,"",INDIRECT(NOM_FR_FACADE&amp;ADDRESS('PR-tampon'!$E28,COLUMN(REFERENCEMENT_FACADE[[#Headers],[Synthèse support visés]])))))</f>
        <v>COB (NF DTU 31.2) / CLT (Sous AT/DTA)</v>
      </c>
      <c r="L62" s="2" t="str">
        <f ca="1">IF('PR-tampon'!B28="","",IF('PR-tampon'!B28=0,"",INDIRECT(NOM_FR_FACADE&amp;ADDRESS('PR-tampon'!$E28,COLUMN(REFERENCEMENT_FACADE[[#Headers],[LIMITATION DE HAUTEUR DE FACADE3]])))))</f>
        <v>(Situation a à c) h≤ 9 m
(Situation d) h≤ 6 m</v>
      </c>
      <c r="M62" s="108">
        <f ca="1">IF('PR-tampon'!B28="","",IF('PR-tampon'!B28=0,"",INDIRECT(NOM_FR_FACADE&amp;ADDRESS('PR-tampon'!$E28,COLUMN(REFERENCEMENT_FACADE[[#Headers],[LIMITATION DE HAUTEUR DE FACADE]])))))</f>
        <v>9</v>
      </c>
      <c r="N62" s="88" t="str">
        <f ca="1">IF('PR-tampon'!B28="","",IF('PR-tampon'!B28=0,"",IF(INDIRECT(NOM_FR_FACADE&amp;ADDRESS('PR-tampon'!$E28,COLUMN(REFERENCEMENT_FACADE[Observation domaine d''emploi Hauteur])))=0,"-",INDIRECT(NOM_FR_FACADE&amp;ADDRESS('PR-tampon'!$E28,COLUMN(REFERENCEMENT_FACADE[Observation domaine d''emploi Hauteur]))))))</f>
        <v>Nb : Le critère de recherche par hauteur n'étant pas coché ou les données (hauteur ou situation) n'étant pas saisies, l'utilisateur est alerté qu'il peut exister des limites de hauteurs et des dispositions particulières données dans le référentiel technique du procédé qui ne sont pas affichées. 
Le logiciel peut les faire apparaitre, pour ce faire : 
 - la case de recherche en fonction de la hauteur doit être cochée ;
 - les données de hauteur ET de situation du bâtiment doivent être saisies.</v>
      </c>
      <c r="O62" s="2" t="str">
        <f ca="1">IF('PR-tampon'!B28="","",IF('PR-tampon'!B28=0,"",INDIRECT(NOM_FR_FACADE&amp;ADDRESS('PR-tampon'!$E28,COLUMN(REFERENCEMENT_FACADE[[#Headers],[Colonne zone visée]])))))</f>
        <v>4
2
1
1</v>
      </c>
      <c r="P62" s="2" t="str">
        <f ca="1">IF('PR-tampon'!B28="","",IF('PR-tampon'!B28=0,"",INDIRECT(NOM_FR_FACADE&amp;ADDRESS('PR-tampon'!$E28,COLUMN(REFERENCEMENT_FACADE[[#Headers],[Colonne catégorie visée]])))))</f>
        <v>I
II
III
IV</v>
      </c>
      <c r="Q62" s="88" t="str">
        <f ca="1">IF(OR(RECH_CATEGORIE=FALSE,MID(Tableau5[[#This Row],[ZONE DE SISMICITE MAXIMALE POUR LA CATEGORIE DE BATIMENT VISEE]],2,2)="**"),IF('PR-tampon'!B28="","",IF('PR-tampon'!B28=0,"",IF(INDIRECT(NOM_FR_FACADE&amp;ADDRESS('PR-tampon'!$E28,COLUMN(REFERENCEMENT_FACADE[OBSERVATIONS SUR DOMAINE D''EMPLOI Sismique])))="","-",(INDIRECT(NOM_FR_FACADE&amp;ADDRESS('PR-tampon'!$E28,COLUMN(REFERENCEMENT_FACADE[OBSERVATIONS SUR DOMAINE D''EMPLOI Sismique]))))))),"")</f>
        <v>-</v>
      </c>
      <c r="R62" s="2" t="str">
        <f ca="1">IF('PR-tampon'!B28="","",IF('PR-tampon'!B28=0,"",IF(INDIRECT(NOM_FR_FACADE&amp;ADDRESS('PR-tampon'!$E28,COLUMN(REFERENCEMENT_FACADE[REF ApL])))=0,"",INDIRECT(NOM_FR_FACADE&amp;ADDRESS('PR-tampon'!$E28,COLUMN(REFERENCEMENT_FACADE[REF ApL]))))))</f>
        <v/>
      </c>
    </row>
    <row r="63" spans="1:18" ht="170.1" customHeight="1" x14ac:dyDescent="0.3">
      <c r="A63" s="2">
        <f ca="1">IF('PR-tampon'!B29=0,"",IF(A62+1&gt;'MODULE DE RECHERCHE'!$F$36,"",A62+1))</f>
        <v>21</v>
      </c>
      <c r="B63" s="10">
        <f ca="1">IF('PR-tampon'!E29="","",IF('PR-tampon'!E29=0,"",INDIRECT(NOM_FR_FACADE&amp;ADDRESS('PR-tampon'!$E29,COLUMN(REFERENCEMENT_FACADE[[#Headers],[DATE REFERENCEMENT]])))))</f>
        <v>43742</v>
      </c>
      <c r="C63" s="2" t="str">
        <f ca="1">IF('PR-tampon'!B29="","",IF('PR-tampon'!B29=0,"",INDIRECT(NOM_FR_FACADE&amp;ADDRESS('PR-tampon'!$E29,COLUMN(REFERENCEMENT_FACADE[[#Headers],[ASPECT]])))))</f>
        <v>Enduit</v>
      </c>
      <c r="D63" s="2" t="str">
        <f ca="1">IF('PR-tampon'!B29="","",IF('PR-tampon'!B29=0,"",INDIRECT(NOM_FR_FACADE&amp;ADDRESS('PR-tampon'!$E29,COLUMN(REFERENCEMENT_FACADE[[#Headers],[TYPE DE PROCEDE]])))))</f>
        <v>ETICS sur laine de roche</v>
      </c>
      <c r="E63" s="2" t="str">
        <f ca="1">IF('PR-tampon'!B29="","",IF('PR-tampon'!B29=0,"",INDIRECT(NOM_FR_FACADE&amp;ADDRESS('PR-tampon'!$E29,COLUMN(REFERENCEMENT_FACADE[[#Headers],[NOM COMMERCIAL DU PROCEDE]])))))</f>
        <v>Pariso MOB LR - M</v>
      </c>
      <c r="F63" s="2" t="str">
        <f ca="1">IF('PR-tampon'!B29="","",IF('PR-tampon'!B29=0,"",INDIRECT(NOM_FR_FACADE&amp;ADDRESS('PR-tampon'!$E29,COLUMN(REFERENCEMENT_FACADE[[#Headers],[FABRICANT / TITULAIRE]])))))</f>
        <v>ParexGroup S.A 
(FR)</v>
      </c>
      <c r="G63" s="2" t="str">
        <f ca="1">IF('PR-tampon'!B29="","",IF('PR-tampon'!B29=0,"",INDIRECT(NOM_FR_FACADE&amp;ADDRESS('PR-tampon'!$E29,COLUMN(REFERENCEMENT_FACADE[[#Headers],[TYPE DE DOCUMENT DE REFERENCE]])))))</f>
        <v>Avis Technique</v>
      </c>
      <c r="H63" s="2" t="str">
        <f ca="1">IF('PR-tampon'!B29="","",IF('PR-tampon'!B29=0,"",INDIRECT(NOM_FR_FACADE&amp;ADDRESS('PR-tampon'!$E29,COLUMN(REFERENCEMENT_FACADE[[#Headers],[REF]])))))</f>
        <v>7/18-1745_V1.1</v>
      </c>
      <c r="I63" s="10">
        <f ca="1">IF('PR-tampon'!B29="","",IF('PR-tampon'!B29=0,"",INDIRECT(NOM_FR_FACADE&amp;ADDRESS('PR-tampon'!$E29,COLUMN(REFERENCEMENT_FACADE[[#Headers],[AVIS LIMITE AU / VALIDITE]])))))</f>
        <v>45688</v>
      </c>
      <c r="J63" s="10" t="str">
        <f ca="1">IF('PR-tampon'!B29="","",IF('PR-tampon'!B29=0,"",INDIRECT(NOM_FR_FACADE&amp;ADDRESS('PR-tampon'!$E29,COLUMN(REFERENCEMENT_FACADE[[#Headers],[TC/TNC
dans le domaine d''emploi visé]])))))</f>
        <v>TC</v>
      </c>
      <c r="K63" s="2" t="str">
        <f ca="1">IF('PR-tampon'!B29="","",IF('PR-tampon'!B29=0,"",INDIRECT(NOM_FR_FACADE&amp;ADDRESS('PR-tampon'!$E29,COLUMN(REFERENCEMENT_FACADE[[#Headers],[Synthèse support visés]])))))</f>
        <v>COB (NF DTU 31.2) / CLT (Sous AT/DTA)</v>
      </c>
      <c r="L63" s="2" t="str">
        <f ca="1">IF('PR-tampon'!B29="","",IF('PR-tampon'!B29=0,"",INDIRECT(NOM_FR_FACADE&amp;ADDRESS('PR-tampon'!$E29,COLUMN(REFERENCEMENT_FACADE[[#Headers],[LIMITATION DE HAUTEUR DE FACADE3]])))))</f>
        <v>(Situation a à c) h≤ 9 m
(Situation d) h≤ 6 m</v>
      </c>
      <c r="M63" s="108">
        <f ca="1">IF('PR-tampon'!B29="","",IF('PR-tampon'!B29=0,"",INDIRECT(NOM_FR_FACADE&amp;ADDRESS('PR-tampon'!$E29,COLUMN(REFERENCEMENT_FACADE[[#Headers],[LIMITATION DE HAUTEUR DE FACADE]])))))</f>
        <v>9</v>
      </c>
      <c r="N63" s="88" t="str">
        <f ca="1">IF('PR-tampon'!B29="","",IF('PR-tampon'!B29=0,"",IF(INDIRECT(NOM_FR_FACADE&amp;ADDRESS('PR-tampon'!$E29,COLUMN(REFERENCEMENT_FACADE[Observation domaine d''emploi Hauteur])))=0,"-",INDIRECT(NOM_FR_FACADE&amp;ADDRESS('PR-tampon'!$E29,COLUMN(REFERENCEMENT_FACADE[Observation domaine d''emploi Hauteur]))))))</f>
        <v>Nb : Le critère de recherche par hauteur n'étant pas coché ou les données (hauteur ou situation) n'étant pas saisies, l'utilisateur est alerté qu'il peut exister des limites de hauteurs et des dispositions particulières données dans le référentiel technique du procédé qui ne sont pas affichées. 
Le logiciel peut les faire apparaitre, pour ce faire : 
 - la case de recherche en fonction de la hauteur doit être cochée ;
 - les données de hauteur ET de situation du bâtiment doivent être saisies.</v>
      </c>
      <c r="O63" s="2" t="str">
        <f ca="1">IF('PR-tampon'!B29="","",IF('PR-tampon'!B29=0,"",INDIRECT(NOM_FR_FACADE&amp;ADDRESS('PR-tampon'!$E29,COLUMN(REFERENCEMENT_FACADE[[#Headers],[Colonne zone visée]])))))</f>
        <v>4
2
1
1</v>
      </c>
      <c r="P63" s="2" t="str">
        <f ca="1">IF('PR-tampon'!B29="","",IF('PR-tampon'!B29=0,"",INDIRECT(NOM_FR_FACADE&amp;ADDRESS('PR-tampon'!$E29,COLUMN(REFERENCEMENT_FACADE[[#Headers],[Colonne catégorie visée]])))))</f>
        <v>I
II
III
IV</v>
      </c>
      <c r="Q63" s="88" t="str">
        <f ca="1">IF(OR(RECH_CATEGORIE=FALSE,MID(Tableau5[[#This Row],[ZONE DE SISMICITE MAXIMALE POUR LA CATEGORIE DE BATIMENT VISEE]],2,2)="**"),IF('PR-tampon'!B29="","",IF('PR-tampon'!B29=0,"",IF(INDIRECT(NOM_FR_FACADE&amp;ADDRESS('PR-tampon'!$E29,COLUMN(REFERENCEMENT_FACADE[OBSERVATIONS SUR DOMAINE D''EMPLOI Sismique])))="","-",(INDIRECT(NOM_FR_FACADE&amp;ADDRESS('PR-tampon'!$E29,COLUMN(REFERENCEMENT_FACADE[OBSERVATIONS SUR DOMAINE D''EMPLOI Sismique]))))))),"")</f>
        <v>-</v>
      </c>
      <c r="R63" s="2" t="str">
        <f ca="1">IF('PR-tampon'!B29="","",IF('PR-tampon'!B29=0,"",IF(INDIRECT(NOM_FR_FACADE&amp;ADDRESS('PR-tampon'!$E29,COLUMN(REFERENCEMENT_FACADE[REF ApL])))=0,"",INDIRECT(NOM_FR_FACADE&amp;ADDRESS('PR-tampon'!$E29,COLUMN(REFERENCEMENT_FACADE[REF ApL]))))))</f>
        <v/>
      </c>
    </row>
    <row r="64" spans="1:18" ht="170.1" customHeight="1" x14ac:dyDescent="0.3">
      <c r="A64" s="2">
        <f ca="1">IF('PR-tampon'!B30=0,"",IF(A63+1&gt;'MODULE DE RECHERCHE'!$F$36,"",A63+1))</f>
        <v>22</v>
      </c>
      <c r="B64" s="10">
        <f ca="1">IF('PR-tampon'!E30="","",IF('PR-tampon'!E30=0,"",INDIRECT(NOM_FR_FACADE&amp;ADDRESS('PR-tampon'!$E30,COLUMN(REFERENCEMENT_FACADE[[#Headers],[DATE REFERENCEMENT]])))))</f>
        <v>45085</v>
      </c>
      <c r="C64" s="2" t="str">
        <f ca="1">IF('PR-tampon'!B30="","",IF('PR-tampon'!B30=0,"",INDIRECT(NOM_FR_FACADE&amp;ADDRESS('PR-tampon'!$E30,COLUMN(REFERENCEMENT_FACADE[[#Headers],[ASPECT]])))))</f>
        <v>Enduit</v>
      </c>
      <c r="D64" s="2" t="str">
        <f ca="1">IF('PR-tampon'!B30="","",IF('PR-tampon'!B30=0,"",INDIRECT(NOM_FR_FACADE&amp;ADDRESS('PR-tampon'!$E30,COLUMN(REFERENCEMENT_FACADE[[#Headers],[TYPE DE PROCEDE]])))))</f>
        <v>ETICS sur laine de roche</v>
      </c>
      <c r="E64" s="2" t="str">
        <f ca="1">IF('PR-tampon'!B30="","",IF('PR-tampon'!B30=0,"",INDIRECT(NOM_FR_FACADE&amp;ADDRESS('PR-tampon'!$E30,COLUMN(REFERENCEMENT_FACADE[[#Headers],[NOM COMMERCIAL DU PROCEDE]])))))</f>
        <v>Procédé ETICS StoTherm Mineral COB sur parois FOB</v>
      </c>
      <c r="F64" s="2" t="str">
        <f ca="1">IF('PR-tampon'!B30="","",IF('PR-tampon'!B30=0,"",INDIRECT(NOM_FR_FACADE&amp;ADDRESS('PR-tampon'!$E30,COLUMN(REFERENCEMENT_FACADE[[#Headers],[FABRICANT / TITULAIRE]])))))</f>
        <v>ICADE Promotion 
et 
Sto S.A.S.</v>
      </c>
      <c r="G64" s="2" t="str">
        <f ca="1">IF('PR-tampon'!B30="","",IF('PR-tampon'!B30=0,"",INDIRECT(NOM_FR_FACADE&amp;ADDRESS('PR-tampon'!$E30,COLUMN(REFERENCEMENT_FACADE[[#Headers],[TYPE DE DOCUMENT DE REFERENCE]])))))</f>
        <v>Appréciation Technique d'Expérimentation (ATEx cas a)</v>
      </c>
      <c r="H64" s="2" t="str">
        <f ca="1">IF('PR-tampon'!B30="","",IF('PR-tampon'!B30=0,"",INDIRECT(NOM_FR_FACADE&amp;ADDRESS('PR-tampon'!$E30,COLUMN(REFERENCEMENT_FACADE[[#Headers],[REF]])))))</f>
        <v>3022_v2</v>
      </c>
      <c r="I64" s="10">
        <f ca="1">IF('PR-tampon'!B30="","",IF('PR-tampon'!B30=0,"",INDIRECT(NOM_FR_FACADE&amp;ADDRESS('PR-tampon'!$E30,COLUMN(REFERENCEMENT_FACADE[[#Headers],[AVIS LIMITE AU / VALIDITE]])))))</f>
        <v>46067</v>
      </c>
      <c r="J64" s="10" t="str">
        <f ca="1">IF('PR-tampon'!B30="","",IF('PR-tampon'!B30=0,"",INDIRECT(NOM_FR_FACADE&amp;ADDRESS('PR-tampon'!$E30,COLUMN(REFERENCEMENT_FACADE[[#Headers],[TC/TNC
dans le domaine d''emploi visé]])))))</f>
        <v>TC</v>
      </c>
      <c r="K64" s="2" t="str">
        <f ca="1">IF('PR-tampon'!B30="","",IF('PR-tampon'!B30=0,"",INDIRECT(NOM_FR_FACADE&amp;ADDRESS('PR-tampon'!$E30,COLUMN(REFERENCEMENT_FACADE[[#Headers],[Synthèse support visés]])))))</f>
        <v>FOB (NF DTU 31.4)</v>
      </c>
      <c r="L64" s="2" t="str">
        <f ca="1">IF('PR-tampon'!B30="","",IF('PR-tampon'!B30=0,"",INDIRECT(NOM_FR_FACADE&amp;ADDRESS('PR-tampon'!$E30,COLUMN(REFERENCEMENT_FACADE[[#Headers],[LIMITATION DE HAUTEUR DE FACADE3]])))))</f>
        <v>(Situation a à c) h≤ 40 m
(Situation d) h≤ 40 m</v>
      </c>
      <c r="M64" s="108">
        <f ca="1">IF('PR-tampon'!B30="","",IF('PR-tampon'!B30=0,"",INDIRECT(NOM_FR_FACADE&amp;ADDRESS('PR-tampon'!$E30,COLUMN(REFERENCEMENT_FACADE[[#Headers],[LIMITATION DE HAUTEUR DE FACADE]])))))</f>
        <v>40</v>
      </c>
      <c r="N64" s="88" t="str">
        <f ca="1">IF('PR-tampon'!B30="","",IF('PR-tampon'!B30=0,"",IF(INDIRECT(NOM_FR_FACADE&amp;ADDRESS('PR-tampon'!$E30,COLUMN(REFERENCEMENT_FACADE[Observation domaine d''emploi Hauteur])))=0,"-",INDIRECT(NOM_FR_FACADE&amp;ADDRESS('PR-tampon'!$E30,COLUMN(REFERENCEMENT_FACADE[Observation domaine d''emploi Hauteur]))))))</f>
        <v>Nb : Le critère de recherche par hauteur n'étant pas coché ou les données (hauteur ou situation) n'étant pas saisies, l'utilisateur est alerté qu'il peut exister des limites de hauteurs et des dispositions particulières données dans le référentiel technique du procédé qui ne sont pas affichées. 
Le logiciel peut les faire apparaitre, pour ce faire : 
 - la case de recherche en fonction de la hauteur doit être cochée ;
 - les données de hauteur ET de situation du bâtiment doivent être saisies.</v>
      </c>
      <c r="O64" s="2" t="str">
        <f ca="1">IF('PR-tampon'!B30="","",IF('PR-tampon'!B30=0,"",INDIRECT(NOM_FR_FACADE&amp;ADDRESS('PR-tampon'!$E30,COLUMN(REFERENCEMENT_FACADE[[#Headers],[Colonne zone visée]])))))</f>
        <v>4
4**
4**
4**</v>
      </c>
      <c r="P64" s="2" t="str">
        <f ca="1">IF('PR-tampon'!B30="","",IF('PR-tampon'!B30=0,"",INDIRECT(NOM_FR_FACADE&amp;ADDRESS('PR-tampon'!$E30,COLUMN(REFERENCEMENT_FACADE[[#Headers],[Colonne catégorie visée]])))))</f>
        <v>I
II
III
IV</v>
      </c>
      <c r="Q64" s="88" t="str">
        <f ca="1">IF(OR(RECH_CATEGORIE=FALSE,MID(Tableau5[[#This Row],[ZONE DE SISMICITE MAXIMALE POUR LA CATEGORIE DE BATIMENT VISEE]],2,2)="**"),IF('PR-tampon'!B30="","",IF('PR-tampon'!B30=0,"",IF(INDIRECT(NOM_FR_FACADE&amp;ADDRESS('PR-tampon'!$E30,COLUMN(REFERENCEMENT_FACADE[OBSERVATIONS SUR DOMAINE D''EMPLOI Sismique])))="","-",(INDIRECT(NOM_FR_FACADE&amp;ADDRESS('PR-tampon'!$E30,COLUMN(REFERENCEMENT_FACADE[OBSERVATIONS SUR DOMAINE D''EMPLOI Sismique]))))))),"")</f>
        <v>** Domaine d'emploi sismique :
Hors configurations avec un système de masse surfacique supérieure ou égale à 20 kg/m².</v>
      </c>
      <c r="R64" s="2" t="str">
        <f ca="1">IF('PR-tampon'!B30="","",IF('PR-tampon'!B30=0,"",IF(INDIRECT(NOM_FR_FACADE&amp;ADDRESS('PR-tampon'!$E30,COLUMN(REFERENCEMENT_FACADE[REF ApL])))=0,"",INDIRECT(NOM_FR_FACADE&amp;ADDRESS('PR-tampon'!$E30,COLUMN(REFERENCEMENT_FACADE[REF ApL]))))))</f>
        <v>AL16-186_V2</v>
      </c>
    </row>
    <row r="65" spans="1:18" ht="170.1" customHeight="1" x14ac:dyDescent="0.3">
      <c r="A65" s="2">
        <f ca="1">IF('PR-tampon'!B31=0,"",IF(A64+1&gt;'MODULE DE RECHERCHE'!$F$36,"",A64+1))</f>
        <v>23</v>
      </c>
      <c r="B65" s="10">
        <f ca="1">IF('PR-tampon'!E31="","",IF('PR-tampon'!E31=0,"",INDIRECT(NOM_FR_FACADE&amp;ADDRESS('PR-tampon'!$E31,COLUMN(REFERENCEMENT_FACADE[[#Headers],[DATE REFERENCEMENT]])))))</f>
        <v>44510</v>
      </c>
      <c r="C65" s="2" t="str">
        <f ca="1">IF('PR-tampon'!B31="","",IF('PR-tampon'!B31=0,"",INDIRECT(NOM_FR_FACADE&amp;ADDRESS('PR-tampon'!$E31,COLUMN(REFERENCEMENT_FACADE[[#Headers],[ASPECT]])))))</f>
        <v>Enduit</v>
      </c>
      <c r="D65" s="2" t="str">
        <f ca="1">IF('PR-tampon'!B31="","",IF('PR-tampon'!B31=0,"",INDIRECT(NOM_FR_FACADE&amp;ADDRESS('PR-tampon'!$E31,COLUMN(REFERENCEMENT_FACADE[[#Headers],[TYPE DE PROCEDE]])))))</f>
        <v>ETICS sur laine de roche</v>
      </c>
      <c r="E65" s="2" t="str">
        <f ca="1">IF('PR-tampon'!B31="","",IF('PR-tampon'!B31=0,"",INDIRECT(NOM_FR_FACADE&amp;ADDRESS('PR-tampon'!$E31,COLUMN(REFERENCEMENT_FACADE[[#Headers],[NOM COMMERCIAL DU PROCEDE]])))))</f>
        <v>StoTherm Mineral COB sur support COB / CLT</v>
      </c>
      <c r="F65" s="2" t="str">
        <f ca="1">IF('PR-tampon'!B31="","",IF('PR-tampon'!B31=0,"",INDIRECT(NOM_FR_FACADE&amp;ADDRESS('PR-tampon'!$E31,COLUMN(REFERENCEMENT_FACADE[[#Headers],[FABRICANT / TITULAIRE]])))))</f>
        <v>ICADE Promotion 
et 
Sto S.A.S.</v>
      </c>
      <c r="G65" s="2" t="str">
        <f ca="1">IF('PR-tampon'!B31="","",IF('PR-tampon'!B31=0,"",INDIRECT(NOM_FR_FACADE&amp;ADDRESS('PR-tampon'!$E31,COLUMN(REFERENCEMENT_FACADE[[#Headers],[TYPE DE DOCUMENT DE REFERENCE]])))))</f>
        <v>Appréciation Technique d'Expérimentation (ATEx cas a)</v>
      </c>
      <c r="H65" s="2" t="str">
        <f ca="1">IF('PR-tampon'!B31="","",IF('PR-tampon'!B31=0,"",INDIRECT(NOM_FR_FACADE&amp;ADDRESS('PR-tampon'!$E31,COLUMN(REFERENCEMENT_FACADE[[#Headers],[REF]])))))</f>
        <v>2948_v1</v>
      </c>
      <c r="I65" s="10">
        <f ca="1">IF('PR-tampon'!B31="","",IF('PR-tampon'!B31=0,"",INDIRECT(NOM_FR_FACADE&amp;ADDRESS('PR-tampon'!$E31,COLUMN(REFERENCEMENT_FACADE[[#Headers],[AVIS LIMITE AU / VALIDITE]])))))</f>
        <v>45542</v>
      </c>
      <c r="J65" s="10" t="str">
        <f ca="1">IF('PR-tampon'!B31="","",IF('PR-tampon'!B31=0,"",INDIRECT(NOM_FR_FACADE&amp;ADDRESS('PR-tampon'!$E31,COLUMN(REFERENCEMENT_FACADE[[#Headers],[TC/TNC
dans le domaine d''emploi visé]])))))</f>
        <v>TC</v>
      </c>
      <c r="K65" s="2" t="str">
        <f ca="1">IF('PR-tampon'!B31="","",IF('PR-tampon'!B31=0,"",INDIRECT(NOM_FR_FACADE&amp;ADDRESS('PR-tampon'!$E31,COLUMN(REFERENCEMENT_FACADE[[#Headers],[Synthèse support visés]])))))</f>
        <v>COB (NF DTU 31.2) / CLT (Sous AT/DTA)</v>
      </c>
      <c r="L65" s="2" t="str">
        <f ca="1">IF('PR-tampon'!B31="","",IF('PR-tampon'!B31=0,"",INDIRECT(NOM_FR_FACADE&amp;ADDRESS('PR-tampon'!$E31,COLUMN(REFERENCEMENT_FACADE[[#Headers],[LIMITATION DE HAUTEUR DE FACADE3]])))))</f>
        <v>(Situation a à c) h≤ 40 m
(Situation d) h≤ 28 m</v>
      </c>
      <c r="M65" s="108">
        <f ca="1">IF('PR-tampon'!B31="","",IF('PR-tampon'!B31=0,"",INDIRECT(NOM_FR_FACADE&amp;ADDRESS('PR-tampon'!$E31,COLUMN(REFERENCEMENT_FACADE[[#Headers],[LIMITATION DE HAUTEUR DE FACADE]])))))</f>
        <v>40</v>
      </c>
      <c r="N65" s="88" t="str">
        <f ca="1">IF('PR-tampon'!B31="","",IF('PR-tampon'!B31=0,"",IF(INDIRECT(NOM_FR_FACADE&amp;ADDRESS('PR-tampon'!$E31,COLUMN(REFERENCEMENT_FACADE[Observation domaine d''emploi Hauteur])))=0,"-",INDIRECT(NOM_FR_FACADE&amp;ADDRESS('PR-tampon'!$E31,COLUMN(REFERENCEMENT_FACADE[Observation domaine d''emploi Hauteur]))))))</f>
        <v>Nb : Le critère de recherche par hauteur n'étant pas coché ou les données (hauteur ou situation) n'étant pas saisies, l'utilisateur est alerté qu'il peut exister des limites de hauteurs et des dispositions particulières données dans le référentiel technique du procédé qui ne sont pas affichées. 
Le logiciel peut les faire apparaitre, pour ce faire : 
 - la case de recherche en fonction de la hauteur doit être cochée ;
 - les données de hauteur ET de situation du bâtiment doivent être saisies.</v>
      </c>
      <c r="O65" s="2" t="str">
        <f ca="1">IF('PR-tampon'!B31="","",IF('PR-tampon'!B31=0,"",INDIRECT(NOM_FR_FACADE&amp;ADDRESS('PR-tampon'!$E31,COLUMN(REFERENCEMENT_FACADE[[#Headers],[Colonne zone visée]])))))</f>
        <v>4
4**
4**
4**</v>
      </c>
      <c r="P65" s="2" t="str">
        <f ca="1">IF('PR-tampon'!B31="","",IF('PR-tampon'!B31=0,"",INDIRECT(NOM_FR_FACADE&amp;ADDRESS('PR-tampon'!$E31,COLUMN(REFERENCEMENT_FACADE[[#Headers],[Colonne catégorie visée]])))))</f>
        <v>I
II
III
IV</v>
      </c>
      <c r="Q65" s="88" t="str">
        <f ca="1">IF(OR(RECH_CATEGORIE=FALSE,MID(Tableau5[[#This Row],[ZONE DE SISMICITE MAXIMALE POUR LA CATEGORIE DE BATIMENT VISEE]],2,2)="**"),IF('PR-tampon'!B31="","",IF('PR-tampon'!B31=0,"",IF(INDIRECT(NOM_FR_FACADE&amp;ADDRESS('PR-tampon'!$E31,COLUMN(REFERENCEMENT_FACADE[OBSERVATIONS SUR DOMAINE D''EMPLOI Sismique])))="","-",(INDIRECT(NOM_FR_FACADE&amp;ADDRESS('PR-tampon'!$E31,COLUMN(REFERENCEMENT_FACADE[OBSERVATIONS SUR DOMAINE D''EMPLOI Sismique]))))))),"")</f>
        <v>** Domaine d'emploi sismique :
Hors configurations avec un système de masse surfacique supérieure ou égale à 20 kg/m².</v>
      </c>
      <c r="R65" s="2" t="str">
        <f ca="1">IF('PR-tampon'!B31="","",IF('PR-tampon'!B31=0,"",IF(INDIRECT(NOM_FR_FACADE&amp;ADDRESS('PR-tampon'!$E31,COLUMN(REFERENCEMENT_FACADE[REF ApL])))=0,"",INDIRECT(NOM_FR_FACADE&amp;ADDRESS('PR-tampon'!$E31,COLUMN(REFERENCEMENT_FACADE[REF ApL]))))))</f>
        <v>AL16-186_v2</v>
      </c>
    </row>
    <row r="66" spans="1:18" ht="170.1" customHeight="1" x14ac:dyDescent="0.3">
      <c r="A66" s="2">
        <f ca="1">IF('PR-tampon'!B32=0,"",IF(A65+1&gt;'MODULE DE RECHERCHE'!$F$36,"",A65+1))</f>
        <v>24</v>
      </c>
      <c r="B66" s="10">
        <f ca="1">IF('PR-tampon'!E32="","",IF('PR-tampon'!E32=0,"",INDIRECT(NOM_FR_FACADE&amp;ADDRESS('PR-tampon'!$E32,COLUMN(REFERENCEMENT_FACADE[[#Headers],[DATE REFERENCEMENT]])))))</f>
        <v>43862</v>
      </c>
      <c r="C66" s="2" t="str">
        <f ca="1">IF('PR-tampon'!B32="","",IF('PR-tampon'!B32=0,"",INDIRECT(NOM_FR_FACADE&amp;ADDRESS('PR-tampon'!$E32,COLUMN(REFERENCEMENT_FACADE[[#Headers],[ASPECT]])))))</f>
        <v>Enduit</v>
      </c>
      <c r="D66" s="2" t="str">
        <f ca="1">IF('PR-tampon'!B32="","",IF('PR-tampon'!B32=0,"",INDIRECT(NOM_FR_FACADE&amp;ADDRESS('PR-tampon'!$E32,COLUMN(REFERENCEMENT_FACADE[[#Headers],[TYPE DE PROCEDE]])))))</f>
        <v>ETICS sur laine de roche</v>
      </c>
      <c r="E66" s="2" t="str">
        <f ca="1">IF('PR-tampon'!B32="","",IF('PR-tampon'!B32=0,"",INDIRECT(NOM_FR_FACADE&amp;ADDRESS('PR-tampon'!$E32,COLUMN(REFERENCEMENT_FACADE[[#Headers],[NOM COMMERCIAL DU PROCEDE]])))))</f>
        <v>Système ETICS sur CLT</v>
      </c>
      <c r="F66" s="2" t="str">
        <f ca="1">IF('PR-tampon'!B32="","",IF('PR-tampon'!B32=0,"",INDIRECT(NOM_FR_FACADE&amp;ADDRESS('PR-tampon'!$E32,COLUMN(REFERENCEMENT_FACADE[[#Headers],[FABRICANT / TITULAIRE]])))))</f>
        <v>Woodeum</v>
      </c>
      <c r="G66" s="2" t="str">
        <f ca="1">IF('PR-tampon'!B32="","",IF('PR-tampon'!B32=0,"",INDIRECT(NOM_FR_FACADE&amp;ADDRESS('PR-tampon'!$E32,COLUMN(REFERENCEMENT_FACADE[[#Headers],[TYPE DE DOCUMENT DE REFERENCE]])))))</f>
        <v>Appréciation Technique d'Expérimentation (ATEx cas a)</v>
      </c>
      <c r="H66" s="2" t="str">
        <f ca="1">IF('PR-tampon'!B32="","",IF('PR-tampon'!B32=0,"",INDIRECT(NOM_FR_FACADE&amp;ADDRESS('PR-tampon'!$E32,COLUMN(REFERENCEMENT_FACADE[[#Headers],[REF]])))))</f>
        <v>2773-v3</v>
      </c>
      <c r="I66" s="10">
        <f ca="1">IF('PR-tampon'!B32="","",IF('PR-tampon'!B32=0,"",INDIRECT(NOM_FR_FACADE&amp;ADDRESS('PR-tampon'!$E32,COLUMN(REFERENCEMENT_FACADE[[#Headers],[AVIS LIMITE AU / VALIDITE]])))))</f>
        <v>45507</v>
      </c>
      <c r="J66" s="10" t="str">
        <f ca="1">IF('PR-tampon'!B32="","",IF('PR-tampon'!B32=0,"",INDIRECT(NOM_FR_FACADE&amp;ADDRESS('PR-tampon'!$E32,COLUMN(REFERENCEMENT_FACADE[[#Headers],[TC/TNC
dans le domaine d''emploi visé]])))))</f>
        <v>TC</v>
      </c>
      <c r="K66" s="2" t="str">
        <f ca="1">IF('PR-tampon'!B32="","",IF('PR-tampon'!B32=0,"",INDIRECT(NOM_FR_FACADE&amp;ADDRESS('PR-tampon'!$E32,COLUMN(REFERENCEMENT_FACADE[[#Headers],[Synthèse support visés]])))))</f>
        <v>CLT (Sous AT/DTA)</v>
      </c>
      <c r="L66" s="2" t="str">
        <f ca="1">IF('PR-tampon'!B32="","",IF('PR-tampon'!B32=0,"",INDIRECT(NOM_FR_FACADE&amp;ADDRESS('PR-tampon'!$E32,COLUMN(REFERENCEMENT_FACADE[[#Headers],[LIMITATION DE HAUTEUR DE FACADE3]])))))</f>
        <v xml:space="preserve">(Situation a à c) h≤ 40 m
</v>
      </c>
      <c r="M66" s="108">
        <f ca="1">IF('PR-tampon'!B32="","",IF('PR-tampon'!B32=0,"",INDIRECT(NOM_FR_FACADE&amp;ADDRESS('PR-tampon'!$E32,COLUMN(REFERENCEMENT_FACADE[[#Headers],[LIMITATION DE HAUTEUR DE FACADE]])))))</f>
        <v>40</v>
      </c>
      <c r="N66" s="88" t="str">
        <f ca="1">IF('PR-tampon'!B32="","",IF('PR-tampon'!B32=0,"",IF(INDIRECT(NOM_FR_FACADE&amp;ADDRESS('PR-tampon'!$E32,COLUMN(REFERENCEMENT_FACADE[Observation domaine d''emploi Hauteur])))=0,"-",INDIRECT(NOM_FR_FACADE&amp;ADDRESS('PR-tampon'!$E32,COLUMN(REFERENCEMENT_FACADE[Observation domaine d''emploi Hauteur]))))))</f>
        <v>Nb : Le critère de recherche par hauteur n'étant pas coché ou les données (hauteur ou situation) n'étant pas saisies, l'utilisateur est alerté qu'il peut exister des limites de hauteurs et des dispositions particulières données dans le référentiel technique du procédé qui ne sont pas affichées. 
Le logiciel peut les faire apparaitre, pour ce faire : 
 - la case de recherche en fonction de la hauteur doit être cochée ;
 - les données de hauteur ET de situation du bâtiment doivent être saisies.</v>
      </c>
      <c r="O66" s="2" t="str">
        <f ca="1">IF('PR-tampon'!B32="","",IF('PR-tampon'!B32=0,"",INDIRECT(NOM_FR_FACADE&amp;ADDRESS('PR-tampon'!$E32,COLUMN(REFERENCEMENT_FACADE[[#Headers],[Colonne zone visée]])))))</f>
        <v>4
4**
4**
4**</v>
      </c>
      <c r="P66" s="2" t="str">
        <f ca="1">IF('PR-tampon'!B32="","",IF('PR-tampon'!B32=0,"",INDIRECT(NOM_FR_FACADE&amp;ADDRESS('PR-tampon'!$E32,COLUMN(REFERENCEMENT_FACADE[[#Headers],[Colonne catégorie visée]])))))</f>
        <v>I
II
III
IV</v>
      </c>
      <c r="Q66" s="88" t="str">
        <f ca="1">IF(OR(RECH_CATEGORIE=FALSE,MID(Tableau5[[#This Row],[ZONE DE SISMICITE MAXIMALE POUR LA CATEGORIE DE BATIMENT VISEE]],2,2)="**"),IF('PR-tampon'!B32="","",IF('PR-tampon'!B32=0,"",IF(INDIRECT(NOM_FR_FACADE&amp;ADDRESS('PR-tampon'!$E32,COLUMN(REFERENCEMENT_FACADE[OBSERVATIONS SUR DOMAINE D''EMPLOI Sismique])))="","-",(INDIRECT(NOM_FR_FACADE&amp;ADDRESS('PR-tampon'!$E32,COLUMN(REFERENCEMENT_FACADE[OBSERVATIONS SUR DOMAINE D''EMPLOI Sismique]))))))),"")</f>
        <v>** Domaine d'emploi sismique :
Hors configurations avec un système de masse surfacique supérieure ou égale à 20 kg/m².</v>
      </c>
      <c r="R66" s="2" t="str">
        <f ca="1">IF('PR-tampon'!B32="","",IF('PR-tampon'!B32=0,"",IF(INDIRECT(NOM_FR_FACADE&amp;ADDRESS('PR-tampon'!$E32,COLUMN(REFERENCEMENT_FACADE[REF ApL])))=0,"",INDIRECT(NOM_FR_FACADE&amp;ADDRESS('PR-tampon'!$E32,COLUMN(REFERENCEMENT_FACADE[REF ApL]))))))</f>
        <v/>
      </c>
    </row>
    <row r="67" spans="1:18" ht="170.1" customHeight="1" x14ac:dyDescent="0.3">
      <c r="A67" s="2">
        <f ca="1">IF('PR-tampon'!B33=0,"",IF(A66+1&gt;'MODULE DE RECHERCHE'!$F$36,"",A66+1))</f>
        <v>25</v>
      </c>
      <c r="B67" s="10">
        <f ca="1">IF('PR-tampon'!E33="","",IF('PR-tampon'!E33=0,"",INDIRECT(NOM_FR_FACADE&amp;ADDRESS('PR-tampon'!$E33,COLUMN(REFERENCEMENT_FACADE[[#Headers],[DATE REFERENCEMENT]])))))</f>
        <v>43862</v>
      </c>
      <c r="C67" s="2" t="str">
        <f ca="1">IF('PR-tampon'!B33="","",IF('PR-tampon'!B33=0,"",INDIRECT(NOM_FR_FACADE&amp;ADDRESS('PR-tampon'!$E33,COLUMN(REFERENCEMENT_FACADE[[#Headers],[ASPECT]])))))</f>
        <v>Enduit</v>
      </c>
      <c r="D67" s="2" t="str">
        <f ca="1">IF('PR-tampon'!B33="","",IF('PR-tampon'!B33=0,"",INDIRECT(NOM_FR_FACADE&amp;ADDRESS('PR-tampon'!$E33,COLUMN(REFERENCEMENT_FACADE[[#Headers],[TYPE DE PROCEDE]])))))</f>
        <v>ETICS sur liège expansé</v>
      </c>
      <c r="E67" s="2" t="str">
        <f ca="1">IF('PR-tampon'!B33="","",IF('PR-tampon'!B33=0,"",INDIRECT(NOM_FR_FACADE&amp;ADDRESS('PR-tampon'!$E33,COLUMN(REFERENCEMENT_FACADE[[#Headers],[NOM COMMERCIAL DU PROCEDE]])))))</f>
        <v>webertherm XM natura COB</v>
      </c>
      <c r="F67" s="2" t="str">
        <f ca="1">IF('PR-tampon'!B33="","",IF('PR-tampon'!B33=0,"",INDIRECT(NOM_FR_FACADE&amp;ADDRESS('PR-tampon'!$E33,COLUMN(REFERENCEMENT_FACADE[[#Headers],[FABRICANT / TITULAIRE]])))))</f>
        <v>Saint Gobain Weber France S.A.S. 
(FR)</v>
      </c>
      <c r="G67" s="2" t="str">
        <f ca="1">IF('PR-tampon'!B33="","",IF('PR-tampon'!B33=0,"",INDIRECT(NOM_FR_FACADE&amp;ADDRESS('PR-tampon'!$E33,COLUMN(REFERENCEMENT_FACADE[[#Headers],[TYPE DE DOCUMENT DE REFERENCE]])))))</f>
        <v>Avis Technique</v>
      </c>
      <c r="H67" s="2" t="str">
        <f ca="1">IF('PR-tampon'!B33="","",IF('PR-tampon'!B33=0,"",INDIRECT(NOM_FR_FACADE&amp;ADDRESS('PR-tampon'!$E33,COLUMN(REFERENCEMENT_FACADE[[#Headers],[REF]])))))</f>
        <v>7/20-1778_V1</v>
      </c>
      <c r="I67" s="10">
        <f ca="1">IF('PR-tampon'!B33="","",IF('PR-tampon'!B33=0,"",INDIRECT(NOM_FR_FACADE&amp;ADDRESS('PR-tampon'!$E33,COLUMN(REFERENCEMENT_FACADE[[#Headers],[AVIS LIMITE AU / VALIDITE]])))))</f>
        <v>45657</v>
      </c>
      <c r="J67" s="10" t="str">
        <f ca="1">IF('PR-tampon'!B33="","",IF('PR-tampon'!B33=0,"",INDIRECT(NOM_FR_FACADE&amp;ADDRESS('PR-tampon'!$E33,COLUMN(REFERENCEMENT_FACADE[[#Headers],[TC/TNC
dans le domaine d''emploi visé]])))))</f>
        <v>TC</v>
      </c>
      <c r="K67" s="2" t="str">
        <f ca="1">IF('PR-tampon'!B33="","",IF('PR-tampon'!B33=0,"",INDIRECT(NOM_FR_FACADE&amp;ADDRESS('PR-tampon'!$E33,COLUMN(REFERENCEMENT_FACADE[[#Headers],[Synthèse support visés]])))))</f>
        <v>COB (NF DTU 31.2) / CLT (Sous AT/DTA)</v>
      </c>
      <c r="L67" s="2" t="str">
        <f ca="1">IF('PR-tampon'!B33="","",IF('PR-tampon'!B33=0,"",INDIRECT(NOM_FR_FACADE&amp;ADDRESS('PR-tampon'!$E33,COLUMN(REFERENCEMENT_FACADE[[#Headers],[LIMITATION DE HAUTEUR DE FACADE3]])))))</f>
        <v>(Situation a à c) h≤ 9 m
(Situation d) h≤ 6 m</v>
      </c>
      <c r="M67" s="108">
        <f ca="1">IF('PR-tampon'!B33="","",IF('PR-tampon'!B33=0,"",INDIRECT(NOM_FR_FACADE&amp;ADDRESS('PR-tampon'!$E33,COLUMN(REFERENCEMENT_FACADE[[#Headers],[LIMITATION DE HAUTEUR DE FACADE]])))))</f>
        <v>9</v>
      </c>
      <c r="N67" s="88" t="str">
        <f ca="1">IF('PR-tampon'!B33="","",IF('PR-tampon'!B33=0,"",IF(INDIRECT(NOM_FR_FACADE&amp;ADDRESS('PR-tampon'!$E33,COLUMN(REFERENCEMENT_FACADE[Observation domaine d''emploi Hauteur])))=0,"-",INDIRECT(NOM_FR_FACADE&amp;ADDRESS('PR-tampon'!$E33,COLUMN(REFERENCEMENT_FACADE[Observation domaine d''emploi Hauteur]))))))</f>
        <v>Nb : Le critère de recherche par hauteur n'étant pas coché ou les données (hauteur ou situation) n'étant pas saisies, l'utilisateur est alerté qu'il peut exister des limites de hauteurs et des dispositions particulières données dans le référentiel technique du procédé qui ne sont pas affichées. 
Le logiciel peut les faire apparaitre, pour ce faire : 
 - la case de recherche en fonction de la hauteur doit être cochée ;
 - les données de hauteur ET de situation du bâtiment doivent être saisies.</v>
      </c>
      <c r="O67" s="2" t="str">
        <f ca="1">IF('PR-tampon'!B33="","",IF('PR-tampon'!B33=0,"",INDIRECT(NOM_FR_FACADE&amp;ADDRESS('PR-tampon'!$E33,COLUMN(REFERENCEMENT_FACADE[[#Headers],[Colonne zone visée]])))))</f>
        <v>4
2
1
1</v>
      </c>
      <c r="P67" s="2" t="str">
        <f ca="1">IF('PR-tampon'!B33="","",IF('PR-tampon'!B33=0,"",INDIRECT(NOM_FR_FACADE&amp;ADDRESS('PR-tampon'!$E33,COLUMN(REFERENCEMENT_FACADE[[#Headers],[Colonne catégorie visée]])))))</f>
        <v>I
II
III
IV</v>
      </c>
      <c r="Q67" s="88" t="str">
        <f ca="1">IF(OR(RECH_CATEGORIE=FALSE,MID(Tableau5[[#This Row],[ZONE DE SISMICITE MAXIMALE POUR LA CATEGORIE DE BATIMENT VISEE]],2,2)="**"),IF('PR-tampon'!B33="","",IF('PR-tampon'!B33=0,"",IF(INDIRECT(NOM_FR_FACADE&amp;ADDRESS('PR-tampon'!$E33,COLUMN(REFERENCEMENT_FACADE[OBSERVATIONS SUR DOMAINE D''EMPLOI Sismique])))="","-",(INDIRECT(NOM_FR_FACADE&amp;ADDRESS('PR-tampon'!$E33,COLUMN(REFERENCEMENT_FACADE[OBSERVATIONS SUR DOMAINE D''EMPLOI Sismique]))))))),"")</f>
        <v>-</v>
      </c>
      <c r="R67" s="2" t="str">
        <f ca="1">IF('PR-tampon'!B33="","",IF('PR-tampon'!B33=0,"",IF(INDIRECT(NOM_FR_FACADE&amp;ADDRESS('PR-tampon'!$E33,COLUMN(REFERENCEMENT_FACADE[REF ApL])))=0,"",INDIRECT(NOM_FR_FACADE&amp;ADDRESS('PR-tampon'!$E33,COLUMN(REFERENCEMENT_FACADE[REF ApL]))))))</f>
        <v/>
      </c>
    </row>
    <row r="68" spans="1:18" ht="170.1" customHeight="1" x14ac:dyDescent="0.3">
      <c r="A68" s="2">
        <f ca="1">IF('PR-tampon'!B34=0,"",IF(A67+1&gt;'MODULE DE RECHERCHE'!$F$36,"",A67+1))</f>
        <v>26</v>
      </c>
      <c r="B68" s="10">
        <f ca="1">IF('PR-tampon'!E34="","",IF('PR-tampon'!E34=0,"",INDIRECT(NOM_FR_FACADE&amp;ADDRESS('PR-tampon'!$E34,COLUMN(REFERENCEMENT_FACADE[[#Headers],[DATE REFERENCEMENT]])))))</f>
        <v>45442</v>
      </c>
      <c r="C68" s="2" t="str">
        <f ca="1">IF('PR-tampon'!B34="","",IF('PR-tampon'!B34=0,"",INDIRECT(NOM_FR_FACADE&amp;ADDRESS('PR-tampon'!$E34,COLUMN(REFERENCEMENT_FACADE[[#Headers],[ASPECT]])))))</f>
        <v>Enduit</v>
      </c>
      <c r="D68" s="2" t="str">
        <f ca="1">IF('PR-tampon'!B34="","",IF('PR-tampon'!B34=0,"",INDIRECT(NOM_FR_FACADE&amp;ADDRESS('PR-tampon'!$E34,COLUMN(REFERENCEMENT_FACADE[[#Headers],[TYPE DE PROCEDE]])))))</f>
        <v>ETICS sur PSE</v>
      </c>
      <c r="E68" s="2" t="str">
        <f ca="1">IF('PR-tampon'!B34="","",IF('PR-tampon'!B34=0,"",INDIRECT(NOM_FR_FACADE&amp;ADDRESS('PR-tampon'!$E34,COLUMN(REFERENCEMENT_FACADE[[#Headers],[NOM COMMERCIAL DU PROCEDE]])))))</f>
        <v>Baumit StarSystem Wood</v>
      </c>
      <c r="F68" s="2" t="str">
        <f ca="1">IF('PR-tampon'!B34="","",IF('PR-tampon'!B34=0,"",INDIRECT(NOM_FR_FACADE&amp;ADDRESS('PR-tampon'!$E34,COLUMN(REFERENCEMENT_FACADE[[#Headers],[FABRICANT / TITULAIRE]])))))</f>
        <v>Baumit Beteiligungen
(AT)</v>
      </c>
      <c r="G68" s="2" t="str">
        <f ca="1">IF('PR-tampon'!B34="","",IF('PR-tampon'!B34=0,"",INDIRECT(NOM_FR_FACADE&amp;ADDRESS('PR-tampon'!$E34,COLUMN(REFERENCEMENT_FACADE[[#Headers],[TYPE DE DOCUMENT DE REFERENCE]])))))</f>
        <v>Avis Technique</v>
      </c>
      <c r="H68" s="2" t="str">
        <f ca="1">IF('PR-tampon'!B34="","",IF('PR-tampon'!B34=0,"",INDIRECT(NOM_FR_FACADE&amp;ADDRESS('PR-tampon'!$E34,COLUMN(REFERENCEMENT_FACADE[[#Headers],[REF]])))))</f>
        <v>7/18-1750_V2</v>
      </c>
      <c r="I68" s="10">
        <f ca="1">IF('PR-tampon'!B34="","",IF('PR-tampon'!B34=0,"",INDIRECT(NOM_FR_FACADE&amp;ADDRESS('PR-tampon'!$E34,COLUMN(REFERENCEMENT_FACADE[[#Headers],[AVIS LIMITE AU / VALIDITE]])))))</f>
        <v>48029</v>
      </c>
      <c r="J68" s="10" t="str">
        <f ca="1">IF('PR-tampon'!B34="","",IF('PR-tampon'!B34=0,"",INDIRECT(NOM_FR_FACADE&amp;ADDRESS('PR-tampon'!$E34,COLUMN(REFERENCEMENT_FACADE[[#Headers],[TC/TNC
dans le domaine d''emploi visé]])))))</f>
        <v>TC</v>
      </c>
      <c r="K68" s="2" t="str">
        <f ca="1">IF('PR-tampon'!B34="","",IF('PR-tampon'!B34=0,"",INDIRECT(NOM_FR_FACADE&amp;ADDRESS('PR-tampon'!$E34,COLUMN(REFERENCEMENT_FACADE[[#Headers],[Synthèse support visés]])))))</f>
        <v>COB (NF DTU 31.2) / CLT (Sous AT/DTA)</v>
      </c>
      <c r="L68" s="2" t="str">
        <f ca="1">IF('PR-tampon'!B34="","",IF('PR-tampon'!B34=0,"",INDIRECT(NOM_FR_FACADE&amp;ADDRESS('PR-tampon'!$E34,COLUMN(REFERENCEMENT_FACADE[[#Headers],[LIMITATION DE HAUTEUR DE FACADE3]])))))</f>
        <v>(Situation a à c) h≤ 9 m
(Situation d) h≤ 6 m</v>
      </c>
      <c r="M68" s="108">
        <f ca="1">IF('PR-tampon'!B34="","",IF('PR-tampon'!B34=0,"",INDIRECT(NOM_FR_FACADE&amp;ADDRESS('PR-tampon'!$E34,COLUMN(REFERENCEMENT_FACADE[[#Headers],[LIMITATION DE HAUTEUR DE FACADE]])))))</f>
        <v>9</v>
      </c>
      <c r="N68" s="88" t="str">
        <f ca="1">IF('PR-tampon'!B34="","",IF('PR-tampon'!B34=0,"",IF(INDIRECT(NOM_FR_FACADE&amp;ADDRESS('PR-tampon'!$E34,COLUMN(REFERENCEMENT_FACADE[Observation domaine d''emploi Hauteur])))=0,"-",INDIRECT(NOM_FR_FACADE&amp;ADDRESS('PR-tampon'!$E34,COLUMN(REFERENCEMENT_FACADE[Observation domaine d''emploi Hauteur]))))))</f>
        <v>Nb : Le critère de recherche par hauteur n'étant pas coché ou les données (hauteur ou situation) n'étant pas saisies, l'utilisateur est alerté qu'il peut exister des limites de hauteurs et des dispositions particulières données dans le référentiel technique du procédé qui ne sont pas affichées. 
Le logiciel peut les faire apparaitre, pour ce faire : 
 - la case de recherche en fonction de la hauteur doit être cochée ;
 - les données de hauteur ET de situation du bâtiment doivent être saisies.</v>
      </c>
      <c r="O68" s="2" t="str">
        <f ca="1">IF('PR-tampon'!B34="","",IF('PR-tampon'!B34=0,"",INDIRECT(NOM_FR_FACADE&amp;ADDRESS('PR-tampon'!$E34,COLUMN(REFERENCEMENT_FACADE[[#Headers],[Colonne zone visée]])))))</f>
        <v>4
4
4
4</v>
      </c>
      <c r="P68" s="2" t="str">
        <f ca="1">IF('PR-tampon'!B34="","",IF('PR-tampon'!B34=0,"",INDIRECT(NOM_FR_FACADE&amp;ADDRESS('PR-tampon'!$E34,COLUMN(REFERENCEMENT_FACADE[[#Headers],[Colonne catégorie visée]])))))</f>
        <v>I
II
III
IV</v>
      </c>
      <c r="Q68" s="88" t="str">
        <f ca="1">IF(OR(RECH_CATEGORIE=FALSE,MID(Tableau5[[#This Row],[ZONE DE SISMICITE MAXIMALE POUR LA CATEGORIE DE BATIMENT VISEE]],2,2)="**"),IF('PR-tampon'!B34="","",IF('PR-tampon'!B34=0,"",IF(INDIRECT(NOM_FR_FACADE&amp;ADDRESS('PR-tampon'!$E34,COLUMN(REFERENCEMENT_FACADE[OBSERVATIONS SUR DOMAINE D''EMPLOI Sismique])))="","-",(INDIRECT(NOM_FR_FACADE&amp;ADDRESS('PR-tampon'!$E34,COLUMN(REFERENCEMENT_FACADE[OBSERVATIONS SUR DOMAINE D''EMPLOI Sismique]))))))),"")</f>
        <v>-</v>
      </c>
      <c r="R68" s="2" t="str">
        <f ca="1">IF('PR-tampon'!B34="","",IF('PR-tampon'!B34=0,"",IF(INDIRECT(NOM_FR_FACADE&amp;ADDRESS('PR-tampon'!$E34,COLUMN(REFERENCEMENT_FACADE[REF ApL])))=0,"",INDIRECT(NOM_FR_FACADE&amp;ADDRESS('PR-tampon'!$E34,COLUMN(REFERENCEMENT_FACADE[REF ApL]))))))</f>
        <v/>
      </c>
    </row>
    <row r="69" spans="1:18" ht="170.1" customHeight="1" x14ac:dyDescent="0.3">
      <c r="A69" s="2">
        <f ca="1">IF('PR-tampon'!B35=0,"",IF(A68+1&gt;'MODULE DE RECHERCHE'!$F$36,"",A68+1))</f>
        <v>27</v>
      </c>
      <c r="B69" s="10">
        <f ca="1">IF('PR-tampon'!E35="","",IF('PR-tampon'!E35=0,"",INDIRECT(NOM_FR_FACADE&amp;ADDRESS('PR-tampon'!$E35,COLUMN(REFERENCEMENT_FACADE[[#Headers],[DATE REFERENCEMENT]])))))</f>
        <v>45442</v>
      </c>
      <c r="C69" s="2" t="str">
        <f ca="1">IF('PR-tampon'!B35="","",IF('PR-tampon'!B35=0,"",INDIRECT(NOM_FR_FACADE&amp;ADDRESS('PR-tampon'!$E35,COLUMN(REFERENCEMENT_FACADE[[#Headers],[ASPECT]])))))</f>
        <v>Enduit</v>
      </c>
      <c r="D69" s="2" t="str">
        <f ca="1">IF('PR-tampon'!B35="","",IF('PR-tampon'!B35=0,"",INDIRECT(NOM_FR_FACADE&amp;ADDRESS('PR-tampon'!$E35,COLUMN(REFERENCEMENT_FACADE[[#Headers],[TYPE DE PROCEDE]])))))</f>
        <v>ETICS sur PSE</v>
      </c>
      <c r="E69" s="2" t="str">
        <f ca="1">IF('PR-tampon'!B35="","",IF('PR-tampon'!B35=0,"",INDIRECT(NOM_FR_FACADE&amp;ADDRESS('PR-tampon'!$E35,COLUMN(REFERENCEMENT_FACADE[[#Headers],[NOM COMMERCIAL DU PROCEDE]])))))</f>
        <v>Rhéatherm 600 COB</v>
      </c>
      <c r="F69" s="2" t="str">
        <f ca="1">IF('PR-tampon'!B35="","",IF('PR-tampon'!B35=0,"",INDIRECT(NOM_FR_FACADE&amp;ADDRESS('PR-tampon'!$E35,COLUMN(REFERENCEMENT_FACADE[[#Headers],[FABRICANT / TITULAIRE]])))))</f>
        <v>VPI S.A.S</v>
      </c>
      <c r="G69" s="2" t="str">
        <f ca="1">IF('PR-tampon'!B35="","",IF('PR-tampon'!B35=0,"",INDIRECT(NOM_FR_FACADE&amp;ADDRESS('PR-tampon'!$E35,COLUMN(REFERENCEMENT_FACADE[[#Headers],[TYPE DE DOCUMENT DE REFERENCE]])))))</f>
        <v>Avis Technique</v>
      </c>
      <c r="H69" s="2" t="str">
        <f ca="1">IF('PR-tampon'!B35="","",IF('PR-tampon'!B35=0,"",INDIRECT(NOM_FR_FACADE&amp;ADDRESS('PR-tampon'!$E35,COLUMN(REFERENCEMENT_FACADE[[#Headers],[REF]])))))</f>
        <v>7/17-1685_V2</v>
      </c>
      <c r="I69" s="10">
        <f ca="1">IF('PR-tampon'!B35="","",IF('PR-tampon'!B35=0,"",INDIRECT(NOM_FR_FACADE&amp;ADDRESS('PR-tampon'!$E35,COLUMN(REFERENCEMENT_FACADE[[#Headers],[AVIS LIMITE AU / VALIDITE]])))))</f>
        <v>48304</v>
      </c>
      <c r="J69" s="10" t="str">
        <f ca="1">IF('PR-tampon'!B35="","",IF('PR-tampon'!B35=0,"",INDIRECT(NOM_FR_FACADE&amp;ADDRESS('PR-tampon'!$E35,COLUMN(REFERENCEMENT_FACADE[[#Headers],[TC/TNC
dans le domaine d''emploi visé]])))))</f>
        <v>TC</v>
      </c>
      <c r="K69" s="2" t="str">
        <f ca="1">IF('PR-tampon'!B35="","",IF('PR-tampon'!B35=0,"",INDIRECT(NOM_FR_FACADE&amp;ADDRESS('PR-tampon'!$E35,COLUMN(REFERENCEMENT_FACADE[[#Headers],[Synthèse support visés]])))))</f>
        <v>COB (NF DTU 31.2) / CLT (Sous AT/DTA)</v>
      </c>
      <c r="L69" s="2" t="str">
        <f ca="1">IF('PR-tampon'!B35="","",IF('PR-tampon'!B35=0,"",INDIRECT(NOM_FR_FACADE&amp;ADDRESS('PR-tampon'!$E35,COLUMN(REFERENCEMENT_FACADE[[#Headers],[LIMITATION DE HAUTEUR DE FACADE3]])))))</f>
        <v>(Situation a à c) h≤ 9 m
(Situation d) h≤ 6 m</v>
      </c>
      <c r="M69" s="108">
        <f ca="1">IF('PR-tampon'!B35="","",IF('PR-tampon'!B35=0,"",INDIRECT(NOM_FR_FACADE&amp;ADDRESS('PR-tampon'!$E35,COLUMN(REFERENCEMENT_FACADE[[#Headers],[LIMITATION DE HAUTEUR DE FACADE]])))))</f>
        <v>9</v>
      </c>
      <c r="N69" s="88" t="str">
        <f ca="1">IF('PR-tampon'!B35="","",IF('PR-tampon'!B35=0,"",IF(INDIRECT(NOM_FR_FACADE&amp;ADDRESS('PR-tampon'!$E35,COLUMN(REFERENCEMENT_FACADE[Observation domaine d''emploi Hauteur])))=0,"-",INDIRECT(NOM_FR_FACADE&amp;ADDRESS('PR-tampon'!$E35,COLUMN(REFERENCEMENT_FACADE[Observation domaine d''emploi Hauteur]))))))</f>
        <v>Nb : Le critère de recherche par hauteur n'étant pas coché ou les données (hauteur ou situation) n'étant pas saisies, l'utilisateur est alerté qu'il peut exister des limites de hauteurs et des dispositions particulières données dans le référentiel technique du procédé qui ne sont pas affichées. 
Le logiciel peut les faire apparaitre, pour ce faire : 
 - la case de recherche en fonction de la hauteur doit être cochée ;
 - les données de hauteur ET de situation du bâtiment doivent être saisies.</v>
      </c>
      <c r="O69" s="2" t="str">
        <f ca="1">IF('PR-tampon'!B35="","",IF('PR-tampon'!B35=0,"",INDIRECT(NOM_FR_FACADE&amp;ADDRESS('PR-tampon'!$E35,COLUMN(REFERENCEMENT_FACADE[[#Headers],[Colonne zone visée]])))))</f>
        <v>4
4**
4**
4**</v>
      </c>
      <c r="P69" s="2" t="str">
        <f ca="1">IF('PR-tampon'!B35="","",IF('PR-tampon'!B35=0,"",INDIRECT(NOM_FR_FACADE&amp;ADDRESS('PR-tampon'!$E35,COLUMN(REFERENCEMENT_FACADE[[#Headers],[Colonne catégorie visée]])))))</f>
        <v>I
II
III
IV</v>
      </c>
      <c r="Q69" s="88" t="str">
        <f ca="1">IF(OR(RECH_CATEGORIE=FALSE,MID(Tableau5[[#This Row],[ZONE DE SISMICITE MAXIMALE POUR LA CATEGORIE DE BATIMENT VISEE]],2,2)="**"),IF('PR-tampon'!B35="","",IF('PR-tampon'!B35=0,"",IF(INDIRECT(NOM_FR_FACADE&amp;ADDRESS('PR-tampon'!$E35,COLUMN(REFERENCEMENT_FACADE[OBSERVATIONS SUR DOMAINE D''EMPLOI Sismique])))="","-",(INDIRECT(NOM_FR_FACADE&amp;ADDRESS('PR-tampon'!$E35,COLUMN(REFERENCEMENT_FACADE[OBSERVATIONS SUR DOMAINE D''EMPLOI Sismique]))))))),"")</f>
        <v>** Domaine d'emploi sismique :
Hors configurations avec un système de masse surfacique supérieure ou égale à 20 kg/m².</v>
      </c>
      <c r="R69" s="2" t="str">
        <f ca="1">IF('PR-tampon'!B35="","",IF('PR-tampon'!B35=0,"",IF(INDIRECT(NOM_FR_FACADE&amp;ADDRESS('PR-tampon'!$E35,COLUMN(REFERENCEMENT_FACADE[REF ApL])))=0,"",INDIRECT(NOM_FR_FACADE&amp;ADDRESS('PR-tampon'!$E35,COLUMN(REFERENCEMENT_FACADE[REF ApL]))))))</f>
        <v/>
      </c>
    </row>
    <row r="70" spans="1:18" ht="170.1" customHeight="1" x14ac:dyDescent="0.3">
      <c r="A70" s="2">
        <f ca="1">IF('PR-tampon'!B36=0,"",IF(A69+1&gt;'MODULE DE RECHERCHE'!$F$36,"",A69+1))</f>
        <v>28</v>
      </c>
      <c r="B70" s="10">
        <f ca="1">IF('PR-tampon'!E36="","",IF('PR-tampon'!E36=0,"",INDIRECT(NOM_FR_FACADE&amp;ADDRESS('PR-tampon'!$E36,COLUMN(REFERENCEMENT_FACADE[[#Headers],[DATE REFERENCEMENT]])))))</f>
        <v>45254</v>
      </c>
      <c r="C70" s="2" t="str">
        <f ca="1">IF('PR-tampon'!B36="","",IF('PR-tampon'!B36=0,"",INDIRECT(NOM_FR_FACADE&amp;ADDRESS('PR-tampon'!$E36,COLUMN(REFERENCEMENT_FACADE[[#Headers],[ASPECT]])))))</f>
        <v>Enduit</v>
      </c>
      <c r="D70" s="2" t="str">
        <f ca="1">IF('PR-tampon'!B36="","",IF('PR-tampon'!B36=0,"",INDIRECT(NOM_FR_FACADE&amp;ADDRESS('PR-tampon'!$E36,COLUMN(REFERENCEMENT_FACADE[[#Headers],[TYPE DE PROCEDE]])))))</f>
        <v>ETICS sur PSE</v>
      </c>
      <c r="E70" s="2" t="str">
        <f ca="1">IF('PR-tampon'!B36="","",IF('PR-tampon'!B36=0,"",INDIRECT(NOM_FR_FACADE&amp;ADDRESS('PR-tampon'!$E36,COLUMN(REFERENCEMENT_FACADE[[#Headers],[NOM COMMERCIAL DU PROCEDE]])))))</f>
        <v xml:space="preserve">PRB THERMOLOOK EMI MOB </v>
      </c>
      <c r="F70" s="2" t="str">
        <f ca="1">IF('PR-tampon'!B36="","",IF('PR-tampon'!B36=0,"",INDIRECT(NOM_FR_FACADE&amp;ADDRESS('PR-tampon'!$E36,COLUMN(REFERENCEMENT_FACADE[[#Headers],[FABRICANT / TITULAIRE]])))))</f>
        <v>PRB S.A.S 
(FR)</v>
      </c>
      <c r="G70" s="2" t="str">
        <f ca="1">IF('PR-tampon'!B36="","",IF('PR-tampon'!B36=0,"",INDIRECT(NOM_FR_FACADE&amp;ADDRESS('PR-tampon'!$E36,COLUMN(REFERENCEMENT_FACADE[[#Headers],[TYPE DE DOCUMENT DE REFERENCE]])))))</f>
        <v>Avis Technique</v>
      </c>
      <c r="H70" s="2" t="str">
        <f ca="1">IF('PR-tampon'!B36="","",IF('PR-tampon'!B36=0,"",INDIRECT(NOM_FR_FACADE&amp;ADDRESS('PR-tampon'!$E36,COLUMN(REFERENCEMENT_FACADE[[#Headers],[REF]])))))</f>
        <v>7/18-1717_V2</v>
      </c>
      <c r="I70" s="10">
        <f ca="1">IF('PR-tampon'!B36="","",IF('PR-tampon'!B36=0,"",INDIRECT(NOM_FR_FACADE&amp;ADDRESS('PR-tampon'!$E36,COLUMN(REFERENCEMENT_FACADE[[#Headers],[AVIS LIMITE AU / VALIDITE]])))))</f>
        <v>47756</v>
      </c>
      <c r="J70" s="10" t="str">
        <f ca="1">IF('PR-tampon'!B36="","",IF('PR-tampon'!B36=0,"",INDIRECT(NOM_FR_FACADE&amp;ADDRESS('PR-tampon'!$E36,COLUMN(REFERENCEMENT_FACADE[[#Headers],[TC/TNC
dans le domaine d''emploi visé]])))))</f>
        <v>TC</v>
      </c>
      <c r="K70" s="2" t="str">
        <f ca="1">IF('PR-tampon'!B36="","",IF('PR-tampon'!B36=0,"",INDIRECT(NOM_FR_FACADE&amp;ADDRESS('PR-tampon'!$E36,COLUMN(REFERENCEMENT_FACADE[[#Headers],[Synthèse support visés]])))))</f>
        <v>COB (NF DTU 31.2) / CLT (Sous AT/DTA)</v>
      </c>
      <c r="L70" s="2" t="str">
        <f ca="1">IF('PR-tampon'!B36="","",IF('PR-tampon'!B36=0,"",INDIRECT(NOM_FR_FACADE&amp;ADDRESS('PR-tampon'!$E36,COLUMN(REFERENCEMENT_FACADE[[#Headers],[LIMITATION DE HAUTEUR DE FACADE3]])))))</f>
        <v>(Situation a à c) h≤ 9 m
(Situation d) h≤ 6 m</v>
      </c>
      <c r="M70" s="108">
        <f ca="1">IF('PR-tampon'!B36="","",IF('PR-tampon'!B36=0,"",INDIRECT(NOM_FR_FACADE&amp;ADDRESS('PR-tampon'!$E36,COLUMN(REFERENCEMENT_FACADE[[#Headers],[LIMITATION DE HAUTEUR DE FACADE]])))))</f>
        <v>9</v>
      </c>
      <c r="N70" s="88" t="str">
        <f ca="1">IF('PR-tampon'!B36="","",IF('PR-tampon'!B36=0,"",IF(INDIRECT(NOM_FR_FACADE&amp;ADDRESS('PR-tampon'!$E36,COLUMN(REFERENCEMENT_FACADE[Observation domaine d''emploi Hauteur])))=0,"-",INDIRECT(NOM_FR_FACADE&amp;ADDRESS('PR-tampon'!$E36,COLUMN(REFERENCEMENT_FACADE[Observation domaine d''emploi Hauteur]))))))</f>
        <v>Nb : Le critère de recherche par hauteur n'étant pas coché ou les données (hauteur ou situation) n'étant pas saisies, l'utilisateur est alerté qu'il peut exister des limites de hauteurs et des dispositions particulières données dans le référentiel technique du procédé qui ne sont pas affichées. 
Le logiciel peut les faire apparaitre, pour ce faire : 
 - la case de recherche en fonction de la hauteur doit être cochée ;
 - les données de hauteur ET de situation du bâtiment doivent être saisies.</v>
      </c>
      <c r="O70" s="2" t="str">
        <f ca="1">IF('PR-tampon'!B36="","",IF('PR-tampon'!B36=0,"",INDIRECT(NOM_FR_FACADE&amp;ADDRESS('PR-tampon'!$E36,COLUMN(REFERENCEMENT_FACADE[[#Headers],[Colonne zone visée]])))))</f>
        <v>4
4
4
4</v>
      </c>
      <c r="P70" s="2" t="str">
        <f ca="1">IF('PR-tampon'!B36="","",IF('PR-tampon'!B36=0,"",INDIRECT(NOM_FR_FACADE&amp;ADDRESS('PR-tampon'!$E36,COLUMN(REFERENCEMENT_FACADE[[#Headers],[Colonne catégorie visée]])))))</f>
        <v>I
II
III
IV</v>
      </c>
      <c r="Q70" s="88" t="str">
        <f ca="1">IF(OR(RECH_CATEGORIE=FALSE,MID(Tableau5[[#This Row],[ZONE DE SISMICITE MAXIMALE POUR LA CATEGORIE DE BATIMENT VISEE]],2,2)="**"),IF('PR-tampon'!B36="","",IF('PR-tampon'!B36=0,"",IF(INDIRECT(NOM_FR_FACADE&amp;ADDRESS('PR-tampon'!$E36,COLUMN(REFERENCEMENT_FACADE[OBSERVATIONS SUR DOMAINE D''EMPLOI Sismique])))="","-",(INDIRECT(NOM_FR_FACADE&amp;ADDRESS('PR-tampon'!$E36,COLUMN(REFERENCEMENT_FACADE[OBSERVATIONS SUR DOMAINE D''EMPLOI Sismique]))))))),"")</f>
        <v>-</v>
      </c>
      <c r="R70" s="2" t="str">
        <f ca="1">IF('PR-tampon'!B36="","",IF('PR-tampon'!B36=0,"",IF(INDIRECT(NOM_FR_FACADE&amp;ADDRESS('PR-tampon'!$E36,COLUMN(REFERENCEMENT_FACADE[REF ApL])))=0,"",INDIRECT(NOM_FR_FACADE&amp;ADDRESS('PR-tampon'!$E36,COLUMN(REFERENCEMENT_FACADE[REF ApL]))))))</f>
        <v/>
      </c>
    </row>
    <row r="71" spans="1:18" ht="170.1" customHeight="1" x14ac:dyDescent="0.3">
      <c r="A71" s="2">
        <f ca="1">IF('PR-tampon'!B37=0,"",IF(A70+1&gt;'MODULE DE RECHERCHE'!$F$36,"",A70+1))</f>
        <v>29</v>
      </c>
      <c r="B71" s="10">
        <f ca="1">IF('PR-tampon'!E37="","",IF('PR-tampon'!E37=0,"",INDIRECT(NOM_FR_FACADE&amp;ADDRESS('PR-tampon'!$E37,COLUMN(REFERENCEMENT_FACADE[[#Headers],[DATE REFERENCEMENT]])))))</f>
        <v>45218</v>
      </c>
      <c r="C71" s="2" t="str">
        <f ca="1">IF('PR-tampon'!B37="","",IF('PR-tampon'!B37=0,"",INDIRECT(NOM_FR_FACADE&amp;ADDRESS('PR-tampon'!$E37,COLUMN(REFERENCEMENT_FACADE[[#Headers],[ASPECT]])))))</f>
        <v>Enduit</v>
      </c>
      <c r="D71" s="2" t="str">
        <f ca="1">IF('PR-tampon'!B37="","",IF('PR-tampon'!B37=0,"",INDIRECT(NOM_FR_FACADE&amp;ADDRESS('PR-tampon'!$E37,COLUMN(REFERENCEMENT_FACADE[[#Headers],[TYPE DE PROCEDE]])))))</f>
        <v>ETICS sur PSE</v>
      </c>
      <c r="E71" s="2" t="str">
        <f ca="1">IF('PR-tampon'!B37="","",IF('PR-tampon'!B37=0,"",INDIRECT(NOM_FR_FACADE&amp;ADDRESS('PR-tampon'!$E37,COLUMN(REFERENCEMENT_FACADE[[#Headers],[NOM COMMERCIAL DU PROCEDE]])))))</f>
        <v>StoTherm Classic 8</v>
      </c>
      <c r="F71" s="2" t="str">
        <f ca="1">IF('PR-tampon'!B37="","",IF('PR-tampon'!B37=0,"",INDIRECT(NOM_FR_FACADE&amp;ADDRESS('PR-tampon'!$E37,COLUMN(REFERENCEMENT_FACADE[[#Headers],[FABRICANT / TITULAIRE]])))))</f>
        <v>Sto S.A.S</v>
      </c>
      <c r="G71" s="2" t="str">
        <f ca="1">IF('PR-tampon'!B37="","",IF('PR-tampon'!B37=0,"",INDIRECT(NOM_FR_FACADE&amp;ADDRESS('PR-tampon'!$E37,COLUMN(REFERENCEMENT_FACADE[[#Headers],[TYPE DE DOCUMENT DE REFERENCE]])))))</f>
        <v>Appréciation Technique d'Expérimentation (ATEx cas a)</v>
      </c>
      <c r="H71" s="2" t="str">
        <f ca="1">IF('PR-tampon'!B37="","",IF('PR-tampon'!B37=0,"",INDIRECT(NOM_FR_FACADE&amp;ADDRESS('PR-tampon'!$E37,COLUMN(REFERENCEMENT_FACADE[[#Headers],[REF]])))))</f>
        <v>3172_v2</v>
      </c>
      <c r="I71" s="10">
        <f ca="1">IF('PR-tampon'!B37="","",IF('PR-tampon'!B37=0,"",INDIRECT(NOM_FR_FACADE&amp;ADDRESS('PR-tampon'!$E37,COLUMN(REFERENCEMENT_FACADE[[#Headers],[AVIS LIMITE AU / VALIDITE]])))))</f>
        <v>46173</v>
      </c>
      <c r="J71" s="10" t="str">
        <f ca="1">IF('PR-tampon'!B37="","",IF('PR-tampon'!B37=0,"",INDIRECT(NOM_FR_FACADE&amp;ADDRESS('PR-tampon'!$E37,COLUMN(REFERENCEMENT_FACADE[[#Headers],[TC/TNC
dans le domaine d''emploi visé]])))))</f>
        <v>TC</v>
      </c>
      <c r="K71" s="2" t="str">
        <f ca="1">IF('PR-tampon'!B37="","",IF('PR-tampon'!B37=0,"",INDIRECT(NOM_FR_FACADE&amp;ADDRESS('PR-tampon'!$E37,COLUMN(REFERENCEMENT_FACADE[[#Headers],[Synthèse support visés]])))))</f>
        <v>COB (NF DTU 31.2) / CLT (Sous AT/DTA)</v>
      </c>
      <c r="L71" s="2" t="str">
        <f ca="1">IF('PR-tampon'!B37="","",IF('PR-tampon'!B37=0,"",INDIRECT(NOM_FR_FACADE&amp;ADDRESS('PR-tampon'!$E37,COLUMN(REFERENCEMENT_FACADE[[#Headers],[LIMITATION DE HAUTEUR DE FACADE3]])))))</f>
        <v xml:space="preserve">(Situation a à c) h≤ 9 m
</v>
      </c>
      <c r="M71" s="108">
        <f ca="1">IF('PR-tampon'!B37="","",IF('PR-tampon'!B37=0,"",INDIRECT(NOM_FR_FACADE&amp;ADDRESS('PR-tampon'!$E37,COLUMN(REFERENCEMENT_FACADE[[#Headers],[LIMITATION DE HAUTEUR DE FACADE]])))))</f>
        <v>9</v>
      </c>
      <c r="N71" s="88" t="str">
        <f ca="1">IF('PR-tampon'!B37="","",IF('PR-tampon'!B37=0,"",IF(INDIRECT(NOM_FR_FACADE&amp;ADDRESS('PR-tampon'!$E37,COLUMN(REFERENCEMENT_FACADE[Observation domaine d''emploi Hauteur])))=0,"-",INDIRECT(NOM_FR_FACADE&amp;ADDRESS('PR-tampon'!$E37,COLUMN(REFERENCEMENT_FACADE[Observation domaine d''emploi Hauteur]))))))</f>
        <v>Nb : Le critère de recherche par hauteur n'étant pas coché ou les données (hauteur ou situation) n'étant pas saisies, l'utilisateur est alerté qu'il peut exister des limites de hauteurs et des dispositions particulières données dans le référentiel technique du procédé qui ne sont pas affichées. 
Le logiciel peut les faire apparaitre, pour ce faire : 
 - la case de recherche en fonction de la hauteur doit être cochée ;
 - les données de hauteur ET de situation du bâtiment doivent être saisies.</v>
      </c>
      <c r="O71" s="2" t="str">
        <f ca="1">IF('PR-tampon'!B37="","",IF('PR-tampon'!B37=0,"",INDIRECT(NOM_FR_FACADE&amp;ADDRESS('PR-tampon'!$E37,COLUMN(REFERENCEMENT_FACADE[[#Headers],[Colonne zone visée]])))))</f>
        <v>4
4
4
4</v>
      </c>
      <c r="P71" s="2" t="str">
        <f ca="1">IF('PR-tampon'!B37="","",IF('PR-tampon'!B37=0,"",INDIRECT(NOM_FR_FACADE&amp;ADDRESS('PR-tampon'!$E37,COLUMN(REFERENCEMENT_FACADE[[#Headers],[Colonne catégorie visée]])))))</f>
        <v>I
II
III
IV</v>
      </c>
      <c r="Q71" s="88" t="str">
        <f ca="1">IF(OR(RECH_CATEGORIE=FALSE,MID(Tableau5[[#This Row],[ZONE DE SISMICITE MAXIMALE POUR LA CATEGORIE DE BATIMENT VISEE]],2,2)="**"),IF('PR-tampon'!B37="","",IF('PR-tampon'!B37=0,"",IF(INDIRECT(NOM_FR_FACADE&amp;ADDRESS('PR-tampon'!$E37,COLUMN(REFERENCEMENT_FACADE[OBSERVATIONS SUR DOMAINE D''EMPLOI Sismique])))="","-",(INDIRECT(NOM_FR_FACADE&amp;ADDRESS('PR-tampon'!$E37,COLUMN(REFERENCEMENT_FACADE[OBSERVATIONS SUR DOMAINE D''EMPLOI Sismique]))))))),"")</f>
        <v>-</v>
      </c>
      <c r="R71" s="2" t="str">
        <f ca="1">IF('PR-tampon'!B37="","",IF('PR-tampon'!B37=0,"",IF(INDIRECT(NOM_FR_FACADE&amp;ADDRESS('PR-tampon'!$E37,COLUMN(REFERENCEMENT_FACADE[REF ApL])))=0,"",INDIRECT(NOM_FR_FACADE&amp;ADDRESS('PR-tampon'!$E37,COLUMN(REFERENCEMENT_FACADE[REF ApL]))))))</f>
        <v/>
      </c>
    </row>
    <row r="72" spans="1:18" ht="170.1" customHeight="1" x14ac:dyDescent="0.3">
      <c r="A72" s="2">
        <f ca="1">IF('PR-tampon'!B38=0,"",IF(A71+1&gt;'MODULE DE RECHERCHE'!$F$36,"",A71+1))</f>
        <v>30</v>
      </c>
      <c r="B72" s="10">
        <f ca="1">IF('PR-tampon'!E38="","",IF('PR-tampon'!E38=0,"",INDIRECT(NOM_FR_FACADE&amp;ADDRESS('PR-tampon'!$E38,COLUMN(REFERENCEMENT_FACADE[[#Headers],[DATE REFERENCEMENT]])))))</f>
        <v>45216</v>
      </c>
      <c r="C72" s="2" t="str">
        <f ca="1">IF('PR-tampon'!B38="","",IF('PR-tampon'!B38=0,"",INDIRECT(NOM_FR_FACADE&amp;ADDRESS('PR-tampon'!$E38,COLUMN(REFERENCEMENT_FACADE[[#Headers],[ASPECT]])))))</f>
        <v>Enduit</v>
      </c>
      <c r="D72" s="2" t="str">
        <f ca="1">IF('PR-tampon'!B38="","",IF('PR-tampon'!B38=0,"",INDIRECT(NOM_FR_FACADE&amp;ADDRESS('PR-tampon'!$E38,COLUMN(REFERENCEMENT_FACADE[[#Headers],[TYPE DE PROCEDE]])))))</f>
        <v>ETICS sur PSE</v>
      </c>
      <c r="E72" s="2" t="str">
        <f ca="1">IF('PR-tampon'!B38="","",IF('PR-tampon'!B38=0,"",INDIRECT(NOM_FR_FACADE&amp;ADDRESS('PR-tampon'!$E38,COLUMN(REFERENCEMENT_FACADE[[#Headers],[NOM COMMERCIAL DU PROCEDE]])))))</f>
        <v>PRB THERMOLOOK GF/GM MOB</v>
      </c>
      <c r="F72" s="2" t="str">
        <f ca="1">IF('PR-tampon'!B38="","",IF('PR-tampon'!B38=0,"",INDIRECT(NOM_FR_FACADE&amp;ADDRESS('PR-tampon'!$E38,COLUMN(REFERENCEMENT_FACADE[[#Headers],[FABRICANT / TITULAIRE]])))))</f>
        <v>PRB S.A.S 
(FR)</v>
      </c>
      <c r="G72" s="2" t="str">
        <f ca="1">IF('PR-tampon'!B38="","",IF('PR-tampon'!B38=0,"",INDIRECT(NOM_FR_FACADE&amp;ADDRESS('PR-tampon'!$E38,COLUMN(REFERENCEMENT_FACADE[[#Headers],[TYPE DE DOCUMENT DE REFERENCE]])))))</f>
        <v>Avis Technique</v>
      </c>
      <c r="H72" s="2" t="str">
        <f ca="1">IF('PR-tampon'!B38="","",IF('PR-tampon'!B38=0,"",INDIRECT(NOM_FR_FACADE&amp;ADDRESS('PR-tampon'!$E38,COLUMN(REFERENCEMENT_FACADE[[#Headers],[REF]])))))</f>
        <v>7/17-1703_V2</v>
      </c>
      <c r="I72" s="10">
        <f ca="1">IF('PR-tampon'!B38="","",IF('PR-tampon'!B38=0,"",INDIRECT(NOM_FR_FACADE&amp;ADDRESS('PR-tampon'!$E38,COLUMN(REFERENCEMENT_FACADE[[#Headers],[AVIS LIMITE AU / VALIDITE]])))))</f>
        <v>47664</v>
      </c>
      <c r="J72" s="10" t="str">
        <f ca="1">IF('PR-tampon'!B38="","",IF('PR-tampon'!B38=0,"",INDIRECT(NOM_FR_FACADE&amp;ADDRESS('PR-tampon'!$E38,COLUMN(REFERENCEMENT_FACADE[[#Headers],[TC/TNC
dans le domaine d''emploi visé]])))))</f>
        <v>TC</v>
      </c>
      <c r="K72" s="2" t="str">
        <f ca="1">IF('PR-tampon'!B38="","",IF('PR-tampon'!B38=0,"",INDIRECT(NOM_FR_FACADE&amp;ADDRESS('PR-tampon'!$E38,COLUMN(REFERENCEMENT_FACADE[[#Headers],[Synthèse support visés]])))))</f>
        <v>COB (NF DTU 31.2) / CLT (Sous AT/DTA)</v>
      </c>
      <c r="L72" s="2" t="str">
        <f ca="1">IF('PR-tampon'!B38="","",IF('PR-tampon'!B38=0,"",INDIRECT(NOM_FR_FACADE&amp;ADDRESS('PR-tampon'!$E38,COLUMN(REFERENCEMENT_FACADE[[#Headers],[LIMITATION DE HAUTEUR DE FACADE3]])))))</f>
        <v>(Situation a à c) h≤ 9 m
(Situation d) h≤ 6 m</v>
      </c>
      <c r="M72" s="108">
        <f ca="1">IF('PR-tampon'!B38="","",IF('PR-tampon'!B38=0,"",INDIRECT(NOM_FR_FACADE&amp;ADDRESS('PR-tampon'!$E38,COLUMN(REFERENCEMENT_FACADE[[#Headers],[LIMITATION DE HAUTEUR DE FACADE]])))))</f>
        <v>9</v>
      </c>
      <c r="N72" s="88" t="str">
        <f ca="1">IF('PR-tampon'!B38="","",IF('PR-tampon'!B38=0,"",IF(INDIRECT(NOM_FR_FACADE&amp;ADDRESS('PR-tampon'!$E38,COLUMN(REFERENCEMENT_FACADE[Observation domaine d''emploi Hauteur])))=0,"-",INDIRECT(NOM_FR_FACADE&amp;ADDRESS('PR-tampon'!$E38,COLUMN(REFERENCEMENT_FACADE[Observation domaine d''emploi Hauteur]))))))</f>
        <v>Nb : Le critère de recherche par hauteur n'étant pas coché ou les données (hauteur ou situation) n'étant pas saisies, l'utilisateur est alerté qu'il peut exister des limites de hauteurs et des dispositions particulières données dans le référentiel technique du procédé qui ne sont pas affichées. 
Le logiciel peut les faire apparaitre, pour ce faire : 
 - la case de recherche en fonction de la hauteur doit être cochée ;
 - les données de hauteur ET de situation du bâtiment doivent être saisies.</v>
      </c>
      <c r="O72" s="2" t="str">
        <f ca="1">IF('PR-tampon'!B38="","",IF('PR-tampon'!B38=0,"",INDIRECT(NOM_FR_FACADE&amp;ADDRESS('PR-tampon'!$E38,COLUMN(REFERENCEMENT_FACADE[[#Headers],[Colonne zone visée]])))))</f>
        <v>4
4**
4**
4**</v>
      </c>
      <c r="P72" s="2" t="str">
        <f ca="1">IF('PR-tampon'!B38="","",IF('PR-tampon'!B38=0,"",INDIRECT(NOM_FR_FACADE&amp;ADDRESS('PR-tampon'!$E38,COLUMN(REFERENCEMENT_FACADE[[#Headers],[Colonne catégorie visée]])))))</f>
        <v>I
II
III
IV</v>
      </c>
      <c r="Q72" s="88" t="str">
        <f ca="1">IF(OR(RECH_CATEGORIE=FALSE,MID(Tableau5[[#This Row],[ZONE DE SISMICITE MAXIMALE POUR LA CATEGORIE DE BATIMENT VISEE]],2,2)="**"),IF('PR-tampon'!B38="","",IF('PR-tampon'!B38=0,"",IF(INDIRECT(NOM_FR_FACADE&amp;ADDRESS('PR-tampon'!$E38,COLUMN(REFERENCEMENT_FACADE[OBSERVATIONS SUR DOMAINE D''EMPLOI Sismique])))="","-",(INDIRECT(NOM_FR_FACADE&amp;ADDRESS('PR-tampon'!$E38,COLUMN(REFERENCEMENT_FACADE[OBSERVATIONS SUR DOMAINE D''EMPLOI Sismique]))))))),"")</f>
        <v>** Domaine d'emploi sismique :
Hors configurations avec un système de masse surfacique supérieure ou égale à 20 kg/m².</v>
      </c>
      <c r="R72" s="2" t="str">
        <f ca="1">IF('PR-tampon'!B38="","",IF('PR-tampon'!B38=0,"",IF(INDIRECT(NOM_FR_FACADE&amp;ADDRESS('PR-tampon'!$E38,COLUMN(REFERENCEMENT_FACADE[REF ApL])))=0,"",INDIRECT(NOM_FR_FACADE&amp;ADDRESS('PR-tampon'!$E38,COLUMN(REFERENCEMENT_FACADE[REF ApL]))))))</f>
        <v/>
      </c>
    </row>
    <row r="73" spans="1:18" ht="170.1" customHeight="1" x14ac:dyDescent="0.3">
      <c r="A73" s="2">
        <f ca="1">IF('PR-tampon'!B39=0,"",IF(A72+1&gt;'MODULE DE RECHERCHE'!$F$36,"",A72+1))</f>
        <v>31</v>
      </c>
      <c r="B73" s="10">
        <f ca="1">IF('PR-tampon'!E39="","",IF('PR-tampon'!E39=0,"",INDIRECT(NOM_FR_FACADE&amp;ADDRESS('PR-tampon'!$E39,COLUMN(REFERENCEMENT_FACADE[[#Headers],[DATE REFERENCEMENT]])))))</f>
        <v>44631</v>
      </c>
      <c r="C73" s="2" t="str">
        <f ca="1">IF('PR-tampon'!B39="","",IF('PR-tampon'!B39=0,"",INDIRECT(NOM_FR_FACADE&amp;ADDRESS('PR-tampon'!$E39,COLUMN(REFERENCEMENT_FACADE[[#Headers],[ASPECT]])))))</f>
        <v>Enduit</v>
      </c>
      <c r="D73" s="2" t="str">
        <f ca="1">IF('PR-tampon'!B39="","",IF('PR-tampon'!B39=0,"",INDIRECT(NOM_FR_FACADE&amp;ADDRESS('PR-tampon'!$E39,COLUMN(REFERENCEMENT_FACADE[[#Headers],[TYPE DE PROCEDE]])))))</f>
        <v>ETICS sur PSE</v>
      </c>
      <c r="E73" s="2" t="str">
        <f ca="1">IF('PR-tampon'!B39="","",IF('PR-tampon'!B39=0,"",INDIRECT(NOM_FR_FACADE&amp;ADDRESS('PR-tampon'!$E39,COLUMN(REFERENCEMENT_FACADE[[#Headers],[NOM COMMERCIAL DU PROCEDE]])))))</f>
        <v>Chabiso Panneaux Bois</v>
      </c>
      <c r="F73" s="2" t="str">
        <f ca="1">IF('PR-tampon'!B39="","",IF('PR-tampon'!B39=0,"",INDIRECT(NOM_FR_FACADE&amp;ADDRESS('PR-tampon'!$E39,COLUMN(REFERENCEMENT_FACADE[[#Headers],[FABRICANT / TITULAIRE]])))))</f>
        <v>Chabaud</v>
      </c>
      <c r="G73" s="2" t="str">
        <f ca="1">IF('PR-tampon'!B39="","",IF('PR-tampon'!B39=0,"",INDIRECT(NOM_FR_FACADE&amp;ADDRESS('PR-tampon'!$E39,COLUMN(REFERENCEMENT_FACADE[[#Headers],[TYPE DE DOCUMENT DE REFERENCE]])))))</f>
        <v>Avis Technique</v>
      </c>
      <c r="H73" s="2" t="str">
        <f ca="1">IF('PR-tampon'!B39="","",IF('PR-tampon'!B39=0,"",INDIRECT(NOM_FR_FACADE&amp;ADDRESS('PR-tampon'!$E39,COLUMN(REFERENCEMENT_FACADE[[#Headers],[REF]])))))</f>
        <v>7/16-1651_V1</v>
      </c>
      <c r="I73" s="10">
        <f ca="1">IF('PR-tampon'!B39="","",IF('PR-tampon'!B39=0,"",INDIRECT(NOM_FR_FACADE&amp;ADDRESS('PR-tampon'!$E39,COLUMN(REFERENCEMENT_FACADE[[#Headers],[AVIS LIMITE AU / VALIDITE]])))))</f>
        <v>47057</v>
      </c>
      <c r="J73" s="10" t="str">
        <f ca="1">IF('PR-tampon'!B39="","",IF('PR-tampon'!B39=0,"",INDIRECT(NOM_FR_FACADE&amp;ADDRESS('PR-tampon'!$E39,COLUMN(REFERENCEMENT_FACADE[[#Headers],[TC/TNC
dans le domaine d''emploi visé]])))))</f>
        <v>TC</v>
      </c>
      <c r="K73" s="2" t="str">
        <f ca="1">IF('PR-tampon'!B39="","",IF('PR-tampon'!B39=0,"",INDIRECT(NOM_FR_FACADE&amp;ADDRESS('PR-tampon'!$E39,COLUMN(REFERENCEMENT_FACADE[[#Headers],[Synthèse support visés]])))))</f>
        <v>COB (NF DTU 31.2) / CLT (Sous AT/DTA)</v>
      </c>
      <c r="L73" s="2" t="str">
        <f ca="1">IF('PR-tampon'!B39="","",IF('PR-tampon'!B39=0,"",INDIRECT(NOM_FR_FACADE&amp;ADDRESS('PR-tampon'!$E39,COLUMN(REFERENCEMENT_FACADE[[#Headers],[LIMITATION DE HAUTEUR DE FACADE3]])))))</f>
        <v>(Situation a à c) h≤ 9 m
(Situation d) h≤ 6 m</v>
      </c>
      <c r="M73" s="108">
        <f ca="1">IF('PR-tampon'!B39="","",IF('PR-tampon'!B39=0,"",INDIRECT(NOM_FR_FACADE&amp;ADDRESS('PR-tampon'!$E39,COLUMN(REFERENCEMENT_FACADE[[#Headers],[LIMITATION DE HAUTEUR DE FACADE]])))))</f>
        <v>9</v>
      </c>
      <c r="N73" s="88" t="str">
        <f ca="1">IF('PR-tampon'!B39="","",IF('PR-tampon'!B39=0,"",IF(INDIRECT(NOM_FR_FACADE&amp;ADDRESS('PR-tampon'!$E39,COLUMN(REFERENCEMENT_FACADE[Observation domaine d''emploi Hauteur])))=0,"-",INDIRECT(NOM_FR_FACADE&amp;ADDRESS('PR-tampon'!$E39,COLUMN(REFERENCEMENT_FACADE[Observation domaine d''emploi Hauteur]))))))</f>
        <v>Nb : Le critère de recherche par hauteur n'étant pas coché ou les données (hauteur ou situation) n'étant pas saisies, l'utilisateur est alerté qu'il peut exister des limites de hauteurs et des dispositions particulières données dans le référentiel technique du procédé qui ne sont pas affichées. 
Le logiciel peut les faire apparaitre, pour ce faire : 
 - la case de recherche en fonction de la hauteur doit être cochée ;
 - les données de hauteur ET de situation du bâtiment doivent être saisies.</v>
      </c>
      <c r="O73" s="2" t="str">
        <f ca="1">IF('PR-tampon'!B39="","",IF('PR-tampon'!B39=0,"",INDIRECT(NOM_FR_FACADE&amp;ADDRESS('PR-tampon'!$E39,COLUMN(REFERENCEMENT_FACADE[[#Headers],[Colonne zone visée]])))))</f>
        <v>4
4
4
4</v>
      </c>
      <c r="P73" s="2" t="str">
        <f ca="1">IF('PR-tampon'!B39="","",IF('PR-tampon'!B39=0,"",INDIRECT(NOM_FR_FACADE&amp;ADDRESS('PR-tampon'!$E39,COLUMN(REFERENCEMENT_FACADE[[#Headers],[Colonne catégorie visée]])))))</f>
        <v>I
II
III
IV</v>
      </c>
      <c r="Q73" s="88" t="str">
        <f ca="1">IF(OR(RECH_CATEGORIE=FALSE,MID(Tableau5[[#This Row],[ZONE DE SISMICITE MAXIMALE POUR LA CATEGORIE DE BATIMENT VISEE]],2,2)="**"),IF('PR-tampon'!B39="","",IF('PR-tampon'!B39=0,"",IF(INDIRECT(NOM_FR_FACADE&amp;ADDRESS('PR-tampon'!$E39,COLUMN(REFERENCEMENT_FACADE[OBSERVATIONS SUR DOMAINE D''EMPLOI Sismique])))="","-",(INDIRECT(NOM_FR_FACADE&amp;ADDRESS('PR-tampon'!$E39,COLUMN(REFERENCEMENT_FACADE[OBSERVATIONS SUR DOMAINE D''EMPLOI Sismique]))))))),"")</f>
        <v>-</v>
      </c>
      <c r="R73" s="2" t="str">
        <f ca="1">IF('PR-tampon'!B39="","",IF('PR-tampon'!B39=0,"",IF(INDIRECT(NOM_FR_FACADE&amp;ADDRESS('PR-tampon'!$E39,COLUMN(REFERENCEMENT_FACADE[REF ApL])))=0,"",INDIRECT(NOM_FR_FACADE&amp;ADDRESS('PR-tampon'!$E39,COLUMN(REFERENCEMENT_FACADE[REF ApL]))))))</f>
        <v/>
      </c>
    </row>
    <row r="74" spans="1:18" ht="170.1" customHeight="1" x14ac:dyDescent="0.3">
      <c r="A74" s="2">
        <f ca="1">IF('PR-tampon'!B40=0,"",IF(A73+1&gt;'MODULE DE RECHERCHE'!$F$36,"",A73+1))</f>
        <v>32</v>
      </c>
      <c r="B74" s="10">
        <f ca="1">IF('PR-tampon'!E40="","",IF('PR-tampon'!E40=0,"",INDIRECT(NOM_FR_FACADE&amp;ADDRESS('PR-tampon'!$E40,COLUMN(REFERENCEMENT_FACADE[[#Headers],[DATE REFERENCEMENT]])))))</f>
        <v>43838</v>
      </c>
      <c r="C74" s="2" t="str">
        <f ca="1">IF('PR-tampon'!B40="","",IF('PR-tampon'!B40=0,"",INDIRECT(NOM_FR_FACADE&amp;ADDRESS('PR-tampon'!$E40,COLUMN(REFERENCEMENT_FACADE[[#Headers],[ASPECT]])))))</f>
        <v>Enduit</v>
      </c>
      <c r="D74" s="2" t="str">
        <f ca="1">IF('PR-tampon'!B40="","",IF('PR-tampon'!B40=0,"",INDIRECT(NOM_FR_FACADE&amp;ADDRESS('PR-tampon'!$E40,COLUMN(REFERENCEMENT_FACADE[[#Headers],[TYPE DE PROCEDE]])))))</f>
        <v>ETICS sur PSE</v>
      </c>
      <c r="E74" s="2" t="str">
        <f ca="1">IF('PR-tampon'!B40="","",IF('PR-tampon'!B40=0,"",INDIRECT(NOM_FR_FACADE&amp;ADDRESS('PR-tampon'!$E40,COLUMN(REFERENCEMENT_FACADE[[#Headers],[NOM COMMERCIAL DU PROCEDE]])))))</f>
        <v>Revithermono Initex COB</v>
      </c>
      <c r="F74" s="2" t="str">
        <f ca="1">IF('PR-tampon'!B40="","",IF('PR-tampon'!B40=0,"",INDIRECT(NOM_FR_FACADE&amp;ADDRESS('PR-tampon'!$E40,COLUMN(REFERENCEMENT_FACADE[[#Headers],[FABRICANT / TITULAIRE]])))))</f>
        <v>PPG AC</v>
      </c>
      <c r="G74" s="2" t="str">
        <f ca="1">IF('PR-tampon'!B40="","",IF('PR-tampon'!B40=0,"",INDIRECT(NOM_FR_FACADE&amp;ADDRESS('PR-tampon'!$E40,COLUMN(REFERENCEMENT_FACADE[[#Headers],[TYPE DE DOCUMENT DE REFERENCE]])))))</f>
        <v>Avis Technique</v>
      </c>
      <c r="H74" s="2" t="str">
        <f ca="1">IF('PR-tampon'!B40="","",IF('PR-tampon'!B40=0,"",INDIRECT(NOM_FR_FACADE&amp;ADDRESS('PR-tampon'!$E40,COLUMN(REFERENCEMENT_FACADE[[#Headers],[REF]])))))</f>
        <v>7/19-1769_V1</v>
      </c>
      <c r="I74" s="10">
        <f ca="1">IF('PR-tampon'!B40="","",IF('PR-tampon'!B40=0,"",INDIRECT(NOM_FR_FACADE&amp;ADDRESS('PR-tampon'!$E40,COLUMN(REFERENCEMENT_FACADE[[#Headers],[AVIS LIMITE AU / VALIDITE]])))))</f>
        <v>45688</v>
      </c>
      <c r="J74" s="10" t="str">
        <f ca="1">IF('PR-tampon'!B40="","",IF('PR-tampon'!B40=0,"",INDIRECT(NOM_FR_FACADE&amp;ADDRESS('PR-tampon'!$E40,COLUMN(REFERENCEMENT_FACADE[[#Headers],[TC/TNC
dans le domaine d''emploi visé]])))))</f>
        <v>TC</v>
      </c>
      <c r="K74" s="2" t="str">
        <f ca="1">IF('PR-tampon'!B40="","",IF('PR-tampon'!B40=0,"",INDIRECT(NOM_FR_FACADE&amp;ADDRESS('PR-tampon'!$E40,COLUMN(REFERENCEMENT_FACADE[[#Headers],[Synthèse support visés]])))))</f>
        <v>COB (NF DTU 31.2) / CLT (Sous AT/DTA)</v>
      </c>
      <c r="L74" s="2" t="str">
        <f ca="1">IF('PR-tampon'!B40="","",IF('PR-tampon'!B40=0,"",INDIRECT(NOM_FR_FACADE&amp;ADDRESS('PR-tampon'!$E40,COLUMN(REFERENCEMENT_FACADE[[#Headers],[LIMITATION DE HAUTEUR DE FACADE3]])))))</f>
        <v>(Situation a à c) h≤ 9 m
(Situation d) h≤ 6 m</v>
      </c>
      <c r="M74" s="108">
        <f ca="1">IF('PR-tampon'!B40="","",IF('PR-tampon'!B40=0,"",INDIRECT(NOM_FR_FACADE&amp;ADDRESS('PR-tampon'!$E40,COLUMN(REFERENCEMENT_FACADE[[#Headers],[LIMITATION DE HAUTEUR DE FACADE]])))))</f>
        <v>9</v>
      </c>
      <c r="N74" s="88" t="str">
        <f ca="1">IF('PR-tampon'!B40="","",IF('PR-tampon'!B40=0,"",IF(INDIRECT(NOM_FR_FACADE&amp;ADDRESS('PR-tampon'!$E40,COLUMN(REFERENCEMENT_FACADE[Observation domaine d''emploi Hauteur])))=0,"-",INDIRECT(NOM_FR_FACADE&amp;ADDRESS('PR-tampon'!$E40,COLUMN(REFERENCEMENT_FACADE[Observation domaine d''emploi Hauteur]))))))</f>
        <v>Nb : Le critère de recherche par hauteur n'étant pas coché ou les données (hauteur ou situation) n'étant pas saisies, l'utilisateur est alerté qu'il peut exister des limites de hauteurs et des dispositions particulières données dans le référentiel technique du procédé qui ne sont pas affichées. 
Le logiciel peut les faire apparaitre, pour ce faire : 
 - la case de recherche en fonction de la hauteur doit être cochée ;
 - les données de hauteur ET de situation du bâtiment doivent être saisies.</v>
      </c>
      <c r="O74" s="2" t="str">
        <f ca="1">IF('PR-tampon'!B40="","",IF('PR-tampon'!B40=0,"",INDIRECT(NOM_FR_FACADE&amp;ADDRESS('PR-tampon'!$E40,COLUMN(REFERENCEMENT_FACADE[[#Headers],[Colonne zone visée]])))))</f>
        <v>4
4**
4**
4**</v>
      </c>
      <c r="P74" s="2" t="str">
        <f ca="1">IF('PR-tampon'!B40="","",IF('PR-tampon'!B40=0,"",INDIRECT(NOM_FR_FACADE&amp;ADDRESS('PR-tampon'!$E40,COLUMN(REFERENCEMENT_FACADE[[#Headers],[Colonne catégorie visée]])))))</f>
        <v>I
II
III
IV</v>
      </c>
      <c r="Q74" s="88" t="str">
        <f ca="1">IF(OR(RECH_CATEGORIE=FALSE,MID(Tableau5[[#This Row],[ZONE DE SISMICITE MAXIMALE POUR LA CATEGORIE DE BATIMENT VISEE]],2,2)="**"),IF('PR-tampon'!B40="","",IF('PR-tampon'!B40=0,"",IF(INDIRECT(NOM_FR_FACADE&amp;ADDRESS('PR-tampon'!$E40,COLUMN(REFERENCEMENT_FACADE[OBSERVATIONS SUR DOMAINE D''EMPLOI Sismique])))="","-",(INDIRECT(NOM_FR_FACADE&amp;ADDRESS('PR-tampon'!$E40,COLUMN(REFERENCEMENT_FACADE[OBSERVATIONS SUR DOMAINE D''EMPLOI Sismique]))))))),"")</f>
        <v>** Domaine d'emploi sismique :
Hors configurations avec un système de masse surfacique supérieure ou égale à 20 kg/m².</v>
      </c>
      <c r="R74" s="2" t="str">
        <f ca="1">IF('PR-tampon'!B40="","",IF('PR-tampon'!B40=0,"",IF(INDIRECT(NOM_FR_FACADE&amp;ADDRESS('PR-tampon'!$E40,COLUMN(REFERENCEMENT_FACADE[REF ApL])))=0,"",INDIRECT(NOM_FR_FACADE&amp;ADDRESS('PR-tampon'!$E40,COLUMN(REFERENCEMENT_FACADE[REF ApL]))))))</f>
        <v/>
      </c>
    </row>
    <row r="75" spans="1:18" ht="170.1" customHeight="1" x14ac:dyDescent="0.3">
      <c r="A75" s="2">
        <f ca="1">IF('PR-tampon'!B41=0,"",IF(A74+1&gt;'MODULE DE RECHERCHE'!$F$36,"",A74+1))</f>
        <v>33</v>
      </c>
      <c r="B75" s="10">
        <f ca="1">IF('PR-tampon'!E41="","",IF('PR-tampon'!E41=0,"",INDIRECT(NOM_FR_FACADE&amp;ADDRESS('PR-tampon'!$E41,COLUMN(REFERENCEMENT_FACADE[[#Headers],[DATE REFERENCEMENT]])))))</f>
        <v>43742</v>
      </c>
      <c r="C75" s="2" t="str">
        <f ca="1">IF('PR-tampon'!B41="","",IF('PR-tampon'!B41=0,"",INDIRECT(NOM_FR_FACADE&amp;ADDRESS('PR-tampon'!$E41,COLUMN(REFERENCEMENT_FACADE[[#Headers],[ASPECT]])))))</f>
        <v>Enduit</v>
      </c>
      <c r="D75" s="2" t="str">
        <f ca="1">IF('PR-tampon'!B41="","",IF('PR-tampon'!B41=0,"",INDIRECT(NOM_FR_FACADE&amp;ADDRESS('PR-tampon'!$E41,COLUMN(REFERENCEMENT_FACADE[[#Headers],[TYPE DE PROCEDE]])))))</f>
        <v>ETICS sur PSE</v>
      </c>
      <c r="E75" s="2" t="str">
        <f ca="1">IF('PR-tampon'!B41="","",IF('PR-tampon'!B41=0,"",INDIRECT(NOM_FR_FACADE&amp;ADDRESS('PR-tampon'!$E41,COLUMN(REFERENCEMENT_FACADE[[#Headers],[NOM COMMERCIAL DU PROCEDE]])))))</f>
        <v>Armaterm Bois Poudre PSE</v>
      </c>
      <c r="F75" s="2" t="str">
        <f ca="1">IF('PR-tampon'!B41="","",IF('PR-tampon'!B41=0,"",INDIRECT(NOM_FR_FACADE&amp;ADDRESS('PR-tampon'!$E41,COLUMN(REFERENCEMENT_FACADE[[#Headers],[FABRICANT / TITULAIRE]])))))</f>
        <v>Zolpan S.A.S. 
(FR)</v>
      </c>
      <c r="G75" s="2" t="str">
        <f ca="1">IF('PR-tampon'!B41="","",IF('PR-tampon'!B41=0,"",INDIRECT(NOM_FR_FACADE&amp;ADDRESS('PR-tampon'!$E41,COLUMN(REFERENCEMENT_FACADE[[#Headers],[TYPE DE DOCUMENT DE REFERENCE]])))))</f>
        <v>Avis Technique</v>
      </c>
      <c r="H75" s="2" t="str">
        <f ca="1">IF('PR-tampon'!B41="","",IF('PR-tampon'!B41=0,"",INDIRECT(NOM_FR_FACADE&amp;ADDRESS('PR-tampon'!$E41,COLUMN(REFERENCEMENT_FACADE[[#Headers],[REF]])))))</f>
        <v>7/18-1740_V1</v>
      </c>
      <c r="I75" s="10">
        <f ca="1">IF('PR-tampon'!B41="","",IF('PR-tampon'!B41=0,"",INDIRECT(NOM_FR_FACADE&amp;ADDRESS('PR-tampon'!$E41,COLUMN(REFERENCEMENT_FACADE[[#Headers],[AVIS LIMITE AU / VALIDITE]])))))</f>
        <v>45657</v>
      </c>
      <c r="J75" s="10" t="str">
        <f ca="1">IF('PR-tampon'!B41="","",IF('PR-tampon'!B41=0,"",INDIRECT(NOM_FR_FACADE&amp;ADDRESS('PR-tampon'!$E41,COLUMN(REFERENCEMENT_FACADE[[#Headers],[TC/TNC
dans le domaine d''emploi visé]])))))</f>
        <v>TC</v>
      </c>
      <c r="K75" s="2" t="str">
        <f ca="1">IF('PR-tampon'!B41="","",IF('PR-tampon'!B41=0,"",INDIRECT(NOM_FR_FACADE&amp;ADDRESS('PR-tampon'!$E41,COLUMN(REFERENCEMENT_FACADE[[#Headers],[Synthèse support visés]])))))</f>
        <v>COB (NF DTU 31.2) / CLT (Sous AT/DTA)</v>
      </c>
      <c r="L75" s="2" t="str">
        <f ca="1">IF('PR-tampon'!B41="","",IF('PR-tampon'!B41=0,"",INDIRECT(NOM_FR_FACADE&amp;ADDRESS('PR-tampon'!$E41,COLUMN(REFERENCEMENT_FACADE[[#Headers],[LIMITATION DE HAUTEUR DE FACADE3]])))))</f>
        <v>(Situation a à c) h≤ 9 m
(Situation d) h≤ 6 m</v>
      </c>
      <c r="M75" s="108">
        <f ca="1">IF('PR-tampon'!B41="","",IF('PR-tampon'!B41=0,"",INDIRECT(NOM_FR_FACADE&amp;ADDRESS('PR-tampon'!$E41,COLUMN(REFERENCEMENT_FACADE[[#Headers],[LIMITATION DE HAUTEUR DE FACADE]])))))</f>
        <v>9</v>
      </c>
      <c r="N75" s="88" t="str">
        <f ca="1">IF('PR-tampon'!B41="","",IF('PR-tampon'!B41=0,"",IF(INDIRECT(NOM_FR_FACADE&amp;ADDRESS('PR-tampon'!$E41,COLUMN(REFERENCEMENT_FACADE[Observation domaine d''emploi Hauteur])))=0,"-",INDIRECT(NOM_FR_FACADE&amp;ADDRESS('PR-tampon'!$E41,COLUMN(REFERENCEMENT_FACADE[Observation domaine d''emploi Hauteur]))))))</f>
        <v>Nb : Le critère de recherche par hauteur n'étant pas coché ou les données (hauteur ou situation) n'étant pas saisies, l'utilisateur est alerté qu'il peut exister des limites de hauteurs et des dispositions particulières données dans le référentiel technique du procédé qui ne sont pas affichées. 
Le logiciel peut les faire apparaitre, pour ce faire : 
 - la case de recherche en fonction de la hauteur doit être cochée ;
 - les données de hauteur ET de situation du bâtiment doivent être saisies.</v>
      </c>
      <c r="O75" s="2" t="str">
        <f ca="1">IF('PR-tampon'!B41="","",IF('PR-tampon'!B41=0,"",INDIRECT(NOM_FR_FACADE&amp;ADDRESS('PR-tampon'!$E41,COLUMN(REFERENCEMENT_FACADE[[#Headers],[Colonne zone visée]])))))</f>
        <v>4
4**
4**
4**</v>
      </c>
      <c r="P75" s="2" t="str">
        <f ca="1">IF('PR-tampon'!B41="","",IF('PR-tampon'!B41=0,"",INDIRECT(NOM_FR_FACADE&amp;ADDRESS('PR-tampon'!$E41,COLUMN(REFERENCEMENT_FACADE[[#Headers],[Colonne catégorie visée]])))))</f>
        <v>I
II
III
IV</v>
      </c>
      <c r="Q75" s="88" t="str">
        <f ca="1">IF(OR(RECH_CATEGORIE=FALSE,MID(Tableau5[[#This Row],[ZONE DE SISMICITE MAXIMALE POUR LA CATEGORIE DE BATIMENT VISEE]],2,2)="**"),IF('PR-tampon'!B41="","",IF('PR-tampon'!B41=0,"",IF(INDIRECT(NOM_FR_FACADE&amp;ADDRESS('PR-tampon'!$E41,COLUMN(REFERENCEMENT_FACADE[OBSERVATIONS SUR DOMAINE D''EMPLOI Sismique])))="","-",(INDIRECT(NOM_FR_FACADE&amp;ADDRESS('PR-tampon'!$E41,COLUMN(REFERENCEMENT_FACADE[OBSERVATIONS SUR DOMAINE D''EMPLOI Sismique]))))))),"")</f>
        <v>** Domaine d'emploi sismique :
Hors configurations du système avec finition EHI GM ou EHI G et hors configurations avec un système de masse surfacique supérieure ou égale à 20 kg/m².</v>
      </c>
      <c r="R75" s="2" t="str">
        <f ca="1">IF('PR-tampon'!B41="","",IF('PR-tampon'!B41=0,"",IF(INDIRECT(NOM_FR_FACADE&amp;ADDRESS('PR-tampon'!$E41,COLUMN(REFERENCEMENT_FACADE[REF ApL])))=0,"",INDIRECT(NOM_FR_FACADE&amp;ADDRESS('PR-tampon'!$E41,COLUMN(REFERENCEMENT_FACADE[REF ApL]))))))</f>
        <v/>
      </c>
    </row>
    <row r="76" spans="1:18" ht="170.1" customHeight="1" x14ac:dyDescent="0.3">
      <c r="A76" s="2">
        <f ca="1">IF('PR-tampon'!B42=0,"",IF(A75+1&gt;'MODULE DE RECHERCHE'!$F$36,"",A75+1))</f>
        <v>34</v>
      </c>
      <c r="B76" s="10">
        <f ca="1">IF('PR-tampon'!E42="","",IF('PR-tampon'!E42=0,"",INDIRECT(NOM_FR_FACADE&amp;ADDRESS('PR-tampon'!$E42,COLUMN(REFERENCEMENT_FACADE[[#Headers],[DATE REFERENCEMENT]])))))</f>
        <v>43742</v>
      </c>
      <c r="C76" s="2" t="str">
        <f ca="1">IF('PR-tampon'!B42="","",IF('PR-tampon'!B42=0,"",INDIRECT(NOM_FR_FACADE&amp;ADDRESS('PR-tampon'!$E42,COLUMN(REFERENCEMENT_FACADE[[#Headers],[ASPECT]])))))</f>
        <v>Enduit</v>
      </c>
      <c r="D76" s="2" t="str">
        <f ca="1">IF('PR-tampon'!B42="","",IF('PR-tampon'!B42=0,"",INDIRECT(NOM_FR_FACADE&amp;ADDRESS('PR-tampon'!$E42,COLUMN(REFERENCEMENT_FACADE[[#Headers],[TYPE DE PROCEDE]])))))</f>
        <v>ETICS sur PSE</v>
      </c>
      <c r="E76" s="2" t="str">
        <f ca="1">IF('PR-tampon'!B42="","",IF('PR-tampon'!B42=0,"",INDIRECT(NOM_FR_FACADE&amp;ADDRESS('PR-tampon'!$E42,COLUMN(REFERENCEMENT_FACADE[[#Headers],[NOM COMMERCIAL DU PROCEDE]])))))</f>
        <v>PARA-THERM MOB TRADI</v>
      </c>
      <c r="F76" s="2" t="str">
        <f ca="1">IF('PR-tampon'!B42="","",IF('PR-tampon'!B42=0,"",INDIRECT(NOM_FR_FACADE&amp;ADDRESS('PR-tampon'!$E42,COLUMN(REFERENCEMENT_FACADE[[#Headers],[FABRICANT / TITULAIRE]])))))</f>
        <v>Cromology Services (Marque PLASDOX) (FR)</v>
      </c>
      <c r="G76" s="2" t="str">
        <f ca="1">IF('PR-tampon'!B42="","",IF('PR-tampon'!B42=0,"",INDIRECT(NOM_FR_FACADE&amp;ADDRESS('PR-tampon'!$E42,COLUMN(REFERENCEMENT_FACADE[[#Headers],[TYPE DE DOCUMENT DE REFERENCE]])))))</f>
        <v>Avis Technique</v>
      </c>
      <c r="H76" s="2" t="str">
        <f ca="1">IF('PR-tampon'!B42="","",IF('PR-tampon'!B42=0,"",INDIRECT(NOM_FR_FACADE&amp;ADDRESS('PR-tampon'!$E42,COLUMN(REFERENCEMENT_FACADE[[#Headers],[REF]])))))</f>
        <v>7/19-1757_V1</v>
      </c>
      <c r="I76" s="10">
        <f ca="1">IF('PR-tampon'!B42="","",IF('PR-tampon'!B42=0,"",INDIRECT(NOM_FR_FACADE&amp;ADDRESS('PR-tampon'!$E42,COLUMN(REFERENCEMENT_FACADE[[#Headers],[AVIS LIMITE AU / VALIDITE]])))))</f>
        <v>45657</v>
      </c>
      <c r="J76" s="10" t="str">
        <f ca="1">IF('PR-tampon'!B42="","",IF('PR-tampon'!B42=0,"",INDIRECT(NOM_FR_FACADE&amp;ADDRESS('PR-tampon'!$E42,COLUMN(REFERENCEMENT_FACADE[[#Headers],[TC/TNC
dans le domaine d''emploi visé]])))))</f>
        <v>TC</v>
      </c>
      <c r="K76" s="2" t="str">
        <f ca="1">IF('PR-tampon'!B42="","",IF('PR-tampon'!B42=0,"",INDIRECT(NOM_FR_FACADE&amp;ADDRESS('PR-tampon'!$E42,COLUMN(REFERENCEMENT_FACADE[[#Headers],[Synthèse support visés]])))))</f>
        <v>COB (NF DTU 31.2) / CLT (Sous AT/DTA)</v>
      </c>
      <c r="L76" s="2" t="str">
        <f ca="1">IF('PR-tampon'!B42="","",IF('PR-tampon'!B42=0,"",INDIRECT(NOM_FR_FACADE&amp;ADDRESS('PR-tampon'!$E42,COLUMN(REFERENCEMENT_FACADE[[#Headers],[LIMITATION DE HAUTEUR DE FACADE3]])))))</f>
        <v>(Situation a à c) h≤ 9 m
(Situation d) h≤ 6 m</v>
      </c>
      <c r="M76" s="108">
        <f ca="1">IF('PR-tampon'!B42="","",IF('PR-tampon'!B42=0,"",INDIRECT(NOM_FR_FACADE&amp;ADDRESS('PR-tampon'!$E42,COLUMN(REFERENCEMENT_FACADE[[#Headers],[LIMITATION DE HAUTEUR DE FACADE]])))))</f>
        <v>9</v>
      </c>
      <c r="N76" s="88" t="str">
        <f ca="1">IF('PR-tampon'!B42="","",IF('PR-tampon'!B42=0,"",IF(INDIRECT(NOM_FR_FACADE&amp;ADDRESS('PR-tampon'!$E42,COLUMN(REFERENCEMENT_FACADE[Observation domaine d''emploi Hauteur])))=0,"-",INDIRECT(NOM_FR_FACADE&amp;ADDRESS('PR-tampon'!$E42,COLUMN(REFERENCEMENT_FACADE[Observation domaine d''emploi Hauteur]))))))</f>
        <v>Nb : Le critère de recherche par hauteur n'étant pas coché ou les données (hauteur ou situation) n'étant pas saisies, l'utilisateur est alerté qu'il peut exister des limites de hauteurs et des dispositions particulières données dans le référentiel technique du procédé qui ne sont pas affichées. 
Le logiciel peut les faire apparaitre, pour ce faire : 
 - la case de recherche en fonction de la hauteur doit être cochée ;
 - les données de hauteur ET de situation du bâtiment doivent être saisies.</v>
      </c>
      <c r="O76" s="2" t="str">
        <f ca="1">IF('PR-tampon'!B42="","",IF('PR-tampon'!B42=0,"",INDIRECT(NOM_FR_FACADE&amp;ADDRESS('PR-tampon'!$E42,COLUMN(REFERENCEMENT_FACADE[[#Headers],[Colonne zone visée]])))))</f>
        <v>4
4**
4**
4**</v>
      </c>
      <c r="P76" s="2" t="str">
        <f ca="1">IF('PR-tampon'!B42="","",IF('PR-tampon'!B42=0,"",INDIRECT(NOM_FR_FACADE&amp;ADDRESS('PR-tampon'!$E42,COLUMN(REFERENCEMENT_FACADE[[#Headers],[Colonne catégorie visée]])))))</f>
        <v>I
II
III
IV</v>
      </c>
      <c r="Q76" s="88" t="str">
        <f ca="1">IF(OR(RECH_CATEGORIE=FALSE,MID(Tableau5[[#This Row],[ZONE DE SISMICITE MAXIMALE POUR LA CATEGORIE DE BATIMENT VISEE]],2,2)="**"),IF('PR-tampon'!B42="","",IF('PR-tampon'!B42=0,"",IF(INDIRECT(NOM_FR_FACADE&amp;ADDRESS('PR-tampon'!$E42,COLUMN(REFERENCEMENT_FACADE[OBSERVATIONS SUR DOMAINE D''EMPLOI Sismique])))="","-",(INDIRECT(NOM_FR_FACADE&amp;ADDRESS('PR-tampon'!$E42,COLUMN(REFERENCEMENT_FACADE[OBSERVATIONS SUR DOMAINE D''EMPLOI Sismique]))))))),"")</f>
        <v>** Domaine d'emploi sismique :
Hors configurations du système avec finition EHI GM ou EHI G et hors configurations avec un système de masse surfacique supérieure ou égale à 20 kg/m².</v>
      </c>
      <c r="R76" s="2" t="str">
        <f ca="1">IF('PR-tampon'!B42="","",IF('PR-tampon'!B42=0,"",IF(INDIRECT(NOM_FR_FACADE&amp;ADDRESS('PR-tampon'!$E42,COLUMN(REFERENCEMENT_FACADE[REF ApL])))=0,"",INDIRECT(NOM_FR_FACADE&amp;ADDRESS('PR-tampon'!$E42,COLUMN(REFERENCEMENT_FACADE[REF ApL]))))))</f>
        <v/>
      </c>
    </row>
    <row r="77" spans="1:18" ht="170.1" customHeight="1" x14ac:dyDescent="0.3">
      <c r="A77" s="2">
        <f ca="1">IF('PR-tampon'!B43=0,"",IF(A76+1&gt;'MODULE DE RECHERCHE'!$F$36,"",A76+1))</f>
        <v>35</v>
      </c>
      <c r="B77" s="10">
        <f ca="1">IF('PR-tampon'!E43="","",IF('PR-tampon'!E43=0,"",INDIRECT(NOM_FR_FACADE&amp;ADDRESS('PR-tampon'!$E43,COLUMN(REFERENCEMENT_FACADE[[#Headers],[DATE REFERENCEMENT]])))))</f>
        <v>43742</v>
      </c>
      <c r="C77" s="2" t="str">
        <f ca="1">IF('PR-tampon'!B43="","",IF('PR-tampon'!B43=0,"",INDIRECT(NOM_FR_FACADE&amp;ADDRESS('PR-tampon'!$E43,COLUMN(REFERENCEMENT_FACADE[[#Headers],[ASPECT]])))))</f>
        <v>Enduit</v>
      </c>
      <c r="D77" s="2" t="str">
        <f ca="1">IF('PR-tampon'!B43="","",IF('PR-tampon'!B43=0,"",INDIRECT(NOM_FR_FACADE&amp;ADDRESS('PR-tampon'!$E43,COLUMN(REFERENCEMENT_FACADE[[#Headers],[TYPE DE PROCEDE]])))))</f>
        <v>ETICS sur PSE</v>
      </c>
      <c r="E77" s="2" t="str">
        <f ca="1">IF('PR-tampon'!B43="","",IF('PR-tampon'!B43=0,"",INDIRECT(NOM_FR_FACADE&amp;ADDRESS('PR-tampon'!$E43,COLUMN(REFERENCEMENT_FACADE[[#Headers],[NOM COMMERCIAL DU PROCEDE]])))))</f>
        <v>Pariso MOB PSE - M</v>
      </c>
      <c r="F77" s="2" t="str">
        <f ca="1">IF('PR-tampon'!B43="","",IF('PR-tampon'!B43=0,"",INDIRECT(NOM_FR_FACADE&amp;ADDRESS('PR-tampon'!$E43,COLUMN(REFERENCEMENT_FACADE[[#Headers],[FABRICANT / TITULAIRE]])))))</f>
        <v>ParexGroup S.A 
(FR)</v>
      </c>
      <c r="G77" s="2" t="str">
        <f ca="1">IF('PR-tampon'!B43="","",IF('PR-tampon'!B43=0,"",INDIRECT(NOM_FR_FACADE&amp;ADDRESS('PR-tampon'!$E43,COLUMN(REFERENCEMENT_FACADE[[#Headers],[TYPE DE DOCUMENT DE REFERENCE]])))))</f>
        <v>Avis Technique</v>
      </c>
      <c r="H77" s="2" t="str">
        <f ca="1">IF('PR-tampon'!B43="","",IF('PR-tampon'!B43=0,"",INDIRECT(NOM_FR_FACADE&amp;ADDRESS('PR-tampon'!$E43,COLUMN(REFERENCEMENT_FACADE[[#Headers],[REF]])))))</f>
        <v>7/18-1744_V1</v>
      </c>
      <c r="I77" s="10">
        <f ca="1">IF('PR-tampon'!B43="","",IF('PR-tampon'!B43=0,"",INDIRECT(NOM_FR_FACADE&amp;ADDRESS('PR-tampon'!$E43,COLUMN(REFERENCEMENT_FACADE[[#Headers],[AVIS LIMITE AU / VALIDITE]])))))</f>
        <v>45688</v>
      </c>
      <c r="J77" s="10" t="str">
        <f ca="1">IF('PR-tampon'!B43="","",IF('PR-tampon'!B43=0,"",INDIRECT(NOM_FR_FACADE&amp;ADDRESS('PR-tampon'!$E43,COLUMN(REFERENCEMENT_FACADE[[#Headers],[TC/TNC
dans le domaine d''emploi visé]])))))</f>
        <v>TC</v>
      </c>
      <c r="K77" s="2" t="str">
        <f ca="1">IF('PR-tampon'!B43="","",IF('PR-tampon'!B43=0,"",INDIRECT(NOM_FR_FACADE&amp;ADDRESS('PR-tampon'!$E43,COLUMN(REFERENCEMENT_FACADE[[#Headers],[Synthèse support visés]])))))</f>
        <v>COB (NF DTU 31.2) / CLT (Sous AT/DTA)</v>
      </c>
      <c r="L77" s="2" t="str">
        <f ca="1">IF('PR-tampon'!B43="","",IF('PR-tampon'!B43=0,"",INDIRECT(NOM_FR_FACADE&amp;ADDRESS('PR-tampon'!$E43,COLUMN(REFERENCEMENT_FACADE[[#Headers],[LIMITATION DE HAUTEUR DE FACADE3]])))))</f>
        <v>(Situation a à c) h≤ 9 m
(Situation d) h≤ 6 m</v>
      </c>
      <c r="M77" s="108">
        <f ca="1">IF('PR-tampon'!B43="","",IF('PR-tampon'!B43=0,"",INDIRECT(NOM_FR_FACADE&amp;ADDRESS('PR-tampon'!$E43,COLUMN(REFERENCEMENT_FACADE[[#Headers],[LIMITATION DE HAUTEUR DE FACADE]])))))</f>
        <v>9</v>
      </c>
      <c r="N77" s="88" t="str">
        <f ca="1">IF('PR-tampon'!B43="","",IF('PR-tampon'!B43=0,"",IF(INDIRECT(NOM_FR_FACADE&amp;ADDRESS('PR-tampon'!$E43,COLUMN(REFERENCEMENT_FACADE[Observation domaine d''emploi Hauteur])))=0,"-",INDIRECT(NOM_FR_FACADE&amp;ADDRESS('PR-tampon'!$E43,COLUMN(REFERENCEMENT_FACADE[Observation domaine d''emploi Hauteur]))))))</f>
        <v>Nb : Le critère de recherche par hauteur n'étant pas coché ou les données (hauteur ou situation) n'étant pas saisies, l'utilisateur est alerté qu'il peut exister des limites de hauteurs et des dispositions particulières données dans le référentiel technique du procédé qui ne sont pas affichées. 
Le logiciel peut les faire apparaitre, pour ce faire : 
 - la case de recherche en fonction de la hauteur doit être cochée ;
 - les données de hauteur ET de situation du bâtiment doivent être saisies.</v>
      </c>
      <c r="O77" s="2" t="str">
        <f ca="1">IF('PR-tampon'!B43="","",IF('PR-tampon'!B43=0,"",INDIRECT(NOM_FR_FACADE&amp;ADDRESS('PR-tampon'!$E43,COLUMN(REFERENCEMENT_FACADE[[#Headers],[Colonne zone visée]])))))</f>
        <v>4
4**
4**
4**</v>
      </c>
      <c r="P77" s="2" t="str">
        <f ca="1">IF('PR-tampon'!B43="","",IF('PR-tampon'!B43=0,"",INDIRECT(NOM_FR_FACADE&amp;ADDRESS('PR-tampon'!$E43,COLUMN(REFERENCEMENT_FACADE[[#Headers],[Colonne catégorie visée]])))))</f>
        <v>I
II
III
IV</v>
      </c>
      <c r="Q77" s="88" t="str">
        <f ca="1">IF(OR(RECH_CATEGORIE=FALSE,MID(Tableau5[[#This Row],[ZONE DE SISMICITE MAXIMALE POUR LA CATEGORIE DE BATIMENT VISEE]],2,2)="**"),IF('PR-tampon'!B43="","",IF('PR-tampon'!B43=0,"",IF(INDIRECT(NOM_FR_FACADE&amp;ADDRESS('PR-tampon'!$E43,COLUMN(REFERENCEMENT_FACADE[OBSERVATIONS SUR DOMAINE D''EMPLOI Sismique])))="","-",(INDIRECT(NOM_FR_FACADE&amp;ADDRESS('PR-tampon'!$E43,COLUMN(REFERENCEMENT_FACADE[OBSERVATIONS SUR DOMAINE D''EMPLOI Sismique]))))))),"")</f>
        <v>** Domaine d'emploi sismique :
Hors configurations du système avec finition EHI GM ou EHI G et hors configurations avec un système de masse surfacique supérieure ou égale à 20 kg/m².</v>
      </c>
      <c r="R77" s="2" t="str">
        <f ca="1">IF('PR-tampon'!B43="","",IF('PR-tampon'!B43=0,"",IF(INDIRECT(NOM_FR_FACADE&amp;ADDRESS('PR-tampon'!$E43,COLUMN(REFERENCEMENT_FACADE[REF ApL])))=0,"",INDIRECT(NOM_FR_FACADE&amp;ADDRESS('PR-tampon'!$E43,COLUMN(REFERENCEMENT_FACADE[REF ApL]))))))</f>
        <v/>
      </c>
    </row>
    <row r="78" spans="1:18" ht="170.1" customHeight="1" x14ac:dyDescent="0.3">
      <c r="A78" s="2">
        <f ca="1">IF('PR-tampon'!B44=0,"",IF(A77+1&gt;'MODULE DE RECHERCHE'!$F$36,"",A77+1))</f>
        <v>36</v>
      </c>
      <c r="B78" s="10">
        <f ca="1">IF('PR-tampon'!E44="","",IF('PR-tampon'!E44=0,"",INDIRECT(NOM_FR_FACADE&amp;ADDRESS('PR-tampon'!$E44,COLUMN(REFERENCEMENT_FACADE[[#Headers],[DATE REFERENCEMENT]])))))</f>
        <v>43742</v>
      </c>
      <c r="C78" s="2" t="str">
        <f ca="1">IF('PR-tampon'!B44="","",IF('PR-tampon'!B44=0,"",INDIRECT(NOM_FR_FACADE&amp;ADDRESS('PR-tampon'!$E44,COLUMN(REFERENCEMENT_FACADE[[#Headers],[ASPECT]])))))</f>
        <v>Enduit</v>
      </c>
      <c r="D78" s="2" t="str">
        <f ca="1">IF('PR-tampon'!B44="","",IF('PR-tampon'!B44=0,"",INDIRECT(NOM_FR_FACADE&amp;ADDRESS('PR-tampon'!$E44,COLUMN(REFERENCEMENT_FACADE[[#Headers],[TYPE DE PROCEDE]])))))</f>
        <v>ETICS sur PSE</v>
      </c>
      <c r="E78" s="2" t="str">
        <f ca="1">IF('PR-tampon'!B44="","",IF('PR-tampon'!B44=0,"",INDIRECT(NOM_FR_FACADE&amp;ADDRESS('PR-tampon'!$E44,COLUMN(REFERENCEMENT_FACADE[[#Headers],[NOM COMMERCIAL DU PROCEDE]])))))</f>
        <v>TOLL-O-THERM MOB CP</v>
      </c>
      <c r="F78" s="2" t="str">
        <f ca="1">IF('PR-tampon'!B44="","",IF('PR-tampon'!B44=0,"",INDIRECT(NOM_FR_FACADE&amp;ADDRESS('PR-tampon'!$E44,COLUMN(REFERENCEMENT_FACADE[[#Headers],[FABRICANT / TITULAIRE]])))))</f>
        <v>Cromology Services (Marque TOLLENS) 
(FR)</v>
      </c>
      <c r="G78" s="2" t="str">
        <f ca="1">IF('PR-tampon'!B44="","",IF('PR-tampon'!B44=0,"",INDIRECT(NOM_FR_FACADE&amp;ADDRESS('PR-tampon'!$E44,COLUMN(REFERENCEMENT_FACADE[[#Headers],[TYPE DE DOCUMENT DE REFERENCE]])))))</f>
        <v>Avis Technique</v>
      </c>
      <c r="H78" s="2" t="str">
        <f ca="1">IF('PR-tampon'!B44="","",IF('PR-tampon'!B44=0,"",INDIRECT(NOM_FR_FACADE&amp;ADDRESS('PR-tampon'!$E44,COLUMN(REFERENCEMENT_FACADE[[#Headers],[REF]])))))</f>
        <v>7/19-1756_V1</v>
      </c>
      <c r="I78" s="10">
        <f ca="1">IF('PR-tampon'!B44="","",IF('PR-tampon'!B44=0,"",INDIRECT(NOM_FR_FACADE&amp;ADDRESS('PR-tampon'!$E44,COLUMN(REFERENCEMENT_FACADE[[#Headers],[AVIS LIMITE AU / VALIDITE]])))))</f>
        <v>45657</v>
      </c>
      <c r="J78" s="10" t="str">
        <f ca="1">IF('PR-tampon'!B44="","",IF('PR-tampon'!B44=0,"",INDIRECT(NOM_FR_FACADE&amp;ADDRESS('PR-tampon'!$E44,COLUMN(REFERENCEMENT_FACADE[[#Headers],[TC/TNC
dans le domaine d''emploi visé]])))))</f>
        <v>TC</v>
      </c>
      <c r="K78" s="2" t="str">
        <f ca="1">IF('PR-tampon'!B44="","",IF('PR-tampon'!B44=0,"",INDIRECT(NOM_FR_FACADE&amp;ADDRESS('PR-tampon'!$E44,COLUMN(REFERENCEMENT_FACADE[[#Headers],[Synthèse support visés]])))))</f>
        <v>COB (NF DTU 31.2) / CLT (Sous AT/DTA)</v>
      </c>
      <c r="L78" s="2" t="str">
        <f ca="1">IF('PR-tampon'!B44="","",IF('PR-tampon'!B44=0,"",INDIRECT(NOM_FR_FACADE&amp;ADDRESS('PR-tampon'!$E44,COLUMN(REFERENCEMENT_FACADE[[#Headers],[LIMITATION DE HAUTEUR DE FACADE3]])))))</f>
        <v>(Situation a à c) h≤ 9 m
(Situation d) h≤ 6 m</v>
      </c>
      <c r="M78" s="108">
        <f ca="1">IF('PR-tampon'!B44="","",IF('PR-tampon'!B44=0,"",INDIRECT(NOM_FR_FACADE&amp;ADDRESS('PR-tampon'!$E44,COLUMN(REFERENCEMENT_FACADE[[#Headers],[LIMITATION DE HAUTEUR DE FACADE]])))))</f>
        <v>9</v>
      </c>
      <c r="N78" s="88" t="str">
        <f ca="1">IF('PR-tampon'!B44="","",IF('PR-tampon'!B44=0,"",IF(INDIRECT(NOM_FR_FACADE&amp;ADDRESS('PR-tampon'!$E44,COLUMN(REFERENCEMENT_FACADE[Observation domaine d''emploi Hauteur])))=0,"-",INDIRECT(NOM_FR_FACADE&amp;ADDRESS('PR-tampon'!$E44,COLUMN(REFERENCEMENT_FACADE[Observation domaine d''emploi Hauteur]))))))</f>
        <v>Nb : Le critère de recherche par hauteur n'étant pas coché ou les données (hauteur ou situation) n'étant pas saisies, l'utilisateur est alerté qu'il peut exister des limites de hauteurs et des dispositions particulières données dans le référentiel technique du procédé qui ne sont pas affichées. 
Le logiciel peut les faire apparaitre, pour ce faire : 
 - la case de recherche en fonction de la hauteur doit être cochée ;
 - les données de hauteur ET de situation du bâtiment doivent être saisies.</v>
      </c>
      <c r="O78" s="2" t="str">
        <f ca="1">IF('PR-tampon'!B44="","",IF('PR-tampon'!B44=0,"",INDIRECT(NOM_FR_FACADE&amp;ADDRESS('PR-tampon'!$E44,COLUMN(REFERENCEMENT_FACADE[[#Headers],[Colonne zone visée]])))))</f>
        <v>4
4**
4**
4**</v>
      </c>
      <c r="P78" s="2" t="str">
        <f ca="1">IF('PR-tampon'!B44="","",IF('PR-tampon'!B44=0,"",INDIRECT(NOM_FR_FACADE&amp;ADDRESS('PR-tampon'!$E44,COLUMN(REFERENCEMENT_FACADE[[#Headers],[Colonne catégorie visée]])))))</f>
        <v>I
II
III
IV</v>
      </c>
      <c r="Q78" s="88" t="str">
        <f ca="1">IF(OR(RECH_CATEGORIE=FALSE,MID(Tableau5[[#This Row],[ZONE DE SISMICITE MAXIMALE POUR LA CATEGORIE DE BATIMENT VISEE]],2,2)="**"),IF('PR-tampon'!B44="","",IF('PR-tampon'!B44=0,"",IF(INDIRECT(NOM_FR_FACADE&amp;ADDRESS('PR-tampon'!$E44,COLUMN(REFERENCEMENT_FACADE[OBSERVATIONS SUR DOMAINE D''EMPLOI Sismique])))="","-",(INDIRECT(NOM_FR_FACADE&amp;ADDRESS('PR-tampon'!$E44,COLUMN(REFERENCEMENT_FACADE[OBSERVATIONS SUR DOMAINE D''EMPLOI Sismique]))))))),"")</f>
        <v>** Domaine d'emploi sismique :
Hors configurations du système avec finition EHI GM ou EHI G et hors configurations avec un système de masse surfacique supérieure ou égale à 20 kg/m².</v>
      </c>
      <c r="R78" s="2" t="str">
        <f ca="1">IF('PR-tampon'!B44="","",IF('PR-tampon'!B44=0,"",IF(INDIRECT(NOM_FR_FACADE&amp;ADDRESS('PR-tampon'!$E44,COLUMN(REFERENCEMENT_FACADE[REF ApL])))=0,"",INDIRECT(NOM_FR_FACADE&amp;ADDRESS('PR-tampon'!$E44,COLUMN(REFERENCEMENT_FACADE[REF ApL]))))))</f>
        <v/>
      </c>
    </row>
    <row r="79" spans="1:18" ht="170.1" customHeight="1" x14ac:dyDescent="0.3">
      <c r="A79" s="2">
        <f ca="1">IF('PR-tampon'!B45=0,"",IF(A78+1&gt;'MODULE DE RECHERCHE'!$F$36,"",A78+1))</f>
        <v>37</v>
      </c>
      <c r="B79" s="10">
        <f ca="1">IF('PR-tampon'!E45="","",IF('PR-tampon'!E45=0,"",INDIRECT(NOM_FR_FACADE&amp;ADDRESS('PR-tampon'!$E45,COLUMN(REFERENCEMENT_FACADE[[#Headers],[DATE REFERENCEMENT]])))))</f>
        <v>43742</v>
      </c>
      <c r="C79" s="2" t="str">
        <f ca="1">IF('PR-tampon'!B45="","",IF('PR-tampon'!B45=0,"",INDIRECT(NOM_FR_FACADE&amp;ADDRESS('PR-tampon'!$E45,COLUMN(REFERENCEMENT_FACADE[[#Headers],[ASPECT]])))))</f>
        <v>Enduit</v>
      </c>
      <c r="D79" s="2" t="str">
        <f ca="1">IF('PR-tampon'!B45="","",IF('PR-tampon'!B45=0,"",INDIRECT(NOM_FR_FACADE&amp;ADDRESS('PR-tampon'!$E45,COLUMN(REFERENCEMENT_FACADE[[#Headers],[TYPE DE PROCEDE]])))))</f>
        <v>ETICS sur PSE</v>
      </c>
      <c r="E79" s="2" t="str">
        <f ca="1">IF('PR-tampon'!B45="","",IF('PR-tampon'!B45=0,"",INDIRECT(NOM_FR_FACADE&amp;ADDRESS('PR-tampon'!$E45,COLUMN(REFERENCEMENT_FACADE[[#Headers],[NOM COMMERCIAL DU PROCEDE]])))))</f>
        <v xml:space="preserve">webertherm XM PSE COB </v>
      </c>
      <c r="F79" s="2" t="str">
        <f ca="1">IF('PR-tampon'!B45="","",IF('PR-tampon'!B45=0,"",INDIRECT(NOM_FR_FACADE&amp;ADDRESS('PR-tampon'!$E45,COLUMN(REFERENCEMENT_FACADE[[#Headers],[FABRICANT / TITULAIRE]])))))</f>
        <v>Saint Gobain Weber France S.A.S. 
(FR)</v>
      </c>
      <c r="G79" s="2" t="str">
        <f ca="1">IF('PR-tampon'!B45="","",IF('PR-tampon'!B45=0,"",INDIRECT(NOM_FR_FACADE&amp;ADDRESS('PR-tampon'!$E45,COLUMN(REFERENCEMENT_FACADE[[#Headers],[TYPE DE DOCUMENT DE REFERENCE]])))))</f>
        <v>Avis Technique</v>
      </c>
      <c r="H79" s="2" t="str">
        <f ca="1">IF('PR-tampon'!B45="","",IF('PR-tampon'!B45=0,"",INDIRECT(NOM_FR_FACADE&amp;ADDRESS('PR-tampon'!$E45,COLUMN(REFERENCEMENT_FACADE[[#Headers],[REF]])))))</f>
        <v>7/18-1727_V1</v>
      </c>
      <c r="I79" s="10">
        <f ca="1">IF('PR-tampon'!B45="","",IF('PR-tampon'!B45=0,"",INDIRECT(NOM_FR_FACADE&amp;ADDRESS('PR-tampon'!$E45,COLUMN(REFERENCEMENT_FACADE[[#Headers],[AVIS LIMITE AU / VALIDITE]])))))</f>
        <v>45565</v>
      </c>
      <c r="J79" s="10" t="str">
        <f ca="1">IF('PR-tampon'!B45="","",IF('PR-tampon'!B45=0,"",INDIRECT(NOM_FR_FACADE&amp;ADDRESS('PR-tampon'!$E45,COLUMN(REFERENCEMENT_FACADE[[#Headers],[TC/TNC
dans le domaine d''emploi visé]])))))</f>
        <v>TC</v>
      </c>
      <c r="K79" s="2" t="str">
        <f ca="1">IF('PR-tampon'!B45="","",IF('PR-tampon'!B45=0,"",INDIRECT(NOM_FR_FACADE&amp;ADDRESS('PR-tampon'!$E45,COLUMN(REFERENCEMENT_FACADE[[#Headers],[Synthèse support visés]])))))</f>
        <v>COB (NF DTU 31.2) / CLT (Sous AT/DTA)</v>
      </c>
      <c r="L79" s="2" t="str">
        <f ca="1">IF('PR-tampon'!B45="","",IF('PR-tampon'!B45=0,"",INDIRECT(NOM_FR_FACADE&amp;ADDRESS('PR-tampon'!$E45,COLUMN(REFERENCEMENT_FACADE[[#Headers],[LIMITATION DE HAUTEUR DE FACADE3]])))))</f>
        <v>(Situation a à c) h≤ 9 m
(Situation d) h≤ 6 m</v>
      </c>
      <c r="M79" s="108">
        <f ca="1">IF('PR-tampon'!B45="","",IF('PR-tampon'!B45=0,"",INDIRECT(NOM_FR_FACADE&amp;ADDRESS('PR-tampon'!$E45,COLUMN(REFERENCEMENT_FACADE[[#Headers],[LIMITATION DE HAUTEUR DE FACADE]])))))</f>
        <v>9</v>
      </c>
      <c r="N79" s="88" t="str">
        <f ca="1">IF('PR-tampon'!B45="","",IF('PR-tampon'!B45=0,"",IF(INDIRECT(NOM_FR_FACADE&amp;ADDRESS('PR-tampon'!$E45,COLUMN(REFERENCEMENT_FACADE[Observation domaine d''emploi Hauteur])))=0,"-",INDIRECT(NOM_FR_FACADE&amp;ADDRESS('PR-tampon'!$E45,COLUMN(REFERENCEMENT_FACADE[Observation domaine d''emploi Hauteur]))))))</f>
        <v>Nb : Le critère de recherche par hauteur n'étant pas coché ou les données (hauteur ou situation) n'étant pas saisies, l'utilisateur est alerté qu'il peut exister des limites de hauteurs et des dispositions particulières données dans le référentiel technique du procédé qui ne sont pas affichées. 
Le logiciel peut les faire apparaitre, pour ce faire : 
 - la case de recherche en fonction de la hauteur doit être cochée ;
 - les données de hauteur ET de situation du bâtiment doivent être saisies.</v>
      </c>
      <c r="O79" s="2" t="str">
        <f ca="1">IF('PR-tampon'!B45="","",IF('PR-tampon'!B45=0,"",INDIRECT(NOM_FR_FACADE&amp;ADDRESS('PR-tampon'!$E45,COLUMN(REFERENCEMENT_FACADE[[#Headers],[Colonne zone visée]])))))</f>
        <v>4
2
1
1</v>
      </c>
      <c r="P79" s="2" t="str">
        <f ca="1">IF('PR-tampon'!B45="","",IF('PR-tampon'!B45=0,"",INDIRECT(NOM_FR_FACADE&amp;ADDRESS('PR-tampon'!$E45,COLUMN(REFERENCEMENT_FACADE[[#Headers],[Colonne catégorie visée]])))))</f>
        <v>I
II
III
IV</v>
      </c>
      <c r="Q79" s="88" t="str">
        <f ca="1">IF(OR(RECH_CATEGORIE=FALSE,MID(Tableau5[[#This Row],[ZONE DE SISMICITE MAXIMALE POUR LA CATEGORIE DE BATIMENT VISEE]],2,2)="**"),IF('PR-tampon'!B45="","",IF('PR-tampon'!B45=0,"",IF(INDIRECT(NOM_FR_FACADE&amp;ADDRESS('PR-tampon'!$E45,COLUMN(REFERENCEMENT_FACADE[OBSERVATIONS SUR DOMAINE D''EMPLOI Sismique])))="","-",(INDIRECT(NOM_FR_FACADE&amp;ADDRESS('PR-tampon'!$E45,COLUMN(REFERENCEMENT_FACADE[OBSERVATIONS SUR DOMAINE D''EMPLOI Sismique]))))))),"")</f>
        <v>-</v>
      </c>
      <c r="R79" s="2" t="str">
        <f ca="1">IF('PR-tampon'!B45="","",IF('PR-tampon'!B45=0,"",IF(INDIRECT(NOM_FR_FACADE&amp;ADDRESS('PR-tampon'!$E45,COLUMN(REFERENCEMENT_FACADE[REF ApL])))=0,"",INDIRECT(NOM_FR_FACADE&amp;ADDRESS('PR-tampon'!$E45,COLUMN(REFERENCEMENT_FACADE[REF ApL]))))))</f>
        <v/>
      </c>
    </row>
    <row r="80" spans="1:18" ht="170.1" customHeight="1" x14ac:dyDescent="0.3">
      <c r="A80" s="2">
        <f ca="1">IF('PR-tampon'!B46=0,"",IF(A79+1&gt;'MODULE DE RECHERCHE'!$F$36,"",A79+1))</f>
        <v>38</v>
      </c>
      <c r="B80" s="10">
        <f ca="1">IF('PR-tampon'!E46="","",IF('PR-tampon'!E46=0,"",INDIRECT(NOM_FR_FACADE&amp;ADDRESS('PR-tampon'!$E46,COLUMN(REFERENCEMENT_FACADE[[#Headers],[DATE REFERENCEMENT]])))))</f>
        <v>45062</v>
      </c>
      <c r="C80" s="2" t="str">
        <f ca="1">IF('PR-tampon'!B46="","",IF('PR-tampon'!B46=0,"",INDIRECT(NOM_FR_FACADE&amp;ADDRESS('PR-tampon'!$E46,COLUMN(REFERENCEMENT_FACADE[[#Headers],[ASPECT]])))))</f>
        <v>Lames</v>
      </c>
      <c r="D80" s="2" t="str">
        <f ca="1">IF('PR-tampon'!B46="","",IF('PR-tampon'!B46=0,"",INDIRECT(NOM_FR_FACADE&amp;ADDRESS('PR-tampon'!$E46,COLUMN(REFERENCEMENT_FACADE[[#Headers],[TYPE DE PROCEDE]])))))</f>
        <v>Bardage bois en lame</v>
      </c>
      <c r="E80" s="2" t="str">
        <f ca="1">IF('PR-tampon'!B46="","",IF('PR-tampon'!B46=0,"",INDIRECT(NOM_FR_FACADE&amp;ADDRESS('PR-tampon'!$E46,COLUMN(REFERENCEMENT_FACADE[[#Headers],[NOM COMMERCIAL DU PROCEDE]])))))</f>
        <v>-</v>
      </c>
      <c r="F80" s="2" t="str">
        <f ca="1">IF('PR-tampon'!B46="","",IF('PR-tampon'!B46=0,"",INDIRECT(NOM_FR_FACADE&amp;ADDRESS('PR-tampon'!$E46,COLUMN(REFERENCEMENT_FACADE[[#Headers],[FABRICANT / TITULAIRE]])))))</f>
        <v>-</v>
      </c>
      <c r="G80" s="2" t="str">
        <f ca="1">IF('PR-tampon'!B46="","",IF('PR-tampon'!B46=0,"",INDIRECT(NOM_FR_FACADE&amp;ADDRESS('PR-tampon'!$E46,COLUMN(REFERENCEMENT_FACADE[[#Headers],[TYPE DE DOCUMENT DE REFERENCE]])))))</f>
        <v>NF DTU</v>
      </c>
      <c r="H80" s="2" t="str">
        <f ca="1">IF('PR-tampon'!B46="","",IF('PR-tampon'!B46=0,"",INDIRECT(NOM_FR_FACADE&amp;ADDRESS('PR-tampon'!$E46,COLUMN(REFERENCEMENT_FACADE[[#Headers],[REF]])))))</f>
        <v>41.2</v>
      </c>
      <c r="I80" s="10" t="str">
        <f ca="1">IF('PR-tampon'!B46="","",IF('PR-tampon'!B46=0,"",INDIRECT(NOM_FR_FACADE&amp;ADDRESS('PR-tampon'!$E46,COLUMN(REFERENCEMENT_FACADE[[#Headers],[AVIS LIMITE AU / VALIDITE]])))))</f>
        <v>-</v>
      </c>
      <c r="J80" s="10" t="str">
        <f ca="1">IF('PR-tampon'!B46="","",IF('PR-tampon'!B46=0,"",INDIRECT(NOM_FR_FACADE&amp;ADDRESS('PR-tampon'!$E46,COLUMN(REFERENCEMENT_FACADE[[#Headers],[TC/TNC
dans le domaine d''emploi visé]])))))</f>
        <v>TC</v>
      </c>
      <c r="K80" s="2" t="str">
        <f ca="1">IF('PR-tampon'!B46="","",IF('PR-tampon'!B46=0,"",INDIRECT(NOM_FR_FACADE&amp;ADDRESS('PR-tampon'!$E46,COLUMN(REFERENCEMENT_FACADE[[#Headers],[Synthèse support visés]])))))</f>
        <v>COB (NF DTU 31.2) / CLT (Sous AT/DTA)</v>
      </c>
      <c r="L80" s="2" t="str">
        <f ca="1">IF('PR-tampon'!B46="","",IF('PR-tampon'!B46=0,"",INDIRECT(NOM_FR_FACADE&amp;ADDRESS('PR-tampon'!$E46,COLUMN(REFERENCEMENT_FACADE[[#Headers],[LIMITATION DE HAUTEUR DE FACADE3]])))))</f>
        <v>(Situation a à c) h≤ 28 m
(Situation d) h≤ 28 m</v>
      </c>
      <c r="M80" s="108">
        <f ca="1">IF('PR-tampon'!B46="","",IF('PR-tampon'!B46=0,"",INDIRECT(NOM_FR_FACADE&amp;ADDRESS('PR-tampon'!$E46,COLUMN(REFERENCEMENT_FACADE[[#Headers],[LIMITATION DE HAUTEUR DE FACADE]])))))</f>
        <v>28</v>
      </c>
      <c r="N80" s="88" t="str">
        <f ca="1">IF('PR-tampon'!B46="","",IF('PR-tampon'!B46=0,"",IF(INDIRECT(NOM_FR_FACADE&amp;ADDRESS('PR-tampon'!$E46,COLUMN(REFERENCEMENT_FACADE[Observation domaine d''emploi Hauteur])))=0,"-",INDIRECT(NOM_FR_FACADE&amp;ADDRESS('PR-tampon'!$E46,COLUMN(REFERENCEMENT_FACADE[Observation domaine d''emploi Hauteur]))))))</f>
        <v>Nb : Le critère de recherche par hauteur n'étant pas coché ou les données (hauteur ou situation) n'étant pas saisies, l'utilisateur est alerté qu'il peut exister des limites de hauteurs et des dispositions particulières données dans le référentiel technique du procédé qui ne sont pas affichées. 
Le logiciel peut les faire apparaitre, pour ce faire : 
 - la case de recherche en fonction de la hauteur doit être cochée ;
 - les données de hauteur ET de situation du bâtiment doivent être saisies.</v>
      </c>
      <c r="O80" s="2" t="str">
        <f ca="1">IF('PR-tampon'!B46="","",IF('PR-tampon'!B46=0,"",INDIRECT(NOM_FR_FACADE&amp;ADDRESS('PR-tampon'!$E46,COLUMN(REFERENCEMENT_FACADE[[#Headers],[Colonne zone visée]])))))</f>
        <v>4
4**
4**
4**</v>
      </c>
      <c r="P80" s="2" t="str">
        <f ca="1">IF('PR-tampon'!B46="","",IF('PR-tampon'!B46=0,"",INDIRECT(NOM_FR_FACADE&amp;ADDRESS('PR-tampon'!$E46,COLUMN(REFERENCEMENT_FACADE[[#Headers],[Colonne catégorie visée]])))))</f>
        <v>I
II
III
IV</v>
      </c>
      <c r="Q80" s="88" t="str">
        <f ca="1">IF(OR(RECH_CATEGORIE=FALSE,MID(Tableau5[[#This Row],[ZONE DE SISMICITE MAXIMALE POUR LA CATEGORIE DE BATIMENT VISEE]],2,2)="**"),IF('PR-tampon'!B46="","",IF('PR-tampon'!B46=0,"",IF(INDIRECT(NOM_FR_FACADE&amp;ADDRESS('PR-tampon'!$E46,COLUMN(REFERENCEMENT_FACADE[OBSERVATIONS SUR DOMAINE D''EMPLOI Sismique])))="","-",(INDIRECT(NOM_FR_FACADE&amp;ADDRESS('PR-tampon'!$E46,COLUMN(REFERENCEMENT_FACADE[OBSERVATIONS SUR DOMAINE D''EMPLOI Sismique]))))))),"")</f>
        <v>** Domaine d'emploi sismique :
Hors configurations avec un système de masse surfacique supérieure ou égale à 25 kg/m².
Hors configurations avec une hauteur d'élément supérieure ou égale à 3,5m.</v>
      </c>
      <c r="R80" s="2" t="str">
        <f ca="1">IF('PR-tampon'!B46="","",IF('PR-tampon'!B46=0,"",IF(INDIRECT(NOM_FR_FACADE&amp;ADDRESS('PR-tampon'!$E46,COLUMN(REFERENCEMENT_FACADE[REF ApL])))=0,"",INDIRECT(NOM_FR_FACADE&amp;ADDRESS('PR-tampon'!$E46,COLUMN(REFERENCEMENT_FACADE[REF ApL]))))))</f>
        <v>AL - Bois construction et propagation du feu par les façades
V3.1 du 07/12/2020</v>
      </c>
    </row>
    <row r="81" spans="1:18" ht="170.1" customHeight="1" x14ac:dyDescent="0.3">
      <c r="A81" s="2">
        <f ca="1">IF('PR-tampon'!B47=0,"",IF(A80+1&gt;'MODULE DE RECHERCHE'!$F$36,"",A80+1))</f>
        <v>39</v>
      </c>
      <c r="B81" s="10">
        <f ca="1">IF('PR-tampon'!E47="","",IF('PR-tampon'!E47=0,"",INDIRECT(NOM_FR_FACADE&amp;ADDRESS('PR-tampon'!$E47,COLUMN(REFERENCEMENT_FACADE[[#Headers],[DATE REFERENCEMENT]])))))</f>
        <v>45303</v>
      </c>
      <c r="C81" s="2" t="str">
        <f ca="1">IF('PR-tampon'!B47="","",IF('PR-tampon'!B47=0,"",INDIRECT(NOM_FR_FACADE&amp;ADDRESS('PR-tampon'!$E47,COLUMN(REFERENCEMENT_FACADE[[#Headers],[ASPECT]])))))</f>
        <v>Lames</v>
      </c>
      <c r="D81" s="2" t="str">
        <f ca="1">IF('PR-tampon'!B47="","",IF('PR-tampon'!B47=0,"",INDIRECT(NOM_FR_FACADE&amp;ADDRESS('PR-tampon'!$E47,COLUMN(REFERENCEMENT_FACADE[[#Headers],[TYPE DE PROCEDE]])))))</f>
        <v>Bardage bois en lame sur FOB (Propriétaire)</v>
      </c>
      <c r="E81" s="2" t="str">
        <f ca="1">IF('PR-tampon'!B47="","",IF('PR-tampon'!B47=0,"",INDIRECT(NOM_FR_FACADE&amp;ADDRESS('PR-tampon'!$E47,COLUMN(REFERENCEMENT_FACADE[[#Headers],[NOM COMMERCIAL DU PROCEDE]])))))</f>
        <v>LOGISKIN</v>
      </c>
      <c r="F81" s="2" t="str">
        <f ca="1">IF('PR-tampon'!B47="","",IF('PR-tampon'!B47=0,"",INDIRECT(NOM_FR_FACADE&amp;ADDRESS('PR-tampon'!$E47,COLUMN(REFERENCEMENT_FACADE[[#Headers],[FABRICANT / TITULAIRE]])))))</f>
        <v>LOGELIS SAS
(FR)</v>
      </c>
      <c r="G81" s="2" t="str">
        <f ca="1">IF('PR-tampon'!B47="","",IF('PR-tampon'!B47=0,"",INDIRECT(NOM_FR_FACADE&amp;ADDRESS('PR-tampon'!$E47,COLUMN(REFERENCEMENT_FACADE[[#Headers],[TYPE DE DOCUMENT DE REFERENCE]])))))</f>
        <v>Avis Technique</v>
      </c>
      <c r="H81" s="2" t="str">
        <f ca="1">IF('PR-tampon'!B47="","",IF('PR-tampon'!B47=0,"",INDIRECT(NOM_FR_FACADE&amp;ADDRESS('PR-tampon'!$E47,COLUMN(REFERENCEMENT_FACADE[[#Headers],[REF]])))))</f>
        <v>2.1/23-1836_V1</v>
      </c>
      <c r="I81" s="10">
        <f ca="1">IF('PR-tampon'!B47="","",IF('PR-tampon'!B47=0,"",INDIRECT(NOM_FR_FACADE&amp;ADDRESS('PR-tampon'!$E47,COLUMN(REFERENCEMENT_FACADE[[#Headers],[AVIS LIMITE AU / VALIDITE]])))))</f>
        <v>46295</v>
      </c>
      <c r="J81" s="10" t="str">
        <f ca="1">IF('PR-tampon'!B47="","",IF('PR-tampon'!B47=0,"",INDIRECT(NOM_FR_FACADE&amp;ADDRESS('PR-tampon'!$E47,COLUMN(REFERENCEMENT_FACADE[[#Headers],[TC/TNC
dans le domaine d''emploi visé]])))))</f>
        <v>TNC
(Non sur liste verte de la C2p à date de référencement / EVALUATION RECENTE)</v>
      </c>
      <c r="K81" s="2" t="str">
        <f ca="1">IF('PR-tampon'!B47="","",IF('PR-tampon'!B47=0,"",INDIRECT(NOM_FR_FACADE&amp;ADDRESS('PR-tampon'!$E47,COLUMN(REFERENCEMENT_FACADE[[#Headers],[Synthèse support visés]])))))</f>
        <v>FOB (Sous AT/DTA/ATEx)</v>
      </c>
      <c r="L81" s="2" t="str">
        <f ca="1">IF('PR-tampon'!B47="","",IF('PR-tampon'!B47=0,"",INDIRECT(NOM_FR_FACADE&amp;ADDRESS('PR-tampon'!$E47,COLUMN(REFERENCEMENT_FACADE[[#Headers],[LIMITATION DE HAUTEUR DE FACADE3]])))))</f>
        <v>(Situation a à c) h≤ 28 m
(Situation d) h≤ 28 m</v>
      </c>
      <c r="M81" s="108">
        <f ca="1">IF('PR-tampon'!B47="","",IF('PR-tampon'!B47=0,"",INDIRECT(NOM_FR_FACADE&amp;ADDRESS('PR-tampon'!$E47,COLUMN(REFERENCEMENT_FACADE[[#Headers],[LIMITATION DE HAUTEUR DE FACADE]])))))</f>
        <v>28</v>
      </c>
      <c r="N81" s="88" t="str">
        <f ca="1">IF('PR-tampon'!B47="","",IF('PR-tampon'!B47=0,"",IF(INDIRECT(NOM_FR_FACADE&amp;ADDRESS('PR-tampon'!$E47,COLUMN(REFERENCEMENT_FACADE[Observation domaine d''emploi Hauteur])))=0,"-",INDIRECT(NOM_FR_FACADE&amp;ADDRESS('PR-tampon'!$E47,COLUMN(REFERENCEMENT_FACADE[Observation domaine d''emploi Hauteur]))))))</f>
        <v xml:space="preserve"> - Comme mentionné au §1.1.2. de l’Avis technique, la limite de hauteur du domaine d’emploi indiquée ci-contre correspond au domaine d’emploi le plus restreint entre celui du procédé de façade et celui du revêtement extérieur. Le procédé pouvant être utilisé en façade jusqu’en 4ième famille pour des bâtiments d’habitation et jusqu’à une hauteur de plancher bas de dernier niveau de 28m pour les ERP et ERT, et comme le référentiel de la famille de revêtement extérieur ci-contre vise des hauteurs moindre, c’est donc le référentiel du revêtement qui limite le domaine d’emploi.
Nb : Le critère de recherche par hauteur n'étant pas coché ou les données (hauteur ou situation) n'étant pas saisies, l'utilisateur est alerté qu'il peut exister des limites de hauteurs et des dispositions particulières données dans le référentiel technique du procédé qui ne sont pas affichées. 
Le logiciel peut les faire apparaitre, pour ce faire : 
 - la case de recherche en fonction de la hauteur doit être cochée ;
 - les données de hauteur ET de situation du bâtiment doivent être saisies.</v>
      </c>
      <c r="O81" s="2" t="str">
        <f ca="1">IF('PR-tampon'!B47="","",IF('PR-tampon'!B47=0,"",INDIRECT(NOM_FR_FACADE&amp;ADDRESS('PR-tampon'!$E47,COLUMN(REFERENCEMENT_FACADE[[#Headers],[Colonne zone visée]])))))</f>
        <v>4
4**
4**
4**</v>
      </c>
      <c r="P81" s="2" t="str">
        <f ca="1">IF('PR-tampon'!B47="","",IF('PR-tampon'!B47=0,"",INDIRECT(NOM_FR_FACADE&amp;ADDRESS('PR-tampon'!$E47,COLUMN(REFERENCEMENT_FACADE[[#Headers],[Colonne catégorie visée]])))))</f>
        <v>I
II
III
IV</v>
      </c>
      <c r="Q81" s="88" t="str">
        <f ca="1">IF(OR(RECH_CATEGORIE=FALSE,MID(Tableau5[[#This Row],[ZONE DE SISMICITE MAXIMALE POUR LA CATEGORIE DE BATIMENT VISEE]],2,2)="**"),IF('PR-tampon'!B47="","",IF('PR-tampon'!B47=0,"",IF(INDIRECT(NOM_FR_FACADE&amp;ADDRESS('PR-tampon'!$E47,COLUMN(REFERENCEMENT_FACADE[OBSERVATIONS SUR DOMAINE D''EMPLOI Sismique])))="","-",(INDIRECT(NOM_FR_FACADE&amp;ADDRESS('PR-tampon'!$E47,COLUMN(REFERENCEMENT_FACADE[OBSERVATIONS SUR DOMAINE D''EMPLOI Sismique]))))))),"")</f>
        <v>** Domaine d'emploi sismique :
Toutefois le procédé de bardage extérieur pourra limiter les zones de sismicité des bâtiments visés.</v>
      </c>
      <c r="R81" s="2" t="str">
        <f ca="1">IF('PR-tampon'!B47="","",IF('PR-tampon'!B47=0,"",IF(INDIRECT(NOM_FR_FACADE&amp;ADDRESS('PR-tampon'!$E47,COLUMN(REFERENCEMENT_FACADE[REF ApL])))=0,"",INDIRECT(NOM_FR_FACADE&amp;ADDRESS('PR-tampon'!$E47,COLUMN(REFERENCEMENT_FACADE[REF ApL]))))))</f>
        <v>EFR-18-001637
EFR-18-003109-Révision 1</v>
      </c>
    </row>
    <row r="82" spans="1:18" ht="170.1" customHeight="1" x14ac:dyDescent="0.3">
      <c r="A82" s="2">
        <f ca="1">IF('PR-tampon'!B48=0,"",IF(A81+1&gt;'MODULE DE RECHERCHE'!$F$36,"",A81+1))</f>
        <v>40</v>
      </c>
      <c r="B82" s="10">
        <f ca="1">IF('PR-tampon'!E48="","",IF('PR-tampon'!E48=0,"",INDIRECT(NOM_FR_FACADE&amp;ADDRESS('PR-tampon'!$E48,COLUMN(REFERENCEMENT_FACADE[[#Headers],[DATE REFERENCEMENT]])))))</f>
        <v>45085</v>
      </c>
      <c r="C82" s="2" t="str">
        <f ca="1">IF('PR-tampon'!B48="","",IF('PR-tampon'!B48=0,"",INDIRECT(NOM_FR_FACADE&amp;ADDRESS('PR-tampon'!$E48,COLUMN(REFERENCEMENT_FACADE[[#Headers],[ASPECT]])))))</f>
        <v>Lames</v>
      </c>
      <c r="D82" s="2" t="str">
        <f ca="1">IF('PR-tampon'!B48="","",IF('PR-tampon'!B48=0,"",INDIRECT(NOM_FR_FACADE&amp;ADDRESS('PR-tampon'!$E48,COLUMN(REFERENCEMENT_FACADE[[#Headers],[TYPE DE PROCEDE]])))))</f>
        <v>Bardage bois en lame sur FOB (Propriétaire)</v>
      </c>
      <c r="E82" s="2" t="str">
        <f ca="1">IF('PR-tampon'!B48="","",IF('PR-tampon'!B48=0,"",INDIRECT(NOM_FR_FACADE&amp;ADDRESS('PR-tampon'!$E48,COLUMN(REFERENCEMENT_FACADE[[#Headers],[NOM COMMERCIAL DU PROCEDE]])))))</f>
        <v>Façade à ossature bois non porteuse perspirante</v>
      </c>
      <c r="F82" s="2" t="str">
        <f ca="1">IF('PR-tampon'!B48="","",IF('PR-tampon'!B48=0,"",INDIRECT(NOM_FR_FACADE&amp;ADDRESS('PR-tampon'!$E48,COLUMN(REFERENCEMENT_FACADE[[#Headers],[FABRICANT / TITULAIRE]])))))</f>
        <v>SYbois</v>
      </c>
      <c r="G82" s="2" t="str">
        <f ca="1">IF('PR-tampon'!B48="","",IF('PR-tampon'!B48=0,"",INDIRECT(NOM_FR_FACADE&amp;ADDRESS('PR-tampon'!$E48,COLUMN(REFERENCEMENT_FACADE[[#Headers],[TYPE DE DOCUMENT DE REFERENCE]])))))</f>
        <v>Appréciation Technique d'Expérimentation (ATEx cas a)</v>
      </c>
      <c r="H82" s="2" t="str">
        <f ca="1">IF('PR-tampon'!B48="","",IF('PR-tampon'!B48=0,"",INDIRECT(NOM_FR_FACADE&amp;ADDRESS('PR-tampon'!$E48,COLUMN(REFERENCEMENT_FACADE[[#Headers],[REF]])))))</f>
        <v>2944_v1</v>
      </c>
      <c r="I82" s="10">
        <f ca="1">IF('PR-tampon'!B48="","",IF('PR-tampon'!B48=0,"",INDIRECT(NOM_FR_FACADE&amp;ADDRESS('PR-tampon'!$E48,COLUMN(REFERENCEMENT_FACADE[[#Headers],[AVIS LIMITE AU / VALIDITE]])))))</f>
        <v>45747</v>
      </c>
      <c r="J82" s="10" t="str">
        <f ca="1">IF('PR-tampon'!B48="","",IF('PR-tampon'!B48=0,"",INDIRECT(NOM_FR_FACADE&amp;ADDRESS('PR-tampon'!$E48,COLUMN(REFERENCEMENT_FACADE[[#Headers],[TC/TNC
dans le domaine d''emploi visé]])))))</f>
        <v>TC</v>
      </c>
      <c r="K82" s="2" t="str">
        <f ca="1">IF('PR-tampon'!B48="","",IF('PR-tampon'!B48=0,"",INDIRECT(NOM_FR_FACADE&amp;ADDRESS('PR-tampon'!$E48,COLUMN(REFERENCEMENT_FACADE[[#Headers],[Synthèse support visés]])))))</f>
        <v>FOB (Sous AT/DTA/ATEx)</v>
      </c>
      <c r="L82" s="2" t="str">
        <f ca="1">IF('PR-tampon'!B48="","",IF('PR-tampon'!B48=0,"",INDIRECT(NOM_FR_FACADE&amp;ADDRESS('PR-tampon'!$E48,COLUMN(REFERENCEMENT_FACADE[[#Headers],[LIMITATION DE HAUTEUR DE FACADE3]])))))</f>
        <v>(Situation a à c) h≤ 28 m
(Situation d) h≤ 28 m</v>
      </c>
      <c r="M82" s="108">
        <f ca="1">IF('PR-tampon'!B48="","",IF('PR-tampon'!B48=0,"",INDIRECT(NOM_FR_FACADE&amp;ADDRESS('PR-tampon'!$E48,COLUMN(REFERENCEMENT_FACADE[[#Headers],[LIMITATION DE HAUTEUR DE FACADE]])))))</f>
        <v>28</v>
      </c>
      <c r="N82" s="88" t="str">
        <f ca="1">IF('PR-tampon'!B48="","",IF('PR-tampon'!B48=0,"",IF(INDIRECT(NOM_FR_FACADE&amp;ADDRESS('PR-tampon'!$E48,COLUMN(REFERENCEMENT_FACADE[Observation domaine d''emploi Hauteur])))=0,"-",INDIRECT(NOM_FR_FACADE&amp;ADDRESS('PR-tampon'!$E48,COLUMN(REFERENCEMENT_FACADE[Observation domaine d''emploi Hauteur]))))))</f>
        <v>- Comme mentionné dans le §2.2 de l'Appréciation, le domaine d’emploi des bardages rapportés n’est pas modifié par le procédé de façade propriétaire. La limite de hauteur du domaine d’emploi indiquée ci-contre correspond donc au domaine d’emploi le plus restreint entre celui du procédé de façade et celui du revêtement extérieur. Le procédé pouvant être utilisé en façade jusqu’en 4ième famille pour des bâtiments d’habitation et jusqu’à une hauteur de plancher bas de dernier niveau de 28m pour les ERP, ERT, et comme le référentiel de la famille de revêtement extérieur ci-contre vise des hauteurs moindres, c’est donc le référentiel du revêtement qui limite le domaine d’emploi.
Nb : Le critère de recherche par hauteur n'étant pas coché ou les données (hauteur ou situation) n'étant pas saisies, l'utilisateur est alerté qu'il peut exister des limites de hauteurs et des dispositions particulières données dans le référentiel technique du procédé qui ne sont pas affichées. 
Le logiciel peut les faire apparaitre, pour ce faire : 
 - la case de recherche en fonction de la hauteur doit être cochée ;
 - les données de hauteur ET de situation du bâtiment doivent être saisies.</v>
      </c>
      <c r="O82" s="2" t="str">
        <f ca="1">IF('PR-tampon'!B48="","",IF('PR-tampon'!B48=0,"",INDIRECT(NOM_FR_FACADE&amp;ADDRESS('PR-tampon'!$E48,COLUMN(REFERENCEMENT_FACADE[[#Headers],[Colonne zone visée]])))))</f>
        <v>4
4**
4**
4**</v>
      </c>
      <c r="P82" s="2" t="str">
        <f ca="1">IF('PR-tampon'!B48="","",IF('PR-tampon'!B48=0,"",INDIRECT(NOM_FR_FACADE&amp;ADDRESS('PR-tampon'!$E48,COLUMN(REFERENCEMENT_FACADE[[#Headers],[Colonne catégorie visée]])))))</f>
        <v>I
II
III
IV</v>
      </c>
      <c r="Q82" s="88" t="str">
        <f ca="1">IF(OR(RECH_CATEGORIE=FALSE,MID(Tableau5[[#This Row],[ZONE DE SISMICITE MAXIMALE POUR LA CATEGORIE DE BATIMENT VISEE]],2,2)="**"),IF('PR-tampon'!B48="","",IF('PR-tampon'!B48=0,"",IF(INDIRECT(NOM_FR_FACADE&amp;ADDRESS('PR-tampon'!$E48,COLUMN(REFERENCEMENT_FACADE[OBSERVATIONS SUR DOMAINE D''EMPLOI Sismique])))="","-",(INDIRECT(NOM_FR_FACADE&amp;ADDRESS('PR-tampon'!$E48,COLUMN(REFERENCEMENT_FACADE[OBSERVATIONS SUR DOMAINE D''EMPLOI Sismique]))))))),"")</f>
        <v>** Domaine d'emploi sismique :
Toutefois le procédé de bardage extérieur pourra limiter les zones de sismicité des bâtiments visés.</v>
      </c>
      <c r="R82" s="2" t="str">
        <f ca="1">IF('PR-tampon'!B48="","",IF('PR-tampon'!B48=0,"",IF(INDIRECT(NOM_FR_FACADE&amp;ADDRESS('PR-tampon'!$E48,COLUMN(REFERENCEMENT_FACADE[REF ApL])))=0,"",INDIRECT(NOM_FR_FACADE&amp;ADDRESS('PR-tampon'!$E48,COLUMN(REFERENCEMENT_FACADE[REF ApL]))))))</f>
        <v>EFR 14-001488
EFR 18-004504</v>
      </c>
    </row>
    <row r="83" spans="1:18" ht="170.1" customHeight="1" x14ac:dyDescent="0.3">
      <c r="A83" s="2">
        <f ca="1">IF('PR-tampon'!B49=0,"",IF(A82+1&gt;'MODULE DE RECHERCHE'!$F$36,"",A82+1))</f>
        <v>41</v>
      </c>
      <c r="B83" s="10">
        <f ca="1">IF('PR-tampon'!E49="","",IF('PR-tampon'!E49=0,"",INDIRECT(NOM_FR_FACADE&amp;ADDRESS('PR-tampon'!$E49,COLUMN(REFERENCEMENT_FACADE[[#Headers],[DATE REFERENCEMENT]])))))</f>
        <v>45049</v>
      </c>
      <c r="C83" s="2" t="str">
        <f ca="1">IF('PR-tampon'!B49="","",IF('PR-tampon'!B49=0,"",INDIRECT(NOM_FR_FACADE&amp;ADDRESS('PR-tampon'!$E49,COLUMN(REFERENCEMENT_FACADE[[#Headers],[ASPECT]])))))</f>
        <v>Lames</v>
      </c>
      <c r="D83" s="2" t="str">
        <f ca="1">IF('PR-tampon'!B49="","",IF('PR-tampon'!B49=0,"",INDIRECT(NOM_FR_FACADE&amp;ADDRESS('PR-tampon'!$E49,COLUMN(REFERENCEMENT_FACADE[[#Headers],[TYPE DE PROCEDE]])))))</f>
        <v>Bardage bois en lame sur FOB (Propriétaire)</v>
      </c>
      <c r="E83" s="2" t="str">
        <f ca="1">IF('PR-tampon'!B49="","",IF('PR-tampon'!B49=0,"",INDIRECT(NOM_FR_FACADE&amp;ADDRESS('PR-tampon'!$E49,COLUMN(REFERENCEMENT_FACADE[[#Headers],[NOM COMMERCIAL DU PROCEDE]])))))</f>
        <v>Façade PANOBLOC</v>
      </c>
      <c r="F83" s="2" t="str">
        <f ca="1">IF('PR-tampon'!B49="","",IF('PR-tampon'!B49=0,"",INDIRECT(NOM_FR_FACADE&amp;ADDRESS('PR-tampon'!$E49,COLUMN(REFERENCEMENT_FACADE[[#Headers],[FABRICANT / TITULAIRE]])))))</f>
        <v>Techniwood S.A.S.</v>
      </c>
      <c r="G83" s="2" t="str">
        <f ca="1">IF('PR-tampon'!B49="","",IF('PR-tampon'!B49=0,"",INDIRECT(NOM_FR_FACADE&amp;ADDRESS('PR-tampon'!$E49,COLUMN(REFERENCEMENT_FACADE[[#Headers],[TYPE DE DOCUMENT DE REFERENCE]])))))</f>
        <v>Avis Technique</v>
      </c>
      <c r="H83" s="2" t="str">
        <f ca="1">IF('PR-tampon'!B49="","",IF('PR-tampon'!B49=0,"",INDIRECT(NOM_FR_FACADE&amp;ADDRESS('PR-tampon'!$E49,COLUMN(REFERENCEMENT_FACADE[[#Headers],[REF]])))))</f>
        <v>2.1/14-1636_V2</v>
      </c>
      <c r="I83" s="10">
        <f ca="1">IF('PR-tampon'!B49="","",IF('PR-tampon'!B49=0,"",INDIRECT(NOM_FR_FACADE&amp;ADDRESS('PR-tampon'!$E49,COLUMN(REFERENCEMENT_FACADE[[#Headers],[AVIS LIMITE AU / VALIDITE]])))))</f>
        <v>46752</v>
      </c>
      <c r="J83" s="10" t="str">
        <f ca="1">IF('PR-tampon'!B49="","",IF('PR-tampon'!B49=0,"",INDIRECT(NOM_FR_FACADE&amp;ADDRESS('PR-tampon'!$E49,COLUMN(REFERENCEMENT_FACADE[[#Headers],[TC/TNC
dans le domaine d''emploi visé]])))))</f>
        <v>TC</v>
      </c>
      <c r="K83" s="2" t="str">
        <f ca="1">IF('PR-tampon'!B49="","",IF('PR-tampon'!B49=0,"",INDIRECT(NOM_FR_FACADE&amp;ADDRESS('PR-tampon'!$E49,COLUMN(REFERENCEMENT_FACADE[[#Headers],[Synthèse support visés]])))))</f>
        <v>FOB (Sous AT/DTA/ATEx)</v>
      </c>
      <c r="L83" s="2" t="str">
        <f ca="1">IF('PR-tampon'!B49="","",IF('PR-tampon'!B49=0,"",INDIRECT(NOM_FR_FACADE&amp;ADDRESS('PR-tampon'!$E49,COLUMN(REFERENCEMENT_FACADE[[#Headers],[LIMITATION DE HAUTEUR DE FACADE3]])))))</f>
        <v>(Situation a à c) h≤ 28 m
(Situation d) h≤ 28 m</v>
      </c>
      <c r="M83" s="108">
        <f ca="1">IF('PR-tampon'!B49="","",IF('PR-tampon'!B49=0,"",INDIRECT(NOM_FR_FACADE&amp;ADDRESS('PR-tampon'!$E49,COLUMN(REFERENCEMENT_FACADE[[#Headers],[LIMITATION DE HAUTEUR DE FACADE]])))))</f>
        <v>28</v>
      </c>
      <c r="N83" s="88" t="str">
        <f ca="1">IF('PR-tampon'!B49="","",IF('PR-tampon'!B49=0,"",IF(INDIRECT(NOM_FR_FACADE&amp;ADDRESS('PR-tampon'!$E49,COLUMN(REFERENCEMENT_FACADE[Observation domaine d''emploi Hauteur])))=0,"-",INDIRECT(NOM_FR_FACADE&amp;ADDRESS('PR-tampon'!$E49,COLUMN(REFERENCEMENT_FACADE[Observation domaine d''emploi Hauteur]))))))</f>
        <v xml:space="preserve"> - Comme mentionné au §2.4.6 de l’Avis technique, la limite de hauteur du domaine d’emploi indiquée ci-contre correspond au domaine d’emploi le plus restreint entre celui du PANOBLOC et celui du revêtement extérieur. Le Panobloc pouvant être utilisé en façade jusqu’en 4ième famille pour des bâtiments d’habitation et jusqu’à une hauteur de plancher bas de dernier niveau de 28m pour les ERP et ERT, et comme le référentiel de la famille de revêtement extérieur ci-contre vise des hauteurs moindre, c’est donc le référentiel du revêtement qui limite le domaine d’emploi.
Nb : Le critère de recherche par hauteur n'étant pas coché ou les données (hauteur ou situation) n'étant pas saisies, l'utilisateur est alerté qu'il peut exister des limites de hauteurs et des dispositions particulières données dans le référentiel technique du procédé qui ne sont pas affichées. 
Le logiciel peut les faire apparaitre, pour ce faire : 
 - la case de recherche en fonction de la hauteur doit être cochée ;
 - les données de hauteur ET de situation du bâtiment doivent être saisies.</v>
      </c>
      <c r="O83" s="2" t="str">
        <f ca="1">IF('PR-tampon'!B49="","",IF('PR-tampon'!B49=0,"",INDIRECT(NOM_FR_FACADE&amp;ADDRESS('PR-tampon'!$E49,COLUMN(REFERENCEMENT_FACADE[[#Headers],[Colonne zone visée]])))))</f>
        <v>4
4**
4**
4**</v>
      </c>
      <c r="P83" s="2" t="str">
        <f ca="1">IF('PR-tampon'!B49="","",IF('PR-tampon'!B49=0,"",INDIRECT(NOM_FR_FACADE&amp;ADDRESS('PR-tampon'!$E49,COLUMN(REFERENCEMENT_FACADE[[#Headers],[Colonne catégorie visée]])))))</f>
        <v>I
II
III
IV</v>
      </c>
      <c r="Q83" s="88" t="str">
        <f ca="1">IF(OR(RECH_CATEGORIE=FALSE,MID(Tableau5[[#This Row],[ZONE DE SISMICITE MAXIMALE POUR LA CATEGORIE DE BATIMENT VISEE]],2,2)="**"),IF('PR-tampon'!B49="","",IF('PR-tampon'!B49=0,"",IF(INDIRECT(NOM_FR_FACADE&amp;ADDRESS('PR-tampon'!$E49,COLUMN(REFERENCEMENT_FACADE[OBSERVATIONS SUR DOMAINE D''EMPLOI Sismique])))="","-",(INDIRECT(NOM_FR_FACADE&amp;ADDRESS('PR-tampon'!$E49,COLUMN(REFERENCEMENT_FACADE[OBSERVATIONS SUR DOMAINE D''EMPLOI Sismique]))))))),"")</f>
        <v>** Domaine d'emploi sismique :
Toutefois le procédé de bardage extérieur pourra limiter les zones de sismicité des bâtiments visés.</v>
      </c>
      <c r="R83" s="2" t="str">
        <f ca="1">IF('PR-tampon'!B49="","",IF('PR-tampon'!B49=0,"",IF(INDIRECT(NOM_FR_FACADE&amp;ADDRESS('PR-tampon'!$E49,COLUMN(REFERENCEMENT_FACADE[REF ApL])))=0,"",INDIRECT(NOM_FR_FACADE&amp;ADDRESS('PR-tampon'!$E49,COLUMN(REFERENCEMENT_FACADE[REF ApL]))))))</f>
        <v>AL14-146 Version 3</v>
      </c>
    </row>
    <row r="84" spans="1:18" ht="170.1" customHeight="1" x14ac:dyDescent="0.3">
      <c r="A84" s="2">
        <f ca="1">IF('PR-tampon'!B50=0,"",IF(A83+1&gt;'MODULE DE RECHERCHE'!$F$36,"",A83+1))</f>
        <v>42</v>
      </c>
      <c r="B84" s="10">
        <f ca="1">IF('PR-tampon'!E50="","",IF('PR-tampon'!E50=0,"",INDIRECT(NOM_FR_FACADE&amp;ADDRESS('PR-tampon'!$E50,COLUMN(REFERENCEMENT_FACADE[[#Headers],[DATE REFERENCEMENT]])))))</f>
        <v>45442</v>
      </c>
      <c r="C84" s="2" t="str">
        <f ca="1">IF('PR-tampon'!B50="","",IF('PR-tampon'!B50=0,"",INDIRECT(NOM_FR_FACADE&amp;ADDRESS('PR-tampon'!$E50,COLUMN(REFERENCEMENT_FACADE[[#Headers],[ASPECT]])))))</f>
        <v>Lames</v>
      </c>
      <c r="D84" s="2" t="str">
        <f ca="1">IF('PR-tampon'!B50="","",IF('PR-tampon'!B50=0,"",INDIRECT(NOM_FR_FACADE&amp;ADDRESS('PR-tampon'!$E50,COLUMN(REFERENCEMENT_FACADE[[#Headers],[TYPE DE PROCEDE]])))))</f>
        <v>Bardage rapporté en bois-plastique</v>
      </c>
      <c r="E84" s="2" t="str">
        <f ca="1">IF('PR-tampon'!B50="","",IF('PR-tampon'!B50=0,"",INDIRECT(NOM_FR_FACADE&amp;ADDRESS('PR-tampon'!$E50,COLUMN(REFERENCEMENT_FACADE[[#Headers],[NOM COMMERCIAL DU PROCEDE]])))))</f>
        <v>COVER 6, COVER 14, COVER 30_sur support bois</v>
      </c>
      <c r="F84" s="2" t="str">
        <f ca="1">IF('PR-tampon'!B50="","",IF('PR-tampon'!B50=0,"",INDIRECT(NOM_FR_FACADE&amp;ADDRESS('PR-tampon'!$E50,COLUMN(REFERENCEMENT_FACADE[[#Headers],[FABRICANT / TITULAIRE]])))))</f>
        <v>Neolife</v>
      </c>
      <c r="G84" s="2" t="str">
        <f ca="1">IF('PR-tampon'!B50="","",IF('PR-tampon'!B50=0,"",INDIRECT(NOM_FR_FACADE&amp;ADDRESS('PR-tampon'!$E50,COLUMN(REFERENCEMENT_FACADE[[#Headers],[TYPE DE DOCUMENT DE REFERENCE]])))))</f>
        <v>Avis Technique</v>
      </c>
      <c r="H84" s="2" t="str">
        <f ca="1">IF('PR-tampon'!B50="","",IF('PR-tampon'!B50=0,"",INDIRECT(NOM_FR_FACADE&amp;ADDRESS('PR-tampon'!$E50,COLUMN(REFERENCEMENT_FACADE[[#Headers],[REF]])))))</f>
        <v>2.2/21-1827_V3</v>
      </c>
      <c r="I84" s="10">
        <f ca="1">IF('PR-tampon'!B50="","",IF('PR-tampon'!B50=0,"",INDIRECT(NOM_FR_FACADE&amp;ADDRESS('PR-tampon'!$E50,COLUMN(REFERENCEMENT_FACADE[[#Headers],[AVIS LIMITE AU / VALIDITE]])))))</f>
        <v>46387</v>
      </c>
      <c r="J84" s="10" t="str">
        <f ca="1">IF('PR-tampon'!B50="","",IF('PR-tampon'!B50=0,"",INDIRECT(NOM_FR_FACADE&amp;ADDRESS('PR-tampon'!$E50,COLUMN(REFERENCEMENT_FACADE[[#Headers],[TC/TNC
dans le domaine d''emploi visé]])))))</f>
        <v>TC</v>
      </c>
      <c r="K84" s="2" t="str">
        <f ca="1">IF('PR-tampon'!B50="","",IF('PR-tampon'!B50=0,"",INDIRECT(NOM_FR_FACADE&amp;ADDRESS('PR-tampon'!$E50,COLUMN(REFERENCEMENT_FACADE[[#Headers],[Synthèse support visés]])))))</f>
        <v>COB (NF DTU 31.2) / CLT (Sous AT/DTA)</v>
      </c>
      <c r="L84" s="2" t="str">
        <f ca="1">IF('PR-tampon'!B50="","",IF('PR-tampon'!B50=0,"",INDIRECT(NOM_FR_FACADE&amp;ADDRESS('PR-tampon'!$E50,COLUMN(REFERENCEMENT_FACADE[[#Headers],[LIMITATION DE HAUTEUR DE FACADE3]])))))</f>
        <v>(Situation a à c) h≤ 18 m
(Situation d) h≤ 10 m</v>
      </c>
      <c r="M84" s="108">
        <f ca="1">IF('PR-tampon'!B50="","",IF('PR-tampon'!B50=0,"",INDIRECT(NOM_FR_FACADE&amp;ADDRESS('PR-tampon'!$E50,COLUMN(REFERENCEMENT_FACADE[[#Headers],[LIMITATION DE HAUTEUR DE FACADE]])))))</f>
        <v>18</v>
      </c>
      <c r="N84" s="88" t="str">
        <f ca="1">IF('PR-tampon'!B50="","",IF('PR-tampon'!B50=0,"",IF(INDIRECT(NOM_FR_FACADE&amp;ADDRESS('PR-tampon'!$E50,COLUMN(REFERENCEMENT_FACADE[Observation domaine d''emploi Hauteur])))=0,"-",INDIRECT(NOM_FR_FACADE&amp;ADDRESS('PR-tampon'!$E50,COLUMN(REFERENCEMENT_FACADE[Observation domaine d''emploi Hauteur]))))))</f>
        <v>Nb : Le critère de recherche par hauteur n'étant pas coché ou les données (hauteur ou situation) n'étant pas saisies, l'utilisateur est alerté qu'il peut exister des limites de hauteurs et des dispositions particulières données dans le référentiel technique du procédé qui ne sont pas affichées. 
Le logiciel peut les faire apparaitre, pour ce faire : 
 - la case de recherche en fonction de la hauteur doit être cochée ;
 - les données de hauteur ET de situation du bâtiment doivent être saisies.</v>
      </c>
      <c r="O84" s="2" t="str">
        <f ca="1">IF('PR-tampon'!B50="","",IF('PR-tampon'!B50=0,"",INDIRECT(NOM_FR_FACADE&amp;ADDRESS('PR-tampon'!$E50,COLUMN(REFERENCEMENT_FACADE[[#Headers],[Colonne zone visée]])))))</f>
        <v>4
4**
4**
4**</v>
      </c>
      <c r="P84" s="2" t="str">
        <f ca="1">IF('PR-tampon'!B50="","",IF('PR-tampon'!B50=0,"",INDIRECT(NOM_FR_FACADE&amp;ADDRESS('PR-tampon'!$E50,COLUMN(REFERENCEMENT_FACADE[[#Headers],[Colonne catégorie visée]])))))</f>
        <v>I
II
III
IV</v>
      </c>
      <c r="Q84" s="88" t="str">
        <f ca="1">IF(OR(RECH_CATEGORIE=FALSE,MID(Tableau5[[#This Row],[ZONE DE SISMICITE MAXIMALE POUR LA CATEGORIE DE BATIMENT VISEE]],2,2)="**"),IF('PR-tampon'!B50="","",IF('PR-tampon'!B50=0,"",IF(INDIRECT(NOM_FR_FACADE&amp;ADDRESS('PR-tampon'!$E50,COLUMN(REFERENCEMENT_FACADE[OBSERVATIONS SUR DOMAINE D''EMPLOI Sismique])))="","-",(INDIRECT(NOM_FR_FACADE&amp;ADDRESS('PR-tampon'!$E50,COLUMN(REFERENCEMENT_FACADE[OBSERVATIONS SUR DOMAINE D''EMPLOI Sismique]))))))),"")</f>
        <v>** Domaine d'emploi sismique :
Pose du procédé COVER sur paroi plane verticale en COB/CLT</v>
      </c>
      <c r="R84" s="2" t="str">
        <f ca="1">IF('PR-tampon'!B50="","",IF('PR-tampon'!B50=0,"",IF(INDIRECT(NOM_FR_FACADE&amp;ADDRESS('PR-tampon'!$E50,COLUMN(REFERENCEMENT_FACADE[REF ApL])))=0,"",INDIRECT(NOM_FR_FACADE&amp;ADDRESS('PR-tampon'!$E50,COLUMN(REFERENCEMENT_FACADE[REF ApL]))))))</f>
        <v>EFR-21-00186</v>
      </c>
    </row>
    <row r="85" spans="1:18" ht="170.1" customHeight="1" x14ac:dyDescent="0.3">
      <c r="A85" s="2">
        <f ca="1">IF('PR-tampon'!B51=0,"",IF(A84+1&gt;'MODULE DE RECHERCHE'!$F$36,"",A84+1))</f>
        <v>43</v>
      </c>
      <c r="B85" s="10">
        <f ca="1">IF('PR-tampon'!E51="","",IF('PR-tampon'!E51=0,"",INDIRECT(NOM_FR_FACADE&amp;ADDRESS('PR-tampon'!$E51,COLUMN(REFERENCEMENT_FACADE[[#Headers],[DATE REFERENCEMENT]])))))</f>
        <v>45384</v>
      </c>
      <c r="C85" s="2" t="str">
        <f ca="1">IF('PR-tampon'!B51="","",IF('PR-tampon'!B51=0,"",INDIRECT(NOM_FR_FACADE&amp;ADDRESS('PR-tampon'!$E51,COLUMN(REFERENCEMENT_FACADE[[#Headers],[ASPECT]])))))</f>
        <v>Lames</v>
      </c>
      <c r="D85" s="2" t="str">
        <f ca="1">IF('PR-tampon'!B51="","",IF('PR-tampon'!B51=0,"",INDIRECT(NOM_FR_FACADE&amp;ADDRESS('PR-tampon'!$E51,COLUMN(REFERENCEMENT_FACADE[[#Headers],[TYPE DE PROCEDE]])))))</f>
        <v>Bardage rapporté en bois-plastique</v>
      </c>
      <c r="E85" s="2" t="str">
        <f ca="1">IF('PR-tampon'!B51="","",IF('PR-tampon'!B51=0,"",INDIRECT(NOM_FR_FACADE&amp;ADDRESS('PR-tampon'!$E51,COLUMN(REFERENCEMENT_FACADE[[#Headers],[NOM COMMERCIAL DU PROCEDE]])))))</f>
        <v>WEO 35</v>
      </c>
      <c r="F85" s="2" t="str">
        <f ca="1">IF('PR-tampon'!B51="","",IF('PR-tampon'!B51=0,"",INDIRECT(NOM_FR_FACADE&amp;ADDRESS('PR-tampon'!$E51,COLUMN(REFERENCEMENT_FACADE[[#Headers],[FABRICANT / TITULAIRE]])))))</f>
        <v>Fiberdeck</v>
      </c>
      <c r="G85" s="2" t="str">
        <f ca="1">IF('PR-tampon'!B51="","",IF('PR-tampon'!B51=0,"",INDIRECT(NOM_FR_FACADE&amp;ADDRESS('PR-tampon'!$E51,COLUMN(REFERENCEMENT_FACADE[[#Headers],[TYPE DE DOCUMENT DE REFERENCE]])))))</f>
        <v>Avis Technique</v>
      </c>
      <c r="H85" s="2" t="str">
        <f ca="1">IF('PR-tampon'!B51="","",IF('PR-tampon'!B51=0,"",INDIRECT(NOM_FR_FACADE&amp;ADDRESS('PR-tampon'!$E51,COLUMN(REFERENCEMENT_FACADE[[#Headers],[REF]])))))</f>
        <v>2.2/23-1855_V1</v>
      </c>
      <c r="I85" s="10">
        <f ca="1">IF('PR-tampon'!B51="","",IF('PR-tampon'!B51=0,"",INDIRECT(NOM_FR_FACADE&amp;ADDRESS('PR-tampon'!$E51,COLUMN(REFERENCEMENT_FACADE[[#Headers],[AVIS LIMITE AU / VALIDITE]])))))</f>
        <v>46445</v>
      </c>
      <c r="J85" s="10" t="str">
        <f ca="1">IF('PR-tampon'!B51="","",IF('PR-tampon'!B51=0,"",INDIRECT(NOM_FR_FACADE&amp;ADDRESS('PR-tampon'!$E51,COLUMN(REFERENCEMENT_FACADE[[#Headers],[TC/TNC
dans le domaine d''emploi visé]])))))</f>
        <v>TC</v>
      </c>
      <c r="K85" s="2" t="str">
        <f ca="1">IF('PR-tampon'!B51="","",IF('PR-tampon'!B51=0,"",INDIRECT(NOM_FR_FACADE&amp;ADDRESS('PR-tampon'!$E51,COLUMN(REFERENCEMENT_FACADE[[#Headers],[Synthèse support visés]])))))</f>
        <v>COB (NF DTU 31.2) / CLT (Sous AT/DTA)</v>
      </c>
      <c r="L85" s="2" t="str">
        <f ca="1">IF('PR-tampon'!B51="","",IF('PR-tampon'!B51=0,"",INDIRECT(NOM_FR_FACADE&amp;ADDRESS('PR-tampon'!$E51,COLUMN(REFERENCEMENT_FACADE[[#Headers],[LIMITATION DE HAUTEUR DE FACADE3]])))))</f>
        <v>(Situation a à c) h≤ 10 m
(Situation d) h≤ 6 m</v>
      </c>
      <c r="M85" s="108">
        <f ca="1">IF('PR-tampon'!B51="","",IF('PR-tampon'!B51=0,"",INDIRECT(NOM_FR_FACADE&amp;ADDRESS('PR-tampon'!$E51,COLUMN(REFERENCEMENT_FACADE[[#Headers],[LIMITATION DE HAUTEUR DE FACADE]])))))</f>
        <v>10</v>
      </c>
      <c r="N85" s="88" t="str">
        <f ca="1">IF('PR-tampon'!B51="","",IF('PR-tampon'!B51=0,"",IF(INDIRECT(NOM_FR_FACADE&amp;ADDRESS('PR-tampon'!$E51,COLUMN(REFERENCEMENT_FACADE[Observation domaine d''emploi Hauteur])))=0,"-",INDIRECT(NOM_FR_FACADE&amp;ADDRESS('PR-tampon'!$E51,COLUMN(REFERENCEMENT_FACADE[Observation domaine d''emploi Hauteur]))))))</f>
        <v>Nb : Le critère de recherche par hauteur n'étant pas coché ou les données (hauteur ou situation) n'étant pas saisies, l'utilisateur est alerté qu'il peut exister des limites de hauteurs et des dispositions particulières données dans le référentiel technique du procédé qui ne sont pas affichées. 
Le logiciel peut les faire apparaitre, pour ce faire : 
 - la case de recherche en fonction de la hauteur doit être cochée ;
 - les données de hauteur ET de situation du bâtiment doivent être saisies.</v>
      </c>
      <c r="O85" s="2" t="str">
        <f ca="1">IF('PR-tampon'!B51="","",IF('PR-tampon'!B51=0,"",INDIRECT(NOM_FR_FACADE&amp;ADDRESS('PR-tampon'!$E51,COLUMN(REFERENCEMENT_FACADE[[#Headers],[Colonne zone visée]])))))</f>
        <v>4
4**
1
1</v>
      </c>
      <c r="P85" s="2" t="str">
        <f ca="1">IF('PR-tampon'!B51="","",IF('PR-tampon'!B51=0,"",INDIRECT(NOM_FR_FACADE&amp;ADDRESS('PR-tampon'!$E51,COLUMN(REFERENCEMENT_FACADE[[#Headers],[Colonne catégorie visée]])))))</f>
        <v>I
II
III
IV</v>
      </c>
      <c r="Q85" s="88" t="str">
        <f ca="1">IF(OR(RECH_CATEGORIE=FALSE,MID(Tableau5[[#This Row],[ZONE DE SISMICITE MAXIMALE POUR LA CATEGORIE DE BATIMENT VISEE]],2,2)="**"),IF('PR-tampon'!B51="","",IF('PR-tampon'!B51=0,"",IF(INDIRECT(NOM_FR_FACADE&amp;ADDRESS('PR-tampon'!$E51,COLUMN(REFERENCEMENT_FACADE[OBSERVATIONS SUR DOMAINE D''EMPLOI Sismique])))="","-",(INDIRECT(NOM_FR_FACADE&amp;ADDRESS('PR-tampon'!$E51,COLUMN(REFERENCEMENT_FACADE[OBSERVATIONS SUR DOMAINE D''EMPLOI Sismique]))))))),"")</f>
        <v>** Domaine d'emploi sismique :
Pose autorisée sans disposition particulière selon le domaine d'emploi accepté pour les bâtiments de catégorie d'importance II remplissant les conditions tels que définis au chapitre I “ Domaine d'application ” du Guide de construction parasismique des maisons individuelles DHUP CPMI -EC8 Zones 3-4, édition 2021.</v>
      </c>
      <c r="R85" s="2" t="str">
        <f ca="1">IF('PR-tampon'!B51="","",IF('PR-tampon'!B51=0,"",IF(INDIRECT(NOM_FR_FACADE&amp;ADDRESS('PR-tampon'!$E51,COLUMN(REFERENCEMENT_FACADE[REF ApL])))=0,"",INDIRECT(NOM_FR_FACADE&amp;ADDRESS('PR-tampon'!$E51,COLUMN(REFERENCEMENT_FACADE[REF ApL]))))))</f>
        <v/>
      </c>
    </row>
    <row r="86" spans="1:18" ht="170.1" customHeight="1" x14ac:dyDescent="0.3">
      <c r="A86" s="2">
        <f ca="1">IF('PR-tampon'!B52=0,"",IF(A85+1&gt;'MODULE DE RECHERCHE'!$F$36,"",A85+1))</f>
        <v>44</v>
      </c>
      <c r="B86" s="10">
        <f ca="1">IF('PR-tampon'!E52="","",IF('PR-tampon'!E52=0,"",INDIRECT(NOM_FR_FACADE&amp;ADDRESS('PR-tampon'!$E52,COLUMN(REFERENCEMENT_FACADE[[#Headers],[DATE REFERENCEMENT]])))))</f>
        <v>45370</v>
      </c>
      <c r="C86" s="2" t="str">
        <f ca="1">IF('PR-tampon'!B52="","",IF('PR-tampon'!B52=0,"",INDIRECT(NOM_FR_FACADE&amp;ADDRESS('PR-tampon'!$E52,COLUMN(REFERENCEMENT_FACADE[[#Headers],[ASPECT]])))))</f>
        <v>Lames</v>
      </c>
      <c r="D86" s="2" t="str">
        <f ca="1">IF('PR-tampon'!B52="","",IF('PR-tampon'!B52=0,"",INDIRECT(NOM_FR_FACADE&amp;ADDRESS('PR-tampon'!$E52,COLUMN(REFERENCEMENT_FACADE[[#Headers],[TYPE DE PROCEDE]])))))</f>
        <v>Bardage rapporté en bois-plastique</v>
      </c>
      <c r="E86" s="2" t="str">
        <f ca="1">IF('PR-tampon'!B52="","",IF('PR-tampon'!B52=0,"",INDIRECT(NOM_FR_FACADE&amp;ADDRESS('PR-tampon'!$E52,COLUMN(REFERENCEMENT_FACADE[[#Headers],[NOM COMMERCIAL DU PROCEDE]])))))</f>
        <v>MALO</v>
      </c>
      <c r="F86" s="2" t="str">
        <f ca="1">IF('PR-tampon'!B52="","",IF('PR-tampon'!B52=0,"",INDIRECT(NOM_FR_FACADE&amp;ADDRESS('PR-tampon'!$E52,COLUMN(REFERENCEMENT_FACADE[[#Headers],[FABRICANT / TITULAIRE]])))))</f>
        <v>Sylneo</v>
      </c>
      <c r="G86" s="2" t="str">
        <f ca="1">IF('PR-tampon'!B52="","",IF('PR-tampon'!B52=0,"",INDIRECT(NOM_FR_FACADE&amp;ADDRESS('PR-tampon'!$E52,COLUMN(REFERENCEMENT_FACADE[[#Headers],[TYPE DE DOCUMENT DE REFERENCE]])))))</f>
        <v>Avis Technique</v>
      </c>
      <c r="H86" s="2" t="str">
        <f ca="1">IF('PR-tampon'!B52="","",IF('PR-tampon'!B52=0,"",INDIRECT(NOM_FR_FACADE&amp;ADDRESS('PR-tampon'!$E52,COLUMN(REFERENCEMENT_FACADE[[#Headers],[REF]])))))</f>
        <v>2.2/22-1836_V2</v>
      </c>
      <c r="I86" s="10">
        <f ca="1">IF('PR-tampon'!B52="","",IF('PR-tampon'!B52=0,"",INDIRECT(NOM_FR_FACADE&amp;ADDRESS('PR-tampon'!$E52,COLUMN(REFERENCEMENT_FACADE[[#Headers],[AVIS LIMITE AU / VALIDITE]])))))</f>
        <v>45961</v>
      </c>
      <c r="J86" s="10" t="str">
        <f ca="1">IF('PR-tampon'!B52="","",IF('PR-tampon'!B52=0,"",INDIRECT(NOM_FR_FACADE&amp;ADDRESS('PR-tampon'!$E52,COLUMN(REFERENCEMENT_FACADE[[#Headers],[TC/TNC
dans le domaine d''emploi visé]])))))</f>
        <v>TC</v>
      </c>
      <c r="K86" s="2" t="str">
        <f ca="1">IF('PR-tampon'!B52="","",IF('PR-tampon'!B52=0,"",INDIRECT(NOM_FR_FACADE&amp;ADDRESS('PR-tampon'!$E52,COLUMN(REFERENCEMENT_FACADE[[#Headers],[Synthèse support visés]])))))</f>
        <v>COB (NF DTU 31.2) / CLT (Sous AT/DTA)</v>
      </c>
      <c r="L86" s="2" t="str">
        <f ca="1">IF('PR-tampon'!B52="","",IF('PR-tampon'!B52=0,"",INDIRECT(NOM_FR_FACADE&amp;ADDRESS('PR-tampon'!$E52,COLUMN(REFERENCEMENT_FACADE[[#Headers],[LIMITATION DE HAUTEUR DE FACADE3]])))))</f>
        <v>(Situation a à c) h≤ 10 m
(Situation d) h≤ 6 m</v>
      </c>
      <c r="M86" s="108">
        <f ca="1">IF('PR-tampon'!B52="","",IF('PR-tampon'!B52=0,"",INDIRECT(NOM_FR_FACADE&amp;ADDRESS('PR-tampon'!$E52,COLUMN(REFERENCEMENT_FACADE[[#Headers],[LIMITATION DE HAUTEUR DE FACADE]])))))</f>
        <v>10</v>
      </c>
      <c r="N86" s="88" t="str">
        <f ca="1">IF('PR-tampon'!B52="","",IF('PR-tampon'!B52=0,"",IF(INDIRECT(NOM_FR_FACADE&amp;ADDRESS('PR-tampon'!$E52,COLUMN(REFERENCEMENT_FACADE[Observation domaine d''emploi Hauteur])))=0,"-",INDIRECT(NOM_FR_FACADE&amp;ADDRESS('PR-tampon'!$E52,COLUMN(REFERENCEMENT_FACADE[Observation domaine d''emploi Hauteur]))))))</f>
        <v>Nb : Le critère de recherche par hauteur n'étant pas coché ou les données (hauteur ou situation) n'étant pas saisies, l'utilisateur est alerté qu'il peut exister des limites de hauteurs et des dispositions particulières données dans le référentiel technique du procédé qui ne sont pas affichées. 
Le logiciel peut les faire apparaitre, pour ce faire : 
 - la case de recherche en fonction de la hauteur doit être cochée ;
 - les données de hauteur ET de situation du bâtiment doivent être saisies.</v>
      </c>
      <c r="O86" s="2" t="str">
        <f ca="1">IF('PR-tampon'!B52="","",IF('PR-tampon'!B52=0,"",INDIRECT(NOM_FR_FACADE&amp;ADDRESS('PR-tampon'!$E52,COLUMN(REFERENCEMENT_FACADE[[#Headers],[Colonne zone visée]])))))</f>
        <v>4
2
1
1</v>
      </c>
      <c r="P86" s="2" t="str">
        <f ca="1">IF('PR-tampon'!B52="","",IF('PR-tampon'!B52=0,"",INDIRECT(NOM_FR_FACADE&amp;ADDRESS('PR-tampon'!$E52,COLUMN(REFERENCEMENT_FACADE[[#Headers],[Colonne catégorie visée]])))))</f>
        <v>I
II
III
IV</v>
      </c>
      <c r="Q86" s="88" t="str">
        <f ca="1">IF(OR(RECH_CATEGORIE=FALSE,MID(Tableau5[[#This Row],[ZONE DE SISMICITE MAXIMALE POUR LA CATEGORIE DE BATIMENT VISEE]],2,2)="**"),IF('PR-tampon'!B52="","",IF('PR-tampon'!B52=0,"",IF(INDIRECT(NOM_FR_FACADE&amp;ADDRESS('PR-tampon'!$E52,COLUMN(REFERENCEMENT_FACADE[OBSERVATIONS SUR DOMAINE D''EMPLOI Sismique])))="","-",(INDIRECT(NOM_FR_FACADE&amp;ADDRESS('PR-tampon'!$E52,COLUMN(REFERENCEMENT_FACADE[OBSERVATIONS SUR DOMAINE D''EMPLOI Sismique]))))))),"")</f>
        <v>-</v>
      </c>
      <c r="R86" s="2" t="str">
        <f ca="1">IF('PR-tampon'!B52="","",IF('PR-tampon'!B52=0,"",IF(INDIRECT(NOM_FR_FACADE&amp;ADDRESS('PR-tampon'!$E52,COLUMN(REFERENCEMENT_FACADE[REF ApL])))=0,"",INDIRECT(NOM_FR_FACADE&amp;ADDRESS('PR-tampon'!$E52,COLUMN(REFERENCEMENT_FACADE[REF ApL]))))))</f>
        <v/>
      </c>
    </row>
    <row r="87" spans="1:18" ht="170.1" customHeight="1" x14ac:dyDescent="0.3">
      <c r="A87" s="2">
        <f ca="1">IF('PR-tampon'!B53=0,"",IF(A86+1&gt;'MODULE DE RECHERCHE'!$F$36,"",A86+1))</f>
        <v>45</v>
      </c>
      <c r="B87" s="10">
        <f ca="1">IF('PR-tampon'!E53="","",IF('PR-tampon'!E53=0,"",INDIRECT(NOM_FR_FACADE&amp;ADDRESS('PR-tampon'!$E53,COLUMN(REFERENCEMENT_FACADE[[#Headers],[DATE REFERENCEMENT]])))))</f>
        <v>45049</v>
      </c>
      <c r="C87" s="2" t="str">
        <f ca="1">IF('PR-tampon'!B53="","",IF('PR-tampon'!B53=0,"",INDIRECT(NOM_FR_FACADE&amp;ADDRESS('PR-tampon'!$E53,COLUMN(REFERENCEMENT_FACADE[[#Headers],[ASPECT]])))))</f>
        <v>Lames</v>
      </c>
      <c r="D87" s="2" t="str">
        <f ca="1">IF('PR-tampon'!B53="","",IF('PR-tampon'!B53=0,"",INDIRECT(NOM_FR_FACADE&amp;ADDRESS('PR-tampon'!$E53,COLUMN(REFERENCEMENT_FACADE[[#Headers],[TYPE DE PROCEDE]])))))</f>
        <v>Bardage rapporté en bois-plastique</v>
      </c>
      <c r="E87" s="2" t="str">
        <f ca="1">IF('PR-tampon'!B53="","",IF('PR-tampon'!B53=0,"",INDIRECT(NOM_FR_FACADE&amp;ADDRESS('PR-tampon'!$E53,COLUMN(REFERENCEMENT_FACADE[[#Headers],[NOM COMMERCIAL DU PROCEDE]])))))</f>
        <v>CLAD / SMART sur Support Bois</v>
      </c>
      <c r="F87" s="2" t="str">
        <f ca="1">IF('PR-tampon'!B53="","",IF('PR-tampon'!B53=0,"",INDIRECT(NOM_FR_FACADE&amp;ADDRESS('PR-tampon'!$E53,COLUMN(REFERENCEMENT_FACADE[[#Headers],[FABRICANT / TITULAIRE]])))))</f>
        <v>Neolife</v>
      </c>
      <c r="G87" s="2" t="str">
        <f ca="1">IF('PR-tampon'!B53="","",IF('PR-tampon'!B53=0,"",INDIRECT(NOM_FR_FACADE&amp;ADDRESS('PR-tampon'!$E53,COLUMN(REFERENCEMENT_FACADE[[#Headers],[TYPE DE DOCUMENT DE REFERENCE]])))))</f>
        <v>Avis Technique</v>
      </c>
      <c r="H87" s="2" t="str">
        <f ca="1">IF('PR-tampon'!B53="","",IF('PR-tampon'!B53=0,"",INDIRECT(NOM_FR_FACADE&amp;ADDRESS('PR-tampon'!$E53,COLUMN(REFERENCEMENT_FACADE[[#Headers],[REF]])))))</f>
        <v>2.2/21-1819_V2</v>
      </c>
      <c r="I87" s="10">
        <f ca="1">IF('PR-tampon'!B53="","",IF('PR-tampon'!B53=0,"",INDIRECT(NOM_FR_FACADE&amp;ADDRESS('PR-tampon'!$E53,COLUMN(REFERENCEMENT_FACADE[[#Headers],[AVIS LIMITE AU / VALIDITE]])))))</f>
        <v>46387</v>
      </c>
      <c r="J87" s="10" t="str">
        <f ca="1">IF('PR-tampon'!B53="","",IF('PR-tampon'!B53=0,"",INDIRECT(NOM_FR_FACADE&amp;ADDRESS('PR-tampon'!$E53,COLUMN(REFERENCEMENT_FACADE[[#Headers],[TC/TNC
dans le domaine d''emploi visé]])))))</f>
        <v>TC</v>
      </c>
      <c r="K87" s="2" t="str">
        <f ca="1">IF('PR-tampon'!B53="","",IF('PR-tampon'!B53=0,"",INDIRECT(NOM_FR_FACADE&amp;ADDRESS('PR-tampon'!$E53,COLUMN(REFERENCEMENT_FACADE[[#Headers],[Synthèse support visés]])))))</f>
        <v>COB (NF DTU 31.2) / CLT (Sous AT/DTA)</v>
      </c>
      <c r="L87" s="2" t="str">
        <f ca="1">IF('PR-tampon'!B53="","",IF('PR-tampon'!B53=0,"",INDIRECT(NOM_FR_FACADE&amp;ADDRESS('PR-tampon'!$E53,COLUMN(REFERENCEMENT_FACADE[[#Headers],[LIMITATION DE HAUTEUR DE FACADE3]])))))</f>
        <v>(Situation a à c) h≤ 18 m
(Situation d) h≤ 10 m</v>
      </c>
      <c r="M87" s="108">
        <f ca="1">IF('PR-tampon'!B53="","",IF('PR-tampon'!B53=0,"",INDIRECT(NOM_FR_FACADE&amp;ADDRESS('PR-tampon'!$E53,COLUMN(REFERENCEMENT_FACADE[[#Headers],[LIMITATION DE HAUTEUR DE FACADE]])))))</f>
        <v>18</v>
      </c>
      <c r="N87" s="88" t="str">
        <f ca="1">IF('PR-tampon'!B53="","",IF('PR-tampon'!B53=0,"",IF(INDIRECT(NOM_FR_FACADE&amp;ADDRESS('PR-tampon'!$E53,COLUMN(REFERENCEMENT_FACADE[Observation domaine d''emploi Hauteur])))=0,"-",INDIRECT(NOM_FR_FACADE&amp;ADDRESS('PR-tampon'!$E53,COLUMN(REFERENCEMENT_FACADE[Observation domaine d''emploi Hauteur]))))))</f>
        <v>Nb : Le critère de recherche par hauteur n'étant pas coché ou les données (hauteur ou situation) n'étant pas saisies, l'utilisateur est alerté qu'il peut exister des limites de hauteurs et des dispositions particulières données dans le référentiel technique du procédé qui ne sont pas affichées. 
Le logiciel peut les faire apparaitre, pour ce faire : 
 - la case de recherche en fonction de la hauteur doit être cochée ;
 - les données de hauteur ET de situation du bâtiment doivent être saisies.</v>
      </c>
      <c r="O87" s="2" t="str">
        <f ca="1">IF('PR-tampon'!B53="","",IF('PR-tampon'!B53=0,"",INDIRECT(NOM_FR_FACADE&amp;ADDRESS('PR-tampon'!$E53,COLUMN(REFERENCEMENT_FACADE[[#Headers],[Colonne zone visée]])))))</f>
        <v>4
4
4
1</v>
      </c>
      <c r="P87" s="2" t="str">
        <f ca="1">IF('PR-tampon'!B53="","",IF('PR-tampon'!B53=0,"",INDIRECT(NOM_FR_FACADE&amp;ADDRESS('PR-tampon'!$E53,COLUMN(REFERENCEMENT_FACADE[[#Headers],[Colonne catégorie visée]])))))</f>
        <v>I
II
III
IV</v>
      </c>
      <c r="Q87" s="88" t="str">
        <f ca="1">IF(OR(RECH_CATEGORIE=FALSE,MID(Tableau5[[#This Row],[ZONE DE SISMICITE MAXIMALE POUR LA CATEGORIE DE BATIMENT VISEE]],2,2)="**"),IF('PR-tampon'!B53="","",IF('PR-tampon'!B53=0,"",IF(INDIRECT(NOM_FR_FACADE&amp;ADDRESS('PR-tampon'!$E53,COLUMN(REFERENCEMENT_FACADE[OBSERVATIONS SUR DOMAINE D''EMPLOI Sismique])))="","-",(INDIRECT(NOM_FR_FACADE&amp;ADDRESS('PR-tampon'!$E53,COLUMN(REFERENCEMENT_FACADE[OBSERVATIONS SUR DOMAINE D''EMPLOI Sismique]))))))),"")</f>
        <v>-</v>
      </c>
      <c r="R87" s="2" t="str">
        <f ca="1">IF('PR-tampon'!B53="","",IF('PR-tampon'!B53=0,"",IF(INDIRECT(NOM_FR_FACADE&amp;ADDRESS('PR-tampon'!$E53,COLUMN(REFERENCEMENT_FACADE[REF ApL])))=0,"",INDIRECT(NOM_FR_FACADE&amp;ADDRESS('PR-tampon'!$E53,COLUMN(REFERENCEMENT_FACADE[REF ApL]))))))</f>
        <v/>
      </c>
    </row>
    <row r="88" spans="1:18" ht="170.1" customHeight="1" x14ac:dyDescent="0.3">
      <c r="A88" s="2">
        <f ca="1">IF('PR-tampon'!B54=0,"",IF(A87+1&gt;'MODULE DE RECHERCHE'!$F$36,"",A87+1))</f>
        <v>46</v>
      </c>
      <c r="B88" s="10">
        <f ca="1">IF('PR-tampon'!E54="","",IF('PR-tampon'!E54=0,"",INDIRECT(NOM_FR_FACADE&amp;ADDRESS('PR-tampon'!$E54,COLUMN(REFERENCEMENT_FACADE[[#Headers],[DATE REFERENCEMENT]])))))</f>
        <v>44230</v>
      </c>
      <c r="C88" s="2" t="str">
        <f ca="1">IF('PR-tampon'!B54="","",IF('PR-tampon'!B54=0,"",INDIRECT(NOM_FR_FACADE&amp;ADDRESS('PR-tampon'!$E54,COLUMN(REFERENCEMENT_FACADE[[#Headers],[ASPECT]])))))</f>
        <v>Lames</v>
      </c>
      <c r="D88" s="2" t="str">
        <f ca="1">IF('PR-tampon'!B54="","",IF('PR-tampon'!B54=0,"",INDIRECT(NOM_FR_FACADE&amp;ADDRESS('PR-tampon'!$E54,COLUMN(REFERENCEMENT_FACADE[[#Headers],[TYPE DE PROCEDE]])))))</f>
        <v>Bardage rapporté en bois-plastique</v>
      </c>
      <c r="E88" s="2" t="str">
        <f ca="1">IF('PR-tampon'!B54="","",IF('PR-tampon'!B54=0,"",INDIRECT(NOM_FR_FACADE&amp;ADDRESS('PR-tampon'!$E54,COLUMN(REFERENCEMENT_FACADE[[#Headers],[NOM COMMERCIAL DU PROCEDE]])))))</f>
        <v>Naturetech™</v>
      </c>
      <c r="F88" s="2" t="str">
        <f ca="1">IF('PR-tampon'!B54="","",IF('PR-tampon'!B54=0,"",INDIRECT(NOM_FR_FACADE&amp;ADDRESS('PR-tampon'!$E54,COLUMN(REFERENCEMENT_FACADE[[#Headers],[FABRICANT / TITULAIRE]])))))</f>
        <v>KWP
(CA)</v>
      </c>
      <c r="G88" s="2" t="str">
        <f ca="1">IF('PR-tampon'!B54="","",IF('PR-tampon'!B54=0,"",INDIRECT(NOM_FR_FACADE&amp;ADDRESS('PR-tampon'!$E54,COLUMN(REFERENCEMENT_FACADE[[#Headers],[TYPE DE DOCUMENT DE REFERENCE]])))))</f>
        <v>Avis Technique</v>
      </c>
      <c r="H88" s="2" t="str">
        <f ca="1">IF('PR-tampon'!B54="","",IF('PR-tampon'!B54=0,"",INDIRECT(NOM_FR_FACADE&amp;ADDRESS('PR-tampon'!$E54,COLUMN(REFERENCEMENT_FACADE[[#Headers],[REF]])))))</f>
        <v xml:space="preserve">2.2/16-1752_V1 </v>
      </c>
      <c r="I88" s="10">
        <f ca="1">IF('PR-tampon'!B54="","",IF('PR-tampon'!B54=0,"",INDIRECT(NOM_FR_FACADE&amp;ADDRESS('PR-tampon'!$E54,COLUMN(REFERENCEMENT_FACADE[[#Headers],[AVIS LIMITE AU / VALIDITE]])))))</f>
        <v>46022</v>
      </c>
      <c r="J88" s="10" t="str">
        <f ca="1">IF('PR-tampon'!B54="","",IF('PR-tampon'!B54=0,"",INDIRECT(NOM_FR_FACADE&amp;ADDRESS('PR-tampon'!$E54,COLUMN(REFERENCEMENT_FACADE[[#Headers],[TC/TNC
dans le domaine d''emploi visé]])))))</f>
        <v>TC</v>
      </c>
      <c r="K88" s="2" t="str">
        <f ca="1">IF('PR-tampon'!B54="","",IF('PR-tampon'!B54=0,"",INDIRECT(NOM_FR_FACADE&amp;ADDRESS('PR-tampon'!$E54,COLUMN(REFERENCEMENT_FACADE[[#Headers],[Synthèse support visés]])))))</f>
        <v>COB (NF DTU 31.2) / CLT (Sous AT/DTA)</v>
      </c>
      <c r="L88" s="2" t="str">
        <f ca="1">IF('PR-tampon'!B54="","",IF('PR-tampon'!B54=0,"",INDIRECT(NOM_FR_FACADE&amp;ADDRESS('PR-tampon'!$E54,COLUMN(REFERENCEMENT_FACADE[[#Headers],[LIMITATION DE HAUTEUR DE FACADE3]])))))</f>
        <v>(Situation a à c) h≤ 10 m
(Situation d) h≤ 6 m</v>
      </c>
      <c r="M88" s="108">
        <f ca="1">IF('PR-tampon'!B54="","",IF('PR-tampon'!B54=0,"",INDIRECT(NOM_FR_FACADE&amp;ADDRESS('PR-tampon'!$E54,COLUMN(REFERENCEMENT_FACADE[[#Headers],[LIMITATION DE HAUTEUR DE FACADE]])))))</f>
        <v>10</v>
      </c>
      <c r="N88" s="88" t="str">
        <f ca="1">IF('PR-tampon'!B54="","",IF('PR-tampon'!B54=0,"",IF(INDIRECT(NOM_FR_FACADE&amp;ADDRESS('PR-tampon'!$E54,COLUMN(REFERENCEMENT_FACADE[Observation domaine d''emploi Hauteur])))=0,"-",INDIRECT(NOM_FR_FACADE&amp;ADDRESS('PR-tampon'!$E54,COLUMN(REFERENCEMENT_FACADE[Observation domaine d''emploi Hauteur]))))))</f>
        <v>Nb : Le critère de recherche par hauteur n'étant pas coché ou les données (hauteur ou situation) n'étant pas saisies, l'utilisateur est alerté qu'il peut exister des limites de hauteurs et des dispositions particulières données dans le référentiel technique du procédé qui ne sont pas affichées. 
Le logiciel peut les faire apparaitre, pour ce faire : 
 - la case de recherche en fonction de la hauteur doit être cochée ;
 - les données de hauteur ET de situation du bâtiment doivent être saisies.</v>
      </c>
      <c r="O88" s="2" t="str">
        <f ca="1">IF('PR-tampon'!B54="","",IF('PR-tampon'!B54=0,"",INDIRECT(NOM_FR_FACADE&amp;ADDRESS('PR-tampon'!$E54,COLUMN(REFERENCEMENT_FACADE[[#Headers],[Colonne zone visée]])))))</f>
        <v>4
2
1
1</v>
      </c>
      <c r="P88" s="2" t="str">
        <f ca="1">IF('PR-tampon'!B54="","",IF('PR-tampon'!B54=0,"",INDIRECT(NOM_FR_FACADE&amp;ADDRESS('PR-tampon'!$E54,COLUMN(REFERENCEMENT_FACADE[[#Headers],[Colonne catégorie visée]])))))</f>
        <v>I
II
III
IV</v>
      </c>
      <c r="Q88" s="88" t="str">
        <f ca="1">IF(OR(RECH_CATEGORIE=FALSE,MID(Tableau5[[#This Row],[ZONE DE SISMICITE MAXIMALE POUR LA CATEGORIE DE BATIMENT VISEE]],2,2)="**"),IF('PR-tampon'!B54="","",IF('PR-tampon'!B54=0,"",IF(INDIRECT(NOM_FR_FACADE&amp;ADDRESS('PR-tampon'!$E54,COLUMN(REFERENCEMENT_FACADE[OBSERVATIONS SUR DOMAINE D''EMPLOI Sismique])))="","-",(INDIRECT(NOM_FR_FACADE&amp;ADDRESS('PR-tampon'!$E54,COLUMN(REFERENCEMENT_FACADE[OBSERVATIONS SUR DOMAINE D''EMPLOI Sismique]))))))),"")</f>
        <v>-</v>
      </c>
      <c r="R88" s="2" t="str">
        <f ca="1">IF('PR-tampon'!B54="","",IF('PR-tampon'!B54=0,"",IF(INDIRECT(NOM_FR_FACADE&amp;ADDRESS('PR-tampon'!$E54,COLUMN(REFERENCEMENT_FACADE[REF ApL])))=0,"",INDIRECT(NOM_FR_FACADE&amp;ADDRESS('PR-tampon'!$E54,COLUMN(REFERENCEMENT_FACADE[REF ApL]))))))</f>
        <v/>
      </c>
    </row>
    <row r="89" spans="1:18" ht="170.1" customHeight="1" x14ac:dyDescent="0.3">
      <c r="A89" s="2">
        <f ca="1">IF('PR-tampon'!B55=0,"",IF(A88+1&gt;'MODULE DE RECHERCHE'!$F$36,"",A88+1))</f>
        <v>47</v>
      </c>
      <c r="B89" s="10">
        <f ca="1">IF('PR-tampon'!E55="","",IF('PR-tampon'!E55=0,"",INDIRECT(NOM_FR_FACADE&amp;ADDRESS('PR-tampon'!$E55,COLUMN(REFERENCEMENT_FACADE[[#Headers],[DATE REFERENCEMENT]])))))</f>
        <v>45085</v>
      </c>
      <c r="C89" s="2" t="str">
        <f ca="1">IF('PR-tampon'!B55="","",IF('PR-tampon'!B55=0,"",INDIRECT(NOM_FR_FACADE&amp;ADDRESS('PR-tampon'!$E55,COLUMN(REFERENCEMENT_FACADE[[#Headers],[ASPECT]])))))</f>
        <v>Lames</v>
      </c>
      <c r="D89" s="2" t="str">
        <f ca="1">IF('PR-tampon'!B55="","",IF('PR-tampon'!B55=0,"",INDIRECT(NOM_FR_FACADE&amp;ADDRESS('PR-tampon'!$E55,COLUMN(REFERENCEMENT_FACADE[[#Headers],[TYPE DE PROCEDE]])))))</f>
        <v>Bardage rapporté en bois-plastique sur FOB (Propriétaire)</v>
      </c>
      <c r="E89" s="2" t="str">
        <f ca="1">IF('PR-tampon'!B55="","",IF('PR-tampon'!B55=0,"",INDIRECT(NOM_FR_FACADE&amp;ADDRESS('PR-tampon'!$E55,COLUMN(REFERENCEMENT_FACADE[[#Headers],[NOM COMMERCIAL DU PROCEDE]])))))</f>
        <v>Façade à ossature bois non porteuse perspirante</v>
      </c>
      <c r="F89" s="2" t="str">
        <f ca="1">IF('PR-tampon'!B55="","",IF('PR-tampon'!B55=0,"",INDIRECT(NOM_FR_FACADE&amp;ADDRESS('PR-tampon'!$E55,COLUMN(REFERENCEMENT_FACADE[[#Headers],[FABRICANT / TITULAIRE]])))))</f>
        <v>SYbois</v>
      </c>
      <c r="G89" s="2" t="str">
        <f ca="1">IF('PR-tampon'!B55="","",IF('PR-tampon'!B55=0,"",INDIRECT(NOM_FR_FACADE&amp;ADDRESS('PR-tampon'!$E55,COLUMN(REFERENCEMENT_FACADE[[#Headers],[TYPE DE DOCUMENT DE REFERENCE]])))))</f>
        <v>Appréciation Technique d'Expérimentation (ATEx cas a)</v>
      </c>
      <c r="H89" s="2" t="str">
        <f ca="1">IF('PR-tampon'!B55="","",IF('PR-tampon'!B55=0,"",INDIRECT(NOM_FR_FACADE&amp;ADDRESS('PR-tampon'!$E55,COLUMN(REFERENCEMENT_FACADE[[#Headers],[REF]])))))</f>
        <v>2944_v1</v>
      </c>
      <c r="I89" s="10">
        <f ca="1">IF('PR-tampon'!B55="","",IF('PR-tampon'!B55=0,"",INDIRECT(NOM_FR_FACADE&amp;ADDRESS('PR-tampon'!$E55,COLUMN(REFERENCEMENT_FACADE[[#Headers],[AVIS LIMITE AU / VALIDITE]])))))</f>
        <v>45747</v>
      </c>
      <c r="J89" s="10" t="str">
        <f ca="1">IF('PR-tampon'!B55="","",IF('PR-tampon'!B55=0,"",INDIRECT(NOM_FR_FACADE&amp;ADDRESS('PR-tampon'!$E55,COLUMN(REFERENCEMENT_FACADE[[#Headers],[TC/TNC
dans le domaine d''emploi visé]])))))</f>
        <v>TC</v>
      </c>
      <c r="K89" s="2" t="str">
        <f ca="1">IF('PR-tampon'!B55="","",IF('PR-tampon'!B55=0,"",INDIRECT(NOM_FR_FACADE&amp;ADDRESS('PR-tampon'!$E55,COLUMN(REFERENCEMENT_FACADE[[#Headers],[Synthèse support visés]])))))</f>
        <v>FOB (Sous AT/DTA/ATEx)</v>
      </c>
      <c r="L89" s="2" t="str">
        <f ca="1">IF('PR-tampon'!B55="","",IF('PR-tampon'!B55=0,"",INDIRECT(NOM_FR_FACADE&amp;ADDRESS('PR-tampon'!$E55,COLUMN(REFERENCEMENT_FACADE[[#Headers],[LIMITATION DE HAUTEUR DE FACADE3]])))))</f>
        <v>(Situation a à c) h≤ 18 m
(Situation d) h≤ 10 m</v>
      </c>
      <c r="M89" s="108">
        <f ca="1">IF('PR-tampon'!B55="","",IF('PR-tampon'!B55=0,"",INDIRECT(NOM_FR_FACADE&amp;ADDRESS('PR-tampon'!$E55,COLUMN(REFERENCEMENT_FACADE[[#Headers],[LIMITATION DE HAUTEUR DE FACADE]])))))</f>
        <v>18</v>
      </c>
      <c r="N89" s="88" t="str">
        <f ca="1">IF('PR-tampon'!B55="","",IF('PR-tampon'!B55=0,"",IF(INDIRECT(NOM_FR_FACADE&amp;ADDRESS('PR-tampon'!$E55,COLUMN(REFERENCEMENT_FACADE[Observation domaine d''emploi Hauteur])))=0,"-",INDIRECT(NOM_FR_FACADE&amp;ADDRESS('PR-tampon'!$E55,COLUMN(REFERENCEMENT_FACADE[Observation domaine d''emploi Hauteur]))))))</f>
        <v>- Comme mentionné dans le §2.2 de l'Appréciation, le domaine d’emploi des bardages rapportés n’est pas modifié par le procédé de façade propriétaire. La limite de hauteur du domaine d’emploi indiquée ci-contre correspond donc au domaine d’emploi le plus restreint entre celui du procédé de façade et celui du revêtement extérieur. Le procédé pouvant être utilisé en façade jusqu’en 4ième famille pour des bâtiments d’habitation et jusqu’à une hauteur de plancher bas de dernier niveau de 28m pour les ERP, ERT, et comme le référentiel de la famille de revêtement extérieur ci-contre vise des hauteurs moindres, c’est donc le référentiel du revêtement qui limite le domaine d’emploi.
Nb : Le critère de recherche par hauteur n'étant pas coché ou les données (hauteur ou situation) n'étant pas saisies, l'utilisateur est alerté qu'il peut exister des limites de hauteurs et des dispositions particulières données dans le référentiel technique du procédé qui ne sont pas affichées. 
Le logiciel peut les faire apparaitre, pour ce faire : 
 - la case de recherche en fonction de la hauteur doit être cochée ;
 - les données de hauteur ET de situation du bâtiment doivent être saisies.</v>
      </c>
      <c r="O89" s="2" t="str">
        <f ca="1">IF('PR-tampon'!B55="","",IF('PR-tampon'!B55=0,"",INDIRECT(NOM_FR_FACADE&amp;ADDRESS('PR-tampon'!$E55,COLUMN(REFERENCEMENT_FACADE[[#Headers],[Colonne zone visée]])))))</f>
        <v>4
4**
4**
4**</v>
      </c>
      <c r="P89" s="2" t="str">
        <f ca="1">IF('PR-tampon'!B55="","",IF('PR-tampon'!B55=0,"",INDIRECT(NOM_FR_FACADE&amp;ADDRESS('PR-tampon'!$E55,COLUMN(REFERENCEMENT_FACADE[[#Headers],[Colonne catégorie visée]])))))</f>
        <v>I
II
III
IV</v>
      </c>
      <c r="Q89" s="88" t="str">
        <f ca="1">IF(OR(RECH_CATEGORIE=FALSE,MID(Tableau5[[#This Row],[ZONE DE SISMICITE MAXIMALE POUR LA CATEGORIE DE BATIMENT VISEE]],2,2)="**"),IF('PR-tampon'!B55="","",IF('PR-tampon'!B55=0,"",IF(INDIRECT(NOM_FR_FACADE&amp;ADDRESS('PR-tampon'!$E55,COLUMN(REFERENCEMENT_FACADE[OBSERVATIONS SUR DOMAINE D''EMPLOI Sismique])))="","-",(INDIRECT(NOM_FR_FACADE&amp;ADDRESS('PR-tampon'!$E55,COLUMN(REFERENCEMENT_FACADE[OBSERVATIONS SUR DOMAINE D''EMPLOI Sismique]))))))),"")</f>
        <v>** Domaine d'emploi sismique :
Toutefois le procédé de bardage extérieur pourra limiter les zones de sismicité des bâtiments visés.</v>
      </c>
      <c r="R89" s="2" t="str">
        <f ca="1">IF('PR-tampon'!B55="","",IF('PR-tampon'!B55=0,"",IF(INDIRECT(NOM_FR_FACADE&amp;ADDRESS('PR-tampon'!$E55,COLUMN(REFERENCEMENT_FACADE[REF ApL])))=0,"",INDIRECT(NOM_FR_FACADE&amp;ADDRESS('PR-tampon'!$E55,COLUMN(REFERENCEMENT_FACADE[REF ApL]))))))</f>
        <v>EFR 14-001488
EFR 18-004504</v>
      </c>
    </row>
    <row r="90" spans="1:18" ht="170.1" customHeight="1" x14ac:dyDescent="0.3">
      <c r="A90" s="2">
        <f ca="1">IF('PR-tampon'!B56=0,"",IF(A89+1&gt;'MODULE DE RECHERCHE'!$F$36,"",A89+1))</f>
        <v>48</v>
      </c>
      <c r="B90" s="10">
        <f ca="1">IF('PR-tampon'!E56="","",IF('PR-tampon'!E56=0,"",INDIRECT(NOM_FR_FACADE&amp;ADDRESS('PR-tampon'!$E56,COLUMN(REFERENCEMENT_FACADE[[#Headers],[DATE REFERENCEMENT]])))))</f>
        <v>45049</v>
      </c>
      <c r="C90" s="2" t="str">
        <f ca="1">IF('PR-tampon'!B56="","",IF('PR-tampon'!B56=0,"",INDIRECT(NOM_FR_FACADE&amp;ADDRESS('PR-tampon'!$E56,COLUMN(REFERENCEMENT_FACADE[[#Headers],[ASPECT]])))))</f>
        <v>Lames</v>
      </c>
      <c r="D90" s="2" t="str">
        <f ca="1">IF('PR-tampon'!B56="","",IF('PR-tampon'!B56=0,"",INDIRECT(NOM_FR_FACADE&amp;ADDRESS('PR-tampon'!$E56,COLUMN(REFERENCEMENT_FACADE[[#Headers],[TYPE DE PROCEDE]])))))</f>
        <v>Bardage rapporté en bois-plastique sur FOB (Propriétaire)</v>
      </c>
      <c r="E90" s="2" t="str">
        <f ca="1">IF('PR-tampon'!B56="","",IF('PR-tampon'!B56=0,"",INDIRECT(NOM_FR_FACADE&amp;ADDRESS('PR-tampon'!$E56,COLUMN(REFERENCEMENT_FACADE[[#Headers],[NOM COMMERCIAL DU PROCEDE]])))))</f>
        <v>Façade PANOBLOC</v>
      </c>
      <c r="F90" s="2" t="str">
        <f ca="1">IF('PR-tampon'!B56="","",IF('PR-tampon'!B56=0,"",INDIRECT(NOM_FR_FACADE&amp;ADDRESS('PR-tampon'!$E56,COLUMN(REFERENCEMENT_FACADE[[#Headers],[FABRICANT / TITULAIRE]])))))</f>
        <v>Techniwood S.A.S.</v>
      </c>
      <c r="G90" s="2" t="str">
        <f ca="1">IF('PR-tampon'!B56="","",IF('PR-tampon'!B56=0,"",INDIRECT(NOM_FR_FACADE&amp;ADDRESS('PR-tampon'!$E56,COLUMN(REFERENCEMENT_FACADE[[#Headers],[TYPE DE DOCUMENT DE REFERENCE]])))))</f>
        <v>Avis Technique</v>
      </c>
      <c r="H90" s="2" t="str">
        <f ca="1">IF('PR-tampon'!B56="","",IF('PR-tampon'!B56=0,"",INDIRECT(NOM_FR_FACADE&amp;ADDRESS('PR-tampon'!$E56,COLUMN(REFERENCEMENT_FACADE[[#Headers],[REF]])))))</f>
        <v>2.1/14-1636_V2</v>
      </c>
      <c r="I90" s="10">
        <f ca="1">IF('PR-tampon'!B56="","",IF('PR-tampon'!B56=0,"",INDIRECT(NOM_FR_FACADE&amp;ADDRESS('PR-tampon'!$E56,COLUMN(REFERENCEMENT_FACADE[[#Headers],[AVIS LIMITE AU / VALIDITE]])))))</f>
        <v>46752</v>
      </c>
      <c r="J90" s="10" t="str">
        <f ca="1">IF('PR-tampon'!B56="","",IF('PR-tampon'!B56=0,"",INDIRECT(NOM_FR_FACADE&amp;ADDRESS('PR-tampon'!$E56,COLUMN(REFERENCEMENT_FACADE[[#Headers],[TC/TNC
dans le domaine d''emploi visé]])))))</f>
        <v>TC</v>
      </c>
      <c r="K90" s="2" t="str">
        <f ca="1">IF('PR-tampon'!B56="","",IF('PR-tampon'!B56=0,"",INDIRECT(NOM_FR_FACADE&amp;ADDRESS('PR-tampon'!$E56,COLUMN(REFERENCEMENT_FACADE[[#Headers],[Synthèse support visés]])))))</f>
        <v>FOB (Sous AT/DTA/ATEx)</v>
      </c>
      <c r="L90" s="2" t="str">
        <f ca="1">IF('PR-tampon'!B56="","",IF('PR-tampon'!B56=0,"",INDIRECT(NOM_FR_FACADE&amp;ADDRESS('PR-tampon'!$E56,COLUMN(REFERENCEMENT_FACADE[[#Headers],[LIMITATION DE HAUTEUR DE FACADE3]])))))</f>
        <v>(Situation a à c) h≤ 18 m
(Situation d) h≤ 10 m</v>
      </c>
      <c r="M90" s="108">
        <f ca="1">IF('PR-tampon'!B56="","",IF('PR-tampon'!B56=0,"",INDIRECT(NOM_FR_FACADE&amp;ADDRESS('PR-tampon'!$E56,COLUMN(REFERENCEMENT_FACADE[[#Headers],[LIMITATION DE HAUTEUR DE FACADE]])))))</f>
        <v>18</v>
      </c>
      <c r="N90" s="88" t="str">
        <f ca="1">IF('PR-tampon'!B56="","",IF('PR-tampon'!B56=0,"",IF(INDIRECT(NOM_FR_FACADE&amp;ADDRESS('PR-tampon'!$E56,COLUMN(REFERENCEMENT_FACADE[Observation domaine d''emploi Hauteur])))=0,"-",INDIRECT(NOM_FR_FACADE&amp;ADDRESS('PR-tampon'!$E56,COLUMN(REFERENCEMENT_FACADE[Observation domaine d''emploi Hauteur]))))))</f>
        <v xml:space="preserve"> - Comme mentionné au §2.4.6 de l’Avis technique, la limite de hauteur du domaine d’emploi indiquée ci-contre correspond au domaine d’emploi le plus restreint entre celui du PANOBLOC et celui du revêtement extérieur. Le Panobloc pouvant être utilisé en façade jusqu’en 4ième famille pour des bâtiments d’habitation et jusqu’à une hauteur de plancher bas de dernier niveau de 28m pour les ERP et ERT, et comme le référentiel de la famille de revêtement extérieur ci-contre vise des hauteurs moindre, c’est donc le référentiel du revêtement qui limite le domaine d’emploi.
Nb : Le critère de recherche par hauteur n'étant pas coché ou les données (hauteur ou situation) n'étant pas saisies, l'utilisateur est alerté qu'il peut exister des limites de hauteurs et des dispositions particulières données dans le référentiel technique du procédé qui ne sont pas affichées. 
Le logiciel peut les faire apparaitre, pour ce faire : 
 - la case de recherche en fonction de la hauteur doit être cochée ;
 - les données de hauteur ET de situation du bâtiment doivent être saisies.</v>
      </c>
      <c r="O90" s="2" t="str">
        <f ca="1">IF('PR-tampon'!B56="","",IF('PR-tampon'!B56=0,"",INDIRECT(NOM_FR_FACADE&amp;ADDRESS('PR-tampon'!$E56,COLUMN(REFERENCEMENT_FACADE[[#Headers],[Colonne zone visée]])))))</f>
        <v>4
4**
4**
4**</v>
      </c>
      <c r="P90" s="2" t="str">
        <f ca="1">IF('PR-tampon'!B56="","",IF('PR-tampon'!B56=0,"",INDIRECT(NOM_FR_FACADE&amp;ADDRESS('PR-tampon'!$E56,COLUMN(REFERENCEMENT_FACADE[[#Headers],[Colonne catégorie visée]])))))</f>
        <v>I
II
III
IV</v>
      </c>
      <c r="Q90" s="88" t="str">
        <f ca="1">IF(OR(RECH_CATEGORIE=FALSE,MID(Tableau5[[#This Row],[ZONE DE SISMICITE MAXIMALE POUR LA CATEGORIE DE BATIMENT VISEE]],2,2)="**"),IF('PR-tampon'!B56="","",IF('PR-tampon'!B56=0,"",IF(INDIRECT(NOM_FR_FACADE&amp;ADDRESS('PR-tampon'!$E56,COLUMN(REFERENCEMENT_FACADE[OBSERVATIONS SUR DOMAINE D''EMPLOI Sismique])))="","-",(INDIRECT(NOM_FR_FACADE&amp;ADDRESS('PR-tampon'!$E56,COLUMN(REFERENCEMENT_FACADE[OBSERVATIONS SUR DOMAINE D''EMPLOI Sismique]))))))),"")</f>
        <v>** Domaine d'emploi sismique :
Toutefois le procédé de bardage extérieur pourra limiter les zones de sismicité des bâtiments visés.</v>
      </c>
      <c r="R90" s="2" t="str">
        <f ca="1">IF('PR-tampon'!B56="","",IF('PR-tampon'!B56=0,"",IF(INDIRECT(NOM_FR_FACADE&amp;ADDRESS('PR-tampon'!$E56,COLUMN(REFERENCEMENT_FACADE[REF ApL])))=0,"",INDIRECT(NOM_FR_FACADE&amp;ADDRESS('PR-tampon'!$E56,COLUMN(REFERENCEMENT_FACADE[REF ApL]))))))</f>
        <v>AL14-146 Version 3</v>
      </c>
    </row>
    <row r="91" spans="1:18" ht="170.1" customHeight="1" x14ac:dyDescent="0.3">
      <c r="A91" s="2">
        <f ca="1">IF('PR-tampon'!B57=0,"",IF(A90+1&gt;'MODULE DE RECHERCHE'!$F$36,"",A90+1))</f>
        <v>49</v>
      </c>
      <c r="B91" s="10">
        <f ca="1">IF('PR-tampon'!E57="","",IF('PR-tampon'!E57=0,"",INDIRECT(NOM_FR_FACADE&amp;ADDRESS('PR-tampon'!$E57,COLUMN(REFERENCEMENT_FACADE[[#Headers],[DATE REFERENCEMENT]])))))</f>
        <v>44634</v>
      </c>
      <c r="C91" s="2" t="str">
        <f ca="1">IF('PR-tampon'!B57="","",IF('PR-tampon'!B57=0,"",INDIRECT(NOM_FR_FACADE&amp;ADDRESS('PR-tampon'!$E57,COLUMN(REFERENCEMENT_FACADE[[#Headers],[ASPECT]])))))</f>
        <v>Lames</v>
      </c>
      <c r="D91" s="2" t="str">
        <f ca="1">IF('PR-tampon'!B57="","",IF('PR-tampon'!B57=0,"",INDIRECT(NOM_FR_FACADE&amp;ADDRESS('PR-tampon'!$E57,COLUMN(REFERENCEMENT_FACADE[[#Headers],[TYPE DE PROCEDE]])))))</f>
        <v>Bardage rapporté en lame stratifié HPL</v>
      </c>
      <c r="E91" s="2" t="str">
        <f ca="1">IF('PR-tampon'!B57="","",IF('PR-tampon'!B57=0,"",INDIRECT(NOM_FR_FACADE&amp;ADDRESS('PR-tampon'!$E57,COLUMN(REFERENCEMENT_FACADE[[#Headers],[NOM COMMERCIAL DU PROCEDE]])))))</f>
        <v>Pura ® NFC</v>
      </c>
      <c r="F91" s="2" t="str">
        <f ca="1">IF('PR-tampon'!B57="","",IF('PR-tampon'!B57=0,"",INDIRECT(NOM_FR_FACADE&amp;ADDRESS('PR-tampon'!$E57,COLUMN(REFERENCEMENT_FACADE[[#Headers],[FABRICANT / TITULAIRE]])))))</f>
        <v>Trespa International BV 
(NL)</v>
      </c>
      <c r="G91" s="2" t="str">
        <f ca="1">IF('PR-tampon'!B57="","",IF('PR-tampon'!B57=0,"",INDIRECT(NOM_FR_FACADE&amp;ADDRESS('PR-tampon'!$E57,COLUMN(REFERENCEMENT_FACADE[[#Headers],[TYPE DE DOCUMENT DE REFERENCE]])))))</f>
        <v>Avis Technique</v>
      </c>
      <c r="H91" s="2" t="str">
        <f ca="1">IF('PR-tampon'!B57="","",IF('PR-tampon'!B57=0,"",INDIRECT(NOM_FR_FACADE&amp;ADDRESS('PR-tampon'!$E57,COLUMN(REFERENCEMENT_FACADE[[#Headers],[REF]])))))</f>
        <v>2.2/18-1791_V2</v>
      </c>
      <c r="I91" s="10">
        <f ca="1">IF('PR-tampon'!B57="","",IF('PR-tampon'!B57=0,"",INDIRECT(NOM_FR_FACADE&amp;ADDRESS('PR-tampon'!$E57,COLUMN(REFERENCEMENT_FACADE[[#Headers],[AVIS LIMITE AU / VALIDITE]])))))</f>
        <v>46022</v>
      </c>
      <c r="J91" s="10" t="str">
        <f ca="1">IF('PR-tampon'!B57="","",IF('PR-tampon'!B57=0,"",INDIRECT(NOM_FR_FACADE&amp;ADDRESS('PR-tampon'!$E57,COLUMN(REFERENCEMENT_FACADE[[#Headers],[TC/TNC
dans le domaine d''emploi visé]])))))</f>
        <v>TC</v>
      </c>
      <c r="K91" s="2" t="str">
        <f ca="1">IF('PR-tampon'!B57="","",IF('PR-tampon'!B57=0,"",INDIRECT(NOM_FR_FACADE&amp;ADDRESS('PR-tampon'!$E57,COLUMN(REFERENCEMENT_FACADE[[#Headers],[Synthèse support visés]])))))</f>
        <v>COB (NF DTU 31.2) / CLT (Sous AT/DTA)</v>
      </c>
      <c r="L91" s="2" t="str">
        <f ca="1">IF('PR-tampon'!B57="","",IF('PR-tampon'!B57=0,"",INDIRECT(NOM_FR_FACADE&amp;ADDRESS('PR-tampon'!$E57,COLUMN(REFERENCEMENT_FACADE[[#Headers],[LIMITATION DE HAUTEUR DE FACADE3]])))))</f>
        <v>(Situation a à c) h≤ 10 m
(Situation d) h≤ 6 m</v>
      </c>
      <c r="M91" s="108">
        <f ca="1">IF('PR-tampon'!B57="","",IF('PR-tampon'!B57=0,"",INDIRECT(NOM_FR_FACADE&amp;ADDRESS('PR-tampon'!$E57,COLUMN(REFERENCEMENT_FACADE[[#Headers],[LIMITATION DE HAUTEUR DE FACADE]])))))</f>
        <v>10</v>
      </c>
      <c r="N91" s="88" t="str">
        <f ca="1">IF('PR-tampon'!B57="","",IF('PR-tampon'!B57=0,"",IF(INDIRECT(NOM_FR_FACADE&amp;ADDRESS('PR-tampon'!$E57,COLUMN(REFERENCEMENT_FACADE[Observation domaine d''emploi Hauteur])))=0,"-",INDIRECT(NOM_FR_FACADE&amp;ADDRESS('PR-tampon'!$E57,COLUMN(REFERENCEMENT_FACADE[Observation domaine d''emploi Hauteur]))))))</f>
        <v>Nb : Le critère de recherche par hauteur n'étant pas coché ou les données (hauteur ou situation) n'étant pas saisies, l'utilisateur est alerté qu'il peut exister des limites de hauteurs et des dispositions particulières données dans le référentiel technique du procédé qui ne sont pas affichées. 
Le logiciel peut les faire apparaitre, pour ce faire : 
 - la case de recherche en fonction de la hauteur doit être cochée ;
 - les données de hauteur ET de situation du bâtiment doivent être saisies.</v>
      </c>
      <c r="O91" s="2" t="str">
        <f ca="1">IF('PR-tampon'!B57="","",IF('PR-tampon'!B57=0,"",INDIRECT(NOM_FR_FACADE&amp;ADDRESS('PR-tampon'!$E57,COLUMN(REFERENCEMENT_FACADE[[#Headers],[Colonne zone visée]])))))</f>
        <v>4
2
1
1</v>
      </c>
      <c r="P91" s="2" t="str">
        <f ca="1">IF('PR-tampon'!B57="","",IF('PR-tampon'!B57=0,"",INDIRECT(NOM_FR_FACADE&amp;ADDRESS('PR-tampon'!$E57,COLUMN(REFERENCEMENT_FACADE[[#Headers],[Colonne catégorie visée]])))))</f>
        <v>I
II
III
IV</v>
      </c>
      <c r="Q91" s="88" t="str">
        <f ca="1">IF(OR(RECH_CATEGORIE=FALSE,MID(Tableau5[[#This Row],[ZONE DE SISMICITE MAXIMALE POUR LA CATEGORIE DE BATIMENT VISEE]],2,2)="**"),IF('PR-tampon'!B57="","",IF('PR-tampon'!B57=0,"",IF(INDIRECT(NOM_FR_FACADE&amp;ADDRESS('PR-tampon'!$E57,COLUMN(REFERENCEMENT_FACADE[OBSERVATIONS SUR DOMAINE D''EMPLOI Sismique])))="","-",(INDIRECT(NOM_FR_FACADE&amp;ADDRESS('PR-tampon'!$E57,COLUMN(REFERENCEMENT_FACADE[OBSERVATIONS SUR DOMAINE D''EMPLOI Sismique]))))))),"")</f>
        <v>-</v>
      </c>
      <c r="R91" s="2" t="str">
        <f ca="1">IF('PR-tampon'!B57="","",IF('PR-tampon'!B57=0,"",IF(INDIRECT(NOM_FR_FACADE&amp;ADDRESS('PR-tampon'!$E57,COLUMN(REFERENCEMENT_FACADE[REF ApL])))=0,"",INDIRECT(NOM_FR_FACADE&amp;ADDRESS('PR-tampon'!$E57,COLUMN(REFERENCEMENT_FACADE[REF ApL]))))))</f>
        <v/>
      </c>
    </row>
    <row r="92" spans="1:18" ht="170.1" customHeight="1" x14ac:dyDescent="0.3">
      <c r="A92" s="2">
        <f ca="1">IF('PR-tampon'!B58=0,"",IF(A91+1&gt;'MODULE DE RECHERCHE'!$F$36,"",A91+1))</f>
        <v>50</v>
      </c>
      <c r="B92" s="10">
        <f ca="1">IF('PR-tampon'!E58="","",IF('PR-tampon'!E58=0,"",INDIRECT(NOM_FR_FACADE&amp;ADDRESS('PR-tampon'!$E58,COLUMN(REFERENCEMENT_FACADE[[#Headers],[DATE REFERENCEMENT]])))))</f>
        <v>44383</v>
      </c>
      <c r="C92" s="2" t="str">
        <f ca="1">IF('PR-tampon'!B58="","",IF('PR-tampon'!B58=0,"",INDIRECT(NOM_FR_FACADE&amp;ADDRESS('PR-tampon'!$E58,COLUMN(REFERENCEMENT_FACADE[[#Headers],[ASPECT]])))))</f>
        <v>Lames</v>
      </c>
      <c r="D92" s="2" t="str">
        <f ca="1">IF('PR-tampon'!B58="","",IF('PR-tampon'!B58=0,"",INDIRECT(NOM_FR_FACADE&amp;ADDRESS('PR-tampon'!$E58,COLUMN(REFERENCEMENT_FACADE[[#Headers],[TYPE DE PROCEDE]])))))</f>
        <v>Bardage rapporté en lame stratifié HPL</v>
      </c>
      <c r="E92" s="2" t="str">
        <f ca="1">IF('PR-tampon'!B58="","",IF('PR-tampon'!B58=0,"",INDIRECT(NOM_FR_FACADE&amp;ADDRESS('PR-tampon'!$E58,COLUMN(REFERENCEMENT_FACADE[[#Headers],[NOM COMMERCIAL DU PROCEDE]])))))</f>
        <v>Système ME03 FR Scaléo Clins Max Exterior/ Max Universal sur support bois</v>
      </c>
      <c r="F92" s="2" t="str">
        <f ca="1">IF('PR-tampon'!B58="","",IF('PR-tampon'!B58=0,"",INDIRECT(NOM_FR_FACADE&amp;ADDRESS('PR-tampon'!$E58,COLUMN(REFERENCEMENT_FACADE[[#Headers],[FABRICANT / TITULAIRE]])))))</f>
        <v>FunderMax GmbH 
(AT)</v>
      </c>
      <c r="G92" s="2" t="str">
        <f ca="1">IF('PR-tampon'!B58="","",IF('PR-tampon'!B58=0,"",INDIRECT(NOM_FR_FACADE&amp;ADDRESS('PR-tampon'!$E58,COLUMN(REFERENCEMENT_FACADE[[#Headers],[TYPE DE DOCUMENT DE REFERENCE]])))))</f>
        <v>Avis Technique</v>
      </c>
      <c r="H92" s="2" t="str">
        <f ca="1">IF('PR-tampon'!B58="","",IF('PR-tampon'!B58=0,"",INDIRECT(NOM_FR_FACADE&amp;ADDRESS('PR-tampon'!$E58,COLUMN(REFERENCEMENT_FACADE[[#Headers],[REF]])))))</f>
        <v>2.2/23-1851_V1</v>
      </c>
      <c r="I92" s="10">
        <f ca="1">IF('PR-tampon'!B58="","",IF('PR-tampon'!B58=0,"",INDIRECT(NOM_FR_FACADE&amp;ADDRESS('PR-tampon'!$E58,COLUMN(REFERENCEMENT_FACADE[[#Headers],[AVIS LIMITE AU / VALIDITE]])))))</f>
        <v>46507</v>
      </c>
      <c r="J92" s="10" t="str">
        <f ca="1">IF('PR-tampon'!B58="","",IF('PR-tampon'!B58=0,"",INDIRECT(NOM_FR_FACADE&amp;ADDRESS('PR-tampon'!$E58,COLUMN(REFERENCEMENT_FACADE[[#Headers],[TC/TNC
dans le domaine d''emploi visé]])))))</f>
        <v>TC</v>
      </c>
      <c r="K92" s="2" t="str">
        <f ca="1">IF('PR-tampon'!B58="","",IF('PR-tampon'!B58=0,"",INDIRECT(NOM_FR_FACADE&amp;ADDRESS('PR-tampon'!$E58,COLUMN(REFERENCEMENT_FACADE[[#Headers],[Synthèse support visés]])))))</f>
        <v>COB (NF DTU 31.2) / CLT (Sous AT/DTA)</v>
      </c>
      <c r="L92" s="2" t="str">
        <f ca="1">IF('PR-tampon'!B58="","",IF('PR-tampon'!B58=0,"",INDIRECT(NOM_FR_FACADE&amp;ADDRESS('PR-tampon'!$E58,COLUMN(REFERENCEMENT_FACADE[[#Headers],[LIMITATION DE HAUTEUR DE FACADE3]])))))</f>
        <v>(Situation a à c) h≤ 10 m
(Situation d) h≤ 6 m</v>
      </c>
      <c r="M92" s="108">
        <f ca="1">IF('PR-tampon'!B58="","",IF('PR-tampon'!B58=0,"",INDIRECT(NOM_FR_FACADE&amp;ADDRESS('PR-tampon'!$E58,COLUMN(REFERENCEMENT_FACADE[[#Headers],[LIMITATION DE HAUTEUR DE FACADE]])))))</f>
        <v>10</v>
      </c>
      <c r="N92" s="88" t="str">
        <f ca="1">IF('PR-tampon'!B58="","",IF('PR-tampon'!B58=0,"",IF(INDIRECT(NOM_FR_FACADE&amp;ADDRESS('PR-tampon'!$E58,COLUMN(REFERENCEMENT_FACADE[Observation domaine d''emploi Hauteur])))=0,"-",INDIRECT(NOM_FR_FACADE&amp;ADDRESS('PR-tampon'!$E58,COLUMN(REFERENCEMENT_FACADE[Observation domaine d''emploi Hauteur]))))))</f>
        <v>Nb : Le critère de recherche par hauteur n'étant pas coché ou les données (hauteur ou situation) n'étant pas saisies, l'utilisateur est alerté qu'il peut exister des limites de hauteurs et des dispositions particulières données dans le référentiel technique du procédé qui ne sont pas affichées. 
Le logiciel peut les faire apparaitre, pour ce faire : 
 - la case de recherche en fonction de la hauteur doit être cochée ;
 - les données de hauteur ET de situation du bâtiment doivent être saisies.</v>
      </c>
      <c r="O92" s="2" t="str">
        <f ca="1">IF('PR-tampon'!B58="","",IF('PR-tampon'!B58=0,"",INDIRECT(NOM_FR_FACADE&amp;ADDRESS('PR-tampon'!$E58,COLUMN(REFERENCEMENT_FACADE[[#Headers],[Colonne zone visée]])))))</f>
        <v>4
4
4
4</v>
      </c>
      <c r="P92" s="2" t="str">
        <f ca="1">IF('PR-tampon'!B58="","",IF('PR-tampon'!B58=0,"",INDIRECT(NOM_FR_FACADE&amp;ADDRESS('PR-tampon'!$E58,COLUMN(REFERENCEMENT_FACADE[[#Headers],[Colonne catégorie visée]])))))</f>
        <v>I
II
III
IV</v>
      </c>
      <c r="Q92" s="88" t="str">
        <f ca="1">IF(OR(RECH_CATEGORIE=FALSE,MID(Tableau5[[#This Row],[ZONE DE SISMICITE MAXIMALE POUR LA CATEGORIE DE BATIMENT VISEE]],2,2)="**"),IF('PR-tampon'!B58="","",IF('PR-tampon'!B58=0,"",IF(INDIRECT(NOM_FR_FACADE&amp;ADDRESS('PR-tampon'!$E58,COLUMN(REFERENCEMENT_FACADE[OBSERVATIONS SUR DOMAINE D''EMPLOI Sismique])))="","-",(INDIRECT(NOM_FR_FACADE&amp;ADDRESS('PR-tampon'!$E58,COLUMN(REFERENCEMENT_FACADE[OBSERVATIONS SUR DOMAINE D''EMPLOI Sismique]))))))),"")</f>
        <v>-</v>
      </c>
      <c r="R92" s="2" t="str">
        <f ca="1">IF('PR-tampon'!B58="","",IF('PR-tampon'!B58=0,"",IF(INDIRECT(NOM_FR_FACADE&amp;ADDRESS('PR-tampon'!$E58,COLUMN(REFERENCEMENT_FACADE[REF ApL])))=0,"",INDIRECT(NOM_FR_FACADE&amp;ADDRESS('PR-tampon'!$E58,COLUMN(REFERENCEMENT_FACADE[REF ApL]))))))</f>
        <v/>
      </c>
    </row>
    <row r="93" spans="1:18" ht="170.1" customHeight="1" x14ac:dyDescent="0.3">
      <c r="A93" s="2">
        <f ca="1">IF('PR-tampon'!B59=0,"",IF(A92+1&gt;'MODULE DE RECHERCHE'!$F$36,"",A92+1))</f>
        <v>51</v>
      </c>
      <c r="B93" s="10">
        <f ca="1">IF('PR-tampon'!E59="","",IF('PR-tampon'!E59=0,"",INDIRECT(NOM_FR_FACADE&amp;ADDRESS('PR-tampon'!$E59,COLUMN(REFERENCEMENT_FACADE[[#Headers],[DATE REFERENCEMENT]])))))</f>
        <v>45049</v>
      </c>
      <c r="C93" s="2" t="str">
        <f ca="1">IF('PR-tampon'!B59="","",IF('PR-tampon'!B59=0,"",INDIRECT(NOM_FR_FACADE&amp;ADDRESS('PR-tampon'!$E59,COLUMN(REFERENCEMENT_FACADE[[#Headers],[ASPECT]])))))</f>
        <v>Lames</v>
      </c>
      <c r="D93" s="2" t="str">
        <f ca="1">IF('PR-tampon'!B59="","",IF('PR-tampon'!B59=0,"",INDIRECT(NOM_FR_FACADE&amp;ADDRESS('PR-tampon'!$E59,COLUMN(REFERENCEMENT_FACADE[[#Headers],[TYPE DE PROCEDE]])))))</f>
        <v>Bardage rapporté en lame stratifié HPL sur FOB (Propriétaire)</v>
      </c>
      <c r="E93" s="2" t="str">
        <f ca="1">IF('PR-tampon'!B59="","",IF('PR-tampon'!B59=0,"",INDIRECT(NOM_FR_FACADE&amp;ADDRESS('PR-tampon'!$E59,COLUMN(REFERENCEMENT_FACADE[[#Headers],[NOM COMMERCIAL DU PROCEDE]])))))</f>
        <v>Façade PANOBLOC</v>
      </c>
      <c r="F93" s="2" t="str">
        <f ca="1">IF('PR-tampon'!B59="","",IF('PR-tampon'!B59=0,"",INDIRECT(NOM_FR_FACADE&amp;ADDRESS('PR-tampon'!$E59,COLUMN(REFERENCEMENT_FACADE[[#Headers],[FABRICANT / TITULAIRE]])))))</f>
        <v>Techniwood S.A.S.</v>
      </c>
      <c r="G93" s="2" t="str">
        <f ca="1">IF('PR-tampon'!B59="","",IF('PR-tampon'!B59=0,"",INDIRECT(NOM_FR_FACADE&amp;ADDRESS('PR-tampon'!$E59,COLUMN(REFERENCEMENT_FACADE[[#Headers],[TYPE DE DOCUMENT DE REFERENCE]])))))</f>
        <v>Avis Technique</v>
      </c>
      <c r="H93" s="2" t="str">
        <f ca="1">IF('PR-tampon'!B59="","",IF('PR-tampon'!B59=0,"",INDIRECT(NOM_FR_FACADE&amp;ADDRESS('PR-tampon'!$E59,COLUMN(REFERENCEMENT_FACADE[[#Headers],[REF]])))))</f>
        <v>2.1/14-1636_V2</v>
      </c>
      <c r="I93" s="10">
        <f ca="1">IF('PR-tampon'!B59="","",IF('PR-tampon'!B59=0,"",INDIRECT(NOM_FR_FACADE&amp;ADDRESS('PR-tampon'!$E59,COLUMN(REFERENCEMENT_FACADE[[#Headers],[AVIS LIMITE AU / VALIDITE]])))))</f>
        <v>46752</v>
      </c>
      <c r="J93" s="10" t="str">
        <f ca="1">IF('PR-tampon'!B59="","",IF('PR-tampon'!B59=0,"",INDIRECT(NOM_FR_FACADE&amp;ADDRESS('PR-tampon'!$E59,COLUMN(REFERENCEMENT_FACADE[[#Headers],[TC/TNC
dans le domaine d''emploi visé]])))))</f>
        <v>TC</v>
      </c>
      <c r="K93" s="2" t="str">
        <f ca="1">IF('PR-tampon'!B59="","",IF('PR-tampon'!B59=0,"",INDIRECT(NOM_FR_FACADE&amp;ADDRESS('PR-tampon'!$E59,COLUMN(REFERENCEMENT_FACADE[[#Headers],[Synthèse support visés]])))))</f>
        <v>FOB (Sous AT/DTA/ATEx)</v>
      </c>
      <c r="L93" s="2" t="str">
        <f ca="1">IF('PR-tampon'!B59="","",IF('PR-tampon'!B59=0,"",INDIRECT(NOM_FR_FACADE&amp;ADDRESS('PR-tampon'!$E59,COLUMN(REFERENCEMENT_FACADE[[#Headers],[LIMITATION DE HAUTEUR DE FACADE3]])))))</f>
        <v>(Situation a à c) h≤ 10 m
(Situation d) h≤ 6 m</v>
      </c>
      <c r="M93" s="108">
        <f ca="1">IF('PR-tampon'!B59="","",IF('PR-tampon'!B59=0,"",INDIRECT(NOM_FR_FACADE&amp;ADDRESS('PR-tampon'!$E59,COLUMN(REFERENCEMENT_FACADE[[#Headers],[LIMITATION DE HAUTEUR DE FACADE]])))))</f>
        <v>10</v>
      </c>
      <c r="N93" s="88" t="str">
        <f ca="1">IF('PR-tampon'!B59="","",IF('PR-tampon'!B59=0,"",IF(INDIRECT(NOM_FR_FACADE&amp;ADDRESS('PR-tampon'!$E59,COLUMN(REFERENCEMENT_FACADE[Observation domaine d''emploi Hauteur])))=0,"-",INDIRECT(NOM_FR_FACADE&amp;ADDRESS('PR-tampon'!$E59,COLUMN(REFERENCEMENT_FACADE[Observation domaine d''emploi Hauteur]))))))</f>
        <v xml:space="preserve"> - Comme mentionné au §2.4.6 de l’Avis technique, la limite de hauteur du domaine d’emploi indiquée ci-contre correspond au domaine d’emploi le plus restreint entre celui du PANOBLOC et celui du revêtement extérieur. Le Panobloc pouvant être utilisé en façade jusqu’en 4ième famille pour des bâtiments d’habitation et jusqu’à une hauteur de plancher bas de dernier niveau de 28m pour les ERP et ERT, et comme le référentiel de la famille de revêtement extérieur ci-contre vise des hauteurs moindre, c’est donc le référentiel du revêtement qui limite le domaine d’emploi.
Nb : Le critère de recherche par hauteur n'étant pas coché ou les données (hauteur ou situation) n'étant pas saisies, l'utilisateur est alerté qu'il peut exister des limites de hauteurs et des dispositions particulières données dans le référentiel technique du procédé qui ne sont pas affichées. 
Le logiciel peut les faire apparaitre, pour ce faire : 
 - la case de recherche en fonction de la hauteur doit être cochée ;
 - les données de hauteur ET de situation du bâtiment doivent être saisies.</v>
      </c>
      <c r="O93" s="2" t="str">
        <f ca="1">IF('PR-tampon'!B59="","",IF('PR-tampon'!B59=0,"",INDIRECT(NOM_FR_FACADE&amp;ADDRESS('PR-tampon'!$E59,COLUMN(REFERENCEMENT_FACADE[[#Headers],[Colonne zone visée]])))))</f>
        <v>4
4**
4**
4**</v>
      </c>
      <c r="P93" s="2" t="str">
        <f ca="1">IF('PR-tampon'!B59="","",IF('PR-tampon'!B59=0,"",INDIRECT(NOM_FR_FACADE&amp;ADDRESS('PR-tampon'!$E59,COLUMN(REFERENCEMENT_FACADE[[#Headers],[Colonne catégorie visée]])))))</f>
        <v>I
II
III
IV</v>
      </c>
      <c r="Q93" s="88" t="str">
        <f ca="1">IF(OR(RECH_CATEGORIE=FALSE,MID(Tableau5[[#This Row],[ZONE DE SISMICITE MAXIMALE POUR LA CATEGORIE DE BATIMENT VISEE]],2,2)="**"),IF('PR-tampon'!B59="","",IF('PR-tampon'!B59=0,"",IF(INDIRECT(NOM_FR_FACADE&amp;ADDRESS('PR-tampon'!$E59,COLUMN(REFERENCEMENT_FACADE[OBSERVATIONS SUR DOMAINE D''EMPLOI Sismique])))="","-",(INDIRECT(NOM_FR_FACADE&amp;ADDRESS('PR-tampon'!$E59,COLUMN(REFERENCEMENT_FACADE[OBSERVATIONS SUR DOMAINE D''EMPLOI Sismique]))))))),"")</f>
        <v>** Domaine d'emploi sismique :
Toutefois le procédé de bardage extérieur pourra limiter les zones de sismicité des bâtiments visés.</v>
      </c>
      <c r="R93" s="2" t="str">
        <f ca="1">IF('PR-tampon'!B59="","",IF('PR-tampon'!B59=0,"",IF(INDIRECT(NOM_FR_FACADE&amp;ADDRESS('PR-tampon'!$E59,COLUMN(REFERENCEMENT_FACADE[REF ApL])))=0,"",INDIRECT(NOM_FR_FACADE&amp;ADDRESS('PR-tampon'!$E59,COLUMN(REFERENCEMENT_FACADE[REF ApL]))))))</f>
        <v>AL14-146 Version 3</v>
      </c>
    </row>
    <row r="94" spans="1:18" ht="170.1" customHeight="1" x14ac:dyDescent="0.3">
      <c r="A94" s="2">
        <f ca="1">IF('PR-tampon'!B60=0,"",IF(A93+1&gt;'MODULE DE RECHERCHE'!$F$36,"",A93+1))</f>
        <v>52</v>
      </c>
      <c r="B94" s="10">
        <f ca="1">IF('PR-tampon'!E60="","",IF('PR-tampon'!E60=0,"",INDIRECT(NOM_FR_FACADE&amp;ADDRESS('PR-tampon'!$E60,COLUMN(REFERENCEMENT_FACADE[[#Headers],[DATE REFERENCEMENT]])))))</f>
        <v>45216</v>
      </c>
      <c r="C94" s="2" t="str">
        <f ca="1">IF('PR-tampon'!B60="","",IF('PR-tampon'!B60=0,"",INDIRECT(NOM_FR_FACADE&amp;ADDRESS('PR-tampon'!$E60,COLUMN(REFERENCEMENT_FACADE[[#Headers],[ASPECT]])))))</f>
        <v>Lames</v>
      </c>
      <c r="D94" s="2" t="str">
        <f ca="1">IF('PR-tampon'!B60="","",IF('PR-tampon'!B60=0,"",INDIRECT(NOM_FR_FACADE&amp;ADDRESS('PR-tampon'!$E60,COLUMN(REFERENCEMENT_FACADE[[#Headers],[TYPE DE PROCEDE]])))))</f>
        <v>Bardage rapporté en lames de fibres-ciment</v>
      </c>
      <c r="E94" s="2" t="str">
        <f ca="1">IF('PR-tampon'!B60="","",IF('PR-tampon'!B60=0,"",INDIRECT(NOM_FR_FACADE&amp;ADDRESS('PR-tampon'!$E60,COLUMN(REFERENCEMENT_FACADE[[#Headers],[NOM COMMERCIAL DU PROCEDE]])))))</f>
        <v>CEDRAL LAP sur support bois</v>
      </c>
      <c r="F94" s="2" t="str">
        <f ca="1">IF('PR-tampon'!B60="","",IF('PR-tampon'!B60=0,"",INDIRECT(NOM_FR_FACADE&amp;ADDRESS('PR-tampon'!$E60,COLUMN(REFERENCEMENT_FACADE[[#Headers],[FABRICANT / TITULAIRE]])))))</f>
        <v xml:space="preserve">Etex France Exteriors 
(FR) </v>
      </c>
      <c r="G94" s="2" t="str">
        <f ca="1">IF('PR-tampon'!B60="","",IF('PR-tampon'!B60=0,"",INDIRECT(NOM_FR_FACADE&amp;ADDRESS('PR-tampon'!$E60,COLUMN(REFERENCEMENT_FACADE[[#Headers],[TYPE DE DOCUMENT DE REFERENCE]])))))</f>
        <v>Avis Technique</v>
      </c>
      <c r="H94" s="2" t="str">
        <f ca="1">IF('PR-tampon'!B60="","",IF('PR-tampon'!B60=0,"",INDIRECT(NOM_FR_FACADE&amp;ADDRESS('PR-tampon'!$E60,COLUMN(REFERENCEMENT_FACADE[[#Headers],[REF]])))))</f>
        <v>2.2/21-1830_V2</v>
      </c>
      <c r="I94" s="10">
        <f ca="1">IF('PR-tampon'!B60="","",IF('PR-tampon'!B60=0,"",INDIRECT(NOM_FR_FACADE&amp;ADDRESS('PR-tampon'!$E60,COLUMN(REFERENCEMENT_FACADE[[#Headers],[AVIS LIMITE AU / VALIDITE]])))))</f>
        <v>47664</v>
      </c>
      <c r="J94" s="10" t="str">
        <f ca="1">IF('PR-tampon'!B60="","",IF('PR-tampon'!B60=0,"",INDIRECT(NOM_FR_FACADE&amp;ADDRESS('PR-tampon'!$E60,COLUMN(REFERENCEMENT_FACADE[[#Headers],[TC/TNC
dans le domaine d''emploi visé]])))))</f>
        <v>TC</v>
      </c>
      <c r="K94" s="2" t="str">
        <f ca="1">IF('PR-tampon'!B60="","",IF('PR-tampon'!B60=0,"",INDIRECT(NOM_FR_FACADE&amp;ADDRESS('PR-tampon'!$E60,COLUMN(REFERENCEMENT_FACADE[[#Headers],[Synthèse support visés]])))))</f>
        <v>COB (NF DTU 31.2) / CLT (Sous AT/DTA)</v>
      </c>
      <c r="L94" s="2" t="str">
        <f ca="1">IF('PR-tampon'!B60="","",IF('PR-tampon'!B60=0,"",INDIRECT(NOM_FR_FACADE&amp;ADDRESS('PR-tampon'!$E60,COLUMN(REFERENCEMENT_FACADE[[#Headers],[LIMITATION DE HAUTEUR DE FACADE3]])))))</f>
        <v>(Situation a à c) h≤ 18 m
(Situation d) h≤ 10 m</v>
      </c>
      <c r="M94" s="108">
        <f ca="1">IF('PR-tampon'!B60="","",IF('PR-tampon'!B60=0,"",INDIRECT(NOM_FR_FACADE&amp;ADDRESS('PR-tampon'!$E60,COLUMN(REFERENCEMENT_FACADE[[#Headers],[LIMITATION DE HAUTEUR DE FACADE]])))))</f>
        <v>18</v>
      </c>
      <c r="N94" s="88" t="str">
        <f ca="1">IF('PR-tampon'!B60="","",IF('PR-tampon'!B60=0,"",IF(INDIRECT(NOM_FR_FACADE&amp;ADDRESS('PR-tampon'!$E60,COLUMN(REFERENCEMENT_FACADE[Observation domaine d''emploi Hauteur])))=0,"-",INDIRECT(NOM_FR_FACADE&amp;ADDRESS('PR-tampon'!$E60,COLUMN(REFERENCEMENT_FACADE[Observation domaine d''emploi Hauteur]))))))</f>
        <v>Nb : Le critère de recherche par hauteur n'étant pas coché ou les données (hauteur ou situation) n'étant pas saisies, l'utilisateur est alerté qu'il peut exister des limites de hauteurs et des dispositions particulières données dans le référentiel technique du procédé qui ne sont pas affichées. 
Le logiciel peut les faire apparaitre, pour ce faire : 
 - la case de recherche en fonction de la hauteur doit être cochée ;
 - les données de hauteur ET de situation du bâtiment doivent être saisies.</v>
      </c>
      <c r="O94" s="2" t="str">
        <f ca="1">IF('PR-tampon'!B60="","",IF('PR-tampon'!B60=0,"",INDIRECT(NOM_FR_FACADE&amp;ADDRESS('PR-tampon'!$E60,COLUMN(REFERENCEMENT_FACADE[[#Headers],[Colonne zone visée]])))))</f>
        <v>4
4**
4**
4**</v>
      </c>
      <c r="P94" s="2" t="str">
        <f ca="1">IF('PR-tampon'!B60="","",IF('PR-tampon'!B60=0,"",INDIRECT(NOM_FR_FACADE&amp;ADDRESS('PR-tampon'!$E60,COLUMN(REFERENCEMENT_FACADE[[#Headers],[Colonne catégorie visée]])))))</f>
        <v>I
II
III
IV</v>
      </c>
      <c r="Q94" s="88" t="str">
        <f ca="1">IF(OR(RECH_CATEGORIE=FALSE,MID(Tableau5[[#This Row],[ZONE DE SISMICITE MAXIMALE POUR LA CATEGORIE DE BATIMENT VISEE]],2,2)="**"),IF('PR-tampon'!B60="","",IF('PR-tampon'!B60=0,"",IF(INDIRECT(NOM_FR_FACADE&amp;ADDRESS('PR-tampon'!$E60,COLUMN(REFERENCEMENT_FACADE[OBSERVATIONS SUR DOMAINE D''EMPLOI Sismique])))="","-",(INDIRECT(NOM_FR_FACADE&amp;ADDRESS('PR-tampon'!$E60,COLUMN(REFERENCEMENT_FACADE[OBSERVATIONS SUR DOMAINE D''EMPLOI Sismique]))))))),"")</f>
        <v>** Domaine d'emploi sismique :
Pose horizontale du procédé CEDRAL LAP</v>
      </c>
      <c r="R94" s="2" t="str">
        <f ca="1">IF('PR-tampon'!B60="","",IF('PR-tampon'!B60=0,"",IF(INDIRECT(NOM_FR_FACADE&amp;ADDRESS('PR-tampon'!$E60,COLUMN(REFERENCEMENT_FACADE[REF ApL])))=0,"",INDIRECT(NOM_FR_FACADE&amp;ADDRESS('PR-tampon'!$E60,COLUMN(REFERENCEMENT_FACADE[REF ApL]))))))</f>
        <v/>
      </c>
    </row>
    <row r="95" spans="1:18" ht="170.1" customHeight="1" x14ac:dyDescent="0.3">
      <c r="A95" s="2">
        <f ca="1">IF('PR-tampon'!B61=0,"",IF(A94+1&gt;'MODULE DE RECHERCHE'!$F$36,"",A94+1))</f>
        <v>53</v>
      </c>
      <c r="B95" s="10">
        <f ca="1">IF('PR-tampon'!E61="","",IF('PR-tampon'!E61=0,"",INDIRECT(NOM_FR_FACADE&amp;ADDRESS('PR-tampon'!$E61,COLUMN(REFERENCEMENT_FACADE[[#Headers],[DATE REFERENCEMENT]])))))</f>
        <v>45216</v>
      </c>
      <c r="C95" s="2" t="str">
        <f ca="1">IF('PR-tampon'!B61="","",IF('PR-tampon'!B61=0,"",INDIRECT(NOM_FR_FACADE&amp;ADDRESS('PR-tampon'!$E61,COLUMN(REFERENCEMENT_FACADE[[#Headers],[ASPECT]])))))</f>
        <v>Lames</v>
      </c>
      <c r="D95" s="2" t="str">
        <f ca="1">IF('PR-tampon'!B61="","",IF('PR-tampon'!B61=0,"",INDIRECT(NOM_FR_FACADE&amp;ADDRESS('PR-tampon'!$E61,COLUMN(REFERENCEMENT_FACADE[[#Headers],[TYPE DE PROCEDE]])))))</f>
        <v>Bardage rapporté en lames de fibres-ciment</v>
      </c>
      <c r="E95" s="2" t="str">
        <f ca="1">IF('PR-tampon'!B61="","",IF('PR-tampon'!B61=0,"",INDIRECT(NOM_FR_FACADE&amp;ADDRESS('PR-tampon'!$E61,COLUMN(REFERENCEMENT_FACADE[[#Headers],[NOM COMMERCIAL DU PROCEDE]])))))</f>
        <v>HardiePlank® sur support bois</v>
      </c>
      <c r="F95" s="2" t="str">
        <f ca="1">IF('PR-tampon'!B61="","",IF('PR-tampon'!B61=0,"",INDIRECT(NOM_FR_FACADE&amp;ADDRESS('PR-tampon'!$E61,COLUMN(REFERENCEMENT_FACADE[[#Headers],[FABRICANT / TITULAIRE]])))))</f>
        <v>James Hardie 
(FR)</v>
      </c>
      <c r="G95" s="2" t="str">
        <f ca="1">IF('PR-tampon'!B61="","",IF('PR-tampon'!B61=0,"",INDIRECT(NOM_FR_FACADE&amp;ADDRESS('PR-tampon'!$E61,COLUMN(REFERENCEMENT_FACADE[[#Headers],[TYPE DE DOCUMENT DE REFERENCE]])))))</f>
        <v>Avis Technique</v>
      </c>
      <c r="H95" s="2" t="str">
        <f ca="1">IF('PR-tampon'!B61="","",IF('PR-tampon'!B61=0,"",INDIRECT(NOM_FR_FACADE&amp;ADDRESS('PR-tampon'!$E61,COLUMN(REFERENCEMENT_FACADE[[#Headers],[REF]])))))</f>
        <v>2.2/21-1823_V2</v>
      </c>
      <c r="I95" s="10">
        <f ca="1">IF('PR-tampon'!B61="","",IF('PR-tampon'!B61=0,"",INDIRECT(NOM_FR_FACADE&amp;ADDRESS('PR-tampon'!$E61,COLUMN(REFERENCEMENT_FACADE[[#Headers],[AVIS LIMITE AU / VALIDITE]])))))</f>
        <v>47664</v>
      </c>
      <c r="J95" s="10" t="str">
        <f ca="1">IF('PR-tampon'!B61="","",IF('PR-tampon'!B61=0,"",INDIRECT(NOM_FR_FACADE&amp;ADDRESS('PR-tampon'!$E61,COLUMN(REFERENCEMENT_FACADE[[#Headers],[TC/TNC
dans le domaine d''emploi visé]])))))</f>
        <v>TC</v>
      </c>
      <c r="K95" s="2" t="str">
        <f ca="1">IF('PR-tampon'!B61="","",IF('PR-tampon'!B61=0,"",INDIRECT(NOM_FR_FACADE&amp;ADDRESS('PR-tampon'!$E61,COLUMN(REFERENCEMENT_FACADE[[#Headers],[Synthèse support visés]])))))</f>
        <v>COB (NF DTU 31.2) / CLT (Sous AT/DTA)</v>
      </c>
      <c r="L95" s="2" t="str">
        <f ca="1">IF('PR-tampon'!B61="","",IF('PR-tampon'!B61=0,"",INDIRECT(NOM_FR_FACADE&amp;ADDRESS('PR-tampon'!$E61,COLUMN(REFERENCEMENT_FACADE[[#Headers],[LIMITATION DE HAUTEUR DE FACADE3]])))))</f>
        <v>(Situation a à c) h≤ 18 m
(Situation d) h≤ 10 m</v>
      </c>
      <c r="M95" s="108">
        <f ca="1">IF('PR-tampon'!B61="","",IF('PR-tampon'!B61=0,"",INDIRECT(NOM_FR_FACADE&amp;ADDRESS('PR-tampon'!$E61,COLUMN(REFERENCEMENT_FACADE[[#Headers],[LIMITATION DE HAUTEUR DE FACADE]])))))</f>
        <v>18</v>
      </c>
      <c r="N95" s="88" t="str">
        <f ca="1">IF('PR-tampon'!B61="","",IF('PR-tampon'!B61=0,"",IF(INDIRECT(NOM_FR_FACADE&amp;ADDRESS('PR-tampon'!$E61,COLUMN(REFERENCEMENT_FACADE[Observation domaine d''emploi Hauteur])))=0,"-",INDIRECT(NOM_FR_FACADE&amp;ADDRESS('PR-tampon'!$E61,COLUMN(REFERENCEMENT_FACADE[Observation domaine d''emploi Hauteur]))))))</f>
        <v>Nb : Le critère de recherche par hauteur n'étant pas coché ou les données (hauteur ou situation) n'étant pas saisies, l'utilisateur est alerté qu'il peut exister des limites de hauteurs et des dispositions particulières données dans le référentiel technique du procédé qui ne sont pas affichées. 
Le logiciel peut les faire apparaitre, pour ce faire : 
 - la case de recherche en fonction de la hauteur doit être cochée ;
 - les données de hauteur ET de situation du bâtiment doivent être saisies.</v>
      </c>
      <c r="O95" s="2" t="str">
        <f ca="1">IF('PR-tampon'!B61="","",IF('PR-tampon'!B61=0,"",INDIRECT(NOM_FR_FACADE&amp;ADDRESS('PR-tampon'!$E61,COLUMN(REFERENCEMENT_FACADE[[#Headers],[Colonne zone visée]])))))</f>
        <v>4
4**
4**
4**</v>
      </c>
      <c r="P95" s="2" t="str">
        <f ca="1">IF('PR-tampon'!B61="","",IF('PR-tampon'!B61=0,"",INDIRECT(NOM_FR_FACADE&amp;ADDRESS('PR-tampon'!$E61,COLUMN(REFERENCEMENT_FACADE[[#Headers],[Colonne catégorie visée]])))))</f>
        <v>I
II
III
IV</v>
      </c>
      <c r="Q95" s="88" t="str">
        <f ca="1">IF(OR(RECH_CATEGORIE=FALSE,MID(Tableau5[[#This Row],[ZONE DE SISMICITE MAXIMALE POUR LA CATEGORIE DE BATIMENT VISEE]],2,2)="**"),IF('PR-tampon'!B61="","",IF('PR-tampon'!B61=0,"",IF(INDIRECT(NOM_FR_FACADE&amp;ADDRESS('PR-tampon'!$E61,COLUMN(REFERENCEMENT_FACADE[OBSERVATIONS SUR DOMAINE D''EMPLOI Sismique])))="","-",(INDIRECT(NOM_FR_FACADE&amp;ADDRESS('PR-tampon'!$E61,COLUMN(REFERENCEMENT_FACADE[OBSERVATIONS SUR DOMAINE D''EMPLOI Sismique]))))))),"")</f>
        <v>** Domaine d'emploi sismique :
Pose autorisée sur parois planes et verticales de COB, conformes au NF DTU 31.2
Pose autorisée sans disposition particulière selon le domaine d'emploi accepté pour les bâtiments de catégorie d'importance II remplissant les conditions tels que définis au chapitre I “ Domaine d'application ” du Guide de construction parasismique des maisons individuelles DHUP CPMI -EC8 Zones 3-4, édition 2021.</v>
      </c>
      <c r="R95" s="2" t="str">
        <f ca="1">IF('PR-tampon'!B61="","",IF('PR-tampon'!B61=0,"",IF(INDIRECT(NOM_FR_FACADE&amp;ADDRESS('PR-tampon'!$E61,COLUMN(REFERENCEMENT_FACADE[REF ApL])))=0,"",INDIRECT(NOM_FR_FACADE&amp;ADDRESS('PR-tampon'!$E61,COLUMN(REFERENCEMENT_FACADE[REF ApL]))))))</f>
        <v/>
      </c>
    </row>
    <row r="96" spans="1:18" ht="170.1" customHeight="1" x14ac:dyDescent="0.3">
      <c r="A96" s="2">
        <f ca="1">IF('PR-tampon'!B62=0,"",IF(A95+1&gt;'MODULE DE RECHERCHE'!$F$36,"",A95+1))</f>
        <v>54</v>
      </c>
      <c r="B96" s="10">
        <f ca="1">IF('PR-tampon'!E62="","",IF('PR-tampon'!E62=0,"",INDIRECT(NOM_FR_FACADE&amp;ADDRESS('PR-tampon'!$E62,COLUMN(REFERENCEMENT_FACADE[[#Headers],[DATE REFERENCEMENT]])))))</f>
        <v>45049</v>
      </c>
      <c r="C96" s="2" t="str">
        <f ca="1">IF('PR-tampon'!B62="","",IF('PR-tampon'!B62=0,"",INDIRECT(NOM_FR_FACADE&amp;ADDRESS('PR-tampon'!$E62,COLUMN(REFERENCEMENT_FACADE[[#Headers],[ASPECT]])))))</f>
        <v>Lames</v>
      </c>
      <c r="D96" s="2" t="str">
        <f ca="1">IF('PR-tampon'!B62="","",IF('PR-tampon'!B62=0,"",INDIRECT(NOM_FR_FACADE&amp;ADDRESS('PR-tampon'!$E62,COLUMN(REFERENCEMENT_FACADE[[#Headers],[TYPE DE PROCEDE]])))))</f>
        <v>Bardage rapporté en lames de fibres-ciment</v>
      </c>
      <c r="E96" s="2" t="str">
        <f ca="1">IF('PR-tampon'!B62="","",IF('PR-tampon'!B62=0,"",INDIRECT(NOM_FR_FACADE&amp;ADDRESS('PR-tampon'!$E62,COLUMN(REFERENCEMENT_FACADE[[#Headers],[NOM COMMERCIAL DU PROCEDE]])))))</f>
        <v>DURACOLOR DURALAP</v>
      </c>
      <c r="F96" s="2" t="str">
        <f ca="1">IF('PR-tampon'!B62="","",IF('PR-tampon'!B62=0,"",INDIRECT(NOM_FR_FACADE&amp;ADDRESS('PR-tampon'!$E62,COLUMN(REFERENCEMENT_FACADE[[#Headers],[FABRICANT / TITULAIRE]])))))</f>
        <v>SCB
(FR)</v>
      </c>
      <c r="G96" s="2" t="str">
        <f ca="1">IF('PR-tampon'!B62="","",IF('PR-tampon'!B62=0,"",INDIRECT(NOM_FR_FACADE&amp;ADDRESS('PR-tampon'!$E62,COLUMN(REFERENCEMENT_FACADE[[#Headers],[TYPE DE DOCUMENT DE REFERENCE]])))))</f>
        <v>Avis Technique</v>
      </c>
      <c r="H96" s="2" t="str">
        <f ca="1">IF('PR-tampon'!B62="","",IF('PR-tampon'!B62=0,"",INDIRECT(NOM_FR_FACADE&amp;ADDRESS('PR-tampon'!$E62,COLUMN(REFERENCEMENT_FACADE[[#Headers],[REF]])))))</f>
        <v>2.2/12-1512_V2</v>
      </c>
      <c r="I96" s="10">
        <f ca="1">IF('PR-tampon'!B62="","",IF('PR-tampon'!B62=0,"",INDIRECT(NOM_FR_FACADE&amp;ADDRESS('PR-tampon'!$E62,COLUMN(REFERENCEMENT_FACADE[[#Headers],[AVIS LIMITE AU / VALIDITE]])))))</f>
        <v>45930</v>
      </c>
      <c r="J96" s="10" t="str">
        <f ca="1">IF('PR-tampon'!B62="","",IF('PR-tampon'!B62=0,"",INDIRECT(NOM_FR_FACADE&amp;ADDRESS('PR-tampon'!$E62,COLUMN(REFERENCEMENT_FACADE[[#Headers],[TC/TNC
dans le domaine d''emploi visé]])))))</f>
        <v>TC</v>
      </c>
      <c r="K96" s="2" t="str">
        <f ca="1">IF('PR-tampon'!B62="","",IF('PR-tampon'!B62=0,"",INDIRECT(NOM_FR_FACADE&amp;ADDRESS('PR-tampon'!$E62,COLUMN(REFERENCEMENT_FACADE[[#Headers],[Synthèse support visés]])))))</f>
        <v>COB (NF DTU 31.2) / CLT (Sous AT/DTA)</v>
      </c>
      <c r="L96" s="2" t="str">
        <f ca="1">IF('PR-tampon'!B62="","",IF('PR-tampon'!B62=0,"",INDIRECT(NOM_FR_FACADE&amp;ADDRESS('PR-tampon'!$E62,COLUMN(REFERENCEMENT_FACADE[[#Headers],[LIMITATION DE HAUTEUR DE FACADE3]])))))</f>
        <v>(Situation a à c) h≤ 10 m
(Situation d) h≤ 6 m</v>
      </c>
      <c r="M96" s="108">
        <f ca="1">IF('PR-tampon'!B62="","",IF('PR-tampon'!B62=0,"",INDIRECT(NOM_FR_FACADE&amp;ADDRESS('PR-tampon'!$E62,COLUMN(REFERENCEMENT_FACADE[[#Headers],[LIMITATION DE HAUTEUR DE FACADE]])))))</f>
        <v>10</v>
      </c>
      <c r="N96" s="88" t="str">
        <f ca="1">IF('PR-tampon'!B62="","",IF('PR-tampon'!B62=0,"",IF(INDIRECT(NOM_FR_FACADE&amp;ADDRESS('PR-tampon'!$E62,COLUMN(REFERENCEMENT_FACADE[Observation domaine d''emploi Hauteur])))=0,"-",INDIRECT(NOM_FR_FACADE&amp;ADDRESS('PR-tampon'!$E62,COLUMN(REFERENCEMENT_FACADE[Observation domaine d''emploi Hauteur]))))))</f>
        <v>Nb : Le critère de recherche par hauteur n'étant pas coché ou les données (hauteur ou situation) n'étant pas saisies, l'utilisateur est alerté qu'il peut exister des limites de hauteurs et des dispositions particulières données dans le référentiel technique du procédé qui ne sont pas affichées. 
Le logiciel peut les faire apparaitre, pour ce faire : 
 - la case de recherche en fonction de la hauteur doit être cochée ;
 - les données de hauteur ET de situation du bâtiment doivent être saisies.</v>
      </c>
      <c r="O96" s="2" t="str">
        <f ca="1">IF('PR-tampon'!B62="","",IF('PR-tampon'!B62=0,"",INDIRECT(NOM_FR_FACADE&amp;ADDRESS('PR-tampon'!$E62,COLUMN(REFERENCEMENT_FACADE[[#Headers],[Colonne zone visée]])))))</f>
        <v>4
4**
4**
4**</v>
      </c>
      <c r="P96" s="2" t="str">
        <f ca="1">IF('PR-tampon'!B62="","",IF('PR-tampon'!B62=0,"",INDIRECT(NOM_FR_FACADE&amp;ADDRESS('PR-tampon'!$E62,COLUMN(REFERENCEMENT_FACADE[[#Headers],[Colonne catégorie visée]])))))</f>
        <v>I
II
III
IV</v>
      </c>
      <c r="Q96" s="88" t="str">
        <f ca="1">IF(OR(RECH_CATEGORIE=FALSE,MID(Tableau5[[#This Row],[ZONE DE SISMICITE MAXIMALE POUR LA CATEGORIE DE BATIMENT VISEE]],2,2)="**"),IF('PR-tampon'!B62="","",IF('PR-tampon'!B62=0,"",IF(INDIRECT(NOM_FR_FACADE&amp;ADDRESS('PR-tampon'!$E62,COLUMN(REFERENCEMENT_FACADE[OBSERVATIONS SUR DOMAINE D''EMPLOI Sismique])))="","-",(INDIRECT(NOM_FR_FACADE&amp;ADDRESS('PR-tampon'!$E62,COLUMN(REFERENCEMENT_FACADE[OBSERVATIONS SUR DOMAINE D''EMPLOI Sismique]))))))),"")</f>
        <v>** Domaine d'emploi sismique :
 Pose horizontale des clins Duracolor® en zones sismiques</v>
      </c>
      <c r="R96" s="2" t="str">
        <f ca="1">IF('PR-tampon'!B62="","",IF('PR-tampon'!B62=0,"",IF(INDIRECT(NOM_FR_FACADE&amp;ADDRESS('PR-tampon'!$E62,COLUMN(REFERENCEMENT_FACADE[REF ApL])))=0,"",INDIRECT(NOM_FR_FACADE&amp;ADDRESS('PR-tampon'!$E62,COLUMN(REFERENCEMENT_FACADE[REF ApL]))))))</f>
        <v/>
      </c>
    </row>
    <row r="97" spans="1:18" ht="170.1" customHeight="1" x14ac:dyDescent="0.3">
      <c r="A97" s="2">
        <f ca="1">IF('PR-tampon'!B63=0,"",IF(A96+1&gt;'MODULE DE RECHERCHE'!$F$36,"",A96+1))</f>
        <v>55</v>
      </c>
      <c r="B97" s="10">
        <f ca="1">IF('PR-tampon'!E63="","",IF('PR-tampon'!E63=0,"",INDIRECT(NOM_FR_FACADE&amp;ADDRESS('PR-tampon'!$E63,COLUMN(REFERENCEMENT_FACADE[[#Headers],[DATE REFERENCEMENT]])))))</f>
        <v>44893</v>
      </c>
      <c r="C97" s="2" t="str">
        <f ca="1">IF('PR-tampon'!B63="","",IF('PR-tampon'!B63=0,"",INDIRECT(NOM_FR_FACADE&amp;ADDRESS('PR-tampon'!$E63,COLUMN(REFERENCEMENT_FACADE[[#Headers],[ASPECT]])))))</f>
        <v>Lames</v>
      </c>
      <c r="D97" s="2" t="str">
        <f ca="1">IF('PR-tampon'!B63="","",IF('PR-tampon'!B63=0,"",INDIRECT(NOM_FR_FACADE&amp;ADDRESS('PR-tampon'!$E63,COLUMN(REFERENCEMENT_FACADE[[#Headers],[TYPE DE PROCEDE]])))))</f>
        <v>Bardage rapporté en lames de fibres-ciment</v>
      </c>
      <c r="E97" s="2" t="str">
        <f ca="1">IF('PR-tampon'!B63="","",IF('PR-tampon'!B63=0,"",INDIRECT(NOM_FR_FACADE&amp;ADDRESS('PR-tampon'!$E63,COLUMN(REFERENCEMENT_FACADE[[#Headers],[NOM COMMERCIAL DU PROCEDE]])))))</f>
        <v>HardiePlank VL®</v>
      </c>
      <c r="F97" s="2" t="str">
        <f ca="1">IF('PR-tampon'!B63="","",IF('PR-tampon'!B63=0,"",INDIRECT(NOM_FR_FACADE&amp;ADDRESS('PR-tampon'!$E63,COLUMN(REFERENCEMENT_FACADE[[#Headers],[FABRICANT / TITULAIRE]])))))</f>
        <v>James Hardie Bâtiment SAS
(FR)</v>
      </c>
      <c r="G97" s="2" t="str">
        <f ca="1">IF('PR-tampon'!B63="","",IF('PR-tampon'!B63=0,"",INDIRECT(NOM_FR_FACADE&amp;ADDRESS('PR-tampon'!$E63,COLUMN(REFERENCEMENT_FACADE[[#Headers],[TYPE DE DOCUMENT DE REFERENCE]])))))</f>
        <v>Avis Technique</v>
      </c>
      <c r="H97" s="2" t="str">
        <f ca="1">IF('PR-tampon'!B63="","",IF('PR-tampon'!B63=0,"",INDIRECT(NOM_FR_FACADE&amp;ADDRESS('PR-tampon'!$E63,COLUMN(REFERENCEMENT_FACADE[[#Headers],[REF]])))))</f>
        <v>2.2/21-1829_V1</v>
      </c>
      <c r="I97" s="10">
        <f ca="1">IF('PR-tampon'!B63="","",IF('PR-tampon'!B63=0,"",INDIRECT(NOM_FR_FACADE&amp;ADDRESS('PR-tampon'!$E63,COLUMN(REFERENCEMENT_FACADE[[#Headers],[AVIS LIMITE AU / VALIDITE]])))))</f>
        <v>45688</v>
      </c>
      <c r="J97" s="10" t="str">
        <f ca="1">IF('PR-tampon'!B63="","",IF('PR-tampon'!B63=0,"",INDIRECT(NOM_FR_FACADE&amp;ADDRESS('PR-tampon'!$E63,COLUMN(REFERENCEMENT_FACADE[[#Headers],[TC/TNC
dans le domaine d''emploi visé]])))))</f>
        <v>TC</v>
      </c>
      <c r="K97" s="2" t="str">
        <f ca="1">IF('PR-tampon'!B63="","",IF('PR-tampon'!B63=0,"",INDIRECT(NOM_FR_FACADE&amp;ADDRESS('PR-tampon'!$E63,COLUMN(REFERENCEMENT_FACADE[[#Headers],[Synthèse support visés]])))))</f>
        <v>COB (NF DTU 31.2) / CLT (Sous AT/DTA)</v>
      </c>
      <c r="L97" s="2" t="str">
        <f ca="1">IF('PR-tampon'!B63="","",IF('PR-tampon'!B63=0,"",INDIRECT(NOM_FR_FACADE&amp;ADDRESS('PR-tampon'!$E63,COLUMN(REFERENCEMENT_FACADE[[#Headers],[LIMITATION DE HAUTEUR DE FACADE3]])))))</f>
        <v>(Situation a à c) h≤ 10 m
(Situation d) h≤ 6 m</v>
      </c>
      <c r="M97" s="108">
        <f ca="1">IF('PR-tampon'!B63="","",IF('PR-tampon'!B63=0,"",INDIRECT(NOM_FR_FACADE&amp;ADDRESS('PR-tampon'!$E63,COLUMN(REFERENCEMENT_FACADE[[#Headers],[LIMITATION DE HAUTEUR DE FACADE]])))))</f>
        <v>10</v>
      </c>
      <c r="N97" s="88" t="str">
        <f ca="1">IF('PR-tampon'!B63="","",IF('PR-tampon'!B63=0,"",IF(INDIRECT(NOM_FR_FACADE&amp;ADDRESS('PR-tampon'!$E63,COLUMN(REFERENCEMENT_FACADE[Observation domaine d''emploi Hauteur])))=0,"-",INDIRECT(NOM_FR_FACADE&amp;ADDRESS('PR-tampon'!$E63,COLUMN(REFERENCEMENT_FACADE[Observation domaine d''emploi Hauteur]))))))</f>
        <v>Nb : Le critère de recherche par hauteur n'étant pas coché ou les données (hauteur ou situation) n'étant pas saisies, l'utilisateur est alerté qu'il peut exister des limites de hauteurs et des dispositions particulières données dans le référentiel technique du procédé qui ne sont pas affichées. 
Le logiciel peut les faire apparaitre, pour ce faire : 
 - la case de recherche en fonction de la hauteur doit être cochée ;
 - les données de hauteur ET de situation du bâtiment doivent être saisies.</v>
      </c>
      <c r="O97" s="2" t="str">
        <f ca="1">IF('PR-tampon'!B63="","",IF('PR-tampon'!B63=0,"",INDIRECT(NOM_FR_FACADE&amp;ADDRESS('PR-tampon'!$E63,COLUMN(REFERENCEMENT_FACADE[[#Headers],[Colonne zone visée]])))))</f>
        <v>4
2
1
1</v>
      </c>
      <c r="P97" s="2" t="str">
        <f ca="1">IF('PR-tampon'!B63="","",IF('PR-tampon'!B63=0,"",INDIRECT(NOM_FR_FACADE&amp;ADDRESS('PR-tampon'!$E63,COLUMN(REFERENCEMENT_FACADE[[#Headers],[Colonne catégorie visée]])))))</f>
        <v>I
II
III
IV</v>
      </c>
      <c r="Q97" s="88" t="str">
        <f ca="1">IF(OR(RECH_CATEGORIE=FALSE,MID(Tableau5[[#This Row],[ZONE DE SISMICITE MAXIMALE POUR LA CATEGORIE DE BATIMENT VISEE]],2,2)="**"),IF('PR-tampon'!B63="","",IF('PR-tampon'!B63=0,"",IF(INDIRECT(NOM_FR_FACADE&amp;ADDRESS('PR-tampon'!$E63,COLUMN(REFERENCEMENT_FACADE[OBSERVATIONS SUR DOMAINE D''EMPLOI Sismique])))="","-",(INDIRECT(NOM_FR_FACADE&amp;ADDRESS('PR-tampon'!$E63,COLUMN(REFERENCEMENT_FACADE[OBSERVATIONS SUR DOMAINE D''EMPLOI Sismique]))))))),"")</f>
        <v>-</v>
      </c>
      <c r="R97" s="2" t="str">
        <f ca="1">IF('PR-tampon'!B63="","",IF('PR-tampon'!B63=0,"",IF(INDIRECT(NOM_FR_FACADE&amp;ADDRESS('PR-tampon'!$E63,COLUMN(REFERENCEMENT_FACADE[REF ApL])))=0,"",INDIRECT(NOM_FR_FACADE&amp;ADDRESS('PR-tampon'!$E63,COLUMN(REFERENCEMENT_FACADE[REF ApL]))))))</f>
        <v/>
      </c>
    </row>
    <row r="98" spans="1:18" ht="170.1" customHeight="1" x14ac:dyDescent="0.3">
      <c r="A98" s="2">
        <f ca="1">IF('PR-tampon'!B64=0,"",IF(A97+1&gt;'MODULE DE RECHERCHE'!$F$36,"",A97+1))</f>
        <v>56</v>
      </c>
      <c r="B98" s="10">
        <f ca="1">IF('PR-tampon'!E64="","",IF('PR-tampon'!E64=0,"",INDIRECT(NOM_FR_FACADE&amp;ADDRESS('PR-tampon'!$E64,COLUMN(REFERENCEMENT_FACADE[[#Headers],[DATE REFERENCEMENT]])))))</f>
        <v>44536</v>
      </c>
      <c r="C98" s="2" t="str">
        <f ca="1">IF('PR-tampon'!B64="","",IF('PR-tampon'!B64=0,"",INDIRECT(NOM_FR_FACADE&amp;ADDRESS('PR-tampon'!$E64,COLUMN(REFERENCEMENT_FACADE[[#Headers],[ASPECT]])))))</f>
        <v>Lames</v>
      </c>
      <c r="D98" s="2" t="str">
        <f ca="1">IF('PR-tampon'!B64="","",IF('PR-tampon'!B64=0,"",INDIRECT(NOM_FR_FACADE&amp;ADDRESS('PR-tampon'!$E64,COLUMN(REFERENCEMENT_FACADE[[#Headers],[TYPE DE PROCEDE]])))))</f>
        <v>Bardage rapporté en lames de fibres-ciment</v>
      </c>
      <c r="E98" s="2" t="str">
        <f ca="1">IF('PR-tampon'!B64="","",IF('PR-tampon'!B64=0,"",INDIRECT(NOM_FR_FACADE&amp;ADDRESS('PR-tampon'!$E64,COLUMN(REFERENCEMENT_FACADE[[#Headers],[NOM COMMERCIAL DU PROCEDE]])))))</f>
        <v>CEDRAL CLICK</v>
      </c>
      <c r="F98" s="2" t="str">
        <f ca="1">IF('PR-tampon'!B64="","",IF('PR-tampon'!B64=0,"",INDIRECT(NOM_FR_FACADE&amp;ADDRESS('PR-tampon'!$E64,COLUMN(REFERENCEMENT_FACADE[[#Headers],[FABRICANT / TITULAIRE]])))))</f>
        <v xml:space="preserve">Etex France Exteriors 
(FR) </v>
      </c>
      <c r="G98" s="2" t="str">
        <f ca="1">IF('PR-tampon'!B64="","",IF('PR-tampon'!B64=0,"",INDIRECT(NOM_FR_FACADE&amp;ADDRESS('PR-tampon'!$E64,COLUMN(REFERENCEMENT_FACADE[[#Headers],[TYPE DE DOCUMENT DE REFERENCE]])))))</f>
        <v>Avis Technique</v>
      </c>
      <c r="H98" s="2" t="str">
        <f ca="1">IF('PR-tampon'!B64="","",IF('PR-tampon'!B64=0,"",INDIRECT(NOM_FR_FACADE&amp;ADDRESS('PR-tampon'!$E64,COLUMN(REFERENCEMENT_FACADE[[#Headers],[REF]])))))</f>
        <v xml:space="preserve">2.2/13-1556_V2 </v>
      </c>
      <c r="I98" s="10">
        <f ca="1">IF('PR-tampon'!B64="","",IF('PR-tampon'!B64=0,"",INDIRECT(NOM_FR_FACADE&amp;ADDRESS('PR-tampon'!$E64,COLUMN(REFERENCEMENT_FACADE[[#Headers],[AVIS LIMITE AU / VALIDITE]])))))</f>
        <v>46265</v>
      </c>
      <c r="J98" s="10" t="str">
        <f ca="1">IF('PR-tampon'!B64="","",IF('PR-tampon'!B64=0,"",INDIRECT(NOM_FR_FACADE&amp;ADDRESS('PR-tampon'!$E64,COLUMN(REFERENCEMENT_FACADE[[#Headers],[TC/TNC
dans le domaine d''emploi visé]])))))</f>
        <v>TC</v>
      </c>
      <c r="K98" s="2" t="str">
        <f ca="1">IF('PR-tampon'!B64="","",IF('PR-tampon'!B64=0,"",INDIRECT(NOM_FR_FACADE&amp;ADDRESS('PR-tampon'!$E64,COLUMN(REFERENCEMENT_FACADE[[#Headers],[Synthèse support visés]])))))</f>
        <v>COB (NF DTU 31.2) / CLT (Sous AT/DTA)</v>
      </c>
      <c r="L98" s="2" t="str">
        <f ca="1">IF('PR-tampon'!B64="","",IF('PR-tampon'!B64=0,"",INDIRECT(NOM_FR_FACADE&amp;ADDRESS('PR-tampon'!$E64,COLUMN(REFERENCEMENT_FACADE[[#Headers],[LIMITATION DE HAUTEUR DE FACADE3]])))))</f>
        <v>(Situation a à c) h≤ 10 m
(Situation d) h≤ 6 m</v>
      </c>
      <c r="M98" s="108">
        <f ca="1">IF('PR-tampon'!B64="","",IF('PR-tampon'!B64=0,"",INDIRECT(NOM_FR_FACADE&amp;ADDRESS('PR-tampon'!$E64,COLUMN(REFERENCEMENT_FACADE[[#Headers],[LIMITATION DE HAUTEUR DE FACADE]])))))</f>
        <v>10</v>
      </c>
      <c r="N98" s="88" t="str">
        <f ca="1">IF('PR-tampon'!B64="","",IF('PR-tampon'!B64=0,"",IF(INDIRECT(NOM_FR_FACADE&amp;ADDRESS('PR-tampon'!$E64,COLUMN(REFERENCEMENT_FACADE[Observation domaine d''emploi Hauteur])))=0,"-",INDIRECT(NOM_FR_FACADE&amp;ADDRESS('PR-tampon'!$E64,COLUMN(REFERENCEMENT_FACADE[Observation domaine d''emploi Hauteur]))))))</f>
        <v>Nb : Le critère de recherche par hauteur n'étant pas coché ou les données (hauteur ou situation) n'étant pas saisies, l'utilisateur est alerté qu'il peut exister des limites de hauteurs et des dispositions particulières données dans le référentiel technique du procédé qui ne sont pas affichées. 
Le logiciel peut les faire apparaitre, pour ce faire : 
 - la case de recherche en fonction de la hauteur doit être cochée ;
 - les données de hauteur ET de situation du bâtiment doivent être saisies.</v>
      </c>
      <c r="O98" s="2" t="str">
        <f ca="1">IF('PR-tampon'!B64="","",IF('PR-tampon'!B64=0,"",INDIRECT(NOM_FR_FACADE&amp;ADDRESS('PR-tampon'!$E64,COLUMN(REFERENCEMENT_FACADE[[#Headers],[Colonne zone visée]])))))</f>
        <v>4
4**
4**
4**</v>
      </c>
      <c r="P98" s="2" t="str">
        <f ca="1">IF('PR-tampon'!B64="","",IF('PR-tampon'!B64=0,"",INDIRECT(NOM_FR_FACADE&amp;ADDRESS('PR-tampon'!$E64,COLUMN(REFERENCEMENT_FACADE[[#Headers],[Colonne catégorie visée]])))))</f>
        <v>I
II
III
IV</v>
      </c>
      <c r="Q98" s="88" t="str">
        <f ca="1">IF(OR(RECH_CATEGORIE=FALSE,MID(Tableau5[[#This Row],[ZONE DE SISMICITE MAXIMALE POUR LA CATEGORIE DE BATIMENT VISEE]],2,2)="**"),IF('PR-tampon'!B64="","",IF('PR-tampon'!B64=0,"",IF(INDIRECT(NOM_FR_FACADE&amp;ADDRESS('PR-tampon'!$E64,COLUMN(REFERENCEMENT_FACADE[OBSERVATIONS SUR DOMAINE D''EMPLOI Sismique])))="","-",(INDIRECT(NOM_FR_FACADE&amp;ADDRESS('PR-tampon'!$E64,COLUMN(REFERENCEMENT_FACADE[OBSERVATIONS SUR DOMAINE D''EMPLOI Sismique]))))))),"")</f>
        <v>** Domaine d'emploi sismique :
Pose en zones sismiques du bardage Cedral Click en pose directe sans isolant</v>
      </c>
      <c r="R98" s="2" t="str">
        <f ca="1">IF('PR-tampon'!B64="","",IF('PR-tampon'!B64=0,"",IF(INDIRECT(NOM_FR_FACADE&amp;ADDRESS('PR-tampon'!$E64,COLUMN(REFERENCEMENT_FACADE[REF ApL])))=0,"",INDIRECT(NOM_FR_FACADE&amp;ADDRESS('PR-tampon'!$E64,COLUMN(REFERENCEMENT_FACADE[REF ApL]))))))</f>
        <v/>
      </c>
    </row>
    <row r="99" spans="1:18" ht="170.1" customHeight="1" x14ac:dyDescent="0.3">
      <c r="A99" s="2">
        <f ca="1">IF('PR-tampon'!B65=0,"",IF(A98+1&gt;'MODULE DE RECHERCHE'!$F$36,"",A98+1))</f>
        <v>57</v>
      </c>
      <c r="B99" s="10">
        <f ca="1">IF('PR-tampon'!E65="","",IF('PR-tampon'!E65=0,"",INDIRECT(NOM_FR_FACADE&amp;ADDRESS('PR-tampon'!$E65,COLUMN(REFERENCEMENT_FACADE[[#Headers],[DATE REFERENCEMENT]])))))</f>
        <v>45085</v>
      </c>
      <c r="C99" s="2" t="str">
        <f ca="1">IF('PR-tampon'!B65="","",IF('PR-tampon'!B65=0,"",INDIRECT(NOM_FR_FACADE&amp;ADDRESS('PR-tampon'!$E65,COLUMN(REFERENCEMENT_FACADE[[#Headers],[ASPECT]])))))</f>
        <v>Lames</v>
      </c>
      <c r="D99" s="2" t="str">
        <f ca="1">IF('PR-tampon'!B65="","",IF('PR-tampon'!B65=0,"",INDIRECT(NOM_FR_FACADE&amp;ADDRESS('PR-tampon'!$E65,COLUMN(REFERENCEMENT_FACADE[[#Headers],[TYPE DE PROCEDE]])))))</f>
        <v>Bardage rapporté en lames de fibres-ciment sur FOB (Propriétaire)</v>
      </c>
      <c r="E99" s="2" t="str">
        <f ca="1">IF('PR-tampon'!B65="","",IF('PR-tampon'!B65=0,"",INDIRECT(NOM_FR_FACADE&amp;ADDRESS('PR-tampon'!$E65,COLUMN(REFERENCEMENT_FACADE[[#Headers],[NOM COMMERCIAL DU PROCEDE]])))))</f>
        <v>Façade à ossature bois non porteuse perspirante</v>
      </c>
      <c r="F99" s="2" t="str">
        <f ca="1">IF('PR-tampon'!B65="","",IF('PR-tampon'!B65=0,"",INDIRECT(NOM_FR_FACADE&amp;ADDRESS('PR-tampon'!$E65,COLUMN(REFERENCEMENT_FACADE[[#Headers],[FABRICANT / TITULAIRE]])))))</f>
        <v>SYbois</v>
      </c>
      <c r="G99" s="2" t="str">
        <f ca="1">IF('PR-tampon'!B65="","",IF('PR-tampon'!B65=0,"",INDIRECT(NOM_FR_FACADE&amp;ADDRESS('PR-tampon'!$E65,COLUMN(REFERENCEMENT_FACADE[[#Headers],[TYPE DE DOCUMENT DE REFERENCE]])))))</f>
        <v>Appréciation Technique d'Expérimentation (ATEx cas a)</v>
      </c>
      <c r="H99" s="2" t="str">
        <f ca="1">IF('PR-tampon'!B65="","",IF('PR-tampon'!B65=0,"",INDIRECT(NOM_FR_FACADE&amp;ADDRESS('PR-tampon'!$E65,COLUMN(REFERENCEMENT_FACADE[[#Headers],[REF]])))))</f>
        <v>2944_v1</v>
      </c>
      <c r="I99" s="10">
        <f ca="1">IF('PR-tampon'!B65="","",IF('PR-tampon'!B65=0,"",INDIRECT(NOM_FR_FACADE&amp;ADDRESS('PR-tampon'!$E65,COLUMN(REFERENCEMENT_FACADE[[#Headers],[AVIS LIMITE AU / VALIDITE]])))))</f>
        <v>45747</v>
      </c>
      <c r="J99" s="10" t="str">
        <f ca="1">IF('PR-tampon'!B65="","",IF('PR-tampon'!B65=0,"",INDIRECT(NOM_FR_FACADE&amp;ADDRESS('PR-tampon'!$E65,COLUMN(REFERENCEMENT_FACADE[[#Headers],[TC/TNC
dans le domaine d''emploi visé]])))))</f>
        <v>TC</v>
      </c>
      <c r="K99" s="2" t="str">
        <f ca="1">IF('PR-tampon'!B65="","",IF('PR-tampon'!B65=0,"",INDIRECT(NOM_FR_FACADE&amp;ADDRESS('PR-tampon'!$E65,COLUMN(REFERENCEMENT_FACADE[[#Headers],[Synthèse support visés]])))))</f>
        <v>FOB (Sous AT/DTA/ATEx)</v>
      </c>
      <c r="L99" s="2" t="str">
        <f ca="1">IF('PR-tampon'!B65="","",IF('PR-tampon'!B65=0,"",INDIRECT(NOM_FR_FACADE&amp;ADDRESS('PR-tampon'!$E65,COLUMN(REFERENCEMENT_FACADE[[#Headers],[LIMITATION DE HAUTEUR DE FACADE3]])))))</f>
        <v>(Situation a à c) h≤ 18 m
(Situation d) h≤ 10 m</v>
      </c>
      <c r="M99" s="108">
        <f ca="1">IF('PR-tampon'!B65="","",IF('PR-tampon'!B65=0,"",INDIRECT(NOM_FR_FACADE&amp;ADDRESS('PR-tampon'!$E65,COLUMN(REFERENCEMENT_FACADE[[#Headers],[LIMITATION DE HAUTEUR DE FACADE]])))))</f>
        <v>18</v>
      </c>
      <c r="N99" s="88" t="str">
        <f ca="1">IF('PR-tampon'!B65="","",IF('PR-tampon'!B65=0,"",IF(INDIRECT(NOM_FR_FACADE&amp;ADDRESS('PR-tampon'!$E65,COLUMN(REFERENCEMENT_FACADE[Observation domaine d''emploi Hauteur])))=0,"-",INDIRECT(NOM_FR_FACADE&amp;ADDRESS('PR-tampon'!$E65,COLUMN(REFERENCEMENT_FACADE[Observation domaine d''emploi Hauteur]))))))</f>
        <v>- Comme mentionné dans le §2.2 de l'Appréciation, le domaine d’emploi des bardages rapportés n’est pas modifié par le procédé de façade propriétaire. La limite de hauteur du domaine d’emploi indiquée ci-contre correspond donc au domaine d’emploi le plus restreint entre celui du procédé de façade et celui du revêtement extérieur. Le procédé pouvant être utilisé en façade jusqu’en 4ième famille pour des bâtiments d’habitation et jusqu’à une hauteur de plancher bas de dernier niveau de 28m pour les ERP, ERT, et comme le référentiel de la famille de revêtement extérieur ci-contre vise des hauteurs moindres, c’est donc le référentiel du revêtement qui limite le domaine d’emploi.
Nb : Le critère de recherche par hauteur n'étant pas coché ou les données (hauteur ou situation) n'étant pas saisies, l'utilisateur est alerté qu'il peut exister des limites de hauteurs et des dispositions particulières données dans le référentiel technique du procédé qui ne sont pas affichées. 
Le logiciel peut les faire apparaitre, pour ce faire : 
 - la case de recherche en fonction de la hauteur doit être cochée ;
 - les données de hauteur ET de situation du bâtiment doivent être saisies.</v>
      </c>
      <c r="O99" s="2" t="str">
        <f ca="1">IF('PR-tampon'!B65="","",IF('PR-tampon'!B65=0,"",INDIRECT(NOM_FR_FACADE&amp;ADDRESS('PR-tampon'!$E65,COLUMN(REFERENCEMENT_FACADE[[#Headers],[Colonne zone visée]])))))</f>
        <v>4
4**
4**
4**</v>
      </c>
      <c r="P99" s="2" t="str">
        <f ca="1">IF('PR-tampon'!B65="","",IF('PR-tampon'!B65=0,"",INDIRECT(NOM_FR_FACADE&amp;ADDRESS('PR-tampon'!$E65,COLUMN(REFERENCEMENT_FACADE[[#Headers],[Colonne catégorie visée]])))))</f>
        <v>I
II
III
IV</v>
      </c>
      <c r="Q99" s="88" t="str">
        <f ca="1">IF(OR(RECH_CATEGORIE=FALSE,MID(Tableau5[[#This Row],[ZONE DE SISMICITE MAXIMALE POUR LA CATEGORIE DE BATIMENT VISEE]],2,2)="**"),IF('PR-tampon'!B65="","",IF('PR-tampon'!B65=0,"",IF(INDIRECT(NOM_FR_FACADE&amp;ADDRESS('PR-tampon'!$E65,COLUMN(REFERENCEMENT_FACADE[OBSERVATIONS SUR DOMAINE D''EMPLOI Sismique])))="","-",(INDIRECT(NOM_FR_FACADE&amp;ADDRESS('PR-tampon'!$E65,COLUMN(REFERENCEMENT_FACADE[OBSERVATIONS SUR DOMAINE D''EMPLOI Sismique]))))))),"")</f>
        <v>** Domaine d'emploi sismique :
Toutefois le procédé de bardage extérieur pourra limiter les zones de sismicité des bâtiments visés.</v>
      </c>
      <c r="R99" s="2" t="str">
        <f ca="1">IF('PR-tampon'!B65="","",IF('PR-tampon'!B65=0,"",IF(INDIRECT(NOM_FR_FACADE&amp;ADDRESS('PR-tampon'!$E65,COLUMN(REFERENCEMENT_FACADE[REF ApL])))=0,"",INDIRECT(NOM_FR_FACADE&amp;ADDRESS('PR-tampon'!$E65,COLUMN(REFERENCEMENT_FACADE[REF ApL]))))))</f>
        <v>EFR 14-001488
EFR 18-004504</v>
      </c>
    </row>
    <row r="100" spans="1:18" ht="170.1" customHeight="1" x14ac:dyDescent="0.3">
      <c r="A100" s="2">
        <f ca="1">IF('PR-tampon'!B66=0,"",IF(A99+1&gt;'MODULE DE RECHERCHE'!$F$36,"",A99+1))</f>
        <v>58</v>
      </c>
      <c r="B100" s="10">
        <f ca="1">IF('PR-tampon'!E66="","",IF('PR-tampon'!E66=0,"",INDIRECT(NOM_FR_FACADE&amp;ADDRESS('PR-tampon'!$E66,COLUMN(REFERENCEMENT_FACADE[[#Headers],[DATE REFERENCEMENT]])))))</f>
        <v>45049</v>
      </c>
      <c r="C100" s="2" t="str">
        <f ca="1">IF('PR-tampon'!B66="","",IF('PR-tampon'!B66=0,"",INDIRECT(NOM_FR_FACADE&amp;ADDRESS('PR-tampon'!$E66,COLUMN(REFERENCEMENT_FACADE[[#Headers],[ASPECT]])))))</f>
        <v>Lames</v>
      </c>
      <c r="D100" s="2" t="str">
        <f ca="1">IF('PR-tampon'!B66="","",IF('PR-tampon'!B66=0,"",INDIRECT(NOM_FR_FACADE&amp;ADDRESS('PR-tampon'!$E66,COLUMN(REFERENCEMENT_FACADE[[#Headers],[TYPE DE PROCEDE]])))))</f>
        <v>Bardage rapporté en lames de fibres-ciment sur FOB (Propriétaire)</v>
      </c>
      <c r="E100" s="2" t="str">
        <f ca="1">IF('PR-tampon'!B66="","",IF('PR-tampon'!B66=0,"",INDIRECT(NOM_FR_FACADE&amp;ADDRESS('PR-tampon'!$E66,COLUMN(REFERENCEMENT_FACADE[[#Headers],[NOM COMMERCIAL DU PROCEDE]])))))</f>
        <v>Façade PANOBLOC</v>
      </c>
      <c r="F100" s="2" t="str">
        <f ca="1">IF('PR-tampon'!B66="","",IF('PR-tampon'!B66=0,"",INDIRECT(NOM_FR_FACADE&amp;ADDRESS('PR-tampon'!$E66,COLUMN(REFERENCEMENT_FACADE[[#Headers],[FABRICANT / TITULAIRE]])))))</f>
        <v>Techniwood S.A.S.</v>
      </c>
      <c r="G100" s="2" t="str">
        <f ca="1">IF('PR-tampon'!B66="","",IF('PR-tampon'!B66=0,"",INDIRECT(NOM_FR_FACADE&amp;ADDRESS('PR-tampon'!$E66,COLUMN(REFERENCEMENT_FACADE[[#Headers],[TYPE DE DOCUMENT DE REFERENCE]])))))</f>
        <v>Avis Technique</v>
      </c>
      <c r="H100" s="2" t="str">
        <f ca="1">IF('PR-tampon'!B66="","",IF('PR-tampon'!B66=0,"",INDIRECT(NOM_FR_FACADE&amp;ADDRESS('PR-tampon'!$E66,COLUMN(REFERENCEMENT_FACADE[[#Headers],[REF]])))))</f>
        <v>2.1/14-1636_V2</v>
      </c>
      <c r="I100" s="10">
        <f ca="1">IF('PR-tampon'!B66="","",IF('PR-tampon'!B66=0,"",INDIRECT(NOM_FR_FACADE&amp;ADDRESS('PR-tampon'!$E66,COLUMN(REFERENCEMENT_FACADE[[#Headers],[AVIS LIMITE AU / VALIDITE]])))))</f>
        <v>46752</v>
      </c>
      <c r="J100" s="10" t="str">
        <f ca="1">IF('PR-tampon'!B66="","",IF('PR-tampon'!B66=0,"",INDIRECT(NOM_FR_FACADE&amp;ADDRESS('PR-tampon'!$E66,COLUMN(REFERENCEMENT_FACADE[[#Headers],[TC/TNC
dans le domaine d''emploi visé]])))))</f>
        <v>TC</v>
      </c>
      <c r="K100" s="2" t="str">
        <f ca="1">IF('PR-tampon'!B66="","",IF('PR-tampon'!B66=0,"",INDIRECT(NOM_FR_FACADE&amp;ADDRESS('PR-tampon'!$E66,COLUMN(REFERENCEMENT_FACADE[[#Headers],[Synthèse support visés]])))))</f>
        <v>FOB (Sous AT/DTA/ATEx)</v>
      </c>
      <c r="L100" s="2" t="str">
        <f ca="1">IF('PR-tampon'!B66="","",IF('PR-tampon'!B66=0,"",INDIRECT(NOM_FR_FACADE&amp;ADDRESS('PR-tampon'!$E66,COLUMN(REFERENCEMENT_FACADE[[#Headers],[LIMITATION DE HAUTEUR DE FACADE3]])))))</f>
        <v>(Situation a à c) h≤ 18 m
(Situation d) h≤ 10 m</v>
      </c>
      <c r="M100" s="108">
        <f ca="1">IF('PR-tampon'!B66="","",IF('PR-tampon'!B66=0,"",INDIRECT(NOM_FR_FACADE&amp;ADDRESS('PR-tampon'!$E66,COLUMN(REFERENCEMENT_FACADE[[#Headers],[LIMITATION DE HAUTEUR DE FACADE]])))))</f>
        <v>18</v>
      </c>
      <c r="N100" s="88" t="str">
        <f ca="1">IF('PR-tampon'!B66="","",IF('PR-tampon'!B66=0,"",IF(INDIRECT(NOM_FR_FACADE&amp;ADDRESS('PR-tampon'!$E66,COLUMN(REFERENCEMENT_FACADE[Observation domaine d''emploi Hauteur])))=0,"-",INDIRECT(NOM_FR_FACADE&amp;ADDRESS('PR-tampon'!$E66,COLUMN(REFERENCEMENT_FACADE[Observation domaine d''emploi Hauteur]))))))</f>
        <v xml:space="preserve"> - Comme mentionné au §2.4.6 de l’Avis technique, la limite de hauteur du domaine d’emploi indiquée ci-contre correspond au domaine d’emploi le plus restreint entre celui du PANOBLOC et celui du revêtement extérieur. Le Panobloc pouvant être utilisé en façade jusqu’en 4ième famille pour des bâtiments d’habitation et jusqu’à une hauteur de plancher bas de dernier niveau de 28m pour les ERP et ERT, et comme le référentiel de la famille de revêtement extérieur ci-contre vise des hauteurs moindre, c’est donc le référentiel du revêtement qui limite le domaine d’emploi.
Nb : Le critère de recherche par hauteur n'étant pas coché ou les données (hauteur ou situation) n'étant pas saisies, l'utilisateur est alerté qu'il peut exister des limites de hauteurs et des dispositions particulières données dans le référentiel technique du procédé qui ne sont pas affichées. 
Le logiciel peut les faire apparaitre, pour ce faire : 
 - la case de recherche en fonction de la hauteur doit être cochée ;
 - les données de hauteur ET de situation du bâtiment doivent être saisies.</v>
      </c>
      <c r="O100" s="2" t="str">
        <f ca="1">IF('PR-tampon'!B66="","",IF('PR-tampon'!B66=0,"",INDIRECT(NOM_FR_FACADE&amp;ADDRESS('PR-tampon'!$E66,COLUMN(REFERENCEMENT_FACADE[[#Headers],[Colonne zone visée]])))))</f>
        <v>4
4**
4**
4**</v>
      </c>
      <c r="P100" s="2" t="str">
        <f ca="1">IF('PR-tampon'!B66="","",IF('PR-tampon'!B66=0,"",INDIRECT(NOM_FR_FACADE&amp;ADDRESS('PR-tampon'!$E66,COLUMN(REFERENCEMENT_FACADE[[#Headers],[Colonne catégorie visée]])))))</f>
        <v>I
II
III
IV</v>
      </c>
      <c r="Q100" s="88" t="str">
        <f ca="1">IF(OR(RECH_CATEGORIE=FALSE,MID(Tableau5[[#This Row],[ZONE DE SISMICITE MAXIMALE POUR LA CATEGORIE DE BATIMENT VISEE]],2,2)="**"),IF('PR-tampon'!B66="","",IF('PR-tampon'!B66=0,"",IF(INDIRECT(NOM_FR_FACADE&amp;ADDRESS('PR-tampon'!$E66,COLUMN(REFERENCEMENT_FACADE[OBSERVATIONS SUR DOMAINE D''EMPLOI Sismique])))="","-",(INDIRECT(NOM_FR_FACADE&amp;ADDRESS('PR-tampon'!$E66,COLUMN(REFERENCEMENT_FACADE[OBSERVATIONS SUR DOMAINE D''EMPLOI Sismique]))))))),"")</f>
        <v>** Domaine d'emploi sismique :
Toutefois le procédé de bardage extérieur pourra limiter les zones de sismicité des bâtiments visés.</v>
      </c>
      <c r="R100" s="2" t="str">
        <f ca="1">IF('PR-tampon'!B66="","",IF('PR-tampon'!B66=0,"",IF(INDIRECT(NOM_FR_FACADE&amp;ADDRESS('PR-tampon'!$E66,COLUMN(REFERENCEMENT_FACADE[REF ApL])))=0,"",INDIRECT(NOM_FR_FACADE&amp;ADDRESS('PR-tampon'!$E66,COLUMN(REFERENCEMENT_FACADE[REF ApL]))))))</f>
        <v>AL14-146 Version 3</v>
      </c>
    </row>
    <row r="101" spans="1:18" ht="170.1" customHeight="1" x14ac:dyDescent="0.3">
      <c r="A101" s="2">
        <f ca="1">IF('PR-tampon'!B67=0,"",IF(A100+1&gt;'MODULE DE RECHERCHE'!$F$36,"",A100+1))</f>
        <v>59</v>
      </c>
      <c r="B101" s="10">
        <f ca="1">IF('PR-tampon'!E67="","",IF('PR-tampon'!E67=0,"",INDIRECT(NOM_FR_FACADE&amp;ADDRESS('PR-tampon'!$E67,COLUMN(REFERENCEMENT_FACADE[[#Headers],[DATE REFERENCEMENT]])))))</f>
        <v>45384</v>
      </c>
      <c r="C101" s="2" t="str">
        <f ca="1">IF('PR-tampon'!B67="","",IF('PR-tampon'!B67=0,"",INDIRECT(NOM_FR_FACADE&amp;ADDRESS('PR-tampon'!$E67,COLUMN(REFERENCEMENT_FACADE[[#Headers],[ASPECT]])))))</f>
        <v>Métallique</v>
      </c>
      <c r="D101" s="2" t="str">
        <f ca="1">IF('PR-tampon'!B67="","",IF('PR-tampon'!B67=0,"",INDIRECT(NOM_FR_FACADE&amp;ADDRESS('PR-tampon'!$E67,COLUMN(REFERENCEMENT_FACADE[[#Headers],[TYPE DE PROCEDE]])))))</f>
        <v>Bardage rapporté en cassettes composites</v>
      </c>
      <c r="E101" s="2" t="str">
        <f ca="1">IF('PR-tampon'!B67="","",IF('PR-tampon'!B67=0,"",INDIRECT(NOM_FR_FACADE&amp;ADDRESS('PR-tampon'!$E67,COLUMN(REFERENCEMENT_FACADE[[#Headers],[NOM COMMERCIAL DU PROCEDE]])))))</f>
        <v>Larson® cassette sur support bois</v>
      </c>
      <c r="F101" s="2" t="str">
        <f ca="1">IF('PR-tampon'!B67="","",IF('PR-tampon'!B67=0,"",INDIRECT(NOM_FR_FACADE&amp;ADDRESS('PR-tampon'!$E67,COLUMN(REFERENCEMENT_FACADE[[#Headers],[FABRICANT / TITULAIRE]])))))</f>
        <v>Alucoil
(SP)</v>
      </c>
      <c r="G101" s="2" t="str">
        <f ca="1">IF('PR-tampon'!B67="","",IF('PR-tampon'!B67=0,"",INDIRECT(NOM_FR_FACADE&amp;ADDRESS('PR-tampon'!$E67,COLUMN(REFERENCEMENT_FACADE[[#Headers],[TYPE DE DOCUMENT DE REFERENCE]])))))</f>
        <v>Avis Technique</v>
      </c>
      <c r="H101" s="2" t="str">
        <f ca="1">IF('PR-tampon'!B67="","",IF('PR-tampon'!B67=0,"",INDIRECT(NOM_FR_FACADE&amp;ADDRESS('PR-tampon'!$E67,COLUMN(REFERENCEMENT_FACADE[[#Headers],[REF]])))))</f>
        <v>2.2/23-1856_V1</v>
      </c>
      <c r="I101" s="10">
        <f ca="1">IF('PR-tampon'!B67="","",IF('PR-tampon'!B67=0,"",INDIRECT(NOM_FR_FACADE&amp;ADDRESS('PR-tampon'!$E67,COLUMN(REFERENCEMENT_FACADE[[#Headers],[AVIS LIMITE AU / VALIDITE]])))))</f>
        <v>46053</v>
      </c>
      <c r="J101" s="10" t="str">
        <f ca="1">IF('PR-tampon'!B67="","",IF('PR-tampon'!B67=0,"",INDIRECT(NOM_FR_FACADE&amp;ADDRESS('PR-tampon'!$E67,COLUMN(REFERENCEMENT_FACADE[[#Headers],[TC/TNC
dans le domaine d''emploi visé]])))))</f>
        <v>TC</v>
      </c>
      <c r="K101" s="2" t="str">
        <f ca="1">IF('PR-tampon'!B67="","",IF('PR-tampon'!B67=0,"",INDIRECT(NOM_FR_FACADE&amp;ADDRESS('PR-tampon'!$E67,COLUMN(REFERENCEMENT_FACADE[[#Headers],[Synthèse support visés]])))))</f>
        <v>COB (NF DTU 31.2) / CLT (Sous AT/DTA)</v>
      </c>
      <c r="L101" s="2" t="str">
        <f ca="1">IF('PR-tampon'!B67="","",IF('PR-tampon'!B67=0,"",INDIRECT(NOM_FR_FACADE&amp;ADDRESS('PR-tampon'!$E67,COLUMN(REFERENCEMENT_FACADE[[#Headers],[LIMITATION DE HAUTEUR DE FACADE3]])))))</f>
        <v>(Situation a à c) h≤ 18 m
(Situation d) h≤ 10 m</v>
      </c>
      <c r="M101" s="108">
        <f ca="1">IF('PR-tampon'!B67="","",IF('PR-tampon'!B67=0,"",INDIRECT(NOM_FR_FACADE&amp;ADDRESS('PR-tampon'!$E67,COLUMN(REFERENCEMENT_FACADE[[#Headers],[LIMITATION DE HAUTEUR DE FACADE]])))))</f>
        <v>18</v>
      </c>
      <c r="N101" s="88" t="str">
        <f ca="1">IF('PR-tampon'!B67="","",IF('PR-tampon'!B67=0,"",IF(INDIRECT(NOM_FR_FACADE&amp;ADDRESS('PR-tampon'!$E67,COLUMN(REFERENCEMENT_FACADE[Observation domaine d''emploi Hauteur])))=0,"-",INDIRECT(NOM_FR_FACADE&amp;ADDRESS('PR-tampon'!$E67,COLUMN(REFERENCEMENT_FACADE[Observation domaine d''emploi Hauteur]))))))</f>
        <v>Nb : Le critère de recherche par hauteur n'étant pas coché ou les données (hauteur ou situation) n'étant pas saisies, l'utilisateur est alerté qu'il peut exister des limites de hauteurs et des dispositions particulières données dans le référentiel technique du procédé qui ne sont pas affichées. 
Le logiciel peut les faire apparaitre, pour ce faire : 
 - la case de recherche en fonction de la hauteur doit être cochée ;
 - les données de hauteur ET de situation du bâtiment doivent être saisies.</v>
      </c>
      <c r="O101" s="2" t="str">
        <f ca="1">IF('PR-tampon'!B67="","",IF('PR-tampon'!B67=0,"",INDIRECT(NOM_FR_FACADE&amp;ADDRESS('PR-tampon'!$E67,COLUMN(REFERENCEMENT_FACADE[[#Headers],[Colonne zone visée]])))))</f>
        <v>4
2
1
1</v>
      </c>
      <c r="P101" s="2" t="str">
        <f ca="1">IF('PR-tampon'!B67="","",IF('PR-tampon'!B67=0,"",INDIRECT(NOM_FR_FACADE&amp;ADDRESS('PR-tampon'!$E67,COLUMN(REFERENCEMENT_FACADE[[#Headers],[Colonne catégorie visée]])))))</f>
        <v>I
II
III
IV</v>
      </c>
      <c r="Q101" s="88" t="str">
        <f ca="1">IF(OR(RECH_CATEGORIE=FALSE,MID(Tableau5[[#This Row],[ZONE DE SISMICITE MAXIMALE POUR LA CATEGORIE DE BATIMENT VISEE]],2,2)="**"),IF('PR-tampon'!B67="","",IF('PR-tampon'!B67=0,"",IF(INDIRECT(NOM_FR_FACADE&amp;ADDRESS('PR-tampon'!$E67,COLUMN(REFERENCEMENT_FACADE[OBSERVATIONS SUR DOMAINE D''EMPLOI Sismique])))="","-",(INDIRECT(NOM_FR_FACADE&amp;ADDRESS('PR-tampon'!$E67,COLUMN(REFERENCEMENT_FACADE[OBSERVATIONS SUR DOMAINE D''EMPLOI Sismique]))))))),"")</f>
        <v>-</v>
      </c>
      <c r="R101" s="2" t="str">
        <f ca="1">IF('PR-tampon'!B67="","",IF('PR-tampon'!B67=0,"",IF(INDIRECT(NOM_FR_FACADE&amp;ADDRESS('PR-tampon'!$E67,COLUMN(REFERENCEMENT_FACADE[REF ApL])))=0,"",INDIRECT(NOM_FR_FACADE&amp;ADDRESS('PR-tampon'!$E67,COLUMN(REFERENCEMENT_FACADE[REF ApL]))))))</f>
        <v/>
      </c>
    </row>
    <row r="102" spans="1:18" ht="170.1" customHeight="1" x14ac:dyDescent="0.3">
      <c r="A102" s="2">
        <f ca="1">IF('PR-tampon'!B68=0,"",IF(A101+1&gt;'MODULE DE RECHERCHE'!$F$36,"",A101+1))</f>
        <v>60</v>
      </c>
      <c r="B102" s="10">
        <f ca="1">IF('PR-tampon'!E68="","",IF('PR-tampon'!E68=0,"",INDIRECT(NOM_FR_FACADE&amp;ADDRESS('PR-tampon'!$E68,COLUMN(REFERENCEMENT_FACADE[[#Headers],[DATE REFERENCEMENT]])))))</f>
        <v>44634</v>
      </c>
      <c r="C102" s="2" t="str">
        <f ca="1">IF('PR-tampon'!B68="","",IF('PR-tampon'!B68=0,"",INDIRECT(NOM_FR_FACADE&amp;ADDRESS('PR-tampon'!$E68,COLUMN(REFERENCEMENT_FACADE[[#Headers],[ASPECT]])))))</f>
        <v>Métallique</v>
      </c>
      <c r="D102" s="2" t="str">
        <f ca="1">IF('PR-tampon'!B68="","",IF('PR-tampon'!B68=0,"",INDIRECT(NOM_FR_FACADE&amp;ADDRESS('PR-tampon'!$E68,COLUMN(REFERENCEMENT_FACADE[[#Headers],[TYPE DE PROCEDE]])))))</f>
        <v>Bardage rapporté en cassettes composites</v>
      </c>
      <c r="E102" s="2" t="str">
        <f ca="1">IF('PR-tampon'!B68="","",IF('PR-tampon'!B68=0,"",INDIRECT(NOM_FR_FACADE&amp;ADDRESS('PR-tampon'!$E68,COLUMN(REFERENCEMENT_FACADE[[#Headers],[NOM COMMERCIAL DU PROCEDE]])))))</f>
        <v>ALPOLIC - SYSTÈME CASSETTES</v>
      </c>
      <c r="F102" s="2" t="str">
        <f ca="1">IF('PR-tampon'!B68="","",IF('PR-tampon'!B68=0,"",INDIRECT(NOM_FR_FACADE&amp;ADDRESS('PR-tampon'!$E68,COLUMN(REFERENCEMENT_FACADE[[#Headers],[FABRICANT / TITULAIRE]])))))</f>
        <v>Mitsubishi Polyester Film GmbH</v>
      </c>
      <c r="G102" s="2" t="str">
        <f ca="1">IF('PR-tampon'!B68="","",IF('PR-tampon'!B68=0,"",INDIRECT(NOM_FR_FACADE&amp;ADDRESS('PR-tampon'!$E68,COLUMN(REFERENCEMENT_FACADE[[#Headers],[TYPE DE DOCUMENT DE REFERENCE]])))))</f>
        <v>Avis Technique</v>
      </c>
      <c r="H102" s="2" t="str">
        <f ca="1">IF('PR-tampon'!B68="","",IF('PR-tampon'!B68=0,"",INDIRECT(NOM_FR_FACADE&amp;ADDRESS('PR-tampon'!$E68,COLUMN(REFERENCEMENT_FACADE[[#Headers],[REF]])))))</f>
        <v>2.2/17-1786_V3</v>
      </c>
      <c r="I102" s="10">
        <f ca="1">IF('PR-tampon'!B68="","",IF('PR-tampon'!B68=0,"",INDIRECT(NOM_FR_FACADE&amp;ADDRESS('PR-tampon'!$E68,COLUMN(REFERENCEMENT_FACADE[[#Headers],[AVIS LIMITE AU / VALIDITE]])))))</f>
        <v>46053</v>
      </c>
      <c r="J102" s="10" t="str">
        <f ca="1">IF('PR-tampon'!B68="","",IF('PR-tampon'!B68=0,"",INDIRECT(NOM_FR_FACADE&amp;ADDRESS('PR-tampon'!$E68,COLUMN(REFERENCEMENT_FACADE[[#Headers],[TC/TNC
dans le domaine d''emploi visé]])))))</f>
        <v>TC</v>
      </c>
      <c r="K102" s="2" t="str">
        <f ca="1">IF('PR-tampon'!B68="","",IF('PR-tampon'!B68=0,"",INDIRECT(NOM_FR_FACADE&amp;ADDRESS('PR-tampon'!$E68,COLUMN(REFERENCEMENT_FACADE[[#Headers],[Synthèse support visés]])))))</f>
        <v>COB (NF DTU 31.2) / CLT (Sous AT/DTA)</v>
      </c>
      <c r="L102" s="2" t="str">
        <f ca="1">IF('PR-tampon'!B68="","",IF('PR-tampon'!B68=0,"",INDIRECT(NOM_FR_FACADE&amp;ADDRESS('PR-tampon'!$E68,COLUMN(REFERENCEMENT_FACADE[[#Headers],[LIMITATION DE HAUTEUR DE FACADE3]])))))</f>
        <v>(Situation a à c) h≤ 10 m
(Situation d) h≤ 6 m</v>
      </c>
      <c r="M102" s="108">
        <f ca="1">IF('PR-tampon'!B68="","",IF('PR-tampon'!B68=0,"",INDIRECT(NOM_FR_FACADE&amp;ADDRESS('PR-tampon'!$E68,COLUMN(REFERENCEMENT_FACADE[[#Headers],[LIMITATION DE HAUTEUR DE FACADE]])))))</f>
        <v>10</v>
      </c>
      <c r="N102" s="88" t="str">
        <f ca="1">IF('PR-tampon'!B68="","",IF('PR-tampon'!B68=0,"",IF(INDIRECT(NOM_FR_FACADE&amp;ADDRESS('PR-tampon'!$E68,COLUMN(REFERENCEMENT_FACADE[Observation domaine d''emploi Hauteur])))=0,"-",INDIRECT(NOM_FR_FACADE&amp;ADDRESS('PR-tampon'!$E68,COLUMN(REFERENCEMENT_FACADE[Observation domaine d''emploi Hauteur]))))))</f>
        <v>Nb : Le critère de recherche par hauteur n'étant pas coché ou les données (hauteur ou situation) n'étant pas saisies, l'utilisateur est alerté qu'il peut exister des limites de hauteurs et des dispositions particulières données dans le référentiel technique du procédé qui ne sont pas affichées. 
Le logiciel peut les faire apparaitre, pour ce faire : 
 - la case de recherche en fonction de la hauteur doit être cochée ;
 - les données de hauteur ET de situation du bâtiment doivent être saisies.</v>
      </c>
      <c r="O102" s="2" t="str">
        <f ca="1">IF('PR-tampon'!B68="","",IF('PR-tampon'!B68=0,"",INDIRECT(NOM_FR_FACADE&amp;ADDRESS('PR-tampon'!$E68,COLUMN(REFERENCEMENT_FACADE[[#Headers],[Colonne zone visée]])))))</f>
        <v>4
2
1
1</v>
      </c>
      <c r="P102" s="2" t="str">
        <f ca="1">IF('PR-tampon'!B68="","",IF('PR-tampon'!B68=0,"",INDIRECT(NOM_FR_FACADE&amp;ADDRESS('PR-tampon'!$E68,COLUMN(REFERENCEMENT_FACADE[[#Headers],[Colonne catégorie visée]])))))</f>
        <v>I
II
III
IV</v>
      </c>
      <c r="Q102" s="88" t="str">
        <f ca="1">IF(OR(RECH_CATEGORIE=FALSE,MID(Tableau5[[#This Row],[ZONE DE SISMICITE MAXIMALE POUR LA CATEGORIE DE BATIMENT VISEE]],2,2)="**"),IF('PR-tampon'!B68="","",IF('PR-tampon'!B68=0,"",IF(INDIRECT(NOM_FR_FACADE&amp;ADDRESS('PR-tampon'!$E68,COLUMN(REFERENCEMENT_FACADE[OBSERVATIONS SUR DOMAINE D''EMPLOI Sismique])))="","-",(INDIRECT(NOM_FR_FACADE&amp;ADDRESS('PR-tampon'!$E68,COLUMN(REFERENCEMENT_FACADE[OBSERVATIONS SUR DOMAINE D''EMPLOI Sismique]))))))),"")</f>
        <v>-</v>
      </c>
      <c r="R102" s="2" t="str">
        <f ca="1">IF('PR-tampon'!B68="","",IF('PR-tampon'!B68=0,"",IF(INDIRECT(NOM_FR_FACADE&amp;ADDRESS('PR-tampon'!$E68,COLUMN(REFERENCEMENT_FACADE[REF ApL])))=0,"",INDIRECT(NOM_FR_FACADE&amp;ADDRESS('PR-tampon'!$E68,COLUMN(REFERENCEMENT_FACADE[REF ApL]))))))</f>
        <v/>
      </c>
    </row>
    <row r="103" spans="1:18" ht="170.1" customHeight="1" x14ac:dyDescent="0.3">
      <c r="A103" s="2">
        <f ca="1">IF('PR-tampon'!B69=0,"",IF(A102+1&gt;'MODULE DE RECHERCHE'!$F$36,"",A102+1))</f>
        <v>61</v>
      </c>
      <c r="B103" s="10">
        <f ca="1">IF('PR-tampon'!E69="","",IF('PR-tampon'!E69=0,"",INDIRECT(NOM_FR_FACADE&amp;ADDRESS('PR-tampon'!$E69,COLUMN(REFERENCEMENT_FACADE[[#Headers],[DATE REFERENCEMENT]])))))</f>
        <v>45049</v>
      </c>
      <c r="C103" s="2" t="str">
        <f ca="1">IF('PR-tampon'!B69="","",IF('PR-tampon'!B69=0,"",INDIRECT(NOM_FR_FACADE&amp;ADDRESS('PR-tampon'!$E69,COLUMN(REFERENCEMENT_FACADE[[#Headers],[ASPECT]])))))</f>
        <v>Métallique</v>
      </c>
      <c r="D103" s="2" t="str">
        <f ca="1">IF('PR-tampon'!B69="","",IF('PR-tampon'!B69=0,"",INDIRECT(NOM_FR_FACADE&amp;ADDRESS('PR-tampon'!$E69,COLUMN(REFERENCEMENT_FACADE[[#Headers],[TYPE DE PROCEDE]])))))</f>
        <v>Bardage rapporté en cassettes composites sur FOB (Propriétaire)</v>
      </c>
      <c r="E103" s="2" t="str">
        <f ca="1">IF('PR-tampon'!B69="","",IF('PR-tampon'!B69=0,"",INDIRECT(NOM_FR_FACADE&amp;ADDRESS('PR-tampon'!$E69,COLUMN(REFERENCEMENT_FACADE[[#Headers],[NOM COMMERCIAL DU PROCEDE]])))))</f>
        <v>Façade PANOBLOC</v>
      </c>
      <c r="F103" s="2" t="str">
        <f ca="1">IF('PR-tampon'!B69="","",IF('PR-tampon'!B69=0,"",INDIRECT(NOM_FR_FACADE&amp;ADDRESS('PR-tampon'!$E69,COLUMN(REFERENCEMENT_FACADE[[#Headers],[FABRICANT / TITULAIRE]])))))</f>
        <v>Techniwood S.A.S.</v>
      </c>
      <c r="G103" s="2" t="str">
        <f ca="1">IF('PR-tampon'!B69="","",IF('PR-tampon'!B69=0,"",INDIRECT(NOM_FR_FACADE&amp;ADDRESS('PR-tampon'!$E69,COLUMN(REFERENCEMENT_FACADE[[#Headers],[TYPE DE DOCUMENT DE REFERENCE]])))))</f>
        <v>Avis Technique</v>
      </c>
      <c r="H103" s="2" t="str">
        <f ca="1">IF('PR-tampon'!B69="","",IF('PR-tampon'!B69=0,"",INDIRECT(NOM_FR_FACADE&amp;ADDRESS('PR-tampon'!$E69,COLUMN(REFERENCEMENT_FACADE[[#Headers],[REF]])))))</f>
        <v>2.1/14-1636_V2</v>
      </c>
      <c r="I103" s="10">
        <f ca="1">IF('PR-tampon'!B69="","",IF('PR-tampon'!B69=0,"",INDIRECT(NOM_FR_FACADE&amp;ADDRESS('PR-tampon'!$E69,COLUMN(REFERENCEMENT_FACADE[[#Headers],[AVIS LIMITE AU / VALIDITE]])))))</f>
        <v>46752</v>
      </c>
      <c r="J103" s="10" t="str">
        <f ca="1">IF('PR-tampon'!B69="","",IF('PR-tampon'!B69=0,"",INDIRECT(NOM_FR_FACADE&amp;ADDRESS('PR-tampon'!$E69,COLUMN(REFERENCEMENT_FACADE[[#Headers],[TC/TNC
dans le domaine d''emploi visé]])))))</f>
        <v>TC</v>
      </c>
      <c r="K103" s="2" t="str">
        <f ca="1">IF('PR-tampon'!B69="","",IF('PR-tampon'!B69=0,"",INDIRECT(NOM_FR_FACADE&amp;ADDRESS('PR-tampon'!$E69,COLUMN(REFERENCEMENT_FACADE[[#Headers],[Synthèse support visés]])))))</f>
        <v>FOB (Sous AT/DTA/ATEx)</v>
      </c>
      <c r="L103" s="2" t="str">
        <f ca="1">IF('PR-tampon'!B69="","",IF('PR-tampon'!B69=0,"",INDIRECT(NOM_FR_FACADE&amp;ADDRESS('PR-tampon'!$E69,COLUMN(REFERENCEMENT_FACADE[[#Headers],[LIMITATION DE HAUTEUR DE FACADE3]])))))</f>
        <v>(Situation a à c) h≤ 18 m
(Situation d) h≤ 10 m</v>
      </c>
      <c r="M103" s="108">
        <f ca="1">IF('PR-tampon'!B69="","",IF('PR-tampon'!B69=0,"",INDIRECT(NOM_FR_FACADE&amp;ADDRESS('PR-tampon'!$E69,COLUMN(REFERENCEMENT_FACADE[[#Headers],[LIMITATION DE HAUTEUR DE FACADE]])))))</f>
        <v>18</v>
      </c>
      <c r="N103" s="88" t="str">
        <f ca="1">IF('PR-tampon'!B69="","",IF('PR-tampon'!B69=0,"",IF(INDIRECT(NOM_FR_FACADE&amp;ADDRESS('PR-tampon'!$E69,COLUMN(REFERENCEMENT_FACADE[Observation domaine d''emploi Hauteur])))=0,"-",INDIRECT(NOM_FR_FACADE&amp;ADDRESS('PR-tampon'!$E69,COLUMN(REFERENCEMENT_FACADE[Observation domaine d''emploi Hauteur]))))))</f>
        <v xml:space="preserve"> - Comme mentionné au §2.4.6 de l’Avis technique, la limite de hauteur du domaine d’emploi indiquée ci-contre correspond au domaine d’emploi le plus restreint entre celui du PANOBLOC et celui du revêtement extérieur. Le Panobloc pouvant être utilisé en façade jusqu’en 4ième famille pour des bâtiments d’habitation et jusqu’à une hauteur de plancher bas de dernier niveau de 28m pour les ERP et ERT, et comme le référentiel de la famille de revêtement extérieur ci-contre vise des hauteurs moindre, c’est donc le référentiel du revêtement qui limite le domaine d’emploi.
Nb : Le critère de recherche par hauteur n'étant pas coché ou les données (hauteur ou situation) n'étant pas saisies, l'utilisateur est alerté qu'il peut exister des limites de hauteurs et des dispositions particulières données dans le référentiel technique du procédé qui ne sont pas affichées. 
Le logiciel peut les faire apparaitre, pour ce faire : 
 - la case de recherche en fonction de la hauteur doit être cochée ;
 - les données de hauteur ET de situation du bâtiment doivent être saisies.</v>
      </c>
      <c r="O103" s="2" t="str">
        <f ca="1">IF('PR-tampon'!B69="","",IF('PR-tampon'!B69=0,"",INDIRECT(NOM_FR_FACADE&amp;ADDRESS('PR-tampon'!$E69,COLUMN(REFERENCEMENT_FACADE[[#Headers],[Colonne zone visée]])))))</f>
        <v>4
4**
4**
4**</v>
      </c>
      <c r="P103" s="2" t="str">
        <f ca="1">IF('PR-tampon'!B69="","",IF('PR-tampon'!B69=0,"",INDIRECT(NOM_FR_FACADE&amp;ADDRESS('PR-tampon'!$E69,COLUMN(REFERENCEMENT_FACADE[[#Headers],[Colonne catégorie visée]])))))</f>
        <v>I
II
III
IV</v>
      </c>
      <c r="Q103" s="88" t="str">
        <f ca="1">IF(OR(RECH_CATEGORIE=FALSE,MID(Tableau5[[#This Row],[ZONE DE SISMICITE MAXIMALE POUR LA CATEGORIE DE BATIMENT VISEE]],2,2)="**"),IF('PR-tampon'!B69="","",IF('PR-tampon'!B69=0,"",IF(INDIRECT(NOM_FR_FACADE&amp;ADDRESS('PR-tampon'!$E69,COLUMN(REFERENCEMENT_FACADE[OBSERVATIONS SUR DOMAINE D''EMPLOI Sismique])))="","-",(INDIRECT(NOM_FR_FACADE&amp;ADDRESS('PR-tampon'!$E69,COLUMN(REFERENCEMENT_FACADE[OBSERVATIONS SUR DOMAINE D''EMPLOI Sismique]))))))),"")</f>
        <v>** Domaine d'emploi sismique :
Toutefois le procédé de bardage extérieur pourra limiter les zones de sismicité des bâtiments visés.</v>
      </c>
      <c r="R103" s="2" t="str">
        <f ca="1">IF('PR-tampon'!B69="","",IF('PR-tampon'!B69=0,"",IF(INDIRECT(NOM_FR_FACADE&amp;ADDRESS('PR-tampon'!$E69,COLUMN(REFERENCEMENT_FACADE[REF ApL])))=0,"",INDIRECT(NOM_FR_FACADE&amp;ADDRESS('PR-tampon'!$E69,COLUMN(REFERENCEMENT_FACADE[REF ApL]))))))</f>
        <v>AL14-146 Version 3</v>
      </c>
    </row>
    <row r="104" spans="1:18" ht="170.1" customHeight="1" x14ac:dyDescent="0.3">
      <c r="A104" s="2">
        <f ca="1">IF('PR-tampon'!B70=0,"",IF(A103+1&gt;'MODULE DE RECHERCHE'!$F$36,"",A103+1))</f>
        <v>62</v>
      </c>
      <c r="B104" s="10">
        <f ca="1">IF('PR-tampon'!E70="","",IF('PR-tampon'!E70=0,"",INDIRECT(NOM_FR_FACADE&amp;ADDRESS('PR-tampon'!$E70,COLUMN(REFERENCEMENT_FACADE[[#Headers],[DATE REFERENCEMENT]])))))</f>
        <v>44893</v>
      </c>
      <c r="C104" s="2" t="str">
        <f ca="1">IF('PR-tampon'!B70="","",IF('PR-tampon'!B70=0,"",INDIRECT(NOM_FR_FACADE&amp;ADDRESS('PR-tampon'!$E70,COLUMN(REFERENCEMENT_FACADE[[#Headers],[ASPECT]])))))</f>
        <v>Métallique</v>
      </c>
      <c r="D104" s="2" t="str">
        <f ca="1">IF('PR-tampon'!B70="","",IF('PR-tampon'!B70=0,"",INDIRECT(NOM_FR_FACADE&amp;ADDRESS('PR-tampon'!$E70,COLUMN(REFERENCEMENT_FACADE[[#Headers],[TYPE DE PROCEDE]])))))</f>
        <v>Bardage rapporté en cassettes en zinc</v>
      </c>
      <c r="E104" s="2" t="str">
        <f ca="1">IF('PR-tampon'!B70="","",IF('PR-tampon'!B70=0,"",INDIRECT(NOM_FR_FACADE&amp;ADDRESS('PR-tampon'!$E70,COLUMN(REFERENCEMENT_FACADE[[#Headers],[NOM COMMERCIAL DU PROCEDE]])))))</f>
        <v>ISOPLI NG 36 VMZINC</v>
      </c>
      <c r="F104" s="2" t="str">
        <f ca="1">IF('PR-tampon'!B70="","",IF('PR-tampon'!B70=0,"",INDIRECT(NOM_FR_FACADE&amp;ADDRESS('PR-tampon'!$E70,COLUMN(REFERENCEMENT_FACADE[[#Headers],[FABRICANT / TITULAIRE]])))))</f>
        <v>VM Building Solutions</v>
      </c>
      <c r="G104" s="2" t="str">
        <f ca="1">IF('PR-tampon'!B70="","",IF('PR-tampon'!B70=0,"",INDIRECT(NOM_FR_FACADE&amp;ADDRESS('PR-tampon'!$E70,COLUMN(REFERENCEMENT_FACADE[[#Headers],[TYPE DE DOCUMENT DE REFERENCE]])))))</f>
        <v>Appréciation Technique d'Expérimentation (ATEx cas a)</v>
      </c>
      <c r="H104" s="2" t="str">
        <f ca="1">IF('PR-tampon'!B70="","",IF('PR-tampon'!B70=0,"",INDIRECT(NOM_FR_FACADE&amp;ADDRESS('PR-tampon'!$E70,COLUMN(REFERENCEMENT_FACADE[[#Headers],[REF]])))))</f>
        <v>2978_v1</v>
      </c>
      <c r="I104" s="10">
        <f ca="1">IF('PR-tampon'!B70="","",IF('PR-tampon'!B70=0,"",INDIRECT(NOM_FR_FACADE&amp;ADDRESS('PR-tampon'!$E70,COLUMN(REFERENCEMENT_FACADE[[#Headers],[AVIS LIMITE AU / VALIDITE]])))))</f>
        <v>45824</v>
      </c>
      <c r="J104" s="10" t="str">
        <f ca="1">IF('PR-tampon'!B70="","",IF('PR-tampon'!B70=0,"",INDIRECT(NOM_FR_FACADE&amp;ADDRESS('PR-tampon'!$E70,COLUMN(REFERENCEMENT_FACADE[[#Headers],[TC/TNC
dans le domaine d''emploi visé]])))))</f>
        <v>TC</v>
      </c>
      <c r="K104" s="2" t="str">
        <f ca="1">IF('PR-tampon'!B70="","",IF('PR-tampon'!B70=0,"",INDIRECT(NOM_FR_FACADE&amp;ADDRESS('PR-tampon'!$E70,COLUMN(REFERENCEMENT_FACADE[[#Headers],[Synthèse support visés]])))))</f>
        <v>COB (NF DTU 31.2) / CLT (Sous AT/DTA)</v>
      </c>
      <c r="L104" s="2" t="str">
        <f ca="1">IF('PR-tampon'!B70="","",IF('PR-tampon'!B70=0,"",INDIRECT(NOM_FR_FACADE&amp;ADDRESS('PR-tampon'!$E70,COLUMN(REFERENCEMENT_FACADE[[#Headers],[LIMITATION DE HAUTEUR DE FACADE3]])))))</f>
        <v>(Situation a à c) h≤ 18 m
(Situation d) h≤ 10 m</v>
      </c>
      <c r="M104" s="108">
        <f ca="1">IF('PR-tampon'!B70="","",IF('PR-tampon'!B70=0,"",INDIRECT(NOM_FR_FACADE&amp;ADDRESS('PR-tampon'!$E70,COLUMN(REFERENCEMENT_FACADE[[#Headers],[LIMITATION DE HAUTEUR DE FACADE]])))))</f>
        <v>18</v>
      </c>
      <c r="N104" s="88" t="str">
        <f ca="1">IF('PR-tampon'!B70="","",IF('PR-tampon'!B70=0,"",IF(INDIRECT(NOM_FR_FACADE&amp;ADDRESS('PR-tampon'!$E70,COLUMN(REFERENCEMENT_FACADE[Observation domaine d''emploi Hauteur])))=0,"-",INDIRECT(NOM_FR_FACADE&amp;ADDRESS('PR-tampon'!$E70,COLUMN(REFERENCEMENT_FACADE[Observation domaine d''emploi Hauteur]))))))</f>
        <v>Nb : Le critère de recherche par hauteur n'étant pas coché ou les données (hauteur ou situation) n'étant pas saisies, l'utilisateur est alerté qu'il peut exister des limites de hauteurs et des dispositions particulières données dans le référentiel technique du procédé qui ne sont pas affichées. 
Le logiciel peut les faire apparaitre, pour ce faire : 
 - la case de recherche en fonction de la hauteur doit être cochée ;
 - les données de hauteur ET de situation du bâtiment doivent être saisies.</v>
      </c>
      <c r="O104" s="2" t="str">
        <f ca="1">IF('PR-tampon'!B70="","",IF('PR-tampon'!B70=0,"",INDIRECT(NOM_FR_FACADE&amp;ADDRESS('PR-tampon'!$E70,COLUMN(REFERENCEMENT_FACADE[[#Headers],[Colonne zone visée]])))))</f>
        <v>4
4**
4**
1</v>
      </c>
      <c r="P104" s="2" t="str">
        <f ca="1">IF('PR-tampon'!B70="","",IF('PR-tampon'!B70=0,"",INDIRECT(NOM_FR_FACADE&amp;ADDRESS('PR-tampon'!$E70,COLUMN(REFERENCEMENT_FACADE[[#Headers],[Colonne catégorie visée]])))))</f>
        <v>I
II
III
IV</v>
      </c>
      <c r="Q104" s="88" t="str">
        <f ca="1">IF(OR(RECH_CATEGORIE=FALSE,MID(Tableau5[[#This Row],[ZONE DE SISMICITE MAXIMALE POUR LA CATEGORIE DE BATIMENT VISEE]],2,2)="**"),IF('PR-tampon'!B70="","",IF('PR-tampon'!B70=0,"",IF(INDIRECT(NOM_FR_FACADE&amp;ADDRESS('PR-tampon'!$E70,COLUMN(REFERENCEMENT_FACADE[OBSERVATIONS SUR DOMAINE D''EMPLOI Sismique])))="","-",(INDIRECT(NOM_FR_FACADE&amp;ADDRESS('PR-tampon'!$E70,COLUMN(REFERENCEMENT_FACADE[OBSERVATIONS SUR DOMAINE D''EMPLOI Sismique]))))))),"")</f>
        <v>** Domaine d'emploi sismique :
Les dispositions de la présente évaluation technique doivent être adoptées.</v>
      </c>
      <c r="R104" s="2" t="str">
        <f ca="1">IF('PR-tampon'!B70="","",IF('PR-tampon'!B70=0,"",IF(INDIRECT(NOM_FR_FACADE&amp;ADDRESS('PR-tampon'!$E70,COLUMN(REFERENCEMENT_FACADE[REF ApL])))=0,"",INDIRECT(NOM_FR_FACADE&amp;ADDRESS('PR-tampon'!$E70,COLUMN(REFERENCEMENT_FACADE[REF ApL]))))))</f>
        <v>AL20-285</v>
      </c>
    </row>
    <row r="105" spans="1:18" ht="170.1" customHeight="1" x14ac:dyDescent="0.3">
      <c r="A105" s="2">
        <f ca="1">IF('PR-tampon'!B71=0,"",IF(A104+1&gt;'MODULE DE RECHERCHE'!$F$36,"",A104+1))</f>
        <v>63</v>
      </c>
      <c r="B105" s="10">
        <f ca="1">IF('PR-tampon'!E71="","",IF('PR-tampon'!E71=0,"",INDIRECT(NOM_FR_FACADE&amp;ADDRESS('PR-tampon'!$E71,COLUMN(REFERENCEMENT_FACADE[[#Headers],[DATE REFERENCEMENT]])))))</f>
        <v>45049</v>
      </c>
      <c r="C105" s="2" t="str">
        <f ca="1">IF('PR-tampon'!B71="","",IF('PR-tampon'!B71=0,"",INDIRECT(NOM_FR_FACADE&amp;ADDRESS('PR-tampon'!$E71,COLUMN(REFERENCEMENT_FACADE[[#Headers],[ASPECT]])))))</f>
        <v>Métallique</v>
      </c>
      <c r="D105" s="2" t="str">
        <f ca="1">IF('PR-tampon'!B71="","",IF('PR-tampon'!B71=0,"",INDIRECT(NOM_FR_FACADE&amp;ADDRESS('PR-tampon'!$E71,COLUMN(REFERENCEMENT_FACADE[[#Headers],[TYPE DE PROCEDE]])))))</f>
        <v>Bardage rapporté en lames composites sur FOB (Propriétaire)</v>
      </c>
      <c r="E105" s="2" t="str">
        <f ca="1">IF('PR-tampon'!B71="","",IF('PR-tampon'!B71=0,"",INDIRECT(NOM_FR_FACADE&amp;ADDRESS('PR-tampon'!$E71,COLUMN(REFERENCEMENT_FACADE[[#Headers],[NOM COMMERCIAL DU PROCEDE]])))))</f>
        <v>Façade PANOBLOC</v>
      </c>
      <c r="F105" s="2" t="str">
        <f ca="1">IF('PR-tampon'!B71="","",IF('PR-tampon'!B71=0,"",INDIRECT(NOM_FR_FACADE&amp;ADDRESS('PR-tampon'!$E71,COLUMN(REFERENCEMENT_FACADE[[#Headers],[FABRICANT / TITULAIRE]])))))</f>
        <v>Techniwood S.A.S.</v>
      </c>
      <c r="G105" s="2" t="str">
        <f ca="1">IF('PR-tampon'!B71="","",IF('PR-tampon'!B71=0,"",INDIRECT(NOM_FR_FACADE&amp;ADDRESS('PR-tampon'!$E71,COLUMN(REFERENCEMENT_FACADE[[#Headers],[TYPE DE DOCUMENT DE REFERENCE]])))))</f>
        <v>Avis Technique</v>
      </c>
      <c r="H105" s="2" t="str">
        <f ca="1">IF('PR-tampon'!B71="","",IF('PR-tampon'!B71=0,"",INDIRECT(NOM_FR_FACADE&amp;ADDRESS('PR-tampon'!$E71,COLUMN(REFERENCEMENT_FACADE[[#Headers],[REF]])))))</f>
        <v>2.1/14-1636_V2</v>
      </c>
      <c r="I105" s="10">
        <f ca="1">IF('PR-tampon'!B71="","",IF('PR-tampon'!B71=0,"",INDIRECT(NOM_FR_FACADE&amp;ADDRESS('PR-tampon'!$E71,COLUMN(REFERENCEMENT_FACADE[[#Headers],[AVIS LIMITE AU / VALIDITE]])))))</f>
        <v>46752</v>
      </c>
      <c r="J105" s="10" t="str">
        <f ca="1">IF('PR-tampon'!B71="","",IF('PR-tampon'!B71=0,"",INDIRECT(NOM_FR_FACADE&amp;ADDRESS('PR-tampon'!$E71,COLUMN(REFERENCEMENT_FACADE[[#Headers],[TC/TNC
dans le domaine d''emploi visé]])))))</f>
        <v>TC</v>
      </c>
      <c r="K105" s="2" t="str">
        <f ca="1">IF('PR-tampon'!B71="","",IF('PR-tampon'!B71=0,"",INDIRECT(NOM_FR_FACADE&amp;ADDRESS('PR-tampon'!$E71,COLUMN(REFERENCEMENT_FACADE[[#Headers],[Synthèse support visés]])))))</f>
        <v>FOB (Sous AT/DTA/ATEx)</v>
      </c>
      <c r="L105" s="2" t="str">
        <f ca="1">IF('PR-tampon'!B71="","",IF('PR-tampon'!B71=0,"",INDIRECT(NOM_FR_FACADE&amp;ADDRESS('PR-tampon'!$E71,COLUMN(REFERENCEMENT_FACADE[[#Headers],[LIMITATION DE HAUTEUR DE FACADE3]])))))</f>
        <v>(Situation a à c) h≤ 10 m
(Situation d) h≤ 6 m</v>
      </c>
      <c r="M105" s="108">
        <f ca="1">IF('PR-tampon'!B71="","",IF('PR-tampon'!B71=0,"",INDIRECT(NOM_FR_FACADE&amp;ADDRESS('PR-tampon'!$E71,COLUMN(REFERENCEMENT_FACADE[[#Headers],[LIMITATION DE HAUTEUR DE FACADE]])))))</f>
        <v>10</v>
      </c>
      <c r="N105" s="88" t="str">
        <f ca="1">IF('PR-tampon'!B71="","",IF('PR-tampon'!B71=0,"",IF(INDIRECT(NOM_FR_FACADE&amp;ADDRESS('PR-tampon'!$E71,COLUMN(REFERENCEMENT_FACADE[Observation domaine d''emploi Hauteur])))=0,"-",INDIRECT(NOM_FR_FACADE&amp;ADDRESS('PR-tampon'!$E71,COLUMN(REFERENCEMENT_FACADE[Observation domaine d''emploi Hauteur]))))))</f>
        <v xml:space="preserve"> - Comme mentionné au §2.4.6 de l’Avis technique, la limite de hauteur du domaine d’emploi indiquée ci-contre correspond au domaine d’emploi le plus restreint entre celui du PANOBLOC et celui du revêtement extérieur. Le Panobloc pouvant être utilisé en façade jusqu’en 4ième famille pour des bâtiments d’habitation et jusqu’à une hauteur de plancher bas de dernier niveau de 28m pour les ERP et ERT, et comme le référentiel de la famille de revêtement extérieur ci-contre vise des hauteurs moindre, c’est donc le référentiel du revêtement qui limite le domaine d’emploi.
Nb : Le critère de recherche par hauteur n'étant pas coché ou les données (hauteur ou situation) n'étant pas saisies, l'utilisateur est alerté qu'il peut exister des limites de hauteurs et des dispositions particulières données dans le référentiel technique du procédé qui ne sont pas affichées. 
Le logiciel peut les faire apparaitre, pour ce faire : 
 - la case de recherche en fonction de la hauteur doit être cochée ;
 - les données de hauteur ET de situation du bâtiment doivent être saisies.</v>
      </c>
      <c r="O105" s="2" t="str">
        <f ca="1">IF('PR-tampon'!B71="","",IF('PR-tampon'!B71=0,"",INDIRECT(NOM_FR_FACADE&amp;ADDRESS('PR-tampon'!$E71,COLUMN(REFERENCEMENT_FACADE[[#Headers],[Colonne zone visée]])))))</f>
        <v>4
4**
4**
4**</v>
      </c>
      <c r="P105" s="2" t="str">
        <f ca="1">IF('PR-tampon'!B71="","",IF('PR-tampon'!B71=0,"",INDIRECT(NOM_FR_FACADE&amp;ADDRESS('PR-tampon'!$E71,COLUMN(REFERENCEMENT_FACADE[[#Headers],[Colonne catégorie visée]])))))</f>
        <v>I
II
III
IV</v>
      </c>
      <c r="Q105" s="88" t="str">
        <f ca="1">IF(OR(RECH_CATEGORIE=FALSE,MID(Tableau5[[#This Row],[ZONE DE SISMICITE MAXIMALE POUR LA CATEGORIE DE BATIMENT VISEE]],2,2)="**"),IF('PR-tampon'!B71="","",IF('PR-tampon'!B71=0,"",IF(INDIRECT(NOM_FR_FACADE&amp;ADDRESS('PR-tampon'!$E71,COLUMN(REFERENCEMENT_FACADE[OBSERVATIONS SUR DOMAINE D''EMPLOI Sismique])))="","-",(INDIRECT(NOM_FR_FACADE&amp;ADDRESS('PR-tampon'!$E71,COLUMN(REFERENCEMENT_FACADE[OBSERVATIONS SUR DOMAINE D''EMPLOI Sismique]))))))),"")</f>
        <v>** Domaine d'emploi sismique :
Toutefois le procédé de bardage extérieur pourra limiter les zones de sismicité des bâtiments visés.</v>
      </c>
      <c r="R105" s="2" t="str">
        <f ca="1">IF('PR-tampon'!B71="","",IF('PR-tampon'!B71=0,"",IF(INDIRECT(NOM_FR_FACADE&amp;ADDRESS('PR-tampon'!$E71,COLUMN(REFERENCEMENT_FACADE[REF ApL])))=0,"",INDIRECT(NOM_FR_FACADE&amp;ADDRESS('PR-tampon'!$E71,COLUMN(REFERENCEMENT_FACADE[REF ApL]))))))</f>
        <v>AL14-146 Version 3</v>
      </c>
    </row>
    <row r="106" spans="1:18" ht="170.1" customHeight="1" x14ac:dyDescent="0.3">
      <c r="A106" s="2">
        <f ca="1">IF('PR-tampon'!B72=0,"",IF(A105+1&gt;'MODULE DE RECHERCHE'!$F$36,"",A105+1))</f>
        <v>64</v>
      </c>
      <c r="B106" s="10">
        <f ca="1">IF('PR-tampon'!E72="","",IF('PR-tampon'!E72=0,"",INDIRECT(NOM_FR_FACADE&amp;ADDRESS('PR-tampon'!$E72,COLUMN(REFERENCEMENT_FACADE[[#Headers],[DATE REFERENCEMENT]])))))</f>
        <v>45216</v>
      </c>
      <c r="C106" s="2" t="str">
        <f ca="1">IF('PR-tampon'!B72="","",IF('PR-tampon'!B72=0,"",INDIRECT(NOM_FR_FACADE&amp;ADDRESS('PR-tampon'!$E72,COLUMN(REFERENCEMENT_FACADE[[#Headers],[ASPECT]])))))</f>
        <v>Métallique</v>
      </c>
      <c r="D106" s="2" t="str">
        <f ca="1">IF('PR-tampon'!B72="","",IF('PR-tampon'!B72=0,"",INDIRECT(NOM_FR_FACADE&amp;ADDRESS('PR-tampon'!$E72,COLUMN(REFERENCEMENT_FACADE[[#Headers],[TYPE DE PROCEDE]])))))</f>
        <v>Bardage rapporté en panneaux composites</v>
      </c>
      <c r="E106" s="2" t="str">
        <f ca="1">IF('PR-tampon'!B72="","",IF('PR-tampon'!B72=0,"",INDIRECT(NOM_FR_FACADE&amp;ADDRESS('PR-tampon'!$E72,COLUMN(REFERENCEMENT_FACADE[[#Headers],[NOM COMMERCIAL DU PROCEDE]])))))</f>
        <v>ALPOLIC - SYSTÈME FIXATION VISIBLE</v>
      </c>
      <c r="F106" s="2" t="str">
        <f ca="1">IF('PR-tampon'!B72="","",IF('PR-tampon'!B72=0,"",INDIRECT(NOM_FR_FACADE&amp;ADDRESS('PR-tampon'!$E72,COLUMN(REFERENCEMENT_FACADE[[#Headers],[FABRICANT / TITULAIRE]])))))</f>
        <v>Mitsubishi Polyester Film GmbH</v>
      </c>
      <c r="G106" s="2" t="str">
        <f ca="1">IF('PR-tampon'!B72="","",IF('PR-tampon'!B72=0,"",INDIRECT(NOM_FR_FACADE&amp;ADDRESS('PR-tampon'!$E72,COLUMN(REFERENCEMENT_FACADE[[#Headers],[TYPE DE DOCUMENT DE REFERENCE]])))))</f>
        <v>Avis Technique</v>
      </c>
      <c r="H106" s="2" t="str">
        <f ca="1">IF('PR-tampon'!B72="","",IF('PR-tampon'!B72=0,"",INDIRECT(NOM_FR_FACADE&amp;ADDRESS('PR-tampon'!$E72,COLUMN(REFERENCEMENT_FACADE[[#Headers],[REF]])))))</f>
        <v>2.2/19-1803_V3</v>
      </c>
      <c r="I106" s="10" t="str">
        <f ca="1">IF('PR-tampon'!B72="","",IF('PR-tampon'!B72=0,"",INDIRECT(NOM_FR_FACADE&amp;ADDRESS('PR-tampon'!$E72,COLUMN(REFERENCEMENT_FACADE[[#Headers],[AVIS LIMITE AU / VALIDITE]])))))</f>
        <v>31/04/2028</v>
      </c>
      <c r="J106" s="10" t="str">
        <f ca="1">IF('PR-tampon'!B72="","",IF('PR-tampon'!B72=0,"",INDIRECT(NOM_FR_FACADE&amp;ADDRESS('PR-tampon'!$E72,COLUMN(REFERENCEMENT_FACADE[[#Headers],[TC/TNC
dans le domaine d''emploi visé]])))))</f>
        <v>TNC
(N'est pas sur liste verte de la C2p à date du référencement)</v>
      </c>
      <c r="K106" s="2" t="str">
        <f ca="1">IF('PR-tampon'!B72="","",IF('PR-tampon'!B72=0,"",INDIRECT(NOM_FR_FACADE&amp;ADDRESS('PR-tampon'!$E72,COLUMN(REFERENCEMENT_FACADE[[#Headers],[Synthèse support visés]])))))</f>
        <v>COB (NF DTU 31.2) / CLT (Sous AT/DTA)</v>
      </c>
      <c r="L106" s="2" t="str">
        <f ca="1">IF('PR-tampon'!B72="","",IF('PR-tampon'!B72=0,"",INDIRECT(NOM_FR_FACADE&amp;ADDRESS('PR-tampon'!$E72,COLUMN(REFERENCEMENT_FACADE[[#Headers],[LIMITATION DE HAUTEUR DE FACADE3]])))))</f>
        <v>(Situation a à c) h≤ 10 m
(Situation d) h≤ 6 m</v>
      </c>
      <c r="M106" s="108">
        <f ca="1">IF('PR-tampon'!B72="","",IF('PR-tampon'!B72=0,"",INDIRECT(NOM_FR_FACADE&amp;ADDRESS('PR-tampon'!$E72,COLUMN(REFERENCEMENT_FACADE[[#Headers],[LIMITATION DE HAUTEUR DE FACADE]])))))</f>
        <v>10</v>
      </c>
      <c r="N106" s="88" t="str">
        <f ca="1">IF('PR-tampon'!B72="","",IF('PR-tampon'!B72=0,"",IF(INDIRECT(NOM_FR_FACADE&amp;ADDRESS('PR-tampon'!$E72,COLUMN(REFERENCEMENT_FACADE[Observation domaine d''emploi Hauteur])))=0,"-",INDIRECT(NOM_FR_FACADE&amp;ADDRESS('PR-tampon'!$E72,COLUMN(REFERENCEMENT_FACADE[Observation domaine d''emploi Hauteur]))))))</f>
        <v>Nb : Le critère de recherche par hauteur n'étant pas coché ou les données (hauteur ou situation) n'étant pas saisies, l'utilisateur est alerté qu'il peut exister des limites de hauteurs et des dispositions particulières données dans le référentiel technique du procédé qui ne sont pas affichées. 
Le logiciel peut les faire apparaitre, pour ce faire : 
 - la case de recherche en fonction de la hauteur doit être cochée ;
 - les données de hauteur ET de situation du bâtiment doivent être saisies.</v>
      </c>
      <c r="O106" s="2" t="str">
        <f ca="1">IF('PR-tampon'!B72="","",IF('PR-tampon'!B72=0,"",INDIRECT(NOM_FR_FACADE&amp;ADDRESS('PR-tampon'!$E72,COLUMN(REFERENCEMENT_FACADE[[#Headers],[Colonne zone visée]])))))</f>
        <v>4
2
1
1</v>
      </c>
      <c r="P106" s="2" t="str">
        <f ca="1">IF('PR-tampon'!B72="","",IF('PR-tampon'!B72=0,"",INDIRECT(NOM_FR_FACADE&amp;ADDRESS('PR-tampon'!$E72,COLUMN(REFERENCEMENT_FACADE[[#Headers],[Colonne catégorie visée]])))))</f>
        <v>I
II
III
IV</v>
      </c>
      <c r="Q106" s="88" t="str">
        <f ca="1">IF(OR(RECH_CATEGORIE=FALSE,MID(Tableau5[[#This Row],[ZONE DE SISMICITE MAXIMALE POUR LA CATEGORIE DE BATIMENT VISEE]],2,2)="**"),IF('PR-tampon'!B72="","",IF('PR-tampon'!B72=0,"",IF(INDIRECT(NOM_FR_FACADE&amp;ADDRESS('PR-tampon'!$E72,COLUMN(REFERENCEMENT_FACADE[OBSERVATIONS SUR DOMAINE D''EMPLOI Sismique])))="","-",(INDIRECT(NOM_FR_FACADE&amp;ADDRESS('PR-tampon'!$E72,COLUMN(REFERENCEMENT_FACADE[OBSERVATIONS SUR DOMAINE D''EMPLOI Sismique]))))))),"")</f>
        <v>-</v>
      </c>
      <c r="R106" s="2" t="str">
        <f ca="1">IF('PR-tampon'!B72="","",IF('PR-tampon'!B72=0,"",IF(INDIRECT(NOM_FR_FACADE&amp;ADDRESS('PR-tampon'!$E72,COLUMN(REFERENCEMENT_FACADE[REF ApL])))=0,"",INDIRECT(NOM_FR_FACADE&amp;ADDRESS('PR-tampon'!$E72,COLUMN(REFERENCEMENT_FACADE[REF ApL]))))))</f>
        <v/>
      </c>
    </row>
    <row r="107" spans="1:18" ht="170.1" customHeight="1" x14ac:dyDescent="0.3">
      <c r="A107" s="2">
        <f ca="1">IF('PR-tampon'!B73=0,"",IF(A106+1&gt;'MODULE DE RECHERCHE'!$F$36,"",A106+1))</f>
        <v>65</v>
      </c>
      <c r="B107" s="10">
        <f ca="1">IF('PR-tampon'!E73="","",IF('PR-tampon'!E73=0,"",INDIRECT(NOM_FR_FACADE&amp;ADDRESS('PR-tampon'!$E73,COLUMN(REFERENCEMENT_FACADE[[#Headers],[DATE REFERENCEMENT]])))))</f>
        <v>45049</v>
      </c>
      <c r="C107" s="2" t="str">
        <f ca="1">IF('PR-tampon'!B73="","",IF('PR-tampon'!B73=0,"",INDIRECT(NOM_FR_FACADE&amp;ADDRESS('PR-tampon'!$E73,COLUMN(REFERENCEMENT_FACADE[[#Headers],[ASPECT]])))))</f>
        <v>Métallique</v>
      </c>
      <c r="D107" s="2" t="str">
        <f ca="1">IF('PR-tampon'!B73="","",IF('PR-tampon'!B73=0,"",INDIRECT(NOM_FR_FACADE&amp;ADDRESS('PR-tampon'!$E73,COLUMN(REFERENCEMENT_FACADE[[#Headers],[TYPE DE PROCEDE]])))))</f>
        <v>Bardage rapporté en panneaux composites sur FOB (Propriétaire)</v>
      </c>
      <c r="E107" s="2" t="str">
        <f ca="1">IF('PR-tampon'!B73="","",IF('PR-tampon'!B73=0,"",INDIRECT(NOM_FR_FACADE&amp;ADDRESS('PR-tampon'!$E73,COLUMN(REFERENCEMENT_FACADE[[#Headers],[NOM COMMERCIAL DU PROCEDE]])))))</f>
        <v>Façade PANOBLOC</v>
      </c>
      <c r="F107" s="2" t="str">
        <f ca="1">IF('PR-tampon'!B73="","",IF('PR-tampon'!B73=0,"",INDIRECT(NOM_FR_FACADE&amp;ADDRESS('PR-tampon'!$E73,COLUMN(REFERENCEMENT_FACADE[[#Headers],[FABRICANT / TITULAIRE]])))))</f>
        <v>Techniwood S.A.S.</v>
      </c>
      <c r="G107" s="2" t="str">
        <f ca="1">IF('PR-tampon'!B73="","",IF('PR-tampon'!B73=0,"",INDIRECT(NOM_FR_FACADE&amp;ADDRESS('PR-tampon'!$E73,COLUMN(REFERENCEMENT_FACADE[[#Headers],[TYPE DE DOCUMENT DE REFERENCE]])))))</f>
        <v>Avis Technique</v>
      </c>
      <c r="H107" s="2" t="str">
        <f ca="1">IF('PR-tampon'!B73="","",IF('PR-tampon'!B73=0,"",INDIRECT(NOM_FR_FACADE&amp;ADDRESS('PR-tampon'!$E73,COLUMN(REFERENCEMENT_FACADE[[#Headers],[REF]])))))</f>
        <v>2.1/14-1636_V2</v>
      </c>
      <c r="I107" s="10">
        <f ca="1">IF('PR-tampon'!B73="","",IF('PR-tampon'!B73=0,"",INDIRECT(NOM_FR_FACADE&amp;ADDRESS('PR-tampon'!$E73,COLUMN(REFERENCEMENT_FACADE[[#Headers],[AVIS LIMITE AU / VALIDITE]])))))</f>
        <v>46752</v>
      </c>
      <c r="J107" s="10" t="str">
        <f ca="1">IF('PR-tampon'!B73="","",IF('PR-tampon'!B73=0,"",INDIRECT(NOM_FR_FACADE&amp;ADDRESS('PR-tampon'!$E73,COLUMN(REFERENCEMENT_FACADE[[#Headers],[TC/TNC
dans le domaine d''emploi visé]])))))</f>
        <v>TC</v>
      </c>
      <c r="K107" s="2" t="str">
        <f ca="1">IF('PR-tampon'!B73="","",IF('PR-tampon'!B73=0,"",INDIRECT(NOM_FR_FACADE&amp;ADDRESS('PR-tampon'!$E73,COLUMN(REFERENCEMENT_FACADE[[#Headers],[Synthèse support visés]])))))</f>
        <v>FOB (Sous AT/DTA/ATEx)</v>
      </c>
      <c r="L107" s="2" t="str">
        <f ca="1">IF('PR-tampon'!B73="","",IF('PR-tampon'!B73=0,"",INDIRECT(NOM_FR_FACADE&amp;ADDRESS('PR-tampon'!$E73,COLUMN(REFERENCEMENT_FACADE[[#Headers],[LIMITATION DE HAUTEUR DE FACADE3]])))))</f>
        <v>(Situation a à c) h≤ 28 m
(Situation d) h≤ 10 m</v>
      </c>
      <c r="M107" s="108">
        <f ca="1">IF('PR-tampon'!B73="","",IF('PR-tampon'!B73=0,"",INDIRECT(NOM_FR_FACADE&amp;ADDRESS('PR-tampon'!$E73,COLUMN(REFERENCEMENT_FACADE[[#Headers],[LIMITATION DE HAUTEUR DE FACADE]])))))</f>
        <v>28</v>
      </c>
      <c r="N107" s="88" t="str">
        <f ca="1">IF('PR-tampon'!B73="","",IF('PR-tampon'!B73=0,"",IF(INDIRECT(NOM_FR_FACADE&amp;ADDRESS('PR-tampon'!$E73,COLUMN(REFERENCEMENT_FACADE[Observation domaine d''emploi Hauteur])))=0,"-",INDIRECT(NOM_FR_FACADE&amp;ADDRESS('PR-tampon'!$E73,COLUMN(REFERENCEMENT_FACADE[Observation domaine d''emploi Hauteur]))))))</f>
        <v xml:space="preserve"> - Comme mentionné au §2.4.6 de l’Avis technique, la limite de hauteur du domaine d’emploi indiquée ci-contre correspond au domaine d’emploi le plus restreint entre celui du PANOBLOC et celui du revêtement extérieur. Le Panobloc pouvant être utilisé en façade jusqu’en 4ième famille pour des bâtiments d’habitation et jusqu’à une hauteur de plancher bas de dernier niveau de 28m pour les ERP et ERT, et comme le référentiel de la famille de revêtement extérieur ci-contre vise des hauteurs moindre, c’est donc le référentiel du revêtement qui limite le domaine d’emploi.
Nb : Le critère de recherche par hauteur n'étant pas coché ou les données (hauteur ou situation) n'étant pas saisies, l'utilisateur est alerté qu'il peut exister des limites de hauteurs et des dispositions particulières données dans le référentiel technique du procédé qui ne sont pas affichées. 
Le logiciel peut les faire apparaitre, pour ce faire : 
 - la case de recherche en fonction de la hauteur doit être cochée ;
 - les données de hauteur ET de situation du bâtiment doivent être saisies.</v>
      </c>
      <c r="O107" s="2" t="str">
        <f ca="1">IF('PR-tampon'!B73="","",IF('PR-tampon'!B73=0,"",INDIRECT(NOM_FR_FACADE&amp;ADDRESS('PR-tampon'!$E73,COLUMN(REFERENCEMENT_FACADE[[#Headers],[Colonne zone visée]])))))</f>
        <v>4
4**
4**
4**</v>
      </c>
      <c r="P107" s="2" t="str">
        <f ca="1">IF('PR-tampon'!B73="","",IF('PR-tampon'!B73=0,"",INDIRECT(NOM_FR_FACADE&amp;ADDRESS('PR-tampon'!$E73,COLUMN(REFERENCEMENT_FACADE[[#Headers],[Colonne catégorie visée]])))))</f>
        <v>I
II
III
IV</v>
      </c>
      <c r="Q107" s="88" t="str">
        <f ca="1">IF(OR(RECH_CATEGORIE=FALSE,MID(Tableau5[[#This Row],[ZONE DE SISMICITE MAXIMALE POUR LA CATEGORIE DE BATIMENT VISEE]],2,2)="**"),IF('PR-tampon'!B73="","",IF('PR-tampon'!B73=0,"",IF(INDIRECT(NOM_FR_FACADE&amp;ADDRESS('PR-tampon'!$E73,COLUMN(REFERENCEMENT_FACADE[OBSERVATIONS SUR DOMAINE D''EMPLOI Sismique])))="","-",(INDIRECT(NOM_FR_FACADE&amp;ADDRESS('PR-tampon'!$E73,COLUMN(REFERENCEMENT_FACADE[OBSERVATIONS SUR DOMAINE D''EMPLOI Sismique]))))))),"")</f>
        <v>** Domaine d'emploi sismique :
Toutefois le procédé de bardage extérieur pourra limiter les zones de sismicité des bâtiments visés.</v>
      </c>
      <c r="R107" s="2" t="str">
        <f ca="1">IF('PR-tampon'!B73="","",IF('PR-tampon'!B73=0,"",IF(INDIRECT(NOM_FR_FACADE&amp;ADDRESS('PR-tampon'!$E73,COLUMN(REFERENCEMENT_FACADE[REF ApL])))=0,"",INDIRECT(NOM_FR_FACADE&amp;ADDRESS('PR-tampon'!$E73,COLUMN(REFERENCEMENT_FACADE[REF ApL]))))))</f>
        <v>AL14-146 Version 3</v>
      </c>
    </row>
    <row r="108" spans="1:18" ht="170.1" customHeight="1" x14ac:dyDescent="0.3">
      <c r="A108" s="2">
        <f ca="1">IF('PR-tampon'!B74=0,"",IF(A107+1&gt;'MODULE DE RECHERCHE'!$F$36,"",A107+1))</f>
        <v>66</v>
      </c>
      <c r="B108" s="10">
        <f ca="1">IF('PR-tampon'!E74="","",IF('PR-tampon'!E74=0,"",INDIRECT(NOM_FR_FACADE&amp;ADDRESS('PR-tampon'!$E74,COLUMN(REFERENCEMENT_FACADE[[#Headers],[DATE REFERENCEMENT]])))))</f>
        <v>43749</v>
      </c>
      <c r="C108" s="2" t="str">
        <f ca="1">IF('PR-tampon'!B74="","",IF('PR-tampon'!B74=0,"",INDIRECT(NOM_FR_FACADE&amp;ADDRESS('PR-tampon'!$E74,COLUMN(REFERENCEMENT_FACADE[[#Headers],[ASPECT]])))))</f>
        <v>Métallique</v>
      </c>
      <c r="D108" s="2" t="str">
        <f ca="1">IF('PR-tampon'!B74="","",IF('PR-tampon'!B74=0,"",INDIRECT(NOM_FR_FACADE&amp;ADDRESS('PR-tampon'!$E74,COLUMN(REFERENCEMENT_FACADE[[#Headers],[TYPE DE PROCEDE]])))))</f>
        <v>Bardage rapporté en parement métallique sur plateau métallique</v>
      </c>
      <c r="E108" s="2" t="str">
        <f ca="1">IF('PR-tampon'!B74="","",IF('PR-tampon'!B74=0,"",INDIRECT(NOM_FR_FACADE&amp;ADDRESS('PR-tampon'!$E74,COLUMN(REFERENCEMENT_FACADE[[#Headers],[NOM COMMERCIAL DU PROCEDE]])))))</f>
        <v>ROCKBARDAGE</v>
      </c>
      <c r="F108" s="2" t="str">
        <f ca="1">IF('PR-tampon'!B74="","",IF('PR-tampon'!B74=0,"",INDIRECT(NOM_FR_FACADE&amp;ADDRESS('PR-tampon'!$E74,COLUMN(REFERENCEMENT_FACADE[[#Headers],[FABRICANT / TITULAIRE]])))))</f>
        <v>Rockwool</v>
      </c>
      <c r="G108" s="2" t="str">
        <f ca="1">IF('PR-tampon'!B74="","",IF('PR-tampon'!B74=0,"",INDIRECT(NOM_FR_FACADE&amp;ADDRESS('PR-tampon'!$E74,COLUMN(REFERENCEMENT_FACADE[[#Headers],[TYPE DE DOCUMENT DE REFERENCE]])))))</f>
        <v>Avis Technique</v>
      </c>
      <c r="H108" s="2" t="str">
        <f ca="1">IF('PR-tampon'!B74="","",IF('PR-tampon'!B74=0,"",INDIRECT(NOM_FR_FACADE&amp;ADDRESS('PR-tampon'!$E74,COLUMN(REFERENCEMENT_FACADE[[#Headers],[REF]])))))</f>
        <v>2.2/14-1625_V4</v>
      </c>
      <c r="I108" s="10">
        <f ca="1">IF('PR-tampon'!B74="","",IF('PR-tampon'!B74=0,"",INDIRECT(NOM_FR_FACADE&amp;ADDRESS('PR-tampon'!$E74,COLUMN(REFERENCEMENT_FACADE[[#Headers],[AVIS LIMITE AU / VALIDITE]])))))</f>
        <v>47573</v>
      </c>
      <c r="J108" s="10" t="str">
        <f ca="1">IF('PR-tampon'!B74="","",IF('PR-tampon'!B74=0,"",INDIRECT(NOM_FR_FACADE&amp;ADDRESS('PR-tampon'!$E74,COLUMN(REFERENCEMENT_FACADE[[#Headers],[TC/TNC
dans le domaine d''emploi visé]])))))</f>
        <v>TC</v>
      </c>
      <c r="K108" s="2" t="str">
        <f ca="1">IF('PR-tampon'!B74="","",IF('PR-tampon'!B74=0,"",INDIRECT(NOM_FR_FACADE&amp;ADDRESS('PR-tampon'!$E74,COLUMN(REFERENCEMENT_FACADE[[#Headers],[Synthèse support visés]])))))</f>
        <v>Charpente bois (NF DTU 31.1)</v>
      </c>
      <c r="L108" s="2" t="str">
        <f ca="1">IF('PR-tampon'!B74="","",IF('PR-tampon'!B74=0,"",INDIRECT(NOM_FR_FACADE&amp;ADDRESS('PR-tampon'!$E74,COLUMN(REFERENCEMENT_FACADE[[#Headers],[LIMITATION DE HAUTEUR DE FACADE3]])))))</f>
        <v>(Situation a à c) h≤ 10 m
(Situation d) h≤ 10 m</v>
      </c>
      <c r="M108" s="108">
        <f ca="1">IF('PR-tampon'!B74="","",IF('PR-tampon'!B74=0,"",INDIRECT(NOM_FR_FACADE&amp;ADDRESS('PR-tampon'!$E74,COLUMN(REFERENCEMENT_FACADE[[#Headers],[LIMITATION DE HAUTEUR DE FACADE]])))))</f>
        <v>10</v>
      </c>
      <c r="N108" s="88" t="str">
        <f ca="1">IF('PR-tampon'!B74="","",IF('PR-tampon'!B74=0,"",IF(INDIRECT(NOM_FR_FACADE&amp;ADDRESS('PR-tampon'!$E74,COLUMN(REFERENCEMENT_FACADE[Observation domaine d''emploi Hauteur])))=0,"-",INDIRECT(NOM_FR_FACADE&amp;ADDRESS('PR-tampon'!$E74,COLUMN(REFERENCEMENT_FACADE[Observation domaine d''emploi Hauteur]))))))</f>
        <v>Nb : Le critère de recherche par hauteur n'étant pas coché ou les données (hauteur ou situation) n'étant pas saisies, l'utilisateur est alerté qu'il peut exister des limites de hauteurs et des dispositions particulières données dans le référentiel technique du procédé qui ne sont pas affichées. 
Le logiciel peut les faire apparaitre, pour ce faire : 
 - la case de recherche en fonction de la hauteur doit être cochée ;
 - les données de hauteur ET de situation du bâtiment doivent être saisies.</v>
      </c>
      <c r="O108" s="2" t="str">
        <f ca="1">IF('PR-tampon'!B74="","",IF('PR-tampon'!B74=0,"",INDIRECT(NOM_FR_FACADE&amp;ADDRESS('PR-tampon'!$E74,COLUMN(REFERENCEMENT_FACADE[[#Headers],[Colonne zone visée]])))))</f>
        <v>4
2
1
1</v>
      </c>
      <c r="P108" s="2" t="str">
        <f ca="1">IF('PR-tampon'!B74="","",IF('PR-tampon'!B74=0,"",INDIRECT(NOM_FR_FACADE&amp;ADDRESS('PR-tampon'!$E74,COLUMN(REFERENCEMENT_FACADE[[#Headers],[Colonne catégorie visée]])))))</f>
        <v>I
II
III
IV</v>
      </c>
      <c r="Q108" s="88" t="str">
        <f ca="1">IF(OR(RECH_CATEGORIE=FALSE,MID(Tableau5[[#This Row],[ZONE DE SISMICITE MAXIMALE POUR LA CATEGORIE DE BATIMENT VISEE]],2,2)="**"),IF('PR-tampon'!B74="","",IF('PR-tampon'!B74=0,"",IF(INDIRECT(NOM_FR_FACADE&amp;ADDRESS('PR-tampon'!$E74,COLUMN(REFERENCEMENT_FACADE[OBSERVATIONS SUR DOMAINE D''EMPLOI Sismique])))="","-",(INDIRECT(NOM_FR_FACADE&amp;ADDRESS('PR-tampon'!$E74,COLUMN(REFERENCEMENT_FACADE[OBSERVATIONS SUR DOMAINE D''EMPLOI Sismique]))))))),"")</f>
        <v>-</v>
      </c>
      <c r="R108" s="2" t="str">
        <f ca="1">IF('PR-tampon'!B74="","",IF('PR-tampon'!B74=0,"",IF(INDIRECT(NOM_FR_FACADE&amp;ADDRESS('PR-tampon'!$E74,COLUMN(REFERENCEMENT_FACADE[REF ApL])))=0,"",INDIRECT(NOM_FR_FACADE&amp;ADDRESS('PR-tampon'!$E74,COLUMN(REFERENCEMENT_FACADE[REF ApL]))))))</f>
        <v/>
      </c>
    </row>
    <row r="109" spans="1:18" ht="170.1" customHeight="1" x14ac:dyDescent="0.3">
      <c r="A109" s="2">
        <f ca="1">IF('PR-tampon'!B75=0,"",IF(A108+1&gt;'MODULE DE RECHERCHE'!$F$36,"",A108+1))</f>
        <v>67</v>
      </c>
      <c r="B109" s="10">
        <f ca="1">IF('PR-tampon'!E75="","",IF('PR-tampon'!E75=0,"",INDIRECT(NOM_FR_FACADE&amp;ADDRESS('PR-tampon'!$E75,COLUMN(REFERENCEMENT_FACADE[[#Headers],[DATE REFERENCEMENT]])))))</f>
        <v>45085</v>
      </c>
      <c r="C109" s="2" t="str">
        <f ca="1">IF('PR-tampon'!B75="","",IF('PR-tampon'!B75=0,"",INDIRECT(NOM_FR_FACADE&amp;ADDRESS('PR-tampon'!$E75,COLUMN(REFERENCEMENT_FACADE[[#Headers],[ASPECT]])))))</f>
        <v>Métallique</v>
      </c>
      <c r="D109" s="2" t="str">
        <f ca="1">IF('PR-tampon'!B75="","",IF('PR-tampon'!B75=0,"",INDIRECT(NOM_FR_FACADE&amp;ADDRESS('PR-tampon'!$E75,COLUMN(REFERENCEMENT_FACADE[[#Headers],[TYPE DE PROCEDE]])))))</f>
        <v>Bardage rapporté en revêtement collé sur plaque en nid d'abeille</v>
      </c>
      <c r="E109" s="2" t="str">
        <f ca="1">IF('PR-tampon'!B75="","",IF('PR-tampon'!B75=0,"",INDIRECT(NOM_FR_FACADE&amp;ADDRESS('PR-tampon'!$E75,COLUMN(REFERENCEMENT_FACADE[[#Headers],[NOM COMMERCIAL DU PROCEDE]])))))</f>
        <v>larcore® A2 - HideTech® PRO</v>
      </c>
      <c r="F109" s="2" t="str">
        <f ca="1">IF('PR-tampon'!B75="","",IF('PR-tampon'!B75=0,"",INDIRECT(NOM_FR_FACADE&amp;ADDRESS('PR-tampon'!$E75,COLUMN(REFERENCEMENT_FACADE[[#Headers],[FABRICANT / TITULAIRE]])))))</f>
        <v>Alucoil
(SP)</v>
      </c>
      <c r="G109" s="2" t="str">
        <f ca="1">IF('PR-tampon'!B75="","",IF('PR-tampon'!B75=0,"",INDIRECT(NOM_FR_FACADE&amp;ADDRESS('PR-tampon'!$E75,COLUMN(REFERENCEMENT_FACADE[[#Headers],[TYPE DE DOCUMENT DE REFERENCE]])))))</f>
        <v>Appréciation Technique d'Expérimentation (ATEx cas a)</v>
      </c>
      <c r="H109" s="2" t="str">
        <f ca="1">IF('PR-tampon'!B75="","",IF('PR-tampon'!B75=0,"",INDIRECT(NOM_FR_FACADE&amp;ADDRESS('PR-tampon'!$E75,COLUMN(REFERENCEMENT_FACADE[[#Headers],[REF]])))))</f>
        <v>3096_v1</v>
      </c>
      <c r="I109" s="10">
        <f ca="1">IF('PR-tampon'!B75="","",IF('PR-tampon'!B75=0,"",INDIRECT(NOM_FR_FACADE&amp;ADDRESS('PR-tampon'!$E75,COLUMN(REFERENCEMENT_FACADE[[#Headers],[AVIS LIMITE AU / VALIDITE]])))))</f>
        <v>45961</v>
      </c>
      <c r="J109" s="10" t="str">
        <f ca="1">IF('PR-tampon'!B75="","",IF('PR-tampon'!B75=0,"",INDIRECT(NOM_FR_FACADE&amp;ADDRESS('PR-tampon'!$E75,COLUMN(REFERENCEMENT_FACADE[[#Headers],[TC/TNC
dans le domaine d''emploi visé]])))))</f>
        <v>TC</v>
      </c>
      <c r="K109" s="2" t="str">
        <f ca="1">IF('PR-tampon'!B75="","",IF('PR-tampon'!B75=0,"",INDIRECT(NOM_FR_FACADE&amp;ADDRESS('PR-tampon'!$E75,COLUMN(REFERENCEMENT_FACADE[[#Headers],[Synthèse support visés]])))))</f>
        <v>COB (NF DTU 31.2) / CLT (Sous AT/DTA)</v>
      </c>
      <c r="L109" s="2" t="str">
        <f ca="1">IF('PR-tampon'!B75="","",IF('PR-tampon'!B75=0,"",INDIRECT(NOM_FR_FACADE&amp;ADDRESS('PR-tampon'!$E75,COLUMN(REFERENCEMENT_FACADE[[#Headers],[LIMITATION DE HAUTEUR DE FACADE3]])))))</f>
        <v>(Situation a à c) h≤ 18 m
(Situation d) h≤ 10 m</v>
      </c>
      <c r="M109" s="108">
        <f ca="1">IF('PR-tampon'!B75="","",IF('PR-tampon'!B75=0,"",INDIRECT(NOM_FR_FACADE&amp;ADDRESS('PR-tampon'!$E75,COLUMN(REFERENCEMENT_FACADE[[#Headers],[LIMITATION DE HAUTEUR DE FACADE]])))))</f>
        <v>18</v>
      </c>
      <c r="N109" s="88" t="str">
        <f ca="1">IF('PR-tampon'!B75="","",IF('PR-tampon'!B75=0,"",IF(INDIRECT(NOM_FR_FACADE&amp;ADDRESS('PR-tampon'!$E75,COLUMN(REFERENCEMENT_FACADE[Observation domaine d''emploi Hauteur])))=0,"-",INDIRECT(NOM_FR_FACADE&amp;ADDRESS('PR-tampon'!$E75,COLUMN(REFERENCEMENT_FACADE[Observation domaine d''emploi Hauteur]))))))</f>
        <v>Nb : Le critère de recherche par hauteur n'étant pas coché ou les données (hauteur ou situation) n'étant pas saisies, l'utilisateur est alerté qu'il peut exister des limites de hauteurs et des dispositions particulières données dans le référentiel technique du procédé qui ne sont pas affichées. 
Le logiciel peut les faire apparaitre, pour ce faire : 
 - la case de recherche en fonction de la hauteur doit être cochée ;
 - les données de hauteur ET de situation du bâtiment doivent être saisies.</v>
      </c>
      <c r="O109" s="2" t="str">
        <f ca="1">IF('PR-tampon'!B75="","",IF('PR-tampon'!B75=0,"",INDIRECT(NOM_FR_FACADE&amp;ADDRESS('PR-tampon'!$E75,COLUMN(REFERENCEMENT_FACADE[[#Headers],[Colonne zone visée]])))))</f>
        <v>4
2
1
1</v>
      </c>
      <c r="P109" s="2" t="str">
        <f ca="1">IF('PR-tampon'!B75="","",IF('PR-tampon'!B75=0,"",INDIRECT(NOM_FR_FACADE&amp;ADDRESS('PR-tampon'!$E75,COLUMN(REFERENCEMENT_FACADE[[#Headers],[Colonne catégorie visée]])))))</f>
        <v>I
II
III
IV</v>
      </c>
      <c r="Q109" s="88" t="str">
        <f ca="1">IF(OR(RECH_CATEGORIE=FALSE,MID(Tableau5[[#This Row],[ZONE DE SISMICITE MAXIMALE POUR LA CATEGORIE DE BATIMENT VISEE]],2,2)="**"),IF('PR-tampon'!B75="","",IF('PR-tampon'!B75=0,"",IF(INDIRECT(NOM_FR_FACADE&amp;ADDRESS('PR-tampon'!$E75,COLUMN(REFERENCEMENT_FACADE[OBSERVATIONS SUR DOMAINE D''EMPLOI Sismique])))="","-",(INDIRECT(NOM_FR_FACADE&amp;ADDRESS('PR-tampon'!$E75,COLUMN(REFERENCEMENT_FACADE[OBSERVATIONS SUR DOMAINE D''EMPLOI Sismique]))))))),"")</f>
        <v>-</v>
      </c>
      <c r="R109" s="2" t="str">
        <f ca="1">IF('PR-tampon'!B75="","",IF('PR-tampon'!B75=0,"",IF(INDIRECT(NOM_FR_FACADE&amp;ADDRESS('PR-tampon'!$E75,COLUMN(REFERENCEMENT_FACADE[REF ApL])))=0,"",INDIRECT(NOM_FR_FACADE&amp;ADDRESS('PR-tampon'!$E75,COLUMN(REFERENCEMENT_FACADE[REF ApL]))))))</f>
        <v/>
      </c>
    </row>
    <row r="110" spans="1:18" ht="170.1" customHeight="1" x14ac:dyDescent="0.3">
      <c r="A110" s="2">
        <f ca="1">IF('PR-tampon'!B76=0,"",IF(A109+1&gt;'MODULE DE RECHERCHE'!$F$36,"",A109+1))</f>
        <v>68</v>
      </c>
      <c r="B110" s="10">
        <f ca="1">IF('PR-tampon'!E76="","",IF('PR-tampon'!E76=0,"",INDIRECT(NOM_FR_FACADE&amp;ADDRESS('PR-tampon'!$E76,COLUMN(REFERENCEMENT_FACADE[[#Headers],[DATE REFERENCEMENT]])))))</f>
        <v>45062</v>
      </c>
      <c r="C110" s="2" t="str">
        <f ca="1">IF('PR-tampon'!B76="","",IF('PR-tampon'!B76=0,"",INDIRECT(NOM_FR_FACADE&amp;ADDRESS('PR-tampon'!$E76,COLUMN(REFERENCEMENT_FACADE[[#Headers],[ASPECT]])))))</f>
        <v>Métallique</v>
      </c>
      <c r="D110" s="2" t="str">
        <f ca="1">IF('PR-tampon'!B76="","",IF('PR-tampon'!B76=0,"",INDIRECT(NOM_FR_FACADE&amp;ADDRESS('PR-tampon'!$E76,COLUMN(REFERENCEMENT_FACADE[[#Headers],[TYPE DE PROCEDE]])))))</f>
        <v>Bardage rapporté réalisé par plaques nervurées ou ondulées (acier protégé ou acier inoxydable) (Hors cassettes, clins, lames)</v>
      </c>
      <c r="E110" s="2" t="str">
        <f ca="1">IF('PR-tampon'!B76="","",IF('PR-tampon'!B76=0,"",INDIRECT(NOM_FR_FACADE&amp;ADDRESS('PR-tampon'!$E76,COLUMN(REFERENCEMENT_FACADE[[#Headers],[NOM COMMERCIAL DU PROCEDE]])))))</f>
        <v>-</v>
      </c>
      <c r="F110" s="2" t="str">
        <f ca="1">IF('PR-tampon'!B76="","",IF('PR-tampon'!B76=0,"",INDIRECT(NOM_FR_FACADE&amp;ADDRESS('PR-tampon'!$E76,COLUMN(REFERENCEMENT_FACADE[[#Headers],[FABRICANT / TITULAIRE]])))))</f>
        <v>-</v>
      </c>
      <c r="G110" s="2" t="str">
        <f ca="1">IF('PR-tampon'!B76="","",IF('PR-tampon'!B76=0,"",INDIRECT(NOM_FR_FACADE&amp;ADDRESS('PR-tampon'!$E76,COLUMN(REFERENCEMENT_FACADE[[#Headers],[TYPE DE DOCUMENT DE REFERENCE]])))))</f>
        <v>Recommandations professionnelles RAGE</v>
      </c>
      <c r="H110" s="2" t="str">
        <f ca="1">IF('PR-tampon'!B76="","",IF('PR-tampon'!B76=0,"",INDIRECT(NOM_FR_FACADE&amp;ADDRESS('PR-tampon'!$E76,COLUMN(REFERENCEMENT_FACADE[[#Headers],[REF]])))))</f>
        <v>BARDAGES EN ACIER PROTÉGÉ ET EN ACIER INOXYDABLE - NEUF ET RÉNOVATION</v>
      </c>
      <c r="I110" s="10" t="str">
        <f ca="1">IF('PR-tampon'!B76="","",IF('PR-tampon'!B76=0,"",INDIRECT(NOM_FR_FACADE&amp;ADDRESS('PR-tampon'!$E76,COLUMN(REFERENCEMENT_FACADE[[#Headers],[AVIS LIMITE AU / VALIDITE]])))))</f>
        <v>-</v>
      </c>
      <c r="J110" s="10" t="str">
        <f ca="1">IF('PR-tampon'!B76="","",IF('PR-tampon'!B76=0,"",INDIRECT(NOM_FR_FACADE&amp;ADDRESS('PR-tampon'!$E76,COLUMN(REFERENCEMENT_FACADE[[#Headers],[TC/TNC
dans le domaine d''emploi visé]])))))</f>
        <v>TC</v>
      </c>
      <c r="K110" s="2" t="str">
        <f ca="1">IF('PR-tampon'!B76="","",IF('PR-tampon'!B76=0,"",INDIRECT(NOM_FR_FACADE&amp;ADDRESS('PR-tampon'!$E76,COLUMN(REFERENCEMENT_FACADE[[#Headers],[Synthèse support visés]])))))</f>
        <v>COB (NF DTU 31.2) / CLT (Sous AT/DTA)</v>
      </c>
      <c r="L110" s="2" t="str">
        <f ca="1">IF('PR-tampon'!B76="","",IF('PR-tampon'!B76=0,"",INDIRECT(NOM_FR_FACADE&amp;ADDRESS('PR-tampon'!$E76,COLUMN(REFERENCEMENT_FACADE[[#Headers],[LIMITATION DE HAUTEUR DE FACADE3]])))))</f>
        <v>(Situation a à c) h≤ 18 m
(Situation d) h≤ 18 m</v>
      </c>
      <c r="M110" s="108">
        <f ca="1">IF('PR-tampon'!B76="","",IF('PR-tampon'!B76=0,"",INDIRECT(NOM_FR_FACADE&amp;ADDRESS('PR-tampon'!$E76,COLUMN(REFERENCEMENT_FACADE[[#Headers],[LIMITATION DE HAUTEUR DE FACADE]])))))</f>
        <v>18</v>
      </c>
      <c r="N110" s="88" t="str">
        <f ca="1">IF('PR-tampon'!B76="","",IF('PR-tampon'!B76=0,"",IF(INDIRECT(NOM_FR_FACADE&amp;ADDRESS('PR-tampon'!$E76,COLUMN(REFERENCEMENT_FACADE[Observation domaine d''emploi Hauteur])))=0,"-",INDIRECT(NOM_FR_FACADE&amp;ADDRESS('PR-tampon'!$E76,COLUMN(REFERENCEMENT_FACADE[Observation domaine d''emploi Hauteur]))))))</f>
        <v>Nb : Le critère de recherche par hauteur n'étant pas coché ou les données (hauteur ou situation) n'étant pas saisies, l'utilisateur est alerté qu'il peut exister des limites de hauteurs et des dispositions particulières données dans le référentiel technique du procédé qui ne sont pas affichées. 
Le logiciel peut les faire apparaitre, pour ce faire : 
 - la case de recherche en fonction de la hauteur doit être cochée ;
 - les données de hauteur ET de situation du bâtiment doivent être saisies.</v>
      </c>
      <c r="O110" s="2" t="str">
        <f ca="1">IF('PR-tampon'!B76="","",IF('PR-tampon'!B76=0,"",INDIRECT(NOM_FR_FACADE&amp;ADDRESS('PR-tampon'!$E76,COLUMN(REFERENCEMENT_FACADE[[#Headers],[Colonne zone visée]])))))</f>
        <v>4
4**
4**
4**</v>
      </c>
      <c r="P110" s="2" t="str">
        <f ca="1">IF('PR-tampon'!B76="","",IF('PR-tampon'!B76=0,"",INDIRECT(NOM_FR_FACADE&amp;ADDRESS('PR-tampon'!$E76,COLUMN(REFERENCEMENT_FACADE[[#Headers],[Colonne catégorie visée]])))))</f>
        <v>I
II
III
IV</v>
      </c>
      <c r="Q110" s="88" t="str">
        <f ca="1">IF(OR(RECH_CATEGORIE=FALSE,MID(Tableau5[[#This Row],[ZONE DE SISMICITE MAXIMALE POUR LA CATEGORIE DE BATIMENT VISEE]],2,2)="**"),IF('PR-tampon'!B76="","",IF('PR-tampon'!B76=0,"",IF(INDIRECT(NOM_FR_FACADE&amp;ADDRESS('PR-tampon'!$E76,COLUMN(REFERENCEMENT_FACADE[OBSERVATIONS SUR DOMAINE D''EMPLOI Sismique])))="","-",(INDIRECT(NOM_FR_FACADE&amp;ADDRESS('PR-tampon'!$E76,COLUMN(REFERENCEMENT_FACADE[OBSERVATIONS SUR DOMAINE D''EMPLOI Sismique]))))))),"")</f>
        <v>** Domaine d'emploi sismique :
Hors configurations avec un système de masse surfacique supérieure ou égale à 25 kg/m².
Hors configurations avec une hauteur d'élément supérieure ou égale à 3,5m.</v>
      </c>
      <c r="R110" s="2" t="str">
        <f ca="1">IF('PR-tampon'!B76="","",IF('PR-tampon'!B76=0,"",IF(INDIRECT(NOM_FR_FACADE&amp;ADDRESS('PR-tampon'!$E76,COLUMN(REFERENCEMENT_FACADE[REF ApL])))=0,"",INDIRECT(NOM_FR_FACADE&amp;ADDRESS('PR-tampon'!$E76,COLUMN(REFERENCEMENT_FACADE[REF ApL]))))))</f>
        <v>AL - Bois construction et propagation du feu par les façades
V3.1 du 07/12/2020</v>
      </c>
    </row>
    <row r="111" spans="1:18" ht="170.1" customHeight="1" x14ac:dyDescent="0.3">
      <c r="A111" s="2">
        <f ca="1">IF('PR-tampon'!B77=0,"",IF(A110+1&gt;'MODULE DE RECHERCHE'!$F$36,"",A110+1))</f>
        <v>69</v>
      </c>
      <c r="B111" s="10">
        <f ca="1">IF('PR-tampon'!E77="","",IF('PR-tampon'!E77=0,"",INDIRECT(NOM_FR_FACADE&amp;ADDRESS('PR-tampon'!$E77,COLUMN(REFERENCEMENT_FACADE[[#Headers],[DATE REFERENCEMENT]])))))</f>
        <v>45085</v>
      </c>
      <c r="C111" s="2" t="str">
        <f ca="1">IF('PR-tampon'!B77="","",IF('PR-tampon'!B77=0,"",INDIRECT(NOM_FR_FACADE&amp;ADDRESS('PR-tampon'!$E77,COLUMN(REFERENCEMENT_FACADE[[#Headers],[ASPECT]])))))</f>
        <v>Métallique</v>
      </c>
      <c r="D111" s="2" t="str">
        <f ca="1">IF('PR-tampon'!B77="","",IF('PR-tampon'!B77=0,"",INDIRECT(NOM_FR_FACADE&amp;ADDRESS('PR-tampon'!$E77,COLUMN(REFERENCEMENT_FACADE[[#Headers],[TYPE DE PROCEDE]])))))</f>
        <v>Bardage rapporté réalisé par plaques nervurées sur FOB (Propriétaire)</v>
      </c>
      <c r="E111" s="2" t="str">
        <f ca="1">IF('PR-tampon'!B77="","",IF('PR-tampon'!B77=0,"",INDIRECT(NOM_FR_FACADE&amp;ADDRESS('PR-tampon'!$E77,COLUMN(REFERENCEMENT_FACADE[[#Headers],[NOM COMMERCIAL DU PROCEDE]])))))</f>
        <v>Façade à ossature bois non porteuse perspirante</v>
      </c>
      <c r="F111" s="2" t="str">
        <f ca="1">IF('PR-tampon'!B77="","",IF('PR-tampon'!B77=0,"",INDIRECT(NOM_FR_FACADE&amp;ADDRESS('PR-tampon'!$E77,COLUMN(REFERENCEMENT_FACADE[[#Headers],[FABRICANT / TITULAIRE]])))))</f>
        <v>SYbois</v>
      </c>
      <c r="G111" s="2" t="str">
        <f ca="1">IF('PR-tampon'!B77="","",IF('PR-tampon'!B77=0,"",INDIRECT(NOM_FR_FACADE&amp;ADDRESS('PR-tampon'!$E77,COLUMN(REFERENCEMENT_FACADE[[#Headers],[TYPE DE DOCUMENT DE REFERENCE]])))))</f>
        <v>Appréciation Technique d'Expérimentation (ATEx cas a)</v>
      </c>
      <c r="H111" s="2" t="str">
        <f ca="1">IF('PR-tampon'!B77="","",IF('PR-tampon'!B77=0,"",INDIRECT(NOM_FR_FACADE&amp;ADDRESS('PR-tampon'!$E77,COLUMN(REFERENCEMENT_FACADE[[#Headers],[REF]])))))</f>
        <v>2944_v1</v>
      </c>
      <c r="I111" s="10">
        <f ca="1">IF('PR-tampon'!B77="","",IF('PR-tampon'!B77=0,"",INDIRECT(NOM_FR_FACADE&amp;ADDRESS('PR-tampon'!$E77,COLUMN(REFERENCEMENT_FACADE[[#Headers],[AVIS LIMITE AU / VALIDITE]])))))</f>
        <v>45747</v>
      </c>
      <c r="J111" s="10" t="str">
        <f ca="1">IF('PR-tampon'!B77="","",IF('PR-tampon'!B77=0,"",INDIRECT(NOM_FR_FACADE&amp;ADDRESS('PR-tampon'!$E77,COLUMN(REFERENCEMENT_FACADE[[#Headers],[TC/TNC
dans le domaine d''emploi visé]])))))</f>
        <v>TC</v>
      </c>
      <c r="K111" s="2" t="str">
        <f ca="1">IF('PR-tampon'!B77="","",IF('PR-tampon'!B77=0,"",INDIRECT(NOM_FR_FACADE&amp;ADDRESS('PR-tampon'!$E77,COLUMN(REFERENCEMENT_FACADE[[#Headers],[Synthèse support visés]])))))</f>
        <v>FOB (Sous AT/DTA/ATEx)</v>
      </c>
      <c r="L111" s="2" t="str">
        <f ca="1">IF('PR-tampon'!B77="","",IF('PR-tampon'!B77=0,"",INDIRECT(NOM_FR_FACADE&amp;ADDRESS('PR-tampon'!$E77,COLUMN(REFERENCEMENT_FACADE[[#Headers],[LIMITATION DE HAUTEUR DE FACADE3]])))))</f>
        <v>(Situation a à c) h≤ 18 m
(Situation d) h≤ 18 m</v>
      </c>
      <c r="M111" s="108">
        <f ca="1">IF('PR-tampon'!B77="","",IF('PR-tampon'!B77=0,"",INDIRECT(NOM_FR_FACADE&amp;ADDRESS('PR-tampon'!$E77,COLUMN(REFERENCEMENT_FACADE[[#Headers],[LIMITATION DE HAUTEUR DE FACADE]])))))</f>
        <v>18</v>
      </c>
      <c r="N111" s="88" t="str">
        <f ca="1">IF('PR-tampon'!B77="","",IF('PR-tampon'!B77=0,"",IF(INDIRECT(NOM_FR_FACADE&amp;ADDRESS('PR-tampon'!$E77,COLUMN(REFERENCEMENT_FACADE[Observation domaine d''emploi Hauteur])))=0,"-",INDIRECT(NOM_FR_FACADE&amp;ADDRESS('PR-tampon'!$E77,COLUMN(REFERENCEMENT_FACADE[Observation domaine d''emploi Hauteur]))))))</f>
        <v>- Comme mentionné dans le §2.2 de l'Appréciation, le domaine d’emploi des bardages rapportés n’est pas modifié par le procédé de façade propriétaire. La limite de hauteur du domaine d’emploi indiquée ci-contre correspond donc au domaine d’emploi le plus restreint entre celui du procédé de façade et celui du revêtement extérieur. Le procédé pouvant être utilisé en façade jusqu’en 4ième famille pour des bâtiments d’habitation et jusqu’à une hauteur de plancher bas de dernier niveau de 28m pour les ERP, ERT, et comme le référentiel de la famille de revêtement extérieur ci-contre vise des hauteurs moindres, c’est donc le référentiel du revêtement qui limite le domaine d’emploi.
Nb : Le critère de recherche par hauteur n'étant pas coché ou les données (hauteur ou situation) n'étant pas saisies, l'utilisateur est alerté qu'il peut exister des limites de hauteurs et des dispositions particulières données dans le référentiel technique du procédé qui ne sont pas affichées. 
Le logiciel peut les faire apparaitre, pour ce faire : 
 - la case de recherche en fonction de la hauteur doit être cochée ;
 - les données de hauteur ET de situation du bâtiment doivent être saisies.</v>
      </c>
      <c r="O111" s="2" t="str">
        <f ca="1">IF('PR-tampon'!B77="","",IF('PR-tampon'!B77=0,"",INDIRECT(NOM_FR_FACADE&amp;ADDRESS('PR-tampon'!$E77,COLUMN(REFERENCEMENT_FACADE[[#Headers],[Colonne zone visée]])))))</f>
        <v>4
4**
4**
4**</v>
      </c>
      <c r="P111" s="2" t="str">
        <f ca="1">IF('PR-tampon'!B77="","",IF('PR-tampon'!B77=0,"",INDIRECT(NOM_FR_FACADE&amp;ADDRESS('PR-tampon'!$E77,COLUMN(REFERENCEMENT_FACADE[[#Headers],[Colonne catégorie visée]])))))</f>
        <v>I
II
III
IV</v>
      </c>
      <c r="Q111" s="88" t="str">
        <f ca="1">IF(OR(RECH_CATEGORIE=FALSE,MID(Tableau5[[#This Row],[ZONE DE SISMICITE MAXIMALE POUR LA CATEGORIE DE BATIMENT VISEE]],2,2)="**"),IF('PR-tampon'!B77="","",IF('PR-tampon'!B77=0,"",IF(INDIRECT(NOM_FR_FACADE&amp;ADDRESS('PR-tampon'!$E77,COLUMN(REFERENCEMENT_FACADE[OBSERVATIONS SUR DOMAINE D''EMPLOI Sismique])))="","-",(INDIRECT(NOM_FR_FACADE&amp;ADDRESS('PR-tampon'!$E77,COLUMN(REFERENCEMENT_FACADE[OBSERVATIONS SUR DOMAINE D''EMPLOI Sismique]))))))),"")</f>
        <v>** Domaine d'emploi sismique :
Toutefois le procédé de bardage extérieur pourra limiter les zones de sismicité des bâtiments visés.</v>
      </c>
      <c r="R111" s="2" t="str">
        <f ca="1">IF('PR-tampon'!B77="","",IF('PR-tampon'!B77=0,"",IF(INDIRECT(NOM_FR_FACADE&amp;ADDRESS('PR-tampon'!$E77,COLUMN(REFERENCEMENT_FACADE[REF ApL])))=0,"",INDIRECT(NOM_FR_FACADE&amp;ADDRESS('PR-tampon'!$E77,COLUMN(REFERENCEMENT_FACADE[REF ApL]))))))</f>
        <v>EFR 14-001488
EFR 18-004504</v>
      </c>
    </row>
    <row r="112" spans="1:18" ht="170.1" customHeight="1" x14ac:dyDescent="0.3">
      <c r="A112" s="2">
        <f ca="1">IF('PR-tampon'!B78=0,"",IF(A111+1&gt;'MODULE DE RECHERCHE'!$F$36,"",A111+1))</f>
        <v>70</v>
      </c>
      <c r="B112" s="10">
        <f ca="1">IF('PR-tampon'!E78="","",IF('PR-tampon'!E78=0,"",INDIRECT(NOM_FR_FACADE&amp;ADDRESS('PR-tampon'!$E78,COLUMN(REFERENCEMENT_FACADE[[#Headers],[DATE REFERENCEMENT]])))))</f>
        <v>45062</v>
      </c>
      <c r="C112" s="2" t="str">
        <f ca="1">IF('PR-tampon'!B78="","",IF('PR-tampon'!B78=0,"",INDIRECT(NOM_FR_FACADE&amp;ADDRESS('PR-tampon'!$E78,COLUMN(REFERENCEMENT_FACADE[[#Headers],[ASPECT]])))))</f>
        <v>Métallique</v>
      </c>
      <c r="D112" s="2" t="str">
        <f ca="1">IF('PR-tampon'!B78="","",IF('PR-tampon'!B78=0,"",INDIRECT(NOM_FR_FACADE&amp;ADDRESS('PR-tampon'!$E78,COLUMN(REFERENCEMENT_FACADE[[#Headers],[TYPE DE PROCEDE]])))))</f>
        <v>Bardage simple ou double peau (acier protégé ou acier inoxydable)</v>
      </c>
      <c r="E112" s="2" t="str">
        <f ca="1">IF('PR-tampon'!B78="","",IF('PR-tampon'!B78=0,"",INDIRECT(NOM_FR_FACADE&amp;ADDRESS('PR-tampon'!$E78,COLUMN(REFERENCEMENT_FACADE[[#Headers],[NOM COMMERCIAL DU PROCEDE]])))))</f>
        <v>-</v>
      </c>
      <c r="F112" s="2" t="str">
        <f ca="1">IF('PR-tampon'!B78="","",IF('PR-tampon'!B78=0,"",INDIRECT(NOM_FR_FACADE&amp;ADDRESS('PR-tampon'!$E78,COLUMN(REFERENCEMENT_FACADE[[#Headers],[FABRICANT / TITULAIRE]])))))</f>
        <v>-</v>
      </c>
      <c r="G112" s="2" t="str">
        <f ca="1">IF('PR-tampon'!B78="","",IF('PR-tampon'!B78=0,"",INDIRECT(NOM_FR_FACADE&amp;ADDRESS('PR-tampon'!$E78,COLUMN(REFERENCEMENT_FACADE[[#Headers],[TYPE DE DOCUMENT DE REFERENCE]])))))</f>
        <v>Recommandations professionnelles RAGE</v>
      </c>
      <c r="H112" s="2" t="str">
        <f ca="1">IF('PR-tampon'!B78="","",IF('PR-tampon'!B78=0,"",INDIRECT(NOM_FR_FACADE&amp;ADDRESS('PR-tampon'!$E78,COLUMN(REFERENCEMENT_FACADE[[#Headers],[REF]])))))</f>
        <v>BARDAGES EN ACIER PROTÉGÉ ET EN ACIER INOXYDABLE - NEUF ET RÉNOVATION</v>
      </c>
      <c r="I112" s="10" t="str">
        <f ca="1">IF('PR-tampon'!B78="","",IF('PR-tampon'!B78=0,"",INDIRECT(NOM_FR_FACADE&amp;ADDRESS('PR-tampon'!$E78,COLUMN(REFERENCEMENT_FACADE[[#Headers],[AVIS LIMITE AU / VALIDITE]])))))</f>
        <v>-</v>
      </c>
      <c r="J112" s="10" t="str">
        <f ca="1">IF('PR-tampon'!B78="","",IF('PR-tampon'!B78=0,"",INDIRECT(NOM_FR_FACADE&amp;ADDRESS('PR-tampon'!$E78,COLUMN(REFERENCEMENT_FACADE[[#Headers],[TC/TNC
dans le domaine d''emploi visé]])))))</f>
        <v>TC</v>
      </c>
      <c r="K112" s="2" t="str">
        <f ca="1">IF('PR-tampon'!B78="","",IF('PR-tampon'!B78=0,"",INDIRECT(NOM_FR_FACADE&amp;ADDRESS('PR-tampon'!$E78,COLUMN(REFERENCEMENT_FACADE[[#Headers],[Synthèse support visés]])))))</f>
        <v>Charpente bois (NF DTU 31.1)</v>
      </c>
      <c r="L112" s="2" t="str">
        <f ca="1">IF('PR-tampon'!B78="","",IF('PR-tampon'!B78=0,"",INDIRECT(NOM_FR_FACADE&amp;ADDRESS('PR-tampon'!$E78,COLUMN(REFERENCEMENT_FACADE[[#Headers],[LIMITATION DE HAUTEUR DE FACADE3]])))))</f>
        <v>(Situation a à c) h≤ 18 m
(Situation d) h≤ 18 m</v>
      </c>
      <c r="M112" s="108">
        <f ca="1">IF('PR-tampon'!B78="","",IF('PR-tampon'!B78=0,"",INDIRECT(NOM_FR_FACADE&amp;ADDRESS('PR-tampon'!$E78,COLUMN(REFERENCEMENT_FACADE[[#Headers],[LIMITATION DE HAUTEUR DE FACADE]])))))</f>
        <v>18</v>
      </c>
      <c r="N112" s="88" t="str">
        <f ca="1">IF('PR-tampon'!B78="","",IF('PR-tampon'!B78=0,"",IF(INDIRECT(NOM_FR_FACADE&amp;ADDRESS('PR-tampon'!$E78,COLUMN(REFERENCEMENT_FACADE[Observation domaine d''emploi Hauteur])))=0,"-",INDIRECT(NOM_FR_FACADE&amp;ADDRESS('PR-tampon'!$E78,COLUMN(REFERENCEMENT_FACADE[Observation domaine d''emploi Hauteur]))))))</f>
        <v>Nb : Le critère de recherche par hauteur n'étant pas coché ou les données (hauteur ou situation) n'étant pas saisies, l'utilisateur est alerté qu'il peut exister des limites de hauteurs et des dispositions particulières données dans le référentiel technique du procédé qui ne sont pas affichées. 
Le logiciel peut les faire apparaitre, pour ce faire : 
 - la case de recherche en fonction de la hauteur doit être cochée ;
 - les données de hauteur ET de situation du bâtiment doivent être saisies.</v>
      </c>
      <c r="O112" s="2" t="str">
        <f ca="1">IF('PR-tampon'!B78="","",IF('PR-tampon'!B78=0,"",INDIRECT(NOM_FR_FACADE&amp;ADDRESS('PR-tampon'!$E78,COLUMN(REFERENCEMENT_FACADE[[#Headers],[Colonne zone visée]])))))</f>
        <v>4
4**
4**
4**</v>
      </c>
      <c r="P112" s="2" t="str">
        <f ca="1">IF('PR-tampon'!B78="","",IF('PR-tampon'!B78=0,"",INDIRECT(NOM_FR_FACADE&amp;ADDRESS('PR-tampon'!$E78,COLUMN(REFERENCEMENT_FACADE[[#Headers],[Colonne catégorie visée]])))))</f>
        <v>I
II
III
IV</v>
      </c>
      <c r="Q112" s="88" t="str">
        <f ca="1">IF(OR(RECH_CATEGORIE=FALSE,MID(Tableau5[[#This Row],[ZONE DE SISMICITE MAXIMALE POUR LA CATEGORIE DE BATIMENT VISEE]],2,2)="**"),IF('PR-tampon'!B78="","",IF('PR-tampon'!B78=0,"",IF(INDIRECT(NOM_FR_FACADE&amp;ADDRESS('PR-tampon'!$E78,COLUMN(REFERENCEMENT_FACADE[OBSERVATIONS SUR DOMAINE D''EMPLOI Sismique])))="","-",(INDIRECT(NOM_FR_FACADE&amp;ADDRESS('PR-tampon'!$E78,COLUMN(REFERENCEMENT_FACADE[OBSERVATIONS SUR DOMAINE D''EMPLOI Sismique]))))))),"")</f>
        <v>** Domaine d'emploi sismique :
Hors configurations avec un système de masse surfacique supérieure ou égale à 25 kg/m².
Hors configurations avec une hauteur d'élément supérieure ou égale à 3,5m.</v>
      </c>
      <c r="R112" s="2" t="str">
        <f ca="1">IF('PR-tampon'!B78="","",IF('PR-tampon'!B78=0,"",IF(INDIRECT(NOM_FR_FACADE&amp;ADDRESS('PR-tampon'!$E78,COLUMN(REFERENCEMENT_FACADE[REF ApL])))=0,"",INDIRECT(NOM_FR_FACADE&amp;ADDRESS('PR-tampon'!$E78,COLUMN(REFERENCEMENT_FACADE[REF ApL]))))))</f>
        <v/>
      </c>
    </row>
    <row r="113" spans="1:18" ht="170.1" customHeight="1" x14ac:dyDescent="0.3">
      <c r="A113" s="2">
        <f ca="1">IF('PR-tampon'!B79=0,"",IF(A112+1&gt;'MODULE DE RECHERCHE'!$F$36,"",A112+1))</f>
        <v>71</v>
      </c>
      <c r="B113" s="10">
        <f ca="1">IF('PR-tampon'!E79="","",IF('PR-tampon'!E79=0,"",INDIRECT(NOM_FR_FACADE&amp;ADDRESS('PR-tampon'!$E79,COLUMN(REFERENCEMENT_FACADE[[#Headers],[DATE REFERENCEMENT]])))))</f>
        <v>44893</v>
      </c>
      <c r="C113" s="2" t="str">
        <f ca="1">IF('PR-tampon'!B79="","",IF('PR-tampon'!B79=0,"",INDIRECT(NOM_FR_FACADE&amp;ADDRESS('PR-tampon'!$E79,COLUMN(REFERENCEMENT_FACADE[[#Headers],[ASPECT]])))))</f>
        <v>Métallique</v>
      </c>
      <c r="D113" s="2" t="str">
        <f ca="1">IF('PR-tampon'!B79="","",IF('PR-tampon'!B79=0,"",INDIRECT(NOM_FR_FACADE&amp;ADDRESS('PR-tampon'!$E79,COLUMN(REFERENCEMENT_FACADE[[#Headers],[TYPE DE PROCEDE]])))))</f>
        <v>Panneau sandwich</v>
      </c>
      <c r="E113" s="2" t="str">
        <f ca="1">IF('PR-tampon'!B79="","",IF('PR-tampon'!B79=0,"",INDIRECT(NOM_FR_FACADE&amp;ADDRESS('PR-tampon'!$E79,COLUMN(REFERENCEMENT_FACADE[[#Headers],[NOM COMMERCIAL DU PROCEDE]])))))</f>
        <v>Trimoterm FTV</v>
      </c>
      <c r="F113" s="2" t="str">
        <f ca="1">IF('PR-tampon'!B79="","",IF('PR-tampon'!B79=0,"",INDIRECT(NOM_FR_FACADE&amp;ADDRESS('PR-tampon'!$E79,COLUMN(REFERENCEMENT_FACADE[[#Headers],[FABRICANT / TITULAIRE]])))))</f>
        <v>Trimo Trebnje D.O.O
(SI)</v>
      </c>
      <c r="G113" s="2" t="str">
        <f ca="1">IF('PR-tampon'!B79="","",IF('PR-tampon'!B79=0,"",INDIRECT(NOM_FR_FACADE&amp;ADDRESS('PR-tampon'!$E79,COLUMN(REFERENCEMENT_FACADE[[#Headers],[TYPE DE DOCUMENT DE REFERENCE]])))))</f>
        <v>Document Technique d'Application (DTA)</v>
      </c>
      <c r="H113" s="2" t="str">
        <f ca="1">IF('PR-tampon'!B79="","",IF('PR-tampon'!B79=0,"",INDIRECT(NOM_FR_FACADE&amp;ADDRESS('PR-tampon'!$E79,COLUMN(REFERENCEMENT_FACADE[[#Headers],[REF]])))))</f>
        <v>2.3/15-1707_V4</v>
      </c>
      <c r="I113" s="10">
        <f ca="1">IF('PR-tampon'!B79="","",IF('PR-tampon'!B79=0,"",INDIRECT(NOM_FR_FACADE&amp;ADDRESS('PR-tampon'!$E79,COLUMN(REFERENCEMENT_FACADE[[#Headers],[AVIS LIMITE AU / VALIDITE]])))))</f>
        <v>45716</v>
      </c>
      <c r="J113" s="10" t="str">
        <f ca="1">IF('PR-tampon'!B79="","",IF('PR-tampon'!B79=0,"",INDIRECT(NOM_FR_FACADE&amp;ADDRESS('PR-tampon'!$E79,COLUMN(REFERENCEMENT_FACADE[[#Headers],[TC/TNC
dans le domaine d''emploi visé]])))))</f>
        <v>TC</v>
      </c>
      <c r="K113" s="2" t="str">
        <f ca="1">IF('PR-tampon'!B79="","",IF('PR-tampon'!B79=0,"",INDIRECT(NOM_FR_FACADE&amp;ADDRESS('PR-tampon'!$E79,COLUMN(REFERENCEMENT_FACADE[[#Headers],[Synthèse support visés]])))))</f>
        <v>Charpente bois (NF DTU 31.1)</v>
      </c>
      <c r="L113" s="2" t="str">
        <f ca="1">IF('PR-tampon'!B79="","",IF('PR-tampon'!B79=0,"",INDIRECT(NOM_FR_FACADE&amp;ADDRESS('PR-tampon'!$E79,COLUMN(REFERENCEMENT_FACADE[[#Headers],[LIMITATION DE HAUTEUR DE FACADE3]])))))</f>
        <v>(Situation a à c) h≤ 18 m
(Situation d) h≤ 18 m</v>
      </c>
      <c r="M113" s="108">
        <f ca="1">IF('PR-tampon'!B79="","",IF('PR-tampon'!B79=0,"",INDIRECT(NOM_FR_FACADE&amp;ADDRESS('PR-tampon'!$E79,COLUMN(REFERENCEMENT_FACADE[[#Headers],[LIMITATION DE HAUTEUR DE FACADE]])))))</f>
        <v>18</v>
      </c>
      <c r="N113" s="88" t="str">
        <f ca="1">IF('PR-tampon'!B79="","",IF('PR-tampon'!B79=0,"",IF(INDIRECT(NOM_FR_FACADE&amp;ADDRESS('PR-tampon'!$E79,COLUMN(REFERENCEMENT_FACADE[Observation domaine d''emploi Hauteur])))=0,"-",INDIRECT(NOM_FR_FACADE&amp;ADDRESS('PR-tampon'!$E79,COLUMN(REFERENCEMENT_FACADE[Observation domaine d''emploi Hauteur]))))))</f>
        <v>Nb : Le critère de recherche par hauteur n'étant pas coché ou les données (hauteur ou situation) n'étant pas saisies, l'utilisateur est alerté qu'il peut exister des limites de hauteurs et des dispositions particulières données dans le référentiel technique du procédé qui ne sont pas affichées. 
Le logiciel peut les faire apparaitre, pour ce faire : 
 - la case de recherche en fonction de la hauteur doit être cochée ;
 - les données de hauteur ET de situation du bâtiment doivent être saisies.</v>
      </c>
      <c r="O113" s="2" t="str">
        <f ca="1">IF('PR-tampon'!B79="","",IF('PR-tampon'!B79=0,"",INDIRECT(NOM_FR_FACADE&amp;ADDRESS('PR-tampon'!$E79,COLUMN(REFERENCEMENT_FACADE[[#Headers],[Colonne zone visée]])))))</f>
        <v>4
4
4
4</v>
      </c>
      <c r="P113" s="2" t="str">
        <f ca="1">IF('PR-tampon'!B79="","",IF('PR-tampon'!B79=0,"",INDIRECT(NOM_FR_FACADE&amp;ADDRESS('PR-tampon'!$E79,COLUMN(REFERENCEMENT_FACADE[[#Headers],[Colonne catégorie visée]])))))</f>
        <v>I
II
III
IV</v>
      </c>
      <c r="Q113" s="88" t="str">
        <f ca="1">IF(OR(RECH_CATEGORIE=FALSE,MID(Tableau5[[#This Row],[ZONE DE SISMICITE MAXIMALE POUR LA CATEGORIE DE BATIMENT VISEE]],2,2)="**"),IF('PR-tampon'!B79="","",IF('PR-tampon'!B79=0,"",IF(INDIRECT(NOM_FR_FACADE&amp;ADDRESS('PR-tampon'!$E79,COLUMN(REFERENCEMENT_FACADE[OBSERVATIONS SUR DOMAINE D''EMPLOI Sismique])))="","-",(INDIRECT(NOM_FR_FACADE&amp;ADDRESS('PR-tampon'!$E79,COLUMN(REFERENCEMENT_FACADE[OBSERVATIONS SUR DOMAINE D''EMPLOI Sismique]))))))),"")</f>
        <v>-</v>
      </c>
      <c r="R113" s="2" t="str">
        <f ca="1">IF('PR-tampon'!B79="","",IF('PR-tampon'!B79=0,"",IF(INDIRECT(NOM_FR_FACADE&amp;ADDRESS('PR-tampon'!$E79,COLUMN(REFERENCEMENT_FACADE[REF ApL])))=0,"",INDIRECT(NOM_FR_FACADE&amp;ADDRESS('PR-tampon'!$E79,COLUMN(REFERENCEMENT_FACADE[REF ApL]))))))</f>
        <v/>
      </c>
    </row>
    <row r="114" spans="1:18" ht="170.1" customHeight="1" x14ac:dyDescent="0.3">
      <c r="A114" s="2">
        <f ca="1">IF('PR-tampon'!B80=0,"",IF(A113+1&gt;'MODULE DE RECHERCHE'!$F$36,"",A113+1))</f>
        <v>72</v>
      </c>
      <c r="B114" s="10">
        <f ca="1">IF('PR-tampon'!E80="","",IF('PR-tampon'!E80=0,"",INDIRECT(NOM_FR_FACADE&amp;ADDRESS('PR-tampon'!$E80,COLUMN(REFERENCEMENT_FACADE[[#Headers],[DATE REFERENCEMENT]])))))</f>
        <v>45471</v>
      </c>
      <c r="C114" s="2" t="str">
        <f ca="1">IF('PR-tampon'!B80="","",IF('PR-tampon'!B80=0,"",INDIRECT(NOM_FR_FACADE&amp;ADDRESS('PR-tampon'!$E80,COLUMN(REFERENCEMENT_FACADE[[#Headers],[ASPECT]])))))</f>
        <v>Métallique</v>
      </c>
      <c r="D114" s="2" t="str">
        <f ca="1">IF('PR-tampon'!B80="","",IF('PR-tampon'!B80=0,"",INDIRECT(NOM_FR_FACADE&amp;ADDRESS('PR-tampon'!$E80,COLUMN(REFERENCEMENT_FACADE[[#Headers],[TYPE DE PROCEDE]])))))</f>
        <v xml:space="preserve">Vêture - vêtage en aluminium </v>
      </c>
      <c r="E114" s="2" t="str">
        <f ca="1">IF('PR-tampon'!B80="","",IF('PR-tampon'!B80=0,"",INDIRECT(NOM_FR_FACADE&amp;ADDRESS('PR-tampon'!$E80,COLUMN(REFERENCEMENT_FACADE[[#Headers],[NOM COMMERCIAL DU PROCEDE]])))))</f>
        <v>Vétisol Clin Type 0 - Vétisol Clin type 1</v>
      </c>
      <c r="F114" s="2" t="str">
        <f ca="1">IF('PR-tampon'!B80="","",IF('PR-tampon'!B80=0,"",INDIRECT(NOM_FR_FACADE&amp;ADDRESS('PR-tampon'!$E80,COLUMN(REFERENCEMENT_FACADE[[#Headers],[FABRICANT / TITULAIRE]])))))</f>
        <v>Vetisol S.A. 
(FR)</v>
      </c>
      <c r="G114" s="2" t="str">
        <f ca="1">IF('PR-tampon'!B80="","",IF('PR-tampon'!B80=0,"",INDIRECT(NOM_FR_FACADE&amp;ADDRESS('PR-tampon'!$E80,COLUMN(REFERENCEMENT_FACADE[[#Headers],[TYPE DE DOCUMENT DE REFERENCE]])))))</f>
        <v>Avis Technique</v>
      </c>
      <c r="H114" s="2" t="str">
        <f ca="1">IF('PR-tampon'!B80="","",IF('PR-tampon'!B80=0,"",INDIRECT(NOM_FR_FACADE&amp;ADDRESS('PR-tampon'!$E80,COLUMN(REFERENCEMENT_FACADE[[#Headers],[REF]])))))</f>
        <v>2.2/09-1384_V1</v>
      </c>
      <c r="I114" s="10">
        <f ca="1">IF('PR-tampon'!B80="","",IF('PR-tampon'!B80=0,"",INDIRECT(NOM_FR_FACADE&amp;ADDRESS('PR-tampon'!$E80,COLUMN(REFERENCEMENT_FACADE[[#Headers],[AVIS LIMITE AU / VALIDITE]])))))</f>
        <v>45747</v>
      </c>
      <c r="J114" s="10" t="str">
        <f ca="1">IF('PR-tampon'!B80="","",IF('PR-tampon'!B80=0,"",INDIRECT(NOM_FR_FACADE&amp;ADDRESS('PR-tampon'!$E80,COLUMN(REFERENCEMENT_FACADE[[#Headers],[TC/TNC
dans le domaine d''emploi visé]])))))</f>
        <v>TC</v>
      </c>
      <c r="K114" s="2" t="str">
        <f ca="1">IF('PR-tampon'!B80="","",IF('PR-tampon'!B80=0,"",INDIRECT(NOM_FR_FACADE&amp;ADDRESS('PR-tampon'!$E80,COLUMN(REFERENCEMENT_FACADE[[#Headers],[Synthèse support visés]])))))</f>
        <v>COB (NF DTU 31.2) / CLT (Sous AT/DTA)</v>
      </c>
      <c r="L114" s="2" t="str">
        <f ca="1">IF('PR-tampon'!B80="","",IF('PR-tampon'!B80=0,"",INDIRECT(NOM_FR_FACADE&amp;ADDRESS('PR-tampon'!$E80,COLUMN(REFERENCEMENT_FACADE[[#Headers],[LIMITATION DE HAUTEUR DE FACADE3]])))))</f>
        <v>(Situation a à c) h≤ 10 m
(Situation d) h≤ 6 m</v>
      </c>
      <c r="M114" s="108">
        <f ca="1">IF('PR-tampon'!B80="","",IF('PR-tampon'!B80=0,"",INDIRECT(NOM_FR_FACADE&amp;ADDRESS('PR-tampon'!$E80,COLUMN(REFERENCEMENT_FACADE[[#Headers],[LIMITATION DE HAUTEUR DE FACADE]])))))</f>
        <v>10</v>
      </c>
      <c r="N114" s="88" t="str">
        <f ca="1">IF('PR-tampon'!B80="","",IF('PR-tampon'!B80=0,"",IF(INDIRECT(NOM_FR_FACADE&amp;ADDRESS('PR-tampon'!$E80,COLUMN(REFERENCEMENT_FACADE[Observation domaine d''emploi Hauteur])))=0,"-",INDIRECT(NOM_FR_FACADE&amp;ADDRESS('PR-tampon'!$E80,COLUMN(REFERENCEMENT_FACADE[Observation domaine d''emploi Hauteur]))))))</f>
        <v>Nb : Le critère de recherche par hauteur n'étant pas coché ou les données (hauteur ou situation) n'étant pas saisies, l'utilisateur est alerté qu'il peut exister des limites de hauteurs et des dispositions particulières données dans le référentiel technique du procédé qui ne sont pas affichées. 
Le logiciel peut les faire apparaitre, pour ce faire : 
 - la case de recherche en fonction de la hauteur doit être cochée ;
 - les données de hauteur ET de situation du bâtiment doivent être saisies.</v>
      </c>
      <c r="O114" s="2" t="str">
        <f ca="1">IF('PR-tampon'!B80="","",IF('PR-tampon'!B80=0,"",INDIRECT(NOM_FR_FACADE&amp;ADDRESS('PR-tampon'!$E80,COLUMN(REFERENCEMENT_FACADE[[#Headers],[Colonne zone visée]])))))</f>
        <v>4
2
1
1</v>
      </c>
      <c r="P114" s="2" t="str">
        <f ca="1">IF('PR-tampon'!B80="","",IF('PR-tampon'!B80=0,"",INDIRECT(NOM_FR_FACADE&amp;ADDRESS('PR-tampon'!$E80,COLUMN(REFERENCEMENT_FACADE[[#Headers],[Colonne catégorie visée]])))))</f>
        <v>I
II
III
IV</v>
      </c>
      <c r="Q114" s="88" t="str">
        <f ca="1">IF(OR(RECH_CATEGORIE=FALSE,MID(Tableau5[[#This Row],[ZONE DE SISMICITE MAXIMALE POUR LA CATEGORIE DE BATIMENT VISEE]],2,2)="**"),IF('PR-tampon'!B80="","",IF('PR-tampon'!B80=0,"",IF(INDIRECT(NOM_FR_FACADE&amp;ADDRESS('PR-tampon'!$E80,COLUMN(REFERENCEMENT_FACADE[OBSERVATIONS SUR DOMAINE D''EMPLOI Sismique])))="","-",(INDIRECT(NOM_FR_FACADE&amp;ADDRESS('PR-tampon'!$E80,COLUMN(REFERENCEMENT_FACADE[OBSERVATIONS SUR DOMAINE D''EMPLOI Sismique]))))))),"")</f>
        <v>-</v>
      </c>
      <c r="R114" s="2" t="str">
        <f ca="1">IF('PR-tampon'!B80="","",IF('PR-tampon'!B80=0,"",IF(INDIRECT(NOM_FR_FACADE&amp;ADDRESS('PR-tampon'!$E80,COLUMN(REFERENCEMENT_FACADE[REF ApL])))=0,"",INDIRECT(NOM_FR_FACADE&amp;ADDRESS('PR-tampon'!$E80,COLUMN(REFERENCEMENT_FACADE[REF ApL]))))))</f>
        <v/>
      </c>
    </row>
    <row r="115" spans="1:18" ht="170.1" customHeight="1" x14ac:dyDescent="0.3">
      <c r="A115" s="2">
        <f ca="1">IF('PR-tampon'!B81=0,"",IF(A114+1&gt;'MODULE DE RECHERCHE'!$F$36,"",A114+1))</f>
        <v>73</v>
      </c>
      <c r="B115" s="10">
        <f ca="1">IF('PR-tampon'!E81="","",IF('PR-tampon'!E81=0,"",INDIRECT(NOM_FR_FACADE&amp;ADDRESS('PR-tampon'!$E81,COLUMN(REFERENCEMENT_FACADE[[#Headers],[DATE REFERENCEMENT]])))))</f>
        <v>44383</v>
      </c>
      <c r="C115" s="2" t="str">
        <f ca="1">IF('PR-tampon'!B81="","",IF('PR-tampon'!B81=0,"",INDIRECT(NOM_FR_FACADE&amp;ADDRESS('PR-tampon'!$E81,COLUMN(REFERENCEMENT_FACADE[[#Headers],[ASPECT]])))))</f>
        <v>Métallique</v>
      </c>
      <c r="D115" s="2" t="str">
        <f ca="1">IF('PR-tampon'!B81="","",IF('PR-tampon'!B81=0,"",INDIRECT(NOM_FR_FACADE&amp;ADDRESS('PR-tampon'!$E81,COLUMN(REFERENCEMENT_FACADE[[#Headers],[TYPE DE PROCEDE]])))))</f>
        <v xml:space="preserve">Vêture - vêtage en aluminium </v>
      </c>
      <c r="E115" s="2" t="str">
        <f ca="1">IF('PR-tampon'!B81="","",IF('PR-tampon'!B81=0,"",INDIRECT(NOM_FR_FACADE&amp;ADDRESS('PR-tampon'!$E81,COLUMN(REFERENCEMENT_FACADE[[#Headers],[NOM COMMERCIAL DU PROCEDE]])))))</f>
        <v xml:space="preserve">Panneaux M32 – M62 Pose en vêture-vêtage </v>
      </c>
      <c r="F115" s="2" t="str">
        <f ca="1">IF('PR-tampon'!B81="","",IF('PR-tampon'!B81=0,"",INDIRECT(NOM_FR_FACADE&amp;ADDRESS('PR-tampon'!$E81,COLUMN(REFERENCEMENT_FACADE[[#Headers],[FABRICANT / TITULAIRE]])))))</f>
        <v>Myral</v>
      </c>
      <c r="G115" s="2" t="str">
        <f ca="1">IF('PR-tampon'!B81="","",IF('PR-tampon'!B81=0,"",INDIRECT(NOM_FR_FACADE&amp;ADDRESS('PR-tampon'!$E81,COLUMN(REFERENCEMENT_FACADE[[#Headers],[TYPE DE DOCUMENT DE REFERENCE]])))))</f>
        <v>Avis Technique</v>
      </c>
      <c r="H115" s="2" t="str">
        <f ca="1">IF('PR-tampon'!B81="","",IF('PR-tampon'!B81=0,"",INDIRECT(NOM_FR_FACADE&amp;ADDRESS('PR-tampon'!$E81,COLUMN(REFERENCEMENT_FACADE[[#Headers],[REF]])))))</f>
        <v>2.2/14-1634_V3</v>
      </c>
      <c r="I115" s="10">
        <f ca="1">IF('PR-tampon'!B81="","",IF('PR-tampon'!B81=0,"",INDIRECT(NOM_FR_FACADE&amp;ADDRESS('PR-tampon'!$E81,COLUMN(REFERENCEMENT_FACADE[[#Headers],[AVIS LIMITE AU / VALIDITE]])))))</f>
        <v>46873</v>
      </c>
      <c r="J115" s="10" t="str">
        <f ca="1">IF('PR-tampon'!B81="","",IF('PR-tampon'!B81=0,"",INDIRECT(NOM_FR_FACADE&amp;ADDRESS('PR-tampon'!$E81,COLUMN(REFERENCEMENT_FACADE[[#Headers],[TC/TNC
dans le domaine d''emploi visé]])))))</f>
        <v>TC</v>
      </c>
      <c r="K115" s="2" t="str">
        <f ca="1">IF('PR-tampon'!B81="","",IF('PR-tampon'!B81=0,"",INDIRECT(NOM_FR_FACADE&amp;ADDRESS('PR-tampon'!$E81,COLUMN(REFERENCEMENT_FACADE[[#Headers],[Synthèse support visés]])))))</f>
        <v>COB (NF DTU 31.2) / CLT (Sous AT/DTA)</v>
      </c>
      <c r="L115" s="2" t="str">
        <f ca="1">IF('PR-tampon'!B81="","",IF('PR-tampon'!B81=0,"",INDIRECT(NOM_FR_FACADE&amp;ADDRESS('PR-tampon'!$E81,COLUMN(REFERENCEMENT_FACADE[[#Headers],[LIMITATION DE HAUTEUR DE FACADE3]])))))</f>
        <v>(Situation a à c) h≤ 10 m
(Situation d) h≤ 6 m</v>
      </c>
      <c r="M115" s="108">
        <f ca="1">IF('PR-tampon'!B81="","",IF('PR-tampon'!B81=0,"",INDIRECT(NOM_FR_FACADE&amp;ADDRESS('PR-tampon'!$E81,COLUMN(REFERENCEMENT_FACADE[[#Headers],[LIMITATION DE HAUTEUR DE FACADE]])))))</f>
        <v>10</v>
      </c>
      <c r="N115" s="88" t="str">
        <f ca="1">IF('PR-tampon'!B81="","",IF('PR-tampon'!B81=0,"",IF(INDIRECT(NOM_FR_FACADE&amp;ADDRESS('PR-tampon'!$E81,COLUMN(REFERENCEMENT_FACADE[Observation domaine d''emploi Hauteur])))=0,"-",INDIRECT(NOM_FR_FACADE&amp;ADDRESS('PR-tampon'!$E81,COLUMN(REFERENCEMENT_FACADE[Observation domaine d''emploi Hauteur]))))))</f>
        <v>Nb : Le critère de recherche par hauteur n'étant pas coché ou les données (hauteur ou situation) n'étant pas saisies, l'utilisateur est alerté qu'il peut exister des limites de hauteurs et des dispositions particulières données dans le référentiel technique du procédé qui ne sont pas affichées. 
Le logiciel peut les faire apparaitre, pour ce faire : 
 - la case de recherche en fonction de la hauteur doit être cochée ;
 - les données de hauteur ET de situation du bâtiment doivent être saisies.</v>
      </c>
      <c r="O115" s="2" t="str">
        <f ca="1">IF('PR-tampon'!B81="","",IF('PR-tampon'!B81=0,"",INDIRECT(NOM_FR_FACADE&amp;ADDRESS('PR-tampon'!$E81,COLUMN(REFERENCEMENT_FACADE[[#Headers],[Colonne zone visée]])))))</f>
        <v>4
4
4
4</v>
      </c>
      <c r="P115" s="2" t="str">
        <f ca="1">IF('PR-tampon'!B81="","",IF('PR-tampon'!B81=0,"",INDIRECT(NOM_FR_FACADE&amp;ADDRESS('PR-tampon'!$E81,COLUMN(REFERENCEMENT_FACADE[[#Headers],[Colonne catégorie visée]])))))</f>
        <v>I
II
III
IV</v>
      </c>
      <c r="Q115" s="88" t="str">
        <f ca="1">IF(OR(RECH_CATEGORIE=FALSE,MID(Tableau5[[#This Row],[ZONE DE SISMICITE MAXIMALE POUR LA CATEGORIE DE BATIMENT VISEE]],2,2)="**"),IF('PR-tampon'!B81="","",IF('PR-tampon'!B81=0,"",IF(INDIRECT(NOM_FR_FACADE&amp;ADDRESS('PR-tampon'!$E81,COLUMN(REFERENCEMENT_FACADE[OBSERVATIONS SUR DOMAINE D''EMPLOI Sismique])))="","-",(INDIRECT(NOM_FR_FACADE&amp;ADDRESS('PR-tampon'!$E81,COLUMN(REFERENCEMENT_FACADE[OBSERVATIONS SUR DOMAINE D''EMPLOI Sismique]))))))),"")</f>
        <v>-</v>
      </c>
      <c r="R115" s="2" t="str">
        <f ca="1">IF('PR-tampon'!B81="","",IF('PR-tampon'!B81=0,"",IF(INDIRECT(NOM_FR_FACADE&amp;ADDRESS('PR-tampon'!$E81,COLUMN(REFERENCEMENT_FACADE[REF ApL])))=0,"",INDIRECT(NOM_FR_FACADE&amp;ADDRESS('PR-tampon'!$E81,COLUMN(REFERENCEMENT_FACADE[REF ApL]))))))</f>
        <v/>
      </c>
    </row>
    <row r="116" spans="1:18" ht="170.1" customHeight="1" x14ac:dyDescent="0.3">
      <c r="A116" s="2">
        <f ca="1">IF('PR-tampon'!B82=0,"",IF(A115+1&gt;'MODULE DE RECHERCHE'!$F$36,"",A115+1))</f>
        <v>74</v>
      </c>
      <c r="B116" s="10">
        <f ca="1">IF('PR-tampon'!E82="","",IF('PR-tampon'!E82=0,"",INDIRECT(NOM_FR_FACADE&amp;ADDRESS('PR-tampon'!$E82,COLUMN(REFERENCEMENT_FACADE[[#Headers],[DATE REFERENCEMENT]])))))</f>
        <v>45303</v>
      </c>
      <c r="C116" s="2" t="str">
        <f ca="1">IF('PR-tampon'!B82="","",IF('PR-tampon'!B82=0,"",INDIRECT(NOM_FR_FACADE&amp;ADDRESS('PR-tampon'!$E82,COLUMN(REFERENCEMENT_FACADE[[#Headers],[ASPECT]])))))</f>
        <v>Minéral</v>
      </c>
      <c r="D116" s="2" t="str">
        <f ca="1">IF('PR-tampon'!B82="","",IF('PR-tampon'!B82=0,"",INDIRECT(NOM_FR_FACADE&amp;ADDRESS('PR-tampon'!$E82,COLUMN(REFERENCEMENT_FACADE[[#Headers],[TYPE DE PROCEDE]])))))</f>
        <v>Bardage rapporté - Système d’enduit sur plaque sur FOB (Propriétaire)</v>
      </c>
      <c r="E116" s="2" t="str">
        <f ca="1">IF('PR-tampon'!B82="","",IF('PR-tampon'!B82=0,"",INDIRECT(NOM_FR_FACADE&amp;ADDRESS('PR-tampon'!$E82,COLUMN(REFERENCEMENT_FACADE[[#Headers],[NOM COMMERCIAL DU PROCEDE]])))))</f>
        <v>LOGISKIN</v>
      </c>
      <c r="F116" s="2" t="str">
        <f ca="1">IF('PR-tampon'!B82="","",IF('PR-tampon'!B82=0,"",INDIRECT(NOM_FR_FACADE&amp;ADDRESS('PR-tampon'!$E82,COLUMN(REFERENCEMENT_FACADE[[#Headers],[FABRICANT / TITULAIRE]])))))</f>
        <v>LOGELIS SAS
(FR)</v>
      </c>
      <c r="G116" s="2" t="str">
        <f ca="1">IF('PR-tampon'!B82="","",IF('PR-tampon'!B82=0,"",INDIRECT(NOM_FR_FACADE&amp;ADDRESS('PR-tampon'!$E82,COLUMN(REFERENCEMENT_FACADE[[#Headers],[TYPE DE DOCUMENT DE REFERENCE]])))))</f>
        <v>Avis Technique</v>
      </c>
      <c r="H116" s="2" t="str">
        <f ca="1">IF('PR-tampon'!B82="","",IF('PR-tampon'!B82=0,"",INDIRECT(NOM_FR_FACADE&amp;ADDRESS('PR-tampon'!$E82,COLUMN(REFERENCEMENT_FACADE[[#Headers],[REF]])))))</f>
        <v>2.1/23-1836_V1</v>
      </c>
      <c r="I116" s="10">
        <f ca="1">IF('PR-tampon'!B82="","",IF('PR-tampon'!B82=0,"",INDIRECT(NOM_FR_FACADE&amp;ADDRESS('PR-tampon'!$E82,COLUMN(REFERENCEMENT_FACADE[[#Headers],[AVIS LIMITE AU / VALIDITE]])))))</f>
        <v>46295</v>
      </c>
      <c r="J116" s="10" t="str">
        <f ca="1">IF('PR-tampon'!B82="","",IF('PR-tampon'!B82=0,"",INDIRECT(NOM_FR_FACADE&amp;ADDRESS('PR-tampon'!$E82,COLUMN(REFERENCEMENT_FACADE[[#Headers],[TC/TNC
dans le domaine d''emploi visé]])))))</f>
        <v>TNC
(Non sur liste verte de la C2p à date de référencement / EVALUATION RECENTE)</v>
      </c>
      <c r="K116" s="2" t="str">
        <f ca="1">IF('PR-tampon'!B82="","",IF('PR-tampon'!B82=0,"",INDIRECT(NOM_FR_FACADE&amp;ADDRESS('PR-tampon'!$E82,COLUMN(REFERENCEMENT_FACADE[[#Headers],[Synthèse support visés]])))))</f>
        <v>FOB (Sous AT/DTA/ATEx)</v>
      </c>
      <c r="L116" s="2" t="str">
        <f ca="1">IF('PR-tampon'!B82="","",IF('PR-tampon'!B82=0,"",INDIRECT(NOM_FR_FACADE&amp;ADDRESS('PR-tampon'!$E82,COLUMN(REFERENCEMENT_FACADE[[#Headers],[LIMITATION DE HAUTEUR DE FACADE3]])))))</f>
        <v>(Situation a à c) h≤ 36 m
(Situation d) h≤ 36 m</v>
      </c>
      <c r="M116" s="108">
        <f ca="1">IF('PR-tampon'!B82="","",IF('PR-tampon'!B82=0,"",INDIRECT(NOM_FR_FACADE&amp;ADDRESS('PR-tampon'!$E82,COLUMN(REFERENCEMENT_FACADE[[#Headers],[LIMITATION DE HAUTEUR DE FACADE]])))))</f>
        <v>36</v>
      </c>
      <c r="N116" s="88" t="str">
        <f ca="1">IF('PR-tampon'!B82="","",IF('PR-tampon'!B82=0,"",IF(INDIRECT(NOM_FR_FACADE&amp;ADDRESS('PR-tampon'!$E82,COLUMN(REFERENCEMENT_FACADE[Observation domaine d''emploi Hauteur])))=0,"-",INDIRECT(NOM_FR_FACADE&amp;ADDRESS('PR-tampon'!$E82,COLUMN(REFERENCEMENT_FACADE[Observation domaine d''emploi Hauteur]))))))</f>
        <v xml:space="preserve"> - Comme mentionné au §1.1.2. de l’Avis technique, la limite de hauteur du domaine d’emploi indiquée ci-contre correspond au domaine d’emploi le plus restreint entre celui du procédé de façade et celui du revêtement extérieur. Le procédé pouvant être utilisé en façade jusqu’en 4ième famille pour des bâtiments d’habitation et jusqu’à une hauteur de plancher bas de dernier niveau de 28m pour les ERP et ERT, et comme le référentiel de la famille de revêtement extérieur ci-contre vise des hauteurs moindre, c’est donc le référentiel du revêtement qui limite le domaine d’emploi.
Nb : Le critère de recherche par hauteur n'étant pas coché ou les données (hauteur ou situation) n'étant pas saisies, l'utilisateur est alerté qu'il peut exister des limites de hauteurs et des dispositions particulières données dans le référentiel technique du procédé qui ne sont pas affichées. 
Le logiciel peut les faire apparaitre, pour ce faire : 
 - la case de recherche en fonction de la hauteur doit être cochée ;
 - les données de hauteur ET de situation du bâtiment doivent être saisies.</v>
      </c>
      <c r="O116" s="2" t="str">
        <f ca="1">IF('PR-tampon'!B82="","",IF('PR-tampon'!B82=0,"",INDIRECT(NOM_FR_FACADE&amp;ADDRESS('PR-tampon'!$E82,COLUMN(REFERENCEMENT_FACADE[[#Headers],[Colonne zone visée]])))))</f>
        <v>4
4**
4**
4**</v>
      </c>
      <c r="P116" s="2" t="str">
        <f ca="1">IF('PR-tampon'!B82="","",IF('PR-tampon'!B82=0,"",INDIRECT(NOM_FR_FACADE&amp;ADDRESS('PR-tampon'!$E82,COLUMN(REFERENCEMENT_FACADE[[#Headers],[Colonne catégorie visée]])))))</f>
        <v>I
II
III
IV</v>
      </c>
      <c r="Q116" s="88" t="str">
        <f ca="1">IF(OR(RECH_CATEGORIE=FALSE,MID(Tableau5[[#This Row],[ZONE DE SISMICITE MAXIMALE POUR LA CATEGORIE DE BATIMENT VISEE]],2,2)="**"),IF('PR-tampon'!B82="","",IF('PR-tampon'!B82=0,"",IF(INDIRECT(NOM_FR_FACADE&amp;ADDRESS('PR-tampon'!$E82,COLUMN(REFERENCEMENT_FACADE[OBSERVATIONS SUR DOMAINE D''EMPLOI Sismique])))="","-",(INDIRECT(NOM_FR_FACADE&amp;ADDRESS('PR-tampon'!$E82,COLUMN(REFERENCEMENT_FACADE[OBSERVATIONS SUR DOMAINE D''EMPLOI Sismique]))))))),"")</f>
        <v>** Domaine d'emploi sismique :
Toutefois le procédé de bardage extérieur pourra limiter les zones de sismicité des bâtiments visés.</v>
      </c>
      <c r="R116" s="2" t="str">
        <f ca="1">IF('PR-tampon'!B82="","",IF('PR-tampon'!B82=0,"",IF(INDIRECT(NOM_FR_FACADE&amp;ADDRESS('PR-tampon'!$E82,COLUMN(REFERENCEMENT_FACADE[REF ApL])))=0,"",INDIRECT(NOM_FR_FACADE&amp;ADDRESS('PR-tampon'!$E82,COLUMN(REFERENCEMENT_FACADE[REF ApL]))))))</f>
        <v>EFR-18-001637
EFR-18-003109-Révision 1</v>
      </c>
    </row>
    <row r="117" spans="1:18" ht="170.1" customHeight="1" x14ac:dyDescent="0.3">
      <c r="A117" s="2">
        <f ca="1">IF('PR-tampon'!B83=0,"",IF(A116+1&gt;'MODULE DE RECHERCHE'!$F$36,"",A116+1))</f>
        <v>75</v>
      </c>
      <c r="B117" s="10">
        <f ca="1">IF('PR-tampon'!E83="","",IF('PR-tampon'!E83=0,"",INDIRECT(NOM_FR_FACADE&amp;ADDRESS('PR-tampon'!$E83,COLUMN(REFERENCEMENT_FACADE[[#Headers],[DATE REFERENCEMENT]])))))</f>
        <v>45049</v>
      </c>
      <c r="C117" s="2" t="str">
        <f ca="1">IF('PR-tampon'!B83="","",IF('PR-tampon'!B83=0,"",INDIRECT(NOM_FR_FACADE&amp;ADDRESS('PR-tampon'!$E83,COLUMN(REFERENCEMENT_FACADE[[#Headers],[ASPECT]])))))</f>
        <v>Minéral</v>
      </c>
      <c r="D117" s="2" t="str">
        <f ca="1">IF('PR-tampon'!B83="","",IF('PR-tampon'!B83=0,"",INDIRECT(NOM_FR_FACADE&amp;ADDRESS('PR-tampon'!$E83,COLUMN(REFERENCEMENT_FACADE[[#Headers],[TYPE DE PROCEDE]])))))</f>
        <v>Bardage rapporté avec clips</v>
      </c>
      <c r="E117" s="2" t="str">
        <f ca="1">IF('PR-tampon'!B83="","",IF('PR-tampon'!B83=0,"",INDIRECT(NOM_FR_FACADE&amp;ADDRESS('PR-tampon'!$E83,COLUMN(REFERENCEMENT_FACADE[[#Headers],[NOM COMMERCIAL DU PROCEDE]])))))</f>
        <v>V-Clip® sur support Bois</v>
      </c>
      <c r="F117" s="2" t="str">
        <f ca="1">IF('PR-tampon'!B83="","",IF('PR-tampon'!B83=0,"",INDIRECT(NOM_FR_FACADE&amp;ADDRESS('PR-tampon'!$E83,COLUMN(REFERENCEMENT_FACADE[[#Headers],[FABRICANT / TITULAIRE]])))))</f>
        <v>Labelfaçade
(FR)</v>
      </c>
      <c r="G117" s="2" t="str">
        <f ca="1">IF('PR-tampon'!B83="","",IF('PR-tampon'!B83=0,"",INDIRECT(NOM_FR_FACADE&amp;ADDRESS('PR-tampon'!$E83,COLUMN(REFERENCEMENT_FACADE[[#Headers],[TYPE DE DOCUMENT DE REFERENCE]])))))</f>
        <v>Avis Technique</v>
      </c>
      <c r="H117" s="2" t="str">
        <f ca="1">IF('PR-tampon'!B83="","",IF('PR-tampon'!B83=0,"",INDIRECT(NOM_FR_FACADE&amp;ADDRESS('PR-tampon'!$E83,COLUMN(REFERENCEMENT_FACADE[[#Headers],[REF]])))))</f>
        <v>2.2/22-1838_V1</v>
      </c>
      <c r="I117" s="10">
        <f ca="1">IF('PR-tampon'!B83="","",IF('PR-tampon'!B83=0,"",INDIRECT(NOM_FR_FACADE&amp;ADDRESS('PR-tampon'!$E83,COLUMN(REFERENCEMENT_FACADE[[#Headers],[AVIS LIMITE AU / VALIDITE]])))))</f>
        <v>46295</v>
      </c>
      <c r="J117" s="10" t="str">
        <f ca="1">IF('PR-tampon'!B83="","",IF('PR-tampon'!B83=0,"",INDIRECT(NOM_FR_FACADE&amp;ADDRESS('PR-tampon'!$E83,COLUMN(REFERENCEMENT_FACADE[[#Headers],[TC/TNC
dans le domaine d''emploi visé]])))))</f>
        <v>TC</v>
      </c>
      <c r="K117" s="2" t="str">
        <f ca="1">IF('PR-tampon'!B83="","",IF('PR-tampon'!B83=0,"",INDIRECT(NOM_FR_FACADE&amp;ADDRESS('PR-tampon'!$E83,COLUMN(REFERENCEMENT_FACADE[[#Headers],[Synthèse support visés]])))))</f>
        <v>COB (NF DTU 31.2) / CLT (Sous AT/DTA)</v>
      </c>
      <c r="L117" s="2" t="str">
        <f ca="1">IF('PR-tampon'!B83="","",IF('PR-tampon'!B83=0,"",INDIRECT(NOM_FR_FACADE&amp;ADDRESS('PR-tampon'!$E83,COLUMN(REFERENCEMENT_FACADE[[#Headers],[LIMITATION DE HAUTEUR DE FACADE3]])))))</f>
        <v>(Situation a à c) h≤ 18 m
(Situation d) h≤ 10 m</v>
      </c>
      <c r="M117" s="108">
        <f ca="1">IF('PR-tampon'!B83="","",IF('PR-tampon'!B83=0,"",INDIRECT(NOM_FR_FACADE&amp;ADDRESS('PR-tampon'!$E83,COLUMN(REFERENCEMENT_FACADE[[#Headers],[LIMITATION DE HAUTEUR DE FACADE]])))))</f>
        <v>18</v>
      </c>
      <c r="N117" s="88" t="str">
        <f ca="1">IF('PR-tampon'!B83="","",IF('PR-tampon'!B83=0,"",IF(INDIRECT(NOM_FR_FACADE&amp;ADDRESS('PR-tampon'!$E83,COLUMN(REFERENCEMENT_FACADE[Observation domaine d''emploi Hauteur])))=0,"-",INDIRECT(NOM_FR_FACADE&amp;ADDRESS('PR-tampon'!$E83,COLUMN(REFERENCEMENT_FACADE[Observation domaine d''emploi Hauteur]))))))</f>
        <v>Nb : Le critère de recherche par hauteur n'étant pas coché ou les données (hauteur ou situation) n'étant pas saisies, l'utilisateur est alerté qu'il peut exister des limites de hauteurs et des dispositions particulières données dans le référentiel technique du procédé qui ne sont pas affichées. 
Le logiciel peut les faire apparaitre, pour ce faire : 
 - la case de recherche en fonction de la hauteur doit être cochée ;
 - les données de hauteur ET de situation du bâtiment doivent être saisies.</v>
      </c>
      <c r="O117" s="2" t="str">
        <f ca="1">IF('PR-tampon'!B83="","",IF('PR-tampon'!B83=0,"",INDIRECT(NOM_FR_FACADE&amp;ADDRESS('PR-tampon'!$E83,COLUMN(REFERENCEMENT_FACADE[[#Headers],[Colonne zone visée]])))))</f>
        <v>4
4**
3**
3**</v>
      </c>
      <c r="P117" s="2" t="str">
        <f ca="1">IF('PR-tampon'!B83="","",IF('PR-tampon'!B83=0,"",INDIRECT(NOM_FR_FACADE&amp;ADDRESS('PR-tampon'!$E83,COLUMN(REFERENCEMENT_FACADE[[#Headers],[Colonne catégorie visée]])))))</f>
        <v>I
II
III
IV</v>
      </c>
      <c r="Q117" s="88" t="str">
        <f ca="1">IF(OR(RECH_CATEGORIE=FALSE,MID(Tableau5[[#This Row],[ZONE DE SISMICITE MAXIMALE POUR LA CATEGORIE DE BATIMENT VISEE]],2,2)="**"),IF('PR-tampon'!B83="","",IF('PR-tampon'!B83=0,"",IF(INDIRECT(NOM_FR_FACADE&amp;ADDRESS('PR-tampon'!$E83,COLUMN(REFERENCEMENT_FACADE[OBSERVATIONS SUR DOMAINE D''EMPLOI Sismique])))="","-",(INDIRECT(NOM_FR_FACADE&amp;ADDRESS('PR-tampon'!$E83,COLUMN(REFERENCEMENT_FACADE[OBSERVATIONS SUR DOMAINE D''EMPLOI Sismique]))))))),"")</f>
        <v>** Domaine d'emploi sismique :
Le procédé V-Clip® dans sa variante Pierraclip</v>
      </c>
      <c r="R117" s="2" t="str">
        <f ca="1">IF('PR-tampon'!B83="","",IF('PR-tampon'!B83=0,"",IF(INDIRECT(NOM_FR_FACADE&amp;ADDRESS('PR-tampon'!$E83,COLUMN(REFERENCEMENT_FACADE[REF ApL])))=0,"",INDIRECT(NOM_FR_FACADE&amp;ADDRESS('PR-tampon'!$E83,COLUMN(REFERENCEMENT_FACADE[REF ApL]))))))</f>
        <v/>
      </c>
    </row>
    <row r="118" spans="1:18" ht="170.1" customHeight="1" x14ac:dyDescent="0.3">
      <c r="A118" s="2">
        <f ca="1">IF('PR-tampon'!B84=0,"",IF(A117+1&gt;'MODULE DE RECHERCHE'!$F$36,"",A117+1))</f>
        <v>76</v>
      </c>
      <c r="B118" s="10">
        <f ca="1">IF('PR-tampon'!E84="","",IF('PR-tampon'!E84=0,"",INDIRECT(NOM_FR_FACADE&amp;ADDRESS('PR-tampon'!$E84,COLUMN(REFERENCEMENT_FACADE[[#Headers],[DATE REFERENCEMENT]])))))</f>
        <v>44893</v>
      </c>
      <c r="C118" s="2" t="str">
        <f ca="1">IF('PR-tampon'!B84="","",IF('PR-tampon'!B84=0,"",INDIRECT(NOM_FR_FACADE&amp;ADDRESS('PR-tampon'!$E84,COLUMN(REFERENCEMENT_FACADE[[#Headers],[ASPECT]])))))</f>
        <v>Minéral</v>
      </c>
      <c r="D118" s="2" t="str">
        <f ca="1">IF('PR-tampon'!B84="","",IF('PR-tampon'!B84=0,"",INDIRECT(NOM_FR_FACADE&amp;ADDRESS('PR-tampon'!$E84,COLUMN(REFERENCEMENT_FACADE[[#Headers],[TYPE DE PROCEDE]])))))</f>
        <v>Bardage rapporté avec clips</v>
      </c>
      <c r="E118" s="2" t="str">
        <f ca="1">IF('PR-tampon'!B84="","",IF('PR-tampon'!B84=0,"",INDIRECT(NOM_FR_FACADE&amp;ADDRESS('PR-tampon'!$E84,COLUMN(REFERENCEMENT_FACADE[[#Headers],[NOM COMMERCIAL DU PROCEDE]])))))</f>
        <v>Vetisol Veticlip sur support bois</v>
      </c>
      <c r="F118" s="2" t="str">
        <f ca="1">IF('PR-tampon'!B84="","",IF('PR-tampon'!B84=0,"",INDIRECT(NOM_FR_FACADE&amp;ADDRESS('PR-tampon'!$E84,COLUMN(REFERENCEMENT_FACADE[[#Headers],[FABRICANT / TITULAIRE]])))))</f>
        <v>Vetisol S.A. 
(FR)</v>
      </c>
      <c r="G118" s="2" t="str">
        <f ca="1">IF('PR-tampon'!B84="","",IF('PR-tampon'!B84=0,"",INDIRECT(NOM_FR_FACADE&amp;ADDRESS('PR-tampon'!$E84,COLUMN(REFERENCEMENT_FACADE[[#Headers],[TYPE DE DOCUMENT DE REFERENCE]])))))</f>
        <v>Avis Technique</v>
      </c>
      <c r="H118" s="2" t="str">
        <f ca="1">IF('PR-tampon'!B84="","",IF('PR-tampon'!B84=0,"",INDIRECT(NOM_FR_FACADE&amp;ADDRESS('PR-tampon'!$E84,COLUMN(REFERENCEMENT_FACADE[[#Headers],[REF]])))))</f>
        <v>2.2/21-1835_v1</v>
      </c>
      <c r="I118" s="10">
        <f ca="1">IF('PR-tampon'!B84="","",IF('PR-tampon'!B84=0,"",INDIRECT(NOM_FR_FACADE&amp;ADDRESS('PR-tampon'!$E84,COLUMN(REFERENCEMENT_FACADE[[#Headers],[AVIS LIMITE AU / VALIDITE]])))))</f>
        <v>46446</v>
      </c>
      <c r="J118" s="10" t="str">
        <f ca="1">IF('PR-tampon'!B84="","",IF('PR-tampon'!B84=0,"",INDIRECT(NOM_FR_FACADE&amp;ADDRESS('PR-tampon'!$E84,COLUMN(REFERENCEMENT_FACADE[[#Headers],[TC/TNC
dans le domaine d''emploi visé]])))))</f>
        <v>TC</v>
      </c>
      <c r="K118" s="2" t="str">
        <f ca="1">IF('PR-tampon'!B84="","",IF('PR-tampon'!B84=0,"",INDIRECT(NOM_FR_FACADE&amp;ADDRESS('PR-tampon'!$E84,COLUMN(REFERENCEMENT_FACADE[[#Headers],[Synthèse support visés]])))))</f>
        <v>COB (NF DTU 31.2) / CLT (Sous AT/DTA)</v>
      </c>
      <c r="L118" s="2" t="str">
        <f ca="1">IF('PR-tampon'!B84="","",IF('PR-tampon'!B84=0,"",INDIRECT(NOM_FR_FACADE&amp;ADDRESS('PR-tampon'!$E84,COLUMN(REFERENCEMENT_FACADE[[#Headers],[LIMITATION DE HAUTEUR DE FACADE3]])))))</f>
        <v>(Situation a à c) h≤ 18 m
(Situation d) h≤ 10 m</v>
      </c>
      <c r="M118" s="108">
        <f ca="1">IF('PR-tampon'!B84="","",IF('PR-tampon'!B84=0,"",INDIRECT(NOM_FR_FACADE&amp;ADDRESS('PR-tampon'!$E84,COLUMN(REFERENCEMENT_FACADE[[#Headers],[LIMITATION DE HAUTEUR DE FACADE]])))))</f>
        <v>18</v>
      </c>
      <c r="N118" s="88" t="str">
        <f ca="1">IF('PR-tampon'!B84="","",IF('PR-tampon'!B84=0,"",IF(INDIRECT(NOM_FR_FACADE&amp;ADDRESS('PR-tampon'!$E84,COLUMN(REFERENCEMENT_FACADE[Observation domaine d''emploi Hauteur])))=0,"-",INDIRECT(NOM_FR_FACADE&amp;ADDRESS('PR-tampon'!$E84,COLUMN(REFERENCEMENT_FACADE[Observation domaine d''emploi Hauteur]))))))</f>
        <v>Nb : Le critère de recherche par hauteur n'étant pas coché ou les données (hauteur ou situation) n'étant pas saisies, l'utilisateur est alerté qu'il peut exister des limites de hauteurs et des dispositions particulières données dans le référentiel technique du procédé qui ne sont pas affichées. 
Le logiciel peut les faire apparaitre, pour ce faire : 
 - la case de recherche en fonction de la hauteur doit être cochée ;
 - les données de hauteur ET de situation du bâtiment doivent être saisies.</v>
      </c>
      <c r="O118" s="2" t="str">
        <f ca="1">IF('PR-tampon'!B84="","",IF('PR-tampon'!B84=0,"",INDIRECT(NOM_FR_FACADE&amp;ADDRESS('PR-tampon'!$E84,COLUMN(REFERENCEMENT_FACADE[[#Headers],[Colonne zone visée]])))))</f>
        <v>4
4
4
4</v>
      </c>
      <c r="P118" s="2" t="str">
        <f ca="1">IF('PR-tampon'!B84="","",IF('PR-tampon'!B84=0,"",INDIRECT(NOM_FR_FACADE&amp;ADDRESS('PR-tampon'!$E84,COLUMN(REFERENCEMENT_FACADE[[#Headers],[Colonne catégorie visée]])))))</f>
        <v>I
II
III
IV</v>
      </c>
      <c r="Q118" s="88" t="str">
        <f ca="1">IF(OR(RECH_CATEGORIE=FALSE,MID(Tableau5[[#This Row],[ZONE DE SISMICITE MAXIMALE POUR LA CATEGORIE DE BATIMENT VISEE]],2,2)="**"),IF('PR-tampon'!B84="","",IF('PR-tampon'!B84=0,"",IF(INDIRECT(NOM_FR_FACADE&amp;ADDRESS('PR-tampon'!$E84,COLUMN(REFERENCEMENT_FACADE[OBSERVATIONS SUR DOMAINE D''EMPLOI Sismique])))="","-",(INDIRECT(NOM_FR_FACADE&amp;ADDRESS('PR-tampon'!$E84,COLUMN(REFERENCEMENT_FACADE[OBSERVATIONS SUR DOMAINE D''EMPLOI Sismique]))))))),"")</f>
        <v>-</v>
      </c>
      <c r="R118" s="2" t="str">
        <f ca="1">IF('PR-tampon'!B84="","",IF('PR-tampon'!B84=0,"",IF(INDIRECT(NOM_FR_FACADE&amp;ADDRESS('PR-tampon'!$E84,COLUMN(REFERENCEMENT_FACADE[REF ApL])))=0,"",INDIRECT(NOM_FR_FACADE&amp;ADDRESS('PR-tampon'!$E84,COLUMN(REFERENCEMENT_FACADE[REF ApL]))))))</f>
        <v/>
      </c>
    </row>
    <row r="119" spans="1:18" ht="170.1" customHeight="1" x14ac:dyDescent="0.3">
      <c r="A119" s="2">
        <f ca="1">IF('PR-tampon'!B85=0,"",IF(A118+1&gt;'MODULE DE RECHERCHE'!$F$36,"",A118+1))</f>
        <v>77</v>
      </c>
      <c r="B119" s="10">
        <f ca="1">IF('PR-tampon'!E85="","",IF('PR-tampon'!E85=0,"",INDIRECT(NOM_FR_FACADE&amp;ADDRESS('PR-tampon'!$E85,COLUMN(REFERENCEMENT_FACADE[[#Headers],[DATE REFERENCEMENT]])))))</f>
        <v>45442</v>
      </c>
      <c r="C119" s="2" t="str">
        <f ca="1">IF('PR-tampon'!B85="","",IF('PR-tampon'!B85=0,"",INDIRECT(NOM_FR_FACADE&amp;ADDRESS('PR-tampon'!$E85,COLUMN(REFERENCEMENT_FACADE[[#Headers],[ASPECT]])))))</f>
        <v>Minéral</v>
      </c>
      <c r="D119" s="2" t="str">
        <f ca="1">IF('PR-tampon'!B85="","",IF('PR-tampon'!B85=0,"",INDIRECT(NOM_FR_FACADE&amp;ADDRESS('PR-tampon'!$E85,COLUMN(REFERENCEMENT_FACADE[[#Headers],[TYPE DE PROCEDE]])))))</f>
        <v>Bardage rapporté en céramique</v>
      </c>
      <c r="E119" s="2" t="str">
        <f ca="1">IF('PR-tampon'!B85="","",IF('PR-tampon'!B85=0,"",INDIRECT(NOM_FR_FACADE&amp;ADDRESS('PR-tampon'!$E85,COLUMN(REFERENCEMENT_FACADE[[#Headers],[NOM COMMERCIAL DU PROCEDE]])))))</f>
        <v xml:space="preserve">Vétisol Vétirail </v>
      </c>
      <c r="F119" s="2" t="str">
        <f ca="1">IF('PR-tampon'!B85="","",IF('PR-tampon'!B85=0,"",INDIRECT(NOM_FR_FACADE&amp;ADDRESS('PR-tampon'!$E85,COLUMN(REFERENCEMENT_FACADE[[#Headers],[FABRICANT / TITULAIRE]])))))</f>
        <v>Vetisol S.A. 
(FR)</v>
      </c>
      <c r="G119" s="2" t="str">
        <f ca="1">IF('PR-tampon'!B85="","",IF('PR-tampon'!B85=0,"",INDIRECT(NOM_FR_FACADE&amp;ADDRESS('PR-tampon'!$E85,COLUMN(REFERENCEMENT_FACADE[[#Headers],[TYPE DE DOCUMENT DE REFERENCE]])))))</f>
        <v>Avis Technique</v>
      </c>
      <c r="H119" s="2" t="str">
        <f ca="1">IF('PR-tampon'!B85="","",IF('PR-tampon'!B85=0,"",INDIRECT(NOM_FR_FACADE&amp;ADDRESS('PR-tampon'!$E85,COLUMN(REFERENCEMENT_FACADE[[#Headers],[REF]])))))</f>
        <v>2.2/10-1425_V3.1</v>
      </c>
      <c r="I119" s="10">
        <f ca="1">IF('PR-tampon'!B85="","",IF('PR-tampon'!B85=0,"",INDIRECT(NOM_FR_FACADE&amp;ADDRESS('PR-tampon'!$E85,COLUMN(REFERENCEMENT_FACADE[[#Headers],[AVIS LIMITE AU / VALIDITE]])))))</f>
        <v>45838</v>
      </c>
      <c r="J119" s="10" t="str">
        <f ca="1">IF('PR-tampon'!B85="","",IF('PR-tampon'!B85=0,"",INDIRECT(NOM_FR_FACADE&amp;ADDRESS('PR-tampon'!$E85,COLUMN(REFERENCEMENT_FACADE[[#Headers],[TC/TNC
dans le domaine d''emploi visé]])))))</f>
        <v>TC</v>
      </c>
      <c r="K119" s="2" t="str">
        <f ca="1">IF('PR-tampon'!B85="","",IF('PR-tampon'!B85=0,"",INDIRECT(NOM_FR_FACADE&amp;ADDRESS('PR-tampon'!$E85,COLUMN(REFERENCEMENT_FACADE[[#Headers],[Synthèse support visés]])))))</f>
        <v>COB (NF DTU 31.2) / CLT (Sous AT/DTA)</v>
      </c>
      <c r="L119" s="2" t="str">
        <f ca="1">IF('PR-tampon'!B85="","",IF('PR-tampon'!B85=0,"",INDIRECT(NOM_FR_FACADE&amp;ADDRESS('PR-tampon'!$E85,COLUMN(REFERENCEMENT_FACADE[[#Headers],[LIMITATION DE HAUTEUR DE FACADE3]])))))</f>
        <v>(Situation a à c) h≤ 10 m
(Situation d) h≤ 6 m</v>
      </c>
      <c r="M119" s="108">
        <f ca="1">IF('PR-tampon'!B85="","",IF('PR-tampon'!B85=0,"",INDIRECT(NOM_FR_FACADE&amp;ADDRESS('PR-tampon'!$E85,COLUMN(REFERENCEMENT_FACADE[[#Headers],[LIMITATION DE HAUTEUR DE FACADE]])))))</f>
        <v>10</v>
      </c>
      <c r="N119" s="88" t="str">
        <f ca="1">IF('PR-tampon'!B85="","",IF('PR-tampon'!B85=0,"",IF(INDIRECT(NOM_FR_FACADE&amp;ADDRESS('PR-tampon'!$E85,COLUMN(REFERENCEMENT_FACADE[Observation domaine d''emploi Hauteur])))=0,"-",INDIRECT(NOM_FR_FACADE&amp;ADDRESS('PR-tampon'!$E85,COLUMN(REFERENCEMENT_FACADE[Observation domaine d''emploi Hauteur]))))))</f>
        <v>Nb : Le critère de recherche par hauteur n'étant pas coché ou les données (hauteur ou situation) n'étant pas saisies, l'utilisateur est alerté qu'il peut exister des limites de hauteurs et des dispositions particulières données dans le référentiel technique du procédé qui ne sont pas affichées. 
Le logiciel peut les faire apparaitre, pour ce faire : 
 - la case de recherche en fonction de la hauteur doit être cochée ;
 - les données de hauteur ET de situation du bâtiment doivent être saisies.</v>
      </c>
      <c r="O119" s="2" t="str">
        <f ca="1">IF('PR-tampon'!B85="","",IF('PR-tampon'!B85=0,"",INDIRECT(NOM_FR_FACADE&amp;ADDRESS('PR-tampon'!$E85,COLUMN(REFERENCEMENT_FACADE[[#Headers],[Colonne zone visée]])))))</f>
        <v>4
4
4
4</v>
      </c>
      <c r="P119" s="2" t="str">
        <f ca="1">IF('PR-tampon'!B85="","",IF('PR-tampon'!B85=0,"",INDIRECT(NOM_FR_FACADE&amp;ADDRESS('PR-tampon'!$E85,COLUMN(REFERENCEMENT_FACADE[[#Headers],[Colonne catégorie visée]])))))</f>
        <v>I
II
III
IV</v>
      </c>
      <c r="Q119" s="88" t="str">
        <f ca="1">IF(OR(RECH_CATEGORIE=FALSE,MID(Tableau5[[#This Row],[ZONE DE SISMICITE MAXIMALE POUR LA CATEGORIE DE BATIMENT VISEE]],2,2)="**"),IF('PR-tampon'!B85="","",IF('PR-tampon'!B85=0,"",IF(INDIRECT(NOM_FR_FACADE&amp;ADDRESS('PR-tampon'!$E85,COLUMN(REFERENCEMENT_FACADE[OBSERVATIONS SUR DOMAINE D''EMPLOI Sismique])))="","-",(INDIRECT(NOM_FR_FACADE&amp;ADDRESS('PR-tampon'!$E85,COLUMN(REFERENCEMENT_FACADE[OBSERVATIONS SUR DOMAINE D''EMPLOI Sismique]))))))),"")</f>
        <v>-</v>
      </c>
      <c r="R119" s="2" t="str">
        <f ca="1">IF('PR-tampon'!B85="","",IF('PR-tampon'!B85=0,"",IF(INDIRECT(NOM_FR_FACADE&amp;ADDRESS('PR-tampon'!$E85,COLUMN(REFERENCEMENT_FACADE[REF ApL])))=0,"",INDIRECT(NOM_FR_FACADE&amp;ADDRESS('PR-tampon'!$E85,COLUMN(REFERENCEMENT_FACADE[REF ApL]))))))</f>
        <v/>
      </c>
    </row>
    <row r="120" spans="1:18" ht="170.1" customHeight="1" x14ac:dyDescent="0.3">
      <c r="A120" s="2">
        <f ca="1">IF('PR-tampon'!B86=0,"",IF(A119+1&gt;'MODULE DE RECHERCHE'!$F$36,"",A119+1))</f>
        <v>78</v>
      </c>
      <c r="B120" s="10">
        <f ca="1">IF('PR-tampon'!E86="","",IF('PR-tampon'!E86=0,"",INDIRECT(NOM_FR_FACADE&amp;ADDRESS('PR-tampon'!$E86,COLUMN(REFERENCEMENT_FACADE[[#Headers],[DATE REFERENCEMENT]])))))</f>
        <v>45370</v>
      </c>
      <c r="C120" s="2" t="str">
        <f ca="1">IF('PR-tampon'!B86="","",IF('PR-tampon'!B86=0,"",INDIRECT(NOM_FR_FACADE&amp;ADDRESS('PR-tampon'!$E86,COLUMN(REFERENCEMENT_FACADE[[#Headers],[ASPECT]])))))</f>
        <v>Minéral</v>
      </c>
      <c r="D120" s="2" t="str">
        <f ca="1">IF('PR-tampon'!B86="","",IF('PR-tampon'!B86=0,"",INDIRECT(NOM_FR_FACADE&amp;ADDRESS('PR-tampon'!$E86,COLUMN(REFERENCEMENT_FACADE[[#Headers],[TYPE DE PROCEDE]])))))</f>
        <v>Bardage rapporté en céramique</v>
      </c>
      <c r="E120" s="2" t="str">
        <f ca="1">IF('PR-tampon'!B86="","",IF('PR-tampon'!B86=0,"",INDIRECT(NOM_FR_FACADE&amp;ADDRESS('PR-tampon'!$E86,COLUMN(REFERENCEMENT_FACADE[[#Headers],[NOM COMMERCIAL DU PROCEDE]])))))</f>
        <v>Granitech GHS</v>
      </c>
      <c r="F120" s="2" t="str">
        <f ca="1">IF('PR-tampon'!B86="","",IF('PR-tampon'!B86=0,"",INDIRECT(NOM_FR_FACADE&amp;ADDRESS('PR-tampon'!$E86,COLUMN(REFERENCEMENT_FACADE[[#Headers],[FABRICANT / TITULAIRE]])))))</f>
        <v>GranitiFiandre Spa</v>
      </c>
      <c r="G120" s="2" t="str">
        <f ca="1">IF('PR-tampon'!B86="","",IF('PR-tampon'!B86=0,"",INDIRECT(NOM_FR_FACADE&amp;ADDRESS('PR-tampon'!$E86,COLUMN(REFERENCEMENT_FACADE[[#Headers],[TYPE DE DOCUMENT DE REFERENCE]])))))</f>
        <v>Avis Technique</v>
      </c>
      <c r="H120" s="2" t="str">
        <f ca="1">IF('PR-tampon'!B86="","",IF('PR-tampon'!B86=0,"",INDIRECT(NOM_FR_FACADE&amp;ADDRESS('PR-tampon'!$E86,COLUMN(REFERENCEMENT_FACADE[[#Headers],[REF]])))))</f>
        <v>2.2/14-1628_V2</v>
      </c>
      <c r="I120" s="10">
        <f ca="1">IF('PR-tampon'!B86="","",IF('PR-tampon'!B86=0,"",INDIRECT(NOM_FR_FACADE&amp;ADDRESS('PR-tampon'!$E86,COLUMN(REFERENCEMENT_FACADE[[#Headers],[AVIS LIMITE AU / VALIDITE]])))))</f>
        <v>46356</v>
      </c>
      <c r="J120" s="10" t="str">
        <f ca="1">IF('PR-tampon'!B86="","",IF('PR-tampon'!B86=0,"",INDIRECT(NOM_FR_FACADE&amp;ADDRESS('PR-tampon'!$E86,COLUMN(REFERENCEMENT_FACADE[[#Headers],[TC/TNC
dans le domaine d''emploi visé]])))))</f>
        <v>TC</v>
      </c>
      <c r="K120" s="2" t="str">
        <f ca="1">IF('PR-tampon'!B86="","",IF('PR-tampon'!B86=0,"",INDIRECT(NOM_FR_FACADE&amp;ADDRESS('PR-tampon'!$E86,COLUMN(REFERENCEMENT_FACADE[[#Headers],[Synthèse support visés]])))))</f>
        <v>COB (NF DTU 31.2) / CLT (Sous AT/DTA)</v>
      </c>
      <c r="L120" s="2" t="str">
        <f ca="1">IF('PR-tampon'!B86="","",IF('PR-tampon'!B86=0,"",INDIRECT(NOM_FR_FACADE&amp;ADDRESS('PR-tampon'!$E86,COLUMN(REFERENCEMENT_FACADE[[#Headers],[LIMITATION DE HAUTEUR DE FACADE3]])))))</f>
        <v>(Situation a à c) h≤ 10 m
(Situation d) h≤ 6 m</v>
      </c>
      <c r="M120" s="108">
        <f ca="1">IF('PR-tampon'!B86="","",IF('PR-tampon'!B86=0,"",INDIRECT(NOM_FR_FACADE&amp;ADDRESS('PR-tampon'!$E86,COLUMN(REFERENCEMENT_FACADE[[#Headers],[LIMITATION DE HAUTEUR DE FACADE]])))))</f>
        <v>10</v>
      </c>
      <c r="N120" s="88" t="str">
        <f ca="1">IF('PR-tampon'!B86="","",IF('PR-tampon'!B86=0,"",IF(INDIRECT(NOM_FR_FACADE&amp;ADDRESS('PR-tampon'!$E86,COLUMN(REFERENCEMENT_FACADE[Observation domaine d''emploi Hauteur])))=0,"-",INDIRECT(NOM_FR_FACADE&amp;ADDRESS('PR-tampon'!$E86,COLUMN(REFERENCEMENT_FACADE[Observation domaine d''emploi Hauteur]))))))</f>
        <v>Nb : Le critère de recherche par hauteur n'étant pas coché ou les données (hauteur ou situation) n'étant pas saisies, l'utilisateur est alerté qu'il peut exister des limites de hauteurs et des dispositions particulières données dans le référentiel technique du procédé qui ne sont pas affichées. 
Le logiciel peut les faire apparaitre, pour ce faire : 
 - la case de recherche en fonction de la hauteur doit être cochée ;
 - les données de hauteur ET de situation du bâtiment doivent être saisies.</v>
      </c>
      <c r="O120" s="2" t="str">
        <f ca="1">IF('PR-tampon'!B86="","",IF('PR-tampon'!B86=0,"",INDIRECT(NOM_FR_FACADE&amp;ADDRESS('PR-tampon'!$E86,COLUMN(REFERENCEMENT_FACADE[[#Headers],[Colonne zone visée]])))))</f>
        <v>4
4**
1
1</v>
      </c>
      <c r="P120" s="2" t="str">
        <f ca="1">IF('PR-tampon'!B86="","",IF('PR-tampon'!B86=0,"",INDIRECT(NOM_FR_FACADE&amp;ADDRESS('PR-tampon'!$E86,COLUMN(REFERENCEMENT_FACADE[[#Headers],[Colonne catégorie visée]])))))</f>
        <v>I
II
III
IV</v>
      </c>
      <c r="Q120" s="88" t="str">
        <f ca="1">IF(OR(RECH_CATEGORIE=FALSE,MID(Tableau5[[#This Row],[ZONE DE SISMICITE MAXIMALE POUR LA CATEGORIE DE BATIMENT VISEE]],2,2)="**"),IF('PR-tampon'!B86="","",IF('PR-tampon'!B86=0,"",IF(INDIRECT(NOM_FR_FACADE&amp;ADDRESS('PR-tampon'!$E86,COLUMN(REFERENCEMENT_FACADE[OBSERVATIONS SUR DOMAINE D''EMPLOI Sismique])))="","-",(INDIRECT(NOM_FR_FACADE&amp;ADDRESS('PR-tampon'!$E86,COLUMN(REFERENCEMENT_FACADE[OBSERVATIONS SUR DOMAINE D''EMPLOI Sismique]))))))),"")</f>
        <v>** Domaine d'emploi sismique :
Pose autorisée sans disposition particulière selon le domaine d'emploi accepté pour les bâtiments de catégorie d'importance II remplissant les conditions tels que définis au chapitre I “ Domaine d'application ” du Guide de construction parasismique des maisons individuelles DHUP CPMI -EC8 Zones 3-4, édition 2021.</v>
      </c>
      <c r="R120" s="2" t="str">
        <f ca="1">IF('PR-tampon'!B86="","",IF('PR-tampon'!B86=0,"",IF(INDIRECT(NOM_FR_FACADE&amp;ADDRESS('PR-tampon'!$E86,COLUMN(REFERENCEMENT_FACADE[REF ApL])))=0,"",INDIRECT(NOM_FR_FACADE&amp;ADDRESS('PR-tampon'!$E86,COLUMN(REFERENCEMENT_FACADE[REF ApL]))))))</f>
        <v/>
      </c>
    </row>
    <row r="121" spans="1:18" ht="170.1" customHeight="1" x14ac:dyDescent="0.3">
      <c r="A121" s="2">
        <f ca="1">IF('PR-tampon'!B87=0,"",IF(A120+1&gt;'MODULE DE RECHERCHE'!$F$36,"",A120+1))</f>
        <v>79</v>
      </c>
      <c r="B121" s="10">
        <f ca="1">IF('PR-tampon'!E87="","",IF('PR-tampon'!E87=0,"",INDIRECT(NOM_FR_FACADE&amp;ADDRESS('PR-tampon'!$E87,COLUMN(REFERENCEMENT_FACADE[[#Headers],[DATE REFERENCEMENT]])))))</f>
        <v>45049</v>
      </c>
      <c r="C121" s="2" t="str">
        <f ca="1">IF('PR-tampon'!B87="","",IF('PR-tampon'!B87=0,"",INDIRECT(NOM_FR_FACADE&amp;ADDRESS('PR-tampon'!$E87,COLUMN(REFERENCEMENT_FACADE[[#Headers],[ASPECT]])))))</f>
        <v>Minéral</v>
      </c>
      <c r="D121" s="2" t="str">
        <f ca="1">IF('PR-tampon'!B87="","",IF('PR-tampon'!B87=0,"",INDIRECT(NOM_FR_FACADE&amp;ADDRESS('PR-tampon'!$E87,COLUMN(REFERENCEMENT_FACADE[[#Headers],[TYPE DE PROCEDE]])))))</f>
        <v>Bardage rapporté en céramique</v>
      </c>
      <c r="E121" s="2" t="str">
        <f ca="1">IF('PR-tampon'!B87="","",IF('PR-tampon'!B87=0,"",INDIRECT(NOM_FR_FACADE&amp;ADDRESS('PR-tampon'!$E87,COLUMN(REFERENCEMENT_FACADE[[#Headers],[NOM COMMERCIAL DU PROCEDE]])))))</f>
        <v>Granitech GHV</v>
      </c>
      <c r="F121" s="2" t="str">
        <f ca="1">IF('PR-tampon'!B87="","",IF('PR-tampon'!B87=0,"",INDIRECT(NOM_FR_FACADE&amp;ADDRESS('PR-tampon'!$E87,COLUMN(REFERENCEMENT_FACADE[[#Headers],[FABRICANT / TITULAIRE]])))))</f>
        <v>GranitiFiandre Spa</v>
      </c>
      <c r="G121" s="2" t="str">
        <f ca="1">IF('PR-tampon'!B87="","",IF('PR-tampon'!B87=0,"",INDIRECT(NOM_FR_FACADE&amp;ADDRESS('PR-tampon'!$E87,COLUMN(REFERENCEMENT_FACADE[[#Headers],[TYPE DE DOCUMENT DE REFERENCE]])))))</f>
        <v>Avis Technique</v>
      </c>
      <c r="H121" s="2" t="str">
        <f ca="1">IF('PR-tampon'!B87="","",IF('PR-tampon'!B87=0,"",INDIRECT(NOM_FR_FACADE&amp;ADDRESS('PR-tampon'!$E87,COLUMN(REFERENCEMENT_FACADE[[#Headers],[REF]])))))</f>
        <v>2.2/12-1507_V2</v>
      </c>
      <c r="I121" s="10">
        <f ca="1">IF('PR-tampon'!B87="","",IF('PR-tampon'!B87=0,"",INDIRECT(NOM_FR_FACADE&amp;ADDRESS('PR-tampon'!$E87,COLUMN(REFERENCEMENT_FACADE[[#Headers],[AVIS LIMITE AU / VALIDITE]])))))</f>
        <v>46387</v>
      </c>
      <c r="J121" s="10" t="str">
        <f ca="1">IF('PR-tampon'!B87="","",IF('PR-tampon'!B87=0,"",INDIRECT(NOM_FR_FACADE&amp;ADDRESS('PR-tampon'!$E87,COLUMN(REFERENCEMENT_FACADE[[#Headers],[TC/TNC
dans le domaine d''emploi visé]])))))</f>
        <v>TC</v>
      </c>
      <c r="K121" s="2" t="str">
        <f ca="1">IF('PR-tampon'!B87="","",IF('PR-tampon'!B87=0,"",INDIRECT(NOM_FR_FACADE&amp;ADDRESS('PR-tampon'!$E87,COLUMN(REFERENCEMENT_FACADE[[#Headers],[Synthèse support visés]])))))</f>
        <v>COB (NF DTU 31.2) / CLT (Sous AT/DTA)</v>
      </c>
      <c r="L121" s="2" t="str">
        <f ca="1">IF('PR-tampon'!B87="","",IF('PR-tampon'!B87=0,"",INDIRECT(NOM_FR_FACADE&amp;ADDRESS('PR-tampon'!$E87,COLUMN(REFERENCEMENT_FACADE[[#Headers],[LIMITATION DE HAUTEUR DE FACADE3]])))))</f>
        <v>(Situation a à c) h≤ 10 m
(Situation d) h≤ 6 m</v>
      </c>
      <c r="M121" s="108">
        <f ca="1">IF('PR-tampon'!B87="","",IF('PR-tampon'!B87=0,"",INDIRECT(NOM_FR_FACADE&amp;ADDRESS('PR-tampon'!$E87,COLUMN(REFERENCEMENT_FACADE[[#Headers],[LIMITATION DE HAUTEUR DE FACADE]])))))</f>
        <v>10</v>
      </c>
      <c r="N121" s="88" t="str">
        <f ca="1">IF('PR-tampon'!B87="","",IF('PR-tampon'!B87=0,"",IF(INDIRECT(NOM_FR_FACADE&amp;ADDRESS('PR-tampon'!$E87,COLUMN(REFERENCEMENT_FACADE[Observation domaine d''emploi Hauteur])))=0,"-",INDIRECT(NOM_FR_FACADE&amp;ADDRESS('PR-tampon'!$E87,COLUMN(REFERENCEMENT_FACADE[Observation domaine d''emploi Hauteur]))))))</f>
        <v>Nb : Le critère de recherche par hauteur n'étant pas coché ou les données (hauteur ou situation) n'étant pas saisies, l'utilisateur est alerté qu'il peut exister des limites de hauteurs et des dispositions particulières données dans le référentiel technique du procédé qui ne sont pas affichées. 
Le logiciel peut les faire apparaitre, pour ce faire : 
 - la case de recherche en fonction de la hauteur doit être cochée ;
 - les données de hauteur ET de situation du bâtiment doivent être saisies.</v>
      </c>
      <c r="O121" s="2" t="str">
        <f ca="1">IF('PR-tampon'!B87="","",IF('PR-tampon'!B87=0,"",INDIRECT(NOM_FR_FACADE&amp;ADDRESS('PR-tampon'!$E87,COLUMN(REFERENCEMENT_FACADE[[#Headers],[Colonne zone visée]])))))</f>
        <v>4
2
1
1</v>
      </c>
      <c r="P121" s="2" t="str">
        <f ca="1">IF('PR-tampon'!B87="","",IF('PR-tampon'!B87=0,"",INDIRECT(NOM_FR_FACADE&amp;ADDRESS('PR-tampon'!$E87,COLUMN(REFERENCEMENT_FACADE[[#Headers],[Colonne catégorie visée]])))))</f>
        <v>I
II
III
IV</v>
      </c>
      <c r="Q121" s="88" t="str">
        <f ca="1">IF(OR(RECH_CATEGORIE=FALSE,MID(Tableau5[[#This Row],[ZONE DE SISMICITE MAXIMALE POUR LA CATEGORIE DE BATIMENT VISEE]],2,2)="**"),IF('PR-tampon'!B87="","",IF('PR-tampon'!B87=0,"",IF(INDIRECT(NOM_FR_FACADE&amp;ADDRESS('PR-tampon'!$E87,COLUMN(REFERENCEMENT_FACADE[OBSERVATIONS SUR DOMAINE D''EMPLOI Sismique])))="","-",(INDIRECT(NOM_FR_FACADE&amp;ADDRESS('PR-tampon'!$E87,COLUMN(REFERENCEMENT_FACADE[OBSERVATIONS SUR DOMAINE D''EMPLOI Sismique]))))))),"")</f>
        <v>-</v>
      </c>
      <c r="R121" s="2" t="str">
        <f ca="1">IF('PR-tampon'!B87="","",IF('PR-tampon'!B87=0,"",IF(INDIRECT(NOM_FR_FACADE&amp;ADDRESS('PR-tampon'!$E87,COLUMN(REFERENCEMENT_FACADE[REF ApL])))=0,"",INDIRECT(NOM_FR_FACADE&amp;ADDRESS('PR-tampon'!$E87,COLUMN(REFERENCEMENT_FACADE[REF ApL]))))))</f>
        <v/>
      </c>
    </row>
    <row r="122" spans="1:18" ht="170.1" customHeight="1" x14ac:dyDescent="0.3">
      <c r="A122" s="2">
        <f ca="1">IF('PR-tampon'!B88=0,"",IF(A121+1&gt;'MODULE DE RECHERCHE'!$F$36,"",A121+1))</f>
        <v>80</v>
      </c>
      <c r="B122" s="10">
        <f ca="1">IF('PR-tampon'!E88="","",IF('PR-tampon'!E88=0,"",INDIRECT(NOM_FR_FACADE&amp;ADDRESS('PR-tampon'!$E88,COLUMN(REFERENCEMENT_FACADE[[#Headers],[DATE REFERENCEMENT]])))))</f>
        <v>44230</v>
      </c>
      <c r="C122" s="2" t="str">
        <f ca="1">IF('PR-tampon'!B88="","",IF('PR-tampon'!B88=0,"",INDIRECT(NOM_FR_FACADE&amp;ADDRESS('PR-tampon'!$E88,COLUMN(REFERENCEMENT_FACADE[[#Headers],[ASPECT]])))))</f>
        <v>Minéral</v>
      </c>
      <c r="D122" s="2" t="str">
        <f ca="1">IF('PR-tampon'!B88="","",IF('PR-tampon'!B88=0,"",INDIRECT(NOM_FR_FACADE&amp;ADDRESS('PR-tampon'!$E88,COLUMN(REFERENCEMENT_FACADE[[#Headers],[TYPE DE PROCEDE]])))))</f>
        <v>Bardage rapporté en céramique</v>
      </c>
      <c r="E122" s="2" t="str">
        <f ca="1">IF('PR-tampon'!B88="","",IF('PR-tampon'!B88=0,"",INDIRECT(NOM_FR_FACADE&amp;ADDRESS('PR-tampon'!$E88,COLUMN(REFERENCEMENT_FACADE[[#Headers],[NOM COMMERCIAL DU PROCEDE]])))))</f>
        <v>Système céramique FV PORCELANOSA GROUPE Fixation Invisible</v>
      </c>
      <c r="F122" s="2" t="str">
        <f ca="1">IF('PR-tampon'!B88="","",IF('PR-tampon'!B88=0,"",INDIRECT(NOM_FR_FACADE&amp;ADDRESS('PR-tampon'!$E88,COLUMN(REFERENCEMENT_FACADE[[#Headers],[FABRICANT / TITULAIRE]])))))</f>
        <v>Porcelanosa Groupe</v>
      </c>
      <c r="G122" s="2" t="str">
        <f ca="1">IF('PR-tampon'!B88="","",IF('PR-tampon'!B88=0,"",INDIRECT(NOM_FR_FACADE&amp;ADDRESS('PR-tampon'!$E88,COLUMN(REFERENCEMENT_FACADE[[#Headers],[TYPE DE DOCUMENT DE REFERENCE]])))))</f>
        <v>Avis Technique</v>
      </c>
      <c r="H122" s="2" t="str">
        <f ca="1">IF('PR-tampon'!B88="","",IF('PR-tampon'!B88=0,"",INDIRECT(NOM_FR_FACADE&amp;ADDRESS('PR-tampon'!$E88,COLUMN(REFERENCEMENT_FACADE[[#Headers],[REF]])))))</f>
        <v>2.2/20-1807_V1</v>
      </c>
      <c r="I122" s="10">
        <f ca="1">IF('PR-tampon'!B88="","",IF('PR-tampon'!B88=0,"",INDIRECT(NOM_FR_FACADE&amp;ADDRESS('PR-tampon'!$E88,COLUMN(REFERENCEMENT_FACADE[[#Headers],[AVIS LIMITE AU / VALIDITE]])))))</f>
        <v>46446</v>
      </c>
      <c r="J122" s="10" t="str">
        <f ca="1">IF('PR-tampon'!B88="","",IF('PR-tampon'!B88=0,"",INDIRECT(NOM_FR_FACADE&amp;ADDRESS('PR-tampon'!$E88,COLUMN(REFERENCEMENT_FACADE[[#Headers],[TC/TNC
dans le domaine d''emploi visé]])))))</f>
        <v>TC</v>
      </c>
      <c r="K122" s="2" t="str">
        <f ca="1">IF('PR-tampon'!B88="","",IF('PR-tampon'!B88=0,"",INDIRECT(NOM_FR_FACADE&amp;ADDRESS('PR-tampon'!$E88,COLUMN(REFERENCEMENT_FACADE[[#Headers],[Synthèse support visés]])))))</f>
        <v>COB (NF DTU 31.2) / CLT (Sous AT/DTA)</v>
      </c>
      <c r="L122" s="2" t="str">
        <f ca="1">IF('PR-tampon'!B88="","",IF('PR-tampon'!B88=0,"",INDIRECT(NOM_FR_FACADE&amp;ADDRESS('PR-tampon'!$E88,COLUMN(REFERENCEMENT_FACADE[[#Headers],[LIMITATION DE HAUTEUR DE FACADE3]])))))</f>
        <v>(Situation a à c) h≤ 10 m
(Situation d) h≤ 6 m</v>
      </c>
      <c r="M122" s="108">
        <f ca="1">IF('PR-tampon'!B88="","",IF('PR-tampon'!B88=0,"",INDIRECT(NOM_FR_FACADE&amp;ADDRESS('PR-tampon'!$E88,COLUMN(REFERENCEMENT_FACADE[[#Headers],[LIMITATION DE HAUTEUR DE FACADE]])))))</f>
        <v>10</v>
      </c>
      <c r="N122" s="88" t="str">
        <f ca="1">IF('PR-tampon'!B88="","",IF('PR-tampon'!B88=0,"",IF(INDIRECT(NOM_FR_FACADE&amp;ADDRESS('PR-tampon'!$E88,COLUMN(REFERENCEMENT_FACADE[Observation domaine d''emploi Hauteur])))=0,"-",INDIRECT(NOM_FR_FACADE&amp;ADDRESS('PR-tampon'!$E88,COLUMN(REFERENCEMENT_FACADE[Observation domaine d''emploi Hauteur]))))))</f>
        <v>Nb : Le critère de recherche par hauteur n'étant pas coché ou les données (hauteur ou situation) n'étant pas saisies, l'utilisateur est alerté qu'il peut exister des limites de hauteurs et des dispositions particulières données dans le référentiel technique du procédé qui ne sont pas affichées. 
Le logiciel peut les faire apparaitre, pour ce faire : 
 - la case de recherche en fonction de la hauteur doit être cochée ;
 - les données de hauteur ET de situation du bâtiment doivent être saisies.</v>
      </c>
      <c r="O122" s="2" t="str">
        <f ca="1">IF('PR-tampon'!B88="","",IF('PR-tampon'!B88=0,"",INDIRECT(NOM_FR_FACADE&amp;ADDRESS('PR-tampon'!$E88,COLUMN(REFERENCEMENT_FACADE[[#Headers],[Colonne zone visée]])))))</f>
        <v>4
4
4
4</v>
      </c>
      <c r="P122" s="2" t="str">
        <f ca="1">IF('PR-tampon'!B88="","",IF('PR-tampon'!B88=0,"",INDIRECT(NOM_FR_FACADE&amp;ADDRESS('PR-tampon'!$E88,COLUMN(REFERENCEMENT_FACADE[[#Headers],[Colonne catégorie visée]])))))</f>
        <v>I
II
III
IV</v>
      </c>
      <c r="Q122" s="88" t="str">
        <f ca="1">IF(OR(RECH_CATEGORIE=FALSE,MID(Tableau5[[#This Row],[ZONE DE SISMICITE MAXIMALE POUR LA CATEGORIE DE BATIMENT VISEE]],2,2)="**"),IF('PR-tampon'!B88="","",IF('PR-tampon'!B88=0,"",IF(INDIRECT(NOM_FR_FACADE&amp;ADDRESS('PR-tampon'!$E88,COLUMN(REFERENCEMENT_FACADE[OBSERVATIONS SUR DOMAINE D''EMPLOI Sismique])))="","-",(INDIRECT(NOM_FR_FACADE&amp;ADDRESS('PR-tampon'!$E88,COLUMN(REFERENCEMENT_FACADE[OBSERVATIONS SUR DOMAINE D''EMPLOI Sismique]))))))),"")</f>
        <v>-</v>
      </c>
      <c r="R122" s="2" t="str">
        <f ca="1">IF('PR-tampon'!B88="","",IF('PR-tampon'!B88=0,"",IF(INDIRECT(NOM_FR_FACADE&amp;ADDRESS('PR-tampon'!$E88,COLUMN(REFERENCEMENT_FACADE[REF ApL])))=0,"",INDIRECT(NOM_FR_FACADE&amp;ADDRESS('PR-tampon'!$E88,COLUMN(REFERENCEMENT_FACADE[REF ApL]))))))</f>
        <v/>
      </c>
    </row>
    <row r="123" spans="1:18" ht="170.1" customHeight="1" x14ac:dyDescent="0.3">
      <c r="A123" s="2">
        <f ca="1">IF('PR-tampon'!B89=0,"",IF(A122+1&gt;'MODULE DE RECHERCHE'!$F$36,"",A122+1))</f>
        <v>81</v>
      </c>
      <c r="B123" s="10">
        <f ca="1">IF('PR-tampon'!E89="","",IF('PR-tampon'!E89=0,"",INDIRECT(NOM_FR_FACADE&amp;ADDRESS('PR-tampon'!$E89,COLUMN(REFERENCEMENT_FACADE[[#Headers],[DATE REFERENCEMENT]])))))</f>
        <v>44230</v>
      </c>
      <c r="C123" s="2" t="str">
        <f ca="1">IF('PR-tampon'!B89="","",IF('PR-tampon'!B89=0,"",INDIRECT(NOM_FR_FACADE&amp;ADDRESS('PR-tampon'!$E89,COLUMN(REFERENCEMENT_FACADE[[#Headers],[ASPECT]])))))</f>
        <v>Minéral</v>
      </c>
      <c r="D123" s="2" t="str">
        <f ca="1">IF('PR-tampon'!B89="","",IF('PR-tampon'!B89=0,"",INDIRECT(NOM_FR_FACADE&amp;ADDRESS('PR-tampon'!$E89,COLUMN(REFERENCEMENT_FACADE[[#Headers],[TYPE DE PROCEDE]])))))</f>
        <v>Bardage rapporté en céramique</v>
      </c>
      <c r="E123" s="2" t="str">
        <f ca="1">IF('PR-tampon'!B89="","",IF('PR-tampon'!B89=0,"",INDIRECT(NOM_FR_FACADE&amp;ADDRESS('PR-tampon'!$E89,COLUMN(REFERENCEMENT_FACADE[[#Headers],[NOM COMMERCIAL DU PROCEDE]])))))</f>
        <v xml:space="preserve">Système céramique FV PORCELANOSA GROUPE Fixation Visible </v>
      </c>
      <c r="F123" s="2" t="str">
        <f ca="1">IF('PR-tampon'!B89="","",IF('PR-tampon'!B89=0,"",INDIRECT(NOM_FR_FACADE&amp;ADDRESS('PR-tampon'!$E89,COLUMN(REFERENCEMENT_FACADE[[#Headers],[FABRICANT / TITULAIRE]])))))</f>
        <v>Porcelanosa Groupe</v>
      </c>
      <c r="G123" s="2" t="str">
        <f ca="1">IF('PR-tampon'!B89="","",IF('PR-tampon'!B89=0,"",INDIRECT(NOM_FR_FACADE&amp;ADDRESS('PR-tampon'!$E89,COLUMN(REFERENCEMENT_FACADE[[#Headers],[TYPE DE DOCUMENT DE REFERENCE]])))))</f>
        <v>Avis Technique</v>
      </c>
      <c r="H123" s="2" t="str">
        <f ca="1">IF('PR-tampon'!B89="","",IF('PR-tampon'!B89=0,"",INDIRECT(NOM_FR_FACADE&amp;ADDRESS('PR-tampon'!$E89,COLUMN(REFERENCEMENT_FACADE[[#Headers],[REF]])))))</f>
        <v>2.2/20-1806_V1</v>
      </c>
      <c r="I123" s="10">
        <f ca="1">IF('PR-tampon'!B89="","",IF('PR-tampon'!B89=0,"",INDIRECT(NOM_FR_FACADE&amp;ADDRESS('PR-tampon'!$E89,COLUMN(REFERENCEMENT_FACADE[[#Headers],[AVIS LIMITE AU / VALIDITE]])))))</f>
        <v>46446</v>
      </c>
      <c r="J123" s="10" t="str">
        <f ca="1">IF('PR-tampon'!B89="","",IF('PR-tampon'!B89=0,"",INDIRECT(NOM_FR_FACADE&amp;ADDRESS('PR-tampon'!$E89,COLUMN(REFERENCEMENT_FACADE[[#Headers],[TC/TNC
dans le domaine d''emploi visé]])))))</f>
        <v>TC</v>
      </c>
      <c r="K123" s="2" t="str">
        <f ca="1">IF('PR-tampon'!B89="","",IF('PR-tampon'!B89=0,"",INDIRECT(NOM_FR_FACADE&amp;ADDRESS('PR-tampon'!$E89,COLUMN(REFERENCEMENT_FACADE[[#Headers],[Synthèse support visés]])))))</f>
        <v>COB (NF DTU 31.2) / CLT (Sous AT/DTA)</v>
      </c>
      <c r="L123" s="2" t="str">
        <f ca="1">IF('PR-tampon'!B89="","",IF('PR-tampon'!B89=0,"",INDIRECT(NOM_FR_FACADE&amp;ADDRESS('PR-tampon'!$E89,COLUMN(REFERENCEMENT_FACADE[[#Headers],[LIMITATION DE HAUTEUR DE FACADE3]])))))</f>
        <v>(Situation a à c) h≤ 10 m
(Situation d) h≤ 6 m</v>
      </c>
      <c r="M123" s="108">
        <f ca="1">IF('PR-tampon'!B89="","",IF('PR-tampon'!B89=0,"",INDIRECT(NOM_FR_FACADE&amp;ADDRESS('PR-tampon'!$E89,COLUMN(REFERENCEMENT_FACADE[[#Headers],[LIMITATION DE HAUTEUR DE FACADE]])))))</f>
        <v>10</v>
      </c>
      <c r="N123" s="88" t="str">
        <f ca="1">IF('PR-tampon'!B89="","",IF('PR-tampon'!B89=0,"",IF(INDIRECT(NOM_FR_FACADE&amp;ADDRESS('PR-tampon'!$E89,COLUMN(REFERENCEMENT_FACADE[Observation domaine d''emploi Hauteur])))=0,"-",INDIRECT(NOM_FR_FACADE&amp;ADDRESS('PR-tampon'!$E89,COLUMN(REFERENCEMENT_FACADE[Observation domaine d''emploi Hauteur]))))))</f>
        <v>Nb : Le critère de recherche par hauteur n'étant pas coché ou les données (hauteur ou situation) n'étant pas saisies, l'utilisateur est alerté qu'il peut exister des limites de hauteurs et des dispositions particulières données dans le référentiel technique du procédé qui ne sont pas affichées. 
Le logiciel peut les faire apparaitre, pour ce faire : 
 - la case de recherche en fonction de la hauteur doit être cochée ;
 - les données de hauteur ET de situation du bâtiment doivent être saisies.</v>
      </c>
      <c r="O123" s="2" t="str">
        <f ca="1">IF('PR-tampon'!B89="","",IF('PR-tampon'!B89=0,"",INDIRECT(NOM_FR_FACADE&amp;ADDRESS('PR-tampon'!$E89,COLUMN(REFERENCEMENT_FACADE[[#Headers],[Colonne zone visée]])))))</f>
        <v>4
4
4
4</v>
      </c>
      <c r="P123" s="2" t="str">
        <f ca="1">IF('PR-tampon'!B89="","",IF('PR-tampon'!B89=0,"",INDIRECT(NOM_FR_FACADE&amp;ADDRESS('PR-tampon'!$E89,COLUMN(REFERENCEMENT_FACADE[[#Headers],[Colonne catégorie visée]])))))</f>
        <v>I
II
III
IV</v>
      </c>
      <c r="Q123" s="88" t="str">
        <f ca="1">IF(OR(RECH_CATEGORIE=FALSE,MID(Tableau5[[#This Row],[ZONE DE SISMICITE MAXIMALE POUR LA CATEGORIE DE BATIMENT VISEE]],2,2)="**"),IF('PR-tampon'!B89="","",IF('PR-tampon'!B89=0,"",IF(INDIRECT(NOM_FR_FACADE&amp;ADDRESS('PR-tampon'!$E89,COLUMN(REFERENCEMENT_FACADE[OBSERVATIONS SUR DOMAINE D''EMPLOI Sismique])))="","-",(INDIRECT(NOM_FR_FACADE&amp;ADDRESS('PR-tampon'!$E89,COLUMN(REFERENCEMENT_FACADE[OBSERVATIONS SUR DOMAINE D''EMPLOI Sismique]))))))),"")</f>
        <v>-</v>
      </c>
      <c r="R123" s="2" t="str">
        <f ca="1">IF('PR-tampon'!B89="","",IF('PR-tampon'!B89=0,"",IF(INDIRECT(NOM_FR_FACADE&amp;ADDRESS('PR-tampon'!$E89,COLUMN(REFERENCEMENT_FACADE[REF ApL])))=0,"",INDIRECT(NOM_FR_FACADE&amp;ADDRESS('PR-tampon'!$E89,COLUMN(REFERENCEMENT_FACADE[REF ApL]))))))</f>
        <v/>
      </c>
    </row>
    <row r="124" spans="1:18" ht="170.1" customHeight="1" x14ac:dyDescent="0.3">
      <c r="A124" s="2">
        <f ca="1">IF('PR-tampon'!B90=0,"",IF(A123+1&gt;'MODULE DE RECHERCHE'!$F$36,"",A123+1))</f>
        <v>82</v>
      </c>
      <c r="B124" s="10">
        <f ca="1">IF('PR-tampon'!E90="","",IF('PR-tampon'!E90=0,"",INDIRECT(NOM_FR_FACADE&amp;ADDRESS('PR-tampon'!$E90,COLUMN(REFERENCEMENT_FACADE[[#Headers],[DATE REFERENCEMENT]])))))</f>
        <v>43749</v>
      </c>
      <c r="C124" s="2" t="str">
        <f ca="1">IF('PR-tampon'!B90="","",IF('PR-tampon'!B90=0,"",INDIRECT(NOM_FR_FACADE&amp;ADDRESS('PR-tampon'!$E90,COLUMN(REFERENCEMENT_FACADE[[#Headers],[ASPECT]])))))</f>
        <v>Minéral</v>
      </c>
      <c r="D124" s="2" t="str">
        <f ca="1">IF('PR-tampon'!B90="","",IF('PR-tampon'!B90=0,"",INDIRECT(NOM_FR_FACADE&amp;ADDRESS('PR-tampon'!$E90,COLUMN(REFERENCEMENT_FACADE[[#Headers],[TYPE DE PROCEDE]])))))</f>
        <v>Bardage rapporté en céramique</v>
      </c>
      <c r="E124" s="2" t="str">
        <f ca="1">IF('PR-tampon'!B90="","",IF('PR-tampon'!B90=0,"",INDIRECT(NOM_FR_FACADE&amp;ADDRESS('PR-tampon'!$E90,COLUMN(REFERENCEMENT_FACADE[[#Headers],[NOM COMMERCIAL DU PROCEDE]])))))</f>
        <v xml:space="preserve">Vétisol Vétirail </v>
      </c>
      <c r="F124" s="2" t="str">
        <f ca="1">IF('PR-tampon'!B90="","",IF('PR-tampon'!B90=0,"",INDIRECT(NOM_FR_FACADE&amp;ADDRESS('PR-tampon'!$E90,COLUMN(REFERENCEMENT_FACADE[[#Headers],[FABRICANT / TITULAIRE]])))))</f>
        <v>Vetisol S.A. 
(FR)</v>
      </c>
      <c r="G124" s="2" t="str">
        <f ca="1">IF('PR-tampon'!B90="","",IF('PR-tampon'!B90=0,"",INDIRECT(NOM_FR_FACADE&amp;ADDRESS('PR-tampon'!$E90,COLUMN(REFERENCEMENT_FACADE[[#Headers],[TYPE DE DOCUMENT DE REFERENCE]])))))</f>
        <v>Avis Technique</v>
      </c>
      <c r="H124" s="2" t="str">
        <f ca="1">IF('PR-tampon'!B90="","",IF('PR-tampon'!B90=0,"",INDIRECT(NOM_FR_FACADE&amp;ADDRESS('PR-tampon'!$E90,COLUMN(REFERENCEMENT_FACADE[[#Headers],[REF]])))))</f>
        <v>2.2/10-1425_V3</v>
      </c>
      <c r="I124" s="10">
        <f ca="1">IF('PR-tampon'!B90="","",IF('PR-tampon'!B90=0,"",INDIRECT(NOM_FR_FACADE&amp;ADDRESS('PR-tampon'!$E90,COLUMN(REFERENCEMENT_FACADE[[#Headers],[AVIS LIMITE AU / VALIDITE]])))))</f>
        <v>45838</v>
      </c>
      <c r="J124" s="10" t="str">
        <f ca="1">IF('PR-tampon'!B90="","",IF('PR-tampon'!B90=0,"",INDIRECT(NOM_FR_FACADE&amp;ADDRESS('PR-tampon'!$E90,COLUMN(REFERENCEMENT_FACADE[[#Headers],[TC/TNC
dans le domaine d''emploi visé]])))))</f>
        <v>TC</v>
      </c>
      <c r="K124" s="2" t="str">
        <f ca="1">IF('PR-tampon'!B90="","",IF('PR-tampon'!B90=0,"",INDIRECT(NOM_FR_FACADE&amp;ADDRESS('PR-tampon'!$E90,COLUMN(REFERENCEMENT_FACADE[[#Headers],[Synthèse support visés]])))))</f>
        <v>COB (NF DTU 31.2) / CLT (Sous AT/DTA)</v>
      </c>
      <c r="L124" s="2" t="str">
        <f ca="1">IF('PR-tampon'!B90="","",IF('PR-tampon'!B90=0,"",INDIRECT(NOM_FR_FACADE&amp;ADDRESS('PR-tampon'!$E90,COLUMN(REFERENCEMENT_FACADE[[#Headers],[LIMITATION DE HAUTEUR DE FACADE3]])))))</f>
        <v>(Situation a à c) h≤ 10 m
(Situation d) h≤ 6 m</v>
      </c>
      <c r="M124" s="108">
        <f ca="1">IF('PR-tampon'!B90="","",IF('PR-tampon'!B90=0,"",INDIRECT(NOM_FR_FACADE&amp;ADDRESS('PR-tampon'!$E90,COLUMN(REFERENCEMENT_FACADE[[#Headers],[LIMITATION DE HAUTEUR DE FACADE]])))))</f>
        <v>10</v>
      </c>
      <c r="N124" s="88" t="str">
        <f ca="1">IF('PR-tampon'!B90="","",IF('PR-tampon'!B90=0,"",IF(INDIRECT(NOM_FR_FACADE&amp;ADDRESS('PR-tampon'!$E90,COLUMN(REFERENCEMENT_FACADE[Observation domaine d''emploi Hauteur])))=0,"-",INDIRECT(NOM_FR_FACADE&amp;ADDRESS('PR-tampon'!$E90,COLUMN(REFERENCEMENT_FACADE[Observation domaine d''emploi Hauteur]))))))</f>
        <v>Nb : Le critère de recherche par hauteur n'étant pas coché ou les données (hauteur ou situation) n'étant pas saisies, l'utilisateur est alerté qu'il peut exister des limites de hauteurs et des dispositions particulières données dans le référentiel technique du procédé qui ne sont pas affichées. 
Le logiciel peut les faire apparaitre, pour ce faire : 
 - la case de recherche en fonction de la hauteur doit être cochée ;
 - les données de hauteur ET de situation du bâtiment doivent être saisies.</v>
      </c>
      <c r="O124" s="2" t="str">
        <f ca="1">IF('PR-tampon'!B90="","",IF('PR-tampon'!B90=0,"",INDIRECT(NOM_FR_FACADE&amp;ADDRESS('PR-tampon'!$E90,COLUMN(REFERENCEMENT_FACADE[[#Headers],[Colonne zone visée]])))))</f>
        <v>4
4
4
4</v>
      </c>
      <c r="P124" s="2" t="str">
        <f ca="1">IF('PR-tampon'!B90="","",IF('PR-tampon'!B90=0,"",INDIRECT(NOM_FR_FACADE&amp;ADDRESS('PR-tampon'!$E90,COLUMN(REFERENCEMENT_FACADE[[#Headers],[Colonne catégorie visée]])))))</f>
        <v>I
II
III
IV</v>
      </c>
      <c r="Q124" s="88" t="str">
        <f ca="1">IF(OR(RECH_CATEGORIE=FALSE,MID(Tableau5[[#This Row],[ZONE DE SISMICITE MAXIMALE POUR LA CATEGORIE DE BATIMENT VISEE]],2,2)="**"),IF('PR-tampon'!B90="","",IF('PR-tampon'!B90=0,"",IF(INDIRECT(NOM_FR_FACADE&amp;ADDRESS('PR-tampon'!$E90,COLUMN(REFERENCEMENT_FACADE[OBSERVATIONS SUR DOMAINE D''EMPLOI Sismique])))="","-",(INDIRECT(NOM_FR_FACADE&amp;ADDRESS('PR-tampon'!$E90,COLUMN(REFERENCEMENT_FACADE[OBSERVATIONS SUR DOMAINE D''EMPLOI Sismique]))))))),"")</f>
        <v>-</v>
      </c>
      <c r="R124" s="2" t="str">
        <f ca="1">IF('PR-tampon'!B90="","",IF('PR-tampon'!B90=0,"",IF(INDIRECT(NOM_FR_FACADE&amp;ADDRESS('PR-tampon'!$E90,COLUMN(REFERENCEMENT_FACADE[REF ApL])))=0,"",INDIRECT(NOM_FR_FACADE&amp;ADDRESS('PR-tampon'!$E90,COLUMN(REFERENCEMENT_FACADE[REF ApL]))))))</f>
        <v/>
      </c>
    </row>
    <row r="125" spans="1:18" ht="170.1" customHeight="1" x14ac:dyDescent="0.3">
      <c r="A125" s="2">
        <f ca="1">IF('PR-tampon'!B91=0,"",IF(A124+1&gt;'MODULE DE RECHERCHE'!$F$36,"",A124+1))</f>
        <v>83</v>
      </c>
      <c r="B125" s="10">
        <f ca="1">IF('PR-tampon'!E91="","",IF('PR-tampon'!E91=0,"",INDIRECT(NOM_FR_FACADE&amp;ADDRESS('PR-tampon'!$E91,COLUMN(REFERENCEMENT_FACADE[[#Headers],[DATE REFERENCEMENT]])))))</f>
        <v>44893</v>
      </c>
      <c r="C125" s="2" t="str">
        <f ca="1">IF('PR-tampon'!B91="","",IF('PR-tampon'!B91=0,"",INDIRECT(NOM_FR_FACADE&amp;ADDRESS('PR-tampon'!$E91,COLUMN(REFERENCEMENT_FACADE[[#Headers],[ASPECT]])))))</f>
        <v>Minéral</v>
      </c>
      <c r="D125" s="2" t="str">
        <f ca="1">IF('PR-tampon'!B91="","",IF('PR-tampon'!B91=0,"",INDIRECT(NOM_FR_FACADE&amp;ADDRESS('PR-tampon'!$E91,COLUMN(REFERENCEMENT_FACADE[[#Headers],[TYPE DE PROCEDE]])))))</f>
        <v xml:space="preserve">Bardage rapporté en mortier de résine acrylique </v>
      </c>
      <c r="E125" s="2" t="str">
        <f ca="1">IF('PR-tampon'!B91="","",IF('PR-tampon'!B91=0,"",INDIRECT(NOM_FR_FACADE&amp;ADDRESS('PR-tampon'!$E91,COLUMN(REFERENCEMENT_FACADE[[#Headers],[NOM COMMERCIAL DU PROCEDE]])))))</f>
        <v xml:space="preserve">DuPont Corian® EC -Système de fixations invisibles </v>
      </c>
      <c r="F125" s="2" t="str">
        <f ca="1">IF('PR-tampon'!B91="","",IF('PR-tampon'!B91=0,"",INDIRECT(NOM_FR_FACADE&amp;ADDRESS('PR-tampon'!$E91,COLUMN(REFERENCEMENT_FACADE[[#Headers],[FABRICANT / TITULAIRE]])))))</f>
        <v>E.I DuPont de Nemours and Company DuPont Surfaces- Corian
(CH)</v>
      </c>
      <c r="G125" s="2" t="str">
        <f ca="1">IF('PR-tampon'!B91="","",IF('PR-tampon'!B91=0,"",INDIRECT(NOM_FR_FACADE&amp;ADDRESS('PR-tampon'!$E91,COLUMN(REFERENCEMENT_FACADE[[#Headers],[TYPE DE DOCUMENT DE REFERENCE]])))))</f>
        <v>Avis Technique</v>
      </c>
      <c r="H125" s="2" t="str">
        <f ca="1">IF('PR-tampon'!B91="","",IF('PR-tampon'!B91=0,"",INDIRECT(NOM_FR_FACADE&amp;ADDRESS('PR-tampon'!$E91,COLUMN(REFERENCEMENT_FACADE[[#Headers],[REF]])))))</f>
        <v>2.2/16-1742_V2</v>
      </c>
      <c r="I125" s="10">
        <f ca="1">IF('PR-tampon'!B91="","",IF('PR-tampon'!B91=0,"",INDIRECT(NOM_FR_FACADE&amp;ADDRESS('PR-tampon'!$E91,COLUMN(REFERENCEMENT_FACADE[[#Headers],[AVIS LIMITE AU / VALIDITE]])))))</f>
        <v>46081</v>
      </c>
      <c r="J125" s="10" t="str">
        <f ca="1">IF('PR-tampon'!B91="","",IF('PR-tampon'!B91=0,"",INDIRECT(NOM_FR_FACADE&amp;ADDRESS('PR-tampon'!$E91,COLUMN(REFERENCEMENT_FACADE[[#Headers],[TC/TNC
dans le domaine d''emploi visé]])))))</f>
        <v>TC</v>
      </c>
      <c r="K125" s="2" t="str">
        <f ca="1">IF('PR-tampon'!B91="","",IF('PR-tampon'!B91=0,"",INDIRECT(NOM_FR_FACADE&amp;ADDRESS('PR-tampon'!$E91,COLUMN(REFERENCEMENT_FACADE[[#Headers],[Synthèse support visés]])))))</f>
        <v>COB (NF DTU 31.2) / CLT (Sous AT/DTA)</v>
      </c>
      <c r="L125" s="2" t="str">
        <f ca="1">IF('PR-tampon'!B91="","",IF('PR-tampon'!B91=0,"",INDIRECT(NOM_FR_FACADE&amp;ADDRESS('PR-tampon'!$E91,COLUMN(REFERENCEMENT_FACADE[[#Headers],[LIMITATION DE HAUTEUR DE FACADE3]])))))</f>
        <v>(Situation a à c) h≤ 9 m
(Situation d) h≤ 6 m</v>
      </c>
      <c r="M125" s="108">
        <f ca="1">IF('PR-tampon'!B91="","",IF('PR-tampon'!B91=0,"",INDIRECT(NOM_FR_FACADE&amp;ADDRESS('PR-tampon'!$E91,COLUMN(REFERENCEMENT_FACADE[[#Headers],[LIMITATION DE HAUTEUR DE FACADE]])))))</f>
        <v>9</v>
      </c>
      <c r="N125" s="88" t="str">
        <f ca="1">IF('PR-tampon'!B91="","",IF('PR-tampon'!B91=0,"",IF(INDIRECT(NOM_FR_FACADE&amp;ADDRESS('PR-tampon'!$E91,COLUMN(REFERENCEMENT_FACADE[Observation domaine d''emploi Hauteur])))=0,"-",INDIRECT(NOM_FR_FACADE&amp;ADDRESS('PR-tampon'!$E91,COLUMN(REFERENCEMENT_FACADE[Observation domaine d''emploi Hauteur]))))))</f>
        <v>Nb : Le critère de recherche par hauteur n'étant pas coché ou les données (hauteur ou situation) n'étant pas saisies, l'utilisateur est alerté qu'il peut exister des limites de hauteurs et des dispositions particulières données dans le référentiel technique du procédé qui ne sont pas affichées. 
Le logiciel peut les faire apparaitre, pour ce faire : 
 - la case de recherche en fonction de la hauteur doit être cochée ;
 - les données de hauteur ET de situation du bâtiment doivent être saisies.</v>
      </c>
      <c r="O125" s="2" t="str">
        <f ca="1">IF('PR-tampon'!B91="","",IF('PR-tampon'!B91=0,"",INDIRECT(NOM_FR_FACADE&amp;ADDRESS('PR-tampon'!$E91,COLUMN(REFERENCEMENT_FACADE[[#Headers],[Colonne zone visée]])))))</f>
        <v>4
4
4
4**</v>
      </c>
      <c r="P125" s="2" t="str">
        <f ca="1">IF('PR-tampon'!B91="","",IF('PR-tampon'!B91=0,"",INDIRECT(NOM_FR_FACADE&amp;ADDRESS('PR-tampon'!$E91,COLUMN(REFERENCEMENT_FACADE[[#Headers],[Colonne catégorie visée]])))))</f>
        <v>I
II
III
IV</v>
      </c>
      <c r="Q125" s="88" t="str">
        <f ca="1">IF(OR(RECH_CATEGORIE=FALSE,MID(Tableau5[[#This Row],[ZONE DE SISMICITE MAXIMALE POUR LA CATEGORIE DE BATIMENT VISEE]],2,2)="**"),IF('PR-tampon'!B91="","",IF('PR-tampon'!B91=0,"",IF(INDIRECT(NOM_FR_FACADE&amp;ADDRESS('PR-tampon'!$E91,COLUMN(REFERENCEMENT_FACADE[OBSERVATIONS SUR DOMAINE D''EMPLOI Sismique])))="","-",(INDIRECT(NOM_FR_FACADE&amp;ADDRESS('PR-tampon'!$E91,COLUMN(REFERENCEMENT_FACADE[OBSERVATIONS SUR DOMAINE D''EMPLOI Sismique]))))))),"")</f>
        <v>** Domaine d'emploi sismique :
Les dispositions de la présente évaluation technique doivent être adoptées.</v>
      </c>
      <c r="R125" s="2" t="str">
        <f ca="1">IF('PR-tampon'!B91="","",IF('PR-tampon'!B91=0,"",IF(INDIRECT(NOM_FR_FACADE&amp;ADDRESS('PR-tampon'!$E91,COLUMN(REFERENCEMENT_FACADE[REF ApL])))=0,"",INDIRECT(NOM_FR_FACADE&amp;ADDRESS('PR-tampon'!$E91,COLUMN(REFERENCEMENT_FACADE[REF ApL]))))))</f>
        <v>EFR 18-LP 004390</v>
      </c>
    </row>
    <row r="126" spans="1:18" ht="170.1" customHeight="1" x14ac:dyDescent="0.3">
      <c r="A126" s="2">
        <f ca="1">IF('PR-tampon'!B92=0,"",IF(A125+1&gt;'MODULE DE RECHERCHE'!$F$36,"",A125+1))</f>
        <v>84</v>
      </c>
      <c r="B126" s="10">
        <f ca="1">IF('PR-tampon'!E92="","",IF('PR-tampon'!E92=0,"",INDIRECT(NOM_FR_FACADE&amp;ADDRESS('PR-tampon'!$E92,COLUMN(REFERENCEMENT_FACADE[[#Headers],[DATE REFERENCEMENT]])))))</f>
        <v>44536</v>
      </c>
      <c r="C126" s="2" t="str">
        <f ca="1">IF('PR-tampon'!B92="","",IF('PR-tampon'!B92=0,"",INDIRECT(NOM_FR_FACADE&amp;ADDRESS('PR-tampon'!$E92,COLUMN(REFERENCEMENT_FACADE[[#Headers],[ASPECT]])))))</f>
        <v>Minéral</v>
      </c>
      <c r="D126" s="2" t="str">
        <f ca="1">IF('PR-tampon'!B92="","",IF('PR-tampon'!B92=0,"",INDIRECT(NOM_FR_FACADE&amp;ADDRESS('PR-tampon'!$E92,COLUMN(REFERENCEMENT_FACADE[[#Headers],[TYPE DE PROCEDE]])))))</f>
        <v xml:space="preserve">Bardage rapporté en mortier de résine acrylique </v>
      </c>
      <c r="E126" s="2" t="str">
        <f ca="1">IF('PR-tampon'!B92="","",IF('PR-tampon'!B92=0,"",INDIRECT(NOM_FR_FACADE&amp;ADDRESS('PR-tampon'!$E92,COLUMN(REFERENCEMENT_FACADE[[#Headers],[NOM COMMERCIAL DU PROCEDE]])))))</f>
        <v>PORCELANOSA KRION LUX® fixation
C-BOLT®</v>
      </c>
      <c r="F126" s="2" t="str">
        <f ca="1">IF('PR-tampon'!B92="","",IF('PR-tampon'!B92=0,"",INDIRECT(NOM_FR_FACADE&amp;ADDRESS('PR-tampon'!$E92,COLUMN(REFERENCEMENT_FACADE[[#Headers],[FABRICANT / TITULAIRE]])))))</f>
        <v>Butech Building Technology S.A.U. 
(ES)</v>
      </c>
      <c r="G126" s="2" t="str">
        <f ca="1">IF('PR-tampon'!B92="","",IF('PR-tampon'!B92=0,"",INDIRECT(NOM_FR_FACADE&amp;ADDRESS('PR-tampon'!$E92,COLUMN(REFERENCEMENT_FACADE[[#Headers],[TYPE DE DOCUMENT DE REFERENCE]])))))</f>
        <v>Avis Technique</v>
      </c>
      <c r="H126" s="2" t="str">
        <f ca="1">IF('PR-tampon'!B92="","",IF('PR-tampon'!B92=0,"",INDIRECT(NOM_FR_FACADE&amp;ADDRESS('PR-tampon'!$E92,COLUMN(REFERENCEMENT_FACADE[[#Headers],[REF]])))))</f>
        <v>2.2/21-1814_V1</v>
      </c>
      <c r="I126" s="10">
        <f ca="1">IF('PR-tampon'!B92="","",IF('PR-tampon'!B92=0,"",INDIRECT(NOM_FR_FACADE&amp;ADDRESS('PR-tampon'!$E92,COLUMN(REFERENCEMENT_FACADE[[#Headers],[AVIS LIMITE AU / VALIDITE]])))))</f>
        <v>45535</v>
      </c>
      <c r="J126" s="10" t="str">
        <f ca="1">IF('PR-tampon'!B92="","",IF('PR-tampon'!B92=0,"",INDIRECT(NOM_FR_FACADE&amp;ADDRESS('PR-tampon'!$E92,COLUMN(REFERENCEMENT_FACADE[[#Headers],[TC/TNC
dans le domaine d''emploi visé]])))))</f>
        <v>TC</v>
      </c>
      <c r="K126" s="2" t="str">
        <f ca="1">IF('PR-tampon'!B92="","",IF('PR-tampon'!B92=0,"",INDIRECT(NOM_FR_FACADE&amp;ADDRESS('PR-tampon'!$E92,COLUMN(REFERENCEMENT_FACADE[[#Headers],[Synthèse support visés]])))))</f>
        <v>COB (NF DTU 31.2) / CLT (Sous AT/DTA)</v>
      </c>
      <c r="L126" s="2" t="str">
        <f ca="1">IF('PR-tampon'!B92="","",IF('PR-tampon'!B92=0,"",INDIRECT(NOM_FR_FACADE&amp;ADDRESS('PR-tampon'!$E92,COLUMN(REFERENCEMENT_FACADE[[#Headers],[LIMITATION DE HAUTEUR DE FACADE3]])))))</f>
        <v>(Situation a à c) h≤ 10 m
(Situation d) h≤ 6 m</v>
      </c>
      <c r="M126" s="108">
        <f ca="1">IF('PR-tampon'!B92="","",IF('PR-tampon'!B92=0,"",INDIRECT(NOM_FR_FACADE&amp;ADDRESS('PR-tampon'!$E92,COLUMN(REFERENCEMENT_FACADE[[#Headers],[LIMITATION DE HAUTEUR DE FACADE]])))))</f>
        <v>10</v>
      </c>
      <c r="N126" s="88" t="str">
        <f ca="1">IF('PR-tampon'!B92="","",IF('PR-tampon'!B92=0,"",IF(INDIRECT(NOM_FR_FACADE&amp;ADDRESS('PR-tampon'!$E92,COLUMN(REFERENCEMENT_FACADE[Observation domaine d''emploi Hauteur])))=0,"-",INDIRECT(NOM_FR_FACADE&amp;ADDRESS('PR-tampon'!$E92,COLUMN(REFERENCEMENT_FACADE[Observation domaine d''emploi Hauteur]))))))</f>
        <v>Nb : Le critère de recherche par hauteur n'étant pas coché ou les données (hauteur ou situation) n'étant pas saisies, l'utilisateur est alerté qu'il peut exister des limites de hauteurs et des dispositions particulières données dans le référentiel technique du procédé qui ne sont pas affichées. 
Le logiciel peut les faire apparaitre, pour ce faire : 
 - la case de recherche en fonction de la hauteur doit être cochée ;
 - les données de hauteur ET de situation du bâtiment doivent être saisies.</v>
      </c>
      <c r="O126" s="2" t="str">
        <f ca="1">IF('PR-tampon'!B92="","",IF('PR-tampon'!B92=0,"",INDIRECT(NOM_FR_FACADE&amp;ADDRESS('PR-tampon'!$E92,COLUMN(REFERENCEMENT_FACADE[[#Headers],[Colonne zone visée]])))))</f>
        <v>4
4**
4**
2**</v>
      </c>
      <c r="P126" s="2" t="str">
        <f ca="1">IF('PR-tampon'!B92="","",IF('PR-tampon'!B92=0,"",INDIRECT(NOM_FR_FACADE&amp;ADDRESS('PR-tampon'!$E92,COLUMN(REFERENCEMENT_FACADE[[#Headers],[Colonne catégorie visée]])))))</f>
        <v>I
II
III
IV</v>
      </c>
      <c r="Q126" s="88" t="str">
        <f ca="1">IF(OR(RECH_CATEGORIE=FALSE,MID(Tableau5[[#This Row],[ZONE DE SISMICITE MAXIMALE POUR LA CATEGORIE DE BATIMENT VISEE]],2,2)="**"),IF('PR-tampon'!B92="","",IF('PR-tampon'!B92=0,"",IF(INDIRECT(NOM_FR_FACADE&amp;ADDRESS('PR-tampon'!$E92,COLUMN(REFERENCEMENT_FACADE[OBSERVATIONS SUR DOMAINE D''EMPLOI Sismique])))="","-",(INDIRECT(NOM_FR_FACADE&amp;ADDRESS('PR-tampon'!$E92,COLUMN(REFERENCEMENT_FACADE[OBSERVATIONS SUR DOMAINE D''EMPLOI Sismique]))))))),"")</f>
        <v>** Domaine d'emploi sismique : 
Pose du procédé de bardage rapporté PORCELANOSA KRION ® (avec ou sans collage) en zones sismiques pour les formats (largeur x hauteur) &lt; 1500 x 3000 mm</v>
      </c>
      <c r="R126" s="2" t="str">
        <f ca="1">IF('PR-tampon'!B92="","",IF('PR-tampon'!B92=0,"",IF(INDIRECT(NOM_FR_FACADE&amp;ADDRESS('PR-tampon'!$E92,COLUMN(REFERENCEMENT_FACADE[REF ApL])))=0,"",INDIRECT(NOM_FR_FACADE&amp;ADDRESS('PR-tampon'!$E92,COLUMN(REFERENCEMENT_FACADE[REF ApL]))))))</f>
        <v/>
      </c>
    </row>
    <row r="127" spans="1:18" ht="170.1" customHeight="1" x14ac:dyDescent="0.3">
      <c r="A127" s="2">
        <f ca="1">IF('PR-tampon'!B93=0,"",IF(A126+1&gt;'MODULE DE RECHERCHE'!$F$36,"",A126+1))</f>
        <v>85</v>
      </c>
      <c r="B127" s="10">
        <f ca="1">IF('PR-tampon'!E93="","",IF('PR-tampon'!E93=0,"",INDIRECT(NOM_FR_FACADE&amp;ADDRESS('PR-tampon'!$E93,COLUMN(REFERENCEMENT_FACADE[[#Headers],[DATE REFERENCEMENT]])))))</f>
        <v>43838</v>
      </c>
      <c r="C127" s="2" t="str">
        <f ca="1">IF('PR-tampon'!B93="","",IF('PR-tampon'!B93=0,"",INDIRECT(NOM_FR_FACADE&amp;ADDRESS('PR-tampon'!$E93,COLUMN(REFERENCEMENT_FACADE[[#Headers],[ASPECT]])))))</f>
        <v>Minéral</v>
      </c>
      <c r="D127" s="2" t="str">
        <f ca="1">IF('PR-tampon'!B93="","",IF('PR-tampon'!B93=0,"",INDIRECT(NOM_FR_FACADE&amp;ADDRESS('PR-tampon'!$E93,COLUMN(REFERENCEMENT_FACADE[[#Headers],[TYPE DE PROCEDE]])))))</f>
        <v>Bardage rapporté en mortier de résine polyester</v>
      </c>
      <c r="E127" s="2" t="str">
        <f ca="1">IF('PR-tampon'!B93="","",IF('PR-tampon'!B93=0,"",INDIRECT(NOM_FR_FACADE&amp;ADDRESS('PR-tampon'!$E93,COLUMN(REFERENCEMENT_FACADE[[#Headers],[NOM COMMERCIAL DU PROCEDE]])))))</f>
        <v xml:space="preserve">Carea Emboitement BSO (Type V, Type G) </v>
      </c>
      <c r="F127" s="2" t="str">
        <f ca="1">IF('PR-tampon'!B93="","",IF('PR-tampon'!B93=0,"",INDIRECT(NOM_FR_FACADE&amp;ADDRESS('PR-tampon'!$E93,COLUMN(REFERENCEMENT_FACADE[[#Headers],[FABRICANT / TITULAIRE]])))))</f>
        <v>Carea Façade 
(FR)</v>
      </c>
      <c r="G127" s="2" t="str">
        <f ca="1">IF('PR-tampon'!B93="","",IF('PR-tampon'!B93=0,"",INDIRECT(NOM_FR_FACADE&amp;ADDRESS('PR-tampon'!$E93,COLUMN(REFERENCEMENT_FACADE[[#Headers],[TYPE DE DOCUMENT DE REFERENCE]])))))</f>
        <v>Avis Technique</v>
      </c>
      <c r="H127" s="2" t="str">
        <f ca="1">IF('PR-tampon'!B93="","",IF('PR-tampon'!B93=0,"",INDIRECT(NOM_FR_FACADE&amp;ADDRESS('PR-tampon'!$E93,COLUMN(REFERENCEMENT_FACADE[[#Headers],[REF]])))))</f>
        <v>2.2/11-1484_V2</v>
      </c>
      <c r="I127" s="10">
        <f ca="1">IF('PR-tampon'!B93="","",IF('PR-tampon'!B93=0,"",INDIRECT(NOM_FR_FACADE&amp;ADDRESS('PR-tampon'!$E93,COLUMN(REFERENCEMENT_FACADE[[#Headers],[AVIS LIMITE AU / VALIDITE]])))))</f>
        <v>46295</v>
      </c>
      <c r="J127" s="10" t="str">
        <f ca="1">IF('PR-tampon'!B93="","",IF('PR-tampon'!B93=0,"",INDIRECT(NOM_FR_FACADE&amp;ADDRESS('PR-tampon'!$E93,COLUMN(REFERENCEMENT_FACADE[[#Headers],[TC/TNC
dans le domaine d''emploi visé]])))))</f>
        <v>TC</v>
      </c>
      <c r="K127" s="2" t="str">
        <f ca="1">IF('PR-tampon'!B93="","",IF('PR-tampon'!B93=0,"",INDIRECT(NOM_FR_FACADE&amp;ADDRESS('PR-tampon'!$E93,COLUMN(REFERENCEMENT_FACADE[[#Headers],[Synthèse support visés]])))))</f>
        <v>COB (NF DTU 31.2) / CLT (Sous AT/DTA)</v>
      </c>
      <c r="L127" s="2" t="str">
        <f ca="1">IF('PR-tampon'!B93="","",IF('PR-tampon'!B93=0,"",INDIRECT(NOM_FR_FACADE&amp;ADDRESS('PR-tampon'!$E93,COLUMN(REFERENCEMENT_FACADE[[#Headers],[LIMITATION DE HAUTEUR DE FACADE3]])))))</f>
        <v>(Situation a à c) h≤ 10 m
(Situation d) h≤ 6 m</v>
      </c>
      <c r="M127" s="108">
        <f ca="1">IF('PR-tampon'!B93="","",IF('PR-tampon'!B93=0,"",INDIRECT(NOM_FR_FACADE&amp;ADDRESS('PR-tampon'!$E93,COLUMN(REFERENCEMENT_FACADE[[#Headers],[LIMITATION DE HAUTEUR DE FACADE]])))))</f>
        <v>10</v>
      </c>
      <c r="N127" s="88" t="str">
        <f ca="1">IF('PR-tampon'!B93="","",IF('PR-tampon'!B93=0,"",IF(INDIRECT(NOM_FR_FACADE&amp;ADDRESS('PR-tampon'!$E93,COLUMN(REFERENCEMENT_FACADE[Observation domaine d''emploi Hauteur])))=0,"-",INDIRECT(NOM_FR_FACADE&amp;ADDRESS('PR-tampon'!$E93,COLUMN(REFERENCEMENT_FACADE[Observation domaine d''emploi Hauteur]))))))</f>
        <v>Nb : Le critère de recherche par hauteur n'étant pas coché ou les données (hauteur ou situation) n'étant pas saisies, l'utilisateur est alerté qu'il peut exister des limites de hauteurs et des dispositions particulières données dans le référentiel technique du procédé qui ne sont pas affichées. 
Le logiciel peut les faire apparaitre, pour ce faire : 
 - la case de recherche en fonction de la hauteur doit être cochée ;
 - les données de hauteur ET de situation du bâtiment doivent être saisies.</v>
      </c>
      <c r="O127" s="2" t="str">
        <f ca="1">IF('PR-tampon'!B93="","",IF('PR-tampon'!B93=0,"",INDIRECT(NOM_FR_FACADE&amp;ADDRESS('PR-tampon'!$E93,COLUMN(REFERENCEMENT_FACADE[[#Headers],[Colonne zone visée]])))))</f>
        <v>4
2
1
1</v>
      </c>
      <c r="P127" s="2" t="str">
        <f ca="1">IF('PR-tampon'!B93="","",IF('PR-tampon'!B93=0,"",INDIRECT(NOM_FR_FACADE&amp;ADDRESS('PR-tampon'!$E93,COLUMN(REFERENCEMENT_FACADE[[#Headers],[Colonne catégorie visée]])))))</f>
        <v>I
II
III
IV</v>
      </c>
      <c r="Q127" s="88" t="str">
        <f ca="1">IF(OR(RECH_CATEGORIE=FALSE,MID(Tableau5[[#This Row],[ZONE DE SISMICITE MAXIMALE POUR LA CATEGORIE DE BATIMENT VISEE]],2,2)="**"),IF('PR-tampon'!B93="","",IF('PR-tampon'!B93=0,"",IF(INDIRECT(NOM_FR_FACADE&amp;ADDRESS('PR-tampon'!$E93,COLUMN(REFERENCEMENT_FACADE[OBSERVATIONS SUR DOMAINE D''EMPLOI Sismique])))="","-",(INDIRECT(NOM_FR_FACADE&amp;ADDRESS('PR-tampon'!$E93,COLUMN(REFERENCEMENT_FACADE[OBSERVATIONS SUR DOMAINE D''EMPLOI Sismique]))))))),"")</f>
        <v>-</v>
      </c>
      <c r="R127" s="2" t="str">
        <f ca="1">IF('PR-tampon'!B93="","",IF('PR-tampon'!B93=0,"",IF(INDIRECT(NOM_FR_FACADE&amp;ADDRESS('PR-tampon'!$E93,COLUMN(REFERENCEMENT_FACADE[REF ApL])))=0,"",INDIRECT(NOM_FR_FACADE&amp;ADDRESS('PR-tampon'!$E93,COLUMN(REFERENCEMENT_FACADE[REF ApL]))))))</f>
        <v/>
      </c>
    </row>
    <row r="128" spans="1:18" ht="170.1" customHeight="1" x14ac:dyDescent="0.3">
      <c r="A128" s="2">
        <f ca="1">IF('PR-tampon'!B94=0,"",IF(A127+1&gt;'MODULE DE RECHERCHE'!$F$36,"",A127+1))</f>
        <v>86</v>
      </c>
      <c r="B128" s="10">
        <f ca="1">IF('PR-tampon'!E94="","",IF('PR-tampon'!E94=0,"",INDIRECT(NOM_FR_FACADE&amp;ADDRESS('PR-tampon'!$E94,COLUMN(REFERENCEMENT_FACADE[[#Headers],[DATE REFERENCEMENT]])))))</f>
        <v>45085</v>
      </c>
      <c r="C128" s="2" t="str">
        <f ca="1">IF('PR-tampon'!B94="","",IF('PR-tampon'!B94=0,"",INDIRECT(NOM_FR_FACADE&amp;ADDRESS('PR-tampon'!$E94,COLUMN(REFERENCEMENT_FACADE[[#Headers],[ASPECT]])))))</f>
        <v>Minéral</v>
      </c>
      <c r="D128" s="2" t="str">
        <f ca="1">IF('PR-tampon'!B94="","",IF('PR-tampon'!B94=0,"",INDIRECT(NOM_FR_FACADE&amp;ADDRESS('PR-tampon'!$E94,COLUMN(REFERENCEMENT_FACADE[[#Headers],[TYPE DE PROCEDE]])))))</f>
        <v>Bardage rapporté en pierre mince attachée</v>
      </c>
      <c r="E128" s="2" t="str">
        <f ca="1">IF('PR-tampon'!B94="","",IF('PR-tampon'!B94=0,"",INDIRECT(NOM_FR_FACADE&amp;ADDRESS('PR-tampon'!$E94,COLUMN(REFERENCEMENT_FACADE[[#Headers],[NOM COMMERCIAL DU PROCEDE]])))))</f>
        <v>Procédé de pierres attachées sur paroi CLT</v>
      </c>
      <c r="F128" s="2" t="str">
        <f ca="1">IF('PR-tampon'!B94="","",IF('PR-tampon'!B94=0,"",INDIRECT(NOM_FR_FACADE&amp;ADDRESS('PR-tampon'!$E94,COLUMN(REFERENCEMENT_FACADE[[#Headers],[FABRICANT / TITULAIRE]])))))</f>
        <v>Woodeum</v>
      </c>
      <c r="G128" s="2" t="str">
        <f ca="1">IF('PR-tampon'!B94="","",IF('PR-tampon'!B94=0,"",INDIRECT(NOM_FR_FACADE&amp;ADDRESS('PR-tampon'!$E94,COLUMN(REFERENCEMENT_FACADE[[#Headers],[TYPE DE DOCUMENT DE REFERENCE]])))))</f>
        <v>Appréciation Technique d'Expérimentation (ATEx cas a)</v>
      </c>
      <c r="H128" s="2" t="str">
        <f ca="1">IF('PR-tampon'!B94="","",IF('PR-tampon'!B94=0,"",INDIRECT(NOM_FR_FACADE&amp;ADDRESS('PR-tampon'!$E94,COLUMN(REFERENCEMENT_FACADE[[#Headers],[REF]])))))</f>
        <v>2886_v2</v>
      </c>
      <c r="I128" s="10">
        <f ca="1">IF('PR-tampon'!B94="","",IF('PR-tampon'!B94=0,"",INDIRECT(NOM_FR_FACADE&amp;ADDRESS('PR-tampon'!$E94,COLUMN(REFERENCEMENT_FACADE[[#Headers],[AVIS LIMITE AU / VALIDITE]])))))</f>
        <v>45544</v>
      </c>
      <c r="J128" s="10" t="str">
        <f ca="1">IF('PR-tampon'!B94="","",IF('PR-tampon'!B94=0,"",INDIRECT(NOM_FR_FACADE&amp;ADDRESS('PR-tampon'!$E94,COLUMN(REFERENCEMENT_FACADE[[#Headers],[TC/TNC
dans le domaine d''emploi visé]])))))</f>
        <v>TC</v>
      </c>
      <c r="K128" s="2" t="str">
        <f ca="1">IF('PR-tampon'!B94="","",IF('PR-tampon'!B94=0,"",INDIRECT(NOM_FR_FACADE&amp;ADDRESS('PR-tampon'!$E94,COLUMN(REFERENCEMENT_FACADE[[#Headers],[Synthèse support visés]])))))</f>
        <v>CLT (Sous AT/DTA)</v>
      </c>
      <c r="L128" s="2" t="str">
        <f ca="1">IF('PR-tampon'!B94="","",IF('PR-tampon'!B94=0,"",INDIRECT(NOM_FR_FACADE&amp;ADDRESS('PR-tampon'!$E94,COLUMN(REFERENCEMENT_FACADE[[#Headers],[LIMITATION DE HAUTEUR DE FACADE3]])))))</f>
        <v>(Situation a à c) h≤ 50 m
(Situation d) h≤ 28 m</v>
      </c>
      <c r="M128" s="108">
        <f ca="1">IF('PR-tampon'!B94="","",IF('PR-tampon'!B94=0,"",INDIRECT(NOM_FR_FACADE&amp;ADDRESS('PR-tampon'!$E94,COLUMN(REFERENCEMENT_FACADE[[#Headers],[LIMITATION DE HAUTEUR DE FACADE]])))))</f>
        <v>50</v>
      </c>
      <c r="N128" s="88" t="str">
        <f ca="1">IF('PR-tampon'!B94="","",IF('PR-tampon'!B94=0,"",IF(INDIRECT(NOM_FR_FACADE&amp;ADDRESS('PR-tampon'!$E94,COLUMN(REFERENCEMENT_FACADE[Observation domaine d''emploi Hauteur])))=0,"-",INDIRECT(NOM_FR_FACADE&amp;ADDRESS('PR-tampon'!$E94,COLUMN(REFERENCEMENT_FACADE[Observation domaine d''emploi Hauteur]))))))</f>
        <v>Nb : Le critère de recherche par hauteur n'étant pas coché ou les données (hauteur ou situation) n'étant pas saisies, l'utilisateur est alerté qu'il peut exister des limites de hauteurs et des dispositions particulières données dans le référentiel technique du procédé qui ne sont pas affichées. 
Le logiciel peut les faire apparaitre, pour ce faire : 
 - la case de recherche en fonction de la hauteur doit être cochée ;
 - les données de hauteur ET de situation du bâtiment doivent être saisies.</v>
      </c>
      <c r="O128" s="2" t="str">
        <f ca="1">IF('PR-tampon'!B94="","",IF('PR-tampon'!B94=0,"",INDIRECT(NOM_FR_FACADE&amp;ADDRESS('PR-tampon'!$E94,COLUMN(REFERENCEMENT_FACADE[[#Headers],[Colonne zone visée]])))))</f>
        <v>4
2
1
1</v>
      </c>
      <c r="P128" s="2" t="str">
        <f ca="1">IF('PR-tampon'!B94="","",IF('PR-tampon'!B94=0,"",INDIRECT(NOM_FR_FACADE&amp;ADDRESS('PR-tampon'!$E94,COLUMN(REFERENCEMENT_FACADE[[#Headers],[Colonne catégorie visée]])))))</f>
        <v>I
II
III
IV</v>
      </c>
      <c r="Q128" s="88" t="str">
        <f ca="1">IF(OR(RECH_CATEGORIE=FALSE,MID(Tableau5[[#This Row],[ZONE DE SISMICITE MAXIMALE POUR LA CATEGORIE DE BATIMENT VISEE]],2,2)="**"),IF('PR-tampon'!B94="","",IF('PR-tampon'!B94=0,"",IF(INDIRECT(NOM_FR_FACADE&amp;ADDRESS('PR-tampon'!$E94,COLUMN(REFERENCEMENT_FACADE[OBSERVATIONS SUR DOMAINE D''EMPLOI Sismique])))="","-",(INDIRECT(NOM_FR_FACADE&amp;ADDRESS('PR-tampon'!$E94,COLUMN(REFERENCEMENT_FACADE[OBSERVATIONS SUR DOMAINE D''EMPLOI Sismique]))))))),"")</f>
        <v>-</v>
      </c>
      <c r="R128" s="2" t="str">
        <f ca="1">IF('PR-tampon'!B94="","",IF('PR-tampon'!B94=0,"",IF(INDIRECT(NOM_FR_FACADE&amp;ADDRESS('PR-tampon'!$E94,COLUMN(REFERENCEMENT_FACADE[REF ApL])))=0,"",INDIRECT(NOM_FR_FACADE&amp;ADDRESS('PR-tampon'!$E94,COLUMN(REFERENCEMENT_FACADE[REF ApL]))))))</f>
        <v>AL20-284_V1</v>
      </c>
    </row>
    <row r="129" spans="1:18" ht="170.1" customHeight="1" x14ac:dyDescent="0.3">
      <c r="A129" s="2">
        <f ca="1">IF('PR-tampon'!B95=0,"",IF(A128+1&gt;'MODULE DE RECHERCHE'!$F$36,"",A128+1))</f>
        <v>87</v>
      </c>
      <c r="B129" s="10">
        <f ca="1">IF('PR-tampon'!E95="","",IF('PR-tampon'!E95=0,"",INDIRECT(NOM_FR_FACADE&amp;ADDRESS('PR-tampon'!$E95,COLUMN(REFERENCEMENT_FACADE[[#Headers],[DATE REFERENCEMENT]])))))</f>
        <v>45216</v>
      </c>
      <c r="C129" s="2" t="str">
        <f ca="1">IF('PR-tampon'!B95="","",IF('PR-tampon'!B95=0,"",INDIRECT(NOM_FR_FACADE&amp;ADDRESS('PR-tampon'!$E95,COLUMN(REFERENCEMENT_FACADE[[#Headers],[ASPECT]])))))</f>
        <v>Minéral</v>
      </c>
      <c r="D129" s="2" t="str">
        <f ca="1">IF('PR-tampon'!B95="","",IF('PR-tampon'!B95=0,"",INDIRECT(NOM_FR_FACADE&amp;ADDRESS('PR-tampon'!$E95,COLUMN(REFERENCEMENT_FACADE[[#Headers],[TYPE DE PROCEDE]])))))</f>
        <v>Bardage rapporté en pierre naturelle</v>
      </c>
      <c r="E129" s="2" t="str">
        <f ca="1">IF('PR-tampon'!B95="","",IF('PR-tampon'!B95=0,"",INDIRECT(NOM_FR_FACADE&amp;ADDRESS('PR-tampon'!$E95,COLUMN(REFERENCEMENT_FACADE[[#Headers],[NOM COMMERCIAL DU PROCEDE]])))))</f>
        <v>ACT</v>
      </c>
      <c r="F129" s="2" t="str">
        <f ca="1">IF('PR-tampon'!B95="","",IF('PR-tampon'!B95=0,"",INDIRECT(NOM_FR_FACADE&amp;ADDRESS('PR-tampon'!$E95,COLUMN(REFERENCEMENT_FACADE[[#Headers],[FABRICANT / TITULAIRE]])))))</f>
        <v>Fischer SAS</v>
      </c>
      <c r="G129" s="2" t="str">
        <f ca="1">IF('PR-tampon'!B95="","",IF('PR-tampon'!B95=0,"",INDIRECT(NOM_FR_FACADE&amp;ADDRESS('PR-tampon'!$E95,COLUMN(REFERENCEMENT_FACADE[[#Headers],[TYPE DE DOCUMENT DE REFERENCE]])))))</f>
        <v>Avis Technique</v>
      </c>
      <c r="H129" s="2" t="str">
        <f ca="1">IF('PR-tampon'!B95="","",IF('PR-tampon'!B95=0,"",INDIRECT(NOM_FR_FACADE&amp;ADDRESS('PR-tampon'!$E95,COLUMN(REFERENCEMENT_FACADE[[#Headers],[REF]])))))</f>
        <v>2.2/18-1794_V2</v>
      </c>
      <c r="I129" s="10">
        <f ca="1">IF('PR-tampon'!B95="","",IF('PR-tampon'!B95=0,"",INDIRECT(NOM_FR_FACADE&amp;ADDRESS('PR-tampon'!$E95,COLUMN(REFERENCEMENT_FACADE[[#Headers],[AVIS LIMITE AU / VALIDITE]])))))</f>
        <v>46265</v>
      </c>
      <c r="J129" s="10" t="str">
        <f ca="1">IF('PR-tampon'!B95="","",IF('PR-tampon'!B95=0,"",INDIRECT(NOM_FR_FACADE&amp;ADDRESS('PR-tampon'!$E95,COLUMN(REFERENCEMENT_FACADE[[#Headers],[TC/TNC
dans le domaine d''emploi visé]])))))</f>
        <v>TC</v>
      </c>
      <c r="K129" s="2" t="str">
        <f ca="1">IF('PR-tampon'!B95="","",IF('PR-tampon'!B95=0,"",INDIRECT(NOM_FR_FACADE&amp;ADDRESS('PR-tampon'!$E95,COLUMN(REFERENCEMENT_FACADE[[#Headers],[Synthèse support visés]])))))</f>
        <v>COB (NF DTU 31.2)</v>
      </c>
      <c r="L129" s="2" t="str">
        <f ca="1">IF('PR-tampon'!B95="","",IF('PR-tampon'!B95=0,"",INDIRECT(NOM_FR_FACADE&amp;ADDRESS('PR-tampon'!$E95,COLUMN(REFERENCEMENT_FACADE[[#Headers],[LIMITATION DE HAUTEUR DE FACADE3]])))))</f>
        <v>(Situation a à c) h≤ 10 m
(Situation d) h≤ 6 m</v>
      </c>
      <c r="M129" s="108">
        <f ca="1">IF('PR-tampon'!B95="","",IF('PR-tampon'!B95=0,"",INDIRECT(NOM_FR_FACADE&amp;ADDRESS('PR-tampon'!$E95,COLUMN(REFERENCEMENT_FACADE[[#Headers],[LIMITATION DE HAUTEUR DE FACADE]])))))</f>
        <v>10</v>
      </c>
      <c r="N129" s="88" t="str">
        <f ca="1">IF('PR-tampon'!B95="","",IF('PR-tampon'!B95=0,"",IF(INDIRECT(NOM_FR_FACADE&amp;ADDRESS('PR-tampon'!$E95,COLUMN(REFERENCEMENT_FACADE[Observation domaine d''emploi Hauteur])))=0,"-",INDIRECT(NOM_FR_FACADE&amp;ADDRESS('PR-tampon'!$E95,COLUMN(REFERENCEMENT_FACADE[Observation domaine d''emploi Hauteur]))))))</f>
        <v>Nb : Le critère de recherche par hauteur n'étant pas coché ou les données (hauteur ou situation) n'étant pas saisies, l'utilisateur est alerté qu'il peut exister des limites de hauteurs et des dispositions particulières données dans le référentiel technique du procédé qui ne sont pas affichées. 
Le logiciel peut les faire apparaitre, pour ce faire : 
 - la case de recherche en fonction de la hauteur doit être cochée ;
 - les données de hauteur ET de situation du bâtiment doivent être saisies.</v>
      </c>
      <c r="O129" s="2" t="str">
        <f ca="1">IF('PR-tampon'!B95="","",IF('PR-tampon'!B95=0,"",INDIRECT(NOM_FR_FACADE&amp;ADDRESS('PR-tampon'!$E95,COLUMN(REFERENCEMENT_FACADE[[#Headers],[Colonne zone visée]])))))</f>
        <v>4
4**
4**
4**</v>
      </c>
      <c r="P129" s="2" t="str">
        <f ca="1">IF('PR-tampon'!B95="","",IF('PR-tampon'!B95=0,"",INDIRECT(NOM_FR_FACADE&amp;ADDRESS('PR-tampon'!$E95,COLUMN(REFERENCEMENT_FACADE[[#Headers],[Colonne catégorie visée]])))))</f>
        <v>I
II
III
IV</v>
      </c>
      <c r="Q129" s="88" t="str">
        <f ca="1">IF(OR(RECH_CATEGORIE=FALSE,MID(Tableau5[[#This Row],[ZONE DE SISMICITE MAXIMALE POUR LA CATEGORIE DE BATIMENT VISEE]],2,2)="**"),IF('PR-tampon'!B95="","",IF('PR-tampon'!B95=0,"",IF(INDIRECT(NOM_FR_FACADE&amp;ADDRESS('PR-tampon'!$E95,COLUMN(REFERENCEMENT_FACADE[OBSERVATIONS SUR DOMAINE D''EMPLOI Sismique])))="","-",(INDIRECT(NOM_FR_FACADE&amp;ADDRESS('PR-tampon'!$E95,COLUMN(REFERENCEMENT_FACADE[OBSERVATIONS SUR DOMAINE D''EMPLOI Sismique]))))))),"")</f>
        <v>** Domaine d'emploi sismique :
Pose du procédé de bardage rapporté ACT System One avec étrier de longueurs 30 mm en zones
sismiques</v>
      </c>
      <c r="R129" s="2" t="str">
        <f ca="1">IF('PR-tampon'!B95="","",IF('PR-tampon'!B95=0,"",IF(INDIRECT(NOM_FR_FACADE&amp;ADDRESS('PR-tampon'!$E95,COLUMN(REFERENCEMENT_FACADE[REF ApL])))=0,"",INDIRECT(NOM_FR_FACADE&amp;ADDRESS('PR-tampon'!$E95,COLUMN(REFERENCEMENT_FACADE[REF ApL]))))))</f>
        <v/>
      </c>
    </row>
    <row r="130" spans="1:18" ht="170.1" customHeight="1" x14ac:dyDescent="0.3">
      <c r="A130" s="2">
        <f ca="1">IF('PR-tampon'!B96=0,"",IF(A129+1&gt;'MODULE DE RECHERCHE'!$F$36,"",A129+1))</f>
        <v>88</v>
      </c>
      <c r="B130" s="10">
        <f ca="1">IF('PR-tampon'!E96="","",IF('PR-tampon'!E96=0,"",INDIRECT(NOM_FR_FACADE&amp;ADDRESS('PR-tampon'!$E96,COLUMN(REFERENCEMENT_FACADE[[#Headers],[DATE REFERENCEMENT]])))))</f>
        <v>45330</v>
      </c>
      <c r="C130" s="2" t="str">
        <f ca="1">IF('PR-tampon'!B96="","",IF('PR-tampon'!B96=0,"",INDIRECT(NOM_FR_FACADE&amp;ADDRESS('PR-tampon'!$E96,COLUMN(REFERENCEMENT_FACADE[[#Headers],[ASPECT]])))))</f>
        <v>Minéral</v>
      </c>
      <c r="D130" s="2" t="str">
        <f ca="1">IF('PR-tampon'!B96="","",IF('PR-tampon'!B96=0,"",INDIRECT(NOM_FR_FACADE&amp;ADDRESS('PR-tampon'!$E96,COLUMN(REFERENCEMENT_FACADE[[#Headers],[TYPE DE PROCEDE]])))))</f>
        <v>Bardage rapporté en résine acrylique chargé</v>
      </c>
      <c r="E130" s="2" t="str">
        <f ca="1">IF('PR-tampon'!B96="","",IF('PR-tampon'!B96=0,"",INDIRECT(NOM_FR_FACADE&amp;ADDRESS('PR-tampon'!$E96,COLUMN(REFERENCEMENT_FACADE[[#Headers],[NOM COMMERCIAL DU PROCEDE]])))))</f>
        <v>ACRYTHERM D</v>
      </c>
      <c r="F130" s="2" t="str">
        <f ca="1">IF('PR-tampon'!B96="","",IF('PR-tampon'!B96=0,"",INDIRECT(NOM_FR_FACADE&amp;ADDRESS('PR-tampon'!$E96,COLUMN(REFERENCEMENT_FACADE[[#Headers],[FABRICANT / TITULAIRE]])))))</f>
        <v>Rebeton
(FR)</v>
      </c>
      <c r="G130" s="2" t="str">
        <f ca="1">IF('PR-tampon'!B96="","",IF('PR-tampon'!B96=0,"",INDIRECT(NOM_FR_FACADE&amp;ADDRESS('PR-tampon'!$E96,COLUMN(REFERENCEMENT_FACADE[[#Headers],[TYPE DE DOCUMENT DE REFERENCE]])))))</f>
        <v>Avis Technique</v>
      </c>
      <c r="H130" s="2" t="str">
        <f ca="1">IF('PR-tampon'!B96="","",IF('PR-tampon'!B96=0,"",INDIRECT(NOM_FR_FACADE&amp;ADDRESS('PR-tampon'!$E96,COLUMN(REFERENCEMENT_FACADE[[#Headers],[REF]])))))</f>
        <v>2.2/13-1547_V4</v>
      </c>
      <c r="I130" s="10">
        <f ca="1">IF('PR-tampon'!B96="","",IF('PR-tampon'!B96=0,"",INDIRECT(NOM_FR_FACADE&amp;ADDRESS('PR-tampon'!$E96,COLUMN(REFERENCEMENT_FACADE[[#Headers],[AVIS LIMITE AU / VALIDITE]])))))</f>
        <v>47118</v>
      </c>
      <c r="J130" s="10" t="str">
        <f ca="1">IF('PR-tampon'!B96="","",IF('PR-tampon'!B96=0,"",INDIRECT(NOM_FR_FACADE&amp;ADDRESS('PR-tampon'!$E96,COLUMN(REFERENCEMENT_FACADE[[#Headers],[TC/TNC
dans le domaine d''emploi visé]])))))</f>
        <v>TC</v>
      </c>
      <c r="K130" s="2" t="str">
        <f ca="1">IF('PR-tampon'!B96="","",IF('PR-tampon'!B96=0,"",INDIRECT(NOM_FR_FACADE&amp;ADDRESS('PR-tampon'!$E96,COLUMN(REFERENCEMENT_FACADE[[#Headers],[Synthèse support visés]])))))</f>
        <v>COB (NF DTU 31.2) / CLT (Sous AT/DTA)</v>
      </c>
      <c r="L130" s="2" t="str">
        <f ca="1">IF('PR-tampon'!B96="","",IF('PR-tampon'!B96=0,"",INDIRECT(NOM_FR_FACADE&amp;ADDRESS('PR-tampon'!$E96,COLUMN(REFERENCEMENT_FACADE[[#Headers],[LIMITATION DE HAUTEUR DE FACADE3]])))))</f>
        <v>(Situation a à c) h≤ 10 m
(Situation d) h≤ 6 m</v>
      </c>
      <c r="M130" s="108">
        <f ca="1">IF('PR-tampon'!B96="","",IF('PR-tampon'!B96=0,"",INDIRECT(NOM_FR_FACADE&amp;ADDRESS('PR-tampon'!$E96,COLUMN(REFERENCEMENT_FACADE[[#Headers],[LIMITATION DE HAUTEUR DE FACADE]])))))</f>
        <v>10</v>
      </c>
      <c r="N130" s="88" t="str">
        <f ca="1">IF('PR-tampon'!B96="","",IF('PR-tampon'!B96=0,"",IF(INDIRECT(NOM_FR_FACADE&amp;ADDRESS('PR-tampon'!$E96,COLUMN(REFERENCEMENT_FACADE[Observation domaine d''emploi Hauteur])))=0,"-",INDIRECT(NOM_FR_FACADE&amp;ADDRESS('PR-tampon'!$E96,COLUMN(REFERENCEMENT_FACADE[Observation domaine d''emploi Hauteur]))))))</f>
        <v>Nb : Le critère de recherche par hauteur n'étant pas coché ou les données (hauteur ou situation) n'étant pas saisies, l'utilisateur est alerté qu'il peut exister des limites de hauteurs et des dispositions particulières données dans le référentiel technique du procédé qui ne sont pas affichées. 
Le logiciel peut les faire apparaitre, pour ce faire : 
 - la case de recherche en fonction de la hauteur doit être cochée ;
 - les données de hauteur ET de situation du bâtiment doivent être saisies.</v>
      </c>
      <c r="O130" s="2" t="str">
        <f ca="1">IF('PR-tampon'!B96="","",IF('PR-tampon'!B96=0,"",INDIRECT(NOM_FR_FACADE&amp;ADDRESS('PR-tampon'!$E96,COLUMN(REFERENCEMENT_FACADE[[#Headers],[Colonne zone visée]])))))</f>
        <v>4
4
4
4</v>
      </c>
      <c r="P130" s="2" t="str">
        <f ca="1">IF('PR-tampon'!B96="","",IF('PR-tampon'!B96=0,"",INDIRECT(NOM_FR_FACADE&amp;ADDRESS('PR-tampon'!$E96,COLUMN(REFERENCEMENT_FACADE[[#Headers],[Colonne catégorie visée]])))))</f>
        <v>I
II
III
IV</v>
      </c>
      <c r="Q130" s="88" t="str">
        <f ca="1">IF(OR(RECH_CATEGORIE=FALSE,MID(Tableau5[[#This Row],[ZONE DE SISMICITE MAXIMALE POUR LA CATEGORIE DE BATIMENT VISEE]],2,2)="**"),IF('PR-tampon'!B96="","",IF('PR-tampon'!B96=0,"",IF(INDIRECT(NOM_FR_FACADE&amp;ADDRESS('PR-tampon'!$E96,COLUMN(REFERENCEMENT_FACADE[OBSERVATIONS SUR DOMAINE D''EMPLOI Sismique])))="","-",(INDIRECT(NOM_FR_FACADE&amp;ADDRESS('PR-tampon'!$E96,COLUMN(REFERENCEMENT_FACADE[OBSERVATIONS SUR DOMAINE D''EMPLOI Sismique]))))))),"")</f>
        <v>-</v>
      </c>
      <c r="R130" s="2" t="str">
        <f ca="1">IF('PR-tampon'!B96="","",IF('PR-tampon'!B96=0,"",IF(INDIRECT(NOM_FR_FACADE&amp;ADDRESS('PR-tampon'!$E96,COLUMN(REFERENCEMENT_FACADE[REF ApL])))=0,"",INDIRECT(NOM_FR_FACADE&amp;ADDRESS('PR-tampon'!$E96,COLUMN(REFERENCEMENT_FACADE[REF ApL]))))))</f>
        <v/>
      </c>
    </row>
    <row r="131" spans="1:18" ht="170.1" customHeight="1" x14ac:dyDescent="0.3">
      <c r="A131" s="2">
        <f ca="1">IF('PR-tampon'!B97=0,"",IF(A130+1&gt;'MODULE DE RECHERCHE'!$F$36,"",A130+1))</f>
        <v>89</v>
      </c>
      <c r="B131" s="10">
        <f ca="1">IF('PR-tampon'!E97="","",IF('PR-tampon'!E97=0,"",INDIRECT(NOM_FR_FACADE&amp;ADDRESS('PR-tampon'!$E97,COLUMN(REFERENCEMENT_FACADE[[#Headers],[DATE REFERENCEMENT]])))))</f>
        <v>45049</v>
      </c>
      <c r="C131" s="2" t="str">
        <f ca="1">IF('PR-tampon'!B97="","",IF('PR-tampon'!B97=0,"",INDIRECT(NOM_FR_FACADE&amp;ADDRESS('PR-tampon'!$E97,COLUMN(REFERENCEMENT_FACADE[[#Headers],[ASPECT]])))))</f>
        <v>Minéral</v>
      </c>
      <c r="D131" s="2" t="str">
        <f ca="1">IF('PR-tampon'!B97="","",IF('PR-tampon'!B97=0,"",INDIRECT(NOM_FR_FACADE&amp;ADDRESS('PR-tampon'!$E97,COLUMN(REFERENCEMENT_FACADE[[#Headers],[TYPE DE PROCEDE]])))))</f>
        <v>Bardage rapporté en résine acrylique chargé</v>
      </c>
      <c r="E131" s="2" t="str">
        <f ca="1">IF('PR-tampon'!B97="","",IF('PR-tampon'!B97=0,"",INDIRECT(NOM_FR_FACADE&amp;ADDRESS('PR-tampon'!$E97,COLUMN(REFERENCEMENT_FACADE[[#Headers],[NOM COMMERCIAL DU PROCEDE]])))))</f>
        <v>Système PORCELANOSA KRION® LUX Fixation K-FIX®</v>
      </c>
      <c r="F131" s="2" t="str">
        <f ca="1">IF('PR-tampon'!B97="","",IF('PR-tampon'!B97=0,"",INDIRECT(NOM_FR_FACADE&amp;ADDRESS('PR-tampon'!$E97,COLUMN(REFERENCEMENT_FACADE[[#Headers],[FABRICANT / TITULAIRE]])))))</f>
        <v>Butech Building Technology S.A.U. 
(ES)</v>
      </c>
      <c r="G131" s="2" t="str">
        <f ca="1">IF('PR-tampon'!B97="","",IF('PR-tampon'!B97=0,"",INDIRECT(NOM_FR_FACADE&amp;ADDRESS('PR-tampon'!$E97,COLUMN(REFERENCEMENT_FACADE[[#Headers],[TYPE DE DOCUMENT DE REFERENCE]])))))</f>
        <v>Avis Technique</v>
      </c>
      <c r="H131" s="2" t="str">
        <f ca="1">IF('PR-tampon'!B97="","",IF('PR-tampon'!B97=0,"",INDIRECT(NOM_FR_FACADE&amp;ADDRESS('PR-tampon'!$E97,COLUMN(REFERENCEMENT_FACADE[[#Headers],[REF]])))))</f>
        <v>2.2/14-1624_V3</v>
      </c>
      <c r="I131" s="10">
        <f ca="1">IF('PR-tampon'!B97="","",IF('PR-tampon'!B97=0,"",INDIRECT(NOM_FR_FACADE&amp;ADDRESS('PR-tampon'!$E97,COLUMN(REFERENCEMENT_FACADE[[#Headers],[AVIS LIMITE AU / VALIDITE]])))))</f>
        <v>46630</v>
      </c>
      <c r="J131" s="10" t="str">
        <f ca="1">IF('PR-tampon'!B97="","",IF('PR-tampon'!B97=0,"",INDIRECT(NOM_FR_FACADE&amp;ADDRESS('PR-tampon'!$E97,COLUMN(REFERENCEMENT_FACADE[[#Headers],[TC/TNC
dans le domaine d''emploi visé]])))))</f>
        <v>TC</v>
      </c>
      <c r="K131" s="2" t="str">
        <f ca="1">IF('PR-tampon'!B97="","",IF('PR-tampon'!B97=0,"",INDIRECT(NOM_FR_FACADE&amp;ADDRESS('PR-tampon'!$E97,COLUMN(REFERENCEMENT_FACADE[[#Headers],[Synthèse support visés]])))))</f>
        <v>COB (NF DTU 31.2) / CLT (Sous AT/DTA)</v>
      </c>
      <c r="L131" s="2" t="str">
        <f ca="1">IF('PR-tampon'!B97="","",IF('PR-tampon'!B97=0,"",INDIRECT(NOM_FR_FACADE&amp;ADDRESS('PR-tampon'!$E97,COLUMN(REFERENCEMENT_FACADE[[#Headers],[LIMITATION DE HAUTEUR DE FACADE3]])))))</f>
        <v>(Situation a à c) h≤ 10 m
(Situation d) h≤ 6 m</v>
      </c>
      <c r="M131" s="108">
        <f ca="1">IF('PR-tampon'!B97="","",IF('PR-tampon'!B97=0,"",INDIRECT(NOM_FR_FACADE&amp;ADDRESS('PR-tampon'!$E97,COLUMN(REFERENCEMENT_FACADE[[#Headers],[LIMITATION DE HAUTEUR DE FACADE]])))))</f>
        <v>10</v>
      </c>
      <c r="N131" s="88" t="str">
        <f ca="1">IF('PR-tampon'!B97="","",IF('PR-tampon'!B97=0,"",IF(INDIRECT(NOM_FR_FACADE&amp;ADDRESS('PR-tampon'!$E97,COLUMN(REFERENCEMENT_FACADE[Observation domaine d''emploi Hauteur])))=0,"-",INDIRECT(NOM_FR_FACADE&amp;ADDRESS('PR-tampon'!$E97,COLUMN(REFERENCEMENT_FACADE[Observation domaine d''emploi Hauteur]))))))</f>
        <v>Nb : Le critère de recherche par hauteur n'étant pas coché ou les données (hauteur ou situation) n'étant pas saisies, l'utilisateur est alerté qu'il peut exister des limites de hauteurs et des dispositions particulières données dans le référentiel technique du procédé qui ne sont pas affichées. 
Le logiciel peut les faire apparaitre, pour ce faire : 
 - la case de recherche en fonction de la hauteur doit être cochée ;
 - les données de hauteur ET de situation du bâtiment doivent être saisies.</v>
      </c>
      <c r="O131" s="2" t="str">
        <f ca="1">IF('PR-tampon'!B97="","",IF('PR-tampon'!B97=0,"",INDIRECT(NOM_FR_FACADE&amp;ADDRESS('PR-tampon'!$E97,COLUMN(REFERENCEMENT_FACADE[[#Headers],[Colonne zone visée]])))))</f>
        <v>4
4
4
4</v>
      </c>
      <c r="P131" s="2" t="str">
        <f ca="1">IF('PR-tampon'!B97="","",IF('PR-tampon'!B97=0,"",INDIRECT(NOM_FR_FACADE&amp;ADDRESS('PR-tampon'!$E97,COLUMN(REFERENCEMENT_FACADE[[#Headers],[Colonne catégorie visée]])))))</f>
        <v>I
II
III
IV</v>
      </c>
      <c r="Q131" s="88" t="str">
        <f ca="1">IF(OR(RECH_CATEGORIE=FALSE,MID(Tableau5[[#This Row],[ZONE DE SISMICITE MAXIMALE POUR LA CATEGORIE DE BATIMENT VISEE]],2,2)="**"),IF('PR-tampon'!B97="","",IF('PR-tampon'!B97=0,"",IF(INDIRECT(NOM_FR_FACADE&amp;ADDRESS('PR-tampon'!$E97,COLUMN(REFERENCEMENT_FACADE[OBSERVATIONS SUR DOMAINE D''EMPLOI Sismique])))="","-",(INDIRECT(NOM_FR_FACADE&amp;ADDRESS('PR-tampon'!$E97,COLUMN(REFERENCEMENT_FACADE[OBSERVATIONS SUR DOMAINE D''EMPLOI Sismique]))))))),"")</f>
        <v>** Domaine d'emploi sismique :
Pattes-équerres Butech de longueur 180 mm, d’épaisseur 5 mm</v>
      </c>
      <c r="R131" s="2" t="str">
        <f ca="1">IF('PR-tampon'!B97="","",IF('PR-tampon'!B97=0,"",IF(INDIRECT(NOM_FR_FACADE&amp;ADDRESS('PR-tampon'!$E97,COLUMN(REFERENCEMENT_FACADE[REF ApL])))=0,"",INDIRECT(NOM_FR_FACADE&amp;ADDRESS('PR-tampon'!$E97,COLUMN(REFERENCEMENT_FACADE[REF ApL]))))))</f>
        <v/>
      </c>
    </row>
    <row r="132" spans="1:18" ht="170.1" customHeight="1" x14ac:dyDescent="0.3">
      <c r="A132" s="2">
        <f ca="1">IF('PR-tampon'!B98=0,"",IF(A131+1&gt;'MODULE DE RECHERCHE'!$F$36,"",A131+1))</f>
        <v>90</v>
      </c>
      <c r="B132" s="10">
        <f ca="1">IF('PR-tampon'!E98="","",IF('PR-tampon'!E98=0,"",INDIRECT(NOM_FR_FACADE&amp;ADDRESS('PR-tampon'!$E98,COLUMN(REFERENCEMENT_FACADE[[#Headers],[DATE REFERENCEMENT]])))))</f>
        <v>45049</v>
      </c>
      <c r="C132" s="2" t="str">
        <f ca="1">IF('PR-tampon'!B98="","",IF('PR-tampon'!B98=0,"",INDIRECT(NOM_FR_FACADE&amp;ADDRESS('PR-tampon'!$E98,COLUMN(REFERENCEMENT_FACADE[[#Headers],[ASPECT]])))))</f>
        <v>Minéral</v>
      </c>
      <c r="D132" s="2" t="str">
        <f ca="1">IF('PR-tampon'!B98="","",IF('PR-tampon'!B98=0,"",INDIRECT(NOM_FR_FACADE&amp;ADDRESS('PR-tampon'!$E98,COLUMN(REFERENCEMENT_FACADE[[#Headers],[TYPE DE PROCEDE]])))))</f>
        <v>Bardage rapporté en revêtement collé sur plaque en nid d'abeille</v>
      </c>
      <c r="E132" s="2" t="str">
        <f ca="1">IF('PR-tampon'!B98="","",IF('PR-tampon'!B98=0,"",INDIRECT(NOM_FR_FACADE&amp;ADDRESS('PR-tampon'!$E98,COLUMN(REFERENCEMENT_FACADE[[#Headers],[NOM COMMERCIAL DU PROCEDE]])))))</f>
        <v>Stone Performance Process</v>
      </c>
      <c r="F132" s="2" t="str">
        <f ca="1">IF('PR-tampon'!B98="","",IF('PR-tampon'!B98=0,"",INDIRECT(NOM_FR_FACADE&amp;ADDRESS('PR-tampon'!$E98,COLUMN(REFERENCEMENT_FACADE[[#Headers],[FABRICANT / TITULAIRE]])))))</f>
        <v>Stone Performance Process</v>
      </c>
      <c r="G132" s="2" t="str">
        <f ca="1">IF('PR-tampon'!B98="","",IF('PR-tampon'!B98=0,"",INDIRECT(NOM_FR_FACADE&amp;ADDRESS('PR-tampon'!$E98,COLUMN(REFERENCEMENT_FACADE[[#Headers],[TYPE DE DOCUMENT DE REFERENCE]])))))</f>
        <v>Avis Technique</v>
      </c>
      <c r="H132" s="2" t="str">
        <f ca="1">IF('PR-tampon'!B98="","",IF('PR-tampon'!B98=0,"",INDIRECT(NOM_FR_FACADE&amp;ADDRESS('PR-tampon'!$E98,COLUMN(REFERENCEMENT_FACADE[[#Headers],[REF]])))))</f>
        <v>2.2/13-1567_V5</v>
      </c>
      <c r="I132" s="10">
        <f ca="1">IF('PR-tampon'!B98="","",IF('PR-tampon'!B98=0,"",INDIRECT(NOM_FR_FACADE&amp;ADDRESS('PR-tampon'!$E98,COLUMN(REFERENCEMENT_FACADE[[#Headers],[AVIS LIMITE AU / VALIDITE]])))))</f>
        <v>47208</v>
      </c>
      <c r="J132" s="10" t="str">
        <f ca="1">IF('PR-tampon'!B98="","",IF('PR-tampon'!B98=0,"",INDIRECT(NOM_FR_FACADE&amp;ADDRESS('PR-tampon'!$E98,COLUMN(REFERENCEMENT_FACADE[[#Headers],[TC/TNC
dans le domaine d''emploi visé]])))))</f>
        <v>TC</v>
      </c>
      <c r="K132" s="2" t="str">
        <f ca="1">IF('PR-tampon'!B98="","",IF('PR-tampon'!B98=0,"",INDIRECT(NOM_FR_FACADE&amp;ADDRESS('PR-tampon'!$E98,COLUMN(REFERENCEMENT_FACADE[[#Headers],[Synthèse support visés]])))))</f>
        <v>COB (NF DTU 31.2) / CLT (Sous AT/DTA)</v>
      </c>
      <c r="L132" s="2" t="str">
        <f ca="1">IF('PR-tampon'!B98="","",IF('PR-tampon'!B98=0,"",INDIRECT(NOM_FR_FACADE&amp;ADDRESS('PR-tampon'!$E98,COLUMN(REFERENCEMENT_FACADE[[#Headers],[LIMITATION DE HAUTEUR DE FACADE3]])))))</f>
        <v>(Situation a à c) h≤ 10 m
(Situation d) h≤ 6 m</v>
      </c>
      <c r="M132" s="108">
        <f ca="1">IF('PR-tampon'!B98="","",IF('PR-tampon'!B98=0,"",INDIRECT(NOM_FR_FACADE&amp;ADDRESS('PR-tampon'!$E98,COLUMN(REFERENCEMENT_FACADE[[#Headers],[LIMITATION DE HAUTEUR DE FACADE]])))))</f>
        <v>10</v>
      </c>
      <c r="N132" s="88" t="str">
        <f ca="1">IF('PR-tampon'!B98="","",IF('PR-tampon'!B98=0,"",IF(INDIRECT(NOM_FR_FACADE&amp;ADDRESS('PR-tampon'!$E98,COLUMN(REFERENCEMENT_FACADE[Observation domaine d''emploi Hauteur])))=0,"-",INDIRECT(NOM_FR_FACADE&amp;ADDRESS('PR-tampon'!$E98,COLUMN(REFERENCEMENT_FACADE[Observation domaine d''emploi Hauteur]))))))</f>
        <v>Nb : Le critère de recherche par hauteur n'étant pas coché ou les données (hauteur ou situation) n'étant pas saisies, l'utilisateur est alerté qu'il peut exister des limites de hauteurs et des dispositions particulières données dans le référentiel technique du procédé qui ne sont pas affichées. 
Le logiciel peut les faire apparaitre, pour ce faire : 
 - la case de recherche en fonction de la hauteur doit être cochée ;
 - les données de hauteur ET de situation du bâtiment doivent être saisies.</v>
      </c>
      <c r="O132" s="2" t="str">
        <f ca="1">IF('PR-tampon'!B98="","",IF('PR-tampon'!B98=0,"",INDIRECT(NOM_FR_FACADE&amp;ADDRESS('PR-tampon'!$E98,COLUMN(REFERENCEMENT_FACADE[[#Headers],[Colonne zone visée]])))))</f>
        <v>4
2
1
1</v>
      </c>
      <c r="P132" s="2" t="str">
        <f ca="1">IF('PR-tampon'!B98="","",IF('PR-tampon'!B98=0,"",INDIRECT(NOM_FR_FACADE&amp;ADDRESS('PR-tampon'!$E98,COLUMN(REFERENCEMENT_FACADE[[#Headers],[Colonne catégorie visée]])))))</f>
        <v>I
II
III
IV</v>
      </c>
      <c r="Q132" s="88" t="str">
        <f ca="1">IF(OR(RECH_CATEGORIE=FALSE,MID(Tableau5[[#This Row],[ZONE DE SISMICITE MAXIMALE POUR LA CATEGORIE DE BATIMENT VISEE]],2,2)="**"),IF('PR-tampon'!B98="","",IF('PR-tampon'!B98=0,"",IF(INDIRECT(NOM_FR_FACADE&amp;ADDRESS('PR-tampon'!$E98,COLUMN(REFERENCEMENT_FACADE[OBSERVATIONS SUR DOMAINE D''EMPLOI Sismique])))="","-",(INDIRECT(NOM_FR_FACADE&amp;ADDRESS('PR-tampon'!$E98,COLUMN(REFERENCEMENT_FACADE[OBSERVATIONS SUR DOMAINE D''EMPLOI Sismique]))))))),"")</f>
        <v>-</v>
      </c>
      <c r="R132" s="2" t="str">
        <f ca="1">IF('PR-tampon'!B98="","",IF('PR-tampon'!B98=0,"",IF(INDIRECT(NOM_FR_FACADE&amp;ADDRESS('PR-tampon'!$E98,COLUMN(REFERENCEMENT_FACADE[REF ApL])))=0,"",INDIRECT(NOM_FR_FACADE&amp;ADDRESS('PR-tampon'!$E98,COLUMN(REFERENCEMENT_FACADE[REF ApL]))))))</f>
        <v/>
      </c>
    </row>
    <row r="133" spans="1:18" ht="170.1" customHeight="1" x14ac:dyDescent="0.3">
      <c r="A133" s="2">
        <f ca="1">IF('PR-tampon'!B99=0,"",IF(A132+1&gt;'MODULE DE RECHERCHE'!$F$36,"",A132+1))</f>
        <v>91</v>
      </c>
      <c r="B133" s="10">
        <f ca="1">IF('PR-tampon'!E99="","",IF('PR-tampon'!E99=0,"",INDIRECT(NOM_FR_FACADE&amp;ADDRESS('PR-tampon'!$E99,COLUMN(REFERENCEMENT_FACADE[[#Headers],[DATE REFERENCEMENT]])))))</f>
        <v>45303</v>
      </c>
      <c r="C133" s="2" t="str">
        <f ca="1">IF('PR-tampon'!B99="","",IF('PR-tampon'!B99=0,"",INDIRECT(NOM_FR_FACADE&amp;ADDRESS('PR-tampon'!$E99,COLUMN(REFERENCEMENT_FACADE[[#Headers],[ASPECT]])))))</f>
        <v>Minéral</v>
      </c>
      <c r="D133" s="2" t="str">
        <f ca="1">IF('PR-tampon'!B99="","",IF('PR-tampon'!B99=0,"",INDIRECT(NOM_FR_FACADE&amp;ADDRESS('PR-tampon'!$E99,COLUMN(REFERENCEMENT_FACADE[[#Headers],[TYPE DE PROCEDE]])))))</f>
        <v xml:space="preserve">Bardage rapporté en revêtement collé sur plaque sur FOB (Propriétaire) </v>
      </c>
      <c r="E133" s="2" t="str">
        <f ca="1">IF('PR-tampon'!B99="","",IF('PR-tampon'!B99=0,"",INDIRECT(NOM_FR_FACADE&amp;ADDRESS('PR-tampon'!$E99,COLUMN(REFERENCEMENT_FACADE[[#Headers],[NOM COMMERCIAL DU PROCEDE]])))))</f>
        <v>LOGISKIN</v>
      </c>
      <c r="F133" s="2" t="str">
        <f ca="1">IF('PR-tampon'!B99="","",IF('PR-tampon'!B99=0,"",INDIRECT(NOM_FR_FACADE&amp;ADDRESS('PR-tampon'!$E99,COLUMN(REFERENCEMENT_FACADE[[#Headers],[FABRICANT / TITULAIRE]])))))</f>
        <v>LOGELIS SAS
(FR)</v>
      </c>
      <c r="G133" s="2" t="str">
        <f ca="1">IF('PR-tampon'!B99="","",IF('PR-tampon'!B99=0,"",INDIRECT(NOM_FR_FACADE&amp;ADDRESS('PR-tampon'!$E99,COLUMN(REFERENCEMENT_FACADE[[#Headers],[TYPE DE DOCUMENT DE REFERENCE]])))))</f>
        <v>Avis Technique</v>
      </c>
      <c r="H133" s="2" t="str">
        <f ca="1">IF('PR-tampon'!B99="","",IF('PR-tampon'!B99=0,"",INDIRECT(NOM_FR_FACADE&amp;ADDRESS('PR-tampon'!$E99,COLUMN(REFERENCEMENT_FACADE[[#Headers],[REF]])))))</f>
        <v>2.1/23-1836_V1</v>
      </c>
      <c r="I133" s="10">
        <f ca="1">IF('PR-tampon'!B99="","",IF('PR-tampon'!B99=0,"",INDIRECT(NOM_FR_FACADE&amp;ADDRESS('PR-tampon'!$E99,COLUMN(REFERENCEMENT_FACADE[[#Headers],[AVIS LIMITE AU / VALIDITE]])))))</f>
        <v>46295</v>
      </c>
      <c r="J133" s="10" t="str">
        <f ca="1">IF('PR-tampon'!B99="","",IF('PR-tampon'!B99=0,"",INDIRECT(NOM_FR_FACADE&amp;ADDRESS('PR-tampon'!$E99,COLUMN(REFERENCEMENT_FACADE[[#Headers],[TC/TNC
dans le domaine d''emploi visé]])))))</f>
        <v>TNC
(Non sur liste verte de la C2p à date de référencement / EVALUATION RECENTE)</v>
      </c>
      <c r="K133" s="2" t="str">
        <f ca="1">IF('PR-tampon'!B99="","",IF('PR-tampon'!B99=0,"",INDIRECT(NOM_FR_FACADE&amp;ADDRESS('PR-tampon'!$E99,COLUMN(REFERENCEMENT_FACADE[[#Headers],[Synthèse support visés]])))))</f>
        <v>FOB (Sous AT/DTA/ATEx)</v>
      </c>
      <c r="L133" s="2" t="str">
        <f ca="1">IF('PR-tampon'!B99="","",IF('PR-tampon'!B99=0,"",INDIRECT(NOM_FR_FACADE&amp;ADDRESS('PR-tampon'!$E99,COLUMN(REFERENCEMENT_FACADE[[#Headers],[LIMITATION DE HAUTEUR DE FACADE3]])))))</f>
        <v>(Situation a à c) h≤ 28 m
(Situation d) h≤ 28 m</v>
      </c>
      <c r="M133" s="108">
        <f ca="1">IF('PR-tampon'!B99="","",IF('PR-tampon'!B99=0,"",INDIRECT(NOM_FR_FACADE&amp;ADDRESS('PR-tampon'!$E99,COLUMN(REFERENCEMENT_FACADE[[#Headers],[LIMITATION DE HAUTEUR DE FACADE]])))))</f>
        <v>28</v>
      </c>
      <c r="N133" s="88" t="str">
        <f ca="1">IF('PR-tampon'!B99="","",IF('PR-tampon'!B99=0,"",IF(INDIRECT(NOM_FR_FACADE&amp;ADDRESS('PR-tampon'!$E99,COLUMN(REFERENCEMENT_FACADE[Observation domaine d''emploi Hauteur])))=0,"-",INDIRECT(NOM_FR_FACADE&amp;ADDRESS('PR-tampon'!$E99,COLUMN(REFERENCEMENT_FACADE[Observation domaine d''emploi Hauteur]))))))</f>
        <v xml:space="preserve"> - Comme mentionné au §1.1.2. de l’Avis technique, la limite de hauteur du domaine d’emploi indiquée ci-contre correspond au domaine d’emploi le plus restreint entre celui du procédé de façade et celui du revêtement extérieur. Le procédé pouvant être utilisé en façade jusqu’en 4ième famille pour des bâtiments d’habitation et jusqu’à une hauteur de plancher bas de dernier niveau de 28m pour les ERP et ERT, et comme le référentiel de la famille de revêtement extérieur ci-contre vise des hauteurs moindre, c’est donc le référentiel du revêtement qui limite le domaine d’emploi.
Nb : Le critère de recherche par hauteur n'étant pas coché ou les données (hauteur ou situation) n'étant pas saisies, l'utilisateur est alerté qu'il peut exister des limites de hauteurs et des dispositions particulières données dans le référentiel technique du procédé qui ne sont pas affichées. 
Le logiciel peut les faire apparaitre, pour ce faire : 
 - la case de recherche en fonction de la hauteur doit être cochée ;
 - les données de hauteur ET de situation du bâtiment doivent être saisies.</v>
      </c>
      <c r="O133" s="2" t="str">
        <f ca="1">IF('PR-tampon'!B99="","",IF('PR-tampon'!B99=0,"",INDIRECT(NOM_FR_FACADE&amp;ADDRESS('PR-tampon'!$E99,COLUMN(REFERENCEMENT_FACADE[[#Headers],[Colonne zone visée]])))))</f>
        <v>4
4**
4**
4**</v>
      </c>
      <c r="P133" s="2" t="str">
        <f ca="1">IF('PR-tampon'!B99="","",IF('PR-tampon'!B99=0,"",INDIRECT(NOM_FR_FACADE&amp;ADDRESS('PR-tampon'!$E99,COLUMN(REFERENCEMENT_FACADE[[#Headers],[Colonne catégorie visée]])))))</f>
        <v>I
II
III
IV</v>
      </c>
      <c r="Q133" s="88" t="str">
        <f ca="1">IF(OR(RECH_CATEGORIE=FALSE,MID(Tableau5[[#This Row],[ZONE DE SISMICITE MAXIMALE POUR LA CATEGORIE DE BATIMENT VISEE]],2,2)="**"),IF('PR-tampon'!B99="","",IF('PR-tampon'!B99=0,"",IF(INDIRECT(NOM_FR_FACADE&amp;ADDRESS('PR-tampon'!$E99,COLUMN(REFERENCEMENT_FACADE[OBSERVATIONS SUR DOMAINE D''EMPLOI Sismique])))="","-",(INDIRECT(NOM_FR_FACADE&amp;ADDRESS('PR-tampon'!$E99,COLUMN(REFERENCEMENT_FACADE[OBSERVATIONS SUR DOMAINE D''EMPLOI Sismique]))))))),"")</f>
        <v>** Domaine d'emploi sismique :
Toutefois le procédé de bardage extérieur pourra limiter les zones de sismicité des bâtiments visés.</v>
      </c>
      <c r="R133" s="2" t="str">
        <f ca="1">IF('PR-tampon'!B99="","",IF('PR-tampon'!B99=0,"",IF(INDIRECT(NOM_FR_FACADE&amp;ADDRESS('PR-tampon'!$E99,COLUMN(REFERENCEMENT_FACADE[REF ApL])))=0,"",INDIRECT(NOM_FR_FACADE&amp;ADDRESS('PR-tampon'!$E99,COLUMN(REFERENCEMENT_FACADE[REF ApL]))))))</f>
        <v>EFR-18-001637
EFR-18-003109-Révision 1</v>
      </c>
    </row>
    <row r="134" spans="1:18" ht="170.1" customHeight="1" x14ac:dyDescent="0.3">
      <c r="A134" s="2">
        <f ca="1">IF('PR-tampon'!B100=0,"",IF(A133+1&gt;'MODULE DE RECHERCHE'!$F$36,"",A133+1))</f>
        <v>92</v>
      </c>
      <c r="B134" s="10">
        <f ca="1">IF('PR-tampon'!E100="","",IF('PR-tampon'!E100=0,"",INDIRECT(NOM_FR_FACADE&amp;ADDRESS('PR-tampon'!$E100,COLUMN(REFERENCEMENT_FACADE[[#Headers],[DATE REFERENCEMENT]])))))</f>
        <v>45049</v>
      </c>
      <c r="C134" s="2" t="str">
        <f ca="1">IF('PR-tampon'!B100="","",IF('PR-tampon'!B100=0,"",INDIRECT(NOM_FR_FACADE&amp;ADDRESS('PR-tampon'!$E100,COLUMN(REFERENCEMENT_FACADE[[#Headers],[ASPECT]])))))</f>
        <v>Minéral</v>
      </c>
      <c r="D134" s="2" t="str">
        <f ca="1">IF('PR-tampon'!B100="","",IF('PR-tampon'!B100=0,"",INDIRECT(NOM_FR_FACADE&amp;ADDRESS('PR-tampon'!$E100,COLUMN(REFERENCEMENT_FACADE[[#Headers],[TYPE DE PROCEDE]])))))</f>
        <v xml:space="preserve">Bardage rapporté en revêtement collé sur plaque sur FOB (Propriétaire) </v>
      </c>
      <c r="E134" s="2" t="str">
        <f ca="1">IF('PR-tampon'!B100="","",IF('PR-tampon'!B100=0,"",INDIRECT(NOM_FR_FACADE&amp;ADDRESS('PR-tampon'!$E100,COLUMN(REFERENCEMENT_FACADE[[#Headers],[NOM COMMERCIAL DU PROCEDE]])))))</f>
        <v>Façade PANOBLOC</v>
      </c>
      <c r="F134" s="2" t="str">
        <f ca="1">IF('PR-tampon'!B100="","",IF('PR-tampon'!B100=0,"",INDIRECT(NOM_FR_FACADE&amp;ADDRESS('PR-tampon'!$E100,COLUMN(REFERENCEMENT_FACADE[[#Headers],[FABRICANT / TITULAIRE]])))))</f>
        <v>Techniwood S.A.S.</v>
      </c>
      <c r="G134" s="2" t="str">
        <f ca="1">IF('PR-tampon'!B100="","",IF('PR-tampon'!B100=0,"",INDIRECT(NOM_FR_FACADE&amp;ADDRESS('PR-tampon'!$E100,COLUMN(REFERENCEMENT_FACADE[[#Headers],[TYPE DE DOCUMENT DE REFERENCE]])))))</f>
        <v>Avis Technique</v>
      </c>
      <c r="H134" s="2" t="str">
        <f ca="1">IF('PR-tampon'!B100="","",IF('PR-tampon'!B100=0,"",INDIRECT(NOM_FR_FACADE&amp;ADDRESS('PR-tampon'!$E100,COLUMN(REFERENCEMENT_FACADE[[#Headers],[REF]])))))</f>
        <v>2.1/14-1636_V2</v>
      </c>
      <c r="I134" s="10">
        <f ca="1">IF('PR-tampon'!B100="","",IF('PR-tampon'!B100=0,"",INDIRECT(NOM_FR_FACADE&amp;ADDRESS('PR-tampon'!$E100,COLUMN(REFERENCEMENT_FACADE[[#Headers],[AVIS LIMITE AU / VALIDITE]])))))</f>
        <v>46752</v>
      </c>
      <c r="J134" s="10" t="str">
        <f ca="1">IF('PR-tampon'!B100="","",IF('PR-tampon'!B100=0,"",INDIRECT(NOM_FR_FACADE&amp;ADDRESS('PR-tampon'!$E100,COLUMN(REFERENCEMENT_FACADE[[#Headers],[TC/TNC
dans le domaine d''emploi visé]])))))</f>
        <v>TC</v>
      </c>
      <c r="K134" s="2" t="str">
        <f ca="1">IF('PR-tampon'!B100="","",IF('PR-tampon'!B100=0,"",INDIRECT(NOM_FR_FACADE&amp;ADDRESS('PR-tampon'!$E100,COLUMN(REFERENCEMENT_FACADE[[#Headers],[Synthèse support visés]])))))</f>
        <v>FOB (Sous AT/DTA/ATEx)</v>
      </c>
      <c r="L134" s="2" t="str">
        <f ca="1">IF('PR-tampon'!B100="","",IF('PR-tampon'!B100=0,"",INDIRECT(NOM_FR_FACADE&amp;ADDRESS('PR-tampon'!$E100,COLUMN(REFERENCEMENT_FACADE[[#Headers],[LIMITATION DE HAUTEUR DE FACADE3]])))))</f>
        <v>(Situation a à c) h≤ 18 m
(Situation d) h≤ 10 m</v>
      </c>
      <c r="M134" s="108">
        <f ca="1">IF('PR-tampon'!B100="","",IF('PR-tampon'!B100=0,"",INDIRECT(NOM_FR_FACADE&amp;ADDRESS('PR-tampon'!$E100,COLUMN(REFERENCEMENT_FACADE[[#Headers],[LIMITATION DE HAUTEUR DE FACADE]])))))</f>
        <v>18</v>
      </c>
      <c r="N134" s="88" t="str">
        <f ca="1">IF('PR-tampon'!B100="","",IF('PR-tampon'!B100=0,"",IF(INDIRECT(NOM_FR_FACADE&amp;ADDRESS('PR-tampon'!$E100,COLUMN(REFERENCEMENT_FACADE[Observation domaine d''emploi Hauteur])))=0,"-",INDIRECT(NOM_FR_FACADE&amp;ADDRESS('PR-tampon'!$E100,COLUMN(REFERENCEMENT_FACADE[Observation domaine d''emploi Hauteur]))))))</f>
        <v xml:space="preserve"> - Comme mentionné au §2.4.6 de l’Avis technique, la limite de hauteur du domaine d’emploi indiquée ci-contre correspond au domaine d’emploi le plus restreint entre celui du PANOBLOC et celui du revêtement extérieur. Le Panobloc pouvant être utilisé en façade jusqu’en 4ième famille pour des bâtiments d’habitation et jusqu’à une hauteur de plancher bas de dernier niveau de 28m pour les ERP et ERT, et comme le référentiel de la famille de revêtement extérieur ci-contre vise des hauteurs moindre, c’est donc le référentiel du revêtement qui limite le domaine d’emploi.
Nb : Le critère de recherche par hauteur n'étant pas coché ou les données (hauteur ou situation) n'étant pas saisies, l'utilisateur est alerté qu'il peut exister des limites de hauteurs et des dispositions particulières données dans le référentiel technique du procédé qui ne sont pas affichées. 
Le logiciel peut les faire apparaitre, pour ce faire : 
 - la case de recherche en fonction de la hauteur doit être cochée ;
 - les données de hauteur ET de situation du bâtiment doivent être saisies.</v>
      </c>
      <c r="O134" s="2" t="str">
        <f ca="1">IF('PR-tampon'!B100="","",IF('PR-tampon'!B100=0,"",INDIRECT(NOM_FR_FACADE&amp;ADDRESS('PR-tampon'!$E100,COLUMN(REFERENCEMENT_FACADE[[#Headers],[Colonne zone visée]])))))</f>
        <v>4
4**
4**
4**</v>
      </c>
      <c r="P134" s="2" t="str">
        <f ca="1">IF('PR-tampon'!B100="","",IF('PR-tampon'!B100=0,"",INDIRECT(NOM_FR_FACADE&amp;ADDRESS('PR-tampon'!$E100,COLUMN(REFERENCEMENT_FACADE[[#Headers],[Colonne catégorie visée]])))))</f>
        <v>I
II
III
IV</v>
      </c>
      <c r="Q134" s="88" t="str">
        <f ca="1">IF(OR(RECH_CATEGORIE=FALSE,MID(Tableau5[[#This Row],[ZONE DE SISMICITE MAXIMALE POUR LA CATEGORIE DE BATIMENT VISEE]],2,2)="**"),IF('PR-tampon'!B100="","",IF('PR-tampon'!B100=0,"",IF(INDIRECT(NOM_FR_FACADE&amp;ADDRESS('PR-tampon'!$E100,COLUMN(REFERENCEMENT_FACADE[OBSERVATIONS SUR DOMAINE D''EMPLOI Sismique])))="","-",(INDIRECT(NOM_FR_FACADE&amp;ADDRESS('PR-tampon'!$E100,COLUMN(REFERENCEMENT_FACADE[OBSERVATIONS SUR DOMAINE D''EMPLOI Sismique]))))))),"")</f>
        <v>** Domaine d'emploi sismique :
Toutefois le procédé de bardage extérieur pourra limiter les zones de sismicité des bâtiments visés.</v>
      </c>
      <c r="R134" s="2" t="str">
        <f ca="1">IF('PR-tampon'!B100="","",IF('PR-tampon'!B100=0,"",IF(INDIRECT(NOM_FR_FACADE&amp;ADDRESS('PR-tampon'!$E100,COLUMN(REFERENCEMENT_FACADE[REF ApL])))=0,"",INDIRECT(NOM_FR_FACADE&amp;ADDRESS('PR-tampon'!$E100,COLUMN(REFERENCEMENT_FACADE[REF ApL]))))))</f>
        <v>AL14-146 Version 3</v>
      </c>
    </row>
    <row r="135" spans="1:18" ht="170.1" customHeight="1" x14ac:dyDescent="0.3">
      <c r="A135" s="2">
        <f ca="1">IF('PR-tampon'!B101=0,"",IF(A134+1&gt;'MODULE DE RECHERCHE'!$F$36,"",A134+1))</f>
        <v>93</v>
      </c>
      <c r="B135" s="10">
        <f ca="1">IF('PR-tampon'!E101="","",IF('PR-tampon'!E101=0,"",INDIRECT(NOM_FR_FACADE&amp;ADDRESS('PR-tampon'!$E101,COLUMN(REFERENCEMENT_FACADE[[#Headers],[DATE REFERENCEMENT]])))))</f>
        <v>45384</v>
      </c>
      <c r="C135" s="2" t="str">
        <f ca="1">IF('PR-tampon'!B101="","",IF('PR-tampon'!B101=0,"",INDIRECT(NOM_FR_FACADE&amp;ADDRESS('PR-tampon'!$E101,COLUMN(REFERENCEMENT_FACADE[[#Headers],[ASPECT]])))))</f>
        <v>Minéral</v>
      </c>
      <c r="D135" s="2" t="str">
        <f ca="1">IF('PR-tampon'!B101="","",IF('PR-tampon'!B101=0,"",INDIRECT(NOM_FR_FACADE&amp;ADDRESS('PR-tampon'!$E101,COLUMN(REFERENCEMENT_FACADE[[#Headers],[TYPE DE PROCEDE]])))))</f>
        <v>Bardage rapporté en terre cuite</v>
      </c>
      <c r="E135" s="2" t="str">
        <f ca="1">IF('PR-tampon'!B101="","",IF('PR-tampon'!B101=0,"",INDIRECT(NOM_FR_FACADE&amp;ADDRESS('PR-tampon'!$E101,COLUMN(REFERENCEMENT_FACADE[[#Headers],[NOM COMMERCIAL DU PROCEDE]])))))</f>
        <v>Altivo ® -Altivolite® sur Bois</v>
      </c>
      <c r="F135" s="2" t="str">
        <f ca="1">IF('PR-tampon'!B101="","",IF('PR-tampon'!B101=0,"",INDIRECT(NOM_FR_FACADE&amp;ADDRESS('PR-tampon'!$E101,COLUMN(REFERENCEMENT_FACADE[[#Headers],[FABRICANT / TITULAIRE]])))))</f>
        <v>Wienerberger S.A.S. 
(FR)</v>
      </c>
      <c r="G135" s="2" t="str">
        <f ca="1">IF('PR-tampon'!B101="","",IF('PR-tampon'!B101=0,"",INDIRECT(NOM_FR_FACADE&amp;ADDRESS('PR-tampon'!$E101,COLUMN(REFERENCEMENT_FACADE[[#Headers],[TYPE DE DOCUMENT DE REFERENCE]])))))</f>
        <v>Avis Technique</v>
      </c>
      <c r="H135" s="2" t="str">
        <f ca="1">IF('PR-tampon'!B101="","",IF('PR-tampon'!B101=0,"",INDIRECT(NOM_FR_FACADE&amp;ADDRESS('PR-tampon'!$E101,COLUMN(REFERENCEMENT_FACADE[[#Headers],[REF]])))))</f>
        <v>2.2/22-1843_V1</v>
      </c>
      <c r="I135" s="10">
        <f ca="1">IF('PR-tampon'!B101="","",IF('PR-tampon'!B101=0,"",INDIRECT(NOM_FR_FACADE&amp;ADDRESS('PR-tampon'!$E101,COLUMN(REFERENCEMENT_FACADE[[#Headers],[AVIS LIMITE AU / VALIDITE]])))))</f>
        <v>46022</v>
      </c>
      <c r="J135" s="10" t="str">
        <f ca="1">IF('PR-tampon'!B101="","",IF('PR-tampon'!B101=0,"",INDIRECT(NOM_FR_FACADE&amp;ADDRESS('PR-tampon'!$E101,COLUMN(REFERENCEMENT_FACADE[[#Headers],[TC/TNC
dans le domaine d''emploi visé]])))))</f>
        <v>TC</v>
      </c>
      <c r="K135" s="2" t="str">
        <f ca="1">IF('PR-tampon'!B101="","",IF('PR-tampon'!B101=0,"",INDIRECT(NOM_FR_FACADE&amp;ADDRESS('PR-tampon'!$E101,COLUMN(REFERENCEMENT_FACADE[[#Headers],[Synthèse support visés]])))))</f>
        <v>COB (NF DTU 31.2) / CLT (Sous AT/DTA)</v>
      </c>
      <c r="L135" s="2" t="str">
        <f ca="1">IF('PR-tampon'!B101="","",IF('PR-tampon'!B101=0,"",INDIRECT(NOM_FR_FACADE&amp;ADDRESS('PR-tampon'!$E101,COLUMN(REFERENCEMENT_FACADE[[#Headers],[LIMITATION DE HAUTEUR DE FACADE3]])))))</f>
        <v>(Situation a à c) h≤ 18 m
(Situation d) h≤ 10 m</v>
      </c>
      <c r="M135" s="108">
        <f ca="1">IF('PR-tampon'!B101="","",IF('PR-tampon'!B101=0,"",INDIRECT(NOM_FR_FACADE&amp;ADDRESS('PR-tampon'!$E101,COLUMN(REFERENCEMENT_FACADE[[#Headers],[LIMITATION DE HAUTEUR DE FACADE]])))))</f>
        <v>18</v>
      </c>
      <c r="N135" s="88" t="str">
        <f ca="1">IF('PR-tampon'!B101="","",IF('PR-tampon'!B101=0,"",IF(INDIRECT(NOM_FR_FACADE&amp;ADDRESS('PR-tampon'!$E101,COLUMN(REFERENCEMENT_FACADE[Observation domaine d''emploi Hauteur])))=0,"-",INDIRECT(NOM_FR_FACADE&amp;ADDRESS('PR-tampon'!$E101,COLUMN(REFERENCEMENT_FACADE[Observation domaine d''emploi Hauteur]))))))</f>
        <v>Nb : Le critère de recherche par hauteur n'étant pas coché ou les données (hauteur ou situation) n'étant pas saisies, l'utilisateur est alerté qu'il peut exister des limites de hauteurs et des dispositions particulières données dans le référentiel technique du procédé qui ne sont pas affichées. 
Le logiciel peut les faire apparaitre, pour ce faire : 
 - la case de recherche en fonction de la hauteur doit être cochée ;
 - les données de hauteur ET de situation du bâtiment doivent être saisies.</v>
      </c>
      <c r="O135" s="2" t="str">
        <f ca="1">IF('PR-tampon'!B101="","",IF('PR-tampon'!B101=0,"",INDIRECT(NOM_FR_FACADE&amp;ADDRESS('PR-tampon'!$E101,COLUMN(REFERENCEMENT_FACADE[[#Headers],[Colonne zone visée]])))))</f>
        <v>4
4**
3**
1</v>
      </c>
      <c r="P135" s="2" t="str">
        <f ca="1">IF('PR-tampon'!B101="","",IF('PR-tampon'!B101=0,"",INDIRECT(NOM_FR_FACADE&amp;ADDRESS('PR-tampon'!$E101,COLUMN(REFERENCEMENT_FACADE[[#Headers],[Colonne catégorie visée]])))))</f>
        <v>I
II
III
IV</v>
      </c>
      <c r="Q135" s="88" t="str">
        <f ca="1">IF(OR(RECH_CATEGORIE=FALSE,MID(Tableau5[[#This Row],[ZONE DE SISMICITE MAXIMALE POUR LA CATEGORIE DE BATIMENT VISEE]],2,2)="**"),IF('PR-tampon'!B101="","",IF('PR-tampon'!B101=0,"",IF(INDIRECT(NOM_FR_FACADE&amp;ADDRESS('PR-tampon'!$E101,COLUMN(REFERENCEMENT_FACADE[OBSERVATIONS SUR DOMAINE D''EMPLOI Sismique])))="","-",(INDIRECT(NOM_FR_FACADE&amp;ADDRESS('PR-tampon'!$E101,COLUMN(REFERENCEMENT_FACADE[OBSERVATIONS SUR DOMAINE D''EMPLOI Sismique]))))))),"")</f>
        <v>** Domaine d'emploi sismique :
Pose du procédé en zones sismiques avec ossature aluminium</v>
      </c>
      <c r="R135" s="2" t="str">
        <f ca="1">IF('PR-tampon'!B101="","",IF('PR-tampon'!B101=0,"",IF(INDIRECT(NOM_FR_FACADE&amp;ADDRESS('PR-tampon'!$E101,COLUMN(REFERENCEMENT_FACADE[REF ApL])))=0,"",INDIRECT(NOM_FR_FACADE&amp;ADDRESS('PR-tampon'!$E101,COLUMN(REFERENCEMENT_FACADE[REF ApL]))))))</f>
        <v>EFR-19-004935</v>
      </c>
    </row>
    <row r="136" spans="1:18" ht="170.1" customHeight="1" x14ac:dyDescent="0.3">
      <c r="A136" s="2">
        <f ca="1">IF('PR-tampon'!B102=0,"",IF(A135+1&gt;'MODULE DE RECHERCHE'!$F$36,"",A135+1))</f>
        <v>94</v>
      </c>
      <c r="B136" s="10">
        <f ca="1">IF('PR-tampon'!E102="","",IF('PR-tampon'!E102=0,"",INDIRECT(NOM_FR_FACADE&amp;ADDRESS('PR-tampon'!$E102,COLUMN(REFERENCEMENT_FACADE[[#Headers],[DATE REFERENCEMENT]])))))</f>
        <v>45216</v>
      </c>
      <c r="C136" s="2" t="str">
        <f ca="1">IF('PR-tampon'!B102="","",IF('PR-tampon'!B102=0,"",INDIRECT(NOM_FR_FACADE&amp;ADDRESS('PR-tampon'!$E102,COLUMN(REFERENCEMENT_FACADE[[#Headers],[ASPECT]])))))</f>
        <v>Minéral</v>
      </c>
      <c r="D136" s="2" t="str">
        <f ca="1">IF('PR-tampon'!B102="","",IF('PR-tampon'!B102=0,"",INDIRECT(NOM_FR_FACADE&amp;ADDRESS('PR-tampon'!$E102,COLUMN(REFERENCEMENT_FACADE[[#Headers],[TYPE DE PROCEDE]])))))</f>
        <v>Bardage rapporté en terre cuite</v>
      </c>
      <c r="E136" s="2" t="str">
        <f ca="1">IF('PR-tampon'!B102="","",IF('PR-tampon'!B102=0,"",INDIRECT(NOM_FR_FACADE&amp;ADDRESS('PR-tampon'!$E102,COLUMN(REFERENCEMENT_FACADE[[#Headers],[NOM COMMERCIAL DU PROCEDE]])))))</f>
        <v>Alphaton HF (Pose verticale) sur support bois</v>
      </c>
      <c r="F136" s="2" t="str">
        <f ca="1">IF('PR-tampon'!B102="","",IF('PR-tampon'!B102=0,"",INDIRECT(NOM_FR_FACADE&amp;ADDRESS('PR-tampon'!$E102,COLUMN(REFERENCEMENT_FACADE[[#Headers],[FABRICANT / TITULAIRE]])))))</f>
        <v>Moeding Keramikfassaden GmbH 
(DE)</v>
      </c>
      <c r="G136" s="2" t="str">
        <f ca="1">IF('PR-tampon'!B102="","",IF('PR-tampon'!B102=0,"",INDIRECT(NOM_FR_FACADE&amp;ADDRESS('PR-tampon'!$E102,COLUMN(REFERENCEMENT_FACADE[[#Headers],[TYPE DE DOCUMENT DE REFERENCE]])))))</f>
        <v>Avis Technique</v>
      </c>
      <c r="H136" s="2" t="str">
        <f ca="1">IF('PR-tampon'!B102="","",IF('PR-tampon'!B102=0,"",INDIRECT(NOM_FR_FACADE&amp;ADDRESS('PR-tampon'!$E102,COLUMN(REFERENCEMENT_FACADE[[#Headers],[REF]])))))</f>
        <v>2.2/23-1852_V1</v>
      </c>
      <c r="I136" s="10">
        <f ca="1">IF('PR-tampon'!B102="","",IF('PR-tampon'!B102=0,"",INDIRECT(NOM_FR_FACADE&amp;ADDRESS('PR-tampon'!$E102,COLUMN(REFERENCEMENT_FACADE[[#Headers],[AVIS LIMITE AU / VALIDITE]])))))</f>
        <v>45930</v>
      </c>
      <c r="J136" s="10" t="str">
        <f ca="1">IF('PR-tampon'!B102="","",IF('PR-tampon'!B102=0,"",INDIRECT(NOM_FR_FACADE&amp;ADDRESS('PR-tampon'!$E102,COLUMN(REFERENCEMENT_FACADE[[#Headers],[TC/TNC
dans le domaine d''emploi visé]])))))</f>
        <v>TC</v>
      </c>
      <c r="K136" s="2" t="str">
        <f ca="1">IF('PR-tampon'!B102="","",IF('PR-tampon'!B102=0,"",INDIRECT(NOM_FR_FACADE&amp;ADDRESS('PR-tampon'!$E102,COLUMN(REFERENCEMENT_FACADE[[#Headers],[Synthèse support visés]])))))</f>
        <v>COB (NF DTU 31.2) / CLT (Sous AT/DTA)</v>
      </c>
      <c r="L136" s="2" t="str">
        <f ca="1">IF('PR-tampon'!B102="","",IF('PR-tampon'!B102=0,"",INDIRECT(NOM_FR_FACADE&amp;ADDRESS('PR-tampon'!$E102,COLUMN(REFERENCEMENT_FACADE[[#Headers],[LIMITATION DE HAUTEUR DE FACADE3]])))))</f>
        <v>(Situation a à c) h≤ 18 m
(Situation d) h≤ 10 m</v>
      </c>
      <c r="M136" s="108">
        <f ca="1">IF('PR-tampon'!B102="","",IF('PR-tampon'!B102=0,"",INDIRECT(NOM_FR_FACADE&amp;ADDRESS('PR-tampon'!$E102,COLUMN(REFERENCEMENT_FACADE[[#Headers],[LIMITATION DE HAUTEUR DE FACADE]])))))</f>
        <v>18</v>
      </c>
      <c r="N136" s="88" t="str">
        <f ca="1">IF('PR-tampon'!B102="","",IF('PR-tampon'!B102=0,"",IF(INDIRECT(NOM_FR_FACADE&amp;ADDRESS('PR-tampon'!$E102,COLUMN(REFERENCEMENT_FACADE[Observation domaine d''emploi Hauteur])))=0,"-",INDIRECT(NOM_FR_FACADE&amp;ADDRESS('PR-tampon'!$E102,COLUMN(REFERENCEMENT_FACADE[Observation domaine d''emploi Hauteur]))))))</f>
        <v>Nb : Le critère de recherche par hauteur n'étant pas coché ou les données (hauteur ou situation) n'étant pas saisies, l'utilisateur est alerté qu'il peut exister des limites de hauteurs et des dispositions particulières données dans le référentiel technique du procédé qui ne sont pas affichées. 
Le logiciel peut les faire apparaitre, pour ce faire : 
 - la case de recherche en fonction de la hauteur doit être cochée ;
 - les données de hauteur ET de situation du bâtiment doivent être saisies.</v>
      </c>
      <c r="O136" s="2" t="str">
        <f ca="1">IF('PR-tampon'!B102="","",IF('PR-tampon'!B102=0,"",INDIRECT(NOM_FR_FACADE&amp;ADDRESS('PR-tampon'!$E102,COLUMN(REFERENCEMENT_FACADE[[#Headers],[Colonne zone visée]])))))</f>
        <v>4
4**
4**
2**</v>
      </c>
      <c r="P136" s="2" t="str">
        <f ca="1">IF('PR-tampon'!B102="","",IF('PR-tampon'!B102=0,"",INDIRECT(NOM_FR_FACADE&amp;ADDRESS('PR-tampon'!$E102,COLUMN(REFERENCEMENT_FACADE[[#Headers],[Colonne catégorie visée]])))))</f>
        <v>I
II
III
IV</v>
      </c>
      <c r="Q136" s="88" t="str">
        <f ca="1">IF(OR(RECH_CATEGORIE=FALSE,MID(Tableau5[[#This Row],[ZONE DE SISMICITE MAXIMALE POUR LA CATEGORIE DE BATIMENT VISEE]],2,2)="**"),IF('PR-tampon'!B102="","",IF('PR-tampon'!B102=0,"",IF(INDIRECT(NOM_FR_FACADE&amp;ADDRESS('PR-tampon'!$E102,COLUMN(REFERENCEMENT_FACADE[OBSERVATIONS SUR DOMAINE D''EMPLOI Sismique])))="","-",(INDIRECT(NOM_FR_FACADE&amp;ADDRESS('PR-tampon'!$E102,COLUMN(REFERENCEMENT_FACADE[OBSERVATIONS SUR DOMAINE D''EMPLOI Sismique]))))))),"")</f>
        <v>** Domaine d'emploi sismique :
Le procédé de bardage rapporté ALPHATON® HF, de dimensions maximales 350x1500x30mm peut être mis en œuvre en zones de sismicité et bâtiments</v>
      </c>
      <c r="R136" s="2" t="str">
        <f ca="1">IF('PR-tampon'!B102="","",IF('PR-tampon'!B102=0,"",IF(INDIRECT(NOM_FR_FACADE&amp;ADDRESS('PR-tampon'!$E102,COLUMN(REFERENCEMENT_FACADE[REF ApL])))=0,"",INDIRECT(NOM_FR_FACADE&amp;ADDRESS('PR-tampon'!$E102,COLUMN(REFERENCEMENT_FACADE[REF ApL]))))))</f>
        <v/>
      </c>
    </row>
    <row r="137" spans="1:18" ht="170.1" customHeight="1" x14ac:dyDescent="0.3">
      <c r="A137" s="2">
        <f ca="1">IF('PR-tampon'!B103=0,"",IF(A136+1&gt;'MODULE DE RECHERCHE'!$F$36,"",A136+1))</f>
        <v>95</v>
      </c>
      <c r="B137" s="10">
        <f ca="1">IF('PR-tampon'!E103="","",IF('PR-tampon'!E103=0,"",INDIRECT(NOM_FR_FACADE&amp;ADDRESS('PR-tampon'!$E103,COLUMN(REFERENCEMENT_FACADE[[#Headers],[DATE REFERENCEMENT]])))))</f>
        <v>45216</v>
      </c>
      <c r="C137" s="2" t="str">
        <f ca="1">IF('PR-tampon'!B103="","",IF('PR-tampon'!B103=0,"",INDIRECT(NOM_FR_FACADE&amp;ADDRESS('PR-tampon'!$E103,COLUMN(REFERENCEMENT_FACADE[[#Headers],[ASPECT]])))))</f>
        <v>Minéral</v>
      </c>
      <c r="D137" s="2" t="str">
        <f ca="1">IF('PR-tampon'!B103="","",IF('PR-tampon'!B103=0,"",INDIRECT(NOM_FR_FACADE&amp;ADDRESS('PR-tampon'!$E103,COLUMN(REFERENCEMENT_FACADE[[#Headers],[TYPE DE PROCEDE]])))))</f>
        <v>Bardage rapporté en terre cuite</v>
      </c>
      <c r="E137" s="2" t="str">
        <f ca="1">IF('PR-tampon'!B103="","",IF('PR-tampon'!B103=0,"",INDIRECT(NOM_FR_FACADE&amp;ADDRESS('PR-tampon'!$E103,COLUMN(REFERENCEMENT_FACADE[[#Headers],[NOM COMMERCIAL DU PROCEDE]])))))</f>
        <v>VETAbric+, VETApier+ Bardage</v>
      </c>
      <c r="F137" s="2" t="str">
        <f ca="1">IF('PR-tampon'!B103="","",IF('PR-tampon'!B103=0,"",INDIRECT(NOM_FR_FACADE&amp;ADDRESS('PR-tampon'!$E103,COLUMN(REFERENCEMENT_FACADE[[#Headers],[FABRICANT / TITULAIRE]])))))</f>
        <v>Veta France 
(FR)</v>
      </c>
      <c r="G137" s="2" t="str">
        <f ca="1">IF('PR-tampon'!B103="","",IF('PR-tampon'!B103=0,"",INDIRECT(NOM_FR_FACADE&amp;ADDRESS('PR-tampon'!$E103,COLUMN(REFERENCEMENT_FACADE[[#Headers],[TYPE DE DOCUMENT DE REFERENCE]])))))</f>
        <v>Avis Technique</v>
      </c>
      <c r="H137" s="2" t="str">
        <f ca="1">IF('PR-tampon'!B103="","",IF('PR-tampon'!B103=0,"",INDIRECT(NOM_FR_FACADE&amp;ADDRESS('PR-tampon'!$E103,COLUMN(REFERENCEMENT_FACADE[[#Headers],[REF]])))))</f>
        <v>2.2/17-1787_V3</v>
      </c>
      <c r="I137" s="10">
        <f ca="1">IF('PR-tampon'!B103="","",IF('PR-tampon'!B103=0,"",INDIRECT(NOM_FR_FACADE&amp;ADDRESS('PR-tampon'!$E103,COLUMN(REFERENCEMENT_FACADE[[#Headers],[AVIS LIMITE AU / VALIDITE]])))))</f>
        <v>45535</v>
      </c>
      <c r="J137" s="10" t="str">
        <f ca="1">IF('PR-tampon'!B103="","",IF('PR-tampon'!B103=0,"",INDIRECT(NOM_FR_FACADE&amp;ADDRESS('PR-tampon'!$E103,COLUMN(REFERENCEMENT_FACADE[[#Headers],[TC/TNC
dans le domaine d''emploi visé]])))))</f>
        <v>TC</v>
      </c>
      <c r="K137" s="2" t="str">
        <f ca="1">IF('PR-tampon'!B103="","",IF('PR-tampon'!B103=0,"",INDIRECT(NOM_FR_FACADE&amp;ADDRESS('PR-tampon'!$E103,COLUMN(REFERENCEMENT_FACADE[[#Headers],[Synthèse support visés]])))))</f>
        <v>COB (NF DTU 31.2) / CLT (Sous AT/DTA)</v>
      </c>
      <c r="L137" s="2" t="str">
        <f ca="1">IF('PR-tampon'!B103="","",IF('PR-tampon'!B103=0,"",INDIRECT(NOM_FR_FACADE&amp;ADDRESS('PR-tampon'!$E103,COLUMN(REFERENCEMENT_FACADE[[#Headers],[LIMITATION DE HAUTEUR DE FACADE3]])))))</f>
        <v>(Situation a à c) h≤ 10 m
(Situation d) h≤ 6 m</v>
      </c>
      <c r="M137" s="108">
        <f ca="1">IF('PR-tampon'!B103="","",IF('PR-tampon'!B103=0,"",INDIRECT(NOM_FR_FACADE&amp;ADDRESS('PR-tampon'!$E103,COLUMN(REFERENCEMENT_FACADE[[#Headers],[LIMITATION DE HAUTEUR DE FACADE]])))))</f>
        <v>10</v>
      </c>
      <c r="N137" s="88" t="str">
        <f ca="1">IF('PR-tampon'!B103="","",IF('PR-tampon'!B103=0,"",IF(INDIRECT(NOM_FR_FACADE&amp;ADDRESS('PR-tampon'!$E103,COLUMN(REFERENCEMENT_FACADE[Observation domaine d''emploi Hauteur])))=0,"-",INDIRECT(NOM_FR_FACADE&amp;ADDRESS('PR-tampon'!$E103,COLUMN(REFERENCEMENT_FACADE[Observation domaine d''emploi Hauteur]))))))</f>
        <v>Nb : Le critère de recherche par hauteur n'étant pas coché ou les données (hauteur ou situation) n'étant pas saisies, l'utilisateur est alerté qu'il peut exister des limites de hauteurs et des dispositions particulières données dans le référentiel technique du procédé qui ne sont pas affichées. 
Le logiciel peut les faire apparaitre, pour ce faire : 
 - la case de recherche en fonction de la hauteur doit être cochée ;
 - les données de hauteur ET de situation du bâtiment doivent être saisies.</v>
      </c>
      <c r="O137" s="2" t="str">
        <f ca="1">IF('PR-tampon'!B103="","",IF('PR-tampon'!B103=0,"",INDIRECT(NOM_FR_FACADE&amp;ADDRESS('PR-tampon'!$E103,COLUMN(REFERENCEMENT_FACADE[[#Headers],[Colonne zone visée]])))))</f>
        <v>4
4**
4**
4**</v>
      </c>
      <c r="P137" s="2" t="str">
        <f ca="1">IF('PR-tampon'!B103="","",IF('PR-tampon'!B103=0,"",INDIRECT(NOM_FR_FACADE&amp;ADDRESS('PR-tampon'!$E103,COLUMN(REFERENCEMENT_FACADE[[#Headers],[Colonne catégorie visée]])))))</f>
        <v>I
II
III
IV</v>
      </c>
      <c r="Q137" s="88" t="str">
        <f ca="1">IF(OR(RECH_CATEGORIE=FALSE,MID(Tableau5[[#This Row],[ZONE DE SISMICITE MAXIMALE POUR LA CATEGORIE DE BATIMENT VISEE]],2,2)="**"),IF('PR-tampon'!B103="","",IF('PR-tampon'!B103=0,"",IF(INDIRECT(NOM_FR_FACADE&amp;ADDRESS('PR-tampon'!$E103,COLUMN(REFERENCEMENT_FACADE[OBSERVATIONS SUR DOMAINE D''EMPLOI Sismique])))="","-",(INDIRECT(NOM_FR_FACADE&amp;ADDRESS('PR-tampon'!$E103,COLUMN(REFERENCEMENT_FACADE[OBSERVATIONS SUR DOMAINE D''EMPLOI Sismique]))))))),"")</f>
        <v>** Domaine d'emploi sismique :
Le procédé de bardage rapporté VETAbric+, VETApier+ peut être mis en œuvre, sur ossature bois, en zones de sismicité et bâtiments sur parois support CLT uniquement</v>
      </c>
      <c r="R137" s="2" t="str">
        <f ca="1">IF('PR-tampon'!B103="","",IF('PR-tampon'!B103=0,"",IF(INDIRECT(NOM_FR_FACADE&amp;ADDRESS('PR-tampon'!$E103,COLUMN(REFERENCEMENT_FACADE[REF ApL])))=0,"",INDIRECT(NOM_FR_FACADE&amp;ADDRESS('PR-tampon'!$E103,COLUMN(REFERENCEMENT_FACADE[REF ApL]))))))</f>
        <v/>
      </c>
    </row>
    <row r="138" spans="1:18" ht="170.1" customHeight="1" x14ac:dyDescent="0.3">
      <c r="A138" s="2">
        <f ca="1">IF('PR-tampon'!B104=0,"",IF(A137+1&gt;'MODULE DE RECHERCHE'!$F$36,"",A137+1))</f>
        <v>96</v>
      </c>
      <c r="B138" s="10">
        <f ca="1">IF('PR-tampon'!E104="","",IF('PR-tampon'!E104=0,"",INDIRECT(NOM_FR_FACADE&amp;ADDRESS('PR-tampon'!$E104,COLUMN(REFERENCEMENT_FACADE[[#Headers],[DATE REFERENCEMENT]])))))</f>
        <v>45049</v>
      </c>
      <c r="C138" s="2" t="str">
        <f ca="1">IF('PR-tampon'!B104="","",IF('PR-tampon'!B104=0,"",INDIRECT(NOM_FR_FACADE&amp;ADDRESS('PR-tampon'!$E104,COLUMN(REFERENCEMENT_FACADE[[#Headers],[ASPECT]])))))</f>
        <v>Minéral</v>
      </c>
      <c r="D138" s="2" t="str">
        <f ca="1">IF('PR-tampon'!B104="","",IF('PR-tampon'!B104=0,"",INDIRECT(NOM_FR_FACADE&amp;ADDRESS('PR-tampon'!$E104,COLUMN(REFERENCEMENT_FACADE[[#Headers],[TYPE DE PROCEDE]])))))</f>
        <v>Bardage rapporté en terre cuite</v>
      </c>
      <c r="E138" s="2" t="str">
        <f ca="1">IF('PR-tampon'!B104="","",IF('PR-tampon'!B104=0,"",INDIRECT(NOM_FR_FACADE&amp;ADDRESS('PR-tampon'!$E104,COLUMN(REFERENCEMENT_FACADE[[#Headers],[NOM COMMERCIAL DU PROCEDE]])))))</f>
        <v>Argelite sur support bois</v>
      </c>
      <c r="F138" s="2" t="str">
        <f ca="1">IF('PR-tampon'!B104="","",IF('PR-tampon'!B104=0,"",INDIRECT(NOM_FR_FACADE&amp;ADDRESS('PR-tampon'!$E104,COLUMN(REFERENCEMENT_FACADE[[#Headers],[FABRICANT / TITULAIRE]])))))</f>
        <v>Wienerberger S.A.S. 
(FR)</v>
      </c>
      <c r="G138" s="2" t="str">
        <f ca="1">IF('PR-tampon'!B104="","",IF('PR-tampon'!B104=0,"",INDIRECT(NOM_FR_FACADE&amp;ADDRESS('PR-tampon'!$E104,COLUMN(REFERENCEMENT_FACADE[[#Headers],[TYPE DE DOCUMENT DE REFERENCE]])))))</f>
        <v>Avis Technique</v>
      </c>
      <c r="H138" s="2" t="str">
        <f ca="1">IF('PR-tampon'!B104="","",IF('PR-tampon'!B104=0,"",INDIRECT(NOM_FR_FACADE&amp;ADDRESS('PR-tampon'!$E104,COLUMN(REFERENCEMENT_FACADE[[#Headers],[REF]])))))</f>
        <v>2.2/22-1842_V1</v>
      </c>
      <c r="I138" s="10">
        <f ca="1">IF('PR-tampon'!B104="","",IF('PR-tampon'!B104=0,"",INDIRECT(NOM_FR_FACADE&amp;ADDRESS('PR-tampon'!$E104,COLUMN(REFERENCEMENT_FACADE[[#Headers],[AVIS LIMITE AU / VALIDITE]])))))</f>
        <v>45565</v>
      </c>
      <c r="J138" s="10" t="str">
        <f ca="1">IF('PR-tampon'!B104="","",IF('PR-tampon'!B104=0,"",INDIRECT(NOM_FR_FACADE&amp;ADDRESS('PR-tampon'!$E104,COLUMN(REFERENCEMENT_FACADE[[#Headers],[TC/TNC
dans le domaine d''emploi visé]])))))</f>
        <v>TC</v>
      </c>
      <c r="K138" s="2" t="str">
        <f ca="1">IF('PR-tampon'!B104="","",IF('PR-tampon'!B104=0,"",INDIRECT(NOM_FR_FACADE&amp;ADDRESS('PR-tampon'!$E104,COLUMN(REFERENCEMENT_FACADE[[#Headers],[Synthèse support visés]])))))</f>
        <v>COB (NF DTU 31.2) / CLT (Sous AT/DTA)</v>
      </c>
      <c r="L138" s="2" t="str">
        <f ca="1">IF('PR-tampon'!B104="","",IF('PR-tampon'!B104=0,"",INDIRECT(NOM_FR_FACADE&amp;ADDRESS('PR-tampon'!$E104,COLUMN(REFERENCEMENT_FACADE[[#Headers],[LIMITATION DE HAUTEUR DE FACADE3]])))))</f>
        <v>(Situation a à c) h≤ 18 m
(Situation d) h≤ 10 m</v>
      </c>
      <c r="M138" s="108">
        <f ca="1">IF('PR-tampon'!B104="","",IF('PR-tampon'!B104=0,"",INDIRECT(NOM_FR_FACADE&amp;ADDRESS('PR-tampon'!$E104,COLUMN(REFERENCEMENT_FACADE[[#Headers],[LIMITATION DE HAUTEUR DE FACADE]])))))</f>
        <v>18</v>
      </c>
      <c r="N138" s="88" t="str">
        <f ca="1">IF('PR-tampon'!B104="","",IF('PR-tampon'!B104=0,"",IF(INDIRECT(NOM_FR_FACADE&amp;ADDRESS('PR-tampon'!$E104,COLUMN(REFERENCEMENT_FACADE[Observation domaine d''emploi Hauteur])))=0,"-",INDIRECT(NOM_FR_FACADE&amp;ADDRESS('PR-tampon'!$E104,COLUMN(REFERENCEMENT_FACADE[Observation domaine d''emploi Hauteur]))))))</f>
        <v>Nb : Le critère de recherche par hauteur n'étant pas coché ou les données (hauteur ou situation) n'étant pas saisies, l'utilisateur est alerté qu'il peut exister des limites de hauteurs et des dispositions particulières données dans le référentiel technique du procédé qui ne sont pas affichées. 
Le logiciel peut les faire apparaitre, pour ce faire : 
 - la case de recherche en fonction de la hauteur doit être cochée ;
 - les données de hauteur ET de situation du bâtiment doivent être saisies.</v>
      </c>
      <c r="O138" s="2" t="str">
        <f ca="1">IF('PR-tampon'!B104="","",IF('PR-tampon'!B104=0,"",INDIRECT(NOM_FR_FACADE&amp;ADDRESS('PR-tampon'!$E104,COLUMN(REFERENCEMENT_FACADE[[#Headers],[Colonne zone visée]])))))</f>
        <v>4
4**
4**
4**</v>
      </c>
      <c r="P138" s="2" t="str">
        <f ca="1">IF('PR-tampon'!B104="","",IF('PR-tampon'!B104=0,"",INDIRECT(NOM_FR_FACADE&amp;ADDRESS('PR-tampon'!$E104,COLUMN(REFERENCEMENT_FACADE[[#Headers],[Colonne catégorie visée]])))))</f>
        <v>I
II
III
IV</v>
      </c>
      <c r="Q138" s="88" t="str">
        <f ca="1">IF(OR(RECH_CATEGORIE=FALSE,MID(Tableau5[[#This Row],[ZONE DE SISMICITE MAXIMALE POUR LA CATEGORIE DE BATIMENT VISEE]],2,2)="**"),IF('PR-tampon'!B104="","",IF('PR-tampon'!B104=0,"",IF(INDIRECT(NOM_FR_FACADE&amp;ADDRESS('PR-tampon'!$E104,COLUMN(REFERENCEMENT_FACADE[OBSERVATIONS SUR DOMAINE D''EMPLOI Sismique])))="","-",(INDIRECT(NOM_FR_FACADE&amp;ADDRESS('PR-tampon'!$E104,COLUMN(REFERENCEMENT_FACADE[OBSERVATIONS SUR DOMAINE D''EMPLOI Sismique]))))))),"")</f>
        <v>** Domaine d'emploi sismique :
Pose en zones sismique du bardage rapporté Argelite sur ossature bois pour des longueurs de
bardeau jusqu’à 800 mm</v>
      </c>
      <c r="R138" s="2" t="str">
        <f ca="1">IF('PR-tampon'!B104="","",IF('PR-tampon'!B104=0,"",IF(INDIRECT(NOM_FR_FACADE&amp;ADDRESS('PR-tampon'!$E104,COLUMN(REFERENCEMENT_FACADE[REF ApL])))=0,"",INDIRECT(NOM_FR_FACADE&amp;ADDRESS('PR-tampon'!$E104,COLUMN(REFERENCEMENT_FACADE[REF ApL]))))))</f>
        <v/>
      </c>
    </row>
    <row r="139" spans="1:18" ht="170.1" customHeight="1" x14ac:dyDescent="0.3">
      <c r="A139" s="2">
        <f ca="1">IF('PR-tampon'!B105=0,"",IF(A138+1&gt;'MODULE DE RECHERCHE'!$F$36,"",A138+1))</f>
        <v>97</v>
      </c>
      <c r="B139" s="10">
        <f ca="1">IF('PR-tampon'!E105="","",IF('PR-tampon'!E105=0,"",INDIRECT(NOM_FR_FACADE&amp;ADDRESS('PR-tampon'!$E105,COLUMN(REFERENCEMENT_FACADE[[#Headers],[DATE REFERENCEMENT]])))))</f>
        <v>45049</v>
      </c>
      <c r="C139" s="2" t="str">
        <f ca="1">IF('PR-tampon'!B105="","",IF('PR-tampon'!B105=0,"",INDIRECT(NOM_FR_FACADE&amp;ADDRESS('PR-tampon'!$E105,COLUMN(REFERENCEMENT_FACADE[[#Headers],[ASPECT]])))))</f>
        <v>Minéral</v>
      </c>
      <c r="D139" s="2" t="str">
        <f ca="1">IF('PR-tampon'!B105="","",IF('PR-tampon'!B105=0,"",INDIRECT(NOM_FR_FACADE&amp;ADDRESS('PR-tampon'!$E105,COLUMN(REFERENCEMENT_FACADE[[#Headers],[TYPE DE PROCEDE]])))))</f>
        <v>Bardage rapporté en terre cuite</v>
      </c>
      <c r="E139" s="2" t="str">
        <f ca="1">IF('PR-tampon'!B105="","",IF('PR-tampon'!B105=0,"",INDIRECT(NOM_FR_FACADE&amp;ADDRESS('PR-tampon'!$E105,COLUMN(REFERENCEMENT_FACADE[[#Headers],[NOM COMMERCIAL DU PROCEDE]])))))</f>
        <v>ArGeTon sur support COB/CLT</v>
      </c>
      <c r="F139" s="2" t="str">
        <f ca="1">IF('PR-tampon'!B105="","",IF('PR-tampon'!B105=0,"",INDIRECT(NOM_FR_FACADE&amp;ADDRESS('PR-tampon'!$E105,COLUMN(REFERENCEMENT_FACADE[[#Headers],[FABRICANT / TITULAIRE]])))))</f>
        <v>Wienerberger S.A.S. 
(FR)</v>
      </c>
      <c r="G139" s="2" t="str">
        <f ca="1">IF('PR-tampon'!B105="","",IF('PR-tampon'!B105=0,"",INDIRECT(NOM_FR_FACADE&amp;ADDRESS('PR-tampon'!$E105,COLUMN(REFERENCEMENT_FACADE[[#Headers],[TYPE DE DOCUMENT DE REFERENCE]])))))</f>
        <v>Avis Technique</v>
      </c>
      <c r="H139" s="2" t="str">
        <f ca="1">IF('PR-tampon'!B105="","",IF('PR-tampon'!B105=0,"",INDIRECT(NOM_FR_FACADE&amp;ADDRESS('PR-tampon'!$E105,COLUMN(REFERENCEMENT_FACADE[[#Headers],[REF]])))))</f>
        <v>2.2/22-1841_V1</v>
      </c>
      <c r="I139" s="10">
        <f ca="1">IF('PR-tampon'!B105="","",IF('PR-tampon'!B105=0,"",INDIRECT(NOM_FR_FACADE&amp;ADDRESS('PR-tampon'!$E105,COLUMN(REFERENCEMENT_FACADE[[#Headers],[AVIS LIMITE AU / VALIDITE]])))))</f>
        <v>46112</v>
      </c>
      <c r="J139" s="10" t="str">
        <f ca="1">IF('PR-tampon'!B105="","",IF('PR-tampon'!B105=0,"",INDIRECT(NOM_FR_FACADE&amp;ADDRESS('PR-tampon'!$E105,COLUMN(REFERENCEMENT_FACADE[[#Headers],[TC/TNC
dans le domaine d''emploi visé]])))))</f>
        <v>TC</v>
      </c>
      <c r="K139" s="2" t="str">
        <f ca="1">IF('PR-tampon'!B105="","",IF('PR-tampon'!B105=0,"",INDIRECT(NOM_FR_FACADE&amp;ADDRESS('PR-tampon'!$E105,COLUMN(REFERENCEMENT_FACADE[[#Headers],[Synthèse support visés]])))))</f>
        <v>COB (NF DTU 31.2) / CLT (Sous AT/DTA)</v>
      </c>
      <c r="L139" s="2" t="str">
        <f ca="1">IF('PR-tampon'!B105="","",IF('PR-tampon'!B105=0,"",INDIRECT(NOM_FR_FACADE&amp;ADDRESS('PR-tampon'!$E105,COLUMN(REFERENCEMENT_FACADE[[#Headers],[LIMITATION DE HAUTEUR DE FACADE3]])))))</f>
        <v>(Situation a à c) h≤ 18 m
(Situation d) h≤ 10 m</v>
      </c>
      <c r="M139" s="108">
        <f ca="1">IF('PR-tampon'!B105="","",IF('PR-tampon'!B105=0,"",INDIRECT(NOM_FR_FACADE&amp;ADDRESS('PR-tampon'!$E105,COLUMN(REFERENCEMENT_FACADE[[#Headers],[LIMITATION DE HAUTEUR DE FACADE]])))))</f>
        <v>18</v>
      </c>
      <c r="N139" s="88" t="str">
        <f ca="1">IF('PR-tampon'!B105="","",IF('PR-tampon'!B105=0,"",IF(INDIRECT(NOM_FR_FACADE&amp;ADDRESS('PR-tampon'!$E105,COLUMN(REFERENCEMENT_FACADE[Observation domaine d''emploi Hauteur])))=0,"-",INDIRECT(NOM_FR_FACADE&amp;ADDRESS('PR-tampon'!$E105,COLUMN(REFERENCEMENT_FACADE[Observation domaine d''emploi Hauteur]))))))</f>
        <v>Nb : Le critère de recherche par hauteur n'étant pas coché ou les données (hauteur ou situation) n'étant pas saisies, l'utilisateur est alerté qu'il peut exister des limites de hauteurs et des dispositions particulières données dans le référentiel technique du procédé qui ne sont pas affichées. 
Le logiciel peut les faire apparaitre, pour ce faire : 
 - la case de recherche en fonction de la hauteur doit être cochée ;
 - les données de hauteur ET de situation du bâtiment doivent être saisies.</v>
      </c>
      <c r="O139" s="2" t="str">
        <f ca="1">IF('PR-tampon'!B105="","",IF('PR-tampon'!B105=0,"",INDIRECT(NOM_FR_FACADE&amp;ADDRESS('PR-tampon'!$E105,COLUMN(REFERENCEMENT_FACADE[[#Headers],[Colonne zone visée]])))))</f>
        <v>4
4**
3**
3**</v>
      </c>
      <c r="P139" s="2" t="str">
        <f ca="1">IF('PR-tampon'!B105="","",IF('PR-tampon'!B105=0,"",INDIRECT(NOM_FR_FACADE&amp;ADDRESS('PR-tampon'!$E105,COLUMN(REFERENCEMENT_FACADE[[#Headers],[Colonne catégorie visée]])))))</f>
        <v>I
II
III
IV</v>
      </c>
      <c r="Q139" s="88" t="str">
        <f ca="1">IF(OR(RECH_CATEGORIE=FALSE,MID(Tableau5[[#This Row],[ZONE DE SISMICITE MAXIMALE POUR LA CATEGORIE DE BATIMENT VISEE]],2,2)="**"),IF('PR-tampon'!B105="","",IF('PR-tampon'!B105=0,"",IF(INDIRECT(NOM_FR_FACADE&amp;ADDRESS('PR-tampon'!$E105,COLUMN(REFERENCEMENT_FACADE[OBSERVATIONS SUR DOMAINE D''EMPLOI Sismique])))="","-",(INDIRECT(NOM_FR_FACADE&amp;ADDRESS('PR-tampon'!$E105,COLUMN(REFERENCEMENT_FACADE[OBSERVATIONS SUR DOMAINE D''EMPLOI Sismique]))))))),"")</f>
        <v>** Domaine d'emploi sismique :
Pose du procédé ArGeTon en zones sismiques en bardage rapporté sur ossature bois sur COB/CLT simple réseau</v>
      </c>
      <c r="R139" s="2" t="str">
        <f ca="1">IF('PR-tampon'!B105="","",IF('PR-tampon'!B105=0,"",IF(INDIRECT(NOM_FR_FACADE&amp;ADDRESS('PR-tampon'!$E105,COLUMN(REFERENCEMENT_FACADE[REF ApL])))=0,"",INDIRECT(NOM_FR_FACADE&amp;ADDRESS('PR-tampon'!$E105,COLUMN(REFERENCEMENT_FACADE[REF ApL]))))))</f>
        <v/>
      </c>
    </row>
    <row r="140" spans="1:18" ht="170.1" customHeight="1" x14ac:dyDescent="0.3">
      <c r="A140" s="2">
        <f ca="1">IF('PR-tampon'!B106=0,"",IF(A139+1&gt;'MODULE DE RECHERCHE'!$F$36,"",A139+1))</f>
        <v>98</v>
      </c>
      <c r="B140" s="10">
        <f ca="1">IF('PR-tampon'!E106="","",IF('PR-tampon'!E106=0,"",INDIRECT(NOM_FR_FACADE&amp;ADDRESS('PR-tampon'!$E106,COLUMN(REFERENCEMENT_FACADE[[#Headers],[DATE REFERENCEMENT]])))))</f>
        <v>45049</v>
      </c>
      <c r="C140" s="2" t="str">
        <f ca="1">IF('PR-tampon'!B106="","",IF('PR-tampon'!B106=0,"",INDIRECT(NOM_FR_FACADE&amp;ADDRESS('PR-tampon'!$E106,COLUMN(REFERENCEMENT_FACADE[[#Headers],[ASPECT]])))))</f>
        <v>Minéral</v>
      </c>
      <c r="D140" s="2" t="str">
        <f ca="1">IF('PR-tampon'!B106="","",IF('PR-tampon'!B106=0,"",INDIRECT(NOM_FR_FACADE&amp;ADDRESS('PR-tampon'!$E106,COLUMN(REFERENCEMENT_FACADE[[#Headers],[TYPE DE PROCEDE]])))))</f>
        <v>Bardage rapporté en terre cuite</v>
      </c>
      <c r="E140" s="2" t="str">
        <f ca="1">IF('PR-tampon'!B106="","",IF('PR-tampon'!B106=0,"",INDIRECT(NOM_FR_FACADE&amp;ADDRESS('PR-tampon'!$E106,COLUMN(REFERENCEMENT_FACADE[[#Headers],[NOM COMMERCIAL DU PROCEDE]])))))</f>
        <v>Piterak Slim sur support bois</v>
      </c>
      <c r="F140" s="2" t="str">
        <f ca="1">IF('PR-tampon'!B106="","",IF('PR-tampon'!B106=0,"",INDIRECT(NOM_FR_FACADE&amp;ADDRESS('PR-tampon'!$E106,COLUMN(REFERENCEMENT_FACADE[[#Headers],[FABRICANT / TITULAIRE]])))))</f>
        <v>Terreal
(FR)</v>
      </c>
      <c r="G140" s="2" t="str">
        <f ca="1">IF('PR-tampon'!B106="","",IF('PR-tampon'!B106=0,"",INDIRECT(NOM_FR_FACADE&amp;ADDRESS('PR-tampon'!$E106,COLUMN(REFERENCEMENT_FACADE[[#Headers],[TYPE DE DOCUMENT DE REFERENCE]])))))</f>
        <v>Avis Technique</v>
      </c>
      <c r="H140" s="2" t="str">
        <f ca="1">IF('PR-tampon'!B106="","",IF('PR-tampon'!B106=0,"",INDIRECT(NOM_FR_FACADE&amp;ADDRESS('PR-tampon'!$E106,COLUMN(REFERENCEMENT_FACADE[[#Headers],[REF]])))))</f>
        <v>2.2/21-1825_V2</v>
      </c>
      <c r="I140" s="10">
        <f ca="1">IF('PR-tampon'!B106="","",IF('PR-tampon'!B106=0,"",INDIRECT(NOM_FR_FACADE&amp;ADDRESS('PR-tampon'!$E106,COLUMN(REFERENCEMENT_FACADE[[#Headers],[AVIS LIMITE AU / VALIDITE]])))))</f>
        <v>47118</v>
      </c>
      <c r="J140" s="10" t="str">
        <f ca="1">IF('PR-tampon'!B106="","",IF('PR-tampon'!B106=0,"",INDIRECT(NOM_FR_FACADE&amp;ADDRESS('PR-tampon'!$E106,COLUMN(REFERENCEMENT_FACADE[[#Headers],[TC/TNC
dans le domaine d''emploi visé]])))))</f>
        <v>TC</v>
      </c>
      <c r="K140" s="2" t="str">
        <f ca="1">IF('PR-tampon'!B106="","",IF('PR-tampon'!B106=0,"",INDIRECT(NOM_FR_FACADE&amp;ADDRESS('PR-tampon'!$E106,COLUMN(REFERENCEMENT_FACADE[[#Headers],[Synthèse support visés]])))))</f>
        <v>COB (NF DTU 31.2) / CLT (Sous AT/DTA)</v>
      </c>
      <c r="L140" s="2" t="str">
        <f ca="1">IF('PR-tampon'!B106="","",IF('PR-tampon'!B106=0,"",INDIRECT(NOM_FR_FACADE&amp;ADDRESS('PR-tampon'!$E106,COLUMN(REFERENCEMENT_FACADE[[#Headers],[LIMITATION DE HAUTEUR DE FACADE3]])))))</f>
        <v>(Situation a à c) h≤ 18 m
(Situation d) h≤ 10 m</v>
      </c>
      <c r="M140" s="108">
        <f ca="1">IF('PR-tampon'!B106="","",IF('PR-tampon'!B106=0,"",INDIRECT(NOM_FR_FACADE&amp;ADDRESS('PR-tampon'!$E106,COLUMN(REFERENCEMENT_FACADE[[#Headers],[LIMITATION DE HAUTEUR DE FACADE]])))))</f>
        <v>18</v>
      </c>
      <c r="N140" s="88" t="str">
        <f ca="1">IF('PR-tampon'!B106="","",IF('PR-tampon'!B106=0,"",IF(INDIRECT(NOM_FR_FACADE&amp;ADDRESS('PR-tampon'!$E106,COLUMN(REFERENCEMENT_FACADE[Observation domaine d''emploi Hauteur])))=0,"-",INDIRECT(NOM_FR_FACADE&amp;ADDRESS('PR-tampon'!$E106,COLUMN(REFERENCEMENT_FACADE[Observation domaine d''emploi Hauteur]))))))</f>
        <v>Nb : Le critère de recherche par hauteur n'étant pas coché ou les données (hauteur ou situation) n'étant pas saisies, l'utilisateur est alerté qu'il peut exister des limites de hauteurs et des dispositions particulières données dans le référentiel technique du procédé qui ne sont pas affichées. 
Le logiciel peut les faire apparaitre, pour ce faire : 
 - la case de recherche en fonction de la hauteur doit être cochée ;
 - les données de hauteur ET de situation du bâtiment doivent être saisies.</v>
      </c>
      <c r="O140" s="2" t="str">
        <f ca="1">IF('PR-tampon'!B106="","",IF('PR-tampon'!B106=0,"",INDIRECT(NOM_FR_FACADE&amp;ADDRESS('PR-tampon'!$E106,COLUMN(REFERENCEMENT_FACADE[[#Headers],[Colonne zone visée]])))))</f>
        <v>4
4**
4**
4**</v>
      </c>
      <c r="P140" s="2" t="str">
        <f ca="1">IF('PR-tampon'!B106="","",IF('PR-tampon'!B106=0,"",INDIRECT(NOM_FR_FACADE&amp;ADDRESS('PR-tampon'!$E106,COLUMN(REFERENCEMENT_FACADE[[#Headers],[Colonne catégorie visée]])))))</f>
        <v>I
II
III
IV</v>
      </c>
      <c r="Q140" s="88" t="str">
        <f ca="1">IF(OR(RECH_CATEGORIE=FALSE,MID(Tableau5[[#This Row],[ZONE DE SISMICITE MAXIMALE POUR LA CATEGORIE DE BATIMENT VISEE]],2,2)="**"),IF('PR-tampon'!B106="","",IF('PR-tampon'!B106=0,"",IF(INDIRECT(NOM_FR_FACADE&amp;ADDRESS('PR-tampon'!$E106,COLUMN(REFERENCEMENT_FACADE[OBSERVATIONS SUR DOMAINE D''EMPLOI Sismique])))="","-",(INDIRECT(NOM_FR_FACADE&amp;ADDRESS('PR-tampon'!$E106,COLUMN(REFERENCEMENT_FACADE[OBSERVATIONS SUR DOMAINE D''EMPLOI Sismique]))))))),"")</f>
        <v xml:space="preserve">** Domaine d'emploi sismique :
Le procédé de bardage rapporté PITERAK SLIM, de dimensions maximales (e x h x L) 30 x 600 x 1290 mm sur COB ou 30 x 600 x 1800 mm pour le CLT, peut être mis en œuvre sur ossature aluminium en pose directe </v>
      </c>
      <c r="R140" s="2" t="str">
        <f ca="1">IF('PR-tampon'!B106="","",IF('PR-tampon'!B106=0,"",IF(INDIRECT(NOM_FR_FACADE&amp;ADDRESS('PR-tampon'!$E106,COLUMN(REFERENCEMENT_FACADE[REF ApL])))=0,"",INDIRECT(NOM_FR_FACADE&amp;ADDRESS('PR-tampon'!$E106,COLUMN(REFERENCEMENT_FACADE[REF ApL]))))))</f>
        <v/>
      </c>
    </row>
    <row r="141" spans="1:18" ht="170.1" customHeight="1" x14ac:dyDescent="0.3">
      <c r="A141" s="2">
        <f ca="1">IF('PR-tampon'!B107=0,"",IF(A140+1&gt;'MODULE DE RECHERCHE'!$F$36,"",A140+1))</f>
        <v>99</v>
      </c>
      <c r="B141" s="10">
        <f ca="1">IF('PR-tampon'!E107="","",IF('PR-tampon'!E107=0,"",INDIRECT(NOM_FR_FACADE&amp;ADDRESS('PR-tampon'!$E107,COLUMN(REFERENCEMENT_FACADE[[#Headers],[DATE REFERENCEMENT]])))))</f>
        <v>45049</v>
      </c>
      <c r="C141" s="2" t="str">
        <f ca="1">IF('PR-tampon'!B107="","",IF('PR-tampon'!B107=0,"",INDIRECT(NOM_FR_FACADE&amp;ADDRESS('PR-tampon'!$E107,COLUMN(REFERENCEMENT_FACADE[[#Headers],[ASPECT]])))))</f>
        <v>Minéral</v>
      </c>
      <c r="D141" s="2" t="str">
        <f ca="1">IF('PR-tampon'!B107="","",IF('PR-tampon'!B107=0,"",INDIRECT(NOM_FR_FACADE&amp;ADDRESS('PR-tampon'!$E107,COLUMN(REFERENCEMENT_FACADE[[#Headers],[TYPE DE PROCEDE]])))))</f>
        <v>Bardage rapporté en terre cuite</v>
      </c>
      <c r="E141" s="2" t="str">
        <f ca="1">IF('PR-tampon'!B107="","",IF('PR-tampon'!B107=0,"",INDIRECT(NOM_FR_FACADE&amp;ADDRESS('PR-tampon'!$E107,COLUMN(REFERENCEMENT_FACADE[[#Headers],[NOM COMMERCIAL DU PROCEDE]])))))</f>
        <v>Piterak XS</v>
      </c>
      <c r="F141" s="2" t="str">
        <f ca="1">IF('PR-tampon'!B107="","",IF('PR-tampon'!B107=0,"",INDIRECT(NOM_FR_FACADE&amp;ADDRESS('PR-tampon'!$E107,COLUMN(REFERENCEMENT_FACADE[[#Headers],[FABRICANT / TITULAIRE]])))))</f>
        <v>Terreal
(FR)</v>
      </c>
      <c r="G141" s="2" t="str">
        <f ca="1">IF('PR-tampon'!B107="","",IF('PR-tampon'!B107=0,"",INDIRECT(NOM_FR_FACADE&amp;ADDRESS('PR-tampon'!$E107,COLUMN(REFERENCEMENT_FACADE[[#Headers],[TYPE DE DOCUMENT DE REFERENCE]])))))</f>
        <v>Avis Technique</v>
      </c>
      <c r="H141" s="2" t="str">
        <f ca="1">IF('PR-tampon'!B107="","",IF('PR-tampon'!B107=0,"",INDIRECT(NOM_FR_FACADE&amp;ADDRESS('PR-tampon'!$E107,COLUMN(REFERENCEMENT_FACADE[[#Headers],[REF]])))))</f>
        <v>2.2/18-1793_V2</v>
      </c>
      <c r="I141" s="10">
        <f ca="1">IF('PR-tampon'!B107="","",IF('PR-tampon'!B107=0,"",INDIRECT(NOM_FR_FACADE&amp;ADDRESS('PR-tampon'!$E107,COLUMN(REFERENCEMENT_FACADE[[#Headers],[AVIS LIMITE AU / VALIDITE]])))))</f>
        <v>46843</v>
      </c>
      <c r="J141" s="10" t="str">
        <f ca="1">IF('PR-tampon'!B107="","",IF('PR-tampon'!B107=0,"",INDIRECT(NOM_FR_FACADE&amp;ADDRESS('PR-tampon'!$E107,COLUMN(REFERENCEMENT_FACADE[[#Headers],[TC/TNC
dans le domaine d''emploi visé]])))))</f>
        <v>TC</v>
      </c>
      <c r="K141" s="2" t="str">
        <f ca="1">IF('PR-tampon'!B107="","",IF('PR-tampon'!B107=0,"",INDIRECT(NOM_FR_FACADE&amp;ADDRESS('PR-tampon'!$E107,COLUMN(REFERENCEMENT_FACADE[[#Headers],[Synthèse support visés]])))))</f>
        <v>COB (NF DTU 31.2) / CLT (Sous AT/DTA)</v>
      </c>
      <c r="L141" s="2" t="str">
        <f ca="1">IF('PR-tampon'!B107="","",IF('PR-tampon'!B107=0,"",INDIRECT(NOM_FR_FACADE&amp;ADDRESS('PR-tampon'!$E107,COLUMN(REFERENCEMENT_FACADE[[#Headers],[LIMITATION DE HAUTEUR DE FACADE3]])))))</f>
        <v>(Situation a à c) h≤ 10 m
(Situation d) h≤ 6 m</v>
      </c>
      <c r="M141" s="108">
        <f ca="1">IF('PR-tampon'!B107="","",IF('PR-tampon'!B107=0,"",INDIRECT(NOM_FR_FACADE&amp;ADDRESS('PR-tampon'!$E107,COLUMN(REFERENCEMENT_FACADE[[#Headers],[LIMITATION DE HAUTEUR DE FACADE]])))))</f>
        <v>10</v>
      </c>
      <c r="N141" s="88" t="str">
        <f ca="1">IF('PR-tampon'!B107="","",IF('PR-tampon'!B107=0,"",IF(INDIRECT(NOM_FR_FACADE&amp;ADDRESS('PR-tampon'!$E107,COLUMN(REFERENCEMENT_FACADE[Observation domaine d''emploi Hauteur])))=0,"-",INDIRECT(NOM_FR_FACADE&amp;ADDRESS('PR-tampon'!$E107,COLUMN(REFERENCEMENT_FACADE[Observation domaine d''emploi Hauteur]))))))</f>
        <v>Nb : Le critère de recherche par hauteur n'étant pas coché ou les données (hauteur ou situation) n'étant pas saisies, l'utilisateur est alerté qu'il peut exister des limites de hauteurs et des dispositions particulières données dans le référentiel technique du procédé qui ne sont pas affichées. 
Le logiciel peut les faire apparaitre, pour ce faire : 
 - la case de recherche en fonction de la hauteur doit être cochée ;
 - les données de hauteur ET de situation du bâtiment doivent être saisies.</v>
      </c>
      <c r="O141" s="2" t="str">
        <f ca="1">IF('PR-tampon'!B107="","",IF('PR-tampon'!B107=0,"",INDIRECT(NOM_FR_FACADE&amp;ADDRESS('PR-tampon'!$E107,COLUMN(REFERENCEMENT_FACADE[[#Headers],[Colonne zone visée]])))))</f>
        <v>4
4**
3*
1</v>
      </c>
      <c r="P141" s="2" t="str">
        <f ca="1">IF('PR-tampon'!B107="","",IF('PR-tampon'!B107=0,"",INDIRECT(NOM_FR_FACADE&amp;ADDRESS('PR-tampon'!$E107,COLUMN(REFERENCEMENT_FACADE[[#Headers],[Colonne catégorie visée]])))))</f>
        <v>I
II
III
IV</v>
      </c>
      <c r="Q141" s="88" t="str">
        <f ca="1">IF(OR(RECH_CATEGORIE=FALSE,MID(Tableau5[[#This Row],[ZONE DE SISMICITE MAXIMALE POUR LA CATEGORIE DE BATIMENT VISEE]],2,2)="**"),IF('PR-tampon'!B107="","",IF('PR-tampon'!B107=0,"",IF(INDIRECT(NOM_FR_FACADE&amp;ADDRESS('PR-tampon'!$E107,COLUMN(REFERENCEMENT_FACADE[OBSERVATIONS SUR DOMAINE D''EMPLOI Sismique])))="","-",(INDIRECT(NOM_FR_FACADE&amp;ADDRESS('PR-tampon'!$E107,COLUMN(REFERENCEMENT_FACADE[OBSERVATIONS SUR DOMAINE D''EMPLOI Sismique]))))))),"")</f>
        <v>** Domaine d'emploi sismique :
Pose par oméga espacés tous les 1m</v>
      </c>
      <c r="R141" s="2" t="str">
        <f ca="1">IF('PR-tampon'!B107="","",IF('PR-tampon'!B107=0,"",IF(INDIRECT(NOM_FR_FACADE&amp;ADDRESS('PR-tampon'!$E107,COLUMN(REFERENCEMENT_FACADE[REF ApL])))=0,"",INDIRECT(NOM_FR_FACADE&amp;ADDRESS('PR-tampon'!$E107,COLUMN(REFERENCEMENT_FACADE[REF ApL]))))))</f>
        <v/>
      </c>
    </row>
    <row r="142" spans="1:18" ht="170.1" customHeight="1" x14ac:dyDescent="0.3">
      <c r="A142" s="2">
        <f ca="1">IF('PR-tampon'!B108=0,"",IF(A141+1&gt;'MODULE DE RECHERCHE'!$F$36,"",A141+1))</f>
        <v>100</v>
      </c>
      <c r="B142" s="10">
        <f ca="1">IF('PR-tampon'!E108="","",IF('PR-tampon'!E108=0,"",INDIRECT(NOM_FR_FACADE&amp;ADDRESS('PR-tampon'!$E108,COLUMN(REFERENCEMENT_FACADE[[#Headers],[DATE REFERENCEMENT]])))))</f>
        <v>45049</v>
      </c>
      <c r="C142" s="2" t="str">
        <f ca="1">IF('PR-tampon'!B108="","",IF('PR-tampon'!B108=0,"",INDIRECT(NOM_FR_FACADE&amp;ADDRESS('PR-tampon'!$E108,COLUMN(REFERENCEMENT_FACADE[[#Headers],[ASPECT]])))))</f>
        <v>Minéral</v>
      </c>
      <c r="D142" s="2" t="str">
        <f ca="1">IF('PR-tampon'!B108="","",IF('PR-tampon'!B108=0,"",INDIRECT(NOM_FR_FACADE&amp;ADDRESS('PR-tampon'!$E108,COLUMN(REFERENCEMENT_FACADE[[#Headers],[TYPE DE PROCEDE]])))))</f>
        <v>Bardage rapporté en terre cuite</v>
      </c>
      <c r="E142" s="2" t="str">
        <f ca="1">IF('PR-tampon'!B108="","",IF('PR-tampon'!B108=0,"",INDIRECT(NOM_FR_FACADE&amp;ADDRESS('PR-tampon'!$E108,COLUMN(REFERENCEMENT_FACADE[[#Headers],[NOM COMMERCIAL DU PROCEDE]])))))</f>
        <v>VETAbric, VETApier, VETAcime Bardage sur support Bois</v>
      </c>
      <c r="F142" s="2" t="str">
        <f ca="1">IF('PR-tampon'!B108="","",IF('PR-tampon'!B108=0,"",INDIRECT(NOM_FR_FACADE&amp;ADDRESS('PR-tampon'!$E108,COLUMN(REFERENCEMENT_FACADE[[#Headers],[FABRICANT / TITULAIRE]])))))</f>
        <v>Veta France 
(FR)</v>
      </c>
      <c r="G142" s="2" t="str">
        <f ca="1">IF('PR-tampon'!B108="","",IF('PR-tampon'!B108=0,"",INDIRECT(NOM_FR_FACADE&amp;ADDRESS('PR-tampon'!$E108,COLUMN(REFERENCEMENT_FACADE[[#Headers],[TYPE DE DOCUMENT DE REFERENCE]])))))</f>
        <v>Avis Technique</v>
      </c>
      <c r="H142" s="2" t="str">
        <f ca="1">IF('PR-tampon'!B108="","",IF('PR-tampon'!B108=0,"",INDIRECT(NOM_FR_FACADE&amp;ADDRESS('PR-tampon'!$E108,COLUMN(REFERENCEMENT_FACADE[[#Headers],[REF]])))))</f>
        <v>2.2/21-1824_V2</v>
      </c>
      <c r="I142" s="10">
        <f ca="1">IF('PR-tampon'!B108="","",IF('PR-tampon'!B108=0,"",INDIRECT(NOM_FR_FACADE&amp;ADDRESS('PR-tampon'!$E108,COLUMN(REFERENCEMENT_FACADE[[#Headers],[AVIS LIMITE AU / VALIDITE]])))))</f>
        <v>46446</v>
      </c>
      <c r="J142" s="10" t="str">
        <f ca="1">IF('PR-tampon'!B108="","",IF('PR-tampon'!B108=0,"",INDIRECT(NOM_FR_FACADE&amp;ADDRESS('PR-tampon'!$E108,COLUMN(REFERENCEMENT_FACADE[[#Headers],[TC/TNC
dans le domaine d''emploi visé]])))))</f>
        <v>TC</v>
      </c>
      <c r="K142" s="2" t="str">
        <f ca="1">IF('PR-tampon'!B108="","",IF('PR-tampon'!B108=0,"",INDIRECT(NOM_FR_FACADE&amp;ADDRESS('PR-tampon'!$E108,COLUMN(REFERENCEMENT_FACADE[[#Headers],[Synthèse support visés]])))))</f>
        <v>COB (NF DTU 31.2) / CLT (Sous AT/DTA)</v>
      </c>
      <c r="L142" s="2" t="str">
        <f ca="1">IF('PR-tampon'!B108="","",IF('PR-tampon'!B108=0,"",INDIRECT(NOM_FR_FACADE&amp;ADDRESS('PR-tampon'!$E108,COLUMN(REFERENCEMENT_FACADE[[#Headers],[LIMITATION DE HAUTEUR DE FACADE3]])))))</f>
        <v>(Situation a à c) h≤ 18 m
(Situation d) h≤ 10 m</v>
      </c>
      <c r="M142" s="108">
        <f ca="1">IF('PR-tampon'!B108="","",IF('PR-tampon'!B108=0,"",INDIRECT(NOM_FR_FACADE&amp;ADDRESS('PR-tampon'!$E108,COLUMN(REFERENCEMENT_FACADE[[#Headers],[LIMITATION DE HAUTEUR DE FACADE]])))))</f>
        <v>18</v>
      </c>
      <c r="N142" s="88" t="str">
        <f ca="1">IF('PR-tampon'!B108="","",IF('PR-tampon'!B108=0,"",IF(INDIRECT(NOM_FR_FACADE&amp;ADDRESS('PR-tampon'!$E108,COLUMN(REFERENCEMENT_FACADE[Observation domaine d''emploi Hauteur])))=0,"-",INDIRECT(NOM_FR_FACADE&amp;ADDRESS('PR-tampon'!$E108,COLUMN(REFERENCEMENT_FACADE[Observation domaine d''emploi Hauteur]))))))</f>
        <v>Nb : Le critère de recherche par hauteur n'étant pas coché ou les données (hauteur ou situation) n'étant pas saisies, l'utilisateur est alerté qu'il peut exister des limites de hauteurs et des dispositions particulières données dans le référentiel technique du procédé qui ne sont pas affichées. 
Le logiciel peut les faire apparaitre, pour ce faire : 
 - la case de recherche en fonction de la hauteur doit être cochée ;
 - les données de hauteur ET de situation du bâtiment doivent être saisies.</v>
      </c>
      <c r="O142" s="2" t="str">
        <f ca="1">IF('PR-tampon'!B108="","",IF('PR-tampon'!B108=0,"",INDIRECT(NOM_FR_FACADE&amp;ADDRESS('PR-tampon'!$E108,COLUMN(REFERENCEMENT_FACADE[[#Headers],[Colonne zone visée]])))))</f>
        <v>4
4**
4**
1</v>
      </c>
      <c r="P142" s="2" t="str">
        <f ca="1">IF('PR-tampon'!B108="","",IF('PR-tampon'!B108=0,"",INDIRECT(NOM_FR_FACADE&amp;ADDRESS('PR-tampon'!$E108,COLUMN(REFERENCEMENT_FACADE[[#Headers],[Colonne catégorie visée]])))))</f>
        <v>I
II
III
IV</v>
      </c>
      <c r="Q142" s="88" t="str">
        <f ca="1">IF(OR(RECH_CATEGORIE=FALSE,MID(Tableau5[[#This Row],[ZONE DE SISMICITE MAXIMALE POUR LA CATEGORIE DE BATIMENT VISEE]],2,2)="**"),IF('PR-tampon'!B108="","",IF('PR-tampon'!B108=0,"",IF(INDIRECT(NOM_FR_FACADE&amp;ADDRESS('PR-tampon'!$E108,COLUMN(REFERENCEMENT_FACADE[OBSERVATIONS SUR DOMAINE D''EMPLOI Sismique])))="","-",(INDIRECT(NOM_FR_FACADE&amp;ADDRESS('PR-tampon'!$E108,COLUMN(REFERENCEMENT_FACADE[OBSERVATIONS SUR DOMAINE D''EMPLOI Sismique]))))))),"")</f>
        <v>** Domaine d'emploi sismique :
Pose du procédé VETAbric, VETApier et VETAcime bardage sur support bois (COB/CLT) pour une masse surfacique maximale du système de 41 kg/m² avec ossature bois en pose sur contre ossature (45 x 80 mm) avec isolation supportée et en simple résea u sur CLT en zones sismiques</v>
      </c>
      <c r="R142" s="2" t="str">
        <f ca="1">IF('PR-tampon'!B108="","",IF('PR-tampon'!B108=0,"",IF(INDIRECT(NOM_FR_FACADE&amp;ADDRESS('PR-tampon'!$E108,COLUMN(REFERENCEMENT_FACADE[REF ApL])))=0,"",INDIRECT(NOM_FR_FACADE&amp;ADDRESS('PR-tampon'!$E108,COLUMN(REFERENCEMENT_FACADE[REF ApL]))))))</f>
        <v/>
      </c>
    </row>
    <row r="143" spans="1:18" ht="170.1" customHeight="1" x14ac:dyDescent="0.3">
      <c r="A143" s="2">
        <f ca="1">IF('PR-tampon'!B109=0,"",IF(A142+1&gt;'MODULE DE RECHERCHE'!$F$36,"",A142+1))</f>
        <v>101</v>
      </c>
      <c r="B143" s="10">
        <f ca="1">IF('PR-tampon'!E109="","",IF('PR-tampon'!E109=0,"",INDIRECT(NOM_FR_FACADE&amp;ADDRESS('PR-tampon'!$E109,COLUMN(REFERENCEMENT_FACADE[[#Headers],[DATE REFERENCEMENT]])))))</f>
        <v>44893</v>
      </c>
      <c r="C143" s="2" t="str">
        <f ca="1">IF('PR-tampon'!B109="","",IF('PR-tampon'!B109=0,"",INDIRECT(NOM_FR_FACADE&amp;ADDRESS('PR-tampon'!$E109,COLUMN(REFERENCEMENT_FACADE[[#Headers],[ASPECT]])))))</f>
        <v>Minéral</v>
      </c>
      <c r="D143" s="2" t="str">
        <f ca="1">IF('PR-tampon'!B109="","",IF('PR-tampon'!B109=0,"",INDIRECT(NOM_FR_FACADE&amp;ADDRESS('PR-tampon'!$E109,COLUMN(REFERENCEMENT_FACADE[[#Headers],[TYPE DE PROCEDE]])))))</f>
        <v>Bardage rapporté en terre cuite</v>
      </c>
      <c r="E143" s="2" t="str">
        <f ca="1">IF('PR-tampon'!B109="","",IF('PR-tampon'!B109=0,"",INDIRECT(NOM_FR_FACADE&amp;ADDRESS('PR-tampon'!$E109,COLUMN(REFERENCEMENT_FACADE[[#Headers],[NOM COMMERCIAL DU PROCEDE]])))))</f>
        <v>Alphaton QF  sur support COB/CLT</v>
      </c>
      <c r="F143" s="2" t="str">
        <f ca="1">IF('PR-tampon'!B109="","",IF('PR-tampon'!B109=0,"",INDIRECT(NOM_FR_FACADE&amp;ADDRESS('PR-tampon'!$E109,COLUMN(REFERENCEMENT_FACADE[[#Headers],[FABRICANT / TITULAIRE]])))))</f>
        <v>Moeding Keramikfassaden GmbH 
(DE)</v>
      </c>
      <c r="G143" s="2" t="str">
        <f ca="1">IF('PR-tampon'!B109="","",IF('PR-tampon'!B109=0,"",INDIRECT(NOM_FR_FACADE&amp;ADDRESS('PR-tampon'!$E109,COLUMN(REFERENCEMENT_FACADE[[#Headers],[TYPE DE DOCUMENT DE REFERENCE]])))))</f>
        <v>Avis Technique</v>
      </c>
      <c r="H143" s="2" t="str">
        <f ca="1">IF('PR-tampon'!B109="","",IF('PR-tampon'!B109=0,"",INDIRECT(NOM_FR_FACADE&amp;ADDRESS('PR-tampon'!$E109,COLUMN(REFERENCEMENT_FACADE[[#Headers],[REF]])))))</f>
        <v>2.2/21-1811_V2</v>
      </c>
      <c r="I143" s="10">
        <f ca="1">IF('PR-tampon'!B109="","",IF('PR-tampon'!B109=0,"",INDIRECT(NOM_FR_FACADE&amp;ADDRESS('PR-tampon'!$E109,COLUMN(REFERENCEMENT_FACADE[[#Headers],[AVIS LIMITE AU / VALIDITE]])))))</f>
        <v>46752</v>
      </c>
      <c r="J143" s="10" t="str">
        <f ca="1">IF('PR-tampon'!B109="","",IF('PR-tampon'!B109=0,"",INDIRECT(NOM_FR_FACADE&amp;ADDRESS('PR-tampon'!$E109,COLUMN(REFERENCEMENT_FACADE[[#Headers],[TC/TNC
dans le domaine d''emploi visé]])))))</f>
        <v>TC</v>
      </c>
      <c r="K143" s="2" t="str">
        <f ca="1">IF('PR-tampon'!B109="","",IF('PR-tampon'!B109=0,"",INDIRECT(NOM_FR_FACADE&amp;ADDRESS('PR-tampon'!$E109,COLUMN(REFERENCEMENT_FACADE[[#Headers],[Synthèse support visés]])))))</f>
        <v>COB (NF DTU 31.2) / CLT (Sous AT/DTA)</v>
      </c>
      <c r="L143" s="2" t="str">
        <f ca="1">IF('PR-tampon'!B109="","",IF('PR-tampon'!B109=0,"",INDIRECT(NOM_FR_FACADE&amp;ADDRESS('PR-tampon'!$E109,COLUMN(REFERENCEMENT_FACADE[[#Headers],[LIMITATION DE HAUTEUR DE FACADE3]])))))</f>
        <v>(Situation a à c) h≤ 18 m
(Situation d) h≤ 10 m</v>
      </c>
      <c r="M143" s="108">
        <f ca="1">IF('PR-tampon'!B109="","",IF('PR-tampon'!B109=0,"",INDIRECT(NOM_FR_FACADE&amp;ADDRESS('PR-tampon'!$E109,COLUMN(REFERENCEMENT_FACADE[[#Headers],[LIMITATION DE HAUTEUR DE FACADE]])))))</f>
        <v>18</v>
      </c>
      <c r="N143" s="88" t="str">
        <f ca="1">IF('PR-tampon'!B109="","",IF('PR-tampon'!B109=0,"",IF(INDIRECT(NOM_FR_FACADE&amp;ADDRESS('PR-tampon'!$E109,COLUMN(REFERENCEMENT_FACADE[Observation domaine d''emploi Hauteur])))=0,"-",INDIRECT(NOM_FR_FACADE&amp;ADDRESS('PR-tampon'!$E109,COLUMN(REFERENCEMENT_FACADE[Observation domaine d''emploi Hauteur]))))))</f>
        <v>Nb : Le critère de recherche par hauteur n'étant pas coché ou les données (hauteur ou situation) n'étant pas saisies, l'utilisateur est alerté qu'il peut exister des limites de hauteurs et des dispositions particulières données dans le référentiel technique du procédé qui ne sont pas affichées. 
Le logiciel peut les faire apparaitre, pour ce faire : 
 - la case de recherche en fonction de la hauteur doit être cochée ;
 - les données de hauteur ET de situation du bâtiment doivent être saisies.</v>
      </c>
      <c r="O143" s="2" t="str">
        <f ca="1">IF('PR-tampon'!B109="","",IF('PR-tampon'!B109=0,"",INDIRECT(NOM_FR_FACADE&amp;ADDRESS('PR-tampon'!$E109,COLUMN(REFERENCEMENT_FACADE[[#Headers],[Colonne zone visée]])))))</f>
        <v>4
4**
4**
4**</v>
      </c>
      <c r="P143" s="2" t="str">
        <f ca="1">IF('PR-tampon'!B109="","",IF('PR-tampon'!B109=0,"",INDIRECT(NOM_FR_FACADE&amp;ADDRESS('PR-tampon'!$E109,COLUMN(REFERENCEMENT_FACADE[[#Headers],[Colonne catégorie visée]])))))</f>
        <v>I
II
III
IV</v>
      </c>
      <c r="Q143" s="88" t="str">
        <f ca="1">IF(OR(RECH_CATEGORIE=FALSE,MID(Tableau5[[#This Row],[ZONE DE SISMICITE MAXIMALE POUR LA CATEGORIE DE BATIMENT VISEE]],2,2)="**"),IF('PR-tampon'!B109="","",IF('PR-tampon'!B109=0,"",IF(INDIRECT(NOM_FR_FACADE&amp;ADDRESS('PR-tampon'!$E109,COLUMN(REFERENCEMENT_FACADE[OBSERVATIONS SUR DOMAINE D''EMPLOI Sismique])))="","-",(INDIRECT(NOM_FR_FACADE&amp;ADDRESS('PR-tampon'!$E109,COLUMN(REFERENCEMENT_FACADE[OBSERVATIONS SUR DOMAINE D''EMPLOI Sismique]))))))),"")</f>
        <v>** Domaine d'emploi sismique :
Pose du procédé ALPHATON QF en zones sismiques en bardage rapporté de dimension maximale
400 x 1500 mm (H x L) avec rails horizontaux 06’75 sur ossature bois sur COB/CLT en double réseau</v>
      </c>
      <c r="R143" s="2" t="str">
        <f ca="1">IF('PR-tampon'!B109="","",IF('PR-tampon'!B109=0,"",IF(INDIRECT(NOM_FR_FACADE&amp;ADDRESS('PR-tampon'!$E109,COLUMN(REFERENCEMENT_FACADE[REF ApL])))=0,"",INDIRECT(NOM_FR_FACADE&amp;ADDRESS('PR-tampon'!$E109,COLUMN(REFERENCEMENT_FACADE[REF ApL]))))))</f>
        <v/>
      </c>
    </row>
    <row r="144" spans="1:18" ht="170.1" customHeight="1" x14ac:dyDescent="0.3">
      <c r="A144" s="2">
        <f ca="1">IF('PR-tampon'!B110=0,"",IF(A143+1&gt;'MODULE DE RECHERCHE'!$F$36,"",A143+1))</f>
        <v>102</v>
      </c>
      <c r="B144" s="10">
        <f ca="1">IF('PR-tampon'!E110="","",IF('PR-tampon'!E110=0,"",INDIRECT(NOM_FR_FACADE&amp;ADDRESS('PR-tampon'!$E110,COLUMN(REFERENCEMENT_FACADE[[#Headers],[DATE REFERENCEMENT]])))))</f>
        <v>45062</v>
      </c>
      <c r="C144" s="2" t="str">
        <f ca="1">IF('PR-tampon'!B110="","",IF('PR-tampon'!B110=0,"",INDIRECT(NOM_FR_FACADE&amp;ADDRESS('PR-tampon'!$E110,COLUMN(REFERENCEMENT_FACADE[[#Headers],[ASPECT]])))))</f>
        <v>Minéral</v>
      </c>
      <c r="D144" s="2" t="str">
        <f ca="1">IF('PR-tampon'!B110="","",IF('PR-tampon'!B110=0,"",INDIRECT(NOM_FR_FACADE&amp;ADDRESS('PR-tampon'!$E110,COLUMN(REFERENCEMENT_FACADE[[#Headers],[TYPE DE PROCEDE]])))))</f>
        <v>Bardage rapporté en tuile de terre cuite</v>
      </c>
      <c r="E144" s="2" t="str">
        <f ca="1">IF('PR-tampon'!B110="","",IF('PR-tampon'!B110=0,"",INDIRECT(NOM_FR_FACADE&amp;ADDRESS('PR-tampon'!$E110,COLUMN(REFERENCEMENT_FACADE[[#Headers],[NOM COMMERCIAL DU PROCEDE]])))))</f>
        <v>-</v>
      </c>
      <c r="F144" s="2" t="str">
        <f ca="1">IF('PR-tampon'!B110="","",IF('PR-tampon'!B110=0,"",INDIRECT(NOM_FR_FACADE&amp;ADDRESS('PR-tampon'!$E110,COLUMN(REFERENCEMENT_FACADE[[#Headers],[FABRICANT / TITULAIRE]])))))</f>
        <v>-</v>
      </c>
      <c r="G144" s="2" t="str">
        <f ca="1">IF('PR-tampon'!B110="","",IF('PR-tampon'!B110=0,"",INDIRECT(NOM_FR_FACADE&amp;ADDRESS('PR-tampon'!$E110,COLUMN(REFERENCEMENT_FACADE[[#Headers],[TYPE DE DOCUMENT DE REFERENCE]])))))</f>
        <v>Règles professionnelles</v>
      </c>
      <c r="H144" s="2" t="str">
        <f ca="1">IF('PR-tampon'!B110="","",IF('PR-tampon'!B110=0,"",INDIRECT(NOM_FR_FACADE&amp;ADDRESS('PR-tampon'!$E110,COLUMN(REFERENCEMENT_FACADE[[#Headers],[REF]])))))</f>
        <v>Bardage rapporté de tuiles terre cuite sur construction à ossature bois et panneaux CLT</v>
      </c>
      <c r="I144" s="10" t="str">
        <f ca="1">IF('PR-tampon'!B110="","",IF('PR-tampon'!B110=0,"",INDIRECT(NOM_FR_FACADE&amp;ADDRESS('PR-tampon'!$E110,COLUMN(REFERENCEMENT_FACADE[[#Headers],[AVIS LIMITE AU / VALIDITE]])))))</f>
        <v>-</v>
      </c>
      <c r="J144" s="10" t="str">
        <f ca="1">IF('PR-tampon'!B110="","",IF('PR-tampon'!B110=0,"",INDIRECT(NOM_FR_FACADE&amp;ADDRESS('PR-tampon'!$E110,COLUMN(REFERENCEMENT_FACADE[[#Headers],[TC/TNC
dans le domaine d''emploi visé]])))))</f>
        <v>TC</v>
      </c>
      <c r="K144" s="2" t="str">
        <f ca="1">IF('PR-tampon'!B110="","",IF('PR-tampon'!B110=0,"",INDIRECT(NOM_FR_FACADE&amp;ADDRESS('PR-tampon'!$E110,COLUMN(REFERENCEMENT_FACADE[[#Headers],[Synthèse support visés]])))))</f>
        <v>COB (NF DTU 31.2) / CLT (Sous AT/DTA)</v>
      </c>
      <c r="L144" s="2" t="str">
        <f ca="1">IF('PR-tampon'!B110="","",IF('PR-tampon'!B110=0,"",INDIRECT(NOM_FR_FACADE&amp;ADDRESS('PR-tampon'!$E110,COLUMN(REFERENCEMENT_FACADE[[#Headers],[LIMITATION DE HAUTEUR DE FACADE3]])))))</f>
        <v>(Situation a à c) h≤ 28 m
(Situation d) h≤ 28 m</v>
      </c>
      <c r="M144" s="108">
        <f ca="1">IF('PR-tampon'!B110="","",IF('PR-tampon'!B110=0,"",INDIRECT(NOM_FR_FACADE&amp;ADDRESS('PR-tampon'!$E110,COLUMN(REFERENCEMENT_FACADE[[#Headers],[LIMITATION DE HAUTEUR DE FACADE]])))))</f>
        <v>28</v>
      </c>
      <c r="N144" s="88" t="str">
        <f ca="1">IF('PR-tampon'!B110="","",IF('PR-tampon'!B110=0,"",IF(INDIRECT(NOM_FR_FACADE&amp;ADDRESS('PR-tampon'!$E110,COLUMN(REFERENCEMENT_FACADE[Observation domaine d''emploi Hauteur])))=0,"-",INDIRECT(NOM_FR_FACADE&amp;ADDRESS('PR-tampon'!$E110,COLUMN(REFERENCEMENT_FACADE[Observation domaine d''emploi Hauteur]))))))</f>
        <v>Nb : Le critère de recherche par hauteur n'étant pas coché ou les données (hauteur ou situation) n'étant pas saisies, l'utilisateur est alerté qu'il peut exister des limites de hauteurs et des dispositions particulières données dans le référentiel technique du procédé qui ne sont pas affichées. 
Le logiciel peut les faire apparaitre, pour ce faire : 
 - la case de recherche en fonction de la hauteur doit être cochée ;
 - les données de hauteur ET de situation du bâtiment doivent être saisies.</v>
      </c>
      <c r="O144" s="2" t="str">
        <f ca="1">IF('PR-tampon'!B110="","",IF('PR-tampon'!B110=0,"",INDIRECT(NOM_FR_FACADE&amp;ADDRESS('PR-tampon'!$E110,COLUMN(REFERENCEMENT_FACADE[[#Headers],[Colonne zone visée]])))))</f>
        <v>4
4**
4**
4**</v>
      </c>
      <c r="P144" s="2" t="str">
        <f ca="1">IF('PR-tampon'!B110="","",IF('PR-tampon'!B110=0,"",INDIRECT(NOM_FR_FACADE&amp;ADDRESS('PR-tampon'!$E110,COLUMN(REFERENCEMENT_FACADE[[#Headers],[Colonne catégorie visée]])))))</f>
        <v>I
II
III
IV</v>
      </c>
      <c r="Q144" s="88" t="str">
        <f ca="1">IF(OR(RECH_CATEGORIE=FALSE,MID(Tableau5[[#This Row],[ZONE DE SISMICITE MAXIMALE POUR LA CATEGORIE DE BATIMENT VISEE]],2,2)="**"),IF('PR-tampon'!B110="","",IF('PR-tampon'!B110=0,"",IF(INDIRECT(NOM_FR_FACADE&amp;ADDRESS('PR-tampon'!$E110,COLUMN(REFERENCEMENT_FACADE[OBSERVATIONS SUR DOMAINE D''EMPLOI Sismique])))="","-",(INDIRECT(NOM_FR_FACADE&amp;ADDRESS('PR-tampon'!$E110,COLUMN(REFERENCEMENT_FACADE[OBSERVATIONS SUR DOMAINE D''EMPLOI Sismique]))))))),"")</f>
        <v>** Domaine d'emploi sismique :
Hors configurations avec un système de masse surfacique supérieure ou égale à 75 kg/m².
Entraxe de fixation de l'ossature = 1000mm
Entraxe de l'ossature 645mm</v>
      </c>
      <c r="R144" s="2" t="str">
        <f ca="1">IF('PR-tampon'!B110="","",IF('PR-tampon'!B110=0,"",IF(INDIRECT(NOM_FR_FACADE&amp;ADDRESS('PR-tampon'!$E110,COLUMN(REFERENCEMENT_FACADE[REF ApL])))=0,"",INDIRECT(NOM_FR_FACADE&amp;ADDRESS('PR-tampon'!$E110,COLUMN(REFERENCEMENT_FACADE[REF ApL]))))))</f>
        <v>AL18-239</v>
      </c>
    </row>
    <row r="145" spans="1:18" ht="170.1" customHeight="1" x14ac:dyDescent="0.3">
      <c r="A145" s="2">
        <f ca="1">IF('PR-tampon'!B111=0,"",IF(A144+1&gt;'MODULE DE RECHERCHE'!$F$36,"",A144+1))</f>
        <v>103</v>
      </c>
      <c r="B145" s="10">
        <f ca="1">IF('PR-tampon'!E111="","",IF('PR-tampon'!E111=0,"",INDIRECT(NOM_FR_FACADE&amp;ADDRESS('PR-tampon'!$E111,COLUMN(REFERENCEMENT_FACADE[[#Headers],[DATE REFERENCEMENT]])))))</f>
        <v>45049</v>
      </c>
      <c r="C145" s="2" t="str">
        <f ca="1">IF('PR-tampon'!B111="","",IF('PR-tampon'!B111=0,"",INDIRECT(NOM_FR_FACADE&amp;ADDRESS('PR-tampon'!$E111,COLUMN(REFERENCEMENT_FACADE[[#Headers],[ASPECT]])))))</f>
        <v>Minéral</v>
      </c>
      <c r="D145" s="2" t="str">
        <f ca="1">IF('PR-tampon'!B111="","",IF('PR-tampon'!B111=0,"",INDIRECT(NOM_FR_FACADE&amp;ADDRESS('PR-tampon'!$E111,COLUMN(REFERENCEMENT_FACADE[[#Headers],[TYPE DE PROCEDE]])))))</f>
        <v>FOB (Propriétaire) avec bardage d'élements fixés mécaniquement</v>
      </c>
      <c r="E145" s="2" t="str">
        <f ca="1">IF('PR-tampon'!B111="","",IF('PR-tampon'!B111=0,"",INDIRECT(NOM_FR_FACADE&amp;ADDRESS('PR-tampon'!$E111,COLUMN(REFERENCEMENT_FACADE[[#Headers],[NOM COMMERCIAL DU PROCEDE]])))))</f>
        <v>Façade PANOBLOC</v>
      </c>
      <c r="F145" s="2" t="str">
        <f ca="1">IF('PR-tampon'!B111="","",IF('PR-tampon'!B111=0,"",INDIRECT(NOM_FR_FACADE&amp;ADDRESS('PR-tampon'!$E111,COLUMN(REFERENCEMENT_FACADE[[#Headers],[FABRICANT / TITULAIRE]])))))</f>
        <v>Techniwood S.A.S.</v>
      </c>
      <c r="G145" s="2" t="str">
        <f ca="1">IF('PR-tampon'!B111="","",IF('PR-tampon'!B111=0,"",INDIRECT(NOM_FR_FACADE&amp;ADDRESS('PR-tampon'!$E111,COLUMN(REFERENCEMENT_FACADE[[#Headers],[TYPE DE DOCUMENT DE REFERENCE]])))))</f>
        <v>Avis Technique</v>
      </c>
      <c r="H145" s="2" t="str">
        <f ca="1">IF('PR-tampon'!B111="","",IF('PR-tampon'!B111=0,"",INDIRECT(NOM_FR_FACADE&amp;ADDRESS('PR-tampon'!$E111,COLUMN(REFERENCEMENT_FACADE[[#Headers],[REF]])))))</f>
        <v>2.1/14-1636_V2</v>
      </c>
      <c r="I145" s="10">
        <f ca="1">IF('PR-tampon'!B111="","",IF('PR-tampon'!B111=0,"",INDIRECT(NOM_FR_FACADE&amp;ADDRESS('PR-tampon'!$E111,COLUMN(REFERENCEMENT_FACADE[[#Headers],[AVIS LIMITE AU / VALIDITE]])))))</f>
        <v>46752</v>
      </c>
      <c r="J145" s="10" t="str">
        <f ca="1">IF('PR-tampon'!B111="","",IF('PR-tampon'!B111=0,"",INDIRECT(NOM_FR_FACADE&amp;ADDRESS('PR-tampon'!$E111,COLUMN(REFERENCEMENT_FACADE[[#Headers],[TC/TNC
dans le domaine d''emploi visé]])))))</f>
        <v>TC</v>
      </c>
      <c r="K145" s="2" t="str">
        <f ca="1">IF('PR-tampon'!B111="","",IF('PR-tampon'!B111=0,"",INDIRECT(NOM_FR_FACADE&amp;ADDRESS('PR-tampon'!$E111,COLUMN(REFERENCEMENT_FACADE[[#Headers],[Synthèse support visés]])))))</f>
        <v>FOB (Sous AT/DTA/ATEx)</v>
      </c>
      <c r="L145" s="2" t="str">
        <f ca="1">IF('PR-tampon'!B111="","",IF('PR-tampon'!B111=0,"",INDIRECT(NOM_FR_FACADE&amp;ADDRESS('PR-tampon'!$E111,COLUMN(REFERENCEMENT_FACADE[[#Headers],[LIMITATION DE HAUTEUR DE FACADE3]])))))</f>
        <v>(Situation a à c) h≤ 18 m
(Situation d) h≤ 10 m</v>
      </c>
      <c r="M145" s="108">
        <f ca="1">IF('PR-tampon'!B111="","",IF('PR-tampon'!B111=0,"",INDIRECT(NOM_FR_FACADE&amp;ADDRESS('PR-tampon'!$E111,COLUMN(REFERENCEMENT_FACADE[[#Headers],[LIMITATION DE HAUTEUR DE FACADE]])))))</f>
        <v>18</v>
      </c>
      <c r="N145" s="88" t="str">
        <f ca="1">IF('PR-tampon'!B111="","",IF('PR-tampon'!B111=0,"",IF(INDIRECT(NOM_FR_FACADE&amp;ADDRESS('PR-tampon'!$E111,COLUMN(REFERENCEMENT_FACADE[Observation domaine d''emploi Hauteur])))=0,"-",INDIRECT(NOM_FR_FACADE&amp;ADDRESS('PR-tampon'!$E111,COLUMN(REFERENCEMENT_FACADE[Observation domaine d''emploi Hauteur]))))))</f>
        <v xml:space="preserve"> - Comme mentionné au §2.4.6 de l’Avis technique, la limite de hauteur du domaine d’emploi indiquée ci-contre correspond au domaine d’emploi le plus restreint entre celui du PANOBLOC et celui du revêtement extérieur. Le Panobloc pouvant être utilisé en façade jusqu’en 4ième famille pour des bâtiments d’habitation et jusqu’à une hauteur de plancher bas de dernier niveau de 28m pour les ERP et ERT, et comme le référentiel de la famille de revêtement extérieur ci-contre vise des hauteurs moindre, c’est donc le référentiel du revêtement qui limite le domaine d’emploi.
Nb : Le critère de recherche par hauteur n'étant pas coché ou les données (hauteur ou situation) n'étant pas saisies, l'utilisateur est alerté qu'il peut exister des limites de hauteurs et des dispositions particulières données dans le référentiel technique du procédé qui ne sont pas affichées. 
Le logiciel peut les faire apparaitre, pour ce faire : 
 - la case de recherche en fonction de la hauteur doit être cochée ;
 - les données de hauteur ET de situation du bâtiment doivent être saisies.</v>
      </c>
      <c r="O145" s="2" t="str">
        <f ca="1">IF('PR-tampon'!B111="","",IF('PR-tampon'!B111=0,"",INDIRECT(NOM_FR_FACADE&amp;ADDRESS('PR-tampon'!$E111,COLUMN(REFERENCEMENT_FACADE[[#Headers],[Colonne zone visée]])))))</f>
        <v>4
4**
4**
4**</v>
      </c>
      <c r="P145" s="2" t="str">
        <f ca="1">IF('PR-tampon'!B111="","",IF('PR-tampon'!B111=0,"",INDIRECT(NOM_FR_FACADE&amp;ADDRESS('PR-tampon'!$E111,COLUMN(REFERENCEMENT_FACADE[[#Headers],[Colonne catégorie visée]])))))</f>
        <v>I
II
III
IV</v>
      </c>
      <c r="Q145" s="88" t="str">
        <f ca="1">IF(OR(RECH_CATEGORIE=FALSE,MID(Tableau5[[#This Row],[ZONE DE SISMICITE MAXIMALE POUR LA CATEGORIE DE BATIMENT VISEE]],2,2)="**"),IF('PR-tampon'!B111="","",IF('PR-tampon'!B111=0,"",IF(INDIRECT(NOM_FR_FACADE&amp;ADDRESS('PR-tampon'!$E111,COLUMN(REFERENCEMENT_FACADE[OBSERVATIONS SUR DOMAINE D''EMPLOI Sismique])))="","-",(INDIRECT(NOM_FR_FACADE&amp;ADDRESS('PR-tampon'!$E111,COLUMN(REFERENCEMENT_FACADE[OBSERVATIONS SUR DOMAINE D''EMPLOI Sismique]))))))),"")</f>
        <v>** Domaine d'emploi sismique :
Toutefois le procédé de bardage extérieur pourra limiter les zones de sismicité des bâtiments visés.</v>
      </c>
      <c r="R145" s="2" t="str">
        <f ca="1">IF('PR-tampon'!B111="","",IF('PR-tampon'!B111=0,"",IF(INDIRECT(NOM_FR_FACADE&amp;ADDRESS('PR-tampon'!$E111,COLUMN(REFERENCEMENT_FACADE[REF ApL])))=0,"",INDIRECT(NOM_FR_FACADE&amp;ADDRESS('PR-tampon'!$E111,COLUMN(REFERENCEMENT_FACADE[REF ApL]))))))</f>
        <v>AL14-146 Version 3</v>
      </c>
    </row>
    <row r="146" spans="1:18" ht="170.1" customHeight="1" x14ac:dyDescent="0.3">
      <c r="A146" s="2">
        <f ca="1">IF('PR-tampon'!B112=0,"",IF(A145+1&gt;'MODULE DE RECHERCHE'!$F$36,"",A145+1))</f>
        <v>104</v>
      </c>
      <c r="B146" s="10">
        <f ca="1">IF('PR-tampon'!E112="","",IF('PR-tampon'!E112=0,"",INDIRECT(NOM_FR_FACADE&amp;ADDRESS('PR-tampon'!$E112,COLUMN(REFERENCEMENT_FACADE[[#Headers],[DATE REFERENCEMENT]])))))</f>
        <v>45442</v>
      </c>
      <c r="C146" s="2" t="str">
        <f ca="1">IF('PR-tampon'!B112="","",IF('PR-tampon'!B112=0,"",INDIRECT(NOM_FR_FACADE&amp;ADDRESS('PR-tampon'!$E112,COLUMN(REFERENCEMENT_FACADE[[#Headers],[ASPECT]])))))</f>
        <v>Minéral</v>
      </c>
      <c r="D146" s="2" t="str">
        <f ca="1">IF('PR-tampon'!B112="","",IF('PR-tampon'!B112=0,"",INDIRECT(NOM_FR_FACADE&amp;ADDRESS('PR-tampon'!$E112,COLUMN(REFERENCEMENT_FACADE[[#Headers],[TYPE DE PROCEDE]])))))</f>
        <v>Pare-soleil</v>
      </c>
      <c r="E146" s="2" t="str">
        <f ca="1">IF('PR-tampon'!B112="","",IF('PR-tampon'!B112=0,"",INDIRECT(NOM_FR_FACADE&amp;ADDRESS('PR-tampon'!$E112,COLUMN(REFERENCEMENT_FACADE[[#Headers],[NOM COMMERCIAL DU PROCEDE]])))))</f>
        <v>Baguettes MOEDING</v>
      </c>
      <c r="F146" s="2" t="str">
        <f ca="1">IF('PR-tampon'!B112="","",IF('PR-tampon'!B112=0,"",INDIRECT(NOM_FR_FACADE&amp;ADDRESS('PR-tampon'!$E112,COLUMN(REFERENCEMENT_FACADE[[#Headers],[FABRICANT / TITULAIRE]])))))</f>
        <v>Moeding Keramikfassaden GmbH 
(DE)</v>
      </c>
      <c r="G146" s="2" t="str">
        <f ca="1">IF('PR-tampon'!B112="","",IF('PR-tampon'!B112=0,"",INDIRECT(NOM_FR_FACADE&amp;ADDRESS('PR-tampon'!$E112,COLUMN(REFERENCEMENT_FACADE[[#Headers],[TYPE DE DOCUMENT DE REFERENCE]])))))</f>
        <v>Avis Technique</v>
      </c>
      <c r="H146" s="2" t="str">
        <f ca="1">IF('PR-tampon'!B112="","",IF('PR-tampon'!B112=0,"",INDIRECT(NOM_FR_FACADE&amp;ADDRESS('PR-tampon'!$E112,COLUMN(REFERENCEMENT_FACADE[[#Headers],[REF]])))))</f>
        <v>2.1/21-1816_V2</v>
      </c>
      <c r="I146" s="10">
        <f ca="1">IF('PR-tampon'!B112="","",IF('PR-tampon'!B112=0,"",INDIRECT(NOM_FR_FACADE&amp;ADDRESS('PR-tampon'!$E112,COLUMN(REFERENCEMENT_FACADE[[#Headers],[AVIS LIMITE AU / VALIDITE]])))))</f>
        <v>46752</v>
      </c>
      <c r="J146" s="10" t="str">
        <f ca="1">IF('PR-tampon'!B112="","",IF('PR-tampon'!B112=0,"",INDIRECT(NOM_FR_FACADE&amp;ADDRESS('PR-tampon'!$E112,COLUMN(REFERENCEMENT_FACADE[[#Headers],[TC/TNC
dans le domaine d''emploi visé]])))))</f>
        <v>TC</v>
      </c>
      <c r="K146" s="2" t="str">
        <f ca="1">IF('PR-tampon'!B112="","",IF('PR-tampon'!B112=0,"",INDIRECT(NOM_FR_FACADE&amp;ADDRESS('PR-tampon'!$E112,COLUMN(REFERENCEMENT_FACADE[[#Headers],[Synthèse support visés]])))))</f>
        <v>COB (NF DTU 31.2) / CLT (Sous AT/DTA)</v>
      </c>
      <c r="L146" s="2" t="str">
        <f ca="1">IF('PR-tampon'!B112="","",IF('PR-tampon'!B112=0,"",INDIRECT(NOM_FR_FACADE&amp;ADDRESS('PR-tampon'!$E112,COLUMN(REFERENCEMENT_FACADE[[#Headers],[LIMITATION DE HAUTEUR DE FACADE3]])))))</f>
        <v>(Situation a à c) h≤ 10 m
(Situation d) h≤ 6 m</v>
      </c>
      <c r="M146" s="108">
        <f ca="1">IF('PR-tampon'!B112="","",IF('PR-tampon'!B112=0,"",INDIRECT(NOM_FR_FACADE&amp;ADDRESS('PR-tampon'!$E112,COLUMN(REFERENCEMENT_FACADE[[#Headers],[LIMITATION DE HAUTEUR DE FACADE]])))))</f>
        <v>10</v>
      </c>
      <c r="N146" s="88" t="str">
        <f ca="1">IF('PR-tampon'!B112="","",IF('PR-tampon'!B112=0,"",IF(INDIRECT(NOM_FR_FACADE&amp;ADDRESS('PR-tampon'!$E112,COLUMN(REFERENCEMENT_FACADE[Observation domaine d''emploi Hauteur])))=0,"-",INDIRECT(NOM_FR_FACADE&amp;ADDRESS('PR-tampon'!$E112,COLUMN(REFERENCEMENT_FACADE[Observation domaine d''emploi Hauteur]))))))</f>
        <v>Nb : Le critère de recherche par hauteur n'étant pas coché ou les données (hauteur ou situation) n'étant pas saisies, l'utilisateur est alerté qu'il peut exister des limites de hauteurs et des dispositions particulières données dans le référentiel technique du procédé qui ne sont pas affichées. 
Le logiciel peut les faire apparaitre, pour ce faire : 
 - la case de recherche en fonction de la hauteur doit être cochée ;
 - les données de hauteur ET de situation du bâtiment doivent être saisies.</v>
      </c>
      <c r="O146" s="2" t="str">
        <f ca="1">IF('PR-tampon'!B112="","",IF('PR-tampon'!B112=0,"",INDIRECT(NOM_FR_FACADE&amp;ADDRESS('PR-tampon'!$E112,COLUMN(REFERENCEMENT_FACADE[[#Headers],[Colonne zone visée]])))))</f>
        <v>4
4**
4**
4**</v>
      </c>
      <c r="P146" s="2" t="str">
        <f ca="1">IF('PR-tampon'!B112="","",IF('PR-tampon'!B112=0,"",INDIRECT(NOM_FR_FACADE&amp;ADDRESS('PR-tampon'!$E112,COLUMN(REFERENCEMENT_FACADE[[#Headers],[Colonne catégorie visée]])))))</f>
        <v>I
II
III
IV</v>
      </c>
      <c r="Q146" s="88" t="str">
        <f ca="1">IF(OR(RECH_CATEGORIE=FALSE,MID(Tableau5[[#This Row],[ZONE DE SISMICITE MAXIMALE POUR LA CATEGORIE DE BATIMENT VISEE]],2,2)="**"),IF('PR-tampon'!B112="","",IF('PR-tampon'!B112=0,"",IF(INDIRECT(NOM_FR_FACADE&amp;ADDRESS('PR-tampon'!$E112,COLUMN(REFERENCEMENT_FACADE[OBSERVATIONS SUR DOMAINE D''EMPLOI Sismique])))="","-",(INDIRECT(NOM_FR_FACADE&amp;ADDRESS('PR-tampon'!$E112,COLUMN(REFERENCEMENT_FACADE[OBSERVATIONS SUR DOMAINE D''EMPLOI Sismique]))))))),"")</f>
        <v>** Domaine d'emploi sismique : 
Pose horizontale avec baguettes maintenues par tube traversant et fixées par des platines rigides uniquement</v>
      </c>
      <c r="R146" s="2" t="str">
        <f ca="1">IF('PR-tampon'!B112="","",IF('PR-tampon'!B112=0,"",IF(INDIRECT(NOM_FR_FACADE&amp;ADDRESS('PR-tampon'!$E112,COLUMN(REFERENCEMENT_FACADE[REF ApL])))=0,"",INDIRECT(NOM_FR_FACADE&amp;ADDRESS('PR-tampon'!$E112,COLUMN(REFERENCEMENT_FACADE[REF ApL]))))))</f>
        <v/>
      </c>
    </row>
    <row r="147" spans="1:18" ht="170.1" customHeight="1" x14ac:dyDescent="0.3">
      <c r="A147" s="2">
        <f ca="1">IF('PR-tampon'!B113=0,"",IF(A146+1&gt;'MODULE DE RECHERCHE'!$F$36,"",A146+1))</f>
        <v>105</v>
      </c>
      <c r="B147" s="10">
        <f ca="1">IF('PR-tampon'!E113="","",IF('PR-tampon'!E113=0,"",INDIRECT(NOM_FR_FACADE&amp;ADDRESS('PR-tampon'!$E113,COLUMN(REFERENCEMENT_FACADE[[#Headers],[DATE REFERENCEMENT]])))))</f>
        <v>45049</v>
      </c>
      <c r="C147" s="2" t="str">
        <f ca="1">IF('PR-tampon'!B113="","",IF('PR-tampon'!B113=0,"",INDIRECT(NOM_FR_FACADE&amp;ADDRESS('PR-tampon'!$E113,COLUMN(REFERENCEMENT_FACADE[[#Headers],[ASPECT]])))))</f>
        <v>Minéral</v>
      </c>
      <c r="D147" s="2" t="str">
        <f ca="1">IF('PR-tampon'!B113="","",IF('PR-tampon'!B113=0,"",INDIRECT(NOM_FR_FACADE&amp;ADDRESS('PR-tampon'!$E113,COLUMN(REFERENCEMENT_FACADE[[#Headers],[TYPE DE PROCEDE]])))))</f>
        <v>Pare-soleil</v>
      </c>
      <c r="E147" s="2" t="str">
        <f ca="1">IF('PR-tampon'!B113="","",IF('PR-tampon'!B113=0,"",INDIRECT(NOM_FR_FACADE&amp;ADDRESS('PR-tampon'!$E113,COLUMN(REFERENCEMENT_FACADE[[#Headers],[NOM COMMERCIAL DU PROCEDE]])))))</f>
        <v xml:space="preserve">Brise-soleil TERREAL </v>
      </c>
      <c r="F147" s="2" t="str">
        <f ca="1">IF('PR-tampon'!B113="","",IF('PR-tampon'!B113=0,"",INDIRECT(NOM_FR_FACADE&amp;ADDRESS('PR-tampon'!$E113,COLUMN(REFERENCEMENT_FACADE[[#Headers],[FABRICANT / TITULAIRE]])))))</f>
        <v>Terreal
(FR)</v>
      </c>
      <c r="G147" s="2" t="str">
        <f ca="1">IF('PR-tampon'!B113="","",IF('PR-tampon'!B113=0,"",INDIRECT(NOM_FR_FACADE&amp;ADDRESS('PR-tampon'!$E113,COLUMN(REFERENCEMENT_FACADE[[#Headers],[TYPE DE DOCUMENT DE REFERENCE]])))))</f>
        <v>Avis Technique</v>
      </c>
      <c r="H147" s="2" t="str">
        <f ca="1">IF('PR-tampon'!B113="","",IF('PR-tampon'!B113=0,"",INDIRECT(NOM_FR_FACADE&amp;ADDRESS('PR-tampon'!$E113,COLUMN(REFERENCEMENT_FACADE[[#Headers],[REF]])))))</f>
        <v>2.1/20-1807_V3</v>
      </c>
      <c r="I147" s="10">
        <f ca="1">IF('PR-tampon'!B113="","",IF('PR-tampon'!B113=0,"",INDIRECT(NOM_FR_FACADE&amp;ADDRESS('PR-tampon'!$E113,COLUMN(REFERENCEMENT_FACADE[[#Headers],[AVIS LIMITE AU / VALIDITE]])))))</f>
        <v>47057</v>
      </c>
      <c r="J147" s="10" t="str">
        <f ca="1">IF('PR-tampon'!B113="","",IF('PR-tampon'!B113=0,"",INDIRECT(NOM_FR_FACADE&amp;ADDRESS('PR-tampon'!$E113,COLUMN(REFERENCEMENT_FACADE[[#Headers],[TC/TNC
dans le domaine d''emploi visé]])))))</f>
        <v>TC</v>
      </c>
      <c r="K147" s="2" t="str">
        <f ca="1">IF('PR-tampon'!B113="","",IF('PR-tampon'!B113=0,"",INDIRECT(NOM_FR_FACADE&amp;ADDRESS('PR-tampon'!$E113,COLUMN(REFERENCEMENT_FACADE[[#Headers],[Synthèse support visés]])))))</f>
        <v>COB (NF DTU 31.2) / CLT (Sous AT/DTA)</v>
      </c>
      <c r="L147" s="2" t="str">
        <f ca="1">IF('PR-tampon'!B113="","",IF('PR-tampon'!B113=0,"",INDIRECT(NOM_FR_FACADE&amp;ADDRESS('PR-tampon'!$E113,COLUMN(REFERENCEMENT_FACADE[[#Headers],[LIMITATION DE HAUTEUR DE FACADE3]])))))</f>
        <v>(Situation a à c) h≤ 10 m
(Situation d) h≤ 6 m</v>
      </c>
      <c r="M147" s="108">
        <f ca="1">IF('PR-tampon'!B113="","",IF('PR-tampon'!B113=0,"",INDIRECT(NOM_FR_FACADE&amp;ADDRESS('PR-tampon'!$E113,COLUMN(REFERENCEMENT_FACADE[[#Headers],[LIMITATION DE HAUTEUR DE FACADE]])))))</f>
        <v>10</v>
      </c>
      <c r="N147" s="88" t="str">
        <f ca="1">IF('PR-tampon'!B113="","",IF('PR-tampon'!B113=0,"",IF(INDIRECT(NOM_FR_FACADE&amp;ADDRESS('PR-tampon'!$E113,COLUMN(REFERENCEMENT_FACADE[Observation domaine d''emploi Hauteur])))=0,"-",INDIRECT(NOM_FR_FACADE&amp;ADDRESS('PR-tampon'!$E113,COLUMN(REFERENCEMENT_FACADE[Observation domaine d''emploi Hauteur]))))))</f>
        <v>Nb : Le critère de recherche par hauteur n'étant pas coché ou les données (hauteur ou situation) n'étant pas saisies, l'utilisateur est alerté qu'il peut exister des limites de hauteurs et des dispositions particulières données dans le référentiel technique du procédé qui ne sont pas affichées. 
Le logiciel peut les faire apparaitre, pour ce faire : 
 - la case de recherche en fonction de la hauteur doit être cochée ;
 - les données de hauteur ET de situation du bâtiment doivent être saisies.</v>
      </c>
      <c r="O147" s="2" t="str">
        <f ca="1">IF('PR-tampon'!B113="","",IF('PR-tampon'!B113=0,"",INDIRECT(NOM_FR_FACADE&amp;ADDRESS('PR-tampon'!$E113,COLUMN(REFERENCEMENT_FACADE[[#Headers],[Colonne zone visée]])))))</f>
        <v>4
4**
3**
3**</v>
      </c>
      <c r="P147" s="2" t="str">
        <f ca="1">IF('PR-tampon'!B113="","",IF('PR-tampon'!B113=0,"",INDIRECT(NOM_FR_FACADE&amp;ADDRESS('PR-tampon'!$E113,COLUMN(REFERENCEMENT_FACADE[[#Headers],[Colonne catégorie visée]])))))</f>
        <v>I
II
III
IV</v>
      </c>
      <c r="Q147" s="88" t="str">
        <f ca="1">IF(OR(RECH_CATEGORIE=FALSE,MID(Tableau5[[#This Row],[ZONE DE SISMICITE MAXIMALE POUR LA CATEGORIE DE BATIMENT VISEE]],2,2)="**"),IF('PR-tampon'!B113="","",IF('PR-tampon'!B113=0,"",IF(INDIRECT(NOM_FR_FACADE&amp;ADDRESS('PR-tampon'!$E113,COLUMN(REFERENCEMENT_FACADE[OBSERVATIONS SUR DOMAINE D''EMPLOI Sismique])))="","-",(INDIRECT(NOM_FR_FACADE&amp;ADDRESS('PR-tampon'!$E113,COLUMN(REFERENCEMENT_FACADE[OBSERVATIONS SUR DOMAINE D''EMPLOI Sismique]))))))),"")</f>
        <v>** Domaine d'emploi sismique :
Pose horizontale</v>
      </c>
      <c r="R147" s="2" t="str">
        <f ca="1">IF('PR-tampon'!B113="","",IF('PR-tampon'!B113=0,"",IF(INDIRECT(NOM_FR_FACADE&amp;ADDRESS('PR-tampon'!$E113,COLUMN(REFERENCEMENT_FACADE[REF ApL])))=0,"",INDIRECT(NOM_FR_FACADE&amp;ADDRESS('PR-tampon'!$E113,COLUMN(REFERENCEMENT_FACADE[REF ApL]))))))</f>
        <v/>
      </c>
    </row>
    <row r="148" spans="1:18" ht="170.1" customHeight="1" x14ac:dyDescent="0.3">
      <c r="A148" s="2">
        <f ca="1">IF('PR-tampon'!B114=0,"",IF(A147+1&gt;'MODULE DE RECHERCHE'!$F$36,"",A147+1))</f>
        <v>106</v>
      </c>
      <c r="B148" s="10">
        <f ca="1">IF('PR-tampon'!E114="","",IF('PR-tampon'!E114=0,"",INDIRECT(NOM_FR_FACADE&amp;ADDRESS('PR-tampon'!$E114,COLUMN(REFERENCEMENT_FACADE[[#Headers],[DATE REFERENCEMENT]])))))</f>
        <v>44383</v>
      </c>
      <c r="C148" s="2" t="str">
        <f ca="1">IF('PR-tampon'!B114="","",IF('PR-tampon'!B114=0,"",INDIRECT(NOM_FR_FACADE&amp;ADDRESS('PR-tampon'!$E114,COLUMN(REFERENCEMENT_FACADE[[#Headers],[ASPECT]])))))</f>
        <v>Minéral</v>
      </c>
      <c r="D148" s="2" t="str">
        <f ca="1">IF('PR-tampon'!B114="","",IF('PR-tampon'!B114=0,"",INDIRECT(NOM_FR_FACADE&amp;ADDRESS('PR-tampon'!$E114,COLUMN(REFERENCEMENT_FACADE[[#Headers],[TYPE DE PROCEDE]])))))</f>
        <v>Pare-soleil</v>
      </c>
      <c r="E148" s="2" t="str">
        <f ca="1">IF('PR-tampon'!B114="","",IF('PR-tampon'!B114=0,"",INDIRECT(NOM_FR_FACADE&amp;ADDRESS('PR-tampon'!$E114,COLUMN(REFERENCEMENT_FACADE[[#Headers],[NOM COMMERCIAL DU PROCEDE]])))))</f>
        <v>Barro®</v>
      </c>
      <c r="F148" s="2" t="str">
        <f ca="1">IF('PR-tampon'!B114="","",IF('PR-tampon'!B114=0,"",INDIRECT(NOM_FR_FACADE&amp;ADDRESS('PR-tampon'!$E114,COLUMN(REFERENCEMENT_FACADE[[#Headers],[FABRICANT / TITULAIRE]])))))</f>
        <v>Wienerberger S.A.S. 
(FR)</v>
      </c>
      <c r="G148" s="2" t="str">
        <f ca="1">IF('PR-tampon'!B114="","",IF('PR-tampon'!B114=0,"",INDIRECT(NOM_FR_FACADE&amp;ADDRESS('PR-tampon'!$E114,COLUMN(REFERENCEMENT_FACADE[[#Headers],[TYPE DE DOCUMENT DE REFERENCE]])))))</f>
        <v>Avis Technique</v>
      </c>
      <c r="H148" s="2" t="str">
        <f ca="1">IF('PR-tampon'!B114="","",IF('PR-tampon'!B114=0,"",INDIRECT(NOM_FR_FACADE&amp;ADDRESS('PR-tampon'!$E114,COLUMN(REFERENCEMENT_FACADE[[#Headers],[REF]])))))</f>
        <v>2.1/16-1713_V1</v>
      </c>
      <c r="I148" s="10">
        <f ca="1">IF('PR-tampon'!B114="","",IF('PR-tampon'!B114=0,"",INDIRECT(NOM_FR_FACADE&amp;ADDRESS('PR-tampon'!$E114,COLUMN(REFERENCEMENT_FACADE[[#Headers],[AVIS LIMITE AU / VALIDITE]])))))</f>
        <v>45504</v>
      </c>
      <c r="J148" s="10" t="str">
        <f ca="1">IF('PR-tampon'!B114="","",IF('PR-tampon'!B114=0,"",INDIRECT(NOM_FR_FACADE&amp;ADDRESS('PR-tampon'!$E114,COLUMN(REFERENCEMENT_FACADE[[#Headers],[TC/TNC
dans le domaine d''emploi visé]])))))</f>
        <v>TC</v>
      </c>
      <c r="K148" s="2" t="str">
        <f ca="1">IF('PR-tampon'!B114="","",IF('PR-tampon'!B114=0,"",INDIRECT(NOM_FR_FACADE&amp;ADDRESS('PR-tampon'!$E114,COLUMN(REFERENCEMENT_FACADE[[#Headers],[Synthèse support visés]])))))</f>
        <v>COB (NF DTU 31.2) / CLT (Sous AT/DTA)</v>
      </c>
      <c r="L148" s="2" t="str">
        <f ca="1">IF('PR-tampon'!B114="","",IF('PR-tampon'!B114=0,"",INDIRECT(NOM_FR_FACADE&amp;ADDRESS('PR-tampon'!$E114,COLUMN(REFERENCEMENT_FACADE[[#Headers],[LIMITATION DE HAUTEUR DE FACADE3]])))))</f>
        <v>(Situation a à c) h≤ 10 m
(Situation d) h≤ 6 m</v>
      </c>
      <c r="M148" s="108">
        <f ca="1">IF('PR-tampon'!B114="","",IF('PR-tampon'!B114=0,"",INDIRECT(NOM_FR_FACADE&amp;ADDRESS('PR-tampon'!$E114,COLUMN(REFERENCEMENT_FACADE[[#Headers],[LIMITATION DE HAUTEUR DE FACADE]])))))</f>
        <v>10</v>
      </c>
      <c r="N148" s="88" t="str">
        <f ca="1">IF('PR-tampon'!B114="","",IF('PR-tampon'!B114=0,"",IF(INDIRECT(NOM_FR_FACADE&amp;ADDRESS('PR-tampon'!$E114,COLUMN(REFERENCEMENT_FACADE[Observation domaine d''emploi Hauteur])))=0,"-",INDIRECT(NOM_FR_FACADE&amp;ADDRESS('PR-tampon'!$E114,COLUMN(REFERENCEMENT_FACADE[Observation domaine d''emploi Hauteur]))))))</f>
        <v>Nb : Le critère de recherche par hauteur n'étant pas coché ou les données (hauteur ou situation) n'étant pas saisies, l'utilisateur est alerté qu'il peut exister des limites de hauteurs et des dispositions particulières données dans le référentiel technique du procédé qui ne sont pas affichées. 
Le logiciel peut les faire apparaitre, pour ce faire : 
 - la case de recherche en fonction de la hauteur doit être cochée ;
 - les données de hauteur ET de situation du bâtiment doivent être saisies.</v>
      </c>
      <c r="O148" s="2" t="str">
        <f ca="1">IF('PR-tampon'!B114="","",IF('PR-tampon'!B114=0,"",INDIRECT(NOM_FR_FACADE&amp;ADDRESS('PR-tampon'!$E114,COLUMN(REFERENCEMENT_FACADE[[#Headers],[Colonne zone visée]])))))</f>
        <v>4
4**
3**
1</v>
      </c>
      <c r="P148" s="2" t="str">
        <f ca="1">IF('PR-tampon'!B114="","",IF('PR-tampon'!B114=0,"",INDIRECT(NOM_FR_FACADE&amp;ADDRESS('PR-tampon'!$E114,COLUMN(REFERENCEMENT_FACADE[[#Headers],[Colonne catégorie visée]])))))</f>
        <v>I
II
III
IV</v>
      </c>
      <c r="Q148" s="88" t="str">
        <f ca="1">IF(OR(RECH_CATEGORIE=FALSE,MID(Tableau5[[#This Row],[ZONE DE SISMICITE MAXIMALE POUR LA CATEGORIE DE BATIMENT VISEE]],2,2)="**"),IF('PR-tampon'!B114="","",IF('PR-tampon'!B114=0,"",IF(INDIRECT(NOM_FR_FACADE&amp;ADDRESS('PR-tampon'!$E114,COLUMN(REFERENCEMENT_FACADE[OBSERVATIONS SUR DOMAINE D''EMPLOI Sismique])))="","-",(INDIRECT(NOM_FR_FACADE&amp;ADDRESS('PR-tampon'!$E114,COLUMN(REFERENCEMENT_FACADE[OBSERVATIONS SUR DOMAINE D''EMPLOI Sismique]))))))),"")</f>
        <v>** Domaine d'emploi sismique :
Pose horizontale</v>
      </c>
      <c r="R148" s="2" t="str">
        <f ca="1">IF('PR-tampon'!B114="","",IF('PR-tampon'!B114=0,"",IF(INDIRECT(NOM_FR_FACADE&amp;ADDRESS('PR-tampon'!$E114,COLUMN(REFERENCEMENT_FACADE[REF ApL])))=0,"",INDIRECT(NOM_FR_FACADE&amp;ADDRESS('PR-tampon'!$E114,COLUMN(REFERENCEMENT_FACADE[REF ApL]))))))</f>
        <v/>
      </c>
    </row>
    <row r="149" spans="1:18" ht="170.1" customHeight="1" x14ac:dyDescent="0.3">
      <c r="A149" s="2">
        <f ca="1">IF('PR-tampon'!B115=0,"",IF(A148+1&gt;'MODULE DE RECHERCHE'!$F$36,"",A148+1))</f>
        <v>107</v>
      </c>
      <c r="B149" s="10">
        <f ca="1">IF('PR-tampon'!E115="","",IF('PR-tampon'!E115=0,"",INDIRECT(NOM_FR_FACADE&amp;ADDRESS('PR-tampon'!$E115,COLUMN(REFERENCEMENT_FACADE[[#Headers],[DATE REFERENCEMENT]])))))</f>
        <v>45384</v>
      </c>
      <c r="C149" s="2" t="str">
        <f ca="1">IF('PR-tampon'!B115="","",IF('PR-tampon'!B115=0,"",INDIRECT(NOM_FR_FACADE&amp;ADDRESS('PR-tampon'!$E115,COLUMN(REFERENCEMENT_FACADE[[#Headers],[ASPECT]])))))</f>
        <v>Minéral</v>
      </c>
      <c r="D149" s="2" t="str">
        <f ca="1">IF('PR-tampon'!B115="","",IF('PR-tampon'!B115=0,"",INDIRECT(NOM_FR_FACADE&amp;ADDRESS('PR-tampon'!$E115,COLUMN(REFERENCEMENT_FACADE[[#Headers],[TYPE DE PROCEDE]])))))</f>
        <v>Vêture - vêtage en pierre naturelle et assimilés</v>
      </c>
      <c r="E149" s="2" t="str">
        <f ca="1">IF('PR-tampon'!B115="","",IF('PR-tampon'!B115=0,"",INDIRECT(NOM_FR_FACADE&amp;ADDRESS('PR-tampon'!$E115,COLUMN(REFERENCEMENT_FACADE[[#Headers],[NOM COMMERCIAL DU PROCEDE]])))))</f>
        <v>MINERAL-COLOR-ELITE Vêture et MINERAL-COLOR-ELITE Vêture TYPE 0</v>
      </c>
      <c r="F149" s="2" t="str">
        <f ca="1">IF('PR-tampon'!B115="","",IF('PR-tampon'!B115=0,"",INDIRECT(NOM_FR_FACADE&amp;ADDRESS('PR-tampon'!$E115,COLUMN(REFERENCEMENT_FACADE[[#Headers],[FABRICANT / TITULAIRE]])))))</f>
        <v>Vetisol S.A. 
(FR)</v>
      </c>
      <c r="G149" s="2" t="str">
        <f ca="1">IF('PR-tampon'!B115="","",IF('PR-tampon'!B115=0,"",INDIRECT(NOM_FR_FACADE&amp;ADDRESS('PR-tampon'!$E115,COLUMN(REFERENCEMENT_FACADE[[#Headers],[TYPE DE DOCUMENT DE REFERENCE]])))))</f>
        <v>Avis Technique</v>
      </c>
      <c r="H149" s="2" t="str">
        <f ca="1">IF('PR-tampon'!B115="","",IF('PR-tampon'!B115=0,"",INDIRECT(NOM_FR_FACADE&amp;ADDRESS('PR-tampon'!$E115,COLUMN(REFERENCEMENT_FACADE[[#Headers],[REF]])))))</f>
        <v>2.2/14-1662_V4</v>
      </c>
      <c r="I149" s="10">
        <f ca="1">IF('PR-tampon'!B115="","",IF('PR-tampon'!B115=0,"",INDIRECT(NOM_FR_FACADE&amp;ADDRESS('PR-tampon'!$E115,COLUMN(REFERENCEMENT_FACADE[[#Headers],[AVIS LIMITE AU / VALIDITE]])))))</f>
        <v>47208</v>
      </c>
      <c r="J149" s="10" t="str">
        <f ca="1">IF('PR-tampon'!B115="","",IF('PR-tampon'!B115=0,"",INDIRECT(NOM_FR_FACADE&amp;ADDRESS('PR-tampon'!$E115,COLUMN(REFERENCEMENT_FACADE[[#Headers],[TC/TNC
dans le domaine d''emploi visé]])))))</f>
        <v>TC</v>
      </c>
      <c r="K149" s="2" t="str">
        <f ca="1">IF('PR-tampon'!B115="","",IF('PR-tampon'!B115=0,"",INDIRECT(NOM_FR_FACADE&amp;ADDRESS('PR-tampon'!$E115,COLUMN(REFERENCEMENT_FACADE[[#Headers],[Synthèse support visés]])))))</f>
        <v>COB (NF DTU 31.2) / CLT (Sous AT/DTA)</v>
      </c>
      <c r="L149" s="2" t="str">
        <f ca="1">IF('PR-tampon'!B115="","",IF('PR-tampon'!B115=0,"",INDIRECT(NOM_FR_FACADE&amp;ADDRESS('PR-tampon'!$E115,COLUMN(REFERENCEMENT_FACADE[[#Headers],[LIMITATION DE HAUTEUR DE FACADE3]])))))</f>
        <v>(Situation a à c) h≤ 10 m
(Situation d) h≤ 6 m</v>
      </c>
      <c r="M149" s="108">
        <f ca="1">IF('PR-tampon'!B115="","",IF('PR-tampon'!B115=0,"",INDIRECT(NOM_FR_FACADE&amp;ADDRESS('PR-tampon'!$E115,COLUMN(REFERENCEMENT_FACADE[[#Headers],[LIMITATION DE HAUTEUR DE FACADE]])))))</f>
        <v>10</v>
      </c>
      <c r="N149" s="88" t="str">
        <f ca="1">IF('PR-tampon'!B115="","",IF('PR-tampon'!B115=0,"",IF(INDIRECT(NOM_FR_FACADE&amp;ADDRESS('PR-tampon'!$E115,COLUMN(REFERENCEMENT_FACADE[Observation domaine d''emploi Hauteur])))=0,"-",INDIRECT(NOM_FR_FACADE&amp;ADDRESS('PR-tampon'!$E115,COLUMN(REFERENCEMENT_FACADE[Observation domaine d''emploi Hauteur]))))))</f>
        <v>Nb : Le critère de recherche par hauteur n'étant pas coché ou les données (hauteur ou situation) n'étant pas saisies, l'utilisateur est alerté qu'il peut exister des limites de hauteurs et des dispositions particulières données dans le référentiel technique du procédé qui ne sont pas affichées. 
Le logiciel peut les faire apparaitre, pour ce faire : 
 - la case de recherche en fonction de la hauteur doit être cochée ;
 - les données de hauteur ET de situation du bâtiment doivent être saisies.</v>
      </c>
      <c r="O149" s="2" t="str">
        <f ca="1">IF('PR-tampon'!B115="","",IF('PR-tampon'!B115=0,"",INDIRECT(NOM_FR_FACADE&amp;ADDRESS('PR-tampon'!$E115,COLUMN(REFERENCEMENT_FACADE[[#Headers],[Colonne zone visée]])))))</f>
        <v>4
4**
4**
4**</v>
      </c>
      <c r="P149" s="2" t="str">
        <f ca="1">IF('PR-tampon'!B115="","",IF('PR-tampon'!B115=0,"",INDIRECT(NOM_FR_FACADE&amp;ADDRESS('PR-tampon'!$E115,COLUMN(REFERENCEMENT_FACADE[[#Headers],[Colonne catégorie visée]])))))</f>
        <v>I
II
III
IV</v>
      </c>
      <c r="Q149" s="88" t="str">
        <f ca="1">IF(OR(RECH_CATEGORIE=FALSE,MID(Tableau5[[#This Row],[ZONE DE SISMICITE MAXIMALE POUR LA CATEGORIE DE BATIMENT VISEE]],2,2)="**"),IF('PR-tampon'!B115="","",IF('PR-tampon'!B115=0,"",IF(INDIRECT(NOM_FR_FACADE&amp;ADDRESS('PR-tampon'!$E115,COLUMN(REFERENCEMENT_FACADE[OBSERVATIONS SUR DOMAINE D''EMPLOI Sismique])))="","-",(INDIRECT(NOM_FR_FACADE&amp;ADDRESS('PR-tampon'!$E115,COLUMN(REFERENCEMENT_FACADE[OBSERVATIONS SUR DOMAINE D''EMPLOI Sismique]))))))),"")</f>
        <v>** Domaine d'emploi sismique :
Pose en zones sismiques pour la pose horizontale uniquement, pour les vêtures de 600 mm maxi de hauteur et avec une isolation préalable limitée à 80mm et sans les éléments TYPE 0</v>
      </c>
      <c r="R149" s="2" t="str">
        <f ca="1">IF('PR-tampon'!B115="","",IF('PR-tampon'!B115=0,"",IF(INDIRECT(NOM_FR_FACADE&amp;ADDRESS('PR-tampon'!$E115,COLUMN(REFERENCEMENT_FACADE[REF ApL])))=0,"",INDIRECT(NOM_FR_FACADE&amp;ADDRESS('PR-tampon'!$E115,COLUMN(REFERENCEMENT_FACADE[REF ApL]))))))</f>
        <v/>
      </c>
    </row>
    <row r="150" spans="1:18" ht="170.1" customHeight="1" x14ac:dyDescent="0.3">
      <c r="A150" s="2">
        <f ca="1">IF('PR-tampon'!B116=0,"",IF(A149+1&gt;'MODULE DE RECHERCHE'!$F$36,"",A149+1))</f>
        <v>108</v>
      </c>
      <c r="B150" s="10">
        <f ca="1">IF('PR-tampon'!E116="","",IF('PR-tampon'!E116=0,"",INDIRECT(NOM_FR_FACADE&amp;ADDRESS('PR-tampon'!$E116,COLUMN(REFERENCEMENT_FACADE[[#Headers],[DATE REFERENCEMENT]])))))</f>
        <v>45254</v>
      </c>
      <c r="C150" s="2" t="str">
        <f ca="1">IF('PR-tampon'!B116="","",IF('PR-tampon'!B116=0,"",INDIRECT(NOM_FR_FACADE&amp;ADDRESS('PR-tampon'!$E116,COLUMN(REFERENCEMENT_FACADE[[#Headers],[ASPECT]])))))</f>
        <v>Minéral</v>
      </c>
      <c r="D150" s="2" t="str">
        <f ca="1">IF('PR-tampon'!B116="","",IF('PR-tampon'!B116=0,"",INDIRECT(NOM_FR_FACADE&amp;ADDRESS('PR-tampon'!$E116,COLUMN(REFERENCEMENT_FACADE[[#Headers],[TYPE DE PROCEDE]])))))</f>
        <v>Vêture - vêtage en pierre naturelle et assimilés</v>
      </c>
      <c r="E150" s="2" t="str">
        <f ca="1">IF('PR-tampon'!B116="","",IF('PR-tampon'!B116=0,"",INDIRECT(NOM_FR_FACADE&amp;ADDRESS('PR-tampon'!$E116,COLUMN(REFERENCEMENT_FACADE[[#Headers],[NOM COMMERCIAL DU PROCEDE]])))))</f>
        <v>THERMOCHOC AVEC SYSTEME D'ENDUIT</v>
      </c>
      <c r="F150" s="2" t="str">
        <f ca="1">IF('PR-tampon'!B116="","",IF('PR-tampon'!B116=0,"",INDIRECT(NOM_FR_FACADE&amp;ADDRESS('PR-tampon'!$E116,COLUMN(REFERENCEMENT_FACADE[[#Headers],[FABRICANT / TITULAIRE]])))))</f>
        <v>James Hardie Bâtiment SAS
(FR)</v>
      </c>
      <c r="G150" s="2" t="str">
        <f ca="1">IF('PR-tampon'!B116="","",IF('PR-tampon'!B116=0,"",INDIRECT(NOM_FR_FACADE&amp;ADDRESS('PR-tampon'!$E116,COLUMN(REFERENCEMENT_FACADE[[#Headers],[TYPE DE DOCUMENT DE REFERENCE]])))))</f>
        <v>Avis Technique</v>
      </c>
      <c r="H150" s="2" t="str">
        <f ca="1">IF('PR-tampon'!B116="","",IF('PR-tampon'!B116=0,"",INDIRECT(NOM_FR_FACADE&amp;ADDRESS('PR-tampon'!$E116,COLUMN(REFERENCEMENT_FACADE[[#Headers],[REF]])))))</f>
        <v>2.2/14-1635_V2</v>
      </c>
      <c r="I150" s="10">
        <f ca="1">IF('PR-tampon'!B116="","",IF('PR-tampon'!B116=0,"",INDIRECT(NOM_FR_FACADE&amp;ADDRESS('PR-tampon'!$E116,COLUMN(REFERENCEMENT_FACADE[[#Headers],[AVIS LIMITE AU / VALIDITE]])))))</f>
        <v>46996</v>
      </c>
      <c r="J150" s="10" t="str">
        <f ca="1">IF('PR-tampon'!B116="","",IF('PR-tampon'!B116=0,"",INDIRECT(NOM_FR_FACADE&amp;ADDRESS('PR-tampon'!$E116,COLUMN(REFERENCEMENT_FACADE[[#Headers],[TC/TNC
dans le domaine d''emploi visé]])))))</f>
        <v>TC</v>
      </c>
      <c r="K150" s="2" t="str">
        <f ca="1">IF('PR-tampon'!B116="","",IF('PR-tampon'!B116=0,"",INDIRECT(NOM_FR_FACADE&amp;ADDRESS('PR-tampon'!$E116,COLUMN(REFERENCEMENT_FACADE[[#Headers],[Synthèse support visés]])))))</f>
        <v>COB (NF DTU 31.2) / CLT (Sous AT/DTA)</v>
      </c>
      <c r="L150" s="2" t="str">
        <f ca="1">IF('PR-tampon'!B116="","",IF('PR-tampon'!B116=0,"",INDIRECT(NOM_FR_FACADE&amp;ADDRESS('PR-tampon'!$E116,COLUMN(REFERENCEMENT_FACADE[[#Headers],[LIMITATION DE HAUTEUR DE FACADE3]])))))</f>
        <v>(Situation a à c) h≤ 10 m
(Situation d) h≤ 6 m</v>
      </c>
      <c r="M150" s="108">
        <f ca="1">IF('PR-tampon'!B116="","",IF('PR-tampon'!B116=0,"",INDIRECT(NOM_FR_FACADE&amp;ADDRESS('PR-tampon'!$E116,COLUMN(REFERENCEMENT_FACADE[[#Headers],[LIMITATION DE HAUTEUR DE FACADE]])))))</f>
        <v>10</v>
      </c>
      <c r="N150" s="88" t="str">
        <f ca="1">IF('PR-tampon'!B116="","",IF('PR-tampon'!B116=0,"",IF(INDIRECT(NOM_FR_FACADE&amp;ADDRESS('PR-tampon'!$E116,COLUMN(REFERENCEMENT_FACADE[Observation domaine d''emploi Hauteur])))=0,"-",INDIRECT(NOM_FR_FACADE&amp;ADDRESS('PR-tampon'!$E116,COLUMN(REFERENCEMENT_FACADE[Observation domaine d''emploi Hauteur]))))))</f>
        <v>Nb : Le critère de recherche par hauteur n'étant pas coché ou les données (hauteur ou situation) n'étant pas saisies, l'utilisateur est alerté qu'il peut exister des limites de hauteurs et des dispositions particulières données dans le référentiel technique du procédé qui ne sont pas affichées. 
Le logiciel peut les faire apparaitre, pour ce faire : 
 - la case de recherche en fonction de la hauteur doit être cochée ;
 - les données de hauteur ET de situation du bâtiment doivent être saisies.</v>
      </c>
      <c r="O150" s="2" t="str">
        <f ca="1">IF('PR-tampon'!B116="","",IF('PR-tampon'!B116=0,"",INDIRECT(NOM_FR_FACADE&amp;ADDRESS('PR-tampon'!$E116,COLUMN(REFERENCEMENT_FACADE[[#Headers],[Colonne zone visée]])))))</f>
        <v>4
2
1
1</v>
      </c>
      <c r="P150" s="2" t="str">
        <f ca="1">IF('PR-tampon'!B116="","",IF('PR-tampon'!B116=0,"",INDIRECT(NOM_FR_FACADE&amp;ADDRESS('PR-tampon'!$E116,COLUMN(REFERENCEMENT_FACADE[[#Headers],[Colonne catégorie visée]])))))</f>
        <v>I
II
III
IV</v>
      </c>
      <c r="Q150" s="88" t="str">
        <f ca="1">IF(OR(RECH_CATEGORIE=FALSE,MID(Tableau5[[#This Row],[ZONE DE SISMICITE MAXIMALE POUR LA CATEGORIE DE BATIMENT VISEE]],2,2)="**"),IF('PR-tampon'!B116="","",IF('PR-tampon'!B116=0,"",IF(INDIRECT(NOM_FR_FACADE&amp;ADDRESS('PR-tampon'!$E116,COLUMN(REFERENCEMENT_FACADE[OBSERVATIONS SUR DOMAINE D''EMPLOI Sismique])))="","-",(INDIRECT(NOM_FR_FACADE&amp;ADDRESS('PR-tampon'!$E116,COLUMN(REFERENCEMENT_FACADE[OBSERVATIONS SUR DOMAINE D''EMPLOI Sismique]))))))),"")</f>
        <v>-</v>
      </c>
      <c r="R150" s="2" t="str">
        <f ca="1">IF('PR-tampon'!B116="","",IF('PR-tampon'!B116=0,"",IF(INDIRECT(NOM_FR_FACADE&amp;ADDRESS('PR-tampon'!$E116,COLUMN(REFERENCEMENT_FACADE[REF ApL])))=0,"",INDIRECT(NOM_FR_FACADE&amp;ADDRESS('PR-tampon'!$E116,COLUMN(REFERENCEMENT_FACADE[REF ApL]))))))</f>
        <v/>
      </c>
    </row>
    <row r="151" spans="1:18" ht="170.1" customHeight="1" x14ac:dyDescent="0.3">
      <c r="A151" s="2">
        <f ca="1">IF('PR-tampon'!B117=0,"",IF(A150+1&gt;'MODULE DE RECHERCHE'!$F$36,"",A150+1))</f>
        <v>109</v>
      </c>
      <c r="B151" s="10">
        <f ca="1">IF('PR-tampon'!E117="","",IF('PR-tampon'!E117=0,"",INDIRECT(NOM_FR_FACADE&amp;ADDRESS('PR-tampon'!$E117,COLUMN(REFERENCEMENT_FACADE[[#Headers],[DATE REFERENCEMENT]])))))</f>
        <v>45471</v>
      </c>
      <c r="C151" s="2" t="str">
        <f ca="1">IF('PR-tampon'!B117="","",IF('PR-tampon'!B117=0,"",INDIRECT(NOM_FR_FACADE&amp;ADDRESS('PR-tampon'!$E117,COLUMN(REFERENCEMENT_FACADE[[#Headers],[ASPECT]])))))</f>
        <v>Minéral</v>
      </c>
      <c r="D151" s="2" t="str">
        <f ca="1">IF('PR-tampon'!B117="","",IF('PR-tampon'!B117=0,"",INDIRECT(NOM_FR_FACADE&amp;ADDRESS('PR-tampon'!$E117,COLUMN(REFERENCEMENT_FACADE[[#Headers],[TYPE DE PROCEDE]])))))</f>
        <v>Vêture - vêtage en terre-cuite</v>
      </c>
      <c r="E151" s="2" t="str">
        <f ca="1">IF('PR-tampon'!B117="","",IF('PR-tampon'!B117=0,"",INDIRECT(NOM_FR_FACADE&amp;ADDRESS('PR-tampon'!$E117,COLUMN(REFERENCEMENT_FACADE[[#Headers],[NOM COMMERCIAL DU PROCEDE]])))))</f>
        <v>Vêture Kess Isolierklinker</v>
      </c>
      <c r="F151" s="2" t="str">
        <f ca="1">IF('PR-tampon'!B117="","",IF('PR-tampon'!B117=0,"",INDIRECT(NOM_FR_FACADE&amp;ADDRESS('PR-tampon'!$E117,COLUMN(REFERENCEMENT_FACADE[[#Headers],[FABRICANT / TITULAIRE]])))))</f>
        <v>Kess Isolierklinker GmbH</v>
      </c>
      <c r="G151" s="2" t="str">
        <f ca="1">IF('PR-tampon'!B117="","",IF('PR-tampon'!B117=0,"",INDIRECT(NOM_FR_FACADE&amp;ADDRESS('PR-tampon'!$E117,COLUMN(REFERENCEMENT_FACADE[[#Headers],[TYPE DE DOCUMENT DE REFERENCE]])))))</f>
        <v>Avis Technique</v>
      </c>
      <c r="H151" s="2" t="str">
        <f ca="1">IF('PR-tampon'!B117="","",IF('PR-tampon'!B117=0,"",INDIRECT(NOM_FR_FACADE&amp;ADDRESS('PR-tampon'!$E117,COLUMN(REFERENCEMENT_FACADE[[#Headers],[REF]])))))</f>
        <v>2.2/15-1709_V5</v>
      </c>
      <c r="I151" s="10">
        <f ca="1">IF('PR-tampon'!B117="","",IF('PR-tampon'!B117=0,"",INDIRECT(NOM_FR_FACADE&amp;ADDRESS('PR-tampon'!$E117,COLUMN(REFERENCEMENT_FACADE[[#Headers],[AVIS LIMITE AU / VALIDITE]])))))</f>
        <v>46112</v>
      </c>
      <c r="J151" s="10" t="str">
        <f ca="1">IF('PR-tampon'!B117="","",IF('PR-tampon'!B117=0,"",INDIRECT(NOM_FR_FACADE&amp;ADDRESS('PR-tampon'!$E117,COLUMN(REFERENCEMENT_FACADE[[#Headers],[TC/TNC
dans le domaine d''emploi visé]])))))</f>
        <v>TNC
(Non sur liste verte de la C2p à date de référencement / EVALUATION RECENTE)</v>
      </c>
      <c r="K151" s="2" t="str">
        <f ca="1">IF('PR-tampon'!B117="","",IF('PR-tampon'!B117=0,"",INDIRECT(NOM_FR_FACADE&amp;ADDRESS('PR-tampon'!$E117,COLUMN(REFERENCEMENT_FACADE[[#Headers],[Synthèse support visés]])))))</f>
        <v>COB (NF DTU 31.2) / CLT (Sous AT/DTA)</v>
      </c>
      <c r="L151" s="2" t="str">
        <f ca="1">IF('PR-tampon'!B117="","",IF('PR-tampon'!B117=0,"",INDIRECT(NOM_FR_FACADE&amp;ADDRESS('PR-tampon'!$E117,COLUMN(REFERENCEMENT_FACADE[[#Headers],[LIMITATION DE HAUTEUR DE FACADE3]])))))</f>
        <v>(Situation a à c) h≤ 10 m
(Situation d) h≤ 6 m</v>
      </c>
      <c r="M151" s="108">
        <f ca="1">IF('PR-tampon'!B117="","",IF('PR-tampon'!B117=0,"",INDIRECT(NOM_FR_FACADE&amp;ADDRESS('PR-tampon'!$E117,COLUMN(REFERENCEMENT_FACADE[[#Headers],[LIMITATION DE HAUTEUR DE FACADE]])))))</f>
        <v>10</v>
      </c>
      <c r="N151" s="88" t="str">
        <f ca="1">IF('PR-tampon'!B117="","",IF('PR-tampon'!B117=0,"",IF(INDIRECT(NOM_FR_FACADE&amp;ADDRESS('PR-tampon'!$E117,COLUMN(REFERENCEMENT_FACADE[Observation domaine d''emploi Hauteur])))=0,"-",INDIRECT(NOM_FR_FACADE&amp;ADDRESS('PR-tampon'!$E117,COLUMN(REFERENCEMENT_FACADE[Observation domaine d''emploi Hauteur]))))))</f>
        <v>Nb : Le critère de recherche par hauteur n'étant pas coché ou les données (hauteur ou situation) n'étant pas saisies, l'utilisateur est alerté qu'il peut exister des limites de hauteurs et des dispositions particulières données dans le référentiel technique du procédé qui ne sont pas affichées. 
Le logiciel peut les faire apparaitre, pour ce faire : 
 - la case de recherche en fonction de la hauteur doit être cochée ;
 - les données de hauteur ET de situation du bâtiment doivent être saisies.</v>
      </c>
      <c r="O151" s="2" t="str">
        <f ca="1">IF('PR-tampon'!B117="","",IF('PR-tampon'!B117=0,"",INDIRECT(NOM_FR_FACADE&amp;ADDRESS('PR-tampon'!$E117,COLUMN(REFERENCEMENT_FACADE[[#Headers],[Colonne zone visée]])))))</f>
        <v>4
4
4
1</v>
      </c>
      <c r="P151" s="2" t="str">
        <f ca="1">IF('PR-tampon'!B117="","",IF('PR-tampon'!B117=0,"",INDIRECT(NOM_FR_FACADE&amp;ADDRESS('PR-tampon'!$E117,COLUMN(REFERENCEMENT_FACADE[[#Headers],[Colonne catégorie visée]])))))</f>
        <v>I
II
III
IV</v>
      </c>
      <c r="Q151" s="88" t="str">
        <f ca="1">IF(OR(RECH_CATEGORIE=FALSE,MID(Tableau5[[#This Row],[ZONE DE SISMICITE MAXIMALE POUR LA CATEGORIE DE BATIMENT VISEE]],2,2)="**"),IF('PR-tampon'!B117="","",IF('PR-tampon'!B117=0,"",IF(INDIRECT(NOM_FR_FACADE&amp;ADDRESS('PR-tampon'!$E117,COLUMN(REFERENCEMENT_FACADE[OBSERVATIONS SUR DOMAINE D''EMPLOI Sismique])))="","-",(INDIRECT(NOM_FR_FACADE&amp;ADDRESS('PR-tampon'!$E117,COLUMN(REFERENCEMENT_FACADE[OBSERVATIONS SUR DOMAINE D''EMPLOI Sismique]))))))),"")</f>
        <v>-</v>
      </c>
      <c r="R151" s="2" t="str">
        <f ca="1">IF('PR-tampon'!B117="","",IF('PR-tampon'!B117=0,"",IF(INDIRECT(NOM_FR_FACADE&amp;ADDRESS('PR-tampon'!$E117,COLUMN(REFERENCEMENT_FACADE[REF ApL])))=0,"",INDIRECT(NOM_FR_FACADE&amp;ADDRESS('PR-tampon'!$E117,COLUMN(REFERENCEMENT_FACADE[REF ApL]))))))</f>
        <v/>
      </c>
    </row>
    <row r="152" spans="1:18" ht="170.1" customHeight="1" x14ac:dyDescent="0.3">
      <c r="A152" s="2">
        <f ca="1">IF('PR-tampon'!B118=0,"",IF(A151+1&gt;'MODULE DE RECHERCHE'!$F$36,"",A151+1))</f>
        <v>110</v>
      </c>
      <c r="B152" s="10">
        <f ca="1">IF('PR-tampon'!E118="","",IF('PR-tampon'!E118=0,"",INDIRECT(NOM_FR_FACADE&amp;ADDRESS('PR-tampon'!$E118,COLUMN(REFERENCEMENT_FACADE[[#Headers],[DATE REFERENCEMENT]])))))</f>
        <v>45254</v>
      </c>
      <c r="C152" s="2" t="str">
        <f ca="1">IF('PR-tampon'!B118="","",IF('PR-tampon'!B118=0,"",INDIRECT(NOM_FR_FACADE&amp;ADDRESS('PR-tampon'!$E118,COLUMN(REFERENCEMENT_FACADE[[#Headers],[ASPECT]])))))</f>
        <v>Minéral</v>
      </c>
      <c r="D152" s="2" t="str">
        <f ca="1">IF('PR-tampon'!B118="","",IF('PR-tampon'!B118=0,"",INDIRECT(NOM_FR_FACADE&amp;ADDRESS('PR-tampon'!$E118,COLUMN(REFERENCEMENT_FACADE[[#Headers],[TYPE DE PROCEDE]])))))</f>
        <v>Vêture - vêtage en terre-cuite</v>
      </c>
      <c r="E152" s="2" t="str">
        <f ca="1">IF('PR-tampon'!B118="","",IF('PR-tampon'!B118=0,"",INDIRECT(NOM_FR_FACADE&amp;ADDRESS('PR-tampon'!$E118,COLUMN(REFERENCEMENT_FACADE[[#Headers],[NOM COMMERCIAL DU PROCEDE]])))))</f>
        <v>Gebrik®JM</v>
      </c>
      <c r="F152" s="2" t="str">
        <f ca="1">IF('PR-tampon'!B118="","",IF('PR-tampon'!B118=0,"",INDIRECT(NOM_FR_FACADE&amp;ADDRESS('PR-tampon'!$E118,COLUMN(REFERENCEMENT_FACADE[[#Headers],[FABRICANT / TITULAIRE]])))))</f>
        <v>Wall &amp; Façade Solutions  (Be)</v>
      </c>
      <c r="G152" s="2" t="str">
        <f ca="1">IF('PR-tampon'!B118="","",IF('PR-tampon'!B118=0,"",INDIRECT(NOM_FR_FACADE&amp;ADDRESS('PR-tampon'!$E118,COLUMN(REFERENCEMENT_FACADE[[#Headers],[TYPE DE DOCUMENT DE REFERENCE]])))))</f>
        <v>Appréciation Technique d'Expérimentation (ATEx cas a)</v>
      </c>
      <c r="H152" s="2" t="str">
        <f ca="1">IF('PR-tampon'!B118="","",IF('PR-tampon'!B118=0,"",INDIRECT(NOM_FR_FACADE&amp;ADDRESS('PR-tampon'!$E118,COLUMN(REFERENCEMENT_FACADE[[#Headers],[REF]])))))</f>
        <v>2836_v2</v>
      </c>
      <c r="I152" s="10">
        <f ca="1">IF('PR-tampon'!B118="","",IF('PR-tampon'!B118=0,"",INDIRECT(NOM_FR_FACADE&amp;ADDRESS('PR-tampon'!$E118,COLUMN(REFERENCEMENT_FACADE[[#Headers],[AVIS LIMITE AU / VALIDITE]])))))</f>
        <v>45657</v>
      </c>
      <c r="J152" s="10" t="str">
        <f ca="1">IF('PR-tampon'!B118="","",IF('PR-tampon'!B118=0,"",INDIRECT(NOM_FR_FACADE&amp;ADDRESS('PR-tampon'!$E118,COLUMN(REFERENCEMENT_FACADE[[#Headers],[TC/TNC
dans le domaine d''emploi visé]])))))</f>
        <v>TC</v>
      </c>
      <c r="K152" s="2" t="str">
        <f ca="1">IF('PR-tampon'!B118="","",IF('PR-tampon'!B118=0,"",INDIRECT(NOM_FR_FACADE&amp;ADDRESS('PR-tampon'!$E118,COLUMN(REFERENCEMENT_FACADE[[#Headers],[Synthèse support visés]])))))</f>
        <v>COB (NF DTU 31.2) / CLT (Sous AT/DTA)</v>
      </c>
      <c r="L152" s="2" t="str">
        <f ca="1">IF('PR-tampon'!B118="","",IF('PR-tampon'!B118=0,"",INDIRECT(NOM_FR_FACADE&amp;ADDRESS('PR-tampon'!$E118,COLUMN(REFERENCEMENT_FACADE[[#Headers],[LIMITATION DE HAUTEUR DE FACADE3]])))))</f>
        <v>(Situation a à c) h≤ 10 m
(Situation d) h≤ 10 m</v>
      </c>
      <c r="M152" s="108">
        <f ca="1">IF('PR-tampon'!B118="","",IF('PR-tampon'!B118=0,"",INDIRECT(NOM_FR_FACADE&amp;ADDRESS('PR-tampon'!$E118,COLUMN(REFERENCEMENT_FACADE[[#Headers],[LIMITATION DE HAUTEUR DE FACADE]])))))</f>
        <v>10</v>
      </c>
      <c r="N152" s="88" t="str">
        <f ca="1">IF('PR-tampon'!B118="","",IF('PR-tampon'!B118=0,"",IF(INDIRECT(NOM_FR_FACADE&amp;ADDRESS('PR-tampon'!$E118,COLUMN(REFERENCEMENT_FACADE[Observation domaine d''emploi Hauteur])))=0,"-",INDIRECT(NOM_FR_FACADE&amp;ADDRESS('PR-tampon'!$E118,COLUMN(REFERENCEMENT_FACADE[Observation domaine d''emploi Hauteur]))))))</f>
        <v>Nb : Le critère de recherche par hauteur n'étant pas coché ou les données (hauteur ou situation) n'étant pas saisies, l'utilisateur est alerté qu'il peut exister des limites de hauteurs et des dispositions particulières données dans le référentiel technique du procédé qui ne sont pas affichées. 
Le logiciel peut les faire apparaitre, pour ce faire : 
 - la case de recherche en fonction de la hauteur doit être cochée ;
 - les données de hauteur ET de situation du bâtiment doivent être saisies.</v>
      </c>
      <c r="O152" s="2" t="str">
        <f ca="1">IF('PR-tampon'!B118="","",IF('PR-tampon'!B118=0,"",INDIRECT(NOM_FR_FACADE&amp;ADDRESS('PR-tampon'!$E118,COLUMN(REFERENCEMENT_FACADE[[#Headers],[Colonne zone visée]])))))</f>
        <v>4
4
4
4</v>
      </c>
      <c r="P152" s="2" t="str">
        <f ca="1">IF('PR-tampon'!B118="","",IF('PR-tampon'!B118=0,"",INDIRECT(NOM_FR_FACADE&amp;ADDRESS('PR-tampon'!$E118,COLUMN(REFERENCEMENT_FACADE[[#Headers],[Colonne catégorie visée]])))))</f>
        <v>I
II
III
IV</v>
      </c>
      <c r="Q152" s="88" t="str">
        <f ca="1">IF(OR(RECH_CATEGORIE=FALSE,MID(Tableau5[[#This Row],[ZONE DE SISMICITE MAXIMALE POUR LA CATEGORIE DE BATIMENT VISEE]],2,2)="**"),IF('PR-tampon'!B118="","",IF('PR-tampon'!B118=0,"",IF(INDIRECT(NOM_FR_FACADE&amp;ADDRESS('PR-tampon'!$E118,COLUMN(REFERENCEMENT_FACADE[OBSERVATIONS SUR DOMAINE D''EMPLOI Sismique])))="","-",(INDIRECT(NOM_FR_FACADE&amp;ADDRESS('PR-tampon'!$E118,COLUMN(REFERENCEMENT_FACADE[OBSERVATIONS SUR DOMAINE D''EMPLOI Sismique]))))))),"")</f>
        <v>-</v>
      </c>
      <c r="R152" s="2" t="str">
        <f ca="1">IF('PR-tampon'!B118="","",IF('PR-tampon'!B118=0,"",IF(INDIRECT(NOM_FR_FACADE&amp;ADDRESS('PR-tampon'!$E118,COLUMN(REFERENCEMENT_FACADE[REF ApL])))=0,"",INDIRECT(NOM_FR_FACADE&amp;ADDRESS('PR-tampon'!$E118,COLUMN(REFERENCEMENT_FACADE[REF ApL]))))))</f>
        <v>EFR-18-002364 Révision 1</v>
      </c>
    </row>
    <row r="153" spans="1:18" ht="170.1" customHeight="1" x14ac:dyDescent="0.3">
      <c r="A153" s="2">
        <f ca="1">IF('PR-tampon'!B119=0,"",IF(A152+1&gt;'MODULE DE RECHERCHE'!$F$36,"",A152+1))</f>
        <v>111</v>
      </c>
      <c r="B153" s="10">
        <f ca="1">IF('PR-tampon'!E119="","",IF('PR-tampon'!E119=0,"",INDIRECT(NOM_FR_FACADE&amp;ADDRESS('PR-tampon'!$E119,COLUMN(REFERENCEMENT_FACADE[[#Headers],[DATE REFERENCEMENT]])))))</f>
        <v>45216</v>
      </c>
      <c r="C153" s="2" t="str">
        <f ca="1">IF('PR-tampon'!B119="","",IF('PR-tampon'!B119=0,"",INDIRECT(NOM_FR_FACADE&amp;ADDRESS('PR-tampon'!$E119,COLUMN(REFERENCEMENT_FACADE[[#Headers],[ASPECT]])))))</f>
        <v>Minéral</v>
      </c>
      <c r="D153" s="2" t="str">
        <f ca="1">IF('PR-tampon'!B119="","",IF('PR-tampon'!B119=0,"",INDIRECT(NOM_FR_FACADE&amp;ADDRESS('PR-tampon'!$E119,COLUMN(REFERENCEMENT_FACADE[[#Headers],[TYPE DE PROCEDE]])))))</f>
        <v>Vêture - vêtage en terre-cuite</v>
      </c>
      <c r="E153" s="2" t="str">
        <f ca="1">IF('PR-tampon'!B119="","",IF('PR-tampon'!B119=0,"",INDIRECT(NOM_FR_FACADE&amp;ADDRESS('PR-tampon'!$E119,COLUMN(REFERENCEMENT_FACADE[[#Headers],[NOM COMMERCIAL DU PROCEDE]])))))</f>
        <v>Gebrik-Thermoreal</v>
      </c>
      <c r="F153" s="2" t="str">
        <f ca="1">IF('PR-tampon'!B119="","",IF('PR-tampon'!B119=0,"",INDIRECT(NOM_FR_FACADE&amp;ADDRESS('PR-tampon'!$E119,COLUMN(REFERENCEMENT_FACADE[[#Headers],[FABRICANT / TITULAIRE]])))))</f>
        <v>Isosystems AG</v>
      </c>
      <c r="G153" s="2" t="str">
        <f ca="1">IF('PR-tampon'!B119="","",IF('PR-tampon'!B119=0,"",INDIRECT(NOM_FR_FACADE&amp;ADDRESS('PR-tampon'!$E119,COLUMN(REFERENCEMENT_FACADE[[#Headers],[TYPE DE DOCUMENT DE REFERENCE]])))))</f>
        <v>Avis Technique</v>
      </c>
      <c r="H153" s="2" t="str">
        <f ca="1">IF('PR-tampon'!B119="","",IF('PR-tampon'!B119=0,"",INDIRECT(NOM_FR_FACADE&amp;ADDRESS('PR-tampon'!$E119,COLUMN(REFERENCEMENT_FACADE[[#Headers],[REF]])))))</f>
        <v>2.2/15-1701_V2</v>
      </c>
      <c r="I153" s="10">
        <f ca="1">IF('PR-tampon'!B119="","",IF('PR-tampon'!B119=0,"",INDIRECT(NOM_FR_FACADE&amp;ADDRESS('PR-tampon'!$E119,COLUMN(REFERENCEMENT_FACADE[[#Headers],[AVIS LIMITE AU / VALIDITE]])))))</f>
        <v>47664</v>
      </c>
      <c r="J153" s="10" t="str">
        <f ca="1">IF('PR-tampon'!B119="","",IF('PR-tampon'!B119=0,"",INDIRECT(NOM_FR_FACADE&amp;ADDRESS('PR-tampon'!$E119,COLUMN(REFERENCEMENT_FACADE[[#Headers],[TC/TNC
dans le domaine d''emploi visé]])))))</f>
        <v>TC</v>
      </c>
      <c r="K153" s="2" t="str">
        <f ca="1">IF('PR-tampon'!B119="","",IF('PR-tampon'!B119=0,"",INDIRECT(NOM_FR_FACADE&amp;ADDRESS('PR-tampon'!$E119,COLUMN(REFERENCEMENT_FACADE[[#Headers],[Synthèse support visés]])))))</f>
        <v>COB (NF DTU 31.2) / CLT (Sous AT/DTA)</v>
      </c>
      <c r="L153" s="2" t="str">
        <f ca="1">IF('PR-tampon'!B119="","",IF('PR-tampon'!B119=0,"",INDIRECT(NOM_FR_FACADE&amp;ADDRESS('PR-tampon'!$E119,COLUMN(REFERENCEMENT_FACADE[[#Headers],[LIMITATION DE HAUTEUR DE FACADE3]])))))</f>
        <v>(Situation a à c) h≤ 10 m
(Situation d) h≤ 6 m</v>
      </c>
      <c r="M153" s="108">
        <f ca="1">IF('PR-tampon'!B119="","",IF('PR-tampon'!B119=0,"",INDIRECT(NOM_FR_FACADE&amp;ADDRESS('PR-tampon'!$E119,COLUMN(REFERENCEMENT_FACADE[[#Headers],[LIMITATION DE HAUTEUR DE FACADE]])))))</f>
        <v>10</v>
      </c>
      <c r="N153" s="88" t="str">
        <f ca="1">IF('PR-tampon'!B119="","",IF('PR-tampon'!B119=0,"",IF(INDIRECT(NOM_FR_FACADE&amp;ADDRESS('PR-tampon'!$E119,COLUMN(REFERENCEMENT_FACADE[Observation domaine d''emploi Hauteur])))=0,"-",INDIRECT(NOM_FR_FACADE&amp;ADDRESS('PR-tampon'!$E119,COLUMN(REFERENCEMENT_FACADE[Observation domaine d''emploi Hauteur]))))))</f>
        <v>Nb : Le critère de recherche par hauteur n'étant pas coché ou les données (hauteur ou situation) n'étant pas saisies, l'utilisateur est alerté qu'il peut exister des limites de hauteurs et des dispositions particulières données dans le référentiel technique du procédé qui ne sont pas affichées. 
Le logiciel peut les faire apparaitre, pour ce faire : 
 - la case de recherche en fonction de la hauteur doit être cochée ;
 - les données de hauteur ET de situation du bâtiment doivent être saisies.</v>
      </c>
      <c r="O153" s="2" t="str">
        <f ca="1">IF('PR-tampon'!B119="","",IF('PR-tampon'!B119=0,"",INDIRECT(NOM_FR_FACADE&amp;ADDRESS('PR-tampon'!$E119,COLUMN(REFERENCEMENT_FACADE[[#Headers],[Colonne zone visée]])))))</f>
        <v>4
2
1
1</v>
      </c>
      <c r="P153" s="2" t="str">
        <f ca="1">IF('PR-tampon'!B119="","",IF('PR-tampon'!B119=0,"",INDIRECT(NOM_FR_FACADE&amp;ADDRESS('PR-tampon'!$E119,COLUMN(REFERENCEMENT_FACADE[[#Headers],[Colonne catégorie visée]])))))</f>
        <v>I
II
III
IV</v>
      </c>
      <c r="Q153" s="88" t="str">
        <f ca="1">IF(OR(RECH_CATEGORIE=FALSE,MID(Tableau5[[#This Row],[ZONE DE SISMICITE MAXIMALE POUR LA CATEGORIE DE BATIMENT VISEE]],2,2)="**"),IF('PR-tampon'!B119="","",IF('PR-tampon'!B119=0,"",IF(INDIRECT(NOM_FR_FACADE&amp;ADDRESS('PR-tampon'!$E119,COLUMN(REFERENCEMENT_FACADE[OBSERVATIONS SUR DOMAINE D''EMPLOI Sismique])))="","-",(INDIRECT(NOM_FR_FACADE&amp;ADDRESS('PR-tampon'!$E119,COLUMN(REFERENCEMENT_FACADE[OBSERVATIONS SUR DOMAINE D''EMPLOI Sismique]))))))),"")</f>
        <v>-</v>
      </c>
      <c r="R153" s="2" t="str">
        <f ca="1">IF('PR-tampon'!B119="","",IF('PR-tampon'!B119=0,"",IF(INDIRECT(NOM_FR_FACADE&amp;ADDRESS('PR-tampon'!$E119,COLUMN(REFERENCEMENT_FACADE[REF ApL])))=0,"",INDIRECT(NOM_FR_FACADE&amp;ADDRESS('PR-tampon'!$E119,COLUMN(REFERENCEMENT_FACADE[REF ApL]))))))</f>
        <v/>
      </c>
    </row>
    <row r="154" spans="1:18" ht="170.1" customHeight="1" x14ac:dyDescent="0.3">
      <c r="A154" s="2">
        <f ca="1">IF('PR-tampon'!B120=0,"",IF(A153+1&gt;'MODULE DE RECHERCHE'!$F$36,"",A153+1))</f>
        <v>112</v>
      </c>
      <c r="B154" s="10">
        <f ca="1">IF('PR-tampon'!E120="","",IF('PR-tampon'!E120=0,"",INDIRECT(NOM_FR_FACADE&amp;ADDRESS('PR-tampon'!$E120,COLUMN(REFERENCEMENT_FACADE[[#Headers],[DATE REFERENCEMENT]])))))</f>
        <v>45049</v>
      </c>
      <c r="C154" s="2" t="str">
        <f ca="1">IF('PR-tampon'!B120="","",IF('PR-tampon'!B120=0,"",INDIRECT(NOM_FR_FACADE&amp;ADDRESS('PR-tampon'!$E120,COLUMN(REFERENCEMENT_FACADE[[#Headers],[ASPECT]])))))</f>
        <v>Minéral</v>
      </c>
      <c r="D154" s="2" t="str">
        <f ca="1">IF('PR-tampon'!B120="","",IF('PR-tampon'!B120=0,"",INDIRECT(NOM_FR_FACADE&amp;ADDRESS('PR-tampon'!$E120,COLUMN(REFERENCEMENT_FACADE[[#Headers],[TYPE DE PROCEDE]])))))</f>
        <v>Vêture - vêtage en terre-cuite</v>
      </c>
      <c r="E154" s="2" t="str">
        <f ca="1">IF('PR-tampon'!B120="","",IF('PR-tampon'!B120=0,"",INDIRECT(NOM_FR_FACADE&amp;ADDRESS('PR-tampon'!$E120,COLUMN(REFERENCEMENT_FACADE[[#Headers],[NOM COMMERCIAL DU PROCEDE]])))))</f>
        <v>VETAbric, VETApier, VETAcime vêtage</v>
      </c>
      <c r="F154" s="2" t="str">
        <f ca="1">IF('PR-tampon'!B120="","",IF('PR-tampon'!B120=0,"",INDIRECT(NOM_FR_FACADE&amp;ADDRESS('PR-tampon'!$E120,COLUMN(REFERENCEMENT_FACADE[[#Headers],[FABRICANT / TITULAIRE]])))))</f>
        <v>Veta France 
(FR)</v>
      </c>
      <c r="G154" s="2" t="str">
        <f ca="1">IF('PR-tampon'!B120="","",IF('PR-tampon'!B120=0,"",INDIRECT(NOM_FR_FACADE&amp;ADDRESS('PR-tampon'!$E120,COLUMN(REFERENCEMENT_FACADE[[#Headers],[TYPE DE DOCUMENT DE REFERENCE]])))))</f>
        <v>Avis Technique</v>
      </c>
      <c r="H154" s="2" t="str">
        <f ca="1">IF('PR-tampon'!B120="","",IF('PR-tampon'!B120=0,"",INDIRECT(NOM_FR_FACADE&amp;ADDRESS('PR-tampon'!$E120,COLUMN(REFERENCEMENT_FACADE[[#Headers],[REF]])))))</f>
        <v>2.2/17-1784_V2</v>
      </c>
      <c r="I154" s="10">
        <f ca="1">IF('PR-tampon'!B120="","",IF('PR-tampon'!B120=0,"",INDIRECT(NOM_FR_FACADE&amp;ADDRESS('PR-tampon'!$E120,COLUMN(REFERENCEMENT_FACADE[[#Headers],[AVIS LIMITE AU / VALIDITE]])))))</f>
        <v>47118</v>
      </c>
      <c r="J154" s="10" t="str">
        <f ca="1">IF('PR-tampon'!B120="","",IF('PR-tampon'!B120=0,"",INDIRECT(NOM_FR_FACADE&amp;ADDRESS('PR-tampon'!$E120,COLUMN(REFERENCEMENT_FACADE[[#Headers],[TC/TNC
dans le domaine d''emploi visé]])))))</f>
        <v>TC</v>
      </c>
      <c r="K154" s="2" t="str">
        <f ca="1">IF('PR-tampon'!B120="","",IF('PR-tampon'!B120=0,"",INDIRECT(NOM_FR_FACADE&amp;ADDRESS('PR-tampon'!$E120,COLUMN(REFERENCEMENT_FACADE[[#Headers],[Synthèse support visés]])))))</f>
        <v>COB (NF DTU 31.2) / CLT (Sous AT/DTA)</v>
      </c>
      <c r="L154" s="2" t="str">
        <f ca="1">IF('PR-tampon'!B120="","",IF('PR-tampon'!B120=0,"",INDIRECT(NOM_FR_FACADE&amp;ADDRESS('PR-tampon'!$E120,COLUMN(REFERENCEMENT_FACADE[[#Headers],[LIMITATION DE HAUTEUR DE FACADE3]])))))</f>
        <v>(Situation a à c) h≤ 10 m
(Situation d) h≤ 6 m</v>
      </c>
      <c r="M154" s="108">
        <f ca="1">IF('PR-tampon'!B120="","",IF('PR-tampon'!B120=0,"",INDIRECT(NOM_FR_FACADE&amp;ADDRESS('PR-tampon'!$E120,COLUMN(REFERENCEMENT_FACADE[[#Headers],[LIMITATION DE HAUTEUR DE FACADE]])))))</f>
        <v>10</v>
      </c>
      <c r="N154" s="88" t="str">
        <f ca="1">IF('PR-tampon'!B120="","",IF('PR-tampon'!B120=0,"",IF(INDIRECT(NOM_FR_FACADE&amp;ADDRESS('PR-tampon'!$E120,COLUMN(REFERENCEMENT_FACADE[Observation domaine d''emploi Hauteur])))=0,"-",INDIRECT(NOM_FR_FACADE&amp;ADDRESS('PR-tampon'!$E120,COLUMN(REFERENCEMENT_FACADE[Observation domaine d''emploi Hauteur]))))))</f>
        <v>Nb : Le critère de recherche par hauteur n'étant pas coché ou les données (hauteur ou situation) n'étant pas saisies, l'utilisateur est alerté qu'il peut exister des limites de hauteurs et des dispositions particulières données dans le référentiel technique du procédé qui ne sont pas affichées. 
Le logiciel peut les faire apparaitre, pour ce faire : 
 - la case de recherche en fonction de la hauteur doit être cochée ;
 - les données de hauteur ET de situation du bâtiment doivent être saisies.</v>
      </c>
      <c r="O154" s="2" t="str">
        <f ca="1">IF('PR-tampon'!B120="","",IF('PR-tampon'!B120=0,"",INDIRECT(NOM_FR_FACADE&amp;ADDRESS('PR-tampon'!$E120,COLUMN(REFERENCEMENT_FACADE[[#Headers],[Colonne zone visée]])))))</f>
        <v>4
4**
4**
1</v>
      </c>
      <c r="P154" s="2" t="str">
        <f ca="1">IF('PR-tampon'!B120="","",IF('PR-tampon'!B120=0,"",INDIRECT(NOM_FR_FACADE&amp;ADDRESS('PR-tampon'!$E120,COLUMN(REFERENCEMENT_FACADE[[#Headers],[Colonne catégorie visée]])))))</f>
        <v>I
II
III
IV</v>
      </c>
      <c r="Q154" s="88" t="str">
        <f ca="1">IF(OR(RECH_CATEGORIE=FALSE,MID(Tableau5[[#This Row],[ZONE DE SISMICITE MAXIMALE POUR LA CATEGORIE DE BATIMENT VISEE]],2,2)="**"),IF('PR-tampon'!B120="","",IF('PR-tampon'!B120=0,"",IF(INDIRECT(NOM_FR_FACADE&amp;ADDRESS('PR-tampon'!$E120,COLUMN(REFERENCEMENT_FACADE[OBSERVATIONS SUR DOMAINE D''EMPLOI Sismique])))="","-",(INDIRECT(NOM_FR_FACADE&amp;ADDRESS('PR-tampon'!$E120,COLUMN(REFERENCEMENT_FACADE[OBSERVATIONS SUR DOMAINE D''EMPLOI Sismique]))))))),"")</f>
        <v>** Domaine d'emploi sismique :
Paroi de COB avec isolation complémentaire d'épaisseur 80 mm maximum</v>
      </c>
      <c r="R154" s="2" t="str">
        <f ca="1">IF('PR-tampon'!B120="","",IF('PR-tampon'!B120=0,"",IF(INDIRECT(NOM_FR_FACADE&amp;ADDRESS('PR-tampon'!$E120,COLUMN(REFERENCEMENT_FACADE[REF ApL])))=0,"",INDIRECT(NOM_FR_FACADE&amp;ADDRESS('PR-tampon'!$E120,COLUMN(REFERENCEMENT_FACADE[REF ApL]))))))</f>
        <v>AL14-138</v>
      </c>
    </row>
    <row r="155" spans="1:18" ht="170.1" customHeight="1" x14ac:dyDescent="0.3">
      <c r="A155" s="2">
        <f ca="1">IF('PR-tampon'!B121=0,"",IF(A154+1&gt;'MODULE DE RECHERCHE'!$F$36,"",A154+1))</f>
        <v>113</v>
      </c>
      <c r="B155" s="10">
        <f ca="1">IF('PR-tampon'!E121="","",IF('PR-tampon'!E121=0,"",INDIRECT(NOM_FR_FACADE&amp;ADDRESS('PR-tampon'!$E121,COLUMN(REFERENCEMENT_FACADE[[#Headers],[DATE REFERENCEMENT]])))))</f>
        <v>45268</v>
      </c>
      <c r="C155" s="2" t="str">
        <f ca="1">IF('PR-tampon'!B121="","",IF('PR-tampon'!B121=0,"",INDIRECT(NOM_FR_FACADE&amp;ADDRESS('PR-tampon'!$E121,COLUMN(REFERENCEMENT_FACADE[[#Headers],[ASPECT]])))))</f>
        <v>Minéral - Brique et parements du NF DTU 52.2</v>
      </c>
      <c r="D155" s="2" t="str">
        <f ca="1">IF('PR-tampon'!B121="","",IF('PR-tampon'!B121=0,"",INDIRECT(NOM_FR_FACADE&amp;ADDRESS('PR-tampon'!$E121,COLUMN(REFERENCEMENT_FACADE[[#Headers],[TYPE DE PROCEDE]])))))</f>
        <v>Bardage rapporté en revêtement collé sur plaque</v>
      </c>
      <c r="E155" s="2" t="str">
        <f ca="1">IF('PR-tampon'!B121="","",IF('PR-tampon'!B121=0,"",INDIRECT(NOM_FR_FACADE&amp;ADDRESS('PR-tampon'!$E121,COLUMN(REFERENCEMENT_FACADE[[#Headers],[NOM COMMERCIAL DU PROCEDE]])))))</f>
        <v>StoVentec S.C.M. revêtements collés sur support FOB</v>
      </c>
      <c r="F155" s="2" t="str">
        <f ca="1">IF('PR-tampon'!B121="","",IF('PR-tampon'!B121=0,"",INDIRECT(NOM_FR_FACADE&amp;ADDRESS('PR-tampon'!$E121,COLUMN(REFERENCEMENT_FACADE[[#Headers],[FABRICANT / TITULAIRE]])))))</f>
        <v>Nexity 
et 
Sto S.A.S</v>
      </c>
      <c r="G155" s="2" t="str">
        <f ca="1">IF('PR-tampon'!B121="","",IF('PR-tampon'!B121=0,"",INDIRECT(NOM_FR_FACADE&amp;ADDRESS('PR-tampon'!$E121,COLUMN(REFERENCEMENT_FACADE[[#Headers],[TYPE DE DOCUMENT DE REFERENCE]])))))</f>
        <v>Appréciation Technique d'Expérimentation (ATEx cas a)</v>
      </c>
      <c r="H155" s="2" t="str">
        <f ca="1">IF('PR-tampon'!B121="","",IF('PR-tampon'!B121=0,"",INDIRECT(NOM_FR_FACADE&amp;ADDRESS('PR-tampon'!$E121,COLUMN(REFERENCEMENT_FACADE[[#Headers],[REF]])))))</f>
        <v>3156_v2</v>
      </c>
      <c r="I155" s="10">
        <f ca="1">IF('PR-tampon'!B121="","",IF('PR-tampon'!B121=0,"",INDIRECT(NOM_FR_FACADE&amp;ADDRESS('PR-tampon'!$E121,COLUMN(REFERENCEMENT_FACADE[[#Headers],[AVIS LIMITE AU / VALIDITE]])))))</f>
        <v>46387</v>
      </c>
      <c r="J155" s="10" t="str">
        <f ca="1">IF('PR-tampon'!B121="","",IF('PR-tampon'!B121=0,"",INDIRECT(NOM_FR_FACADE&amp;ADDRESS('PR-tampon'!$E121,COLUMN(REFERENCEMENT_FACADE[[#Headers],[TC/TNC
dans le domaine d''emploi visé]])))))</f>
        <v>TC</v>
      </c>
      <c r="K155" s="2" t="str">
        <f ca="1">IF('PR-tampon'!B121="","",IF('PR-tampon'!B121=0,"",INDIRECT(NOM_FR_FACADE&amp;ADDRESS('PR-tampon'!$E121,COLUMN(REFERENCEMENT_FACADE[[#Headers],[Synthèse support visés]])))))</f>
        <v>FOB (NF DTU 31.4)</v>
      </c>
      <c r="L155" s="2" t="str">
        <f ca="1">IF('PR-tampon'!B121="","",IF('PR-tampon'!B121=0,"",INDIRECT(NOM_FR_FACADE&amp;ADDRESS('PR-tampon'!$E121,COLUMN(REFERENCEMENT_FACADE[[#Headers],[LIMITATION DE HAUTEUR DE FACADE3]])))))</f>
        <v>(Situation a à c) h≤ 28 m
(Situation d) h≤ 28 m</v>
      </c>
      <c r="M155" s="108">
        <f ca="1">IF('PR-tampon'!B121="","",IF('PR-tampon'!B121=0,"",INDIRECT(NOM_FR_FACADE&amp;ADDRESS('PR-tampon'!$E121,COLUMN(REFERENCEMENT_FACADE[[#Headers],[LIMITATION DE HAUTEUR DE FACADE]])))))</f>
        <v>28</v>
      </c>
      <c r="N155" s="88" t="str">
        <f ca="1">IF('PR-tampon'!B121="","",IF('PR-tampon'!B121=0,"",IF(INDIRECT(NOM_FR_FACADE&amp;ADDRESS('PR-tampon'!$E121,COLUMN(REFERENCEMENT_FACADE[Observation domaine d''emploi Hauteur])))=0,"-",INDIRECT(NOM_FR_FACADE&amp;ADDRESS('PR-tampon'!$E121,COLUMN(REFERENCEMENT_FACADE[Observation domaine d''emploi Hauteur]))))))</f>
        <v>Nb : Le critère de recherche par hauteur n'étant pas coché ou les données (hauteur ou situation) n'étant pas saisies, l'utilisateur est alerté qu'il peut exister des limites de hauteurs et des dispositions particulières données dans le référentiel technique du procédé qui ne sont pas affichées. 
Le logiciel peut les faire apparaitre, pour ce faire : 
 - la case de recherche en fonction de la hauteur doit être cochée ;
 - les données de hauteur ET de situation du bâtiment doivent être saisies.</v>
      </c>
      <c r="O155" s="2" t="str">
        <f ca="1">IF('PR-tampon'!B121="","",IF('PR-tampon'!B121=0,"",INDIRECT(NOM_FR_FACADE&amp;ADDRESS('PR-tampon'!$E121,COLUMN(REFERENCEMENT_FACADE[[#Headers],[Colonne zone visée]])))))</f>
        <v>4
4**
4**
4**</v>
      </c>
      <c r="P155" s="2" t="str">
        <f ca="1">IF('PR-tampon'!B121="","",IF('PR-tampon'!B121=0,"",INDIRECT(NOM_FR_FACADE&amp;ADDRESS('PR-tampon'!$E121,COLUMN(REFERENCEMENT_FACADE[[#Headers],[Colonne catégorie visée]])))))</f>
        <v>I
II
III
IV</v>
      </c>
      <c r="Q155" s="88" t="str">
        <f ca="1">IF(OR(RECH_CATEGORIE=FALSE,MID(Tableau5[[#This Row],[ZONE DE SISMICITE MAXIMALE POUR LA CATEGORIE DE BATIMENT VISEE]],2,2)="**"),IF('PR-tampon'!B121="","",IF('PR-tampon'!B121=0,"",IF(INDIRECT(NOM_FR_FACADE&amp;ADDRESS('PR-tampon'!$E121,COLUMN(REFERENCEMENT_FACADE[OBSERVATIONS SUR DOMAINE D''EMPLOI Sismique])))="","-",(INDIRECT(NOM_FR_FACADE&amp;ADDRESS('PR-tampon'!$E121,COLUMN(REFERENCEMENT_FACADE[OBSERVATIONS SUR DOMAINE D''EMPLOI Sismique]))))))),"")</f>
        <v>"** Domaine d'emploi sismique :
Hors configurations avec un revêtement collé dont la masse surfacique est supérieure à 40 kg/m²."</v>
      </c>
      <c r="R155" s="2" t="str">
        <f ca="1">IF('PR-tampon'!B121="","",IF('PR-tampon'!B121=0,"",IF(INDIRECT(NOM_FR_FACADE&amp;ADDRESS('PR-tampon'!$E121,COLUMN(REFERENCEMENT_FACADE[REF ApL])))=0,"",INDIRECT(NOM_FR_FACADE&amp;ADDRESS('PR-tampon'!$E121,COLUMN(REFERENCEMENT_FACADE[REF ApL]))))))</f>
        <v>EFR-16-001538 B
EFR-16-001538 C</v>
      </c>
    </row>
    <row r="156" spans="1:18" ht="170.1" customHeight="1" x14ac:dyDescent="0.3">
      <c r="A156" s="2">
        <f ca="1">IF('PR-tampon'!B122=0,"",IF(A155+1&gt;'MODULE DE RECHERCHE'!$F$36,"",A155+1))</f>
        <v>114</v>
      </c>
      <c r="B156" s="10">
        <f ca="1">IF('PR-tampon'!E122="","",IF('PR-tampon'!E122=0,"",INDIRECT(NOM_FR_FACADE&amp;ADDRESS('PR-tampon'!$E122,COLUMN(REFERENCEMENT_FACADE[[#Headers],[DATE REFERENCEMENT]])))))</f>
        <v>45254</v>
      </c>
      <c r="C156" s="2" t="str">
        <f ca="1">IF('PR-tampon'!B122="","",IF('PR-tampon'!B122=0,"",INDIRECT(NOM_FR_FACADE&amp;ADDRESS('PR-tampon'!$E122,COLUMN(REFERENCEMENT_FACADE[[#Headers],[ASPECT]])))))</f>
        <v>Minéral - Brique et parements du NF DTU 52.2</v>
      </c>
      <c r="D156" s="2" t="str">
        <f ca="1">IF('PR-tampon'!B122="","",IF('PR-tampon'!B122=0,"",INDIRECT(NOM_FR_FACADE&amp;ADDRESS('PR-tampon'!$E122,COLUMN(REFERENCEMENT_FACADE[[#Headers],[TYPE DE PROCEDE]])))))</f>
        <v>Bardage rapporté en revêtement collé sur plaque</v>
      </c>
      <c r="E156" s="2" t="str">
        <f ca="1">IF('PR-tampon'!B122="","",IF('PR-tampon'!B122=0,"",INDIRECT(NOM_FR_FACADE&amp;ADDRESS('PR-tampon'!$E122,COLUMN(REFERENCEMENT_FACADE[[#Headers],[NOM COMMERCIAL DU PROCEDE]])))))</f>
        <v>StoVentec S.C.M. revêtements collés sur support FOB</v>
      </c>
      <c r="F156" s="2" t="str">
        <f ca="1">IF('PR-tampon'!B122="","",IF('PR-tampon'!B122=0,"",INDIRECT(NOM_FR_FACADE&amp;ADDRESS('PR-tampon'!$E122,COLUMN(REFERENCEMENT_FACADE[[#Headers],[FABRICANT / TITULAIRE]])))))</f>
        <v>Bouygues Immobilier 
et 
Sto S.A.S</v>
      </c>
      <c r="G156" s="2" t="str">
        <f ca="1">IF('PR-tampon'!B122="","",IF('PR-tampon'!B122=0,"",INDIRECT(NOM_FR_FACADE&amp;ADDRESS('PR-tampon'!$E122,COLUMN(REFERENCEMENT_FACADE[[#Headers],[TYPE DE DOCUMENT DE REFERENCE]])))))</f>
        <v>Appréciation Technique d'Expérimentation (ATEx cas a)</v>
      </c>
      <c r="H156" s="2" t="str">
        <f ca="1">IF('PR-tampon'!B122="","",IF('PR-tampon'!B122=0,"",INDIRECT(NOM_FR_FACADE&amp;ADDRESS('PR-tampon'!$E122,COLUMN(REFERENCEMENT_FACADE[[#Headers],[REF]])))))</f>
        <v>3114_v2</v>
      </c>
      <c r="I156" s="10">
        <f ca="1">IF('PR-tampon'!B122="","",IF('PR-tampon'!B122=0,"",INDIRECT(NOM_FR_FACADE&amp;ADDRESS('PR-tampon'!$E122,COLUMN(REFERENCEMENT_FACADE[[#Headers],[AVIS LIMITE AU / VALIDITE]])))))</f>
        <v>46325</v>
      </c>
      <c r="J156" s="10" t="str">
        <f ca="1">IF('PR-tampon'!B122="","",IF('PR-tampon'!B122=0,"",INDIRECT(NOM_FR_FACADE&amp;ADDRESS('PR-tampon'!$E122,COLUMN(REFERENCEMENT_FACADE[[#Headers],[TC/TNC
dans le domaine d''emploi visé]])))))</f>
        <v>TC</v>
      </c>
      <c r="K156" s="2" t="str">
        <f ca="1">IF('PR-tampon'!B122="","",IF('PR-tampon'!B122=0,"",INDIRECT(NOM_FR_FACADE&amp;ADDRESS('PR-tampon'!$E122,COLUMN(REFERENCEMENT_FACADE[[#Headers],[Synthèse support visés]])))))</f>
        <v>FOB (NF DTU 31.4)</v>
      </c>
      <c r="L156" s="2" t="str">
        <f ca="1">IF('PR-tampon'!B122="","",IF('PR-tampon'!B122=0,"",INDIRECT(NOM_FR_FACADE&amp;ADDRESS('PR-tampon'!$E122,COLUMN(REFERENCEMENT_FACADE[[#Headers],[LIMITATION DE HAUTEUR DE FACADE3]])))))</f>
        <v>(Situation a à c) h≤ 28 m
(Situation d) h≤ 28 m</v>
      </c>
      <c r="M156" s="108">
        <f ca="1">IF('PR-tampon'!B122="","",IF('PR-tampon'!B122=0,"",INDIRECT(NOM_FR_FACADE&amp;ADDRESS('PR-tampon'!$E122,COLUMN(REFERENCEMENT_FACADE[[#Headers],[LIMITATION DE HAUTEUR DE FACADE]])))))</f>
        <v>28</v>
      </c>
      <c r="N156" s="88" t="str">
        <f ca="1">IF('PR-tampon'!B122="","",IF('PR-tampon'!B122=0,"",IF(INDIRECT(NOM_FR_FACADE&amp;ADDRESS('PR-tampon'!$E122,COLUMN(REFERENCEMENT_FACADE[Observation domaine d''emploi Hauteur])))=0,"-",INDIRECT(NOM_FR_FACADE&amp;ADDRESS('PR-tampon'!$E122,COLUMN(REFERENCEMENT_FACADE[Observation domaine d''emploi Hauteur]))))))</f>
        <v>Nb : Le critère de recherche par hauteur n'étant pas coché ou les données (hauteur ou situation) n'étant pas saisies, l'utilisateur est alerté qu'il peut exister des limites de hauteurs et des dispositions particulières données dans le référentiel technique du procédé qui ne sont pas affichées. 
Le logiciel peut les faire apparaitre, pour ce faire : 
 - la case de recherche en fonction de la hauteur doit être cochée ;
 - les données de hauteur ET de situation du bâtiment doivent être saisies.</v>
      </c>
      <c r="O156" s="2" t="str">
        <f ca="1">IF('PR-tampon'!B122="","",IF('PR-tampon'!B122=0,"",INDIRECT(NOM_FR_FACADE&amp;ADDRESS('PR-tampon'!$E122,COLUMN(REFERENCEMENT_FACADE[[#Headers],[Colonne zone visée]])))))</f>
        <v>4
4**
4**
4**</v>
      </c>
      <c r="P156" s="2" t="str">
        <f ca="1">IF('PR-tampon'!B122="","",IF('PR-tampon'!B122=0,"",INDIRECT(NOM_FR_FACADE&amp;ADDRESS('PR-tampon'!$E122,COLUMN(REFERENCEMENT_FACADE[[#Headers],[Colonne catégorie visée]])))))</f>
        <v>I
II
III
IV</v>
      </c>
      <c r="Q156" s="88" t="str">
        <f ca="1">IF(OR(RECH_CATEGORIE=FALSE,MID(Tableau5[[#This Row],[ZONE DE SISMICITE MAXIMALE POUR LA CATEGORIE DE BATIMENT VISEE]],2,2)="**"),IF('PR-tampon'!B122="","",IF('PR-tampon'!B122=0,"",IF(INDIRECT(NOM_FR_FACADE&amp;ADDRESS('PR-tampon'!$E122,COLUMN(REFERENCEMENT_FACADE[OBSERVATIONS SUR DOMAINE D''EMPLOI Sismique])))="","-",(INDIRECT(NOM_FR_FACADE&amp;ADDRESS('PR-tampon'!$E122,COLUMN(REFERENCEMENT_FACADE[OBSERVATIONS SUR DOMAINE D''EMPLOI Sismique]))))))),"")</f>
        <v>** Domaine d'emploi sismique :
Hors configurations avec un système de masse surfacique maximale du revêtement enduit + joints ou parements collés/enduits + joint supérieure à 42 kg/m².</v>
      </c>
      <c r="R156" s="2" t="str">
        <f ca="1">IF('PR-tampon'!B122="","",IF('PR-tampon'!B122=0,"",IF(INDIRECT(NOM_FR_FACADE&amp;ADDRESS('PR-tampon'!$E122,COLUMN(REFERENCEMENT_FACADE[REF ApL])))=0,"",INDIRECT(NOM_FR_FACADE&amp;ADDRESS('PR-tampon'!$E122,COLUMN(REFERENCEMENT_FACADE[REF ApL]))))))</f>
        <v>EFR-16-001538 B Révision 3
EFR-16-001538 C Révision 3</v>
      </c>
    </row>
    <row r="157" spans="1:18" ht="170.1" customHeight="1" x14ac:dyDescent="0.3">
      <c r="A157" s="2">
        <f ca="1">IF('PR-tampon'!B123=0,"",IF(A156+1&gt;'MODULE DE RECHERCHE'!$F$36,"",A156+1))</f>
        <v>115</v>
      </c>
      <c r="B157" s="10">
        <f ca="1">IF('PR-tampon'!E123="","",IF('PR-tampon'!E123=0,"",INDIRECT(NOM_FR_FACADE&amp;ADDRESS('PR-tampon'!$E123,COLUMN(REFERENCEMENT_FACADE[[#Headers],[DATE REFERENCEMENT]])))))</f>
        <v>45049</v>
      </c>
      <c r="C157" s="2" t="str">
        <f ca="1">IF('PR-tampon'!B123="","",IF('PR-tampon'!B123=0,"",INDIRECT(NOM_FR_FACADE&amp;ADDRESS('PR-tampon'!$E123,COLUMN(REFERENCEMENT_FACADE[[#Headers],[ASPECT]])))))</f>
        <v>Minéral - Brique et parements du NF DTU 52.2</v>
      </c>
      <c r="D157" s="2" t="str">
        <f ca="1">IF('PR-tampon'!B123="","",IF('PR-tampon'!B123=0,"",INDIRECT(NOM_FR_FACADE&amp;ADDRESS('PR-tampon'!$E123,COLUMN(REFERENCEMENT_FACADE[[#Headers],[TYPE DE PROCEDE]])))))</f>
        <v>Bardage rapporté en revêtement collé sur plaque</v>
      </c>
      <c r="E157" s="2" t="str">
        <f ca="1">IF('PR-tampon'!B123="","",IF('PR-tampon'!B123=0,"",INDIRECT(NOM_FR_FACADE&amp;ADDRESS('PR-tampon'!$E123,COLUMN(REFERENCEMENT_FACADE[[#Headers],[NOM COMMERCIAL DU PROCEDE]])))))</f>
        <v>StoVentec S.C.M. revêtements collés COB</v>
      </c>
      <c r="F157" s="2" t="str">
        <f ca="1">IF('PR-tampon'!B123="","",IF('PR-tampon'!B123=0,"",INDIRECT(NOM_FR_FACADE&amp;ADDRESS('PR-tampon'!$E123,COLUMN(REFERENCEMENT_FACADE[[#Headers],[FABRICANT / TITULAIRE]])))))</f>
        <v>Sto S.A.S</v>
      </c>
      <c r="G157" s="2" t="str">
        <f ca="1">IF('PR-tampon'!B123="","",IF('PR-tampon'!B123=0,"",INDIRECT(NOM_FR_FACADE&amp;ADDRESS('PR-tampon'!$E123,COLUMN(REFERENCEMENT_FACADE[[#Headers],[TYPE DE DOCUMENT DE REFERENCE]])))))</f>
        <v>Avis Technique</v>
      </c>
      <c r="H157" s="2" t="str">
        <f ca="1">IF('PR-tampon'!B123="","",IF('PR-tampon'!B123=0,"",INDIRECT(NOM_FR_FACADE&amp;ADDRESS('PR-tampon'!$E123,COLUMN(REFERENCEMENT_FACADE[[#Headers],[REF]])))))</f>
        <v>2.2/22-1810_V2</v>
      </c>
      <c r="I157" s="10">
        <f ca="1">IF('PR-tampon'!B123="","",IF('PR-tampon'!B123=0,"",INDIRECT(NOM_FR_FACADE&amp;ADDRESS('PR-tampon'!$E123,COLUMN(REFERENCEMENT_FACADE[[#Headers],[AVIS LIMITE AU / VALIDITE]])))))</f>
        <v>45838</v>
      </c>
      <c r="J157" s="10" t="str">
        <f ca="1">IF('PR-tampon'!B123="","",IF('PR-tampon'!B123=0,"",INDIRECT(NOM_FR_FACADE&amp;ADDRESS('PR-tampon'!$E123,COLUMN(REFERENCEMENT_FACADE[[#Headers],[TC/TNC
dans le domaine d''emploi visé]])))))</f>
        <v>TNC
(N'est pas sur liste verte de la C2p à date du référencement)</v>
      </c>
      <c r="K157" s="2" t="str">
        <f ca="1">IF('PR-tampon'!B123="","",IF('PR-tampon'!B123=0,"",INDIRECT(NOM_FR_FACADE&amp;ADDRESS('PR-tampon'!$E123,COLUMN(REFERENCEMENT_FACADE[[#Headers],[Synthèse support visés]])))))</f>
        <v>COB (NF DTU 31.2) / CLT (Sous AT/DTA)</v>
      </c>
      <c r="L157" s="2" t="str">
        <f ca="1">IF('PR-tampon'!B123="","",IF('PR-tampon'!B123=0,"",INDIRECT(NOM_FR_FACADE&amp;ADDRESS('PR-tampon'!$E123,COLUMN(REFERENCEMENT_FACADE[[#Headers],[LIMITATION DE HAUTEUR DE FACADE3]])))))</f>
        <v>(Situation a à c) h≤ 18 m
(Situation d) h≤ 10 m</v>
      </c>
      <c r="M157" s="108">
        <f ca="1">IF('PR-tampon'!B123="","",IF('PR-tampon'!B123=0,"",INDIRECT(NOM_FR_FACADE&amp;ADDRESS('PR-tampon'!$E123,COLUMN(REFERENCEMENT_FACADE[[#Headers],[LIMITATION DE HAUTEUR DE FACADE]])))))</f>
        <v>18</v>
      </c>
      <c r="N157" s="88" t="str">
        <f ca="1">IF('PR-tampon'!B123="","",IF('PR-tampon'!B123=0,"",IF(INDIRECT(NOM_FR_FACADE&amp;ADDRESS('PR-tampon'!$E123,COLUMN(REFERENCEMENT_FACADE[Observation domaine d''emploi Hauteur])))=0,"-",INDIRECT(NOM_FR_FACADE&amp;ADDRESS('PR-tampon'!$E123,COLUMN(REFERENCEMENT_FACADE[Observation domaine d''emploi Hauteur]))))))</f>
        <v>Nb : Le critère de recherche par hauteur n'étant pas coché ou les données (hauteur ou situation) n'étant pas saisies, l'utilisateur est alerté qu'il peut exister des limites de hauteurs et des dispositions particulières données dans le référentiel technique du procédé qui ne sont pas affichées. 
Le logiciel peut les faire apparaitre, pour ce faire : 
 - la case de recherche en fonction de la hauteur doit être cochée ;
 - les données de hauteur ET de situation du bâtiment doivent être saisies.</v>
      </c>
      <c r="O157" s="2" t="str">
        <f ca="1">IF('PR-tampon'!B123="","",IF('PR-tampon'!B123=0,"",INDIRECT(NOM_FR_FACADE&amp;ADDRESS('PR-tampon'!$E123,COLUMN(REFERENCEMENT_FACADE[[#Headers],[Colonne zone visée]])))))</f>
        <v>4
4**
4**
4**</v>
      </c>
      <c r="P157" s="2" t="str">
        <f ca="1">IF('PR-tampon'!B123="","",IF('PR-tampon'!B123=0,"",INDIRECT(NOM_FR_FACADE&amp;ADDRESS('PR-tampon'!$E123,COLUMN(REFERENCEMENT_FACADE[[#Headers],[Colonne catégorie visée]])))))</f>
        <v>I
II
III
IV</v>
      </c>
      <c r="Q157" s="88" t="str">
        <f ca="1">IF(OR(RECH_CATEGORIE=FALSE,MID(Tableau5[[#This Row],[ZONE DE SISMICITE MAXIMALE POUR LA CATEGORIE DE BATIMENT VISEE]],2,2)="**"),IF('PR-tampon'!B123="","",IF('PR-tampon'!B123=0,"",IF(INDIRECT(NOM_FR_FACADE&amp;ADDRESS('PR-tampon'!$E123,COLUMN(REFERENCEMENT_FACADE[OBSERVATIONS SUR DOMAINE D''EMPLOI Sismique])))="","-",(INDIRECT(NOM_FR_FACADE&amp;ADDRESS('PR-tampon'!$E123,COLUMN(REFERENCEMENT_FACADE[OBSERVATIONS SUR DOMAINE D''EMPLOI Sismique]))))))),"")</f>
        <v>** Domaine d'emploi sismique :
Pose du procédé StoVentec S.C.M en zones sismiques des panneaux plans de masse surfacique ≤ 29 kg/m² (pose sur ossature bois) (645 sur COB ou 600 sur CLT)</v>
      </c>
      <c r="R157" s="2" t="str">
        <f ca="1">IF('PR-tampon'!B123="","",IF('PR-tampon'!B123=0,"",IF(INDIRECT(NOM_FR_FACADE&amp;ADDRESS('PR-tampon'!$E123,COLUMN(REFERENCEMENT_FACADE[REF ApL])))=0,"",INDIRECT(NOM_FR_FACADE&amp;ADDRESS('PR-tampon'!$E123,COLUMN(REFERENCEMENT_FACADE[REF ApL]))))))</f>
        <v/>
      </c>
    </row>
    <row r="158" spans="1:18" ht="170.1" customHeight="1" x14ac:dyDescent="0.3">
      <c r="A158" s="2">
        <f ca="1">IF('PR-tampon'!B124=0,"",IF(A157+1&gt;'MODULE DE RECHERCHE'!$F$36,"",A157+1))</f>
        <v>116</v>
      </c>
      <c r="B158" s="10">
        <f ca="1">IF('PR-tampon'!E124="","",IF('PR-tampon'!E124=0,"",INDIRECT(NOM_FR_FACADE&amp;ADDRESS('PR-tampon'!$E124,COLUMN(REFERENCEMENT_FACADE[[#Headers],[DATE REFERENCEMENT]])))))</f>
        <v>45049</v>
      </c>
      <c r="C158" s="2" t="str">
        <f ca="1">IF('PR-tampon'!B124="","",IF('PR-tampon'!B124=0,"",INDIRECT(NOM_FR_FACADE&amp;ADDRESS('PR-tampon'!$E124,COLUMN(REFERENCEMENT_FACADE[[#Headers],[ASPECT]])))))</f>
        <v>Minéral - Brique et parements du NF DTU 52.2</v>
      </c>
      <c r="D158" s="2" t="str">
        <f ca="1">IF('PR-tampon'!B124="","",IF('PR-tampon'!B124=0,"",INDIRECT(NOM_FR_FACADE&amp;ADDRESS('PR-tampon'!$E124,COLUMN(REFERENCEMENT_FACADE[[#Headers],[TYPE DE PROCEDE]])))))</f>
        <v>Bardage rapporté en revêtement collé sur plaque</v>
      </c>
      <c r="E158" s="2" t="str">
        <f ca="1">IF('PR-tampon'!B124="","",IF('PR-tampon'!B124=0,"",INDIRECT(NOM_FR_FACADE&amp;ADDRESS('PR-tampon'!$E124,COLUMN(REFERENCEMENT_FACADE[[#Headers],[NOM COMMERCIAL DU PROCEDE]])))))</f>
        <v>StoVentec S.C.M. revêtements collés sur support Bois</v>
      </c>
      <c r="F158" s="2" t="str">
        <f ca="1">IF('PR-tampon'!B124="","",IF('PR-tampon'!B124=0,"",INDIRECT(NOM_FR_FACADE&amp;ADDRESS('PR-tampon'!$E124,COLUMN(REFERENCEMENT_FACADE[[#Headers],[FABRICANT / TITULAIRE]])))))</f>
        <v>Sto S.A.S</v>
      </c>
      <c r="G158" s="2" t="str">
        <f ca="1">IF('PR-tampon'!B124="","",IF('PR-tampon'!B124=0,"",INDIRECT(NOM_FR_FACADE&amp;ADDRESS('PR-tampon'!$E124,COLUMN(REFERENCEMENT_FACADE[[#Headers],[TYPE DE DOCUMENT DE REFERENCE]])))))</f>
        <v>Avis Technique</v>
      </c>
      <c r="H158" s="2" t="str">
        <f ca="1">IF('PR-tampon'!B124="","",IF('PR-tampon'!B124=0,"",INDIRECT(NOM_FR_FACADE&amp;ADDRESS('PR-tampon'!$E124,COLUMN(REFERENCEMENT_FACADE[[#Headers],[REF]])))))</f>
        <v>2.2/22-1835_V2</v>
      </c>
      <c r="I158" s="10">
        <f ca="1">IF('PR-tampon'!B124="","",IF('PR-tampon'!B124=0,"",INDIRECT(NOM_FR_FACADE&amp;ADDRESS('PR-tampon'!$E124,COLUMN(REFERENCEMENT_FACADE[[#Headers],[AVIS LIMITE AU / VALIDITE]])))))</f>
        <v>45838</v>
      </c>
      <c r="J158" s="10" t="str">
        <f ca="1">IF('PR-tampon'!B124="","",IF('PR-tampon'!B124=0,"",INDIRECT(NOM_FR_FACADE&amp;ADDRESS('PR-tampon'!$E124,COLUMN(REFERENCEMENT_FACADE[[#Headers],[TC/TNC
dans le domaine d''emploi visé]])))))</f>
        <v>TC</v>
      </c>
      <c r="K158" s="2" t="str">
        <f ca="1">IF('PR-tampon'!B124="","",IF('PR-tampon'!B124=0,"",INDIRECT(NOM_FR_FACADE&amp;ADDRESS('PR-tampon'!$E124,COLUMN(REFERENCEMENT_FACADE[[#Headers],[Synthèse support visés]])))))</f>
        <v>COB (NF DTU 31.2) / CLT (Sous AT/DTA)</v>
      </c>
      <c r="L158" s="2" t="str">
        <f ca="1">IF('PR-tampon'!B124="","",IF('PR-tampon'!B124=0,"",INDIRECT(NOM_FR_FACADE&amp;ADDRESS('PR-tampon'!$E124,COLUMN(REFERENCEMENT_FACADE[[#Headers],[LIMITATION DE HAUTEUR DE FACADE3]])))))</f>
        <v>(Situation a à c) h≤ 18 m
(Situation d) h≤ 10 m</v>
      </c>
      <c r="M158" s="108">
        <f ca="1">IF('PR-tampon'!B124="","",IF('PR-tampon'!B124=0,"",INDIRECT(NOM_FR_FACADE&amp;ADDRESS('PR-tampon'!$E124,COLUMN(REFERENCEMENT_FACADE[[#Headers],[LIMITATION DE HAUTEUR DE FACADE]])))))</f>
        <v>18</v>
      </c>
      <c r="N158" s="88" t="str">
        <f ca="1">IF('PR-tampon'!B124="","",IF('PR-tampon'!B124=0,"",IF(INDIRECT(NOM_FR_FACADE&amp;ADDRESS('PR-tampon'!$E124,COLUMN(REFERENCEMENT_FACADE[Observation domaine d''emploi Hauteur])))=0,"-",INDIRECT(NOM_FR_FACADE&amp;ADDRESS('PR-tampon'!$E124,COLUMN(REFERENCEMENT_FACADE[Observation domaine d''emploi Hauteur]))))))</f>
        <v>Nb : Le critère de recherche par hauteur n'étant pas coché ou les données (hauteur ou situation) n'étant pas saisies, l'utilisateur est alerté qu'il peut exister des limites de hauteurs et des dispositions particulières données dans le référentiel technique du procédé qui ne sont pas affichées. 
Le logiciel peut les faire apparaitre, pour ce faire : 
 - la case de recherche en fonction de la hauteur doit être cochée ;
 - les données de hauteur ET de situation du bâtiment doivent être saisies.</v>
      </c>
      <c r="O158" s="2" t="str">
        <f ca="1">IF('PR-tampon'!B124="","",IF('PR-tampon'!B124=0,"",INDIRECT(NOM_FR_FACADE&amp;ADDRESS('PR-tampon'!$E124,COLUMN(REFERENCEMENT_FACADE[[#Headers],[Colonne zone visée]])))))</f>
        <v>4
4**
4**
4**</v>
      </c>
      <c r="P158" s="2" t="str">
        <f ca="1">IF('PR-tampon'!B124="","",IF('PR-tampon'!B124=0,"",INDIRECT(NOM_FR_FACADE&amp;ADDRESS('PR-tampon'!$E124,COLUMN(REFERENCEMENT_FACADE[[#Headers],[Colonne catégorie visée]])))))</f>
        <v>I
II
III
IV</v>
      </c>
      <c r="Q158" s="88" t="str">
        <f ca="1">IF(OR(RECH_CATEGORIE=FALSE,MID(Tableau5[[#This Row],[ZONE DE SISMICITE MAXIMALE POUR LA CATEGORIE DE BATIMENT VISEE]],2,2)="**"),IF('PR-tampon'!B124="","",IF('PR-tampon'!B124=0,"",IF(INDIRECT(NOM_FR_FACADE&amp;ADDRESS('PR-tampon'!$E124,COLUMN(REFERENCEMENT_FACADE[OBSERVATIONS SUR DOMAINE D''EMPLOI Sismique])))="","-",(INDIRECT(NOM_FR_FACADE&amp;ADDRESS('PR-tampon'!$E124,COLUMN(REFERENCEMENT_FACADE[OBSERVATIONS SUR DOMAINE D''EMPLOI Sismique]))))))),"")</f>
        <v>** Domaine d'emploi sismique :
Pose du procédé StoVentec S.C.M en zones sismiques des panneaux plans de masse surfacique ≤ 29 kg/m² (pose sur ossature bois) (645 sur COB ou 600 sur CLT)</v>
      </c>
      <c r="R158" s="2" t="str">
        <f ca="1">IF('PR-tampon'!B124="","",IF('PR-tampon'!B124=0,"",IF(INDIRECT(NOM_FR_FACADE&amp;ADDRESS('PR-tampon'!$E124,COLUMN(REFERENCEMENT_FACADE[REF ApL])))=0,"",INDIRECT(NOM_FR_FACADE&amp;ADDRESS('PR-tampon'!$E124,COLUMN(REFERENCEMENT_FACADE[REF ApL]))))))</f>
        <v/>
      </c>
    </row>
    <row r="159" spans="1:18" ht="170.1" customHeight="1" x14ac:dyDescent="0.3">
      <c r="A159" s="2">
        <f ca="1">IF('PR-tampon'!B125=0,"",IF(A158+1&gt;'MODULE DE RECHERCHE'!$F$36,"",A158+1))</f>
        <v>117</v>
      </c>
      <c r="B159" s="10">
        <f ca="1">IF('PR-tampon'!E125="","",IF('PR-tampon'!E125=0,"",INDIRECT(NOM_FR_FACADE&amp;ADDRESS('PR-tampon'!$E125,COLUMN(REFERENCEMENT_FACADE[[#Headers],[DATE REFERENCEMENT]])))))</f>
        <v>45062</v>
      </c>
      <c r="C159" s="2" t="str">
        <f ca="1">IF('PR-tampon'!B125="","",IF('PR-tampon'!B125=0,"",INDIRECT(NOM_FR_FACADE&amp;ADDRESS('PR-tampon'!$E125,COLUMN(REFERENCEMENT_FACADE[[#Headers],[ASPECT]])))))</f>
        <v>Panneaux</v>
      </c>
      <c r="D159" s="2" t="str">
        <f ca="1">IF('PR-tampon'!B125="","",IF('PR-tampon'!B125=0,"",INDIRECT(NOM_FR_FACADE&amp;ADDRESS('PR-tampon'!$E125,COLUMN(REFERENCEMENT_FACADE[[#Headers],[TYPE DE PROCEDE]])))))</f>
        <v>Bardage bois en panneaux de contreplaqué</v>
      </c>
      <c r="E159" s="2" t="str">
        <f ca="1">IF('PR-tampon'!B125="","",IF('PR-tampon'!B125=0,"",INDIRECT(NOM_FR_FACADE&amp;ADDRESS('PR-tampon'!$E125,COLUMN(REFERENCEMENT_FACADE[[#Headers],[NOM COMMERCIAL DU PROCEDE]])))))</f>
        <v>-</v>
      </c>
      <c r="F159" s="2" t="str">
        <f ca="1">IF('PR-tampon'!B125="","",IF('PR-tampon'!B125=0,"",INDIRECT(NOM_FR_FACADE&amp;ADDRESS('PR-tampon'!$E125,COLUMN(REFERENCEMENT_FACADE[[#Headers],[FABRICANT / TITULAIRE]])))))</f>
        <v>-</v>
      </c>
      <c r="G159" s="2" t="str">
        <f ca="1">IF('PR-tampon'!B125="","",IF('PR-tampon'!B125=0,"",INDIRECT(NOM_FR_FACADE&amp;ADDRESS('PR-tampon'!$E125,COLUMN(REFERENCEMENT_FACADE[[#Headers],[TYPE DE DOCUMENT DE REFERENCE]])))))</f>
        <v>NF DTU</v>
      </c>
      <c r="H159" s="2" t="str">
        <f ca="1">IF('PR-tampon'!B125="","",IF('PR-tampon'!B125=0,"",INDIRECT(NOM_FR_FACADE&amp;ADDRESS('PR-tampon'!$E125,COLUMN(REFERENCEMENT_FACADE[[#Headers],[REF]])))))</f>
        <v>41.2</v>
      </c>
      <c r="I159" s="10" t="str">
        <f ca="1">IF('PR-tampon'!B125="","",IF('PR-tampon'!B125=0,"",INDIRECT(NOM_FR_FACADE&amp;ADDRESS('PR-tampon'!$E125,COLUMN(REFERENCEMENT_FACADE[[#Headers],[AVIS LIMITE AU / VALIDITE]])))))</f>
        <v>-</v>
      </c>
      <c r="J159" s="10" t="str">
        <f ca="1">IF('PR-tampon'!B125="","",IF('PR-tampon'!B125=0,"",INDIRECT(NOM_FR_FACADE&amp;ADDRESS('PR-tampon'!$E125,COLUMN(REFERENCEMENT_FACADE[[#Headers],[TC/TNC
dans le domaine d''emploi visé]])))))</f>
        <v>TC</v>
      </c>
      <c r="K159" s="2" t="str">
        <f ca="1">IF('PR-tampon'!B125="","",IF('PR-tampon'!B125=0,"",INDIRECT(NOM_FR_FACADE&amp;ADDRESS('PR-tampon'!$E125,COLUMN(REFERENCEMENT_FACADE[[#Headers],[Synthèse support visés]])))))</f>
        <v>COB (NF DTU 31.2) / CLT (Sous AT/DTA)</v>
      </c>
      <c r="L159" s="2" t="str">
        <f ca="1">IF('PR-tampon'!B125="","",IF('PR-tampon'!B125=0,"",INDIRECT(NOM_FR_FACADE&amp;ADDRESS('PR-tampon'!$E125,COLUMN(REFERENCEMENT_FACADE[[#Headers],[LIMITATION DE HAUTEUR DE FACADE3]])))))</f>
        <v>(Situation a à c) h≤ 28 m
(Situation d) h≤ 28 m</v>
      </c>
      <c r="M159" s="108">
        <f ca="1">IF('PR-tampon'!B125="","",IF('PR-tampon'!B125=0,"",INDIRECT(NOM_FR_FACADE&amp;ADDRESS('PR-tampon'!$E125,COLUMN(REFERENCEMENT_FACADE[[#Headers],[LIMITATION DE HAUTEUR DE FACADE]])))))</f>
        <v>28</v>
      </c>
      <c r="N159" s="88" t="str">
        <f ca="1">IF('PR-tampon'!B125="","",IF('PR-tampon'!B125=0,"",IF(INDIRECT(NOM_FR_FACADE&amp;ADDRESS('PR-tampon'!$E125,COLUMN(REFERENCEMENT_FACADE[Observation domaine d''emploi Hauteur])))=0,"-",INDIRECT(NOM_FR_FACADE&amp;ADDRESS('PR-tampon'!$E125,COLUMN(REFERENCEMENT_FACADE[Observation domaine d''emploi Hauteur]))))))</f>
        <v>Nb : Le critère de recherche par hauteur n'étant pas coché ou les données (hauteur ou situation) n'étant pas saisies, l'utilisateur est alerté qu'il peut exister des limites de hauteurs et des dispositions particulières données dans le référentiel technique du procédé qui ne sont pas affichées. 
Le logiciel peut les faire apparaitre, pour ce faire : 
 - la case de recherche en fonction de la hauteur doit être cochée ;
 - les données de hauteur ET de situation du bâtiment doivent être saisies.</v>
      </c>
      <c r="O159" s="2" t="str">
        <f ca="1">IF('PR-tampon'!B125="","",IF('PR-tampon'!B125=0,"",INDIRECT(NOM_FR_FACADE&amp;ADDRESS('PR-tampon'!$E125,COLUMN(REFERENCEMENT_FACADE[[#Headers],[Colonne zone visée]])))))</f>
        <v>4
4**
4**
4**</v>
      </c>
      <c r="P159" s="2" t="str">
        <f ca="1">IF('PR-tampon'!B125="","",IF('PR-tampon'!B125=0,"",INDIRECT(NOM_FR_FACADE&amp;ADDRESS('PR-tampon'!$E125,COLUMN(REFERENCEMENT_FACADE[[#Headers],[Colonne catégorie visée]])))))</f>
        <v>I
II
III
IV</v>
      </c>
      <c r="Q159" s="88" t="str">
        <f ca="1">IF(OR(RECH_CATEGORIE=FALSE,MID(Tableau5[[#This Row],[ZONE DE SISMICITE MAXIMALE POUR LA CATEGORIE DE BATIMENT VISEE]],2,2)="**"),IF('PR-tampon'!B125="","",IF('PR-tampon'!B125=0,"",IF(INDIRECT(NOM_FR_FACADE&amp;ADDRESS('PR-tampon'!$E125,COLUMN(REFERENCEMENT_FACADE[OBSERVATIONS SUR DOMAINE D''EMPLOI Sismique])))="","-",(INDIRECT(NOM_FR_FACADE&amp;ADDRESS('PR-tampon'!$E125,COLUMN(REFERENCEMENT_FACADE[OBSERVATIONS SUR DOMAINE D''EMPLOI Sismique]))))))),"")</f>
        <v>** Domaine d'emploi sismique :
Hors configurations avec un système de masse surfacique supérieure ou égale à 25 kg/m².
Hors configurations avec une hauteur d'élément supérieure ou égale à 3,5m.</v>
      </c>
      <c r="R159" s="2" t="str">
        <f ca="1">IF('PR-tampon'!B125="","",IF('PR-tampon'!B125=0,"",IF(INDIRECT(NOM_FR_FACADE&amp;ADDRESS('PR-tampon'!$E125,COLUMN(REFERENCEMENT_FACADE[REF ApL])))=0,"",INDIRECT(NOM_FR_FACADE&amp;ADDRESS('PR-tampon'!$E125,COLUMN(REFERENCEMENT_FACADE[REF ApL]))))))</f>
        <v>AL - Bois construction et propagation du feu par les façades
V3.1 du 07/12/2020</v>
      </c>
    </row>
    <row r="160" spans="1:18" ht="170.1" customHeight="1" x14ac:dyDescent="0.3">
      <c r="A160" s="2">
        <f ca="1">IF('PR-tampon'!B126=0,"",IF(A159+1&gt;'MODULE DE RECHERCHE'!$F$36,"",A159+1))</f>
        <v>118</v>
      </c>
      <c r="B160" s="10">
        <f ca="1">IF('PR-tampon'!E126="","",IF('PR-tampon'!E126=0,"",INDIRECT(NOM_FR_FACADE&amp;ADDRESS('PR-tampon'!$E126,COLUMN(REFERENCEMENT_FACADE[[#Headers],[DATE REFERENCEMENT]])))))</f>
        <v>45303</v>
      </c>
      <c r="C160" s="2" t="str">
        <f ca="1">IF('PR-tampon'!B126="","",IF('PR-tampon'!B126=0,"",INDIRECT(NOM_FR_FACADE&amp;ADDRESS('PR-tampon'!$E126,COLUMN(REFERENCEMENT_FACADE[[#Headers],[ASPECT]])))))</f>
        <v>Panneaux</v>
      </c>
      <c r="D160" s="2" t="str">
        <f ca="1">IF('PR-tampon'!B126="","",IF('PR-tampon'!B126=0,"",INDIRECT(NOM_FR_FACADE&amp;ADDRESS('PR-tampon'!$E126,COLUMN(REFERENCEMENT_FACADE[[#Headers],[TYPE DE PROCEDE]])))))</f>
        <v>Bardage bois en panneaux de contreplaqué sur FOB (Propriétaire)</v>
      </c>
      <c r="E160" s="2" t="str">
        <f ca="1">IF('PR-tampon'!B126="","",IF('PR-tampon'!B126=0,"",INDIRECT(NOM_FR_FACADE&amp;ADDRESS('PR-tampon'!$E126,COLUMN(REFERENCEMENT_FACADE[[#Headers],[NOM COMMERCIAL DU PROCEDE]])))))</f>
        <v>LOGISKIN</v>
      </c>
      <c r="F160" s="2" t="str">
        <f ca="1">IF('PR-tampon'!B126="","",IF('PR-tampon'!B126=0,"",INDIRECT(NOM_FR_FACADE&amp;ADDRESS('PR-tampon'!$E126,COLUMN(REFERENCEMENT_FACADE[[#Headers],[FABRICANT / TITULAIRE]])))))</f>
        <v>LOGELIS SAS
(FR)</v>
      </c>
      <c r="G160" s="2" t="str">
        <f ca="1">IF('PR-tampon'!B126="","",IF('PR-tampon'!B126=0,"",INDIRECT(NOM_FR_FACADE&amp;ADDRESS('PR-tampon'!$E126,COLUMN(REFERENCEMENT_FACADE[[#Headers],[TYPE DE DOCUMENT DE REFERENCE]])))))</f>
        <v>Avis Technique</v>
      </c>
      <c r="H160" s="2" t="str">
        <f ca="1">IF('PR-tampon'!B126="","",IF('PR-tampon'!B126=0,"",INDIRECT(NOM_FR_FACADE&amp;ADDRESS('PR-tampon'!$E126,COLUMN(REFERENCEMENT_FACADE[[#Headers],[REF]])))))</f>
        <v>2.1/23-1836_V1</v>
      </c>
      <c r="I160" s="10">
        <f ca="1">IF('PR-tampon'!B126="","",IF('PR-tampon'!B126=0,"",INDIRECT(NOM_FR_FACADE&amp;ADDRESS('PR-tampon'!$E126,COLUMN(REFERENCEMENT_FACADE[[#Headers],[AVIS LIMITE AU / VALIDITE]])))))</f>
        <v>46295</v>
      </c>
      <c r="J160" s="10" t="str">
        <f ca="1">IF('PR-tampon'!B126="","",IF('PR-tampon'!B126=0,"",INDIRECT(NOM_FR_FACADE&amp;ADDRESS('PR-tampon'!$E126,COLUMN(REFERENCEMENT_FACADE[[#Headers],[TC/TNC
dans le domaine d''emploi visé]])))))</f>
        <v>TNC
(Non sur liste verte de la C2p à date de référencement / EVALUATION RECENTE)</v>
      </c>
      <c r="K160" s="2" t="str">
        <f ca="1">IF('PR-tampon'!B126="","",IF('PR-tampon'!B126=0,"",INDIRECT(NOM_FR_FACADE&amp;ADDRESS('PR-tampon'!$E126,COLUMN(REFERENCEMENT_FACADE[[#Headers],[Synthèse support visés]])))))</f>
        <v>FOB (Sous AT/DTA/ATEx)</v>
      </c>
      <c r="L160" s="2" t="str">
        <f ca="1">IF('PR-tampon'!B126="","",IF('PR-tampon'!B126=0,"",INDIRECT(NOM_FR_FACADE&amp;ADDRESS('PR-tampon'!$E126,COLUMN(REFERENCEMENT_FACADE[[#Headers],[LIMITATION DE HAUTEUR DE FACADE3]])))))</f>
        <v>(Situation a à c) h≤ 28 m
(Situation d) h≤ 28 m</v>
      </c>
      <c r="M160" s="108">
        <f ca="1">IF('PR-tampon'!B126="","",IF('PR-tampon'!B126=0,"",INDIRECT(NOM_FR_FACADE&amp;ADDRESS('PR-tampon'!$E126,COLUMN(REFERENCEMENT_FACADE[[#Headers],[LIMITATION DE HAUTEUR DE FACADE]])))))</f>
        <v>28</v>
      </c>
      <c r="N160" s="88" t="str">
        <f ca="1">IF('PR-tampon'!B126="","",IF('PR-tampon'!B126=0,"",IF(INDIRECT(NOM_FR_FACADE&amp;ADDRESS('PR-tampon'!$E126,COLUMN(REFERENCEMENT_FACADE[Observation domaine d''emploi Hauteur])))=0,"-",INDIRECT(NOM_FR_FACADE&amp;ADDRESS('PR-tampon'!$E126,COLUMN(REFERENCEMENT_FACADE[Observation domaine d''emploi Hauteur]))))))</f>
        <v xml:space="preserve"> - Comme mentionné au §1.1.2. de l’Avis technique, la limite de hauteur du domaine d’emploi indiquée ci-contre correspond au domaine d’emploi le plus restreint entre celui du procédé de façade et celui du revêtement extérieur. Le procédé pouvant être utilisé en façade jusqu’en 4ième famille pour des bâtiments d’habitation et jusqu’à une hauteur de plancher bas de dernier niveau de 28m pour les ERP et ERT, et comme le référentiel de la famille de revêtement extérieur ci-contre vise des hauteurs moindre, c’est donc le référentiel du revêtement qui limite le domaine d’emploi.
Nb : Le critère de recherche par hauteur n'étant pas coché ou les données (hauteur ou situation) n'étant pas saisies, l'utilisateur est alerté qu'il peut exister des limites de hauteurs et des dispositions particulières données dans le référentiel technique du procédé qui ne sont pas affichées. 
Le logiciel peut les faire apparaitre, pour ce faire : 
 - la case de recherche en fonction de la hauteur doit être cochée ;
 - les données de hauteur ET de situation du bâtiment doivent être saisies.</v>
      </c>
      <c r="O160" s="2" t="str">
        <f ca="1">IF('PR-tampon'!B126="","",IF('PR-tampon'!B126=0,"",INDIRECT(NOM_FR_FACADE&amp;ADDRESS('PR-tampon'!$E126,COLUMN(REFERENCEMENT_FACADE[[#Headers],[Colonne zone visée]])))))</f>
        <v>4
4**
4**
4**</v>
      </c>
      <c r="P160" s="2" t="str">
        <f ca="1">IF('PR-tampon'!B126="","",IF('PR-tampon'!B126=0,"",INDIRECT(NOM_FR_FACADE&amp;ADDRESS('PR-tampon'!$E126,COLUMN(REFERENCEMENT_FACADE[[#Headers],[Colonne catégorie visée]])))))</f>
        <v>I
II
III
IV</v>
      </c>
      <c r="Q160" s="88" t="str">
        <f ca="1">IF(OR(RECH_CATEGORIE=FALSE,MID(Tableau5[[#This Row],[ZONE DE SISMICITE MAXIMALE POUR LA CATEGORIE DE BATIMENT VISEE]],2,2)="**"),IF('PR-tampon'!B126="","",IF('PR-tampon'!B126=0,"",IF(INDIRECT(NOM_FR_FACADE&amp;ADDRESS('PR-tampon'!$E126,COLUMN(REFERENCEMENT_FACADE[OBSERVATIONS SUR DOMAINE D''EMPLOI Sismique])))="","-",(INDIRECT(NOM_FR_FACADE&amp;ADDRESS('PR-tampon'!$E126,COLUMN(REFERENCEMENT_FACADE[OBSERVATIONS SUR DOMAINE D''EMPLOI Sismique]))))))),"")</f>
        <v>** Domaine d'emploi sismique :
Toutefois le procédé de bardage extérieur pourra limiter les zones de sismicité des bâtiments visés.</v>
      </c>
      <c r="R160" s="2" t="str">
        <f ca="1">IF('PR-tampon'!B126="","",IF('PR-tampon'!B126=0,"",IF(INDIRECT(NOM_FR_FACADE&amp;ADDRESS('PR-tampon'!$E126,COLUMN(REFERENCEMENT_FACADE[REF ApL])))=0,"",INDIRECT(NOM_FR_FACADE&amp;ADDRESS('PR-tampon'!$E126,COLUMN(REFERENCEMENT_FACADE[REF ApL]))))))</f>
        <v>EFR-18-001637
EFR-18-003109-Révision 1</v>
      </c>
    </row>
    <row r="161" spans="1:18" ht="170.1" customHeight="1" x14ac:dyDescent="0.3">
      <c r="A161" s="2">
        <f ca="1">IF('PR-tampon'!B127=0,"",IF(A160+1&gt;'MODULE DE RECHERCHE'!$F$36,"",A160+1))</f>
        <v>119</v>
      </c>
      <c r="B161" s="10">
        <f ca="1">IF('PR-tampon'!E127="","",IF('PR-tampon'!E127=0,"",INDIRECT(NOM_FR_FACADE&amp;ADDRESS('PR-tampon'!$E127,COLUMN(REFERENCEMENT_FACADE[[#Headers],[DATE REFERENCEMENT]])))))</f>
        <v>45085</v>
      </c>
      <c r="C161" s="2" t="str">
        <f ca="1">IF('PR-tampon'!B127="","",IF('PR-tampon'!B127=0,"",INDIRECT(NOM_FR_FACADE&amp;ADDRESS('PR-tampon'!$E127,COLUMN(REFERENCEMENT_FACADE[[#Headers],[ASPECT]])))))</f>
        <v>Panneaux</v>
      </c>
      <c r="D161" s="2" t="str">
        <f ca="1">IF('PR-tampon'!B127="","",IF('PR-tampon'!B127=0,"",INDIRECT(NOM_FR_FACADE&amp;ADDRESS('PR-tampon'!$E127,COLUMN(REFERENCEMENT_FACADE[[#Headers],[TYPE DE PROCEDE]])))))</f>
        <v>Bardage bois en panneaux de contreplaqué sur FOB (Propriétaire)</v>
      </c>
      <c r="E161" s="2" t="str">
        <f ca="1">IF('PR-tampon'!B127="","",IF('PR-tampon'!B127=0,"",INDIRECT(NOM_FR_FACADE&amp;ADDRESS('PR-tampon'!$E127,COLUMN(REFERENCEMENT_FACADE[[#Headers],[NOM COMMERCIAL DU PROCEDE]])))))</f>
        <v>Façade à ossature bois non porteuse perspirante</v>
      </c>
      <c r="F161" s="2" t="str">
        <f ca="1">IF('PR-tampon'!B127="","",IF('PR-tampon'!B127=0,"",INDIRECT(NOM_FR_FACADE&amp;ADDRESS('PR-tampon'!$E127,COLUMN(REFERENCEMENT_FACADE[[#Headers],[FABRICANT / TITULAIRE]])))))</f>
        <v>SYbois</v>
      </c>
      <c r="G161" s="2" t="str">
        <f ca="1">IF('PR-tampon'!B127="","",IF('PR-tampon'!B127=0,"",INDIRECT(NOM_FR_FACADE&amp;ADDRESS('PR-tampon'!$E127,COLUMN(REFERENCEMENT_FACADE[[#Headers],[TYPE DE DOCUMENT DE REFERENCE]])))))</f>
        <v>Appréciation Technique d'Expérimentation (ATEx cas a)</v>
      </c>
      <c r="H161" s="2" t="str">
        <f ca="1">IF('PR-tampon'!B127="","",IF('PR-tampon'!B127=0,"",INDIRECT(NOM_FR_FACADE&amp;ADDRESS('PR-tampon'!$E127,COLUMN(REFERENCEMENT_FACADE[[#Headers],[REF]])))))</f>
        <v>2944_v1</v>
      </c>
      <c r="I161" s="10">
        <f ca="1">IF('PR-tampon'!B127="","",IF('PR-tampon'!B127=0,"",INDIRECT(NOM_FR_FACADE&amp;ADDRESS('PR-tampon'!$E127,COLUMN(REFERENCEMENT_FACADE[[#Headers],[AVIS LIMITE AU / VALIDITE]])))))</f>
        <v>45747</v>
      </c>
      <c r="J161" s="10" t="str">
        <f ca="1">IF('PR-tampon'!B127="","",IF('PR-tampon'!B127=0,"",INDIRECT(NOM_FR_FACADE&amp;ADDRESS('PR-tampon'!$E127,COLUMN(REFERENCEMENT_FACADE[[#Headers],[TC/TNC
dans le domaine d''emploi visé]])))))</f>
        <v>TC</v>
      </c>
      <c r="K161" s="2" t="str">
        <f ca="1">IF('PR-tampon'!B127="","",IF('PR-tampon'!B127=0,"",INDIRECT(NOM_FR_FACADE&amp;ADDRESS('PR-tampon'!$E127,COLUMN(REFERENCEMENT_FACADE[[#Headers],[Synthèse support visés]])))))</f>
        <v>FOB (Sous AT/DTA/ATEx)</v>
      </c>
      <c r="L161" s="2" t="str">
        <f ca="1">IF('PR-tampon'!B127="","",IF('PR-tampon'!B127=0,"",INDIRECT(NOM_FR_FACADE&amp;ADDRESS('PR-tampon'!$E127,COLUMN(REFERENCEMENT_FACADE[[#Headers],[LIMITATION DE HAUTEUR DE FACADE3]])))))</f>
        <v>(Situation a à c) h≤ 28 m
(Situation d) h≤ 28 m</v>
      </c>
      <c r="M161" s="108">
        <f ca="1">IF('PR-tampon'!B127="","",IF('PR-tampon'!B127=0,"",INDIRECT(NOM_FR_FACADE&amp;ADDRESS('PR-tampon'!$E127,COLUMN(REFERENCEMENT_FACADE[[#Headers],[LIMITATION DE HAUTEUR DE FACADE]])))))</f>
        <v>28</v>
      </c>
      <c r="N161" s="88" t="str">
        <f ca="1">IF('PR-tampon'!B127="","",IF('PR-tampon'!B127=0,"",IF(INDIRECT(NOM_FR_FACADE&amp;ADDRESS('PR-tampon'!$E127,COLUMN(REFERENCEMENT_FACADE[Observation domaine d''emploi Hauteur])))=0,"-",INDIRECT(NOM_FR_FACADE&amp;ADDRESS('PR-tampon'!$E127,COLUMN(REFERENCEMENT_FACADE[Observation domaine d''emploi Hauteur]))))))</f>
        <v>- Comme mentionné dans le §2.2 de l'Appréciation, le domaine d’emploi des bardages rapportés n’est pas modifié par le procédé de façade propriétaire. La limite de hauteur du domaine d’emploi indiquée ci-contre correspond donc au domaine d’emploi le plus restreint entre celui du procédé de façade et celui du revêtement extérieur. Le procédé pouvant être utilisé en façade jusqu’en 4ième famille pour des bâtiments d’habitation et jusqu’à une hauteur de plancher bas de dernier niveau de 28m pour les ERP, ERT, et comme le référentiel de la famille de revêtement extérieur ci-contre vise des hauteurs moindres, c’est donc le référentiel du revêtement qui limite le domaine d’emploi.
Nb : Le critère de recherche par hauteur n'étant pas coché ou les données (hauteur ou situation) n'étant pas saisies, l'utilisateur est alerté qu'il peut exister des limites de hauteurs et des dispositions particulières données dans le référentiel technique du procédé qui ne sont pas affichées. 
Le logiciel peut les faire apparaitre, pour ce faire : 
 - la case de recherche en fonction de la hauteur doit être cochée ;
 - les données de hauteur ET de situation du bâtiment doivent être saisies.</v>
      </c>
      <c r="O161" s="2" t="str">
        <f ca="1">IF('PR-tampon'!B127="","",IF('PR-tampon'!B127=0,"",INDIRECT(NOM_FR_FACADE&amp;ADDRESS('PR-tampon'!$E127,COLUMN(REFERENCEMENT_FACADE[[#Headers],[Colonne zone visée]])))))</f>
        <v>4
4**
4**
4**</v>
      </c>
      <c r="P161" s="2" t="str">
        <f ca="1">IF('PR-tampon'!B127="","",IF('PR-tampon'!B127=0,"",INDIRECT(NOM_FR_FACADE&amp;ADDRESS('PR-tampon'!$E127,COLUMN(REFERENCEMENT_FACADE[[#Headers],[Colonne catégorie visée]])))))</f>
        <v>I
II
III
IV</v>
      </c>
      <c r="Q161" s="88" t="str">
        <f ca="1">IF(OR(RECH_CATEGORIE=FALSE,MID(Tableau5[[#This Row],[ZONE DE SISMICITE MAXIMALE POUR LA CATEGORIE DE BATIMENT VISEE]],2,2)="**"),IF('PR-tampon'!B127="","",IF('PR-tampon'!B127=0,"",IF(INDIRECT(NOM_FR_FACADE&amp;ADDRESS('PR-tampon'!$E127,COLUMN(REFERENCEMENT_FACADE[OBSERVATIONS SUR DOMAINE D''EMPLOI Sismique])))="","-",(INDIRECT(NOM_FR_FACADE&amp;ADDRESS('PR-tampon'!$E127,COLUMN(REFERENCEMENT_FACADE[OBSERVATIONS SUR DOMAINE D''EMPLOI Sismique]))))))),"")</f>
        <v>** Domaine d'emploi sismique :
Toutefois le procédé de bardage extérieur pourra limiter les zones de sismicité des bâtiments visés.</v>
      </c>
      <c r="R161" s="2" t="str">
        <f ca="1">IF('PR-tampon'!B127="","",IF('PR-tampon'!B127=0,"",IF(INDIRECT(NOM_FR_FACADE&amp;ADDRESS('PR-tampon'!$E127,COLUMN(REFERENCEMENT_FACADE[REF ApL])))=0,"",INDIRECT(NOM_FR_FACADE&amp;ADDRESS('PR-tampon'!$E127,COLUMN(REFERENCEMENT_FACADE[REF ApL]))))))</f>
        <v>EFR 14-001488
EFR 18-004504</v>
      </c>
    </row>
    <row r="162" spans="1:18" ht="170.1" customHeight="1" x14ac:dyDescent="0.3">
      <c r="A162" s="2">
        <f ca="1">IF('PR-tampon'!B128=0,"",IF(A161+1&gt;'MODULE DE RECHERCHE'!$F$36,"",A161+1))</f>
        <v>120</v>
      </c>
      <c r="B162" s="10">
        <f ca="1">IF('PR-tampon'!E128="","",IF('PR-tampon'!E128=0,"",INDIRECT(NOM_FR_FACADE&amp;ADDRESS('PR-tampon'!$E128,COLUMN(REFERENCEMENT_FACADE[[#Headers],[DATE REFERENCEMENT]])))))</f>
        <v>45049</v>
      </c>
      <c r="C162" s="2" t="str">
        <f ca="1">IF('PR-tampon'!B128="","",IF('PR-tampon'!B128=0,"",INDIRECT(NOM_FR_FACADE&amp;ADDRESS('PR-tampon'!$E128,COLUMN(REFERENCEMENT_FACADE[[#Headers],[ASPECT]])))))</f>
        <v>Panneaux</v>
      </c>
      <c r="D162" s="2" t="str">
        <f ca="1">IF('PR-tampon'!B128="","",IF('PR-tampon'!B128=0,"",INDIRECT(NOM_FR_FACADE&amp;ADDRESS('PR-tampon'!$E128,COLUMN(REFERENCEMENT_FACADE[[#Headers],[TYPE DE PROCEDE]])))))</f>
        <v>Bardage bois en panneaux de contreplaqué sur FOB (Propriétaire)</v>
      </c>
      <c r="E162" s="2" t="str">
        <f ca="1">IF('PR-tampon'!B128="","",IF('PR-tampon'!B128=0,"",INDIRECT(NOM_FR_FACADE&amp;ADDRESS('PR-tampon'!$E128,COLUMN(REFERENCEMENT_FACADE[[#Headers],[NOM COMMERCIAL DU PROCEDE]])))))</f>
        <v>Façade PANOBLOC</v>
      </c>
      <c r="F162" s="2" t="str">
        <f ca="1">IF('PR-tampon'!B128="","",IF('PR-tampon'!B128=0,"",INDIRECT(NOM_FR_FACADE&amp;ADDRESS('PR-tampon'!$E128,COLUMN(REFERENCEMENT_FACADE[[#Headers],[FABRICANT / TITULAIRE]])))))</f>
        <v>Techniwood S.A.S.</v>
      </c>
      <c r="G162" s="2" t="str">
        <f ca="1">IF('PR-tampon'!B128="","",IF('PR-tampon'!B128=0,"",INDIRECT(NOM_FR_FACADE&amp;ADDRESS('PR-tampon'!$E128,COLUMN(REFERENCEMENT_FACADE[[#Headers],[TYPE DE DOCUMENT DE REFERENCE]])))))</f>
        <v>Avis Technique</v>
      </c>
      <c r="H162" s="2" t="str">
        <f ca="1">IF('PR-tampon'!B128="","",IF('PR-tampon'!B128=0,"",INDIRECT(NOM_FR_FACADE&amp;ADDRESS('PR-tampon'!$E128,COLUMN(REFERENCEMENT_FACADE[[#Headers],[REF]])))))</f>
        <v>2.1/14-1636_V2</v>
      </c>
      <c r="I162" s="10">
        <f ca="1">IF('PR-tampon'!B128="","",IF('PR-tampon'!B128=0,"",INDIRECT(NOM_FR_FACADE&amp;ADDRESS('PR-tampon'!$E128,COLUMN(REFERENCEMENT_FACADE[[#Headers],[AVIS LIMITE AU / VALIDITE]])))))</f>
        <v>46752</v>
      </c>
      <c r="J162" s="10" t="str">
        <f ca="1">IF('PR-tampon'!B128="","",IF('PR-tampon'!B128=0,"",INDIRECT(NOM_FR_FACADE&amp;ADDRESS('PR-tampon'!$E128,COLUMN(REFERENCEMENT_FACADE[[#Headers],[TC/TNC
dans le domaine d''emploi visé]])))))</f>
        <v>TC</v>
      </c>
      <c r="K162" s="2" t="str">
        <f ca="1">IF('PR-tampon'!B128="","",IF('PR-tampon'!B128=0,"",INDIRECT(NOM_FR_FACADE&amp;ADDRESS('PR-tampon'!$E128,COLUMN(REFERENCEMENT_FACADE[[#Headers],[Synthèse support visés]])))))</f>
        <v>FOB (Sous AT/DTA/ATEx)</v>
      </c>
      <c r="L162" s="2" t="str">
        <f ca="1">IF('PR-tampon'!B128="","",IF('PR-tampon'!B128=0,"",INDIRECT(NOM_FR_FACADE&amp;ADDRESS('PR-tampon'!$E128,COLUMN(REFERENCEMENT_FACADE[[#Headers],[LIMITATION DE HAUTEUR DE FACADE3]])))))</f>
        <v>(Situation a à c) h≤ 28 m
(Situation d) h≤ 28 m</v>
      </c>
      <c r="M162" s="108">
        <f ca="1">IF('PR-tampon'!B128="","",IF('PR-tampon'!B128=0,"",INDIRECT(NOM_FR_FACADE&amp;ADDRESS('PR-tampon'!$E128,COLUMN(REFERENCEMENT_FACADE[[#Headers],[LIMITATION DE HAUTEUR DE FACADE]])))))</f>
        <v>28</v>
      </c>
      <c r="N162" s="88" t="str">
        <f ca="1">IF('PR-tampon'!B128="","",IF('PR-tampon'!B128=0,"",IF(INDIRECT(NOM_FR_FACADE&amp;ADDRESS('PR-tampon'!$E128,COLUMN(REFERENCEMENT_FACADE[Observation domaine d''emploi Hauteur])))=0,"-",INDIRECT(NOM_FR_FACADE&amp;ADDRESS('PR-tampon'!$E128,COLUMN(REFERENCEMENT_FACADE[Observation domaine d''emploi Hauteur]))))))</f>
        <v xml:space="preserve"> - Comme mentionné au §2.4.6 de l’Avis technique, la limite de hauteur du domaine d’emploi indiquée ci-contre correspond au domaine d’emploi le plus restreint entre celui du PANOBLOC et celui du revêtement extérieur. Le Panobloc pouvant être utilisé en façade jusqu’en 4ième famille pour des bâtiments d’habitation et jusqu’à une hauteur de plancher bas de dernier niveau de 28m pour les ERP et ERT, et comme le référentiel de la famille de revêtement extérieur ci-contre vise des hauteurs moindre, c’est donc le référentiel du revêtement qui limite le domaine d’emploi.
Nb : Le critère de recherche par hauteur n'étant pas coché ou les données (hauteur ou situation) n'étant pas saisies, l'utilisateur est alerté qu'il peut exister des limites de hauteurs et des dispositions particulières données dans le référentiel technique du procédé qui ne sont pas affichées. 
Le logiciel peut les faire apparaitre, pour ce faire : 
 - la case de recherche en fonction de la hauteur doit être cochée ;
 - les données de hauteur ET de situation du bâtiment doivent être saisies.</v>
      </c>
      <c r="O162" s="2" t="str">
        <f ca="1">IF('PR-tampon'!B128="","",IF('PR-tampon'!B128=0,"",INDIRECT(NOM_FR_FACADE&amp;ADDRESS('PR-tampon'!$E128,COLUMN(REFERENCEMENT_FACADE[[#Headers],[Colonne zone visée]])))))</f>
        <v>4
4**
4**
4**</v>
      </c>
      <c r="P162" s="2" t="str">
        <f ca="1">IF('PR-tampon'!B128="","",IF('PR-tampon'!B128=0,"",INDIRECT(NOM_FR_FACADE&amp;ADDRESS('PR-tampon'!$E128,COLUMN(REFERENCEMENT_FACADE[[#Headers],[Colonne catégorie visée]])))))</f>
        <v>I
II
III
IV</v>
      </c>
      <c r="Q162" s="88" t="str">
        <f ca="1">IF(OR(RECH_CATEGORIE=FALSE,MID(Tableau5[[#This Row],[ZONE DE SISMICITE MAXIMALE POUR LA CATEGORIE DE BATIMENT VISEE]],2,2)="**"),IF('PR-tampon'!B128="","",IF('PR-tampon'!B128=0,"",IF(INDIRECT(NOM_FR_FACADE&amp;ADDRESS('PR-tampon'!$E128,COLUMN(REFERENCEMENT_FACADE[OBSERVATIONS SUR DOMAINE D''EMPLOI Sismique])))="","-",(INDIRECT(NOM_FR_FACADE&amp;ADDRESS('PR-tampon'!$E128,COLUMN(REFERENCEMENT_FACADE[OBSERVATIONS SUR DOMAINE D''EMPLOI Sismique]))))))),"")</f>
        <v>** Domaine d'emploi sismique :
Toutefois le procédé de bardage extérieur pourra limiter les zones de sismicité des bâtiments visés.</v>
      </c>
      <c r="R162" s="2" t="str">
        <f ca="1">IF('PR-tampon'!B128="","",IF('PR-tampon'!B128=0,"",IF(INDIRECT(NOM_FR_FACADE&amp;ADDRESS('PR-tampon'!$E128,COLUMN(REFERENCEMENT_FACADE[REF ApL])))=0,"",INDIRECT(NOM_FR_FACADE&amp;ADDRESS('PR-tampon'!$E128,COLUMN(REFERENCEMENT_FACADE[REF ApL]))))))</f>
        <v>AL14-146 Version 3</v>
      </c>
    </row>
    <row r="163" spans="1:18" ht="170.1" customHeight="1" x14ac:dyDescent="0.3">
      <c r="A163" s="2">
        <f ca="1">IF('PR-tampon'!B129=0,"",IF(A162+1&gt;'MODULE DE RECHERCHE'!$F$36,"",A162+1))</f>
        <v>121</v>
      </c>
      <c r="B163" s="10">
        <f ca="1">IF('PR-tampon'!E129="","",IF('PR-tampon'!E129=0,"",INDIRECT(NOM_FR_FACADE&amp;ADDRESS('PR-tampon'!$E129,COLUMN(REFERENCEMENT_FACADE[[#Headers],[DATE REFERENCEMENT]])))))</f>
        <v>44893</v>
      </c>
      <c r="C163" s="2" t="str">
        <f ca="1">IF('PR-tampon'!B129="","",IF('PR-tampon'!B129=0,"",INDIRECT(NOM_FR_FACADE&amp;ADDRESS('PR-tampon'!$E129,COLUMN(REFERENCEMENT_FACADE[[#Headers],[ASPECT]])))))</f>
        <v>Panneaux</v>
      </c>
      <c r="D163" s="2" t="str">
        <f ca="1">IF('PR-tampon'!B129="","",IF('PR-tampon'!B129=0,"",INDIRECT(NOM_FR_FACADE&amp;ADDRESS('PR-tampon'!$E129,COLUMN(REFERENCEMENT_FACADE[[#Headers],[TYPE DE PROCEDE]])))))</f>
        <v>Bardage rapporté en béton fibré</v>
      </c>
      <c r="E163" s="2" t="str">
        <f ca="1">IF('PR-tampon'!B129="","",IF('PR-tampon'!B129=0,"",INDIRECT(NOM_FR_FACADE&amp;ADDRESS('PR-tampon'!$E129,COLUMN(REFERENCEMENT_FACADE[[#Headers],[NOM COMMERCIAL DU PROCEDE]])))))</f>
        <v>FibreC - concrete skin et öko skin</v>
      </c>
      <c r="F163" s="2" t="str">
        <f ca="1">IF('PR-tampon'!B129="","",IF('PR-tampon'!B129=0,"",INDIRECT(NOM_FR_FACADE&amp;ADDRESS('PR-tampon'!$E129,COLUMN(REFERENCEMENT_FACADE[[#Headers],[FABRICANT / TITULAIRE]])))))</f>
        <v>Rieder Faserbeton Elemente GmbH 
(DE)</v>
      </c>
      <c r="G163" s="2" t="str">
        <f ca="1">IF('PR-tampon'!B129="","",IF('PR-tampon'!B129=0,"",INDIRECT(NOM_FR_FACADE&amp;ADDRESS('PR-tampon'!$E129,COLUMN(REFERENCEMENT_FACADE[[#Headers],[TYPE DE DOCUMENT DE REFERENCE]])))))</f>
        <v>Avis Technique</v>
      </c>
      <c r="H163" s="2" t="str">
        <f ca="1">IF('PR-tampon'!B129="","",IF('PR-tampon'!B129=0,"",INDIRECT(NOM_FR_FACADE&amp;ADDRESS('PR-tampon'!$E129,COLUMN(REFERENCEMENT_FACADE[[#Headers],[REF]])))))</f>
        <v>2.2/14-1642_V2</v>
      </c>
      <c r="I163" s="10">
        <f ca="1">IF('PR-tampon'!B129="","",IF('PR-tampon'!B129=0,"",INDIRECT(NOM_FR_FACADE&amp;ADDRESS('PR-tampon'!$E129,COLUMN(REFERENCEMENT_FACADE[[#Headers],[AVIS LIMITE AU / VALIDITE]])))))</f>
        <v>46053</v>
      </c>
      <c r="J163" s="10" t="str">
        <f ca="1">IF('PR-tampon'!B129="","",IF('PR-tampon'!B129=0,"",INDIRECT(NOM_FR_FACADE&amp;ADDRESS('PR-tampon'!$E129,COLUMN(REFERENCEMENT_FACADE[[#Headers],[TC/TNC
dans le domaine d''emploi visé]])))))</f>
        <v>TC</v>
      </c>
      <c r="K163" s="2" t="str">
        <f ca="1">IF('PR-tampon'!B129="","",IF('PR-tampon'!B129=0,"",INDIRECT(NOM_FR_FACADE&amp;ADDRESS('PR-tampon'!$E129,COLUMN(REFERENCEMENT_FACADE[[#Headers],[Synthèse support visés]])))))</f>
        <v>COB (NF DTU 31.2) / CLT (Sous AT/DTA)</v>
      </c>
      <c r="L163" s="2" t="str">
        <f ca="1">IF('PR-tampon'!B129="","",IF('PR-tampon'!B129=0,"",INDIRECT(NOM_FR_FACADE&amp;ADDRESS('PR-tampon'!$E129,COLUMN(REFERENCEMENT_FACADE[[#Headers],[LIMITATION DE HAUTEUR DE FACADE3]])))))</f>
        <v>(Situation a à c) h≤ 10 m
(Situation d) h≤ 6 m</v>
      </c>
      <c r="M163" s="108">
        <f ca="1">IF('PR-tampon'!B129="","",IF('PR-tampon'!B129=0,"",INDIRECT(NOM_FR_FACADE&amp;ADDRESS('PR-tampon'!$E129,COLUMN(REFERENCEMENT_FACADE[[#Headers],[LIMITATION DE HAUTEUR DE FACADE]])))))</f>
        <v>10</v>
      </c>
      <c r="N163" s="88" t="str">
        <f ca="1">IF('PR-tampon'!B129="","",IF('PR-tampon'!B129=0,"",IF(INDIRECT(NOM_FR_FACADE&amp;ADDRESS('PR-tampon'!$E129,COLUMN(REFERENCEMENT_FACADE[Observation domaine d''emploi Hauteur])))=0,"-",INDIRECT(NOM_FR_FACADE&amp;ADDRESS('PR-tampon'!$E129,COLUMN(REFERENCEMENT_FACADE[Observation domaine d''emploi Hauteur]))))))</f>
        <v>Nb : Le critère de recherche par hauteur n'étant pas coché ou les données (hauteur ou situation) n'étant pas saisies, l'utilisateur est alerté qu'il peut exister des limites de hauteurs et des dispositions particulières données dans le référentiel technique du procédé qui ne sont pas affichées. 
Le logiciel peut les faire apparaitre, pour ce faire : 
 - la case de recherche en fonction de la hauteur doit être cochée ;
 - les données de hauteur ET de situation du bâtiment doivent être saisies.</v>
      </c>
      <c r="O163" s="2" t="str">
        <f ca="1">IF('PR-tampon'!B129="","",IF('PR-tampon'!B129=0,"",INDIRECT(NOM_FR_FACADE&amp;ADDRESS('PR-tampon'!$E129,COLUMN(REFERENCEMENT_FACADE[[#Headers],[Colonne zone visée]])))))</f>
        <v>4
2
1
1</v>
      </c>
      <c r="P163" s="2" t="str">
        <f ca="1">IF('PR-tampon'!B129="","",IF('PR-tampon'!B129=0,"",INDIRECT(NOM_FR_FACADE&amp;ADDRESS('PR-tampon'!$E129,COLUMN(REFERENCEMENT_FACADE[[#Headers],[Colonne catégorie visée]])))))</f>
        <v>I
II
III
IV</v>
      </c>
      <c r="Q163" s="88" t="str">
        <f ca="1">IF(OR(RECH_CATEGORIE=FALSE,MID(Tableau5[[#This Row],[ZONE DE SISMICITE MAXIMALE POUR LA CATEGORIE DE BATIMENT VISEE]],2,2)="**"),IF('PR-tampon'!B129="","",IF('PR-tampon'!B129=0,"",IF(INDIRECT(NOM_FR_FACADE&amp;ADDRESS('PR-tampon'!$E129,COLUMN(REFERENCEMENT_FACADE[OBSERVATIONS SUR DOMAINE D''EMPLOI Sismique])))="","-",(INDIRECT(NOM_FR_FACADE&amp;ADDRESS('PR-tampon'!$E129,COLUMN(REFERENCEMENT_FACADE[OBSERVATIONS SUR DOMAINE D''EMPLOI Sismique]))))))),"")</f>
        <v>-</v>
      </c>
      <c r="R163" s="2" t="str">
        <f ca="1">IF('PR-tampon'!B129="","",IF('PR-tampon'!B129=0,"",IF(INDIRECT(NOM_FR_FACADE&amp;ADDRESS('PR-tampon'!$E129,COLUMN(REFERENCEMENT_FACADE[REF ApL])))=0,"",INDIRECT(NOM_FR_FACADE&amp;ADDRESS('PR-tampon'!$E129,COLUMN(REFERENCEMENT_FACADE[REF ApL]))))))</f>
        <v/>
      </c>
    </row>
    <row r="164" spans="1:18" ht="170.1" customHeight="1" x14ac:dyDescent="0.3">
      <c r="A164" s="2">
        <f ca="1">IF('PR-tampon'!B130=0,"",IF(A163+1&gt;'MODULE DE RECHERCHE'!$F$36,"",A163+1))</f>
        <v>122</v>
      </c>
      <c r="B164" s="10">
        <f ca="1">IF('PR-tampon'!E130="","",IF('PR-tampon'!E130=0,"",INDIRECT(NOM_FR_FACADE&amp;ADDRESS('PR-tampon'!$E130,COLUMN(REFERENCEMENT_FACADE[[#Headers],[DATE REFERENCEMENT]])))))</f>
        <v>45442</v>
      </c>
      <c r="C164" s="2" t="str">
        <f ca="1">IF('PR-tampon'!B130="","",IF('PR-tampon'!B130=0,"",INDIRECT(NOM_FR_FACADE&amp;ADDRESS('PR-tampon'!$E130,COLUMN(REFERENCEMENT_FACADE[[#Headers],[ASPECT]])))))</f>
        <v>Panneaux</v>
      </c>
      <c r="D164" s="2" t="str">
        <f ca="1">IF('PR-tampon'!B130="","",IF('PR-tampon'!B130=0,"",INDIRECT(NOM_FR_FACADE&amp;ADDRESS('PR-tampon'!$E130,COLUMN(REFERENCEMENT_FACADE[[#Headers],[TYPE DE PROCEDE]])))))</f>
        <v>Bardage rapporté en béton fibré à hautes performances (BFUP)</v>
      </c>
      <c r="E164" s="2" t="str">
        <f ca="1">IF('PR-tampon'!B130="","",IF('PR-tampon'!B130=0,"",INDIRECT(NOM_FR_FACADE&amp;ADDRESS('PR-tampon'!$E130,COLUMN(REFERENCEMENT_FACADE[[#Headers],[NOM COMMERCIAL DU PROCEDE]])))))</f>
        <v>Bardage Ductal® F Clad® fixation invisible</v>
      </c>
      <c r="F164" s="2" t="str">
        <f ca="1">IF('PR-tampon'!B130="","",IF('PR-tampon'!B130=0,"",INDIRECT(NOM_FR_FACADE&amp;ADDRESS('PR-tampon'!$E130,COLUMN(REFERENCEMENT_FACADE[[#Headers],[FABRICANT / TITULAIRE]])))))</f>
        <v>LafargeHolcim Distribution</v>
      </c>
      <c r="G164" s="2" t="str">
        <f ca="1">IF('PR-tampon'!B130="","",IF('PR-tampon'!B130=0,"",INDIRECT(NOM_FR_FACADE&amp;ADDRESS('PR-tampon'!$E130,COLUMN(REFERENCEMENT_FACADE[[#Headers],[TYPE DE DOCUMENT DE REFERENCE]])))))</f>
        <v>Avis Technique</v>
      </c>
      <c r="H164" s="2" t="str">
        <f ca="1">IF('PR-tampon'!B130="","",IF('PR-tampon'!B130=0,"",INDIRECT(NOM_FR_FACADE&amp;ADDRESS('PR-tampon'!$E130,COLUMN(REFERENCEMENT_FACADE[[#Headers],[REF]])))))</f>
        <v>2.2/20-1809_V2</v>
      </c>
      <c r="I164" s="10">
        <f ca="1">IF('PR-tampon'!B130="","",IF('PR-tampon'!B130=0,"",INDIRECT(NOM_FR_FACADE&amp;ADDRESS('PR-tampon'!$E130,COLUMN(REFERENCEMENT_FACADE[[#Headers],[AVIS LIMITE AU / VALIDITE]])))))</f>
        <v>45747</v>
      </c>
      <c r="J164" s="10" t="str">
        <f ca="1">IF('PR-tampon'!B130="","",IF('PR-tampon'!B130=0,"",INDIRECT(NOM_FR_FACADE&amp;ADDRESS('PR-tampon'!$E130,COLUMN(REFERENCEMENT_FACADE[[#Headers],[TC/TNC
dans le domaine d''emploi visé]])))))</f>
        <v>TNC
(Non sur liste verte de la C2p à date de référencement / EVALUATION RECENTE)</v>
      </c>
      <c r="K164" s="2" t="str">
        <f ca="1">IF('PR-tampon'!B130="","",IF('PR-tampon'!B130=0,"",INDIRECT(NOM_FR_FACADE&amp;ADDRESS('PR-tampon'!$E130,COLUMN(REFERENCEMENT_FACADE[[#Headers],[Synthèse support visés]])))))</f>
        <v>COB (NF DTU 31.2) / CLT (Sous AT/DTA)</v>
      </c>
      <c r="L164" s="2" t="str">
        <f ca="1">IF('PR-tampon'!B130="","",IF('PR-tampon'!B130=0,"",INDIRECT(NOM_FR_FACADE&amp;ADDRESS('PR-tampon'!$E130,COLUMN(REFERENCEMENT_FACADE[[#Headers],[LIMITATION DE HAUTEUR DE FACADE3]])))))</f>
        <v>(Situation a à c) h≤ 10 m
(Situation d) h≤ 6 m</v>
      </c>
      <c r="M164" s="108">
        <f ca="1">IF('PR-tampon'!B130="","",IF('PR-tampon'!B130=0,"",INDIRECT(NOM_FR_FACADE&amp;ADDRESS('PR-tampon'!$E130,COLUMN(REFERENCEMENT_FACADE[[#Headers],[LIMITATION DE HAUTEUR DE FACADE]])))))</f>
        <v>10</v>
      </c>
      <c r="N164" s="88" t="str">
        <f ca="1">IF('PR-tampon'!B130="","",IF('PR-tampon'!B130=0,"",IF(INDIRECT(NOM_FR_FACADE&amp;ADDRESS('PR-tampon'!$E130,COLUMN(REFERENCEMENT_FACADE[Observation domaine d''emploi Hauteur])))=0,"-",INDIRECT(NOM_FR_FACADE&amp;ADDRESS('PR-tampon'!$E130,COLUMN(REFERENCEMENT_FACADE[Observation domaine d''emploi Hauteur]))))))</f>
        <v>Nb : Le critère de recherche par hauteur n'étant pas coché ou les données (hauteur ou situation) n'étant pas saisies, l'utilisateur est alerté qu'il peut exister des limites de hauteurs et des dispositions particulières données dans le référentiel technique du procédé qui ne sont pas affichées. 
Le logiciel peut les faire apparaitre, pour ce faire : 
 - la case de recherche en fonction de la hauteur doit être cochée ;
 - les données de hauteur ET de situation du bâtiment doivent être saisies.</v>
      </c>
      <c r="O164" s="2" t="str">
        <f ca="1">IF('PR-tampon'!B130="","",IF('PR-tampon'!B130=0,"",INDIRECT(NOM_FR_FACADE&amp;ADDRESS('PR-tampon'!$E130,COLUMN(REFERENCEMENT_FACADE[[#Headers],[Colonne zone visée]])))))</f>
        <v>4
4**
4**
3**</v>
      </c>
      <c r="P164" s="2" t="str">
        <f ca="1">IF('PR-tampon'!B130="","",IF('PR-tampon'!B130=0,"",INDIRECT(NOM_FR_FACADE&amp;ADDRESS('PR-tampon'!$E130,COLUMN(REFERENCEMENT_FACADE[[#Headers],[Colonne catégorie visée]])))))</f>
        <v>I
II
III
IV</v>
      </c>
      <c r="Q164" s="88" t="str">
        <f ca="1">IF(OR(RECH_CATEGORIE=FALSE,MID(Tableau5[[#This Row],[ZONE DE SISMICITE MAXIMALE POUR LA CATEGORIE DE BATIMENT VISEE]],2,2)="**"),IF('PR-tampon'!B130="","",IF('PR-tampon'!B130=0,"",IF(INDIRECT(NOM_FR_FACADE&amp;ADDRESS('PR-tampon'!$E130,COLUMN(REFERENCEMENT_FACADE[OBSERVATIONS SUR DOMAINE D''EMPLOI Sismique])))="","-",(INDIRECT(NOM_FR_FACADE&amp;ADDRESS('PR-tampon'!$E130,COLUMN(REFERENCEMENT_FACADE[OBSERVATIONS SUR DOMAINE D''EMPLOI Sismique]))))))),"")</f>
        <v>** Domaine d'emploi sismique :
Pose pour les panneaux de format maximum 1600 x 3200 mm en bardage rapporté avec entraxe entre inserts limité à [HxV] :600x700 mm</v>
      </c>
      <c r="R164" s="2" t="str">
        <f ca="1">IF('PR-tampon'!B130="","",IF('PR-tampon'!B130=0,"",IF(INDIRECT(NOM_FR_FACADE&amp;ADDRESS('PR-tampon'!$E130,COLUMN(REFERENCEMENT_FACADE[REF ApL])))=0,"",INDIRECT(NOM_FR_FACADE&amp;ADDRESS('PR-tampon'!$E130,COLUMN(REFERENCEMENT_FACADE[REF ApL]))))))</f>
        <v/>
      </c>
    </row>
    <row r="165" spans="1:18" ht="170.1" customHeight="1" x14ac:dyDescent="0.3">
      <c r="A165" s="2">
        <f ca="1">IF('PR-tampon'!B131=0,"",IF(A164+1&gt;'MODULE DE RECHERCHE'!$F$36,"",A164+1))</f>
        <v>123</v>
      </c>
      <c r="B165" s="10">
        <f ca="1">IF('PR-tampon'!E131="","",IF('PR-tampon'!E131=0,"",INDIRECT(NOM_FR_FACADE&amp;ADDRESS('PR-tampon'!$E131,COLUMN(REFERENCEMENT_FACADE[[#Headers],[DATE REFERENCEMENT]])))))</f>
        <v>44893</v>
      </c>
      <c r="C165" s="2" t="str">
        <f ca="1">IF('PR-tampon'!B131="","",IF('PR-tampon'!B131=0,"",INDIRECT(NOM_FR_FACADE&amp;ADDRESS('PR-tampon'!$E131,COLUMN(REFERENCEMENT_FACADE[[#Headers],[ASPECT]])))))</f>
        <v>Panneaux</v>
      </c>
      <c r="D165" s="2" t="str">
        <f ca="1">IF('PR-tampon'!B131="","",IF('PR-tampon'!B131=0,"",INDIRECT(NOM_FR_FACADE&amp;ADDRESS('PR-tampon'!$E131,COLUMN(REFERENCEMENT_FACADE[[#Headers],[TYPE DE PROCEDE]])))))</f>
        <v>Bardage rapporté en compound de résine polyester</v>
      </c>
      <c r="E165" s="2" t="str">
        <f ca="1">IF('PR-tampon'!B131="","",IF('PR-tampon'!B131=0,"",INDIRECT(NOM_FR_FACADE&amp;ADDRESS('PR-tampon'!$E131,COLUMN(REFERENCEMENT_FACADE[[#Headers],[NOM COMMERCIAL DU PROCEDE]])))))</f>
        <v>Carea Emboitement Bardage sur support bois</v>
      </c>
      <c r="F165" s="2" t="str">
        <f ca="1">IF('PR-tampon'!B131="","",IF('PR-tampon'!B131=0,"",INDIRECT(NOM_FR_FACADE&amp;ADDRESS('PR-tampon'!$E131,COLUMN(REFERENCEMENT_FACADE[[#Headers],[FABRICANT / TITULAIRE]])))))</f>
        <v>Carea Façade 
(FR)</v>
      </c>
      <c r="G165" s="2" t="str">
        <f ca="1">IF('PR-tampon'!B131="","",IF('PR-tampon'!B131=0,"",INDIRECT(NOM_FR_FACADE&amp;ADDRESS('PR-tampon'!$E131,COLUMN(REFERENCEMENT_FACADE[[#Headers],[TYPE DE DOCUMENT DE REFERENCE]])))))</f>
        <v>Avis Technique</v>
      </c>
      <c r="H165" s="2" t="str">
        <f ca="1">IF('PR-tampon'!B131="","",IF('PR-tampon'!B131=0,"",INDIRECT(NOM_FR_FACADE&amp;ADDRESS('PR-tampon'!$E131,COLUMN(REFERENCEMENT_FACADE[[#Headers],[REF]])))))</f>
        <v>2.2/21-1833_V1</v>
      </c>
      <c r="I165" s="10">
        <f ca="1">IF('PR-tampon'!B131="","",IF('PR-tampon'!B131=0,"",INDIRECT(NOM_FR_FACADE&amp;ADDRESS('PR-tampon'!$E131,COLUMN(REFERENCEMENT_FACADE[[#Headers],[AVIS LIMITE AU / VALIDITE]])))))</f>
        <v>45747</v>
      </c>
      <c r="J165" s="10" t="str">
        <f ca="1">IF('PR-tampon'!B131="","",IF('PR-tampon'!B131=0,"",INDIRECT(NOM_FR_FACADE&amp;ADDRESS('PR-tampon'!$E131,COLUMN(REFERENCEMENT_FACADE[[#Headers],[TC/TNC
dans le domaine d''emploi visé]])))))</f>
        <v>TC</v>
      </c>
      <c r="K165" s="2" t="str">
        <f ca="1">IF('PR-tampon'!B131="","",IF('PR-tampon'!B131=0,"",INDIRECT(NOM_FR_FACADE&amp;ADDRESS('PR-tampon'!$E131,COLUMN(REFERENCEMENT_FACADE[[#Headers],[Synthèse support visés]])))))</f>
        <v>COB (NF DTU 31.2) / CLT (Sous AT/DTA)</v>
      </c>
      <c r="L165" s="2" t="str">
        <f ca="1">IF('PR-tampon'!B131="","",IF('PR-tampon'!B131=0,"",INDIRECT(NOM_FR_FACADE&amp;ADDRESS('PR-tampon'!$E131,COLUMN(REFERENCEMENT_FACADE[[#Headers],[LIMITATION DE HAUTEUR DE FACADE3]])))))</f>
        <v>(Situation a à c) h≤ 18 m
(Situation d) h≤ 10 m</v>
      </c>
      <c r="M165" s="108">
        <f ca="1">IF('PR-tampon'!B131="","",IF('PR-tampon'!B131=0,"",INDIRECT(NOM_FR_FACADE&amp;ADDRESS('PR-tampon'!$E131,COLUMN(REFERENCEMENT_FACADE[[#Headers],[LIMITATION DE HAUTEUR DE FACADE]])))))</f>
        <v>18</v>
      </c>
      <c r="N165" s="88" t="str">
        <f ca="1">IF('PR-tampon'!B131="","",IF('PR-tampon'!B131=0,"",IF(INDIRECT(NOM_FR_FACADE&amp;ADDRESS('PR-tampon'!$E131,COLUMN(REFERENCEMENT_FACADE[Observation domaine d''emploi Hauteur])))=0,"-",INDIRECT(NOM_FR_FACADE&amp;ADDRESS('PR-tampon'!$E131,COLUMN(REFERENCEMENT_FACADE[Observation domaine d''emploi Hauteur]))))))</f>
        <v>Nb : Le critère de recherche par hauteur n'étant pas coché ou les données (hauteur ou situation) n'étant pas saisies, l'utilisateur est alerté qu'il peut exister des limites de hauteurs et des dispositions particulières données dans le référentiel technique du procédé qui ne sont pas affichées. 
Le logiciel peut les faire apparaitre, pour ce faire : 
 - la case de recherche en fonction de la hauteur doit être cochée ;
 - les données de hauteur ET de situation du bâtiment doivent être saisies.</v>
      </c>
      <c r="O165" s="2" t="str">
        <f ca="1">IF('PR-tampon'!B131="","",IF('PR-tampon'!B131=0,"",INDIRECT(NOM_FR_FACADE&amp;ADDRESS('PR-tampon'!$E131,COLUMN(REFERENCEMENT_FACADE[[#Headers],[Colonne zone visée]])))))</f>
        <v>4
4**
4**
4**</v>
      </c>
      <c r="P165" s="2" t="str">
        <f ca="1">IF('PR-tampon'!B131="","",IF('PR-tampon'!B131=0,"",INDIRECT(NOM_FR_FACADE&amp;ADDRESS('PR-tampon'!$E131,COLUMN(REFERENCEMENT_FACADE[[#Headers],[Colonne catégorie visée]])))))</f>
        <v>I
II
III
IV</v>
      </c>
      <c r="Q165" s="88" t="str">
        <f ca="1">IF(OR(RECH_CATEGORIE=FALSE,MID(Tableau5[[#This Row],[ZONE DE SISMICITE MAXIMALE POUR LA CATEGORIE DE BATIMENT VISEE]],2,2)="**"),IF('PR-tampon'!B131="","",IF('PR-tampon'!B131=0,"",IF(INDIRECT(NOM_FR_FACADE&amp;ADDRESS('PR-tampon'!$E131,COLUMN(REFERENCEMENT_FACADE[OBSERVATIONS SUR DOMAINE D''EMPLOI Sismique])))="","-",(INDIRECT(NOM_FR_FACADE&amp;ADDRESS('PR-tampon'!$E131,COLUMN(REFERENCEMENT_FACADE[OBSERVATIONS SUR DOMAINE D''EMPLOI Sismique]))))))),"")</f>
        <v>** Domaine d'emploi sismique :
Le procédé de bardage rapporté CAREA Emboitement peut être mis en œuvre sur ossature bois (à l’exception des dalles AQUILA 60x120) en zones de sismicité et bâtiments</v>
      </c>
      <c r="R165" s="2" t="str">
        <f ca="1">IF('PR-tampon'!B131="","",IF('PR-tampon'!B131=0,"",IF(INDIRECT(NOM_FR_FACADE&amp;ADDRESS('PR-tampon'!$E131,COLUMN(REFERENCEMENT_FACADE[REF ApL])))=0,"",INDIRECT(NOM_FR_FACADE&amp;ADDRESS('PR-tampon'!$E131,COLUMN(REFERENCEMENT_FACADE[REF ApL]))))))</f>
        <v/>
      </c>
    </row>
    <row r="166" spans="1:18" ht="170.1" customHeight="1" x14ac:dyDescent="0.3">
      <c r="A166" s="2">
        <f ca="1">IF('PR-tampon'!B132=0,"",IF(A165+1&gt;'MODULE DE RECHERCHE'!$F$36,"",A165+1))</f>
        <v>124</v>
      </c>
      <c r="B166" s="10">
        <f ca="1">IF('PR-tampon'!E132="","",IF('PR-tampon'!E132=0,"",INDIRECT(NOM_FR_FACADE&amp;ADDRESS('PR-tampon'!$E132,COLUMN(REFERENCEMENT_FACADE[[#Headers],[DATE REFERENCEMENT]])))))</f>
        <v>44893</v>
      </c>
      <c r="C166" s="2" t="str">
        <f ca="1">IF('PR-tampon'!B132="","",IF('PR-tampon'!B132=0,"",INDIRECT(NOM_FR_FACADE&amp;ADDRESS('PR-tampon'!$E132,COLUMN(REFERENCEMENT_FACADE[[#Headers],[ASPECT]])))))</f>
        <v>Panneaux</v>
      </c>
      <c r="D166" s="2" t="str">
        <f ca="1">IF('PR-tampon'!B132="","",IF('PR-tampon'!B132=0,"",INDIRECT(NOM_FR_FACADE&amp;ADDRESS('PR-tampon'!$E132,COLUMN(REFERENCEMENT_FACADE[[#Headers],[TYPE DE PROCEDE]])))))</f>
        <v>Bardage rapporté en fibres minérales</v>
      </c>
      <c r="E166" s="2" t="str">
        <f ca="1">IF('PR-tampon'!B132="","",IF('PR-tampon'!B132=0,"",INDIRECT(NOM_FR_FACADE&amp;ADDRESS('PR-tampon'!$E132,COLUMN(REFERENCEMENT_FACADE[[#Headers],[NOM COMMERCIAL DU PROCEDE]])))))</f>
        <v>Rockpanel Durable Ossature Bois sur support bois</v>
      </c>
      <c r="F166" s="2" t="str">
        <f ca="1">IF('PR-tampon'!B132="","",IF('PR-tampon'!B132=0,"",INDIRECT(NOM_FR_FACADE&amp;ADDRESS('PR-tampon'!$E132,COLUMN(REFERENCEMENT_FACADE[[#Headers],[FABRICANT / TITULAIRE]])))))</f>
        <v>Rockwool France SAS – Rockpanel Group</v>
      </c>
      <c r="G166" s="2" t="str">
        <f ca="1">IF('PR-tampon'!B132="","",IF('PR-tampon'!B132=0,"",INDIRECT(NOM_FR_FACADE&amp;ADDRESS('PR-tampon'!$E132,COLUMN(REFERENCEMENT_FACADE[[#Headers],[TYPE DE DOCUMENT DE REFERENCE]])))))</f>
        <v>Avis Technique</v>
      </c>
      <c r="H166" s="2" t="str">
        <f ca="1">IF('PR-tampon'!B132="","",IF('PR-tampon'!B132=0,"",INDIRECT(NOM_FR_FACADE&amp;ADDRESS('PR-tampon'!$E132,COLUMN(REFERENCEMENT_FACADE[[#Headers],[REF]])))))</f>
        <v>2.2/21-1818_V2</v>
      </c>
      <c r="I166" s="10">
        <f ca="1">IF('PR-tampon'!B132="","",IF('PR-tampon'!B132=0,"",INDIRECT(NOM_FR_FACADE&amp;ADDRESS('PR-tampon'!$E132,COLUMN(REFERENCEMENT_FACADE[[#Headers],[AVIS LIMITE AU / VALIDITE]])))))</f>
        <v>46934</v>
      </c>
      <c r="J166" s="10" t="str">
        <f ca="1">IF('PR-tampon'!B132="","",IF('PR-tampon'!B132=0,"",INDIRECT(NOM_FR_FACADE&amp;ADDRESS('PR-tampon'!$E132,COLUMN(REFERENCEMENT_FACADE[[#Headers],[TC/TNC
dans le domaine d''emploi visé]])))))</f>
        <v>TC</v>
      </c>
      <c r="K166" s="2" t="str">
        <f ca="1">IF('PR-tampon'!B132="","",IF('PR-tampon'!B132=0,"",INDIRECT(NOM_FR_FACADE&amp;ADDRESS('PR-tampon'!$E132,COLUMN(REFERENCEMENT_FACADE[[#Headers],[Synthèse support visés]])))))</f>
        <v>COB (NF DTU 31.2) / CLT (Sous AT/DTA)</v>
      </c>
      <c r="L166" s="2" t="str">
        <f ca="1">IF('PR-tampon'!B132="","",IF('PR-tampon'!B132=0,"",INDIRECT(NOM_FR_FACADE&amp;ADDRESS('PR-tampon'!$E132,COLUMN(REFERENCEMENT_FACADE[[#Headers],[LIMITATION DE HAUTEUR DE FACADE3]])))))</f>
        <v>(Situation a à c) h≤ 18 m
(Situation d) h≤ 10 m</v>
      </c>
      <c r="M166" s="108">
        <f ca="1">IF('PR-tampon'!B132="","",IF('PR-tampon'!B132=0,"",INDIRECT(NOM_FR_FACADE&amp;ADDRESS('PR-tampon'!$E132,COLUMN(REFERENCEMENT_FACADE[[#Headers],[LIMITATION DE HAUTEUR DE FACADE]])))))</f>
        <v>18</v>
      </c>
      <c r="N166" s="88" t="str">
        <f ca="1">IF('PR-tampon'!B132="","",IF('PR-tampon'!B132=0,"",IF(INDIRECT(NOM_FR_FACADE&amp;ADDRESS('PR-tampon'!$E132,COLUMN(REFERENCEMENT_FACADE[Observation domaine d''emploi Hauteur])))=0,"-",INDIRECT(NOM_FR_FACADE&amp;ADDRESS('PR-tampon'!$E132,COLUMN(REFERENCEMENT_FACADE[Observation domaine d''emploi Hauteur]))))))</f>
        <v>Nb : Le critère de recherche par hauteur n'étant pas coché ou les données (hauteur ou situation) n'étant pas saisies, l'utilisateur est alerté qu'il peut exister des limites de hauteurs et des dispositions particulières données dans le référentiel technique du procédé qui ne sont pas affichées. 
Le logiciel peut les faire apparaitre, pour ce faire : 
 - la case de recherche en fonction de la hauteur doit être cochée ;
 - les données de hauteur ET de situation du bâtiment doivent être saisies.</v>
      </c>
      <c r="O166" s="2" t="str">
        <f ca="1">IF('PR-tampon'!B132="","",IF('PR-tampon'!B132=0,"",INDIRECT(NOM_FR_FACADE&amp;ADDRESS('PR-tampon'!$E132,COLUMN(REFERENCEMENT_FACADE[[#Headers],[Colonne zone visée]])))))</f>
        <v>4
4
4
4</v>
      </c>
      <c r="P166" s="2" t="str">
        <f ca="1">IF('PR-tampon'!B132="","",IF('PR-tampon'!B132=0,"",INDIRECT(NOM_FR_FACADE&amp;ADDRESS('PR-tampon'!$E132,COLUMN(REFERENCEMENT_FACADE[[#Headers],[Colonne catégorie visée]])))))</f>
        <v>I
II
III
IV</v>
      </c>
      <c r="Q166" s="88" t="str">
        <f ca="1">IF(OR(RECH_CATEGORIE=FALSE,MID(Tableau5[[#This Row],[ZONE DE SISMICITE MAXIMALE POUR LA CATEGORIE DE BATIMENT VISEE]],2,2)="**"),IF('PR-tampon'!B132="","",IF('PR-tampon'!B132=0,"",IF(INDIRECT(NOM_FR_FACADE&amp;ADDRESS('PR-tampon'!$E132,COLUMN(REFERENCEMENT_FACADE[OBSERVATIONS SUR DOMAINE D''EMPLOI Sismique])))="","-",(INDIRECT(NOM_FR_FACADE&amp;ADDRESS('PR-tampon'!$E132,COLUMN(REFERENCEMENT_FACADE[OBSERVATIONS SUR DOMAINE D''EMPLOI Sismique]))))))),"")</f>
        <v>-</v>
      </c>
      <c r="R166" s="2" t="str">
        <f ca="1">IF('PR-tampon'!B132="","",IF('PR-tampon'!B132=0,"",IF(INDIRECT(NOM_FR_FACADE&amp;ADDRESS('PR-tampon'!$E132,COLUMN(REFERENCEMENT_FACADE[REF ApL])))=0,"",INDIRECT(NOM_FR_FACADE&amp;ADDRESS('PR-tampon'!$E132,COLUMN(REFERENCEMENT_FACADE[REF ApL]))))))</f>
        <v/>
      </c>
    </row>
    <row r="167" spans="1:18" ht="170.1" customHeight="1" x14ac:dyDescent="0.3">
      <c r="A167" s="2">
        <f ca="1">IF('PR-tampon'!B133=0,"",IF(A166+1&gt;'MODULE DE RECHERCHE'!$F$36,"",A166+1))</f>
        <v>125</v>
      </c>
      <c r="B167" s="10">
        <f ca="1">IF('PR-tampon'!E133="","",IF('PR-tampon'!E133=0,"",INDIRECT(NOM_FR_FACADE&amp;ADDRESS('PR-tampon'!$E133,COLUMN(REFERENCEMENT_FACADE[[#Headers],[DATE REFERENCEMENT]])))))</f>
        <v>45049</v>
      </c>
      <c r="C167" s="2" t="str">
        <f ca="1">IF('PR-tampon'!B133="","",IF('PR-tampon'!B133=0,"",INDIRECT(NOM_FR_FACADE&amp;ADDRESS('PR-tampon'!$E133,COLUMN(REFERENCEMENT_FACADE[[#Headers],[ASPECT]])))))</f>
        <v>Panneaux</v>
      </c>
      <c r="D167" s="2" t="str">
        <f ca="1">IF('PR-tampon'!B133="","",IF('PR-tampon'!B133=0,"",INDIRECT(NOM_FR_FACADE&amp;ADDRESS('PR-tampon'!$E133,COLUMN(REFERENCEMENT_FACADE[[#Headers],[TYPE DE PROCEDE]])))))</f>
        <v>Bardage rapporté en fibres-bois</v>
      </c>
      <c r="E167" s="2" t="str">
        <f ca="1">IF('PR-tampon'!B133="","",IF('PR-tampon'!B133=0,"",INDIRECT(NOM_FR_FACADE&amp;ADDRESS('PR-tampon'!$E133,COLUMN(REFERENCEMENT_FACADE[[#Headers],[NOM COMMERCIAL DU PROCEDE]])))))</f>
        <v>V-URBAN OB et OM</v>
      </c>
      <c r="F167" s="2" t="str">
        <f ca="1">IF('PR-tampon'!B133="","",IF('PR-tampon'!B133=0,"",INDIRECT(NOM_FR_FACADE&amp;ADDRESS('PR-tampon'!$E133,COLUMN(REFERENCEMENT_FACADE[[#Headers],[FABRICANT / TITULAIRE]])))))</f>
        <v>Viroc Portugal S.A.</v>
      </c>
      <c r="G167" s="2" t="str">
        <f ca="1">IF('PR-tampon'!B133="","",IF('PR-tampon'!B133=0,"",INDIRECT(NOM_FR_FACADE&amp;ADDRESS('PR-tampon'!$E133,COLUMN(REFERENCEMENT_FACADE[[#Headers],[TYPE DE DOCUMENT DE REFERENCE]])))))</f>
        <v>Avis Technique</v>
      </c>
      <c r="H167" s="2" t="str">
        <f ca="1">IF('PR-tampon'!B133="","",IF('PR-tampon'!B133=0,"",INDIRECT(NOM_FR_FACADE&amp;ADDRESS('PR-tampon'!$E133,COLUMN(REFERENCEMENT_FACADE[[#Headers],[REF]])))))</f>
        <v>2.2/15-1686_V2</v>
      </c>
      <c r="I167" s="10">
        <f ca="1">IF('PR-tampon'!B133="","",IF('PR-tampon'!B133=0,"",INDIRECT(NOM_FR_FACADE&amp;ADDRESS('PR-tampon'!$E133,COLUMN(REFERENCEMENT_FACADE[[#Headers],[AVIS LIMITE AU / VALIDITE]])))))</f>
        <v>46752</v>
      </c>
      <c r="J167" s="10" t="str">
        <f ca="1">IF('PR-tampon'!B133="","",IF('PR-tampon'!B133=0,"",INDIRECT(NOM_FR_FACADE&amp;ADDRESS('PR-tampon'!$E133,COLUMN(REFERENCEMENT_FACADE[[#Headers],[TC/TNC
dans le domaine d''emploi visé]])))))</f>
        <v>TC</v>
      </c>
      <c r="K167" s="2" t="str">
        <f ca="1">IF('PR-tampon'!B133="","",IF('PR-tampon'!B133=0,"",INDIRECT(NOM_FR_FACADE&amp;ADDRESS('PR-tampon'!$E133,COLUMN(REFERENCEMENT_FACADE[[#Headers],[Synthèse support visés]])))))</f>
        <v>COB (NF DTU 31.2) / CLT (Sous AT/DTA)</v>
      </c>
      <c r="L167" s="2" t="str">
        <f ca="1">IF('PR-tampon'!B133="","",IF('PR-tampon'!B133=0,"",INDIRECT(NOM_FR_FACADE&amp;ADDRESS('PR-tampon'!$E133,COLUMN(REFERENCEMENT_FACADE[[#Headers],[LIMITATION DE HAUTEUR DE FACADE3]])))))</f>
        <v>(Situation a à c) h≤ 10 m
(Situation d) h≤ 6 m</v>
      </c>
      <c r="M167" s="108">
        <f ca="1">IF('PR-tampon'!B133="","",IF('PR-tampon'!B133=0,"",INDIRECT(NOM_FR_FACADE&amp;ADDRESS('PR-tampon'!$E133,COLUMN(REFERENCEMENT_FACADE[[#Headers],[LIMITATION DE HAUTEUR DE FACADE]])))))</f>
        <v>10</v>
      </c>
      <c r="N167" s="88" t="str">
        <f ca="1">IF('PR-tampon'!B133="","",IF('PR-tampon'!B133=0,"",IF(INDIRECT(NOM_FR_FACADE&amp;ADDRESS('PR-tampon'!$E133,COLUMN(REFERENCEMENT_FACADE[Observation domaine d''emploi Hauteur])))=0,"-",INDIRECT(NOM_FR_FACADE&amp;ADDRESS('PR-tampon'!$E133,COLUMN(REFERENCEMENT_FACADE[Observation domaine d''emploi Hauteur]))))))</f>
        <v>Nb : Le critère de recherche par hauteur n'étant pas coché ou les données (hauteur ou situation) n'étant pas saisies, l'utilisateur est alerté qu'il peut exister des limites de hauteurs et des dispositions particulières données dans le référentiel technique du procédé qui ne sont pas affichées. 
Le logiciel peut les faire apparaitre, pour ce faire : 
 - la case de recherche en fonction de la hauteur doit être cochée ;
 - les données de hauteur ET de situation du bâtiment doivent être saisies.</v>
      </c>
      <c r="O167" s="2" t="str">
        <f ca="1">IF('PR-tampon'!B133="","",IF('PR-tampon'!B133=0,"",INDIRECT(NOM_FR_FACADE&amp;ADDRESS('PR-tampon'!$E133,COLUMN(REFERENCEMENT_FACADE[[#Headers],[Colonne zone visée]])))))</f>
        <v>4
2
1
1</v>
      </c>
      <c r="P167" s="2" t="str">
        <f ca="1">IF('PR-tampon'!B133="","",IF('PR-tampon'!B133=0,"",INDIRECT(NOM_FR_FACADE&amp;ADDRESS('PR-tampon'!$E133,COLUMN(REFERENCEMENT_FACADE[[#Headers],[Colonne catégorie visée]])))))</f>
        <v>I
II
III
IV</v>
      </c>
      <c r="Q167" s="88" t="str">
        <f ca="1">IF(OR(RECH_CATEGORIE=FALSE,MID(Tableau5[[#This Row],[ZONE DE SISMICITE MAXIMALE POUR LA CATEGORIE DE BATIMENT VISEE]],2,2)="**"),IF('PR-tampon'!B133="","",IF('PR-tampon'!B133=0,"",IF(INDIRECT(NOM_FR_FACADE&amp;ADDRESS('PR-tampon'!$E133,COLUMN(REFERENCEMENT_FACADE[OBSERVATIONS SUR DOMAINE D''EMPLOI Sismique])))="","-",(INDIRECT(NOM_FR_FACADE&amp;ADDRESS('PR-tampon'!$E133,COLUMN(REFERENCEMENT_FACADE[OBSERVATIONS SUR DOMAINE D''EMPLOI Sismique]))))))),"")</f>
        <v>-</v>
      </c>
      <c r="R167" s="2" t="str">
        <f ca="1">IF('PR-tampon'!B133="","",IF('PR-tampon'!B133=0,"",IF(INDIRECT(NOM_FR_FACADE&amp;ADDRESS('PR-tampon'!$E133,COLUMN(REFERENCEMENT_FACADE[REF ApL])))=0,"",INDIRECT(NOM_FR_FACADE&amp;ADDRESS('PR-tampon'!$E133,COLUMN(REFERENCEMENT_FACADE[REF ApL]))))))</f>
        <v/>
      </c>
    </row>
    <row r="168" spans="1:18" ht="170.1" customHeight="1" x14ac:dyDescent="0.3">
      <c r="A168" s="2">
        <f ca="1">IF('PR-tampon'!B134=0,"",IF(A167+1&gt;'MODULE DE RECHERCHE'!$F$36,"",A167+1))</f>
        <v>126</v>
      </c>
      <c r="B168" s="10">
        <f ca="1">IF('PR-tampon'!E134="","",IF('PR-tampon'!E134=0,"",INDIRECT(NOM_FR_FACADE&amp;ADDRESS('PR-tampon'!$E134,COLUMN(REFERENCEMENT_FACADE[[#Headers],[DATE REFERENCEMENT]])))))</f>
        <v>45330</v>
      </c>
      <c r="C168" s="2" t="str">
        <f ca="1">IF('PR-tampon'!B134="","",IF('PR-tampon'!B134=0,"",INDIRECT(NOM_FR_FACADE&amp;ADDRESS('PR-tampon'!$E134,COLUMN(REFERENCEMENT_FACADE[[#Headers],[ASPECT]])))))</f>
        <v>Panneaux</v>
      </c>
      <c r="D168" s="2" t="str">
        <f ca="1">IF('PR-tampon'!B134="","",IF('PR-tampon'!B134=0,"",INDIRECT(NOM_FR_FACADE&amp;ADDRESS('PR-tampon'!$E134,COLUMN(REFERENCEMENT_FACADE[[#Headers],[TYPE DE PROCEDE]])))))</f>
        <v>Bardage rapporté en mortier de résine polyester</v>
      </c>
      <c r="E168" s="2" t="str">
        <f ca="1">IF('PR-tampon'!B134="","",IF('PR-tampon'!B134=0,"",INDIRECT(NOM_FR_FACADE&amp;ADDRESS('PR-tampon'!$E134,COLUMN(REFERENCEMENT_FACADE[[#Headers],[NOM COMMERCIAL DU PROCEDE]])))))</f>
        <v>CAREA Insert</v>
      </c>
      <c r="F168" s="2" t="str">
        <f ca="1">IF('PR-tampon'!B134="","",IF('PR-tampon'!B134=0,"",INDIRECT(NOM_FR_FACADE&amp;ADDRESS('PR-tampon'!$E134,COLUMN(REFERENCEMENT_FACADE[[#Headers],[FABRICANT / TITULAIRE]])))))</f>
        <v>Carea Façade 
(FR)</v>
      </c>
      <c r="G168" s="2" t="str">
        <f ca="1">IF('PR-tampon'!B134="","",IF('PR-tampon'!B134=0,"",INDIRECT(NOM_FR_FACADE&amp;ADDRESS('PR-tampon'!$E134,COLUMN(REFERENCEMENT_FACADE[[#Headers],[TYPE DE DOCUMENT DE REFERENCE]])))))</f>
        <v>Avis Technique</v>
      </c>
      <c r="H168" s="2" t="str">
        <f ca="1">IF('PR-tampon'!B134="","",IF('PR-tampon'!B134=0,"",INDIRECT(NOM_FR_FACADE&amp;ADDRESS('PR-tampon'!$E134,COLUMN(REFERENCEMENT_FACADE[[#Headers],[REF]])))))</f>
        <v>2.2/15-1679_V2</v>
      </c>
      <c r="I168" s="10">
        <f ca="1">IF('PR-tampon'!B134="","",IF('PR-tampon'!B134=0,"",INDIRECT(NOM_FR_FACADE&amp;ADDRESS('PR-tampon'!$E134,COLUMN(REFERENCEMENT_FACADE[[#Headers],[AVIS LIMITE AU / VALIDITE]])))))</f>
        <v>47786</v>
      </c>
      <c r="J168" s="10" t="str">
        <f ca="1">IF('PR-tampon'!B134="","",IF('PR-tampon'!B134=0,"",INDIRECT(NOM_FR_FACADE&amp;ADDRESS('PR-tampon'!$E134,COLUMN(REFERENCEMENT_FACADE[[#Headers],[TC/TNC
dans le domaine d''emploi visé]])))))</f>
        <v>TC</v>
      </c>
      <c r="K168" s="2" t="str">
        <f ca="1">IF('PR-tampon'!B134="","",IF('PR-tampon'!B134=0,"",INDIRECT(NOM_FR_FACADE&amp;ADDRESS('PR-tampon'!$E134,COLUMN(REFERENCEMENT_FACADE[[#Headers],[Synthèse support visés]])))))</f>
        <v>COB (NF DTU 31.2) / CLT (Sous AT/DTA)</v>
      </c>
      <c r="L168" s="2" t="str">
        <f ca="1">IF('PR-tampon'!B134="","",IF('PR-tampon'!B134=0,"",INDIRECT(NOM_FR_FACADE&amp;ADDRESS('PR-tampon'!$E134,COLUMN(REFERENCEMENT_FACADE[[#Headers],[LIMITATION DE HAUTEUR DE FACADE3]])))))</f>
        <v>(Situation a à c) h≤ 10 m
(Situation d) h≤ 6 m</v>
      </c>
      <c r="M168" s="108">
        <f ca="1">IF('PR-tampon'!B134="","",IF('PR-tampon'!B134=0,"",INDIRECT(NOM_FR_FACADE&amp;ADDRESS('PR-tampon'!$E134,COLUMN(REFERENCEMENT_FACADE[[#Headers],[LIMITATION DE HAUTEUR DE FACADE]])))))</f>
        <v>10</v>
      </c>
      <c r="N168" s="88" t="str">
        <f ca="1">IF('PR-tampon'!B134="","",IF('PR-tampon'!B134=0,"",IF(INDIRECT(NOM_FR_FACADE&amp;ADDRESS('PR-tampon'!$E134,COLUMN(REFERENCEMENT_FACADE[Observation domaine d''emploi Hauteur])))=0,"-",INDIRECT(NOM_FR_FACADE&amp;ADDRESS('PR-tampon'!$E134,COLUMN(REFERENCEMENT_FACADE[Observation domaine d''emploi Hauteur]))))))</f>
        <v>Nb : Le critère de recherche par hauteur n'étant pas coché ou les données (hauteur ou situation) n'étant pas saisies, l'utilisateur est alerté qu'il peut exister des limites de hauteurs et des dispositions particulières données dans le référentiel technique du procédé qui ne sont pas affichées. 
Le logiciel peut les faire apparaitre, pour ce faire : 
 - la case de recherche en fonction de la hauteur doit être cochée ;
 - les données de hauteur ET de situation du bâtiment doivent être saisies.</v>
      </c>
      <c r="O168" s="2" t="str">
        <f ca="1">IF('PR-tampon'!B134="","",IF('PR-tampon'!B134=0,"",INDIRECT(NOM_FR_FACADE&amp;ADDRESS('PR-tampon'!$E134,COLUMN(REFERENCEMENT_FACADE[[#Headers],[Colonne zone visée]])))))</f>
        <v>4
4**
4**
4**</v>
      </c>
      <c r="P168" s="2" t="str">
        <f ca="1">IF('PR-tampon'!B134="","",IF('PR-tampon'!B134=0,"",INDIRECT(NOM_FR_FACADE&amp;ADDRESS('PR-tampon'!$E134,COLUMN(REFERENCEMENT_FACADE[[#Headers],[Colonne catégorie visée]])))))</f>
        <v>I
II
III
IV</v>
      </c>
      <c r="Q168" s="88" t="str">
        <f ca="1">IF(OR(RECH_CATEGORIE=FALSE,MID(Tableau5[[#This Row],[ZONE DE SISMICITE MAXIMALE POUR LA CATEGORIE DE BATIMENT VISEE]],2,2)="**"),IF('PR-tampon'!B134="","",IF('PR-tampon'!B134=0,"",IF(INDIRECT(NOM_FR_FACADE&amp;ADDRESS('PR-tampon'!$E134,COLUMN(REFERENCEMENT_FACADE[OBSERVATIONS SUR DOMAINE D''EMPLOI Sismique])))="","-",(INDIRECT(NOM_FR_FACADE&amp;ADDRESS('PR-tampon'!$E134,COLUMN(REFERENCEMENT_FACADE[OBSERVATIONS SUR DOMAINE D''EMPLOI Sismique]))))))),"")</f>
        <v>** Domaine d'emploi sismique :
Pose pour les panneaux de format maximum 2400 x 1000 mm</v>
      </c>
      <c r="R168" s="2" t="str">
        <f ca="1">IF('PR-tampon'!B134="","",IF('PR-tampon'!B134=0,"",IF(INDIRECT(NOM_FR_FACADE&amp;ADDRESS('PR-tampon'!$E134,COLUMN(REFERENCEMENT_FACADE[REF ApL])))=0,"",INDIRECT(NOM_FR_FACADE&amp;ADDRESS('PR-tampon'!$E134,COLUMN(REFERENCEMENT_FACADE[REF ApL]))))))</f>
        <v/>
      </c>
    </row>
    <row r="169" spans="1:18" ht="170.1" customHeight="1" x14ac:dyDescent="0.3">
      <c r="A169" s="2">
        <f ca="1">IF('PR-tampon'!B135=0,"",IF(A168+1&gt;'MODULE DE RECHERCHE'!$F$36,"",A168+1))</f>
        <v>127</v>
      </c>
      <c r="B169" s="10">
        <f ca="1">IF('PR-tampon'!E135="","",IF('PR-tampon'!E135=0,"",INDIRECT(NOM_FR_FACADE&amp;ADDRESS('PR-tampon'!$E135,COLUMN(REFERENCEMENT_FACADE[[#Headers],[DATE REFERENCEMENT]])))))</f>
        <v>44893</v>
      </c>
      <c r="C169" s="2" t="str">
        <f ca="1">IF('PR-tampon'!B135="","",IF('PR-tampon'!B135=0,"",INDIRECT(NOM_FR_FACADE&amp;ADDRESS('PR-tampon'!$E135,COLUMN(REFERENCEMENT_FACADE[[#Headers],[ASPECT]])))))</f>
        <v>Panneaux</v>
      </c>
      <c r="D169" s="2" t="str">
        <f ca="1">IF('PR-tampon'!B135="","",IF('PR-tampon'!B135=0,"",INDIRECT(NOM_FR_FACADE&amp;ADDRESS('PR-tampon'!$E135,COLUMN(REFERENCEMENT_FACADE[[#Headers],[TYPE DE PROCEDE]])))))</f>
        <v>Bardage rapporté en mortier de résine polyester</v>
      </c>
      <c r="E169" s="2" t="str">
        <f ca="1">IF('PR-tampon'!B135="","",IF('PR-tampon'!B135=0,"",INDIRECT(NOM_FR_FACADE&amp;ADDRESS('PR-tampon'!$E135,COLUMN(REFERENCEMENT_FACADE[[#Headers],[NOM COMMERCIAL DU PROCEDE]])))))</f>
        <v>Carea Rainuré Bardage Vertical sur support COB/CLT</v>
      </c>
      <c r="F169" s="2" t="str">
        <f ca="1">IF('PR-tampon'!B135="","",IF('PR-tampon'!B135=0,"",INDIRECT(NOM_FR_FACADE&amp;ADDRESS('PR-tampon'!$E135,COLUMN(REFERENCEMENT_FACADE[[#Headers],[FABRICANT / TITULAIRE]])))))</f>
        <v>Carea Façade 
(FR)</v>
      </c>
      <c r="G169" s="2" t="str">
        <f ca="1">IF('PR-tampon'!B135="","",IF('PR-tampon'!B135=0,"",INDIRECT(NOM_FR_FACADE&amp;ADDRESS('PR-tampon'!$E135,COLUMN(REFERENCEMENT_FACADE[[#Headers],[TYPE DE DOCUMENT DE REFERENCE]])))))</f>
        <v>Avis Technique</v>
      </c>
      <c r="H169" s="2" t="str">
        <f ca="1">IF('PR-tampon'!B135="","",IF('PR-tampon'!B135=0,"",INDIRECT(NOM_FR_FACADE&amp;ADDRESS('PR-tampon'!$E135,COLUMN(REFERENCEMENT_FACADE[[#Headers],[REF]])))))</f>
        <v>2.2/21-1816_V2</v>
      </c>
      <c r="I169" s="10">
        <f ca="1">IF('PR-tampon'!B135="","",IF('PR-tampon'!B135=0,"",INDIRECT(NOM_FR_FACADE&amp;ADDRESS('PR-tampon'!$E135,COLUMN(REFERENCEMENT_FACADE[[#Headers],[AVIS LIMITE AU / VALIDITE]])))))</f>
        <v>46507</v>
      </c>
      <c r="J169" s="10" t="str">
        <f ca="1">IF('PR-tampon'!B135="","",IF('PR-tampon'!B135=0,"",INDIRECT(NOM_FR_FACADE&amp;ADDRESS('PR-tampon'!$E135,COLUMN(REFERENCEMENT_FACADE[[#Headers],[TC/TNC
dans le domaine d''emploi visé]])))))</f>
        <v>TC</v>
      </c>
      <c r="K169" s="2" t="str">
        <f ca="1">IF('PR-tampon'!B135="","",IF('PR-tampon'!B135=0,"",INDIRECT(NOM_FR_FACADE&amp;ADDRESS('PR-tampon'!$E135,COLUMN(REFERENCEMENT_FACADE[[#Headers],[Synthèse support visés]])))))</f>
        <v>COB (NF DTU 31.2) / CLT (Sous AT/DTA)</v>
      </c>
      <c r="L169" s="2" t="str">
        <f ca="1">IF('PR-tampon'!B135="","",IF('PR-tampon'!B135=0,"",INDIRECT(NOM_FR_FACADE&amp;ADDRESS('PR-tampon'!$E135,COLUMN(REFERENCEMENT_FACADE[[#Headers],[LIMITATION DE HAUTEUR DE FACADE3]])))))</f>
        <v>(Situation a à c) h≤ 18 m
(Situation d) h≤ 10 m</v>
      </c>
      <c r="M169" s="108">
        <f ca="1">IF('PR-tampon'!B135="","",IF('PR-tampon'!B135=0,"",INDIRECT(NOM_FR_FACADE&amp;ADDRESS('PR-tampon'!$E135,COLUMN(REFERENCEMENT_FACADE[[#Headers],[LIMITATION DE HAUTEUR DE FACADE]])))))</f>
        <v>18</v>
      </c>
      <c r="N169" s="88" t="str">
        <f ca="1">IF('PR-tampon'!B135="","",IF('PR-tampon'!B135=0,"",IF(INDIRECT(NOM_FR_FACADE&amp;ADDRESS('PR-tampon'!$E135,COLUMN(REFERENCEMENT_FACADE[Observation domaine d''emploi Hauteur])))=0,"-",INDIRECT(NOM_FR_FACADE&amp;ADDRESS('PR-tampon'!$E135,COLUMN(REFERENCEMENT_FACADE[Observation domaine d''emploi Hauteur]))))))</f>
        <v>Nb : Le critère de recherche par hauteur n'étant pas coché ou les données (hauteur ou situation) n'étant pas saisies, l'utilisateur est alerté qu'il peut exister des limites de hauteurs et des dispositions particulières données dans le référentiel technique du procédé qui ne sont pas affichées. 
Le logiciel peut les faire apparaitre, pour ce faire : 
 - la case de recherche en fonction de la hauteur doit être cochée ;
 - les données de hauteur ET de situation du bâtiment doivent être saisies.</v>
      </c>
      <c r="O169" s="2" t="str">
        <f ca="1">IF('PR-tampon'!B135="","",IF('PR-tampon'!B135=0,"",INDIRECT(NOM_FR_FACADE&amp;ADDRESS('PR-tampon'!$E135,COLUMN(REFERENCEMENT_FACADE[[#Headers],[Colonne zone visée]])))))</f>
        <v>4
4
4
1</v>
      </c>
      <c r="P169" s="2" t="str">
        <f ca="1">IF('PR-tampon'!B135="","",IF('PR-tampon'!B135=0,"",INDIRECT(NOM_FR_FACADE&amp;ADDRESS('PR-tampon'!$E135,COLUMN(REFERENCEMENT_FACADE[[#Headers],[Colonne catégorie visée]])))))</f>
        <v>I
II
III
IV</v>
      </c>
      <c r="Q169" s="88" t="str">
        <f ca="1">IF(OR(RECH_CATEGORIE=FALSE,MID(Tableau5[[#This Row],[ZONE DE SISMICITE MAXIMALE POUR LA CATEGORIE DE BATIMENT VISEE]],2,2)="**"),IF('PR-tampon'!B135="","",IF('PR-tampon'!B135=0,"",IF(INDIRECT(NOM_FR_FACADE&amp;ADDRESS('PR-tampon'!$E135,COLUMN(REFERENCEMENT_FACADE[OBSERVATIONS SUR DOMAINE D''EMPLOI Sismique])))="","-",(INDIRECT(NOM_FR_FACADE&amp;ADDRESS('PR-tampon'!$E135,COLUMN(REFERENCEMENT_FACADE[OBSERVATIONS SUR DOMAINE D''EMPLOI Sismique]))))))),"")</f>
        <v>** Domaine d'emploi sismique :
Pose du procédé ALPHATON QF en zones sismiques en bardage rapporté de dimension maximale
400 x 1500 mm (H x L) avec rails horizontaux 06’75 sur ossature bois sur COB/CLT en double réseau</v>
      </c>
      <c r="R169" s="2" t="str">
        <f ca="1">IF('PR-tampon'!B135="","",IF('PR-tampon'!B135=0,"",IF(INDIRECT(NOM_FR_FACADE&amp;ADDRESS('PR-tampon'!$E135,COLUMN(REFERENCEMENT_FACADE[REF ApL])))=0,"",INDIRECT(NOM_FR_FACADE&amp;ADDRESS('PR-tampon'!$E135,COLUMN(REFERENCEMENT_FACADE[REF ApL]))))))</f>
        <v/>
      </c>
    </row>
    <row r="170" spans="1:18" ht="170.1" customHeight="1" x14ac:dyDescent="0.3">
      <c r="A170" s="2">
        <f ca="1">IF('PR-tampon'!B136=0,"",IF(A169+1&gt;'MODULE DE RECHERCHE'!$F$36,"",A169+1))</f>
        <v>128</v>
      </c>
      <c r="B170" s="10">
        <f ca="1">IF('PR-tampon'!E136="","",IF('PR-tampon'!E136=0,"",INDIRECT(NOM_FR_FACADE&amp;ADDRESS('PR-tampon'!$E136,COLUMN(REFERENCEMENT_FACADE[[#Headers],[DATE REFERENCEMENT]])))))</f>
        <v>44536</v>
      </c>
      <c r="C170" s="2" t="str">
        <f ca="1">IF('PR-tampon'!B136="","",IF('PR-tampon'!B136=0,"",INDIRECT(NOM_FR_FACADE&amp;ADDRESS('PR-tampon'!$E136,COLUMN(REFERENCEMENT_FACADE[[#Headers],[ASPECT]])))))</f>
        <v>Panneaux</v>
      </c>
      <c r="D170" s="2" t="str">
        <f ca="1">IF('PR-tampon'!B136="","",IF('PR-tampon'!B136=0,"",INDIRECT(NOM_FR_FACADE&amp;ADDRESS('PR-tampon'!$E136,COLUMN(REFERENCEMENT_FACADE[[#Headers],[TYPE DE PROCEDE]])))))</f>
        <v>Bardage rapporté en panneau stratifié HPL</v>
      </c>
      <c r="E170" s="2" t="str">
        <f ca="1">IF('PR-tampon'!B136="","",IF('PR-tampon'!B136=0,"",INDIRECT(NOM_FR_FACADE&amp;ADDRESS('PR-tampon'!$E136,COLUMN(REFERENCEMENT_FACADE[[#Headers],[NOM COMMERCIAL DU PROCEDE]])))))</f>
        <v>Max® Exterior ECLIP'S
Fixations invisibles</v>
      </c>
      <c r="F170" s="2" t="str">
        <f ca="1">IF('PR-tampon'!B136="","",IF('PR-tampon'!B136=0,"",INDIRECT(NOM_FR_FACADE&amp;ADDRESS('PR-tampon'!$E136,COLUMN(REFERENCEMENT_FACADE[[#Headers],[FABRICANT / TITULAIRE]])))))</f>
        <v>FunderMax GmbH (AT) 
et 
Atelier des Façadiers (FR) 
et 
SFS Group SAS (FR)</v>
      </c>
      <c r="G170" s="2" t="str">
        <f ca="1">IF('PR-tampon'!B136="","",IF('PR-tampon'!B136=0,"",INDIRECT(NOM_FR_FACADE&amp;ADDRESS('PR-tampon'!$E136,COLUMN(REFERENCEMENT_FACADE[[#Headers],[TYPE DE DOCUMENT DE REFERENCE]])))))</f>
        <v>Appréciation Technique d'Expérimentation (ATEx cas a)</v>
      </c>
      <c r="H170" s="2" t="str">
        <f ca="1">IF('PR-tampon'!B136="","",IF('PR-tampon'!B136=0,"",INDIRECT(NOM_FR_FACADE&amp;ADDRESS('PR-tampon'!$E136,COLUMN(REFERENCEMENT_FACADE[[#Headers],[REF]])))))</f>
        <v>2952_v1</v>
      </c>
      <c r="I170" s="10">
        <f ca="1">IF('PR-tampon'!B136="","",IF('PR-tampon'!B136=0,"",INDIRECT(NOM_FR_FACADE&amp;ADDRESS('PR-tampon'!$E136,COLUMN(REFERENCEMENT_FACADE[[#Headers],[AVIS LIMITE AU / VALIDITE]])))))</f>
        <v>45565</v>
      </c>
      <c r="J170" s="10" t="str">
        <f ca="1">IF('PR-tampon'!B136="","",IF('PR-tampon'!B136=0,"",INDIRECT(NOM_FR_FACADE&amp;ADDRESS('PR-tampon'!$E136,COLUMN(REFERENCEMENT_FACADE[[#Headers],[TC/TNC
dans le domaine d''emploi visé]])))))</f>
        <v>TC</v>
      </c>
      <c r="K170" s="2" t="str">
        <f ca="1">IF('PR-tampon'!B136="","",IF('PR-tampon'!B136=0,"",INDIRECT(NOM_FR_FACADE&amp;ADDRESS('PR-tampon'!$E136,COLUMN(REFERENCEMENT_FACADE[[#Headers],[Synthèse support visés]])))))</f>
        <v>COB (NF DTU 31.2) / CLT (Sous AT/DTA)</v>
      </c>
      <c r="L170" s="2" t="str">
        <f ca="1">IF('PR-tampon'!B136="","",IF('PR-tampon'!B136=0,"",INDIRECT(NOM_FR_FACADE&amp;ADDRESS('PR-tampon'!$E136,COLUMN(REFERENCEMENT_FACADE[[#Headers],[LIMITATION DE HAUTEUR DE FACADE3]])))))</f>
        <v>(Situation a à c) h≤ 10 m
(Situation d) h≤ 6 m</v>
      </c>
      <c r="M170" s="108">
        <f ca="1">IF('PR-tampon'!B136="","",IF('PR-tampon'!B136=0,"",INDIRECT(NOM_FR_FACADE&amp;ADDRESS('PR-tampon'!$E136,COLUMN(REFERENCEMENT_FACADE[[#Headers],[LIMITATION DE HAUTEUR DE FACADE]])))))</f>
        <v>10</v>
      </c>
      <c r="N170" s="88" t="str">
        <f ca="1">IF('PR-tampon'!B136="","",IF('PR-tampon'!B136=0,"",IF(INDIRECT(NOM_FR_FACADE&amp;ADDRESS('PR-tampon'!$E136,COLUMN(REFERENCEMENT_FACADE[Observation domaine d''emploi Hauteur])))=0,"-",INDIRECT(NOM_FR_FACADE&amp;ADDRESS('PR-tampon'!$E136,COLUMN(REFERENCEMENT_FACADE[Observation domaine d''emploi Hauteur]))))))</f>
        <v>Nb : Le critère de recherche par hauteur n'étant pas coché ou les données (hauteur ou situation) n'étant pas saisies, l'utilisateur est alerté qu'il peut exister des limites de hauteurs et des dispositions particulières données dans le référentiel technique du procédé qui ne sont pas affichées. 
Le logiciel peut les faire apparaitre, pour ce faire : 
 - la case de recherche en fonction de la hauteur doit être cochée ;
 - les données de hauteur ET de situation du bâtiment doivent être saisies.</v>
      </c>
      <c r="O170" s="2" t="str">
        <f ca="1">IF('PR-tampon'!B136="","",IF('PR-tampon'!B136=0,"",INDIRECT(NOM_FR_FACADE&amp;ADDRESS('PR-tampon'!$E136,COLUMN(REFERENCEMENT_FACADE[[#Headers],[Colonne zone visée]])))))</f>
        <v>4
4
4
1</v>
      </c>
      <c r="P170" s="2" t="str">
        <f ca="1">IF('PR-tampon'!B136="","",IF('PR-tampon'!B136=0,"",INDIRECT(NOM_FR_FACADE&amp;ADDRESS('PR-tampon'!$E136,COLUMN(REFERENCEMENT_FACADE[[#Headers],[Colonne catégorie visée]])))))</f>
        <v>I
II
III
IV</v>
      </c>
      <c r="Q170" s="88" t="str">
        <f ca="1">IF(OR(RECH_CATEGORIE=FALSE,MID(Tableau5[[#This Row],[ZONE DE SISMICITE MAXIMALE POUR LA CATEGORIE DE BATIMENT VISEE]],2,2)="**"),IF('PR-tampon'!B136="","",IF('PR-tampon'!B136=0,"",IF(INDIRECT(NOM_FR_FACADE&amp;ADDRESS('PR-tampon'!$E136,COLUMN(REFERENCEMENT_FACADE[OBSERVATIONS SUR DOMAINE D''EMPLOI Sismique])))="","-",(INDIRECT(NOM_FR_FACADE&amp;ADDRESS('PR-tampon'!$E136,COLUMN(REFERENCEMENT_FACADE[OBSERVATIONS SUR DOMAINE D''EMPLOI Sismique]))))))),"")</f>
        <v>** Domaine d'emploi sismique :
pose du procédé Max® Exterior eclip's® en zone sismique, avec pattes-équerres acier Type B-V3 pour des formats de panneau maximum de 3150 x 1795 mm sur ossature bois, et sur ossature bois sur COB et avec pattes-équerres aluminium Kladfix KX-VB-S et Kladfix KX-VB-D pour des formats de panneau maximum de 3150 x 1795 mm sur ossature aluminium.</v>
      </c>
      <c r="R170" s="2" t="str">
        <f ca="1">IF('PR-tampon'!B136="","",IF('PR-tampon'!B136=0,"",IF(INDIRECT(NOM_FR_FACADE&amp;ADDRESS('PR-tampon'!$E136,COLUMN(REFERENCEMENT_FACADE[REF ApL])))=0,"",INDIRECT(NOM_FR_FACADE&amp;ADDRESS('PR-tampon'!$E136,COLUMN(REFERENCEMENT_FACADE[REF ApL]))))))</f>
        <v/>
      </c>
    </row>
    <row r="171" spans="1:18" ht="170.1" customHeight="1" x14ac:dyDescent="0.3">
      <c r="A171" s="2">
        <f ca="1">IF('PR-tampon'!B137=0,"",IF(A170+1&gt;'MODULE DE RECHERCHE'!$F$36,"",A170+1))</f>
        <v>129</v>
      </c>
      <c r="B171" s="10">
        <f ca="1">IF('PR-tampon'!E137="","",IF('PR-tampon'!E137=0,"",INDIRECT(NOM_FR_FACADE&amp;ADDRESS('PR-tampon'!$E137,COLUMN(REFERENCEMENT_FACADE[[#Headers],[DATE REFERENCEMENT]])))))</f>
        <v>43742</v>
      </c>
      <c r="C171" s="2" t="str">
        <f ca="1">IF('PR-tampon'!B137="","",IF('PR-tampon'!B137=0,"",INDIRECT(NOM_FR_FACADE&amp;ADDRESS('PR-tampon'!$E137,COLUMN(REFERENCEMENT_FACADE[[#Headers],[ASPECT]])))))</f>
        <v>Panneaux</v>
      </c>
      <c r="D171" s="2" t="str">
        <f ca="1">IF('PR-tampon'!B137="","",IF('PR-tampon'!B137=0,"",INDIRECT(NOM_FR_FACADE&amp;ADDRESS('PR-tampon'!$E137,COLUMN(REFERENCEMENT_FACADE[[#Headers],[TYPE DE PROCEDE]])))))</f>
        <v>Bardage rapporté en panneau stratifié HPL</v>
      </c>
      <c r="E171" s="2" t="str">
        <f ca="1">IF('PR-tampon'!B137="","",IF('PR-tampon'!B137=0,"",INDIRECT(NOM_FR_FACADE&amp;ADDRESS('PR-tampon'!$E137,COLUMN(REFERENCEMENT_FACADE[[#Headers],[NOM COMMERCIAL DU PROCEDE]])))))</f>
        <v xml:space="preserve">Max® Exterior fixations invisibles ME 01 FR </v>
      </c>
      <c r="F171" s="2" t="str">
        <f ca="1">IF('PR-tampon'!B137="","",IF('PR-tampon'!B137=0,"",INDIRECT(NOM_FR_FACADE&amp;ADDRESS('PR-tampon'!$E137,COLUMN(REFERENCEMENT_FACADE[[#Headers],[FABRICANT / TITULAIRE]])))))</f>
        <v>FunderMax GmbH 
(AT)</v>
      </c>
      <c r="G171" s="2" t="str">
        <f ca="1">IF('PR-tampon'!B137="","",IF('PR-tampon'!B137=0,"",INDIRECT(NOM_FR_FACADE&amp;ADDRESS('PR-tampon'!$E137,COLUMN(REFERENCEMENT_FACADE[[#Headers],[TYPE DE DOCUMENT DE REFERENCE]])))))</f>
        <v>Avis Technique</v>
      </c>
      <c r="H171" s="2" t="str">
        <f ca="1">IF('PR-tampon'!B137="","",IF('PR-tampon'!B137=0,"",INDIRECT(NOM_FR_FACADE&amp;ADDRESS('PR-tampon'!$E137,COLUMN(REFERENCEMENT_FACADE[[#Headers],[REF]])))))</f>
        <v>2.2/16-1749_V1</v>
      </c>
      <c r="I171" s="10">
        <f ca="1">IF('PR-tampon'!B137="","",IF('PR-tampon'!B137=0,"",INDIRECT(NOM_FR_FACADE&amp;ADDRESS('PR-tampon'!$E137,COLUMN(REFERENCEMENT_FACADE[[#Headers],[AVIS LIMITE AU / VALIDITE]])))))</f>
        <v>46752</v>
      </c>
      <c r="J171" s="10" t="str">
        <f ca="1">IF('PR-tampon'!B137="","",IF('PR-tampon'!B137=0,"",INDIRECT(NOM_FR_FACADE&amp;ADDRESS('PR-tampon'!$E137,COLUMN(REFERENCEMENT_FACADE[[#Headers],[TC/TNC
dans le domaine d''emploi visé]])))))</f>
        <v>TC</v>
      </c>
      <c r="K171" s="2" t="str">
        <f ca="1">IF('PR-tampon'!B137="","",IF('PR-tampon'!B137=0,"",INDIRECT(NOM_FR_FACADE&amp;ADDRESS('PR-tampon'!$E137,COLUMN(REFERENCEMENT_FACADE[[#Headers],[Synthèse support visés]])))))</f>
        <v>COB (NF DTU 31.2) / CLT (Sous AT/DTA)</v>
      </c>
      <c r="L171" s="2" t="str">
        <f ca="1">IF('PR-tampon'!B137="","",IF('PR-tampon'!B137=0,"",INDIRECT(NOM_FR_FACADE&amp;ADDRESS('PR-tampon'!$E137,COLUMN(REFERENCEMENT_FACADE[[#Headers],[LIMITATION DE HAUTEUR DE FACADE3]])))))</f>
        <v>(Situation a à c) h≤ 10 m
(Situation d) h≤ 10 m</v>
      </c>
      <c r="M171" s="108">
        <f ca="1">IF('PR-tampon'!B137="","",IF('PR-tampon'!B137=0,"",INDIRECT(NOM_FR_FACADE&amp;ADDRESS('PR-tampon'!$E137,COLUMN(REFERENCEMENT_FACADE[[#Headers],[LIMITATION DE HAUTEUR DE FACADE]])))))</f>
        <v>10</v>
      </c>
      <c r="N171" s="88" t="str">
        <f ca="1">IF('PR-tampon'!B137="","",IF('PR-tampon'!B137=0,"",IF(INDIRECT(NOM_FR_FACADE&amp;ADDRESS('PR-tampon'!$E137,COLUMN(REFERENCEMENT_FACADE[Observation domaine d''emploi Hauteur])))=0,"-",INDIRECT(NOM_FR_FACADE&amp;ADDRESS('PR-tampon'!$E137,COLUMN(REFERENCEMENT_FACADE[Observation domaine d''emploi Hauteur]))))))</f>
        <v>Nb : Le critère de recherche par hauteur n'étant pas coché ou les données (hauteur ou situation) n'étant pas saisies, l'utilisateur est alerté qu'il peut exister des limites de hauteurs et des dispositions particulières données dans le référentiel technique du procédé qui ne sont pas affichées. 
Le logiciel peut les faire apparaitre, pour ce faire : 
 - la case de recherche en fonction de la hauteur doit être cochée ;
 - les données de hauteur ET de situation du bâtiment doivent être saisies.</v>
      </c>
      <c r="O171" s="2" t="str">
        <f ca="1">IF('PR-tampon'!B137="","",IF('PR-tampon'!B137=0,"",INDIRECT(NOM_FR_FACADE&amp;ADDRESS('PR-tampon'!$E137,COLUMN(REFERENCEMENT_FACADE[[#Headers],[Colonne zone visée]])))))</f>
        <v>4
4
4
4</v>
      </c>
      <c r="P171" s="2" t="str">
        <f ca="1">IF('PR-tampon'!B137="","",IF('PR-tampon'!B137=0,"",INDIRECT(NOM_FR_FACADE&amp;ADDRESS('PR-tampon'!$E137,COLUMN(REFERENCEMENT_FACADE[[#Headers],[Colonne catégorie visée]])))))</f>
        <v>I
II
III
IV</v>
      </c>
      <c r="Q171" s="88" t="str">
        <f ca="1">IF(OR(RECH_CATEGORIE=FALSE,MID(Tableau5[[#This Row],[ZONE DE SISMICITE MAXIMALE POUR LA CATEGORIE DE BATIMENT VISEE]],2,2)="**"),IF('PR-tampon'!B137="","",IF('PR-tampon'!B137=0,"",IF(INDIRECT(NOM_FR_FACADE&amp;ADDRESS('PR-tampon'!$E137,COLUMN(REFERENCEMENT_FACADE[OBSERVATIONS SUR DOMAINE D''EMPLOI Sismique])))="","-",(INDIRECT(NOM_FR_FACADE&amp;ADDRESS('PR-tampon'!$E137,COLUMN(REFERENCEMENT_FACADE[OBSERVATIONS SUR DOMAINE D''EMPLOI Sismique]))))))),"")</f>
        <v>** Domaine d'emploi sismique :
Pose du procédé MAX  EXTERIOR ME 01 FR d’épaisseur 10 mm sur ossature bois et aluminium avec pattes-équerres (§ 2.11) ou sur ossature bois fixée directement sur le support béton ou COB (§ 2.12) en zones sismiques</v>
      </c>
      <c r="R171" s="2" t="str">
        <f ca="1">IF('PR-tampon'!B137="","",IF('PR-tampon'!B137=0,"",IF(INDIRECT(NOM_FR_FACADE&amp;ADDRESS('PR-tampon'!$E137,COLUMN(REFERENCEMENT_FACADE[REF ApL])))=0,"",INDIRECT(NOM_FR_FACADE&amp;ADDRESS('PR-tampon'!$E137,COLUMN(REFERENCEMENT_FACADE[REF ApL]))))))</f>
        <v/>
      </c>
    </row>
    <row r="172" spans="1:18" ht="170.1" customHeight="1" x14ac:dyDescent="0.3">
      <c r="A172" s="2">
        <f ca="1">IF('PR-tampon'!B138=0,"",IF(A171+1&gt;'MODULE DE RECHERCHE'!$F$36,"",A171+1))</f>
        <v>130</v>
      </c>
      <c r="B172" s="10">
        <f ca="1">IF('PR-tampon'!E138="","",IF('PR-tampon'!E138=0,"",INDIRECT(NOM_FR_FACADE&amp;ADDRESS('PR-tampon'!$E138,COLUMN(REFERENCEMENT_FACADE[[#Headers],[DATE REFERENCEMENT]])))))</f>
        <v>43742</v>
      </c>
      <c r="C172" s="2" t="str">
        <f ca="1">IF('PR-tampon'!B138="","",IF('PR-tampon'!B138=0,"",INDIRECT(NOM_FR_FACADE&amp;ADDRESS('PR-tampon'!$E138,COLUMN(REFERENCEMENT_FACADE[[#Headers],[ASPECT]])))))</f>
        <v>Panneaux</v>
      </c>
      <c r="D172" s="2" t="str">
        <f ca="1">IF('PR-tampon'!B138="","",IF('PR-tampon'!B138=0,"",INDIRECT(NOM_FR_FACADE&amp;ADDRESS('PR-tampon'!$E138,COLUMN(REFERENCEMENT_FACADE[[#Headers],[TYPE DE PROCEDE]])))))</f>
        <v>Bardage rapporté en panneau stratifié HPL</v>
      </c>
      <c r="E172" s="2" t="str">
        <f ca="1">IF('PR-tampon'!B138="","",IF('PR-tampon'!B138=0,"",INDIRECT(NOM_FR_FACADE&amp;ADDRESS('PR-tampon'!$E138,COLUMN(REFERENCEMENT_FACADE[[#Headers],[NOM COMMERCIAL DU PROCEDE]])))))</f>
        <v xml:space="preserve">Trespa Meteon 
Système Invisible 
TS 200 </v>
      </c>
      <c r="F172" s="2" t="str">
        <f ca="1">IF('PR-tampon'!B138="","",IF('PR-tampon'!B138=0,"",INDIRECT(NOM_FR_FACADE&amp;ADDRESS('PR-tampon'!$E138,COLUMN(REFERENCEMENT_FACADE[[#Headers],[FABRICANT / TITULAIRE]])))))</f>
        <v>Trespa International BV 
(NL)</v>
      </c>
      <c r="G172" s="2" t="str">
        <f ca="1">IF('PR-tampon'!B138="","",IF('PR-tampon'!B138=0,"",INDIRECT(NOM_FR_FACADE&amp;ADDRESS('PR-tampon'!$E138,COLUMN(REFERENCEMENT_FACADE[[#Headers],[TYPE DE DOCUMENT DE REFERENCE]])))))</f>
        <v>Avis Technique</v>
      </c>
      <c r="H172" s="2" t="str">
        <f ca="1">IF('PR-tampon'!B138="","",IF('PR-tampon'!B138=0,"",INDIRECT(NOM_FR_FACADE&amp;ADDRESS('PR-tampon'!$E138,COLUMN(REFERENCEMENT_FACADE[[#Headers],[REF]])))))</f>
        <v>2.2/13-1557_V1</v>
      </c>
      <c r="I172" s="10">
        <f ca="1">IF('PR-tampon'!B138="","",IF('PR-tampon'!B138=0,"",INDIRECT(NOM_FR_FACADE&amp;ADDRESS('PR-tampon'!$E138,COLUMN(REFERENCEMENT_FACADE[[#Headers],[AVIS LIMITE AU / VALIDITE]])))))</f>
        <v>46173</v>
      </c>
      <c r="J172" s="10" t="str">
        <f ca="1">IF('PR-tampon'!B138="","",IF('PR-tampon'!B138=0,"",INDIRECT(NOM_FR_FACADE&amp;ADDRESS('PR-tampon'!$E138,COLUMN(REFERENCEMENT_FACADE[[#Headers],[TC/TNC
dans le domaine d''emploi visé]])))))</f>
        <v>TC</v>
      </c>
      <c r="K172" s="2" t="str">
        <f ca="1">IF('PR-tampon'!B138="","",IF('PR-tampon'!B138=0,"",INDIRECT(NOM_FR_FACADE&amp;ADDRESS('PR-tampon'!$E138,COLUMN(REFERENCEMENT_FACADE[[#Headers],[Synthèse support visés]])))))</f>
        <v>COB (NF DTU 31.2) / CLT (Sous AT/DTA)</v>
      </c>
      <c r="L172" s="2" t="str">
        <f ca="1">IF('PR-tampon'!B138="","",IF('PR-tampon'!B138=0,"",INDIRECT(NOM_FR_FACADE&amp;ADDRESS('PR-tampon'!$E138,COLUMN(REFERENCEMENT_FACADE[[#Headers],[LIMITATION DE HAUTEUR DE FACADE3]])))))</f>
        <v>(Situation a à c) h≤ 10 m
(Situation d) h≤ 6 m</v>
      </c>
      <c r="M172" s="108">
        <f ca="1">IF('PR-tampon'!B138="","",IF('PR-tampon'!B138=0,"",INDIRECT(NOM_FR_FACADE&amp;ADDRESS('PR-tampon'!$E138,COLUMN(REFERENCEMENT_FACADE[[#Headers],[LIMITATION DE HAUTEUR DE FACADE]])))))</f>
        <v>10</v>
      </c>
      <c r="N172" s="88" t="str">
        <f ca="1">IF('PR-tampon'!B138="","",IF('PR-tampon'!B138=0,"",IF(INDIRECT(NOM_FR_FACADE&amp;ADDRESS('PR-tampon'!$E138,COLUMN(REFERENCEMENT_FACADE[Observation domaine d''emploi Hauteur])))=0,"-",INDIRECT(NOM_FR_FACADE&amp;ADDRESS('PR-tampon'!$E138,COLUMN(REFERENCEMENT_FACADE[Observation domaine d''emploi Hauteur]))))))</f>
        <v>Nb : Le critère de recherche par hauteur n'étant pas coché ou les données (hauteur ou situation) n'étant pas saisies, l'utilisateur est alerté qu'il peut exister des limites de hauteurs et des dispositions particulières données dans le référentiel technique du procédé qui ne sont pas affichées. 
Le logiciel peut les faire apparaitre, pour ce faire : 
 - la case de recherche en fonction de la hauteur doit être cochée ;
 - les données de hauteur ET de situation du bâtiment doivent être saisies.</v>
      </c>
      <c r="O172" s="2" t="str">
        <f ca="1">IF('PR-tampon'!B138="","",IF('PR-tampon'!B138=0,"",INDIRECT(NOM_FR_FACADE&amp;ADDRESS('PR-tampon'!$E138,COLUMN(REFERENCEMENT_FACADE[[#Headers],[Colonne zone visée]])))))</f>
        <v>4
4**
4**
4**</v>
      </c>
      <c r="P172" s="2" t="str">
        <f ca="1">IF('PR-tampon'!B138="","",IF('PR-tampon'!B138=0,"",INDIRECT(NOM_FR_FACADE&amp;ADDRESS('PR-tampon'!$E138,COLUMN(REFERENCEMENT_FACADE[[#Headers],[Colonne catégorie visée]])))))</f>
        <v>I
II
III
IV</v>
      </c>
      <c r="Q172" s="88" t="str">
        <f ca="1">IF(OR(RECH_CATEGORIE=FALSE,MID(Tableau5[[#This Row],[ZONE DE SISMICITE MAXIMALE POUR LA CATEGORIE DE BATIMENT VISEE]],2,2)="**"),IF('PR-tampon'!B138="","",IF('PR-tampon'!B138=0,"",IF(INDIRECT(NOM_FR_FACADE&amp;ADDRESS('PR-tampon'!$E138,COLUMN(REFERENCEMENT_FACADE[OBSERVATIONS SUR DOMAINE D''EMPLOI Sismique])))="","-",(INDIRECT(NOM_FR_FACADE&amp;ADDRESS('PR-tampon'!$E138,COLUMN(REFERENCEMENT_FACADE[OBSERVATIONS SUR DOMAINE D''EMPLOI Sismique]))))))),"")</f>
        <v>** Domaine d'emploi sismique :
Sur COB/CLT ou avec pattes-équerres en acier ou
aluminium conformes au § 3.4 sur béton</v>
      </c>
      <c r="R172" s="2" t="str">
        <f ca="1">IF('PR-tampon'!B138="","",IF('PR-tampon'!B138=0,"",IF(INDIRECT(NOM_FR_FACADE&amp;ADDRESS('PR-tampon'!$E138,COLUMN(REFERENCEMENT_FACADE[REF ApL])))=0,"",INDIRECT(NOM_FR_FACADE&amp;ADDRESS('PR-tampon'!$E138,COLUMN(REFERENCEMENT_FACADE[REF ApL]))))))</f>
        <v/>
      </c>
    </row>
    <row r="173" spans="1:18" ht="170.1" customHeight="1" x14ac:dyDescent="0.3">
      <c r="A173" s="2">
        <f ca="1">IF('PR-tampon'!B139=0,"",IF(A172+1&gt;'MODULE DE RECHERCHE'!$F$36,"",A172+1))</f>
        <v>131</v>
      </c>
      <c r="B173" s="10">
        <f ca="1">IF('PR-tampon'!E139="","",IF('PR-tampon'!E139=0,"",INDIRECT(NOM_FR_FACADE&amp;ADDRESS('PR-tampon'!$E139,COLUMN(REFERENCEMENT_FACADE[[#Headers],[DATE REFERENCEMENT]])))))</f>
        <v>43742</v>
      </c>
      <c r="C173" s="2" t="str">
        <f ca="1">IF('PR-tampon'!B139="","",IF('PR-tampon'!B139=0,"",INDIRECT(NOM_FR_FACADE&amp;ADDRESS('PR-tampon'!$E139,COLUMN(REFERENCEMENT_FACADE[[#Headers],[ASPECT]])))))</f>
        <v>Panneaux</v>
      </c>
      <c r="D173" s="2" t="str">
        <f ca="1">IF('PR-tampon'!B139="","",IF('PR-tampon'!B139=0,"",INDIRECT(NOM_FR_FACADE&amp;ADDRESS('PR-tampon'!$E139,COLUMN(REFERENCEMENT_FACADE[[#Headers],[TYPE DE PROCEDE]])))))</f>
        <v>Bardage rapporté en panneau stratifié HPL</v>
      </c>
      <c r="E173" s="2" t="str">
        <f ca="1">IF('PR-tampon'!B139="","",IF('PR-tampon'!B139=0,"",INDIRECT(NOM_FR_FACADE&amp;ADDRESS('PR-tampon'!$E139,COLUMN(REFERENCEMENT_FACADE[[#Headers],[NOM COMMERCIAL DU PROCEDE]])))))</f>
        <v>Trespa® Meteon 
Système Modulaire TS 300</v>
      </c>
      <c r="F173" s="2" t="str">
        <f ca="1">IF('PR-tampon'!B139="","",IF('PR-tampon'!B139=0,"",INDIRECT(NOM_FR_FACADE&amp;ADDRESS('PR-tampon'!$E139,COLUMN(REFERENCEMENT_FACADE[[#Headers],[FABRICANT / TITULAIRE]])))))</f>
        <v>Trespa International BV 
(NL)</v>
      </c>
      <c r="G173" s="2" t="str">
        <f ca="1">IF('PR-tampon'!B139="","",IF('PR-tampon'!B139=0,"",INDIRECT(NOM_FR_FACADE&amp;ADDRESS('PR-tampon'!$E139,COLUMN(REFERENCEMENT_FACADE[[#Headers],[TYPE DE DOCUMENT DE REFERENCE]])))))</f>
        <v>Avis Technique</v>
      </c>
      <c r="H173" s="2" t="str">
        <f ca="1">IF('PR-tampon'!B139="","",IF('PR-tampon'!B139=0,"",INDIRECT(NOM_FR_FACADE&amp;ADDRESS('PR-tampon'!$E139,COLUMN(REFERENCEMENT_FACADE[[#Headers],[REF]])))))</f>
        <v>2.2/12-1534_V1</v>
      </c>
      <c r="I173" s="10">
        <f ca="1">IF('PR-tampon'!B139="","",IF('PR-tampon'!B139=0,"",INDIRECT(NOM_FR_FACADE&amp;ADDRESS('PR-tampon'!$E139,COLUMN(REFERENCEMENT_FACADE[[#Headers],[AVIS LIMITE AU / VALIDITE]])))))</f>
        <v>46022</v>
      </c>
      <c r="J173" s="10" t="str">
        <f ca="1">IF('PR-tampon'!B139="","",IF('PR-tampon'!B139=0,"",INDIRECT(NOM_FR_FACADE&amp;ADDRESS('PR-tampon'!$E139,COLUMN(REFERENCEMENT_FACADE[[#Headers],[TC/TNC
dans le domaine d''emploi visé]])))))</f>
        <v>TC</v>
      </c>
      <c r="K173" s="2" t="str">
        <f ca="1">IF('PR-tampon'!B139="","",IF('PR-tampon'!B139=0,"",INDIRECT(NOM_FR_FACADE&amp;ADDRESS('PR-tampon'!$E139,COLUMN(REFERENCEMENT_FACADE[[#Headers],[Synthèse support visés]])))))</f>
        <v>COB (NF DTU 31.2) / CLT (Sous AT/DTA)</v>
      </c>
      <c r="L173" s="2" t="str">
        <f ca="1">IF('PR-tampon'!B139="","",IF('PR-tampon'!B139=0,"",INDIRECT(NOM_FR_FACADE&amp;ADDRESS('PR-tampon'!$E139,COLUMN(REFERENCEMENT_FACADE[[#Headers],[LIMITATION DE HAUTEUR DE FACADE3]])))))</f>
        <v>(Situation a à c) h≤ 10 m
(Situation d) h≤ 6 m</v>
      </c>
      <c r="M173" s="108">
        <f ca="1">IF('PR-tampon'!B139="","",IF('PR-tampon'!B139=0,"",INDIRECT(NOM_FR_FACADE&amp;ADDRESS('PR-tampon'!$E139,COLUMN(REFERENCEMENT_FACADE[[#Headers],[LIMITATION DE HAUTEUR DE FACADE]])))))</f>
        <v>10</v>
      </c>
      <c r="N173" s="88" t="str">
        <f ca="1">IF('PR-tampon'!B139="","",IF('PR-tampon'!B139=0,"",IF(INDIRECT(NOM_FR_FACADE&amp;ADDRESS('PR-tampon'!$E139,COLUMN(REFERENCEMENT_FACADE[Observation domaine d''emploi Hauteur])))=0,"-",INDIRECT(NOM_FR_FACADE&amp;ADDRESS('PR-tampon'!$E139,COLUMN(REFERENCEMENT_FACADE[Observation domaine d''emploi Hauteur]))))))</f>
        <v>Nb : Le critère de recherche par hauteur n'étant pas coché ou les données (hauteur ou situation) n'étant pas saisies, l'utilisateur est alerté qu'il peut exister des limites de hauteurs et des dispositions particulières données dans le référentiel technique du procédé qui ne sont pas affichées. 
Le logiciel peut les faire apparaitre, pour ce faire : 
 - la case de recherche en fonction de la hauteur doit être cochée ;
 - les données de hauteur ET de situation du bâtiment doivent être saisies.</v>
      </c>
      <c r="O173" s="2" t="str">
        <f ca="1">IF('PR-tampon'!B139="","",IF('PR-tampon'!B139=0,"",INDIRECT(NOM_FR_FACADE&amp;ADDRESS('PR-tampon'!$E139,COLUMN(REFERENCEMENT_FACADE[[#Headers],[Colonne zone visée]])))))</f>
        <v>4
4**
4**
4**</v>
      </c>
      <c r="P173" s="2" t="str">
        <f ca="1">IF('PR-tampon'!B139="","",IF('PR-tampon'!B139=0,"",INDIRECT(NOM_FR_FACADE&amp;ADDRESS('PR-tampon'!$E139,COLUMN(REFERENCEMENT_FACADE[[#Headers],[Colonne catégorie visée]])))))</f>
        <v>I
II
III
IV</v>
      </c>
      <c r="Q173" s="88" t="str">
        <f ca="1">IF(OR(RECH_CATEGORIE=FALSE,MID(Tableau5[[#This Row],[ZONE DE SISMICITE MAXIMALE POUR LA CATEGORIE DE BATIMENT VISEE]],2,2)="**"),IF('PR-tampon'!B139="","",IF('PR-tampon'!B139=0,"",IF(INDIRECT(NOM_FR_FACADE&amp;ADDRESS('PR-tampon'!$E139,COLUMN(REFERENCEMENT_FACADE[OBSERVATIONS SUR DOMAINE D''EMPLOI Sismique])))="","-",(INDIRECT(NOM_FR_FACADE&amp;ADDRESS('PR-tampon'!$E139,COLUMN(REFERENCEMENT_FACADE[OBSERVATIONS SUR DOMAINE D''EMPLOI Sismique]))))))),"")</f>
        <v>** Domaine d'emploi sismique :
Avec pattes-équerres ISOLCO 3000 P C1 et ISOLALU LR 80 ET LR 150 d’Etanco ou Type B de SFS</v>
      </c>
      <c r="R173" s="2" t="str">
        <f ca="1">IF('PR-tampon'!B139="","",IF('PR-tampon'!B139=0,"",IF(INDIRECT(NOM_FR_FACADE&amp;ADDRESS('PR-tampon'!$E139,COLUMN(REFERENCEMENT_FACADE[REF ApL])))=0,"",INDIRECT(NOM_FR_FACADE&amp;ADDRESS('PR-tampon'!$E139,COLUMN(REFERENCEMENT_FACADE[REF ApL]))))))</f>
        <v/>
      </c>
    </row>
    <row r="174" spans="1:18" ht="170.1" customHeight="1" x14ac:dyDescent="0.3">
      <c r="A174" s="2">
        <f ca="1">IF('PR-tampon'!B140=0,"",IF(A173+1&gt;'MODULE DE RECHERCHE'!$F$36,"",A173+1))</f>
        <v>132</v>
      </c>
      <c r="B174" s="10">
        <f ca="1">IF('PR-tampon'!E140="","",IF('PR-tampon'!E140=0,"",INDIRECT(NOM_FR_FACADE&amp;ADDRESS('PR-tampon'!$E140,COLUMN(REFERENCEMENT_FACADE[[#Headers],[DATE REFERENCEMENT]])))))</f>
        <v>44427</v>
      </c>
      <c r="C174" s="2" t="str">
        <f ca="1">IF('PR-tampon'!B140="","",IF('PR-tampon'!B140=0,"",INDIRECT(NOM_FR_FACADE&amp;ADDRESS('PR-tampon'!$E140,COLUMN(REFERENCEMENT_FACADE[[#Headers],[ASPECT]])))))</f>
        <v>Panneaux</v>
      </c>
      <c r="D174" s="2" t="str">
        <f ca="1">IF('PR-tampon'!B140="","",IF('PR-tampon'!B140=0,"",INDIRECT(NOM_FR_FACADE&amp;ADDRESS('PR-tampon'!$E140,COLUMN(REFERENCEMENT_FACADE[[#Headers],[TYPE DE PROCEDE]])))))</f>
        <v>Bardage rapporté en panneau stratifié HPL (fixations traversantes)</v>
      </c>
      <c r="E174" s="2" t="str">
        <f ca="1">IF('PR-tampon'!B140="","",IF('PR-tampon'!B140=0,"",INDIRECT(NOM_FR_FACADE&amp;ADDRESS('PR-tampon'!$E140,COLUMN(REFERENCEMENT_FACADE[[#Headers],[NOM COMMERCIAL DU PROCEDE]])))))</f>
        <v>Max® Exterior
Max® Universal
Ossature Bois ME 07 FR</v>
      </c>
      <c r="F174" s="2" t="str">
        <f ca="1">IF('PR-tampon'!B140="","",IF('PR-tampon'!B140=0,"",INDIRECT(NOM_FR_FACADE&amp;ADDRESS('PR-tampon'!$E140,COLUMN(REFERENCEMENT_FACADE[[#Headers],[FABRICANT / TITULAIRE]])))))</f>
        <v>FunderMax GmbH 
(AT)</v>
      </c>
      <c r="G174" s="2" t="str">
        <f ca="1">IF('PR-tampon'!B140="","",IF('PR-tampon'!B140=0,"",INDIRECT(NOM_FR_FACADE&amp;ADDRESS('PR-tampon'!$E140,COLUMN(REFERENCEMENT_FACADE[[#Headers],[TYPE DE DOCUMENT DE REFERENCE]])))))</f>
        <v>Appréciation Technique de Transition</v>
      </c>
      <c r="H174" s="2" t="str">
        <f ca="1">IF('PR-tampon'!B140="","",IF('PR-tampon'!B140=0,"",INDIRECT(NOM_FR_FACADE&amp;ADDRESS('PR-tampon'!$E140,COLUMN(REFERENCEMENT_FACADE[[#Headers],[REF]])))))</f>
        <v>20/013_v1</v>
      </c>
      <c r="I174" s="10">
        <f ca="1">IF('PR-tampon'!B140="","",IF('PR-tampon'!B140=0,"",INDIRECT(NOM_FR_FACADE&amp;ADDRESS('PR-tampon'!$E140,COLUMN(REFERENCEMENT_FACADE[[#Headers],[AVIS LIMITE AU / VALIDITE]])))))</f>
        <v>45931</v>
      </c>
      <c r="J174" s="10" t="str">
        <f ca="1">IF('PR-tampon'!B140="","",IF('PR-tampon'!B140=0,"",INDIRECT(NOM_FR_FACADE&amp;ADDRESS('PR-tampon'!$E140,COLUMN(REFERENCEMENT_FACADE[[#Headers],[TC/TNC
dans le domaine d''emploi visé]])))))</f>
        <v>TNC
(Les Appréciations Techniques de Transition ne sont pas reconnues en technique courante)</v>
      </c>
      <c r="K174" s="2" t="str">
        <f ca="1">IF('PR-tampon'!B140="","",IF('PR-tampon'!B140=0,"",INDIRECT(NOM_FR_FACADE&amp;ADDRESS('PR-tampon'!$E140,COLUMN(REFERENCEMENT_FACADE[[#Headers],[Synthèse support visés]])))))</f>
        <v>COB (NF DTU 31.2) / CLT (Sous AT/DTA)</v>
      </c>
      <c r="L174" s="2" t="str">
        <f ca="1">IF('PR-tampon'!B140="","",IF('PR-tampon'!B140=0,"",INDIRECT(NOM_FR_FACADE&amp;ADDRESS('PR-tampon'!$E140,COLUMN(REFERENCEMENT_FACADE[[#Headers],[LIMITATION DE HAUTEUR DE FACADE3]])))))</f>
        <v>(Situation a à c) h≤ 18 m
(Situation d) h≤ 10 m</v>
      </c>
      <c r="M174" s="108">
        <f ca="1">IF('PR-tampon'!B140="","",IF('PR-tampon'!B140=0,"",INDIRECT(NOM_FR_FACADE&amp;ADDRESS('PR-tampon'!$E140,COLUMN(REFERENCEMENT_FACADE[[#Headers],[LIMITATION DE HAUTEUR DE FACADE]])))))</f>
        <v>18</v>
      </c>
      <c r="N174" s="88" t="str">
        <f ca="1">IF('PR-tampon'!B140="","",IF('PR-tampon'!B140=0,"",IF(INDIRECT(NOM_FR_FACADE&amp;ADDRESS('PR-tampon'!$E140,COLUMN(REFERENCEMENT_FACADE[Observation domaine d''emploi Hauteur])))=0,"-",INDIRECT(NOM_FR_FACADE&amp;ADDRESS('PR-tampon'!$E140,COLUMN(REFERENCEMENT_FACADE[Observation domaine d''emploi Hauteur]))))))</f>
        <v>Nb : Le critère de recherche par hauteur n'étant pas coché ou les données (hauteur ou situation) n'étant pas saisies, l'utilisateur est alerté qu'il peut exister des limites de hauteurs et des dispositions particulières données dans le référentiel technique du procédé qui ne sont pas affichées. 
Le logiciel peut les faire apparaitre, pour ce faire : 
 - la case de recherche en fonction de la hauteur doit être cochée ;
 - les données de hauteur ET de situation du bâtiment doivent être saisies.</v>
      </c>
      <c r="O174" s="2" t="str">
        <f ca="1">IF('PR-tampon'!B140="","",IF('PR-tampon'!B140=0,"",INDIRECT(NOM_FR_FACADE&amp;ADDRESS('PR-tampon'!$E140,COLUMN(REFERENCEMENT_FACADE[[#Headers],[Colonne zone visée]])))))</f>
        <v>4
4
4
4</v>
      </c>
      <c r="P174" s="2" t="str">
        <f ca="1">IF('PR-tampon'!B140="","",IF('PR-tampon'!B140=0,"",INDIRECT(NOM_FR_FACADE&amp;ADDRESS('PR-tampon'!$E140,COLUMN(REFERENCEMENT_FACADE[[#Headers],[Colonne catégorie visée]])))))</f>
        <v>I
II
III
IV</v>
      </c>
      <c r="Q174" s="88" t="str">
        <f ca="1">IF(OR(RECH_CATEGORIE=FALSE,MID(Tableau5[[#This Row],[ZONE DE SISMICITE MAXIMALE POUR LA CATEGORIE DE BATIMENT VISEE]],2,2)="**"),IF('PR-tampon'!B140="","",IF('PR-tampon'!B140=0,"",IF(INDIRECT(NOM_FR_FACADE&amp;ADDRESS('PR-tampon'!$E140,COLUMN(REFERENCEMENT_FACADE[OBSERVATIONS SUR DOMAINE D''EMPLOI Sismique])))="","-",(INDIRECT(NOM_FR_FACADE&amp;ADDRESS('PR-tampon'!$E140,COLUMN(REFERENCEMENT_FACADE[OBSERVATIONS SUR DOMAINE D''EMPLOI Sismique]))))))),"")</f>
        <v>-</v>
      </c>
      <c r="R174" s="2" t="str">
        <f ca="1">IF('PR-tampon'!B140="","",IF('PR-tampon'!B140=0,"",IF(INDIRECT(NOM_FR_FACADE&amp;ADDRESS('PR-tampon'!$E140,COLUMN(REFERENCEMENT_FACADE[REF ApL])))=0,"",INDIRECT(NOM_FR_FACADE&amp;ADDRESS('PR-tampon'!$E140,COLUMN(REFERENCEMENT_FACADE[REF ApL]))))))</f>
        <v/>
      </c>
    </row>
    <row r="175" spans="1:18" ht="170.1" customHeight="1" x14ac:dyDescent="0.3">
      <c r="A175" s="2">
        <f ca="1">IF('PR-tampon'!B141=0,"",IF(A174+1&gt;'MODULE DE RECHERCHE'!$F$36,"",A174+1))</f>
        <v>133</v>
      </c>
      <c r="B175" s="10">
        <f ca="1">IF('PR-tampon'!E141="","",IF('PR-tampon'!E141=0,"",INDIRECT(NOM_FR_FACADE&amp;ADDRESS('PR-tampon'!$E141,COLUMN(REFERENCEMENT_FACADE[[#Headers],[DATE REFERENCEMENT]])))))</f>
        <v>44427</v>
      </c>
      <c r="C175" s="2" t="str">
        <f ca="1">IF('PR-tampon'!B141="","",IF('PR-tampon'!B141=0,"",INDIRECT(NOM_FR_FACADE&amp;ADDRESS('PR-tampon'!$E141,COLUMN(REFERENCEMENT_FACADE[[#Headers],[ASPECT]])))))</f>
        <v>Panneaux</v>
      </c>
      <c r="D175" s="2" t="str">
        <f ca="1">IF('PR-tampon'!B141="","",IF('PR-tampon'!B141=0,"",INDIRECT(NOM_FR_FACADE&amp;ADDRESS('PR-tampon'!$E141,COLUMN(REFERENCEMENT_FACADE[[#Headers],[TYPE DE PROCEDE]])))))</f>
        <v>Bardage rapporté en panneau stratifié HPL (fixations traversantes)</v>
      </c>
      <c r="E175" s="2" t="str">
        <f ca="1">IF('PR-tampon'!B141="","",IF('PR-tampon'!B141=0,"",INDIRECT(NOM_FR_FACADE&amp;ADDRESS('PR-tampon'!$E141,COLUMN(REFERENCEMENT_FACADE[[#Headers],[NOM COMMERCIAL DU PROCEDE]])))))</f>
        <v>MEG
Fixation visible</v>
      </c>
      <c r="F175" s="2" t="str">
        <f ca="1">IF('PR-tampon'!B141="","",IF('PR-tampon'!B141=0,"",INDIRECT(NOM_FR_FACADE&amp;ADDRESS('PR-tampon'!$E141,COLUMN(REFERENCEMENT_FACADE[[#Headers],[FABRICANT / TITULAIRE]])))))</f>
        <v>Abet
(FR)</v>
      </c>
      <c r="G175" s="2" t="str">
        <f ca="1">IF('PR-tampon'!B141="","",IF('PR-tampon'!B141=0,"",INDIRECT(NOM_FR_FACADE&amp;ADDRESS('PR-tampon'!$E141,COLUMN(REFERENCEMENT_FACADE[[#Headers],[TYPE DE DOCUMENT DE REFERENCE]])))))</f>
        <v>Appréciation Technique de Transition</v>
      </c>
      <c r="H175" s="2" t="str">
        <f ca="1">IF('PR-tampon'!B141="","",IF('PR-tampon'!B141=0,"",INDIRECT(NOM_FR_FACADE&amp;ADDRESS('PR-tampon'!$E141,COLUMN(REFERENCEMENT_FACADE[[#Headers],[REF]])))))</f>
        <v>20/012_v1</v>
      </c>
      <c r="I175" s="10">
        <f ca="1">IF('PR-tampon'!B141="","",IF('PR-tampon'!B141=0,"",INDIRECT(NOM_FR_FACADE&amp;ADDRESS('PR-tampon'!$E141,COLUMN(REFERENCEMENT_FACADE[[#Headers],[AVIS LIMITE AU / VALIDITE]])))))</f>
        <v>45931</v>
      </c>
      <c r="J175" s="10" t="str">
        <f ca="1">IF('PR-tampon'!B141="","",IF('PR-tampon'!B141=0,"",INDIRECT(NOM_FR_FACADE&amp;ADDRESS('PR-tampon'!$E141,COLUMN(REFERENCEMENT_FACADE[[#Headers],[TC/TNC
dans le domaine d''emploi visé]])))))</f>
        <v>TNC
(Les Appréciations Techniques de Transition ne sont pas reconnues en technique courante)</v>
      </c>
      <c r="K175" s="2" t="str">
        <f ca="1">IF('PR-tampon'!B141="","",IF('PR-tampon'!B141=0,"",INDIRECT(NOM_FR_FACADE&amp;ADDRESS('PR-tampon'!$E141,COLUMN(REFERENCEMENT_FACADE[[#Headers],[Synthèse support visés]])))))</f>
        <v>COB (NF DTU 31.2) / CLT (Sous AT/DTA)</v>
      </c>
      <c r="L175" s="2" t="str">
        <f ca="1">IF('PR-tampon'!B141="","",IF('PR-tampon'!B141=0,"",INDIRECT(NOM_FR_FACADE&amp;ADDRESS('PR-tampon'!$E141,COLUMN(REFERENCEMENT_FACADE[[#Headers],[LIMITATION DE HAUTEUR DE FACADE3]])))))</f>
        <v>(Situation a à c) h≤ 18 m
(Situation d) h≤ 10 m</v>
      </c>
      <c r="M175" s="108">
        <f ca="1">IF('PR-tampon'!B141="","",IF('PR-tampon'!B141=0,"",INDIRECT(NOM_FR_FACADE&amp;ADDRESS('PR-tampon'!$E141,COLUMN(REFERENCEMENT_FACADE[[#Headers],[LIMITATION DE HAUTEUR DE FACADE]])))))</f>
        <v>18</v>
      </c>
      <c r="N175" s="88" t="str">
        <f ca="1">IF('PR-tampon'!B141="","",IF('PR-tampon'!B141=0,"",IF(INDIRECT(NOM_FR_FACADE&amp;ADDRESS('PR-tampon'!$E141,COLUMN(REFERENCEMENT_FACADE[Observation domaine d''emploi Hauteur])))=0,"-",INDIRECT(NOM_FR_FACADE&amp;ADDRESS('PR-tampon'!$E141,COLUMN(REFERENCEMENT_FACADE[Observation domaine d''emploi Hauteur]))))))</f>
        <v>Nb : Le critère de recherche par hauteur n'étant pas coché ou les données (hauteur ou situation) n'étant pas saisies, l'utilisateur est alerté qu'il peut exister des limites de hauteurs et des dispositions particulières données dans le référentiel technique du procédé qui ne sont pas affichées. 
Le logiciel peut les faire apparaitre, pour ce faire : 
 - la case de recherche en fonction de la hauteur doit être cochée ;
 - les données de hauteur ET de situation du bâtiment doivent être saisies.</v>
      </c>
      <c r="O175" s="2" t="str">
        <f ca="1">IF('PR-tampon'!B141="","",IF('PR-tampon'!B141=0,"",INDIRECT(NOM_FR_FACADE&amp;ADDRESS('PR-tampon'!$E141,COLUMN(REFERENCEMENT_FACADE[[#Headers],[Colonne zone visée]])))))</f>
        <v>4
4**
4**
4**</v>
      </c>
      <c r="P175" s="2" t="str">
        <f ca="1">IF('PR-tampon'!B141="","",IF('PR-tampon'!B141=0,"",INDIRECT(NOM_FR_FACADE&amp;ADDRESS('PR-tampon'!$E141,COLUMN(REFERENCEMENT_FACADE[[#Headers],[Colonne catégorie visée]])))))</f>
        <v>I
II
III
IV</v>
      </c>
      <c r="Q175" s="88" t="str">
        <f ca="1">IF(OR(RECH_CATEGORIE=FALSE,MID(Tableau5[[#This Row],[ZONE DE SISMICITE MAXIMALE POUR LA CATEGORIE DE BATIMENT VISEE]],2,2)="**"),IF('PR-tampon'!B141="","",IF('PR-tampon'!B141=0,"",IF(INDIRECT(NOM_FR_FACADE&amp;ADDRESS('PR-tampon'!$E141,COLUMN(REFERENCEMENT_FACADE[OBSERVATIONS SUR DOMAINE D''EMPLOI Sismique])))="","-",(INDIRECT(NOM_FR_FACADE&amp;ADDRESS('PR-tampon'!$E141,COLUMN(REFERENCEMENT_FACADE[OBSERVATIONS SUR DOMAINE D''EMPLOI Sismique]))))))),"")</f>
        <v>** Domaine d'emploi sismique :
Pose en zones sismiques – Ossature bois</v>
      </c>
      <c r="R175" s="2" t="str">
        <f ca="1">IF('PR-tampon'!B141="","",IF('PR-tampon'!B141=0,"",IF(INDIRECT(NOM_FR_FACADE&amp;ADDRESS('PR-tampon'!$E141,COLUMN(REFERENCEMENT_FACADE[REF ApL])))=0,"",INDIRECT(NOM_FR_FACADE&amp;ADDRESS('PR-tampon'!$E141,COLUMN(REFERENCEMENT_FACADE[REF ApL]))))))</f>
        <v/>
      </c>
    </row>
    <row r="176" spans="1:18" ht="170.1" customHeight="1" x14ac:dyDescent="0.3">
      <c r="A176" s="2">
        <f ca="1">IF('PR-tampon'!B142=0,"",IF(A175+1&gt;'MODULE DE RECHERCHE'!$F$36,"",A175+1))</f>
        <v>134</v>
      </c>
      <c r="B176" s="10">
        <f ca="1">IF('PR-tampon'!E142="","",IF('PR-tampon'!E142=0,"",INDIRECT(NOM_FR_FACADE&amp;ADDRESS('PR-tampon'!$E142,COLUMN(REFERENCEMENT_FACADE[[#Headers],[DATE REFERENCEMENT]])))))</f>
        <v>44427</v>
      </c>
      <c r="C176" s="2" t="str">
        <f ca="1">IF('PR-tampon'!B142="","",IF('PR-tampon'!B142=0,"",INDIRECT(NOM_FR_FACADE&amp;ADDRESS('PR-tampon'!$E142,COLUMN(REFERENCEMENT_FACADE[[#Headers],[ASPECT]])))))</f>
        <v>Panneaux</v>
      </c>
      <c r="D176" s="2" t="str">
        <f ca="1">IF('PR-tampon'!B142="","",IF('PR-tampon'!B142=0,"",INDIRECT(NOM_FR_FACADE&amp;ADDRESS('PR-tampon'!$E142,COLUMN(REFERENCEMENT_FACADE[[#Headers],[TYPE DE PROCEDE]])))))</f>
        <v>Bardage rapporté en panneau stratifié HPL (fixations traversantes)</v>
      </c>
      <c r="E176" s="2" t="str">
        <f ca="1">IF('PR-tampon'!B142="","",IF('PR-tampon'!B142=0,"",INDIRECT(NOM_FR_FACADE&amp;ADDRESS('PR-tampon'!$E142,COLUMN(REFERENCEMENT_FACADE[[#Headers],[NOM COMMERCIAL DU PROCEDE]])))))</f>
        <v>Resoplan Ossature Bois</v>
      </c>
      <c r="F176" s="2" t="str">
        <f ca="1">IF('PR-tampon'!B142="","",IF('PR-tampon'!B142=0,"",INDIRECT(NOM_FR_FACADE&amp;ADDRESS('PR-tampon'!$E142,COLUMN(REFERENCEMENT_FACADE[[#Headers],[FABRICANT / TITULAIRE]])))))</f>
        <v>Resopal
(DE)</v>
      </c>
      <c r="G176" s="2" t="str">
        <f ca="1">IF('PR-tampon'!B142="","",IF('PR-tampon'!B142=0,"",INDIRECT(NOM_FR_FACADE&amp;ADDRESS('PR-tampon'!$E142,COLUMN(REFERENCEMENT_FACADE[[#Headers],[TYPE DE DOCUMENT DE REFERENCE]])))))</f>
        <v>Appréciation Technique de Transition</v>
      </c>
      <c r="H176" s="2" t="str">
        <f ca="1">IF('PR-tampon'!B142="","",IF('PR-tampon'!B142=0,"",INDIRECT(NOM_FR_FACADE&amp;ADDRESS('PR-tampon'!$E142,COLUMN(REFERENCEMENT_FACADE[[#Headers],[REF]])))))</f>
        <v>20/015_v1</v>
      </c>
      <c r="I176" s="10">
        <f ca="1">IF('PR-tampon'!B142="","",IF('PR-tampon'!B142=0,"",INDIRECT(NOM_FR_FACADE&amp;ADDRESS('PR-tampon'!$E142,COLUMN(REFERENCEMENT_FACADE[[#Headers],[AVIS LIMITE AU / VALIDITE]])))))</f>
        <v>45962</v>
      </c>
      <c r="J176" s="10" t="str">
        <f ca="1">IF('PR-tampon'!B142="","",IF('PR-tampon'!B142=0,"",INDIRECT(NOM_FR_FACADE&amp;ADDRESS('PR-tampon'!$E142,COLUMN(REFERENCEMENT_FACADE[[#Headers],[TC/TNC
dans le domaine d''emploi visé]])))))</f>
        <v>TNC
(Les Appréciations Techniques de Transition ne sont pas reconnues en technique courante)</v>
      </c>
      <c r="K176" s="2" t="str">
        <f ca="1">IF('PR-tampon'!B142="","",IF('PR-tampon'!B142=0,"",INDIRECT(NOM_FR_FACADE&amp;ADDRESS('PR-tampon'!$E142,COLUMN(REFERENCEMENT_FACADE[[#Headers],[Synthèse support visés]])))))</f>
        <v>COB (NF DTU 31.2) / CLT (Sous AT/DTA)</v>
      </c>
      <c r="L176" s="2" t="str">
        <f ca="1">IF('PR-tampon'!B142="","",IF('PR-tampon'!B142=0,"",INDIRECT(NOM_FR_FACADE&amp;ADDRESS('PR-tampon'!$E142,COLUMN(REFERENCEMENT_FACADE[[#Headers],[LIMITATION DE HAUTEUR DE FACADE3]])))))</f>
        <v>(Situation a à c) h≤ 10 m
(Situation d) h≤ 6 m</v>
      </c>
      <c r="M176" s="108">
        <f ca="1">IF('PR-tampon'!B142="","",IF('PR-tampon'!B142=0,"",INDIRECT(NOM_FR_FACADE&amp;ADDRESS('PR-tampon'!$E142,COLUMN(REFERENCEMENT_FACADE[[#Headers],[LIMITATION DE HAUTEUR DE FACADE]])))))</f>
        <v>10</v>
      </c>
      <c r="N176" s="88" t="str">
        <f ca="1">IF('PR-tampon'!B142="","",IF('PR-tampon'!B142=0,"",IF(INDIRECT(NOM_FR_FACADE&amp;ADDRESS('PR-tampon'!$E142,COLUMN(REFERENCEMENT_FACADE[Observation domaine d''emploi Hauteur])))=0,"-",INDIRECT(NOM_FR_FACADE&amp;ADDRESS('PR-tampon'!$E142,COLUMN(REFERENCEMENT_FACADE[Observation domaine d''emploi Hauteur]))))))</f>
        <v>Nb : Le critère de recherche par hauteur n'étant pas coché ou les données (hauteur ou situation) n'étant pas saisies, l'utilisateur est alerté qu'il peut exister des limites de hauteurs et des dispositions particulières données dans le référentiel technique du procédé qui ne sont pas affichées. 
Le logiciel peut les faire apparaitre, pour ce faire : 
 - la case de recherche en fonction de la hauteur doit être cochée ;
 - les données de hauteur ET de situation du bâtiment doivent être saisies.</v>
      </c>
      <c r="O176" s="2" t="str">
        <f ca="1">IF('PR-tampon'!B142="","",IF('PR-tampon'!B142=0,"",INDIRECT(NOM_FR_FACADE&amp;ADDRESS('PR-tampon'!$E142,COLUMN(REFERENCEMENT_FACADE[[#Headers],[Colonne zone visée]])))))</f>
        <v>4
4
4
4</v>
      </c>
      <c r="P176" s="2" t="str">
        <f ca="1">IF('PR-tampon'!B142="","",IF('PR-tampon'!B142=0,"",INDIRECT(NOM_FR_FACADE&amp;ADDRESS('PR-tampon'!$E142,COLUMN(REFERENCEMENT_FACADE[[#Headers],[Colonne catégorie visée]])))))</f>
        <v>I
II
III
IV</v>
      </c>
      <c r="Q176" s="88" t="str">
        <f ca="1">IF(OR(RECH_CATEGORIE=FALSE,MID(Tableau5[[#This Row],[ZONE DE SISMICITE MAXIMALE POUR LA CATEGORIE DE BATIMENT VISEE]],2,2)="**"),IF('PR-tampon'!B142="","",IF('PR-tampon'!B142=0,"",IF(INDIRECT(NOM_FR_FACADE&amp;ADDRESS('PR-tampon'!$E142,COLUMN(REFERENCEMENT_FACADE[OBSERVATIONS SUR DOMAINE D''EMPLOI Sismique])))="","-",(INDIRECT(NOM_FR_FACADE&amp;ADDRESS('PR-tampon'!$E142,COLUMN(REFERENCEMENT_FACADE[OBSERVATIONS SUR DOMAINE D''EMPLOI Sismique]))))))),"")</f>
        <v>-</v>
      </c>
      <c r="R176" s="2" t="str">
        <f ca="1">IF('PR-tampon'!B142="","",IF('PR-tampon'!B142=0,"",IF(INDIRECT(NOM_FR_FACADE&amp;ADDRESS('PR-tampon'!$E142,COLUMN(REFERENCEMENT_FACADE[REF ApL])))=0,"",INDIRECT(NOM_FR_FACADE&amp;ADDRESS('PR-tampon'!$E142,COLUMN(REFERENCEMENT_FACADE[REF ApL]))))))</f>
        <v/>
      </c>
    </row>
    <row r="177" spans="1:18" ht="170.1" customHeight="1" x14ac:dyDescent="0.3">
      <c r="A177" s="2">
        <f ca="1">IF('PR-tampon'!B143=0,"",IF(A176+1&gt;'MODULE DE RECHERCHE'!$F$36,"",A176+1))</f>
        <v>135</v>
      </c>
      <c r="B177" s="10">
        <f ca="1">IF('PR-tampon'!E143="","",IF('PR-tampon'!E143=0,"",INDIRECT(NOM_FR_FACADE&amp;ADDRESS('PR-tampon'!$E143,COLUMN(REFERENCEMENT_FACADE[[#Headers],[DATE REFERENCEMENT]])))))</f>
        <v>44427</v>
      </c>
      <c r="C177" s="2" t="str">
        <f ca="1">IF('PR-tampon'!B143="","",IF('PR-tampon'!B143=0,"",INDIRECT(NOM_FR_FACADE&amp;ADDRESS('PR-tampon'!$E143,COLUMN(REFERENCEMENT_FACADE[[#Headers],[ASPECT]])))))</f>
        <v>Panneaux</v>
      </c>
      <c r="D177" s="2" t="str">
        <f ca="1">IF('PR-tampon'!B143="","",IF('PR-tampon'!B143=0,"",INDIRECT(NOM_FR_FACADE&amp;ADDRESS('PR-tampon'!$E143,COLUMN(REFERENCEMENT_FACADE[[#Headers],[TYPE DE PROCEDE]])))))</f>
        <v>Bardage rapporté en panneau stratifié HPL (fixations traversantes)</v>
      </c>
      <c r="E177" s="2" t="str">
        <f ca="1">IF('PR-tampon'!B143="","",IF('PR-tampon'!B143=0,"",INDIRECT(NOM_FR_FACADE&amp;ADDRESS('PR-tampon'!$E143,COLUMN(REFERENCEMENT_FACADE[[#Headers],[NOM COMMERCIAL DU PROCEDE]])))))</f>
        <v>Trespa Meteon TS 150 fixation par vis sur ossature bois</v>
      </c>
      <c r="F177" s="2" t="str">
        <f ca="1">IF('PR-tampon'!B143="","",IF('PR-tampon'!B143=0,"",INDIRECT(NOM_FR_FACADE&amp;ADDRESS('PR-tampon'!$E143,COLUMN(REFERENCEMENT_FACADE[[#Headers],[FABRICANT / TITULAIRE]])))))</f>
        <v>Trespa International BV 
(NL)</v>
      </c>
      <c r="G177" s="2" t="str">
        <f ca="1">IF('PR-tampon'!B143="","",IF('PR-tampon'!B143=0,"",INDIRECT(NOM_FR_FACADE&amp;ADDRESS('PR-tampon'!$E143,COLUMN(REFERENCEMENT_FACADE[[#Headers],[TYPE DE DOCUMENT DE REFERENCE]])))))</f>
        <v>Appréciation Technique de Transition</v>
      </c>
      <c r="H177" s="2" t="str">
        <f ca="1">IF('PR-tampon'!B143="","",IF('PR-tampon'!B143=0,"",INDIRECT(NOM_FR_FACADE&amp;ADDRESS('PR-tampon'!$E143,COLUMN(REFERENCEMENT_FACADE[[#Headers],[REF]])))))</f>
        <v>20/019_v1</v>
      </c>
      <c r="I177" s="10">
        <f ca="1">IF('PR-tampon'!B143="","",IF('PR-tampon'!B143=0,"",INDIRECT(NOM_FR_FACADE&amp;ADDRESS('PR-tampon'!$E143,COLUMN(REFERENCEMENT_FACADE[[#Headers],[AVIS LIMITE AU / VALIDITE]])))))</f>
        <v>45992</v>
      </c>
      <c r="J177" s="10" t="str">
        <f ca="1">IF('PR-tampon'!B143="","",IF('PR-tampon'!B143=0,"",INDIRECT(NOM_FR_FACADE&amp;ADDRESS('PR-tampon'!$E143,COLUMN(REFERENCEMENT_FACADE[[#Headers],[TC/TNC
dans le domaine d''emploi visé]])))))</f>
        <v>TNC
(Les Appréciations Techniques de Transition ne sont pas reconnues en technique courante)</v>
      </c>
      <c r="K177" s="2" t="str">
        <f ca="1">IF('PR-tampon'!B143="","",IF('PR-tampon'!B143=0,"",INDIRECT(NOM_FR_FACADE&amp;ADDRESS('PR-tampon'!$E143,COLUMN(REFERENCEMENT_FACADE[[#Headers],[Synthèse support visés]])))))</f>
        <v>COB (NF DTU 31.2) / CLT (Sous AT/DTA)</v>
      </c>
      <c r="L177" s="2" t="str">
        <f ca="1">IF('PR-tampon'!B143="","",IF('PR-tampon'!B143=0,"",INDIRECT(NOM_FR_FACADE&amp;ADDRESS('PR-tampon'!$E143,COLUMN(REFERENCEMENT_FACADE[[#Headers],[LIMITATION DE HAUTEUR DE FACADE3]])))))</f>
        <v>(Situation a à c) h≤ 18 m
(Situation d) h≤ 10 m</v>
      </c>
      <c r="M177" s="108">
        <f ca="1">IF('PR-tampon'!B143="","",IF('PR-tampon'!B143=0,"",INDIRECT(NOM_FR_FACADE&amp;ADDRESS('PR-tampon'!$E143,COLUMN(REFERENCEMENT_FACADE[[#Headers],[LIMITATION DE HAUTEUR DE FACADE]])))))</f>
        <v>18</v>
      </c>
      <c r="N177" s="88" t="str">
        <f ca="1">IF('PR-tampon'!B143="","",IF('PR-tampon'!B143=0,"",IF(INDIRECT(NOM_FR_FACADE&amp;ADDRESS('PR-tampon'!$E143,COLUMN(REFERENCEMENT_FACADE[Observation domaine d''emploi Hauteur])))=0,"-",INDIRECT(NOM_FR_FACADE&amp;ADDRESS('PR-tampon'!$E143,COLUMN(REFERENCEMENT_FACADE[Observation domaine d''emploi Hauteur]))))))</f>
        <v>Nb : Le critère de recherche par hauteur n'étant pas coché ou les données (hauteur ou situation) n'étant pas saisies, l'utilisateur est alerté qu'il peut exister des limites de hauteurs et des dispositions particulières données dans le référentiel technique du procédé qui ne sont pas affichées. 
Le logiciel peut les faire apparaitre, pour ce faire : 
 - la case de recherche en fonction de la hauteur doit être cochée ;
 - les données de hauteur ET de situation du bâtiment doivent être saisies.</v>
      </c>
      <c r="O177" s="2" t="str">
        <f ca="1">IF('PR-tampon'!B143="","",IF('PR-tampon'!B143=0,"",INDIRECT(NOM_FR_FACADE&amp;ADDRESS('PR-tampon'!$E143,COLUMN(REFERENCEMENT_FACADE[[#Headers],[Colonne zone visée]])))))</f>
        <v>4
4**
4**
4**</v>
      </c>
      <c r="P177" s="2" t="str">
        <f ca="1">IF('PR-tampon'!B143="","",IF('PR-tampon'!B143=0,"",INDIRECT(NOM_FR_FACADE&amp;ADDRESS('PR-tampon'!$E143,COLUMN(REFERENCEMENT_FACADE[[#Headers],[Colonne catégorie visée]])))))</f>
        <v>I
II
III
IV</v>
      </c>
      <c r="Q177" s="88" t="str">
        <f ca="1">IF(OR(RECH_CATEGORIE=FALSE,MID(Tableau5[[#This Row],[ZONE DE SISMICITE MAXIMALE POUR LA CATEGORIE DE BATIMENT VISEE]],2,2)="**"),IF('PR-tampon'!B143="","",IF('PR-tampon'!B143=0,"",IF(INDIRECT(NOM_FR_FACADE&amp;ADDRESS('PR-tampon'!$E143,COLUMN(REFERENCEMENT_FACADE[OBSERVATIONS SUR DOMAINE D''EMPLOI Sismique])))="","-",(INDIRECT(NOM_FR_FACADE&amp;ADDRESS('PR-tampon'!$E143,COLUMN(REFERENCEMENT_FACADE[OBSERVATIONS SUR DOMAINE D''EMPLOI Sismique]))))))),"")</f>
        <v>** Domaine d'emploi sismique :
Le procédé de bardage rapporté Trespa® Meteon® TS150 fixation par vis sur ossature bois, avec des panneaux
d’épaisseur 6, 8 et 10 mm en pose sur paroi en béton et de 6 et 8 mm sur COB ou CLT, peut être mis en oeuvre en
pose directe sur simple ou multi-réseau sur des parois planes verticales, en zones et bâtiments</v>
      </c>
      <c r="R177" s="2" t="str">
        <f ca="1">IF('PR-tampon'!B143="","",IF('PR-tampon'!B143=0,"",IF(INDIRECT(NOM_FR_FACADE&amp;ADDRESS('PR-tampon'!$E143,COLUMN(REFERENCEMENT_FACADE[REF ApL])))=0,"",INDIRECT(NOM_FR_FACADE&amp;ADDRESS('PR-tampon'!$E143,COLUMN(REFERENCEMENT_FACADE[REF ApL]))))))</f>
        <v/>
      </c>
    </row>
    <row r="178" spans="1:18" ht="170.1" customHeight="1" x14ac:dyDescent="0.3">
      <c r="A178" s="2">
        <f ca="1">IF('PR-tampon'!B144=0,"",IF(A177+1&gt;'MODULE DE RECHERCHE'!$F$36,"",A177+1))</f>
        <v>136</v>
      </c>
      <c r="B178" s="10">
        <f ca="1">IF('PR-tampon'!E144="","",IF('PR-tampon'!E144=0,"",INDIRECT(NOM_FR_FACADE&amp;ADDRESS('PR-tampon'!$E144,COLUMN(REFERENCEMENT_FACADE[[#Headers],[DATE REFERENCEMENT]])))))</f>
        <v>45085</v>
      </c>
      <c r="C178" s="2" t="str">
        <f ca="1">IF('PR-tampon'!B144="","",IF('PR-tampon'!B144=0,"",INDIRECT(NOM_FR_FACADE&amp;ADDRESS('PR-tampon'!$E144,COLUMN(REFERENCEMENT_FACADE[[#Headers],[ASPECT]])))))</f>
        <v>Panneaux</v>
      </c>
      <c r="D178" s="2" t="str">
        <f ca="1">IF('PR-tampon'!B144="","",IF('PR-tampon'!B144=0,"",INDIRECT(NOM_FR_FACADE&amp;ADDRESS('PR-tampon'!$E144,COLUMN(REFERENCEMENT_FACADE[[#Headers],[TYPE DE PROCEDE]])))))</f>
        <v>Bardage rapporté en panneau stratifié HPL sur FOB (Propriétaire)</v>
      </c>
      <c r="E178" s="2" t="str">
        <f ca="1">IF('PR-tampon'!B144="","",IF('PR-tampon'!B144=0,"",INDIRECT(NOM_FR_FACADE&amp;ADDRESS('PR-tampon'!$E144,COLUMN(REFERENCEMENT_FACADE[[#Headers],[NOM COMMERCIAL DU PROCEDE]])))))</f>
        <v>Façade à ossature bois non porteuse perspirante</v>
      </c>
      <c r="F178" s="2" t="str">
        <f ca="1">IF('PR-tampon'!B144="","",IF('PR-tampon'!B144=0,"",INDIRECT(NOM_FR_FACADE&amp;ADDRESS('PR-tampon'!$E144,COLUMN(REFERENCEMENT_FACADE[[#Headers],[FABRICANT / TITULAIRE]])))))</f>
        <v>SYbois</v>
      </c>
      <c r="G178" s="2" t="str">
        <f ca="1">IF('PR-tampon'!B144="","",IF('PR-tampon'!B144=0,"",INDIRECT(NOM_FR_FACADE&amp;ADDRESS('PR-tampon'!$E144,COLUMN(REFERENCEMENT_FACADE[[#Headers],[TYPE DE DOCUMENT DE REFERENCE]])))))</f>
        <v>Appréciation Technique d'Expérimentation (ATEx cas a)</v>
      </c>
      <c r="H178" s="2" t="str">
        <f ca="1">IF('PR-tampon'!B144="","",IF('PR-tampon'!B144=0,"",INDIRECT(NOM_FR_FACADE&amp;ADDRESS('PR-tampon'!$E144,COLUMN(REFERENCEMENT_FACADE[[#Headers],[REF]])))))</f>
        <v>2944_v1</v>
      </c>
      <c r="I178" s="10">
        <f ca="1">IF('PR-tampon'!B144="","",IF('PR-tampon'!B144=0,"",INDIRECT(NOM_FR_FACADE&amp;ADDRESS('PR-tampon'!$E144,COLUMN(REFERENCEMENT_FACADE[[#Headers],[AVIS LIMITE AU / VALIDITE]])))))</f>
        <v>45747</v>
      </c>
      <c r="J178" s="10" t="str">
        <f ca="1">IF('PR-tampon'!B144="","",IF('PR-tampon'!B144=0,"",INDIRECT(NOM_FR_FACADE&amp;ADDRESS('PR-tampon'!$E144,COLUMN(REFERENCEMENT_FACADE[[#Headers],[TC/TNC
dans le domaine d''emploi visé]])))))</f>
        <v>TC</v>
      </c>
      <c r="K178" s="2" t="str">
        <f ca="1">IF('PR-tampon'!B144="","",IF('PR-tampon'!B144=0,"",INDIRECT(NOM_FR_FACADE&amp;ADDRESS('PR-tampon'!$E144,COLUMN(REFERENCEMENT_FACADE[[#Headers],[Synthèse support visés]])))))</f>
        <v>FOB (Sous AT/DTA/ATEx)</v>
      </c>
      <c r="L178" s="2" t="str">
        <f ca="1">IF('PR-tampon'!B144="","",IF('PR-tampon'!B144=0,"",INDIRECT(NOM_FR_FACADE&amp;ADDRESS('PR-tampon'!$E144,COLUMN(REFERENCEMENT_FACADE[[#Headers],[LIMITATION DE HAUTEUR DE FACADE3]])))))</f>
        <v>(Situation a à c) h≤ 18 m
(Situation d) h≤ 10 m</v>
      </c>
      <c r="M178" s="108">
        <f ca="1">IF('PR-tampon'!B144="","",IF('PR-tampon'!B144=0,"",INDIRECT(NOM_FR_FACADE&amp;ADDRESS('PR-tampon'!$E144,COLUMN(REFERENCEMENT_FACADE[[#Headers],[LIMITATION DE HAUTEUR DE FACADE]])))))</f>
        <v>18</v>
      </c>
      <c r="N178" s="88" t="str">
        <f ca="1">IF('PR-tampon'!B144="","",IF('PR-tampon'!B144=0,"",IF(INDIRECT(NOM_FR_FACADE&amp;ADDRESS('PR-tampon'!$E144,COLUMN(REFERENCEMENT_FACADE[Observation domaine d''emploi Hauteur])))=0,"-",INDIRECT(NOM_FR_FACADE&amp;ADDRESS('PR-tampon'!$E144,COLUMN(REFERENCEMENT_FACADE[Observation domaine d''emploi Hauteur]))))))</f>
        <v>- Comme mentionné dans le §2.2 de l'Appréciation, le domaine d’emploi des bardages rapportés n’est pas modifié par le procédé de façade propriétaire. La limite de hauteur du domaine d’emploi indiquée ci-contre correspond donc au domaine d’emploi le plus restreint entre celui du procédé de façade et celui du revêtement extérieur. Le procédé pouvant être utilisé en façade jusqu’en 4ième famille pour des bâtiments d’habitation et jusqu’à une hauteur de plancher bas de dernier niveau de 28m pour les ERP, ERT, et comme le référentiel de la famille de revêtement extérieur ci-contre vise des hauteurs moindres, c’est donc le référentiel du revêtement qui limite le domaine d’emploi.
Nb : Le critère de recherche par hauteur n'étant pas coché ou les données (hauteur ou situation) n'étant pas saisies, l'utilisateur est alerté qu'il peut exister des limites de hauteurs et des dispositions particulières données dans le référentiel technique du procédé qui ne sont pas affichées. 
Le logiciel peut les faire apparaitre, pour ce faire : 
 - la case de recherche en fonction de la hauteur doit être cochée ;
 - les données de hauteur ET de situation du bâtiment doivent être saisies.</v>
      </c>
      <c r="O178" s="2" t="str">
        <f ca="1">IF('PR-tampon'!B144="","",IF('PR-tampon'!B144=0,"",INDIRECT(NOM_FR_FACADE&amp;ADDRESS('PR-tampon'!$E144,COLUMN(REFERENCEMENT_FACADE[[#Headers],[Colonne zone visée]])))))</f>
        <v>4
4**
4**
4**</v>
      </c>
      <c r="P178" s="2" t="str">
        <f ca="1">IF('PR-tampon'!B144="","",IF('PR-tampon'!B144=0,"",INDIRECT(NOM_FR_FACADE&amp;ADDRESS('PR-tampon'!$E144,COLUMN(REFERENCEMENT_FACADE[[#Headers],[Colonne catégorie visée]])))))</f>
        <v>I
II
III
IV</v>
      </c>
      <c r="Q178" s="88" t="str">
        <f ca="1">IF(OR(RECH_CATEGORIE=FALSE,MID(Tableau5[[#This Row],[ZONE DE SISMICITE MAXIMALE POUR LA CATEGORIE DE BATIMENT VISEE]],2,2)="**"),IF('PR-tampon'!B144="","",IF('PR-tampon'!B144=0,"",IF(INDIRECT(NOM_FR_FACADE&amp;ADDRESS('PR-tampon'!$E144,COLUMN(REFERENCEMENT_FACADE[OBSERVATIONS SUR DOMAINE D''EMPLOI Sismique])))="","-",(INDIRECT(NOM_FR_FACADE&amp;ADDRESS('PR-tampon'!$E144,COLUMN(REFERENCEMENT_FACADE[OBSERVATIONS SUR DOMAINE D''EMPLOI Sismique]))))))),"")</f>
        <v>** Domaine d'emploi sismique :
Toutefois le procédé de bardage extérieur pourra limiter les zones de sismicité des bâtiments visés.</v>
      </c>
      <c r="R178" s="2" t="str">
        <f ca="1">IF('PR-tampon'!B144="","",IF('PR-tampon'!B144=0,"",IF(INDIRECT(NOM_FR_FACADE&amp;ADDRESS('PR-tampon'!$E144,COLUMN(REFERENCEMENT_FACADE[REF ApL])))=0,"",INDIRECT(NOM_FR_FACADE&amp;ADDRESS('PR-tampon'!$E144,COLUMN(REFERENCEMENT_FACADE[REF ApL]))))))</f>
        <v>EFR 14-001488
EFR 18-004504</v>
      </c>
    </row>
    <row r="179" spans="1:18" ht="170.1" customHeight="1" x14ac:dyDescent="0.3">
      <c r="A179" s="2">
        <f ca="1">IF('PR-tampon'!B145=0,"",IF(A178+1&gt;'MODULE DE RECHERCHE'!$F$36,"",A178+1))</f>
        <v>137</v>
      </c>
      <c r="B179" s="10">
        <f ca="1">IF('PR-tampon'!E145="","",IF('PR-tampon'!E145=0,"",INDIRECT(NOM_FR_FACADE&amp;ADDRESS('PR-tampon'!$E145,COLUMN(REFERENCEMENT_FACADE[[#Headers],[DATE REFERENCEMENT]])))))</f>
        <v>45049</v>
      </c>
      <c r="C179" s="2" t="str">
        <f ca="1">IF('PR-tampon'!B145="","",IF('PR-tampon'!B145=0,"",INDIRECT(NOM_FR_FACADE&amp;ADDRESS('PR-tampon'!$E145,COLUMN(REFERENCEMENT_FACADE[[#Headers],[ASPECT]])))))</f>
        <v>Panneaux</v>
      </c>
      <c r="D179" s="2" t="str">
        <f ca="1">IF('PR-tampon'!B145="","",IF('PR-tampon'!B145=0,"",INDIRECT(NOM_FR_FACADE&amp;ADDRESS('PR-tampon'!$E145,COLUMN(REFERENCEMENT_FACADE[[#Headers],[TYPE DE PROCEDE]])))))</f>
        <v>Bardage rapporté en panneau stratifié HPL sur FOB (Propriétaire)</v>
      </c>
      <c r="E179" s="2" t="str">
        <f ca="1">IF('PR-tampon'!B145="","",IF('PR-tampon'!B145=0,"",INDIRECT(NOM_FR_FACADE&amp;ADDRESS('PR-tampon'!$E145,COLUMN(REFERENCEMENT_FACADE[[#Headers],[NOM COMMERCIAL DU PROCEDE]])))))</f>
        <v>Façade PANOBLOC</v>
      </c>
      <c r="F179" s="2" t="str">
        <f ca="1">IF('PR-tampon'!B145="","",IF('PR-tampon'!B145=0,"",INDIRECT(NOM_FR_FACADE&amp;ADDRESS('PR-tampon'!$E145,COLUMN(REFERENCEMENT_FACADE[[#Headers],[FABRICANT / TITULAIRE]])))))</f>
        <v>Techniwood S.A.S.</v>
      </c>
      <c r="G179" s="2" t="str">
        <f ca="1">IF('PR-tampon'!B145="","",IF('PR-tampon'!B145=0,"",INDIRECT(NOM_FR_FACADE&amp;ADDRESS('PR-tampon'!$E145,COLUMN(REFERENCEMENT_FACADE[[#Headers],[TYPE DE DOCUMENT DE REFERENCE]])))))</f>
        <v>Avis Technique</v>
      </c>
      <c r="H179" s="2" t="str">
        <f ca="1">IF('PR-tampon'!B145="","",IF('PR-tampon'!B145=0,"",INDIRECT(NOM_FR_FACADE&amp;ADDRESS('PR-tampon'!$E145,COLUMN(REFERENCEMENT_FACADE[[#Headers],[REF]])))))</f>
        <v>2.1/14-1636_V2</v>
      </c>
      <c r="I179" s="10">
        <f ca="1">IF('PR-tampon'!B145="","",IF('PR-tampon'!B145=0,"",INDIRECT(NOM_FR_FACADE&amp;ADDRESS('PR-tampon'!$E145,COLUMN(REFERENCEMENT_FACADE[[#Headers],[AVIS LIMITE AU / VALIDITE]])))))</f>
        <v>46752</v>
      </c>
      <c r="J179" s="10" t="str">
        <f ca="1">IF('PR-tampon'!B145="","",IF('PR-tampon'!B145=0,"",INDIRECT(NOM_FR_FACADE&amp;ADDRESS('PR-tampon'!$E145,COLUMN(REFERENCEMENT_FACADE[[#Headers],[TC/TNC
dans le domaine d''emploi visé]])))))</f>
        <v>TC</v>
      </c>
      <c r="K179" s="2" t="str">
        <f ca="1">IF('PR-tampon'!B145="","",IF('PR-tampon'!B145=0,"",INDIRECT(NOM_FR_FACADE&amp;ADDRESS('PR-tampon'!$E145,COLUMN(REFERENCEMENT_FACADE[[#Headers],[Synthèse support visés]])))))</f>
        <v>FOB (Sous AT/DTA/ATEx)</v>
      </c>
      <c r="L179" s="2" t="str">
        <f ca="1">IF('PR-tampon'!B145="","",IF('PR-tampon'!B145=0,"",INDIRECT(NOM_FR_FACADE&amp;ADDRESS('PR-tampon'!$E145,COLUMN(REFERENCEMENT_FACADE[[#Headers],[LIMITATION DE HAUTEUR DE FACADE3]])))))</f>
        <v>(Situation a à c) h≤ 10 m
(Situation d) h≤ 10 m</v>
      </c>
      <c r="M179" s="108">
        <f ca="1">IF('PR-tampon'!B145="","",IF('PR-tampon'!B145=0,"",INDIRECT(NOM_FR_FACADE&amp;ADDRESS('PR-tampon'!$E145,COLUMN(REFERENCEMENT_FACADE[[#Headers],[LIMITATION DE HAUTEUR DE FACADE]])))))</f>
        <v>10</v>
      </c>
      <c r="N179" s="88" t="str">
        <f ca="1">IF('PR-tampon'!B145="","",IF('PR-tampon'!B145=0,"",IF(INDIRECT(NOM_FR_FACADE&amp;ADDRESS('PR-tampon'!$E145,COLUMN(REFERENCEMENT_FACADE[Observation domaine d''emploi Hauteur])))=0,"-",INDIRECT(NOM_FR_FACADE&amp;ADDRESS('PR-tampon'!$E145,COLUMN(REFERENCEMENT_FACADE[Observation domaine d''emploi Hauteur]))))))</f>
        <v xml:space="preserve"> - Comme mentionné au §2.4.6 de l’Avis technique, la limite de hauteur du domaine d’emploi indiquée ci-contre correspond au domaine d’emploi le plus restreint entre celui du PANOBLOC et celui du revêtement extérieur. Le Panobloc pouvant être utilisé en façade jusqu’en 4ième famille pour des bâtiments d’habitation et jusqu’à une hauteur de plancher bas de dernier niveau de 28m pour les ERP et ERT, et comme le référentiel de la famille de revêtement extérieur ci-contre vise des hauteurs moindre, c’est donc le référentiel du revêtement qui limite le domaine d’emploi.
Nb : Le critère de recherche par hauteur n'étant pas coché ou les données (hauteur ou situation) n'étant pas saisies, l'utilisateur est alerté qu'il peut exister des limites de hauteurs et des dispositions particulières données dans le référentiel technique du procédé qui ne sont pas affichées. 
Le logiciel peut les faire apparaitre, pour ce faire : 
 - la case de recherche en fonction de la hauteur doit être cochée ;
 - les données de hauteur ET de situation du bâtiment doivent être saisies.</v>
      </c>
      <c r="O179" s="2" t="str">
        <f ca="1">IF('PR-tampon'!B145="","",IF('PR-tampon'!B145=0,"",INDIRECT(NOM_FR_FACADE&amp;ADDRESS('PR-tampon'!$E145,COLUMN(REFERENCEMENT_FACADE[[#Headers],[Colonne zone visée]])))))</f>
        <v>4
4**
4**
4**</v>
      </c>
      <c r="P179" s="2" t="str">
        <f ca="1">IF('PR-tampon'!B145="","",IF('PR-tampon'!B145=0,"",INDIRECT(NOM_FR_FACADE&amp;ADDRESS('PR-tampon'!$E145,COLUMN(REFERENCEMENT_FACADE[[#Headers],[Colonne catégorie visée]])))))</f>
        <v>I
II
III
IV</v>
      </c>
      <c r="Q179" s="88" t="str">
        <f ca="1">IF(OR(RECH_CATEGORIE=FALSE,MID(Tableau5[[#This Row],[ZONE DE SISMICITE MAXIMALE POUR LA CATEGORIE DE BATIMENT VISEE]],2,2)="**"),IF('PR-tampon'!B145="","",IF('PR-tampon'!B145=0,"",IF(INDIRECT(NOM_FR_FACADE&amp;ADDRESS('PR-tampon'!$E145,COLUMN(REFERENCEMENT_FACADE[OBSERVATIONS SUR DOMAINE D''EMPLOI Sismique])))="","-",(INDIRECT(NOM_FR_FACADE&amp;ADDRESS('PR-tampon'!$E145,COLUMN(REFERENCEMENT_FACADE[OBSERVATIONS SUR DOMAINE D''EMPLOI Sismique]))))))),"")</f>
        <v>** Domaine d'emploi sismique :
Toutefois le procédé de bardage extérieur pourra limiter les zones de sismicité des bâtiments visés.</v>
      </c>
      <c r="R179" s="2" t="str">
        <f ca="1">IF('PR-tampon'!B145="","",IF('PR-tampon'!B145=0,"",IF(INDIRECT(NOM_FR_FACADE&amp;ADDRESS('PR-tampon'!$E145,COLUMN(REFERENCEMENT_FACADE[REF ApL])))=0,"",INDIRECT(NOM_FR_FACADE&amp;ADDRESS('PR-tampon'!$E145,COLUMN(REFERENCEMENT_FACADE[REF ApL]))))))</f>
        <v>AL14-146 Version 3</v>
      </c>
    </row>
    <row r="180" spans="1:18" ht="170.1" customHeight="1" x14ac:dyDescent="0.3">
      <c r="A180" s="2">
        <f ca="1">IF('PR-tampon'!B146=0,"",IF(A179+1&gt;'MODULE DE RECHERCHE'!$F$36,"",A179+1))</f>
        <v>138</v>
      </c>
      <c r="B180" s="10">
        <f ca="1">IF('PR-tampon'!E146="","",IF('PR-tampon'!E146=0,"",INDIRECT(NOM_FR_FACADE&amp;ADDRESS('PR-tampon'!$E146,COLUMN(REFERENCEMENT_FACADE[[#Headers],[DATE REFERENCEMENT]])))))</f>
        <v>45309</v>
      </c>
      <c r="C180" s="2" t="str">
        <f ca="1">IF('PR-tampon'!B146="","",IF('PR-tampon'!B146=0,"",INDIRECT(NOM_FR_FACADE&amp;ADDRESS('PR-tampon'!$E146,COLUMN(REFERENCEMENT_FACADE[[#Headers],[ASPECT]])))))</f>
        <v>Panneaux</v>
      </c>
      <c r="D180" s="2" t="str">
        <f ca="1">IF('PR-tampon'!B146="","",IF('PR-tampon'!B146=0,"",INDIRECT(NOM_FR_FACADE&amp;ADDRESS('PR-tampon'!$E146,COLUMN(REFERENCEMENT_FACADE[[#Headers],[TYPE DE PROCEDE]])))))</f>
        <v>Bardage rapporté en panneaux composites</v>
      </c>
      <c r="E180" s="2" t="str">
        <f ca="1">IF('PR-tampon'!B146="","",IF('PR-tampon'!B146=0,"",INDIRECT(NOM_FR_FACADE&amp;ADDRESS('PR-tampon'!$E146,COLUMN(REFERENCEMENT_FACADE[[#Headers],[NOM COMMERCIAL DU PROCEDE]])))))</f>
        <v>Larson Riveté / Vissé sur bois</v>
      </c>
      <c r="F180" s="2" t="str">
        <f ca="1">IF('PR-tampon'!B146="","",IF('PR-tampon'!B146=0,"",INDIRECT(NOM_FR_FACADE&amp;ADDRESS('PR-tampon'!$E146,COLUMN(REFERENCEMENT_FACADE[[#Headers],[FABRICANT / TITULAIRE]])))))</f>
        <v>Alucoil
(SP)</v>
      </c>
      <c r="G180" s="2" t="str">
        <f ca="1">IF('PR-tampon'!B146="","",IF('PR-tampon'!B146=0,"",INDIRECT(NOM_FR_FACADE&amp;ADDRESS('PR-tampon'!$E146,COLUMN(REFERENCEMENT_FACADE[[#Headers],[TYPE DE DOCUMENT DE REFERENCE]])))))</f>
        <v>Avis Technique</v>
      </c>
      <c r="H180" s="2" t="str">
        <f ca="1">IF('PR-tampon'!B146="","",IF('PR-tampon'!B146=0,"",INDIRECT(NOM_FR_FACADE&amp;ADDRESS('PR-tampon'!$E146,COLUMN(REFERENCEMENT_FACADE[[#Headers],[REF]])))))</f>
        <v>2.2/21-1820_V2</v>
      </c>
      <c r="I180" s="10">
        <f ca="1">IF('PR-tampon'!B146="","",IF('PR-tampon'!B146=0,"",INDIRECT(NOM_FR_FACADE&amp;ADDRESS('PR-tampon'!$E146,COLUMN(REFERENCEMENT_FACADE[[#Headers],[AVIS LIMITE AU / VALIDITE]])))))</f>
        <v>46934</v>
      </c>
      <c r="J180" s="10" t="str">
        <f ca="1">IF('PR-tampon'!B146="","",IF('PR-tampon'!B146=0,"",INDIRECT(NOM_FR_FACADE&amp;ADDRESS('PR-tampon'!$E146,COLUMN(REFERENCEMENT_FACADE[[#Headers],[TC/TNC
dans le domaine d''emploi visé]])))))</f>
        <v>TNC
(Non sur liste verte de la C2p à date de référencement / EVALUATION RECENTE)</v>
      </c>
      <c r="K180" s="2" t="str">
        <f ca="1">IF('PR-tampon'!B146="","",IF('PR-tampon'!B146=0,"",INDIRECT(NOM_FR_FACADE&amp;ADDRESS('PR-tampon'!$E146,COLUMN(REFERENCEMENT_FACADE[[#Headers],[Synthèse support visés]])))))</f>
        <v>COB (NF DTU 31.2) / CLT (Sous AT/DTA)</v>
      </c>
      <c r="L180" s="2" t="str">
        <f ca="1">IF('PR-tampon'!B146="","",IF('PR-tampon'!B146=0,"",INDIRECT(NOM_FR_FACADE&amp;ADDRESS('PR-tampon'!$E146,COLUMN(REFERENCEMENT_FACADE[[#Headers],[LIMITATION DE HAUTEUR DE FACADE3]])))))</f>
        <v>(Situation a à c) h≤ 28 m
(Situation d) h≤ 10 m</v>
      </c>
      <c r="M180" s="108">
        <f ca="1">IF('PR-tampon'!B146="","",IF('PR-tampon'!B146=0,"",INDIRECT(NOM_FR_FACADE&amp;ADDRESS('PR-tampon'!$E146,COLUMN(REFERENCEMENT_FACADE[[#Headers],[LIMITATION DE HAUTEUR DE FACADE]])))))</f>
        <v>28</v>
      </c>
      <c r="N180" s="88" t="str">
        <f ca="1">IF('PR-tampon'!B146="","",IF('PR-tampon'!B146=0,"",IF(INDIRECT(NOM_FR_FACADE&amp;ADDRESS('PR-tampon'!$E146,COLUMN(REFERENCEMENT_FACADE[Observation domaine d''emploi Hauteur])))=0,"-",INDIRECT(NOM_FR_FACADE&amp;ADDRESS('PR-tampon'!$E146,COLUMN(REFERENCEMENT_FACADE[Observation domaine d''emploi Hauteur]))))))</f>
        <v>Nb : Le critère de recherche par hauteur n'étant pas coché ou les données (hauteur ou situation) n'étant pas saisies, l'utilisateur est alerté qu'il peut exister des limites de hauteurs et des dispositions particulières données dans le référentiel technique du procédé qui ne sont pas affichées. 
Le logiciel peut les faire apparaitre, pour ce faire : 
 - la case de recherche en fonction de la hauteur doit être cochée ;
 - les données de hauteur ET de situation du bâtiment doivent être saisies.</v>
      </c>
      <c r="O180" s="2" t="str">
        <f ca="1">IF('PR-tampon'!B146="","",IF('PR-tampon'!B146=0,"",INDIRECT(NOM_FR_FACADE&amp;ADDRESS('PR-tampon'!$E146,COLUMN(REFERENCEMENT_FACADE[[#Headers],[Colonne zone visée]])))))</f>
        <v>4
4
4
4</v>
      </c>
      <c r="P180" s="2" t="str">
        <f ca="1">IF('PR-tampon'!B146="","",IF('PR-tampon'!B146=0,"",INDIRECT(NOM_FR_FACADE&amp;ADDRESS('PR-tampon'!$E146,COLUMN(REFERENCEMENT_FACADE[[#Headers],[Colonne catégorie visée]])))))</f>
        <v>I
II
III
IV</v>
      </c>
      <c r="Q180" s="88" t="str">
        <f ca="1">IF(OR(RECH_CATEGORIE=FALSE,MID(Tableau5[[#This Row],[ZONE DE SISMICITE MAXIMALE POUR LA CATEGORIE DE BATIMENT VISEE]],2,2)="**"),IF('PR-tampon'!B146="","",IF('PR-tampon'!B146=0,"",IF(INDIRECT(NOM_FR_FACADE&amp;ADDRESS('PR-tampon'!$E146,COLUMN(REFERENCEMENT_FACADE[OBSERVATIONS SUR DOMAINE D''EMPLOI Sismique])))="","-",(INDIRECT(NOM_FR_FACADE&amp;ADDRESS('PR-tampon'!$E146,COLUMN(REFERENCEMENT_FACADE[OBSERVATIONS SUR DOMAINE D''EMPLOI Sismique]))))))),"")</f>
        <v>-</v>
      </c>
      <c r="R180" s="2" t="str">
        <f ca="1">IF('PR-tampon'!B146="","",IF('PR-tampon'!B146=0,"",IF(INDIRECT(NOM_FR_FACADE&amp;ADDRESS('PR-tampon'!$E146,COLUMN(REFERENCEMENT_FACADE[REF ApL])))=0,"",INDIRECT(NOM_FR_FACADE&amp;ADDRESS('PR-tampon'!$E146,COLUMN(REFERENCEMENT_FACADE[REF ApL]))))))</f>
        <v/>
      </c>
    </row>
    <row r="181" spans="1:18" ht="170.1" customHeight="1" x14ac:dyDescent="0.3">
      <c r="A181" s="2">
        <f ca="1">IF('PR-tampon'!B147=0,"",IF(A180+1&gt;'MODULE DE RECHERCHE'!$F$36,"",A180+1))</f>
        <v>139</v>
      </c>
      <c r="B181" s="10">
        <f ca="1">IF('PR-tampon'!E147="","",IF('PR-tampon'!E147=0,"",INDIRECT(NOM_FR_FACADE&amp;ADDRESS('PR-tampon'!$E147,COLUMN(REFERENCEMENT_FACADE[[#Headers],[DATE REFERENCEMENT]])))))</f>
        <v>45085</v>
      </c>
      <c r="C181" s="2" t="str">
        <f ca="1">IF('PR-tampon'!B147="","",IF('PR-tampon'!B147=0,"",INDIRECT(NOM_FR_FACADE&amp;ADDRESS('PR-tampon'!$E147,COLUMN(REFERENCEMENT_FACADE[[#Headers],[ASPECT]])))))</f>
        <v>Panneaux</v>
      </c>
      <c r="D181" s="2" t="str">
        <f ca="1">IF('PR-tampon'!B147="","",IF('PR-tampon'!B147=0,"",INDIRECT(NOM_FR_FACADE&amp;ADDRESS('PR-tampon'!$E147,COLUMN(REFERENCEMENT_FACADE[[#Headers],[TYPE DE PROCEDE]])))))</f>
        <v>Bardage rapporté en panneaux de fibres-ciment (fixations invisibles)</v>
      </c>
      <c r="E181" s="2" t="str">
        <f ca="1">IF('PR-tampon'!B147="","",IF('PR-tampon'!B147=0,"",INDIRECT(NOM_FR_FACADE&amp;ADDRESS('PR-tampon'!$E147,COLUMN(REFERENCEMENT_FACADE[[#Headers],[NOM COMMERCIAL DU PROCEDE]])))))</f>
        <v>Procédé de bardage Artésys® Smart-Up</v>
      </c>
      <c r="F181" s="2" t="str">
        <f ca="1">IF('PR-tampon'!B147="","",IF('PR-tampon'!B147=0,"",INDIRECT(NOM_FR_FACADE&amp;ADDRESS('PR-tampon'!$E147,COLUMN(REFERENCEMENT_FACADE[[#Headers],[FABRICANT / TITULAIRE]])))))</f>
        <v>Vicat 
(FR)</v>
      </c>
      <c r="G181" s="2" t="str">
        <f ca="1">IF('PR-tampon'!B147="","",IF('PR-tampon'!B147=0,"",INDIRECT(NOM_FR_FACADE&amp;ADDRESS('PR-tampon'!$E147,COLUMN(REFERENCEMENT_FACADE[[#Headers],[TYPE DE DOCUMENT DE REFERENCE]])))))</f>
        <v>Appréciation Technique d'Expérimentation (ATEx cas a)</v>
      </c>
      <c r="H181" s="2" t="str">
        <f ca="1">IF('PR-tampon'!B147="","",IF('PR-tampon'!B147=0,"",INDIRECT(NOM_FR_FACADE&amp;ADDRESS('PR-tampon'!$E147,COLUMN(REFERENCEMENT_FACADE[[#Headers],[REF]])))))</f>
        <v>3107_v1</v>
      </c>
      <c r="I181" s="10">
        <f ca="1">IF('PR-tampon'!B147="","",IF('PR-tampon'!B147=0,"",INDIRECT(NOM_FR_FACADE&amp;ADDRESS('PR-tampon'!$E147,COLUMN(REFERENCEMENT_FACADE[[#Headers],[AVIS LIMITE AU / VALIDITE]])))))</f>
        <v>45956</v>
      </c>
      <c r="J181" s="10" t="str">
        <f ca="1">IF('PR-tampon'!B147="","",IF('PR-tampon'!B147=0,"",INDIRECT(NOM_FR_FACADE&amp;ADDRESS('PR-tampon'!$E147,COLUMN(REFERENCEMENT_FACADE[[#Headers],[TC/TNC
dans le domaine d''emploi visé]])))))</f>
        <v>TC</v>
      </c>
      <c r="K181" s="2" t="str">
        <f ca="1">IF('PR-tampon'!B147="","",IF('PR-tampon'!B147=0,"",INDIRECT(NOM_FR_FACADE&amp;ADDRESS('PR-tampon'!$E147,COLUMN(REFERENCEMENT_FACADE[[#Headers],[Synthèse support visés]])))))</f>
        <v>COB (NF DTU 31.2)</v>
      </c>
      <c r="L181" s="2" t="str">
        <f ca="1">IF('PR-tampon'!B147="","",IF('PR-tampon'!B147=0,"",INDIRECT(NOM_FR_FACADE&amp;ADDRESS('PR-tampon'!$E147,COLUMN(REFERENCEMENT_FACADE[[#Headers],[LIMITATION DE HAUTEUR DE FACADE3]])))))</f>
        <v>(Situation a à c) h≤ 9 m
(Situation d) h≤ 6 m</v>
      </c>
      <c r="M181" s="108">
        <f ca="1">IF('PR-tampon'!B147="","",IF('PR-tampon'!B147=0,"",INDIRECT(NOM_FR_FACADE&amp;ADDRESS('PR-tampon'!$E147,COLUMN(REFERENCEMENT_FACADE[[#Headers],[LIMITATION DE HAUTEUR DE FACADE]])))))</f>
        <v>9</v>
      </c>
      <c r="N181" s="88" t="str">
        <f ca="1">IF('PR-tampon'!B147="","",IF('PR-tampon'!B147=0,"",IF(INDIRECT(NOM_FR_FACADE&amp;ADDRESS('PR-tampon'!$E147,COLUMN(REFERENCEMENT_FACADE[Observation domaine d''emploi Hauteur])))=0,"-",INDIRECT(NOM_FR_FACADE&amp;ADDRESS('PR-tampon'!$E147,COLUMN(REFERENCEMENT_FACADE[Observation domaine d''emploi Hauteur]))))))</f>
        <v>Nb : Le critère de recherche par hauteur n'étant pas coché ou les données (hauteur ou situation) n'étant pas saisies, l'utilisateur est alerté qu'il peut exister des limites de hauteurs et des dispositions particulières données dans le référentiel technique du procédé qui ne sont pas affichées. 
Le logiciel peut les faire apparaitre, pour ce faire : 
 - la case de recherche en fonction de la hauteur doit être cochée ;
 - les données de hauteur ET de situation du bâtiment doivent être saisies.</v>
      </c>
      <c r="O181" s="2" t="str">
        <f ca="1">IF('PR-tampon'!B147="","",IF('PR-tampon'!B147=0,"",INDIRECT(NOM_FR_FACADE&amp;ADDRESS('PR-tampon'!$E147,COLUMN(REFERENCEMENT_FACADE[[#Headers],[Colonne zone visée]])))))</f>
        <v>4
4**
4**
1</v>
      </c>
      <c r="P181" s="2" t="str">
        <f ca="1">IF('PR-tampon'!B147="","",IF('PR-tampon'!B147=0,"",INDIRECT(NOM_FR_FACADE&amp;ADDRESS('PR-tampon'!$E147,COLUMN(REFERENCEMENT_FACADE[[#Headers],[Colonne catégorie visée]])))))</f>
        <v>I
II
III
IV</v>
      </c>
      <c r="Q181" s="88" t="str">
        <f ca="1">IF(OR(RECH_CATEGORIE=FALSE,MID(Tableau5[[#This Row],[ZONE DE SISMICITE MAXIMALE POUR LA CATEGORIE DE BATIMENT VISEE]],2,2)="**"),IF('PR-tampon'!B147="","",IF('PR-tampon'!B147=0,"",IF(INDIRECT(NOM_FR_FACADE&amp;ADDRESS('PR-tampon'!$E147,COLUMN(REFERENCEMENT_FACADE[OBSERVATIONS SUR DOMAINE D''EMPLOI Sismique])))="","-",(INDIRECT(NOM_FR_FACADE&amp;ADDRESS('PR-tampon'!$E147,COLUMN(REFERENCEMENT_FACADE[OBSERVATIONS SUR DOMAINE D''EMPLOI Sismique]))))))),"")</f>
        <v>** Domaine d'emploi sismique :
Entraxe entre inserts limité à [HxV] : 800 x 725 mm.</v>
      </c>
      <c r="R181" s="2" t="str">
        <f ca="1">IF('PR-tampon'!B147="","",IF('PR-tampon'!B147=0,"",IF(INDIRECT(NOM_FR_FACADE&amp;ADDRESS('PR-tampon'!$E147,COLUMN(REFERENCEMENT_FACADE[REF ApL])))=0,"",INDIRECT(NOM_FR_FACADE&amp;ADDRESS('PR-tampon'!$E147,COLUMN(REFERENCEMENT_FACADE[REF ApL]))))))</f>
        <v/>
      </c>
    </row>
    <row r="182" spans="1:18" ht="170.1" customHeight="1" x14ac:dyDescent="0.3">
      <c r="A182" s="2">
        <f ca="1">IF('PR-tampon'!B148=0,"",IF(A181+1&gt;'MODULE DE RECHERCHE'!$F$36,"",A181+1))</f>
        <v>140</v>
      </c>
      <c r="B182" s="10">
        <f ca="1">IF('PR-tampon'!E148="","",IF('PR-tampon'!E148=0,"",INDIRECT(NOM_FR_FACADE&amp;ADDRESS('PR-tampon'!$E148,COLUMN(REFERENCEMENT_FACADE[[#Headers],[DATE REFERENCEMENT]])))))</f>
        <v>45049</v>
      </c>
      <c r="C182" s="2" t="str">
        <f ca="1">IF('PR-tampon'!B148="","",IF('PR-tampon'!B148=0,"",INDIRECT(NOM_FR_FACADE&amp;ADDRESS('PR-tampon'!$E148,COLUMN(REFERENCEMENT_FACADE[[#Headers],[ASPECT]])))))</f>
        <v>Panneaux</v>
      </c>
      <c r="D182" s="2" t="str">
        <f ca="1">IF('PR-tampon'!B148="","",IF('PR-tampon'!B148=0,"",INDIRECT(NOM_FR_FACADE&amp;ADDRESS('PR-tampon'!$E148,COLUMN(REFERENCEMENT_FACADE[[#Headers],[TYPE DE PROCEDE]])))))</f>
        <v>Bardage rapporté en panneaux de fibres-ciment (fixations invisibles)</v>
      </c>
      <c r="E182" s="2" t="str">
        <f ca="1">IF('PR-tampon'!B148="","",IF('PR-tampon'!B148=0,"",INDIRECT(NOM_FR_FACADE&amp;ADDRESS('PR-tampon'!$E148,COLUMN(REFERENCEMENT_FACADE[[#Headers],[NOM COMMERCIAL DU PROCEDE]])))))</f>
        <v>ELITE bardage TYPE 0 / ELITE COLOR bardage TYPE 0</v>
      </c>
      <c r="F182" s="2" t="str">
        <f ca="1">IF('PR-tampon'!B148="","",IF('PR-tampon'!B148=0,"",INDIRECT(NOM_FR_FACADE&amp;ADDRESS('PR-tampon'!$E148,COLUMN(REFERENCEMENT_FACADE[[#Headers],[FABRICANT / TITULAIRE]])))))</f>
        <v>Vetisol S.A. 
(FR)</v>
      </c>
      <c r="G182" s="2" t="str">
        <f ca="1">IF('PR-tampon'!B148="","",IF('PR-tampon'!B148=0,"",INDIRECT(NOM_FR_FACADE&amp;ADDRESS('PR-tampon'!$E148,COLUMN(REFERENCEMENT_FACADE[[#Headers],[TYPE DE DOCUMENT DE REFERENCE]])))))</f>
        <v>Avis Technique</v>
      </c>
      <c r="H182" s="2" t="str">
        <f ca="1">IF('PR-tampon'!B148="","",IF('PR-tampon'!B148=0,"",INDIRECT(NOM_FR_FACADE&amp;ADDRESS('PR-tampon'!$E148,COLUMN(REFERENCEMENT_FACADE[[#Headers],[REF]])))))</f>
        <v>2.2/22-1839_V1</v>
      </c>
      <c r="I182" s="10">
        <f ca="1">IF('PR-tampon'!B148="","",IF('PR-tampon'!B148=0,"",INDIRECT(NOM_FR_FACADE&amp;ADDRESS('PR-tampon'!$E148,COLUMN(REFERENCEMENT_FACADE[[#Headers],[AVIS LIMITE AU / VALIDITE]])))))</f>
        <v>46081</v>
      </c>
      <c r="J182" s="10" t="str">
        <f ca="1">IF('PR-tampon'!B148="","",IF('PR-tampon'!B148=0,"",INDIRECT(NOM_FR_FACADE&amp;ADDRESS('PR-tampon'!$E148,COLUMN(REFERENCEMENT_FACADE[[#Headers],[TC/TNC
dans le domaine d''emploi visé]])))))</f>
        <v>TC</v>
      </c>
      <c r="K182" s="2" t="str">
        <f ca="1">IF('PR-tampon'!B148="","",IF('PR-tampon'!B148=0,"",INDIRECT(NOM_FR_FACADE&amp;ADDRESS('PR-tampon'!$E148,COLUMN(REFERENCEMENT_FACADE[[#Headers],[Synthèse support visés]])))))</f>
        <v>COB (NF DTU 31.2) / CLT (Sous AT/DTA)</v>
      </c>
      <c r="L182" s="2" t="str">
        <f ca="1">IF('PR-tampon'!B148="","",IF('PR-tampon'!B148=0,"",INDIRECT(NOM_FR_FACADE&amp;ADDRESS('PR-tampon'!$E148,COLUMN(REFERENCEMENT_FACADE[[#Headers],[LIMITATION DE HAUTEUR DE FACADE3]])))))</f>
        <v>(Situation a à c) h≤ 10 m
(Situation d) h≤ 6 m</v>
      </c>
      <c r="M182" s="108">
        <f ca="1">IF('PR-tampon'!B148="","",IF('PR-tampon'!B148=0,"",INDIRECT(NOM_FR_FACADE&amp;ADDRESS('PR-tampon'!$E148,COLUMN(REFERENCEMENT_FACADE[[#Headers],[LIMITATION DE HAUTEUR DE FACADE]])))))</f>
        <v>10</v>
      </c>
      <c r="N182" s="88" t="str">
        <f ca="1">IF('PR-tampon'!B148="","",IF('PR-tampon'!B148=0,"",IF(INDIRECT(NOM_FR_FACADE&amp;ADDRESS('PR-tampon'!$E148,COLUMN(REFERENCEMENT_FACADE[Observation domaine d''emploi Hauteur])))=0,"-",INDIRECT(NOM_FR_FACADE&amp;ADDRESS('PR-tampon'!$E148,COLUMN(REFERENCEMENT_FACADE[Observation domaine d''emploi Hauteur]))))))</f>
        <v>Nb : Le critère de recherche par hauteur n'étant pas coché ou les données (hauteur ou situation) n'étant pas saisies, l'utilisateur est alerté qu'il peut exister des limites de hauteurs et des dispositions particulières données dans le référentiel technique du procédé qui ne sont pas affichées. 
Le logiciel peut les faire apparaitre, pour ce faire : 
 - la case de recherche en fonction de la hauteur doit être cochée ;
 - les données de hauteur ET de situation du bâtiment doivent être saisies.</v>
      </c>
      <c r="O182" s="2" t="str">
        <f ca="1">IF('PR-tampon'!B148="","",IF('PR-tampon'!B148=0,"",INDIRECT(NOM_FR_FACADE&amp;ADDRESS('PR-tampon'!$E148,COLUMN(REFERENCEMENT_FACADE[[#Headers],[Colonne zone visée]])))))</f>
        <v>4
4**
4**
1</v>
      </c>
      <c r="P182" s="2" t="str">
        <f ca="1">IF('PR-tampon'!B148="","",IF('PR-tampon'!B148=0,"",INDIRECT(NOM_FR_FACADE&amp;ADDRESS('PR-tampon'!$E148,COLUMN(REFERENCEMENT_FACADE[[#Headers],[Colonne catégorie visée]])))))</f>
        <v>I
II
III
IV</v>
      </c>
      <c r="Q182" s="88" t="str">
        <f ca="1">IF(OR(RECH_CATEGORIE=FALSE,MID(Tableau5[[#This Row],[ZONE DE SISMICITE MAXIMALE POUR LA CATEGORIE DE BATIMENT VISEE]],2,2)="**"),IF('PR-tampon'!B148="","",IF('PR-tampon'!B148=0,"",IF(INDIRECT(NOM_FR_FACADE&amp;ADDRESS('PR-tampon'!$E148,COLUMN(REFERENCEMENT_FACADE[OBSERVATIONS SUR DOMAINE D''EMPLOI Sismique])))="","-",(INDIRECT(NOM_FR_FACADE&amp;ADDRESS('PR-tampon'!$E148,COLUMN(REFERENCEMENT_FACADE[OBSERVATIONS SUR DOMAINE D''EMPLOI Sismique]))))))),"")</f>
        <v>** Domaine d'emploi sismique :
Pose du procédé ELITE bardage TYPE 0 /ELITE COLOR bardage TYPE 0 sur ossature bois, acier ou en sous-face en zones sismiques</v>
      </c>
      <c r="R182" s="2" t="str">
        <f ca="1">IF('PR-tampon'!B148="","",IF('PR-tampon'!B148=0,"",IF(INDIRECT(NOM_FR_FACADE&amp;ADDRESS('PR-tampon'!$E148,COLUMN(REFERENCEMENT_FACADE[REF ApL])))=0,"",INDIRECT(NOM_FR_FACADE&amp;ADDRESS('PR-tampon'!$E148,COLUMN(REFERENCEMENT_FACADE[REF ApL]))))))</f>
        <v/>
      </c>
    </row>
    <row r="183" spans="1:18" ht="170.1" customHeight="1" x14ac:dyDescent="0.3">
      <c r="A183" s="2">
        <f ca="1">IF('PR-tampon'!B149=0,"",IF(A182+1&gt;'MODULE DE RECHERCHE'!$F$36,"",A182+1))</f>
        <v>141</v>
      </c>
      <c r="B183" s="10">
        <f ca="1">IF('PR-tampon'!E149="","",IF('PR-tampon'!E149=0,"",INDIRECT(NOM_FR_FACADE&amp;ADDRESS('PR-tampon'!$E149,COLUMN(REFERENCEMENT_FACADE[[#Headers],[DATE REFERENCEMENT]])))))</f>
        <v>44634</v>
      </c>
      <c r="C183" s="2" t="str">
        <f ca="1">IF('PR-tampon'!B149="","",IF('PR-tampon'!B149=0,"",INDIRECT(NOM_FR_FACADE&amp;ADDRESS('PR-tampon'!$E149,COLUMN(REFERENCEMENT_FACADE[[#Headers],[ASPECT]])))))</f>
        <v>Panneaux</v>
      </c>
      <c r="D183" s="2" t="str">
        <f ca="1">IF('PR-tampon'!B149="","",IF('PR-tampon'!B149=0,"",INDIRECT(NOM_FR_FACADE&amp;ADDRESS('PR-tampon'!$E149,COLUMN(REFERENCEMENT_FACADE[[#Headers],[TYPE DE PROCEDE]])))))</f>
        <v>Bardage rapporté en panneaux de fibres-ciment (fixations invisibles)</v>
      </c>
      <c r="E183" s="2" t="str">
        <f ca="1">IF('PR-tampon'!B149="","",IF('PR-tampon'!B149=0,"",INDIRECT(NOM_FR_FACADE&amp;ADDRESS('PR-tampon'!$E149,COLUMN(REFERENCEMENT_FACADE[[#Headers],[NOM COMMERCIAL DU PROCEDE]])))))</f>
        <v>Equitone Fixation invisible Tergo Design</v>
      </c>
      <c r="F183" s="2" t="str">
        <f ca="1">IF('PR-tampon'!B149="","",IF('PR-tampon'!B149=0,"",INDIRECT(NOM_FR_FACADE&amp;ADDRESS('PR-tampon'!$E149,COLUMN(REFERENCEMENT_FACADE[[#Headers],[FABRICANT / TITULAIRE]])))))</f>
        <v>Etex France Exteriors (FR) 
et 
SFS Group SAS (FR)</v>
      </c>
      <c r="G183" s="2" t="str">
        <f ca="1">IF('PR-tampon'!B149="","",IF('PR-tampon'!B149=0,"",INDIRECT(NOM_FR_FACADE&amp;ADDRESS('PR-tampon'!$E149,COLUMN(REFERENCEMENT_FACADE[[#Headers],[TYPE DE DOCUMENT DE REFERENCE]])))))</f>
        <v>Avis Technique</v>
      </c>
      <c r="H183" s="2" t="str">
        <f ca="1">IF('PR-tampon'!B149="","",IF('PR-tampon'!B149=0,"",INDIRECT(NOM_FR_FACADE&amp;ADDRESS('PR-tampon'!$E149,COLUMN(REFERENCEMENT_FACADE[[#Headers],[REF]])))))</f>
        <v>2.2/21-1822_V1</v>
      </c>
      <c r="I183" s="10">
        <f ca="1">IF('PR-tampon'!B149="","",IF('PR-tampon'!B149=0,"",INDIRECT(NOM_FR_FACADE&amp;ADDRESS('PR-tampon'!$E149,COLUMN(REFERENCEMENT_FACADE[[#Headers],[AVIS LIMITE AU / VALIDITE]])))))</f>
        <v>45565</v>
      </c>
      <c r="J183" s="10" t="str">
        <f ca="1">IF('PR-tampon'!B149="","",IF('PR-tampon'!B149=0,"",INDIRECT(NOM_FR_FACADE&amp;ADDRESS('PR-tampon'!$E149,COLUMN(REFERENCEMENT_FACADE[[#Headers],[TC/TNC
dans le domaine d''emploi visé]])))))</f>
        <v>TC</v>
      </c>
      <c r="K183" s="2" t="str">
        <f ca="1">IF('PR-tampon'!B149="","",IF('PR-tampon'!B149=0,"",INDIRECT(NOM_FR_FACADE&amp;ADDRESS('PR-tampon'!$E149,COLUMN(REFERENCEMENT_FACADE[[#Headers],[Synthèse support visés]])))))</f>
        <v>COB (NF DTU 31.2) / CLT (Sous AT/DTA)</v>
      </c>
      <c r="L183" s="2" t="str">
        <f ca="1">IF('PR-tampon'!B149="","",IF('PR-tampon'!B149=0,"",INDIRECT(NOM_FR_FACADE&amp;ADDRESS('PR-tampon'!$E149,COLUMN(REFERENCEMENT_FACADE[[#Headers],[LIMITATION DE HAUTEUR DE FACADE3]])))))</f>
        <v>(Situation a à c) h≤ 10 m
(Situation d) h≤ 6 m</v>
      </c>
      <c r="M183" s="108">
        <f ca="1">IF('PR-tampon'!B149="","",IF('PR-tampon'!B149=0,"",INDIRECT(NOM_FR_FACADE&amp;ADDRESS('PR-tampon'!$E149,COLUMN(REFERENCEMENT_FACADE[[#Headers],[LIMITATION DE HAUTEUR DE FACADE]])))))</f>
        <v>10</v>
      </c>
      <c r="N183" s="88" t="str">
        <f ca="1">IF('PR-tampon'!B149="","",IF('PR-tampon'!B149=0,"",IF(INDIRECT(NOM_FR_FACADE&amp;ADDRESS('PR-tampon'!$E149,COLUMN(REFERENCEMENT_FACADE[Observation domaine d''emploi Hauteur])))=0,"-",INDIRECT(NOM_FR_FACADE&amp;ADDRESS('PR-tampon'!$E149,COLUMN(REFERENCEMENT_FACADE[Observation domaine d''emploi Hauteur]))))))</f>
        <v>Nb : Le critère de recherche par hauteur n'étant pas coché ou les données (hauteur ou situation) n'étant pas saisies, l'utilisateur est alerté qu'il peut exister des limites de hauteurs et des dispositions particulières données dans le référentiel technique du procédé qui ne sont pas affichées. 
Le logiciel peut les faire apparaitre, pour ce faire : 
 - la case de recherche en fonction de la hauteur doit être cochée ;
 - les données de hauteur ET de situation du bâtiment doivent être saisies.</v>
      </c>
      <c r="O183" s="2" t="str">
        <f ca="1">IF('PR-tampon'!B149="","",IF('PR-tampon'!B149=0,"",INDIRECT(NOM_FR_FACADE&amp;ADDRESS('PR-tampon'!$E149,COLUMN(REFERENCEMENT_FACADE[[#Headers],[Colonne zone visée]])))))</f>
        <v>4
4**
4**
4**</v>
      </c>
      <c r="P183" s="2" t="str">
        <f ca="1">IF('PR-tampon'!B149="","",IF('PR-tampon'!B149=0,"",INDIRECT(NOM_FR_FACADE&amp;ADDRESS('PR-tampon'!$E149,COLUMN(REFERENCEMENT_FACADE[[#Headers],[Colonne catégorie visée]])))))</f>
        <v>I
II
III
IV</v>
      </c>
      <c r="Q183" s="88" t="str">
        <f ca="1">IF(OR(RECH_CATEGORIE=FALSE,MID(Tableau5[[#This Row],[ZONE DE SISMICITE MAXIMALE POUR LA CATEGORIE DE BATIMENT VISEE]],2,2)="**"),IF('PR-tampon'!B149="","",IF('PR-tampon'!B149=0,"",IF(INDIRECT(NOM_FR_FACADE&amp;ADDRESS('PR-tampon'!$E149,COLUMN(REFERENCEMENT_FACADE[OBSERVATIONS SUR DOMAINE D''EMPLOI Sismique])))="","-",(INDIRECT(NOM_FR_FACADE&amp;ADDRESS('PR-tampon'!$E149,COLUMN(REFERENCEMENT_FACADE[OBSERVATIONS SUR DOMAINE D''EMPLOI Sismique]))))))),"")</f>
        <v>** Domaine d'emploi sismique :
Pose du procédé de bardage rapporté EQUITONE Fixation invisible Tergo Design pour des panneaux de hauteur maximale de 2555mm et une densité de fixation d’au moins 12 inserts par m² mis en œuvre sur COB/CLT selon les dispositions particulières</v>
      </c>
      <c r="R183" s="2" t="str">
        <f ca="1">IF('PR-tampon'!B149="","",IF('PR-tampon'!B149=0,"",IF(INDIRECT(NOM_FR_FACADE&amp;ADDRESS('PR-tampon'!$E149,COLUMN(REFERENCEMENT_FACADE[REF ApL])))=0,"",INDIRECT(NOM_FR_FACADE&amp;ADDRESS('PR-tampon'!$E149,COLUMN(REFERENCEMENT_FACADE[REF ApL]))))))</f>
        <v>EFR-15-002424</v>
      </c>
    </row>
    <row r="184" spans="1:18" ht="170.1" customHeight="1" x14ac:dyDescent="0.3">
      <c r="A184" s="2">
        <f ca="1">IF('PR-tampon'!B150=0,"",IF(A183+1&gt;'MODULE DE RECHERCHE'!$F$36,"",A183+1))</f>
        <v>142</v>
      </c>
      <c r="B184" s="10">
        <f ca="1">IF('PR-tampon'!E150="","",IF('PR-tampon'!E150=0,"",INDIRECT(NOM_FR_FACADE&amp;ADDRESS('PR-tampon'!$E150,COLUMN(REFERENCEMENT_FACADE[[#Headers],[DATE REFERENCEMENT]])))))</f>
        <v>44384</v>
      </c>
      <c r="C184" s="2" t="str">
        <f ca="1">IF('PR-tampon'!B150="","",IF('PR-tampon'!B150=0,"",INDIRECT(NOM_FR_FACADE&amp;ADDRESS('PR-tampon'!$E150,COLUMN(REFERENCEMENT_FACADE[[#Headers],[ASPECT]])))))</f>
        <v>Panneaux</v>
      </c>
      <c r="D184" s="2" t="str">
        <f ca="1">IF('PR-tampon'!B150="","",IF('PR-tampon'!B150=0,"",INDIRECT(NOM_FR_FACADE&amp;ADDRESS('PR-tampon'!$E150,COLUMN(REFERENCEMENT_FACADE[[#Headers],[TYPE DE PROCEDE]])))))</f>
        <v>Bardage rapporté en panneaux de fibres-ciment (fixations invisibles)</v>
      </c>
      <c r="E184" s="2" t="str">
        <f ca="1">IF('PR-tampon'!B150="","",IF('PR-tampon'!B150=0,"",INDIRECT(NOM_FR_FACADE&amp;ADDRESS('PR-tampon'!$E150,COLUMN(REFERENCEMENT_FACADE[[#Headers],[NOM COMMERCIAL DU PROCEDE]])))))</f>
        <v>Effix Architecture</v>
      </c>
      <c r="F184" s="2" t="str">
        <f ca="1">IF('PR-tampon'!B150="","",IF('PR-tampon'!B150=0,"",INDIRECT(NOM_FR_FACADE&amp;ADDRESS('PR-tampon'!$E150,COLUMN(REFERENCEMENT_FACADE[[#Headers],[FABRICANT / TITULAIRE]])))))</f>
        <v>Ciments Calcia 
(FR)</v>
      </c>
      <c r="G184" s="2" t="str">
        <f ca="1">IF('PR-tampon'!B150="","",IF('PR-tampon'!B150=0,"",INDIRECT(NOM_FR_FACADE&amp;ADDRESS('PR-tampon'!$E150,COLUMN(REFERENCEMENT_FACADE[[#Headers],[TYPE DE DOCUMENT DE REFERENCE]])))))</f>
        <v>Avis Technique</v>
      </c>
      <c r="H184" s="2" t="str">
        <f ca="1">IF('PR-tampon'!B150="","",IF('PR-tampon'!B150=0,"",INDIRECT(NOM_FR_FACADE&amp;ADDRESS('PR-tampon'!$E150,COLUMN(REFERENCEMENT_FACADE[[#Headers],[REF]])))))</f>
        <v>2.2/13-1566_V3</v>
      </c>
      <c r="I184" s="10">
        <f ca="1">IF('PR-tampon'!B150="","",IF('PR-tampon'!B150=0,"",INDIRECT(NOM_FR_FACADE&amp;ADDRESS('PR-tampon'!$E150,COLUMN(REFERENCEMENT_FACADE[[#Headers],[AVIS LIMITE AU / VALIDITE]])))))</f>
        <v>45838</v>
      </c>
      <c r="J184" s="10" t="str">
        <f ca="1">IF('PR-tampon'!B150="","",IF('PR-tampon'!B150=0,"",INDIRECT(NOM_FR_FACADE&amp;ADDRESS('PR-tampon'!$E150,COLUMN(REFERENCEMENT_FACADE[[#Headers],[TC/TNC
dans le domaine d''emploi visé]])))))</f>
        <v>TC</v>
      </c>
      <c r="K184" s="2" t="str">
        <f ca="1">IF('PR-tampon'!B150="","",IF('PR-tampon'!B150=0,"",INDIRECT(NOM_FR_FACADE&amp;ADDRESS('PR-tampon'!$E150,COLUMN(REFERENCEMENT_FACADE[[#Headers],[Synthèse support visés]])))))</f>
        <v>COB (NF DTU 31.2) / CLT (Sous AT/DTA)</v>
      </c>
      <c r="L184" s="2" t="str">
        <f ca="1">IF('PR-tampon'!B150="","",IF('PR-tampon'!B150=0,"",INDIRECT(NOM_FR_FACADE&amp;ADDRESS('PR-tampon'!$E150,COLUMN(REFERENCEMENT_FACADE[[#Headers],[LIMITATION DE HAUTEUR DE FACADE3]])))))</f>
        <v>(Situation a à c) h≤ 10 m
(Situation d) h≤ 6 m</v>
      </c>
      <c r="M184" s="108">
        <f ca="1">IF('PR-tampon'!B150="","",IF('PR-tampon'!B150=0,"",INDIRECT(NOM_FR_FACADE&amp;ADDRESS('PR-tampon'!$E150,COLUMN(REFERENCEMENT_FACADE[[#Headers],[LIMITATION DE HAUTEUR DE FACADE]])))))</f>
        <v>10</v>
      </c>
      <c r="N184" s="88" t="str">
        <f ca="1">IF('PR-tampon'!B150="","",IF('PR-tampon'!B150=0,"",IF(INDIRECT(NOM_FR_FACADE&amp;ADDRESS('PR-tampon'!$E150,COLUMN(REFERENCEMENT_FACADE[Observation domaine d''emploi Hauteur])))=0,"-",INDIRECT(NOM_FR_FACADE&amp;ADDRESS('PR-tampon'!$E150,COLUMN(REFERENCEMENT_FACADE[Observation domaine d''emploi Hauteur]))))))</f>
        <v>Nb : Le critère de recherche par hauteur n'étant pas coché ou les données (hauteur ou situation) n'étant pas saisies, l'utilisateur est alerté qu'il peut exister des limites de hauteurs et des dispositions particulières données dans le référentiel technique du procédé qui ne sont pas affichées. 
Le logiciel peut les faire apparaitre, pour ce faire : 
 - la case de recherche en fonction de la hauteur doit être cochée ;
 - les données de hauteur ET de situation du bâtiment doivent être saisies.</v>
      </c>
      <c r="O184" s="2" t="str">
        <f ca="1">IF('PR-tampon'!B150="","",IF('PR-tampon'!B150=0,"",INDIRECT(NOM_FR_FACADE&amp;ADDRESS('PR-tampon'!$E150,COLUMN(REFERENCEMENT_FACADE[[#Headers],[Colonne zone visée]])))))</f>
        <v>4
4**
4**
4**</v>
      </c>
      <c r="P184" s="2" t="str">
        <f ca="1">IF('PR-tampon'!B150="","",IF('PR-tampon'!B150=0,"",INDIRECT(NOM_FR_FACADE&amp;ADDRESS('PR-tampon'!$E150,COLUMN(REFERENCEMENT_FACADE[[#Headers],[Colonne catégorie visée]])))))</f>
        <v>I
II
III
IV</v>
      </c>
      <c r="Q184" s="88" t="str">
        <f ca="1">IF(OR(RECH_CATEGORIE=FALSE,MID(Tableau5[[#This Row],[ZONE DE SISMICITE MAXIMALE POUR LA CATEGORIE DE BATIMENT VISEE]],2,2)="**"),IF('PR-tampon'!B150="","",IF('PR-tampon'!B150=0,"",IF(INDIRECT(NOM_FR_FACADE&amp;ADDRESS('PR-tampon'!$E150,COLUMN(REFERENCEMENT_FACADE[OBSERVATIONS SUR DOMAINE D''EMPLOI Sismique])))="","-",(INDIRECT(NOM_FR_FACADE&amp;ADDRESS('PR-tampon'!$E150,COLUMN(REFERENCEMENT_FACADE[OBSERVATIONS SUR DOMAINE D''EMPLOI Sismique]))))))),"")</f>
        <v>** Domaine d'emploi sismique :
Ossature acier galvanisé – Pose horizontale (hauteur &lt; 1 m et de surface maximale 2 m²)</v>
      </c>
      <c r="R184" s="2" t="str">
        <f ca="1">IF('PR-tampon'!B150="","",IF('PR-tampon'!B150=0,"",IF(INDIRECT(NOM_FR_FACADE&amp;ADDRESS('PR-tampon'!$E150,COLUMN(REFERENCEMENT_FACADE[REF ApL])))=0,"",INDIRECT(NOM_FR_FACADE&amp;ADDRESS('PR-tampon'!$E150,COLUMN(REFERENCEMENT_FACADE[REF ApL]))))))</f>
        <v/>
      </c>
    </row>
    <row r="185" spans="1:18" ht="170.1" customHeight="1" x14ac:dyDescent="0.3">
      <c r="A185" s="2">
        <f ca="1">IF('PR-tampon'!B151=0,"",IF(A184+1&gt;'MODULE DE RECHERCHE'!$F$36,"",A184+1))</f>
        <v>143</v>
      </c>
      <c r="B185" s="10">
        <f ca="1">IF('PR-tampon'!E151="","",IF('PR-tampon'!E151=0,"",INDIRECT(NOM_FR_FACADE&amp;ADDRESS('PR-tampon'!$E151,COLUMN(REFERENCEMENT_FACADE[[#Headers],[DATE REFERENCEMENT]])))))</f>
        <v>44383</v>
      </c>
      <c r="C185" s="2" t="str">
        <f ca="1">IF('PR-tampon'!B151="","",IF('PR-tampon'!B151=0,"",INDIRECT(NOM_FR_FACADE&amp;ADDRESS('PR-tampon'!$E151,COLUMN(REFERENCEMENT_FACADE[[#Headers],[ASPECT]])))))</f>
        <v>Panneaux</v>
      </c>
      <c r="D185" s="2" t="str">
        <f ca="1">IF('PR-tampon'!B151="","",IF('PR-tampon'!B151=0,"",INDIRECT(NOM_FR_FACADE&amp;ADDRESS('PR-tampon'!$E151,COLUMN(REFERENCEMENT_FACADE[[#Headers],[TYPE DE PROCEDE]])))))</f>
        <v>Bardage rapporté en panneaux de fibres-ciment (fixations invisibles)</v>
      </c>
      <c r="E185" s="2" t="str">
        <f ca="1">IF('PR-tampon'!B151="","",IF('PR-tampon'!B151=0,"",INDIRECT(NOM_FR_FACADE&amp;ADDRESS('PR-tampon'!$E151,COLUMN(REFERENCEMENT_FACADE[[#Headers],[NOM COMMERCIAL DU PROCEDE]])))))</f>
        <v xml:space="preserve">FibreC - concrete skin Fixation non visible </v>
      </c>
      <c r="F185" s="2" t="str">
        <f ca="1">IF('PR-tampon'!B151="","",IF('PR-tampon'!B151=0,"",INDIRECT(NOM_FR_FACADE&amp;ADDRESS('PR-tampon'!$E151,COLUMN(REFERENCEMENT_FACADE[[#Headers],[FABRICANT / TITULAIRE]])))))</f>
        <v>Rieder Faserbeton Elemente GmbH 
(DE)</v>
      </c>
      <c r="G185" s="2" t="str">
        <f ca="1">IF('PR-tampon'!B151="","",IF('PR-tampon'!B151=0,"",INDIRECT(NOM_FR_FACADE&amp;ADDRESS('PR-tampon'!$E151,COLUMN(REFERENCEMENT_FACADE[[#Headers],[TYPE DE DOCUMENT DE REFERENCE]])))))</f>
        <v>Avis Technique</v>
      </c>
      <c r="H185" s="2" t="str">
        <f ca="1">IF('PR-tampon'!B151="","",IF('PR-tampon'!B151=0,"",INDIRECT(NOM_FR_FACADE&amp;ADDRESS('PR-tampon'!$E151,COLUMN(REFERENCEMENT_FACADE[[#Headers],[REF]])))))</f>
        <v>2.2/16-1751_V2</v>
      </c>
      <c r="I185" s="10">
        <f ca="1">IF('PR-tampon'!B151="","",IF('PR-tampon'!B151=0,"",INDIRECT(NOM_FR_FACADE&amp;ADDRESS('PR-tampon'!$E151,COLUMN(REFERENCEMENT_FACADE[[#Headers],[AVIS LIMITE AU / VALIDITE]])))))</f>
        <v>46022</v>
      </c>
      <c r="J185" s="10" t="str">
        <f ca="1">IF('PR-tampon'!B151="","",IF('PR-tampon'!B151=0,"",INDIRECT(NOM_FR_FACADE&amp;ADDRESS('PR-tampon'!$E151,COLUMN(REFERENCEMENT_FACADE[[#Headers],[TC/TNC
dans le domaine d''emploi visé]])))))</f>
        <v>TC</v>
      </c>
      <c r="K185" s="2" t="str">
        <f ca="1">IF('PR-tampon'!B151="","",IF('PR-tampon'!B151=0,"",INDIRECT(NOM_FR_FACADE&amp;ADDRESS('PR-tampon'!$E151,COLUMN(REFERENCEMENT_FACADE[[#Headers],[Synthèse support visés]])))))</f>
        <v>COB (NF DTU 31.2) / CLT (Sous AT/DTA)</v>
      </c>
      <c r="L185" s="2" t="str">
        <f ca="1">IF('PR-tampon'!B151="","",IF('PR-tampon'!B151=0,"",INDIRECT(NOM_FR_FACADE&amp;ADDRESS('PR-tampon'!$E151,COLUMN(REFERENCEMENT_FACADE[[#Headers],[LIMITATION DE HAUTEUR DE FACADE3]])))))</f>
        <v>(Situation a à c) h≤ 10 m
(Situation d) h≤ 6 m</v>
      </c>
      <c r="M185" s="108">
        <f ca="1">IF('PR-tampon'!B151="","",IF('PR-tampon'!B151=0,"",INDIRECT(NOM_FR_FACADE&amp;ADDRESS('PR-tampon'!$E151,COLUMN(REFERENCEMENT_FACADE[[#Headers],[LIMITATION DE HAUTEUR DE FACADE]])))))</f>
        <v>10</v>
      </c>
      <c r="N185" s="88" t="str">
        <f ca="1">IF('PR-tampon'!B151="","",IF('PR-tampon'!B151=0,"",IF(INDIRECT(NOM_FR_FACADE&amp;ADDRESS('PR-tampon'!$E151,COLUMN(REFERENCEMENT_FACADE[Observation domaine d''emploi Hauteur])))=0,"-",INDIRECT(NOM_FR_FACADE&amp;ADDRESS('PR-tampon'!$E151,COLUMN(REFERENCEMENT_FACADE[Observation domaine d''emploi Hauteur]))))))</f>
        <v>Nb : Le critère de recherche par hauteur n'étant pas coché ou les données (hauteur ou situation) n'étant pas saisies, l'utilisateur est alerté qu'il peut exister des limites de hauteurs et des dispositions particulières données dans le référentiel technique du procédé qui ne sont pas affichées. 
Le logiciel peut les faire apparaitre, pour ce faire : 
 - la case de recherche en fonction de la hauteur doit être cochée ;
 - les données de hauteur ET de situation du bâtiment doivent être saisies.</v>
      </c>
      <c r="O185" s="2" t="str">
        <f ca="1">IF('PR-tampon'!B151="","",IF('PR-tampon'!B151=0,"",INDIRECT(NOM_FR_FACADE&amp;ADDRESS('PR-tampon'!$E151,COLUMN(REFERENCEMENT_FACADE[[#Headers],[Colonne zone visée]])))))</f>
        <v>4
4**
4**
4**</v>
      </c>
      <c r="P185" s="2" t="str">
        <f ca="1">IF('PR-tampon'!B151="","",IF('PR-tampon'!B151=0,"",INDIRECT(NOM_FR_FACADE&amp;ADDRESS('PR-tampon'!$E151,COLUMN(REFERENCEMENT_FACADE[[#Headers],[Colonne catégorie visée]])))))</f>
        <v>I
II
III
IV</v>
      </c>
      <c r="Q185" s="88" t="str">
        <f ca="1">IF(OR(RECH_CATEGORIE=FALSE,MID(Tableau5[[#This Row],[ZONE DE SISMICITE MAXIMALE POUR LA CATEGORIE DE BATIMENT VISEE]],2,2)="**"),IF('PR-tampon'!B151="","",IF('PR-tampon'!B151=0,"",IF(INDIRECT(NOM_FR_FACADE&amp;ADDRESS('PR-tampon'!$E151,COLUMN(REFERENCEMENT_FACADE[OBSERVATIONS SUR DOMAINE D''EMPLOI Sismique])))="","-",(INDIRECT(NOM_FR_FACADE&amp;ADDRESS('PR-tampon'!$E151,COLUMN(REFERENCEMENT_FACADE[OBSERVATIONS SUR DOMAINE D''EMPLOI Sismique]))))))),"")</f>
        <v>** Domaine d'emploi sismique :
Pose en zones sismiques du bardage FibreC - concrete skin Fixation non visible, pour des panneaux de format maximum 1200 x 3000 mm en bardage rapporté avec ossature NFT-SL, fixés sur 2 colonnes d’agrafes</v>
      </c>
      <c r="R185" s="2" t="str">
        <f ca="1">IF('PR-tampon'!B151="","",IF('PR-tampon'!B151=0,"",IF(INDIRECT(NOM_FR_FACADE&amp;ADDRESS('PR-tampon'!$E151,COLUMN(REFERENCEMENT_FACADE[REF ApL])))=0,"",INDIRECT(NOM_FR_FACADE&amp;ADDRESS('PR-tampon'!$E151,COLUMN(REFERENCEMENT_FACADE[REF ApL]))))))</f>
        <v/>
      </c>
    </row>
    <row r="186" spans="1:18" ht="170.1" customHeight="1" x14ac:dyDescent="0.3">
      <c r="A186" s="2">
        <f ca="1">IF('PR-tampon'!B152=0,"",IF(A185+1&gt;'MODULE DE RECHERCHE'!$F$36,"",A185+1))</f>
        <v>144</v>
      </c>
      <c r="B186" s="10">
        <f ca="1">IF('PR-tampon'!E152="","",IF('PR-tampon'!E152=0,"",INDIRECT(NOM_FR_FACADE&amp;ADDRESS('PR-tampon'!$E152,COLUMN(REFERENCEMENT_FACADE[[#Headers],[DATE REFERENCEMENT]])))))</f>
        <v>45216</v>
      </c>
      <c r="C186" s="2" t="str">
        <f ca="1">IF('PR-tampon'!B152="","",IF('PR-tampon'!B152=0,"",INDIRECT(NOM_FR_FACADE&amp;ADDRESS('PR-tampon'!$E152,COLUMN(REFERENCEMENT_FACADE[[#Headers],[ASPECT]])))))</f>
        <v>Panneaux</v>
      </c>
      <c r="D186" s="2" t="str">
        <f ca="1">IF('PR-tampon'!B152="","",IF('PR-tampon'!B152=0,"",INDIRECT(NOM_FR_FACADE&amp;ADDRESS('PR-tampon'!$E152,COLUMN(REFERENCEMENT_FACADE[[#Headers],[TYPE DE PROCEDE]])))))</f>
        <v>Bardage rapporté en panneaux de fibres-ciment (fixations traversantes)</v>
      </c>
      <c r="E186" s="2" t="str">
        <f ca="1">IF('PR-tampon'!B152="","",IF('PR-tampon'!B152=0,"",INDIRECT(NOM_FR_FACADE&amp;ADDRESS('PR-tampon'!$E152,COLUMN(REFERENCEMENT_FACADE[[#Headers],[NOM COMMERCIAL DU PROCEDE]])))))</f>
        <v>Equitone [tectiva] - Equitone [linea] – Equitone [lunara]
Ossature bois</v>
      </c>
      <c r="F186" s="2" t="str">
        <f ca="1">IF('PR-tampon'!B152="","",IF('PR-tampon'!B152=0,"",INDIRECT(NOM_FR_FACADE&amp;ADDRESS('PR-tampon'!$E152,COLUMN(REFERENCEMENT_FACADE[[#Headers],[FABRICANT / TITULAIRE]])))))</f>
        <v xml:space="preserve">Etex France Exteriors 
(FR) </v>
      </c>
      <c r="G186" s="2" t="str">
        <f ca="1">IF('PR-tampon'!B152="","",IF('PR-tampon'!B152=0,"",INDIRECT(NOM_FR_FACADE&amp;ADDRESS('PR-tampon'!$E152,COLUMN(REFERENCEMENT_FACADE[[#Headers],[TYPE DE DOCUMENT DE REFERENCE]])))))</f>
        <v>Appréciation Technique de Transition</v>
      </c>
      <c r="H186" s="2" t="str">
        <f ca="1">IF('PR-tampon'!B152="","",IF('PR-tampon'!B152=0,"",INDIRECT(NOM_FR_FACADE&amp;ADDRESS('PR-tampon'!$E152,COLUMN(REFERENCEMENT_FACADE[[#Headers],[REF]])))))</f>
        <v>20/008_v2</v>
      </c>
      <c r="I186" s="10">
        <f ca="1">IF('PR-tampon'!B152="","",IF('PR-tampon'!B152=0,"",INDIRECT(NOM_FR_FACADE&amp;ADDRESS('PR-tampon'!$E152,COLUMN(REFERENCEMENT_FACADE[[#Headers],[AVIS LIMITE AU / VALIDITE]])))))</f>
        <v>46174</v>
      </c>
      <c r="J186" s="10" t="str">
        <f ca="1">IF('PR-tampon'!B152="","",IF('PR-tampon'!B152=0,"",INDIRECT(NOM_FR_FACADE&amp;ADDRESS('PR-tampon'!$E152,COLUMN(REFERENCEMENT_FACADE[[#Headers],[TC/TNC
dans le domaine d''emploi visé]])))))</f>
        <v>TNC
(Les Appréciations Techniques de Transition ne sont pas reconnues en technique courante)</v>
      </c>
      <c r="K186" s="2" t="str">
        <f ca="1">IF('PR-tampon'!B152="","",IF('PR-tampon'!B152=0,"",INDIRECT(NOM_FR_FACADE&amp;ADDRESS('PR-tampon'!$E152,COLUMN(REFERENCEMENT_FACADE[[#Headers],[Synthèse support visés]])))))</f>
        <v>COB (NF DTU 31.2) / CLT (Sous AT/DTA)</v>
      </c>
      <c r="L186" s="2" t="str">
        <f ca="1">IF('PR-tampon'!B152="","",IF('PR-tampon'!B152=0,"",INDIRECT(NOM_FR_FACADE&amp;ADDRESS('PR-tampon'!$E152,COLUMN(REFERENCEMENT_FACADE[[#Headers],[LIMITATION DE HAUTEUR DE FACADE3]])))))</f>
        <v>(Situation a à c) h≤ 18 m
(Situation d) h≤ 10 m</v>
      </c>
      <c r="M186" s="108">
        <f ca="1">IF('PR-tampon'!B152="","",IF('PR-tampon'!B152=0,"",INDIRECT(NOM_FR_FACADE&amp;ADDRESS('PR-tampon'!$E152,COLUMN(REFERENCEMENT_FACADE[[#Headers],[LIMITATION DE HAUTEUR DE FACADE]])))))</f>
        <v>18</v>
      </c>
      <c r="N186" s="88" t="str">
        <f ca="1">IF('PR-tampon'!B152="","",IF('PR-tampon'!B152=0,"",IF(INDIRECT(NOM_FR_FACADE&amp;ADDRESS('PR-tampon'!$E152,COLUMN(REFERENCEMENT_FACADE[Observation domaine d''emploi Hauteur])))=0,"-",INDIRECT(NOM_FR_FACADE&amp;ADDRESS('PR-tampon'!$E152,COLUMN(REFERENCEMENT_FACADE[Observation domaine d''emploi Hauteur]))))))</f>
        <v>Nb : Le critère de recherche par hauteur n'étant pas coché ou les données (hauteur ou situation) n'étant pas saisies, l'utilisateur est alerté qu'il peut exister des limites de hauteurs et des dispositions particulières données dans le référentiel technique du procédé qui ne sont pas affichées. 
Le logiciel peut les faire apparaitre, pour ce faire : 
 - la case de recherche en fonction de la hauteur doit être cochée ;
 - les données de hauteur ET de situation du bâtiment doivent être saisies.</v>
      </c>
      <c r="O186" s="2" t="str">
        <f ca="1">IF('PR-tampon'!B152="","",IF('PR-tampon'!B152=0,"",INDIRECT(NOM_FR_FACADE&amp;ADDRESS('PR-tampon'!$E152,COLUMN(REFERENCEMENT_FACADE[[#Headers],[Colonne zone visée]])))))</f>
        <v>4
4
4
4</v>
      </c>
      <c r="P186" s="2" t="str">
        <f ca="1">IF('PR-tampon'!B152="","",IF('PR-tampon'!B152=0,"",INDIRECT(NOM_FR_FACADE&amp;ADDRESS('PR-tampon'!$E152,COLUMN(REFERENCEMENT_FACADE[[#Headers],[Colonne catégorie visée]])))))</f>
        <v>I
II
III
IV</v>
      </c>
      <c r="Q186" s="88" t="str">
        <f ca="1">IF(OR(RECH_CATEGORIE=FALSE,MID(Tableau5[[#This Row],[ZONE DE SISMICITE MAXIMALE POUR LA CATEGORIE DE BATIMENT VISEE]],2,2)="**"),IF('PR-tampon'!B152="","",IF('PR-tampon'!B152=0,"",IF(INDIRECT(NOM_FR_FACADE&amp;ADDRESS('PR-tampon'!$E152,COLUMN(REFERENCEMENT_FACADE[OBSERVATIONS SUR DOMAINE D''EMPLOI Sismique])))="","-",(INDIRECT(NOM_FR_FACADE&amp;ADDRESS('PR-tampon'!$E152,COLUMN(REFERENCEMENT_FACADE[OBSERVATIONS SUR DOMAINE D''EMPLOI Sismique]))))))),"")</f>
        <v>-</v>
      </c>
      <c r="R186" s="2" t="str">
        <f ca="1">IF('PR-tampon'!B152="","",IF('PR-tampon'!B152=0,"",IF(INDIRECT(NOM_FR_FACADE&amp;ADDRESS('PR-tampon'!$E152,COLUMN(REFERENCEMENT_FACADE[REF ApL])))=0,"",INDIRECT(NOM_FR_FACADE&amp;ADDRESS('PR-tampon'!$E152,COLUMN(REFERENCEMENT_FACADE[REF ApL]))))))</f>
        <v/>
      </c>
    </row>
    <row r="187" spans="1:18" ht="170.1" customHeight="1" x14ac:dyDescent="0.3">
      <c r="A187" s="2">
        <f ca="1">IF('PR-tampon'!B153=0,"",IF(A186+1&gt;'MODULE DE RECHERCHE'!$F$36,"",A186+1))</f>
        <v>145</v>
      </c>
      <c r="B187" s="10">
        <f ca="1">IF('PR-tampon'!E153="","",IF('PR-tampon'!E153=0,"",INDIRECT(NOM_FR_FACADE&amp;ADDRESS('PR-tampon'!$E153,COLUMN(REFERENCEMENT_FACADE[[#Headers],[DATE REFERENCEMENT]])))))</f>
        <v>44536</v>
      </c>
      <c r="C187" s="2" t="str">
        <f ca="1">IF('PR-tampon'!B153="","",IF('PR-tampon'!B153=0,"",INDIRECT(NOM_FR_FACADE&amp;ADDRESS('PR-tampon'!$E153,COLUMN(REFERENCEMENT_FACADE[[#Headers],[ASPECT]])))))</f>
        <v>Panneaux</v>
      </c>
      <c r="D187" s="2" t="str">
        <f ca="1">IF('PR-tampon'!B153="","",IF('PR-tampon'!B153=0,"",INDIRECT(NOM_FR_FACADE&amp;ADDRESS('PR-tampon'!$E153,COLUMN(REFERENCEMENT_FACADE[[#Headers],[TYPE DE PROCEDE]])))))</f>
        <v>Bardage rapporté en panneaux de fibres-ciment (fixations traversantes)</v>
      </c>
      <c r="E187" s="2" t="str">
        <f ca="1">IF('PR-tampon'!B153="","",IF('PR-tampon'!B153=0,"",INDIRECT(NOM_FR_FACADE&amp;ADDRESS('PR-tampon'!$E153,COLUMN(REFERENCEMENT_FACADE[[#Headers],[NOM COMMERCIAL DU PROCEDE]])))))</f>
        <v>Cembrit® Patina
Ossatures Bois et Métal</v>
      </c>
      <c r="F187" s="2" t="str">
        <f ca="1">IF('PR-tampon'!B153="","",IF('PR-tampon'!B153=0,"",INDIRECT(NOM_FR_FACADE&amp;ADDRESS('PR-tampon'!$E153,COLUMN(REFERENCEMENT_FACADE[[#Headers],[FABRICANT / TITULAIRE]])))))</f>
        <v>Cembrit Holding A/S 
(DK)</v>
      </c>
      <c r="G187" s="2" t="str">
        <f ca="1">IF('PR-tampon'!B153="","",IF('PR-tampon'!B153=0,"",INDIRECT(NOM_FR_FACADE&amp;ADDRESS('PR-tampon'!$E153,COLUMN(REFERENCEMENT_FACADE[[#Headers],[TYPE DE DOCUMENT DE REFERENCE]])))))</f>
        <v>Appréciation Technique de Transition</v>
      </c>
      <c r="H187" s="2" t="str">
        <f ca="1">IF('PR-tampon'!B153="","",IF('PR-tampon'!B153=0,"",INDIRECT(NOM_FR_FACADE&amp;ADDRESS('PR-tampon'!$E153,COLUMN(REFERENCEMENT_FACADE[[#Headers],[REF]])))))</f>
        <v>21/033_v1</v>
      </c>
      <c r="I187" s="10">
        <f ca="1">IF('PR-tampon'!B153="","",IF('PR-tampon'!B153=0,"",INDIRECT(NOM_FR_FACADE&amp;ADDRESS('PR-tampon'!$E153,COLUMN(REFERENCEMENT_FACADE[[#Headers],[AVIS LIMITE AU / VALIDITE]])))))</f>
        <v>46174</v>
      </c>
      <c r="J187" s="10" t="str">
        <f ca="1">IF('PR-tampon'!B153="","",IF('PR-tampon'!B153=0,"",INDIRECT(NOM_FR_FACADE&amp;ADDRESS('PR-tampon'!$E153,COLUMN(REFERENCEMENT_FACADE[[#Headers],[TC/TNC
dans le domaine d''emploi visé]])))))</f>
        <v>TNC
(Les Appréciations Techniques de Transition ne sont pas reconnues en technique courante)</v>
      </c>
      <c r="K187" s="2" t="str">
        <f ca="1">IF('PR-tampon'!B153="","",IF('PR-tampon'!B153=0,"",INDIRECT(NOM_FR_FACADE&amp;ADDRESS('PR-tampon'!$E153,COLUMN(REFERENCEMENT_FACADE[[#Headers],[Synthèse support visés]])))))</f>
        <v>COB (NF DTU 31.2) / CLT (Sous AT/DTA)</v>
      </c>
      <c r="L187" s="2" t="str">
        <f ca="1">IF('PR-tampon'!B153="","",IF('PR-tampon'!B153=0,"",INDIRECT(NOM_FR_FACADE&amp;ADDRESS('PR-tampon'!$E153,COLUMN(REFERENCEMENT_FACADE[[#Headers],[LIMITATION DE HAUTEUR DE FACADE3]])))))</f>
        <v>(Situation a à c) h≤ 18 m
(Situation d) h≤ 10 m</v>
      </c>
      <c r="M187" s="108">
        <f ca="1">IF('PR-tampon'!B153="","",IF('PR-tampon'!B153=0,"",INDIRECT(NOM_FR_FACADE&amp;ADDRESS('PR-tampon'!$E153,COLUMN(REFERENCEMENT_FACADE[[#Headers],[LIMITATION DE HAUTEUR DE FACADE]])))))</f>
        <v>18</v>
      </c>
      <c r="N187" s="88" t="str">
        <f ca="1">IF('PR-tampon'!B153="","",IF('PR-tampon'!B153=0,"",IF(INDIRECT(NOM_FR_FACADE&amp;ADDRESS('PR-tampon'!$E153,COLUMN(REFERENCEMENT_FACADE[Observation domaine d''emploi Hauteur])))=0,"-",INDIRECT(NOM_FR_FACADE&amp;ADDRESS('PR-tampon'!$E153,COLUMN(REFERENCEMENT_FACADE[Observation domaine d''emploi Hauteur]))))))</f>
        <v>Nb : Le critère de recherche par hauteur n'étant pas coché ou les données (hauteur ou situation) n'étant pas saisies, l'utilisateur est alerté qu'il peut exister des limites de hauteurs et des dispositions particulières données dans le référentiel technique du procédé qui ne sont pas affichées. 
Le logiciel peut les faire apparaitre, pour ce faire : 
 - la case de recherche en fonction de la hauteur doit être cochée ;
 - les données de hauteur ET de situation du bâtiment doivent être saisies.</v>
      </c>
      <c r="O187" s="2" t="str">
        <f ca="1">IF('PR-tampon'!B153="","",IF('PR-tampon'!B153=0,"",INDIRECT(NOM_FR_FACADE&amp;ADDRESS('PR-tampon'!$E153,COLUMN(REFERENCEMENT_FACADE[[#Headers],[Colonne zone visée]])))))</f>
        <v>4
4**
4**
1</v>
      </c>
      <c r="P187" s="2" t="str">
        <f ca="1">IF('PR-tampon'!B153="","",IF('PR-tampon'!B153=0,"",INDIRECT(NOM_FR_FACADE&amp;ADDRESS('PR-tampon'!$E153,COLUMN(REFERENCEMENT_FACADE[[#Headers],[Colonne catégorie visée]])))))</f>
        <v>I
II
III
IV</v>
      </c>
      <c r="Q187" s="88" t="str">
        <f ca="1">IF(OR(RECH_CATEGORIE=FALSE,MID(Tableau5[[#This Row],[ZONE DE SISMICITE MAXIMALE POUR LA CATEGORIE DE BATIMENT VISEE]],2,2)="**"),IF('PR-tampon'!B153="","",IF('PR-tampon'!B153=0,"",IF(INDIRECT(NOM_FR_FACADE&amp;ADDRESS('PR-tampon'!$E153,COLUMN(REFERENCEMENT_FACADE[OBSERVATIONS SUR DOMAINE D''EMPLOI Sismique])))="","-",(INDIRECT(NOM_FR_FACADE&amp;ADDRESS('PR-tampon'!$E153,COLUMN(REFERENCEMENT_FACADE[OBSERVATIONS SUR DOMAINE D''EMPLOI Sismique]))))))),"")</f>
        <v>** Domaine d'emploi sismique :
Plaques CEMBRIT® PATINA épaisseur 8 mm et plaques CEMBRIT® PATINA Inline épaisseur 9,5 / 8mm</v>
      </c>
      <c r="R187" s="2" t="str">
        <f ca="1">IF('PR-tampon'!B153="","",IF('PR-tampon'!B153=0,"",IF(INDIRECT(NOM_FR_FACADE&amp;ADDRESS('PR-tampon'!$E153,COLUMN(REFERENCEMENT_FACADE[REF ApL])))=0,"",INDIRECT(NOM_FR_FACADE&amp;ADDRESS('PR-tampon'!$E153,COLUMN(REFERENCEMENT_FACADE[REF ApL]))))))</f>
        <v/>
      </c>
    </row>
    <row r="188" spans="1:18" ht="170.1" customHeight="1" x14ac:dyDescent="0.3">
      <c r="A188" s="2">
        <f ca="1">IF('PR-tampon'!B154=0,"",IF(A187+1&gt;'MODULE DE RECHERCHE'!$F$36,"",A187+1))</f>
        <v>146</v>
      </c>
      <c r="B188" s="10">
        <f ca="1">IF('PR-tampon'!E154="","",IF('PR-tampon'!E154=0,"",INDIRECT(NOM_FR_FACADE&amp;ADDRESS('PR-tampon'!$E154,COLUMN(REFERENCEMENT_FACADE[[#Headers],[DATE REFERENCEMENT]])))))</f>
        <v>44427</v>
      </c>
      <c r="C188" s="2" t="str">
        <f ca="1">IF('PR-tampon'!B154="","",IF('PR-tampon'!B154=0,"",INDIRECT(NOM_FR_FACADE&amp;ADDRESS('PR-tampon'!$E154,COLUMN(REFERENCEMENT_FACADE[[#Headers],[ASPECT]])))))</f>
        <v>Panneaux</v>
      </c>
      <c r="D188" s="2" t="str">
        <f ca="1">IF('PR-tampon'!B154="","",IF('PR-tampon'!B154=0,"",INDIRECT(NOM_FR_FACADE&amp;ADDRESS('PR-tampon'!$E154,COLUMN(REFERENCEMENT_FACADE[[#Headers],[TYPE DE PROCEDE]])))))</f>
        <v>Bardage rapporté en panneaux de fibres-ciment (fixations traversantes)</v>
      </c>
      <c r="E188" s="2" t="str">
        <f ca="1">IF('PR-tampon'!B154="","",IF('PR-tampon'!B154=0,"",INDIRECT(NOM_FR_FACADE&amp;ADDRESS('PR-tampon'!$E154,COLUMN(REFERENCEMENT_FACADE[[#Headers],[NOM COMMERCIAL DU PROCEDE]])))))</f>
        <v xml:space="preserve">Cembrit® Cover et Cembrit® Solid </v>
      </c>
      <c r="F188" s="2" t="str">
        <f ca="1">IF('PR-tampon'!B154="","",IF('PR-tampon'!B154=0,"",INDIRECT(NOM_FR_FACADE&amp;ADDRESS('PR-tampon'!$E154,COLUMN(REFERENCEMENT_FACADE[[#Headers],[FABRICANT / TITULAIRE]])))))</f>
        <v>Cembrit Holding A/S 
(DK)</v>
      </c>
      <c r="G188" s="2" t="str">
        <f ca="1">IF('PR-tampon'!B154="","",IF('PR-tampon'!B154=0,"",INDIRECT(NOM_FR_FACADE&amp;ADDRESS('PR-tampon'!$E154,COLUMN(REFERENCEMENT_FACADE[[#Headers],[TYPE DE DOCUMENT DE REFERENCE]])))))</f>
        <v>Appréciation Technique de Transition</v>
      </c>
      <c r="H188" s="2" t="str">
        <f ca="1">IF('PR-tampon'!B154="","",IF('PR-tampon'!B154=0,"",INDIRECT(NOM_FR_FACADE&amp;ADDRESS('PR-tampon'!$E154,COLUMN(REFERENCEMENT_FACADE[[#Headers],[REF]])))))</f>
        <v>20/022_v1</v>
      </c>
      <c r="I188" s="10">
        <f ca="1">IF('PR-tampon'!B154="","",IF('PR-tampon'!B154=0,"",INDIRECT(NOM_FR_FACADE&amp;ADDRESS('PR-tampon'!$E154,COLUMN(REFERENCEMENT_FACADE[[#Headers],[AVIS LIMITE AU / VALIDITE]])))))</f>
        <v>45992</v>
      </c>
      <c r="J188" s="10" t="str">
        <f ca="1">IF('PR-tampon'!B154="","",IF('PR-tampon'!B154=0,"",INDIRECT(NOM_FR_FACADE&amp;ADDRESS('PR-tampon'!$E154,COLUMN(REFERENCEMENT_FACADE[[#Headers],[TC/TNC
dans le domaine d''emploi visé]])))))</f>
        <v>TNC
(Les Appréciations Techniques de Transition ne sont pas reconnues en technique courante)</v>
      </c>
      <c r="K188" s="2" t="str">
        <f ca="1">IF('PR-tampon'!B154="","",IF('PR-tampon'!B154=0,"",INDIRECT(NOM_FR_FACADE&amp;ADDRESS('PR-tampon'!$E154,COLUMN(REFERENCEMENT_FACADE[[#Headers],[Synthèse support visés]])))))</f>
        <v>COB (NF DTU 31.2) / CLT (Sous AT/DTA)</v>
      </c>
      <c r="L188" s="2" t="str">
        <f ca="1">IF('PR-tampon'!B154="","",IF('PR-tampon'!B154=0,"",INDIRECT(NOM_FR_FACADE&amp;ADDRESS('PR-tampon'!$E154,COLUMN(REFERENCEMENT_FACADE[[#Headers],[LIMITATION DE HAUTEUR DE FACADE3]])))))</f>
        <v>(Situation a à c) h≤ 18 m
(Situation d) h≤ 10 m</v>
      </c>
      <c r="M188" s="108">
        <f ca="1">IF('PR-tampon'!B154="","",IF('PR-tampon'!B154=0,"",INDIRECT(NOM_FR_FACADE&amp;ADDRESS('PR-tampon'!$E154,COLUMN(REFERENCEMENT_FACADE[[#Headers],[LIMITATION DE HAUTEUR DE FACADE]])))))</f>
        <v>18</v>
      </c>
      <c r="N188" s="88" t="str">
        <f ca="1">IF('PR-tampon'!B154="","",IF('PR-tampon'!B154=0,"",IF(INDIRECT(NOM_FR_FACADE&amp;ADDRESS('PR-tampon'!$E154,COLUMN(REFERENCEMENT_FACADE[Observation domaine d''emploi Hauteur])))=0,"-",INDIRECT(NOM_FR_FACADE&amp;ADDRESS('PR-tampon'!$E154,COLUMN(REFERENCEMENT_FACADE[Observation domaine d''emploi Hauteur]))))))</f>
        <v>Nb : Le critère de recherche par hauteur n'étant pas coché ou les données (hauteur ou situation) n'étant pas saisies, l'utilisateur est alerté qu'il peut exister des limites de hauteurs et des dispositions particulières données dans le référentiel technique du procédé qui ne sont pas affichées. 
Le logiciel peut les faire apparaitre, pour ce faire : 
 - la case de recherche en fonction de la hauteur doit être cochée ;
 - les données de hauteur ET de situation du bâtiment doivent être saisies.</v>
      </c>
      <c r="O188" s="2" t="str">
        <f ca="1">IF('PR-tampon'!B154="","",IF('PR-tampon'!B154=0,"",INDIRECT(NOM_FR_FACADE&amp;ADDRESS('PR-tampon'!$E154,COLUMN(REFERENCEMENT_FACADE[[#Headers],[Colonne zone visée]])))))</f>
        <v>4
4
4
4</v>
      </c>
      <c r="P188" s="2" t="str">
        <f ca="1">IF('PR-tampon'!B154="","",IF('PR-tampon'!B154=0,"",INDIRECT(NOM_FR_FACADE&amp;ADDRESS('PR-tampon'!$E154,COLUMN(REFERENCEMENT_FACADE[[#Headers],[Colonne catégorie visée]])))))</f>
        <v>I
II
III
IV</v>
      </c>
      <c r="Q188" s="88" t="str">
        <f ca="1">IF(OR(RECH_CATEGORIE=FALSE,MID(Tableau5[[#This Row],[ZONE DE SISMICITE MAXIMALE POUR LA CATEGORIE DE BATIMENT VISEE]],2,2)="**"),IF('PR-tampon'!B154="","",IF('PR-tampon'!B154=0,"",IF(INDIRECT(NOM_FR_FACADE&amp;ADDRESS('PR-tampon'!$E154,COLUMN(REFERENCEMENT_FACADE[OBSERVATIONS SUR DOMAINE D''EMPLOI Sismique])))="","-",(INDIRECT(NOM_FR_FACADE&amp;ADDRESS('PR-tampon'!$E154,COLUMN(REFERENCEMENT_FACADE[OBSERVATIONS SUR DOMAINE D''EMPLOI Sismique]))))))),"")</f>
        <v>-</v>
      </c>
      <c r="R188" s="2" t="str">
        <f ca="1">IF('PR-tampon'!B154="","",IF('PR-tampon'!B154=0,"",IF(INDIRECT(NOM_FR_FACADE&amp;ADDRESS('PR-tampon'!$E154,COLUMN(REFERENCEMENT_FACADE[REF ApL])))=0,"",INDIRECT(NOM_FR_FACADE&amp;ADDRESS('PR-tampon'!$E154,COLUMN(REFERENCEMENT_FACADE[REF ApL]))))))</f>
        <v/>
      </c>
    </row>
    <row r="189" spans="1:18" ht="170.1" customHeight="1" x14ac:dyDescent="0.3">
      <c r="A189" s="2">
        <f ca="1">IF('PR-tampon'!B155=0,"",IF(A188+1&gt;'MODULE DE RECHERCHE'!$F$36,"",A188+1))</f>
        <v>147</v>
      </c>
      <c r="B189" s="10">
        <f ca="1">IF('PR-tampon'!E155="","",IF('PR-tampon'!E155=0,"",INDIRECT(NOM_FR_FACADE&amp;ADDRESS('PR-tampon'!$E155,COLUMN(REFERENCEMENT_FACADE[[#Headers],[DATE REFERENCEMENT]])))))</f>
        <v>44427</v>
      </c>
      <c r="C189" s="2" t="str">
        <f ca="1">IF('PR-tampon'!B155="","",IF('PR-tampon'!B155=0,"",INDIRECT(NOM_FR_FACADE&amp;ADDRESS('PR-tampon'!$E155,COLUMN(REFERENCEMENT_FACADE[[#Headers],[ASPECT]])))))</f>
        <v>Panneaux</v>
      </c>
      <c r="D189" s="2" t="str">
        <f ca="1">IF('PR-tampon'!B155="","",IF('PR-tampon'!B155=0,"",INDIRECT(NOM_FR_FACADE&amp;ADDRESS('PR-tampon'!$E155,COLUMN(REFERENCEMENT_FACADE[[#Headers],[TYPE DE PROCEDE]])))))</f>
        <v>Bardage rapporté en panneaux de fibres-ciment (fixations traversantes)</v>
      </c>
      <c r="E189" s="2" t="str">
        <f ca="1">IF('PR-tampon'!B155="","",IF('PR-tampon'!B155=0,"",INDIRECT(NOM_FR_FACADE&amp;ADDRESS('PR-tampon'!$E155,COLUMN(REFERENCEMENT_FACADE[[#Headers],[NOM COMMERCIAL DU PROCEDE]])))))</f>
        <v>Cembrit® Planatural</v>
      </c>
      <c r="F189" s="2" t="str">
        <f ca="1">IF('PR-tampon'!B155="","",IF('PR-tampon'!B155=0,"",INDIRECT(NOM_FR_FACADE&amp;ADDRESS('PR-tampon'!$E155,COLUMN(REFERENCEMENT_FACADE[[#Headers],[FABRICANT / TITULAIRE]])))))</f>
        <v>Cembrit Holding A/S 
(DK)</v>
      </c>
      <c r="G189" s="2" t="str">
        <f ca="1">IF('PR-tampon'!B155="","",IF('PR-tampon'!B155=0,"",INDIRECT(NOM_FR_FACADE&amp;ADDRESS('PR-tampon'!$E155,COLUMN(REFERENCEMENT_FACADE[[#Headers],[TYPE DE DOCUMENT DE REFERENCE]])))))</f>
        <v>Appréciation Technique de Transition</v>
      </c>
      <c r="H189" s="2" t="str">
        <f ca="1">IF('PR-tampon'!B155="","",IF('PR-tampon'!B155=0,"",INDIRECT(NOM_FR_FACADE&amp;ADDRESS('PR-tampon'!$E155,COLUMN(REFERENCEMENT_FACADE[[#Headers],[REF]])))))</f>
        <v>20/023_v1</v>
      </c>
      <c r="I189" s="10">
        <f ca="1">IF('PR-tampon'!B155="","",IF('PR-tampon'!B155=0,"",INDIRECT(NOM_FR_FACADE&amp;ADDRESS('PR-tampon'!$E155,COLUMN(REFERENCEMENT_FACADE[[#Headers],[AVIS LIMITE AU / VALIDITE]])))))</f>
        <v>45992</v>
      </c>
      <c r="J189" s="10" t="str">
        <f ca="1">IF('PR-tampon'!B155="","",IF('PR-tampon'!B155=0,"",INDIRECT(NOM_FR_FACADE&amp;ADDRESS('PR-tampon'!$E155,COLUMN(REFERENCEMENT_FACADE[[#Headers],[TC/TNC
dans le domaine d''emploi visé]])))))</f>
        <v>TNC
(Les Appréciations Techniques de Transition ne sont pas reconnues en technique courante)</v>
      </c>
      <c r="K189" s="2" t="str">
        <f ca="1">IF('PR-tampon'!B155="","",IF('PR-tampon'!B155=0,"",INDIRECT(NOM_FR_FACADE&amp;ADDRESS('PR-tampon'!$E155,COLUMN(REFERENCEMENT_FACADE[[#Headers],[Synthèse support visés]])))))</f>
        <v>COB (NF DTU 31.2) / CLT (Sous AT/DTA)</v>
      </c>
      <c r="L189" s="2" t="str">
        <f ca="1">IF('PR-tampon'!B155="","",IF('PR-tampon'!B155=0,"",INDIRECT(NOM_FR_FACADE&amp;ADDRESS('PR-tampon'!$E155,COLUMN(REFERENCEMENT_FACADE[[#Headers],[LIMITATION DE HAUTEUR DE FACADE3]])))))</f>
        <v>(Situation a à c) h≤ 18 m
(Situation d) h≤ 10 m</v>
      </c>
      <c r="M189" s="108">
        <f ca="1">IF('PR-tampon'!B155="","",IF('PR-tampon'!B155=0,"",INDIRECT(NOM_FR_FACADE&amp;ADDRESS('PR-tampon'!$E155,COLUMN(REFERENCEMENT_FACADE[[#Headers],[LIMITATION DE HAUTEUR DE FACADE]])))))</f>
        <v>18</v>
      </c>
      <c r="N189" s="88" t="str">
        <f ca="1">IF('PR-tampon'!B155="","",IF('PR-tampon'!B155=0,"",IF(INDIRECT(NOM_FR_FACADE&amp;ADDRESS('PR-tampon'!$E155,COLUMN(REFERENCEMENT_FACADE[Observation domaine d''emploi Hauteur])))=0,"-",INDIRECT(NOM_FR_FACADE&amp;ADDRESS('PR-tampon'!$E155,COLUMN(REFERENCEMENT_FACADE[Observation domaine d''emploi Hauteur]))))))</f>
        <v>Nb : Le critère de recherche par hauteur n'étant pas coché ou les données (hauteur ou situation) n'étant pas saisies, l'utilisateur est alerté qu'il peut exister des limites de hauteurs et des dispositions particulières données dans le référentiel technique du procédé qui ne sont pas affichées. 
Le logiciel peut les faire apparaitre, pour ce faire : 
 - la case de recherche en fonction de la hauteur doit être cochée ;
 - les données de hauteur ET de situation du bâtiment doivent être saisies.</v>
      </c>
      <c r="O189" s="2" t="str">
        <f ca="1">IF('PR-tampon'!B155="","",IF('PR-tampon'!B155=0,"",INDIRECT(NOM_FR_FACADE&amp;ADDRESS('PR-tampon'!$E155,COLUMN(REFERENCEMENT_FACADE[[#Headers],[Colonne zone visée]])))))</f>
        <v>4
4
4
1</v>
      </c>
      <c r="P189" s="2" t="str">
        <f ca="1">IF('PR-tampon'!B155="","",IF('PR-tampon'!B155=0,"",INDIRECT(NOM_FR_FACADE&amp;ADDRESS('PR-tampon'!$E155,COLUMN(REFERENCEMENT_FACADE[[#Headers],[Colonne catégorie visée]])))))</f>
        <v>I
II
III
IV</v>
      </c>
      <c r="Q189" s="88" t="str">
        <f ca="1">IF(OR(RECH_CATEGORIE=FALSE,MID(Tableau5[[#This Row],[ZONE DE SISMICITE MAXIMALE POUR LA CATEGORIE DE BATIMENT VISEE]],2,2)="**"),IF('PR-tampon'!B155="","",IF('PR-tampon'!B155=0,"",IF(INDIRECT(NOM_FR_FACADE&amp;ADDRESS('PR-tampon'!$E155,COLUMN(REFERENCEMENT_FACADE[OBSERVATIONS SUR DOMAINE D''EMPLOI Sismique])))="","-",(INDIRECT(NOM_FR_FACADE&amp;ADDRESS('PR-tampon'!$E155,COLUMN(REFERENCEMENT_FACADE[OBSERVATIONS SUR DOMAINE D''EMPLOI Sismique]))))))),"")</f>
        <v>-</v>
      </c>
      <c r="R189" s="2" t="str">
        <f ca="1">IF('PR-tampon'!B155="","",IF('PR-tampon'!B155=0,"",IF(INDIRECT(NOM_FR_FACADE&amp;ADDRESS('PR-tampon'!$E155,COLUMN(REFERENCEMENT_FACADE[REF ApL])))=0,"",INDIRECT(NOM_FR_FACADE&amp;ADDRESS('PR-tampon'!$E155,COLUMN(REFERENCEMENT_FACADE[REF ApL]))))))</f>
        <v/>
      </c>
    </row>
    <row r="190" spans="1:18" ht="170.1" customHeight="1" x14ac:dyDescent="0.3">
      <c r="A190" s="2">
        <f ca="1">IF('PR-tampon'!B156=0,"",IF(A189+1&gt;'MODULE DE RECHERCHE'!$F$36,"",A189+1))</f>
        <v>148</v>
      </c>
      <c r="B190" s="10">
        <f ca="1">IF('PR-tampon'!E156="","",IF('PR-tampon'!E156=0,"",INDIRECT(NOM_FR_FACADE&amp;ADDRESS('PR-tampon'!$E156,COLUMN(REFERENCEMENT_FACADE[[#Headers],[DATE REFERENCEMENT]])))))</f>
        <v>44427</v>
      </c>
      <c r="C190" s="2" t="str">
        <f ca="1">IF('PR-tampon'!B156="","",IF('PR-tampon'!B156=0,"",INDIRECT(NOM_FR_FACADE&amp;ADDRESS('PR-tampon'!$E156,COLUMN(REFERENCEMENT_FACADE[[#Headers],[ASPECT]])))))</f>
        <v>Panneaux</v>
      </c>
      <c r="D190" s="2" t="str">
        <f ca="1">IF('PR-tampon'!B156="","",IF('PR-tampon'!B156=0,"",INDIRECT(NOM_FR_FACADE&amp;ADDRESS('PR-tampon'!$E156,COLUMN(REFERENCEMENT_FACADE[[#Headers],[TYPE DE PROCEDE]])))))</f>
        <v>Bardage rapporté en panneaux de fibres-ciment (fixations traversantes)</v>
      </c>
      <c r="E190" s="2" t="str">
        <f ca="1">IF('PR-tampon'!B156="","",IF('PR-tampon'!B156=0,"",INDIRECT(NOM_FR_FACADE&amp;ADDRESS('PR-tampon'!$E156,COLUMN(REFERENCEMENT_FACADE[[#Headers],[NOM COMMERCIAL DU PROCEDE]])))))</f>
        <v xml:space="preserve">COLORMAT </v>
      </c>
      <c r="F190" s="2" t="str">
        <f ca="1">IF('PR-tampon'!B156="","",IF('PR-tampon'!B156=0,"",INDIRECT(NOM_FR_FACADE&amp;ADDRESS('PR-tampon'!$E156,COLUMN(REFERENCEMENT_FACADE[[#Headers],[FABRICANT / TITULAIRE]])))))</f>
        <v>Scheerders Van Kerchove’s (SVK) 
(BE)</v>
      </c>
      <c r="G190" s="2" t="str">
        <f ca="1">IF('PR-tampon'!B156="","",IF('PR-tampon'!B156=0,"",INDIRECT(NOM_FR_FACADE&amp;ADDRESS('PR-tampon'!$E156,COLUMN(REFERENCEMENT_FACADE[[#Headers],[TYPE DE DOCUMENT DE REFERENCE]])))))</f>
        <v>Appréciation Technique de Transition</v>
      </c>
      <c r="H190" s="2" t="str">
        <f ca="1">IF('PR-tampon'!B156="","",IF('PR-tampon'!B156=0,"",INDIRECT(NOM_FR_FACADE&amp;ADDRESS('PR-tampon'!$E156,COLUMN(REFERENCEMENT_FACADE[[#Headers],[REF]])))))</f>
        <v>20/011_v1</v>
      </c>
      <c r="I190" s="10">
        <f ca="1">IF('PR-tampon'!B156="","",IF('PR-tampon'!B156=0,"",INDIRECT(NOM_FR_FACADE&amp;ADDRESS('PR-tampon'!$E156,COLUMN(REFERENCEMENT_FACADE[[#Headers],[AVIS LIMITE AU / VALIDITE]])))))</f>
        <v>45931</v>
      </c>
      <c r="J190" s="10" t="str">
        <f ca="1">IF('PR-tampon'!B156="","",IF('PR-tampon'!B156=0,"",INDIRECT(NOM_FR_FACADE&amp;ADDRESS('PR-tampon'!$E156,COLUMN(REFERENCEMENT_FACADE[[#Headers],[TC/TNC
dans le domaine d''emploi visé]])))))</f>
        <v>TNC
(Les Appréciations Techniques de Transition ne sont pas reconnues en technique courante)</v>
      </c>
      <c r="K190" s="2" t="str">
        <f ca="1">IF('PR-tampon'!B156="","",IF('PR-tampon'!B156=0,"",INDIRECT(NOM_FR_FACADE&amp;ADDRESS('PR-tampon'!$E156,COLUMN(REFERENCEMENT_FACADE[[#Headers],[Synthèse support visés]])))))</f>
        <v>COB (NF DTU 31.2) / CLT (Sous AT/DTA)</v>
      </c>
      <c r="L190" s="2" t="str">
        <f ca="1">IF('PR-tampon'!B156="","",IF('PR-tampon'!B156=0,"",INDIRECT(NOM_FR_FACADE&amp;ADDRESS('PR-tampon'!$E156,COLUMN(REFERENCEMENT_FACADE[[#Headers],[LIMITATION DE HAUTEUR DE FACADE3]])))))</f>
        <v>(Situation a à c) h≤ 18 m
(Situation d) h≤ 10 m</v>
      </c>
      <c r="M190" s="108">
        <f ca="1">IF('PR-tampon'!B156="","",IF('PR-tampon'!B156=0,"",INDIRECT(NOM_FR_FACADE&amp;ADDRESS('PR-tampon'!$E156,COLUMN(REFERENCEMENT_FACADE[[#Headers],[LIMITATION DE HAUTEUR DE FACADE]])))))</f>
        <v>18</v>
      </c>
      <c r="N190" s="88" t="str">
        <f ca="1">IF('PR-tampon'!B156="","",IF('PR-tampon'!B156=0,"",IF(INDIRECT(NOM_FR_FACADE&amp;ADDRESS('PR-tampon'!$E156,COLUMN(REFERENCEMENT_FACADE[Observation domaine d''emploi Hauteur])))=0,"-",INDIRECT(NOM_FR_FACADE&amp;ADDRESS('PR-tampon'!$E156,COLUMN(REFERENCEMENT_FACADE[Observation domaine d''emploi Hauteur]))))))</f>
        <v>Nb : Le critère de recherche par hauteur n'étant pas coché ou les données (hauteur ou situation) n'étant pas saisies, l'utilisateur est alerté qu'il peut exister des limites de hauteurs et des dispositions particulières données dans le référentiel technique du procédé qui ne sont pas affichées. 
Le logiciel peut les faire apparaitre, pour ce faire : 
 - la case de recherche en fonction de la hauteur doit être cochée ;
 - les données de hauteur ET de situation du bâtiment doivent être saisies.</v>
      </c>
      <c r="O190" s="2" t="str">
        <f ca="1">IF('PR-tampon'!B156="","",IF('PR-tampon'!B156=0,"",INDIRECT(NOM_FR_FACADE&amp;ADDRESS('PR-tampon'!$E156,COLUMN(REFERENCEMENT_FACADE[[#Headers],[Colonne zone visée]])))))</f>
        <v>4
4
4
1</v>
      </c>
      <c r="P190" s="2" t="str">
        <f ca="1">IF('PR-tampon'!B156="","",IF('PR-tampon'!B156=0,"",INDIRECT(NOM_FR_FACADE&amp;ADDRESS('PR-tampon'!$E156,COLUMN(REFERENCEMENT_FACADE[[#Headers],[Colonne catégorie visée]])))))</f>
        <v>I
II
III
IV</v>
      </c>
      <c r="Q190" s="88" t="str">
        <f ca="1">IF(OR(RECH_CATEGORIE=FALSE,MID(Tableau5[[#This Row],[ZONE DE SISMICITE MAXIMALE POUR LA CATEGORIE DE BATIMENT VISEE]],2,2)="**"),IF('PR-tampon'!B156="","",IF('PR-tampon'!B156=0,"",IF(INDIRECT(NOM_FR_FACADE&amp;ADDRESS('PR-tampon'!$E156,COLUMN(REFERENCEMENT_FACADE[OBSERVATIONS SUR DOMAINE D''EMPLOI Sismique])))="","-",(INDIRECT(NOM_FR_FACADE&amp;ADDRESS('PR-tampon'!$E156,COLUMN(REFERENCEMENT_FACADE[OBSERVATIONS SUR DOMAINE D''EMPLOI Sismique]))))))),"")</f>
        <v>-</v>
      </c>
      <c r="R190" s="2" t="str">
        <f ca="1">IF('PR-tampon'!B156="","",IF('PR-tampon'!B156=0,"",IF(INDIRECT(NOM_FR_FACADE&amp;ADDRESS('PR-tampon'!$E156,COLUMN(REFERENCEMENT_FACADE[REF ApL])))=0,"",INDIRECT(NOM_FR_FACADE&amp;ADDRESS('PR-tampon'!$E156,COLUMN(REFERENCEMENT_FACADE[REF ApL]))))))</f>
        <v/>
      </c>
    </row>
    <row r="191" spans="1:18" ht="170.1" customHeight="1" x14ac:dyDescent="0.3">
      <c r="A191" s="2">
        <f ca="1">IF('PR-tampon'!B157=0,"",IF(A190+1&gt;'MODULE DE RECHERCHE'!$F$36,"",A190+1))</f>
        <v>149</v>
      </c>
      <c r="B191" s="10">
        <f ca="1">IF('PR-tampon'!E157="","",IF('PR-tampon'!E157=0,"",INDIRECT(NOM_FR_FACADE&amp;ADDRESS('PR-tampon'!$E157,COLUMN(REFERENCEMENT_FACADE[[#Headers],[DATE REFERENCEMENT]])))))</f>
        <v>44427</v>
      </c>
      <c r="C191" s="2" t="str">
        <f ca="1">IF('PR-tampon'!B157="","",IF('PR-tampon'!B157=0,"",INDIRECT(NOM_FR_FACADE&amp;ADDRESS('PR-tampon'!$E157,COLUMN(REFERENCEMENT_FACADE[[#Headers],[ASPECT]])))))</f>
        <v>Panneaux</v>
      </c>
      <c r="D191" s="2" t="str">
        <f ca="1">IF('PR-tampon'!B157="","",IF('PR-tampon'!B157=0,"",INDIRECT(NOM_FR_FACADE&amp;ADDRESS('PR-tampon'!$E157,COLUMN(REFERENCEMENT_FACADE[[#Headers],[TYPE DE PROCEDE]])))))</f>
        <v>Bardage rapporté en panneaux de fibres-ciment (fixations traversantes)</v>
      </c>
      <c r="E191" s="2" t="str">
        <f ca="1">IF('PR-tampon'!B157="","",IF('PR-tampon'!B157=0,"",INDIRECT(NOM_FR_FACADE&amp;ADDRESS('PR-tampon'!$E157,COLUMN(REFERENCEMENT_FACADE[[#Headers],[NOM COMMERCIAL DU PROCEDE]])))))</f>
        <v>COPANEL Ossature Bois et Métal</v>
      </c>
      <c r="F191" s="2" t="str">
        <f ca="1">IF('PR-tampon'!B157="","",IF('PR-tampon'!B157=0,"",INDIRECT(NOM_FR_FACADE&amp;ADDRESS('PR-tampon'!$E157,COLUMN(REFERENCEMENT_FACADE[[#Headers],[FABRICANT / TITULAIRE]])))))</f>
        <v>Connan 
(FR)</v>
      </c>
      <c r="G191" s="2" t="str">
        <f ca="1">IF('PR-tampon'!B157="","",IF('PR-tampon'!B157=0,"",INDIRECT(NOM_FR_FACADE&amp;ADDRESS('PR-tampon'!$E157,COLUMN(REFERENCEMENT_FACADE[[#Headers],[TYPE DE DOCUMENT DE REFERENCE]])))))</f>
        <v>Appréciation Technique de Transition</v>
      </c>
      <c r="H191" s="2" t="str">
        <f ca="1">IF('PR-tampon'!B157="","",IF('PR-tampon'!B157=0,"",INDIRECT(NOM_FR_FACADE&amp;ADDRESS('PR-tampon'!$E157,COLUMN(REFERENCEMENT_FACADE[[#Headers],[REF]])))))</f>
        <v>21/027_v1</v>
      </c>
      <c r="I191" s="10">
        <f ca="1">IF('PR-tampon'!B157="","",IF('PR-tampon'!B157=0,"",INDIRECT(NOM_FR_FACADE&amp;ADDRESS('PR-tampon'!$E157,COLUMN(REFERENCEMENT_FACADE[[#Headers],[AVIS LIMITE AU / VALIDITE]])))))</f>
        <v>46030</v>
      </c>
      <c r="J191" s="10" t="str">
        <f ca="1">IF('PR-tampon'!B157="","",IF('PR-tampon'!B157=0,"",INDIRECT(NOM_FR_FACADE&amp;ADDRESS('PR-tampon'!$E157,COLUMN(REFERENCEMENT_FACADE[[#Headers],[TC/TNC
dans le domaine d''emploi visé]])))))</f>
        <v>TNC
(Les Appréciations Techniques de Transition ne sont pas reconnues en technique courante)</v>
      </c>
      <c r="K191" s="2" t="str">
        <f ca="1">IF('PR-tampon'!B157="","",IF('PR-tampon'!B157=0,"",INDIRECT(NOM_FR_FACADE&amp;ADDRESS('PR-tampon'!$E157,COLUMN(REFERENCEMENT_FACADE[[#Headers],[Synthèse support visés]])))))</f>
        <v>COB (NF DTU 31.2) / CLT (Sous AT/DTA)</v>
      </c>
      <c r="L191" s="2" t="str">
        <f ca="1">IF('PR-tampon'!B157="","",IF('PR-tampon'!B157=0,"",INDIRECT(NOM_FR_FACADE&amp;ADDRESS('PR-tampon'!$E157,COLUMN(REFERENCEMENT_FACADE[[#Headers],[LIMITATION DE HAUTEUR DE FACADE3]])))))</f>
        <v>(Situation a à c) h≤ 18 m
(Situation d) h≤ 10 m</v>
      </c>
      <c r="M191" s="108">
        <f ca="1">IF('PR-tampon'!B157="","",IF('PR-tampon'!B157=0,"",INDIRECT(NOM_FR_FACADE&amp;ADDRESS('PR-tampon'!$E157,COLUMN(REFERENCEMENT_FACADE[[#Headers],[LIMITATION DE HAUTEUR DE FACADE]])))))</f>
        <v>18</v>
      </c>
      <c r="N191" s="88" t="str">
        <f ca="1">IF('PR-tampon'!B157="","",IF('PR-tampon'!B157=0,"",IF(INDIRECT(NOM_FR_FACADE&amp;ADDRESS('PR-tampon'!$E157,COLUMN(REFERENCEMENT_FACADE[Observation domaine d''emploi Hauteur])))=0,"-",INDIRECT(NOM_FR_FACADE&amp;ADDRESS('PR-tampon'!$E157,COLUMN(REFERENCEMENT_FACADE[Observation domaine d''emploi Hauteur]))))))</f>
        <v>Nb : Le critère de recherche par hauteur n'étant pas coché ou les données (hauteur ou situation) n'étant pas saisies, l'utilisateur est alerté qu'il peut exister des limites de hauteurs et des dispositions particulières données dans le référentiel technique du procédé qui ne sont pas affichées. 
Le logiciel peut les faire apparaitre, pour ce faire : 
 - la case de recherche en fonction de la hauteur doit être cochée ;
 - les données de hauteur ET de situation du bâtiment doivent être saisies.</v>
      </c>
      <c r="O191" s="2" t="str">
        <f ca="1">IF('PR-tampon'!B157="","",IF('PR-tampon'!B157=0,"",INDIRECT(NOM_FR_FACADE&amp;ADDRESS('PR-tampon'!$E157,COLUMN(REFERENCEMENT_FACADE[[#Headers],[Colonne zone visée]])))))</f>
        <v>4
4
4
4</v>
      </c>
      <c r="P191" s="2" t="str">
        <f ca="1">IF('PR-tampon'!B157="","",IF('PR-tampon'!B157=0,"",INDIRECT(NOM_FR_FACADE&amp;ADDRESS('PR-tampon'!$E157,COLUMN(REFERENCEMENT_FACADE[[#Headers],[Colonne catégorie visée]])))))</f>
        <v>I
II
III
IV</v>
      </c>
      <c r="Q191" s="88" t="str">
        <f ca="1">IF(OR(RECH_CATEGORIE=FALSE,MID(Tableau5[[#This Row],[ZONE DE SISMICITE MAXIMALE POUR LA CATEGORIE DE BATIMENT VISEE]],2,2)="**"),IF('PR-tampon'!B157="","",IF('PR-tampon'!B157=0,"",IF(INDIRECT(NOM_FR_FACADE&amp;ADDRESS('PR-tampon'!$E157,COLUMN(REFERENCEMENT_FACADE[OBSERVATIONS SUR DOMAINE D''EMPLOI Sismique])))="","-",(INDIRECT(NOM_FR_FACADE&amp;ADDRESS('PR-tampon'!$E157,COLUMN(REFERENCEMENT_FACADE[OBSERVATIONS SUR DOMAINE D''EMPLOI Sismique]))))))),"")</f>
        <v>-</v>
      </c>
      <c r="R191" s="2" t="str">
        <f ca="1">IF('PR-tampon'!B157="","",IF('PR-tampon'!B157=0,"",IF(INDIRECT(NOM_FR_FACADE&amp;ADDRESS('PR-tampon'!$E157,COLUMN(REFERENCEMENT_FACADE[REF ApL])))=0,"",INDIRECT(NOM_FR_FACADE&amp;ADDRESS('PR-tampon'!$E157,COLUMN(REFERENCEMENT_FACADE[REF ApL]))))))</f>
        <v/>
      </c>
    </row>
    <row r="192" spans="1:18" ht="170.1" customHeight="1" x14ac:dyDescent="0.3">
      <c r="A192" s="2">
        <f ca="1">IF('PR-tampon'!B158=0,"",IF(A191+1&gt;'MODULE DE RECHERCHE'!$F$36,"",A191+1))</f>
        <v>150</v>
      </c>
      <c r="B192" s="10">
        <f ca="1">IF('PR-tampon'!E158="","",IF('PR-tampon'!E158=0,"",INDIRECT(NOM_FR_FACADE&amp;ADDRESS('PR-tampon'!$E158,COLUMN(REFERENCEMENT_FACADE[[#Headers],[DATE REFERENCEMENT]])))))</f>
        <v>44427</v>
      </c>
      <c r="C192" s="2" t="str">
        <f ca="1">IF('PR-tampon'!B158="","",IF('PR-tampon'!B158=0,"",INDIRECT(NOM_FR_FACADE&amp;ADDRESS('PR-tampon'!$E158,COLUMN(REFERENCEMENT_FACADE[[#Headers],[ASPECT]])))))</f>
        <v>Panneaux</v>
      </c>
      <c r="D192" s="2" t="str">
        <f ca="1">IF('PR-tampon'!B158="","",IF('PR-tampon'!B158=0,"",INDIRECT(NOM_FR_FACADE&amp;ADDRESS('PR-tampon'!$E158,COLUMN(REFERENCEMENT_FACADE[[#Headers],[TYPE DE PROCEDE]])))))</f>
        <v>Bardage rapporté en panneaux de fibres-ciment (fixations traversantes)</v>
      </c>
      <c r="E192" s="2" t="str">
        <f ca="1">IF('PR-tampon'!B158="","",IF('PR-tampon'!B158=0,"",INDIRECT(NOM_FR_FACADE&amp;ADDRESS('PR-tampon'!$E158,COLUMN(REFERENCEMENT_FACADE[[#Headers],[NOM COMMERCIAL DU PROCEDE]])))))</f>
        <v>HardiePanel®</v>
      </c>
      <c r="F192" s="2" t="str">
        <f ca="1">IF('PR-tampon'!B158="","",IF('PR-tampon'!B158=0,"",INDIRECT(NOM_FR_FACADE&amp;ADDRESS('PR-tampon'!$E158,COLUMN(REFERENCEMENT_FACADE[[#Headers],[FABRICANT / TITULAIRE]])))))</f>
        <v>James Hardie Europe B.V. 
(NL)</v>
      </c>
      <c r="G192" s="2" t="str">
        <f ca="1">IF('PR-tampon'!B158="","",IF('PR-tampon'!B158=0,"",INDIRECT(NOM_FR_FACADE&amp;ADDRESS('PR-tampon'!$E158,COLUMN(REFERENCEMENT_FACADE[[#Headers],[TYPE DE DOCUMENT DE REFERENCE]])))))</f>
        <v>Appréciation Technique de Transition</v>
      </c>
      <c r="H192" s="2" t="str">
        <f ca="1">IF('PR-tampon'!B158="","",IF('PR-tampon'!B158=0,"",INDIRECT(NOM_FR_FACADE&amp;ADDRESS('PR-tampon'!$E158,COLUMN(REFERENCEMENT_FACADE[[#Headers],[REF]])))))</f>
        <v>20/021_v1</v>
      </c>
      <c r="I192" s="10">
        <f ca="1">IF('PR-tampon'!B158="","",IF('PR-tampon'!B158=0,"",INDIRECT(NOM_FR_FACADE&amp;ADDRESS('PR-tampon'!$E158,COLUMN(REFERENCEMENT_FACADE[[#Headers],[AVIS LIMITE AU / VALIDITE]])))))</f>
        <v>45992</v>
      </c>
      <c r="J192" s="10" t="str">
        <f ca="1">IF('PR-tampon'!B158="","",IF('PR-tampon'!B158=0,"",INDIRECT(NOM_FR_FACADE&amp;ADDRESS('PR-tampon'!$E158,COLUMN(REFERENCEMENT_FACADE[[#Headers],[TC/TNC
dans le domaine d''emploi visé]])))))</f>
        <v>TNC
(Les Appréciations Techniques de Transition ne sont pas reconnues en technique courante)</v>
      </c>
      <c r="K192" s="2" t="str">
        <f ca="1">IF('PR-tampon'!B158="","",IF('PR-tampon'!B158=0,"",INDIRECT(NOM_FR_FACADE&amp;ADDRESS('PR-tampon'!$E158,COLUMN(REFERENCEMENT_FACADE[[#Headers],[Synthèse support visés]])))))</f>
        <v>COB (NF DTU 31.2) / CLT (Sous AT/DTA)</v>
      </c>
      <c r="L192" s="2" t="str">
        <f ca="1">IF('PR-tampon'!B158="","",IF('PR-tampon'!B158=0,"",INDIRECT(NOM_FR_FACADE&amp;ADDRESS('PR-tampon'!$E158,COLUMN(REFERENCEMENT_FACADE[[#Headers],[LIMITATION DE HAUTEUR DE FACADE3]])))))</f>
        <v>(Situation a à c) h≤ 18 m
(Situation d) h≤ 10 m</v>
      </c>
      <c r="M192" s="108">
        <f ca="1">IF('PR-tampon'!B158="","",IF('PR-tampon'!B158=0,"",INDIRECT(NOM_FR_FACADE&amp;ADDRESS('PR-tampon'!$E158,COLUMN(REFERENCEMENT_FACADE[[#Headers],[LIMITATION DE HAUTEUR DE FACADE]])))))</f>
        <v>18</v>
      </c>
      <c r="N192" s="88" t="str">
        <f ca="1">IF('PR-tampon'!B158="","",IF('PR-tampon'!B158=0,"",IF(INDIRECT(NOM_FR_FACADE&amp;ADDRESS('PR-tampon'!$E158,COLUMN(REFERENCEMENT_FACADE[Observation domaine d''emploi Hauteur])))=0,"-",INDIRECT(NOM_FR_FACADE&amp;ADDRESS('PR-tampon'!$E158,COLUMN(REFERENCEMENT_FACADE[Observation domaine d''emploi Hauteur]))))))</f>
        <v>Nb : Le critère de recherche par hauteur n'étant pas coché ou les données (hauteur ou situation) n'étant pas saisies, l'utilisateur est alerté qu'il peut exister des limites de hauteurs et des dispositions particulières données dans le référentiel technique du procédé qui ne sont pas affichées. 
Le logiciel peut les faire apparaitre, pour ce faire : 
 - la case de recherche en fonction de la hauteur doit être cochée ;
 - les données de hauteur ET de situation du bâtiment doivent être saisies.</v>
      </c>
      <c r="O192" s="2" t="str">
        <f ca="1">IF('PR-tampon'!B158="","",IF('PR-tampon'!B158=0,"",INDIRECT(NOM_FR_FACADE&amp;ADDRESS('PR-tampon'!$E158,COLUMN(REFERENCEMENT_FACADE[[#Headers],[Colonne zone visée]])))))</f>
        <v>4
4**
4**
4**</v>
      </c>
      <c r="P192" s="2" t="str">
        <f ca="1">IF('PR-tampon'!B158="","",IF('PR-tampon'!B158=0,"",INDIRECT(NOM_FR_FACADE&amp;ADDRESS('PR-tampon'!$E158,COLUMN(REFERENCEMENT_FACADE[[#Headers],[Colonne catégorie visée]])))))</f>
        <v>I
II
III
IV</v>
      </c>
      <c r="Q192" s="88" t="str">
        <f ca="1">IF(OR(RECH_CATEGORIE=FALSE,MID(Tableau5[[#This Row],[ZONE DE SISMICITE MAXIMALE POUR LA CATEGORIE DE BATIMENT VISEE]],2,2)="**"),IF('PR-tampon'!B158="","",IF('PR-tampon'!B158=0,"",IF(INDIRECT(NOM_FR_FACADE&amp;ADDRESS('PR-tampon'!$E158,COLUMN(REFERENCEMENT_FACADE[OBSERVATIONS SUR DOMAINE D''EMPLOI Sismique])))="","-",(INDIRECT(NOM_FR_FACADE&amp;ADDRESS('PR-tampon'!$E158,COLUMN(REFERENCEMENT_FACADE[OBSERVATIONS SUR DOMAINE D''EMPLOI Sismique]))))))),"")</f>
        <v>** Domaine d'emploi sismique :
Ossature bois (hors pose jointive)</v>
      </c>
      <c r="R192" s="2" t="str">
        <f ca="1">IF('PR-tampon'!B158="","",IF('PR-tampon'!B158=0,"",IF(INDIRECT(NOM_FR_FACADE&amp;ADDRESS('PR-tampon'!$E158,COLUMN(REFERENCEMENT_FACADE[REF ApL])))=0,"",INDIRECT(NOM_FR_FACADE&amp;ADDRESS('PR-tampon'!$E158,COLUMN(REFERENCEMENT_FACADE[REF ApL]))))))</f>
        <v/>
      </c>
    </row>
    <row r="193" spans="1:18" ht="170.1" customHeight="1" x14ac:dyDescent="0.3">
      <c r="A193" s="2">
        <f ca="1">IF('PR-tampon'!B159=0,"",IF(A192+1&gt;'MODULE DE RECHERCHE'!$F$36,"",A192+1))</f>
        <v>151</v>
      </c>
      <c r="B193" s="10">
        <f ca="1">IF('PR-tampon'!E159="","",IF('PR-tampon'!E159=0,"",INDIRECT(NOM_FR_FACADE&amp;ADDRESS('PR-tampon'!$E159,COLUMN(REFERENCEMENT_FACADE[[#Headers],[DATE REFERENCEMENT]])))))</f>
        <v>44427</v>
      </c>
      <c r="C193" s="2" t="str">
        <f ca="1">IF('PR-tampon'!B159="","",IF('PR-tampon'!B159=0,"",INDIRECT(NOM_FR_FACADE&amp;ADDRESS('PR-tampon'!$E159,COLUMN(REFERENCEMENT_FACADE[[#Headers],[ASPECT]])))))</f>
        <v>Panneaux</v>
      </c>
      <c r="D193" s="2" t="str">
        <f ca="1">IF('PR-tampon'!B159="","",IF('PR-tampon'!B159=0,"",INDIRECT(NOM_FR_FACADE&amp;ADDRESS('PR-tampon'!$E159,COLUMN(REFERENCEMENT_FACADE[[#Headers],[TYPE DE PROCEDE]])))))</f>
        <v>Bardage rapporté en panneaux de fibres-ciment (fixations traversantes)</v>
      </c>
      <c r="E193" s="2" t="str">
        <f ca="1">IF('PR-tampon'!B159="","",IF('PR-tampon'!B159=0,"",INDIRECT(NOM_FR_FACADE&amp;ADDRESS('PR-tampon'!$E159,COLUMN(REFERENCEMENT_FACADE[[#Headers],[NOM COMMERCIAL DU PROCEDE]])))))</f>
        <v>KRONOART 
Fixation apparentes sur ossature bois avec vis</v>
      </c>
      <c r="F193" s="2" t="str">
        <f ca="1">IF('PR-tampon'!B159="","",IF('PR-tampon'!B159=0,"",INDIRECT(NOM_FR_FACADE&amp;ADDRESS('PR-tampon'!$E159,COLUMN(REFERENCEMENT_FACADE[[#Headers],[FABRICANT / TITULAIRE]])))))</f>
        <v>Kronospan HPL 
(PL)</v>
      </c>
      <c r="G193" s="2" t="str">
        <f ca="1">IF('PR-tampon'!B159="","",IF('PR-tampon'!B159=0,"",INDIRECT(NOM_FR_FACADE&amp;ADDRESS('PR-tampon'!$E159,COLUMN(REFERENCEMENT_FACADE[[#Headers],[TYPE DE DOCUMENT DE REFERENCE]])))))</f>
        <v>Appréciation Technique de Transition</v>
      </c>
      <c r="H193" s="2" t="str">
        <f ca="1">IF('PR-tampon'!B159="","",IF('PR-tampon'!B159=0,"",INDIRECT(NOM_FR_FACADE&amp;ADDRESS('PR-tampon'!$E159,COLUMN(REFERENCEMENT_FACADE[[#Headers],[REF]])))))</f>
        <v>20/007_v1</v>
      </c>
      <c r="I193" s="10">
        <f ca="1">IF('PR-tampon'!B159="","",IF('PR-tampon'!B159=0,"",INDIRECT(NOM_FR_FACADE&amp;ADDRESS('PR-tampon'!$E159,COLUMN(REFERENCEMENT_FACADE[[#Headers],[AVIS LIMITE AU / VALIDITE]])))))</f>
        <v>45809</v>
      </c>
      <c r="J193" s="10" t="str">
        <f ca="1">IF('PR-tampon'!B159="","",IF('PR-tampon'!B159=0,"",INDIRECT(NOM_FR_FACADE&amp;ADDRESS('PR-tampon'!$E159,COLUMN(REFERENCEMENT_FACADE[[#Headers],[TC/TNC
dans le domaine d''emploi visé]])))))</f>
        <v>TNC
(Les Appréciations Techniques de Transition ne sont pas reconnues en technique courante)</v>
      </c>
      <c r="K193" s="2" t="str">
        <f ca="1">IF('PR-tampon'!B159="","",IF('PR-tampon'!B159=0,"",INDIRECT(NOM_FR_FACADE&amp;ADDRESS('PR-tampon'!$E159,COLUMN(REFERENCEMENT_FACADE[[#Headers],[Synthèse support visés]])))))</f>
        <v>COB (NF DTU 31.2) / CLT (Sous AT/DTA)</v>
      </c>
      <c r="L193" s="2" t="str">
        <f ca="1">IF('PR-tampon'!B159="","",IF('PR-tampon'!B159=0,"",INDIRECT(NOM_FR_FACADE&amp;ADDRESS('PR-tampon'!$E159,COLUMN(REFERENCEMENT_FACADE[[#Headers],[LIMITATION DE HAUTEUR DE FACADE3]])))))</f>
        <v>(Situation a à c) h≤ 10 m
(Situation d) h≤ 6 m</v>
      </c>
      <c r="M193" s="108">
        <f ca="1">IF('PR-tampon'!B159="","",IF('PR-tampon'!B159=0,"",INDIRECT(NOM_FR_FACADE&amp;ADDRESS('PR-tampon'!$E159,COLUMN(REFERENCEMENT_FACADE[[#Headers],[LIMITATION DE HAUTEUR DE FACADE]])))))</f>
        <v>10</v>
      </c>
      <c r="N193" s="88" t="str">
        <f ca="1">IF('PR-tampon'!B159="","",IF('PR-tampon'!B159=0,"",IF(INDIRECT(NOM_FR_FACADE&amp;ADDRESS('PR-tampon'!$E159,COLUMN(REFERENCEMENT_FACADE[Observation domaine d''emploi Hauteur])))=0,"-",INDIRECT(NOM_FR_FACADE&amp;ADDRESS('PR-tampon'!$E159,COLUMN(REFERENCEMENT_FACADE[Observation domaine d''emploi Hauteur]))))))</f>
        <v>Nb : Le critère de recherche par hauteur n'étant pas coché ou les données (hauteur ou situation) n'étant pas saisies, l'utilisateur est alerté qu'il peut exister des limites de hauteurs et des dispositions particulières données dans le référentiel technique du procédé qui ne sont pas affichées. 
Le logiciel peut les faire apparaitre, pour ce faire : 
 - la case de recherche en fonction de la hauteur doit être cochée ;
 - les données de hauteur ET de situation du bâtiment doivent être saisies.</v>
      </c>
      <c r="O193" s="2" t="str">
        <f ca="1">IF('PR-tampon'!B159="","",IF('PR-tampon'!B159=0,"",INDIRECT(NOM_FR_FACADE&amp;ADDRESS('PR-tampon'!$E159,COLUMN(REFERENCEMENT_FACADE[[#Headers],[Colonne zone visée]])))))</f>
        <v>4
2
1
1</v>
      </c>
      <c r="P193" s="2" t="str">
        <f ca="1">IF('PR-tampon'!B159="","",IF('PR-tampon'!B159=0,"",INDIRECT(NOM_FR_FACADE&amp;ADDRESS('PR-tampon'!$E159,COLUMN(REFERENCEMENT_FACADE[[#Headers],[Colonne catégorie visée]])))))</f>
        <v>I
II
III
IV</v>
      </c>
      <c r="Q193" s="88" t="str">
        <f ca="1">IF(OR(RECH_CATEGORIE=FALSE,MID(Tableau5[[#This Row],[ZONE DE SISMICITE MAXIMALE POUR LA CATEGORIE DE BATIMENT VISEE]],2,2)="**"),IF('PR-tampon'!B159="","",IF('PR-tampon'!B159=0,"",IF(INDIRECT(NOM_FR_FACADE&amp;ADDRESS('PR-tampon'!$E159,COLUMN(REFERENCEMENT_FACADE[OBSERVATIONS SUR DOMAINE D''EMPLOI Sismique])))="","-",(INDIRECT(NOM_FR_FACADE&amp;ADDRESS('PR-tampon'!$E159,COLUMN(REFERENCEMENT_FACADE[OBSERVATIONS SUR DOMAINE D''EMPLOI Sismique]))))))),"")</f>
        <v>-</v>
      </c>
      <c r="R193" s="2" t="str">
        <f ca="1">IF('PR-tampon'!B159="","",IF('PR-tampon'!B159=0,"",IF(INDIRECT(NOM_FR_FACADE&amp;ADDRESS('PR-tampon'!$E159,COLUMN(REFERENCEMENT_FACADE[REF ApL])))=0,"",INDIRECT(NOM_FR_FACADE&amp;ADDRESS('PR-tampon'!$E159,COLUMN(REFERENCEMENT_FACADE[REF ApL]))))))</f>
        <v/>
      </c>
    </row>
    <row r="194" spans="1:18" ht="170.1" customHeight="1" x14ac:dyDescent="0.3">
      <c r="A194" s="2">
        <f ca="1">IF('PR-tampon'!B160=0,"",IF(A193+1&gt;'MODULE DE RECHERCHE'!$F$36,"",A193+1))</f>
        <v>152</v>
      </c>
      <c r="B194" s="10">
        <f ca="1">IF('PR-tampon'!E160="","",IF('PR-tampon'!E160=0,"",INDIRECT(NOM_FR_FACADE&amp;ADDRESS('PR-tampon'!$E160,COLUMN(REFERENCEMENT_FACADE[[#Headers],[DATE REFERENCEMENT]])))))</f>
        <v>44427</v>
      </c>
      <c r="C194" s="2" t="str">
        <f ca="1">IF('PR-tampon'!B160="","",IF('PR-tampon'!B160=0,"",INDIRECT(NOM_FR_FACADE&amp;ADDRESS('PR-tampon'!$E160,COLUMN(REFERENCEMENT_FACADE[[#Headers],[ASPECT]])))))</f>
        <v>Panneaux</v>
      </c>
      <c r="D194" s="2" t="str">
        <f ca="1">IF('PR-tampon'!B160="","",IF('PR-tampon'!B160=0,"",INDIRECT(NOM_FR_FACADE&amp;ADDRESS('PR-tampon'!$E160,COLUMN(REFERENCEMENT_FACADE[[#Headers],[TYPE DE PROCEDE]])))))</f>
        <v>Bardage rapporté en panneaux de fibres-ciment (fixations traversantes)</v>
      </c>
      <c r="E194" s="2" t="str">
        <f ca="1">IF('PR-tampon'!B160="","",IF('PR-tampon'!B160=0,"",INDIRECT(NOM_FR_FACADE&amp;ADDRESS('PR-tampon'!$E160,COLUMN(REFERENCEMENT_FACADE[[#Headers],[NOM COMMERCIAL DU PROCEDE]])))))</f>
        <v xml:space="preserve">Ornimat, Decoboard, Puro Plus </v>
      </c>
      <c r="F194" s="2" t="str">
        <f ca="1">IF('PR-tampon'!B160="","",IF('PR-tampon'!B160=0,"",INDIRECT(NOM_FR_FACADE&amp;ADDRESS('PR-tampon'!$E160,COLUMN(REFERENCEMENT_FACADE[[#Headers],[FABRICANT / TITULAIRE]])))))</f>
        <v>Scheerders Van Kerchove’s (SVK) 
(BE)</v>
      </c>
      <c r="G194" s="2" t="str">
        <f ca="1">IF('PR-tampon'!B160="","",IF('PR-tampon'!B160=0,"",INDIRECT(NOM_FR_FACADE&amp;ADDRESS('PR-tampon'!$E160,COLUMN(REFERENCEMENT_FACADE[[#Headers],[TYPE DE DOCUMENT DE REFERENCE]])))))</f>
        <v>Appréciation Technique de Transition</v>
      </c>
      <c r="H194" s="2" t="str">
        <f ca="1">IF('PR-tampon'!B160="","",IF('PR-tampon'!B160=0,"",INDIRECT(NOM_FR_FACADE&amp;ADDRESS('PR-tampon'!$E160,COLUMN(REFERENCEMENT_FACADE[[#Headers],[REF]])))))</f>
        <v>20/010_v1</v>
      </c>
      <c r="I194" s="10">
        <f ca="1">IF('PR-tampon'!B160="","",IF('PR-tampon'!B160=0,"",INDIRECT(NOM_FR_FACADE&amp;ADDRESS('PR-tampon'!$E160,COLUMN(REFERENCEMENT_FACADE[[#Headers],[AVIS LIMITE AU / VALIDITE]])))))</f>
        <v>45931</v>
      </c>
      <c r="J194" s="10" t="str">
        <f ca="1">IF('PR-tampon'!B160="","",IF('PR-tampon'!B160=0,"",INDIRECT(NOM_FR_FACADE&amp;ADDRESS('PR-tampon'!$E160,COLUMN(REFERENCEMENT_FACADE[[#Headers],[TC/TNC
dans le domaine d''emploi visé]])))))</f>
        <v>TNC
(Les Appréciations Techniques de Transition ne sont pas reconnues en technique courante)</v>
      </c>
      <c r="K194" s="2" t="str">
        <f ca="1">IF('PR-tampon'!B160="","",IF('PR-tampon'!B160=0,"",INDIRECT(NOM_FR_FACADE&amp;ADDRESS('PR-tampon'!$E160,COLUMN(REFERENCEMENT_FACADE[[#Headers],[Synthèse support visés]])))))</f>
        <v>COB (NF DTU 31.2) / CLT (Sous AT/DTA)</v>
      </c>
      <c r="L194" s="2" t="str">
        <f ca="1">IF('PR-tampon'!B160="","",IF('PR-tampon'!B160=0,"",INDIRECT(NOM_FR_FACADE&amp;ADDRESS('PR-tampon'!$E160,COLUMN(REFERENCEMENT_FACADE[[#Headers],[LIMITATION DE HAUTEUR DE FACADE3]])))))</f>
        <v>(Situation a à c) h≤ 18 m
(Situation d) h≤ 10 m</v>
      </c>
      <c r="M194" s="108">
        <f ca="1">IF('PR-tampon'!B160="","",IF('PR-tampon'!B160=0,"",INDIRECT(NOM_FR_FACADE&amp;ADDRESS('PR-tampon'!$E160,COLUMN(REFERENCEMENT_FACADE[[#Headers],[LIMITATION DE HAUTEUR DE FACADE]])))))</f>
        <v>18</v>
      </c>
      <c r="N194" s="88" t="str">
        <f ca="1">IF('PR-tampon'!B160="","",IF('PR-tampon'!B160=0,"",IF(INDIRECT(NOM_FR_FACADE&amp;ADDRESS('PR-tampon'!$E160,COLUMN(REFERENCEMENT_FACADE[Observation domaine d''emploi Hauteur])))=0,"-",INDIRECT(NOM_FR_FACADE&amp;ADDRESS('PR-tampon'!$E160,COLUMN(REFERENCEMENT_FACADE[Observation domaine d''emploi Hauteur]))))))</f>
        <v>Nb : Le critère de recherche par hauteur n'étant pas coché ou les données (hauteur ou situation) n'étant pas saisies, l'utilisateur est alerté qu'il peut exister des limites de hauteurs et des dispositions particulières données dans le référentiel technique du procédé qui ne sont pas affichées. 
Le logiciel peut les faire apparaitre, pour ce faire : 
 - la case de recherche en fonction de la hauteur doit être cochée ;
 - les données de hauteur ET de situation du bâtiment doivent être saisies.</v>
      </c>
      <c r="O194" s="2" t="str">
        <f ca="1">IF('PR-tampon'!B160="","",IF('PR-tampon'!B160=0,"",INDIRECT(NOM_FR_FACADE&amp;ADDRESS('PR-tampon'!$E160,COLUMN(REFERENCEMENT_FACADE[[#Headers],[Colonne zone visée]])))))</f>
        <v>4
4
4
1</v>
      </c>
      <c r="P194" s="2" t="str">
        <f ca="1">IF('PR-tampon'!B160="","",IF('PR-tampon'!B160=0,"",INDIRECT(NOM_FR_FACADE&amp;ADDRESS('PR-tampon'!$E160,COLUMN(REFERENCEMENT_FACADE[[#Headers],[Colonne catégorie visée]])))))</f>
        <v>I
II
III
IV</v>
      </c>
      <c r="Q194" s="88" t="str">
        <f ca="1">IF(OR(RECH_CATEGORIE=FALSE,MID(Tableau5[[#This Row],[ZONE DE SISMICITE MAXIMALE POUR LA CATEGORIE DE BATIMENT VISEE]],2,2)="**"),IF('PR-tampon'!B160="","",IF('PR-tampon'!B160=0,"",IF(INDIRECT(NOM_FR_FACADE&amp;ADDRESS('PR-tampon'!$E160,COLUMN(REFERENCEMENT_FACADE[OBSERVATIONS SUR DOMAINE D''EMPLOI Sismique])))="","-",(INDIRECT(NOM_FR_FACADE&amp;ADDRESS('PR-tampon'!$E160,COLUMN(REFERENCEMENT_FACADE[OBSERVATIONS SUR DOMAINE D''EMPLOI Sismique]))))))),"")</f>
        <v>-</v>
      </c>
      <c r="R194" s="2" t="str">
        <f ca="1">IF('PR-tampon'!B160="","",IF('PR-tampon'!B160=0,"",IF(INDIRECT(NOM_FR_FACADE&amp;ADDRESS('PR-tampon'!$E160,COLUMN(REFERENCEMENT_FACADE[REF ApL])))=0,"",INDIRECT(NOM_FR_FACADE&amp;ADDRESS('PR-tampon'!$E160,COLUMN(REFERENCEMENT_FACADE[REF ApL]))))))</f>
        <v/>
      </c>
    </row>
    <row r="195" spans="1:18" ht="170.1" customHeight="1" x14ac:dyDescent="0.3">
      <c r="A195" s="2">
        <f ca="1">IF('PR-tampon'!B161=0,"",IF(A194+1&gt;'MODULE DE RECHERCHE'!$F$36,"",A194+1))</f>
        <v>153</v>
      </c>
      <c r="B195" s="10">
        <f ca="1">IF('PR-tampon'!E161="","",IF('PR-tampon'!E161=0,"",INDIRECT(NOM_FR_FACADE&amp;ADDRESS('PR-tampon'!$E161,COLUMN(REFERENCEMENT_FACADE[[#Headers],[DATE REFERENCEMENT]])))))</f>
        <v>44427</v>
      </c>
      <c r="C195" s="2" t="str">
        <f ca="1">IF('PR-tampon'!B161="","",IF('PR-tampon'!B161=0,"",INDIRECT(NOM_FR_FACADE&amp;ADDRESS('PR-tampon'!$E161,COLUMN(REFERENCEMENT_FACADE[[#Headers],[ASPECT]])))))</f>
        <v>Panneaux</v>
      </c>
      <c r="D195" s="2" t="str">
        <f ca="1">IF('PR-tampon'!B161="","",IF('PR-tampon'!B161=0,"",INDIRECT(NOM_FR_FACADE&amp;ADDRESS('PR-tampon'!$E161,COLUMN(REFERENCEMENT_FACADE[[#Headers],[TYPE DE PROCEDE]])))))</f>
        <v>Bardage rapporté en panneaux de fibres-ciment (fixations traversantes)</v>
      </c>
      <c r="E195" s="2" t="str">
        <f ca="1">IF('PR-tampon'!B161="","",IF('PR-tampon'!B161=0,"",INDIRECT(NOM_FR_FACADE&amp;ADDRESS('PR-tampon'!$E161,COLUMN(REFERENCEMENT_FACADE[[#Headers],[NOM COMMERCIAL DU PROCEDE]])))))</f>
        <v>SWISSPEARL® FIBERCEMENT PANEL SYSTEM</v>
      </c>
      <c r="F195" s="2" t="str">
        <f ca="1">IF('PR-tampon'!B161="","",IF('PR-tampon'!B161=0,"",INDIRECT(NOM_FR_FACADE&amp;ADDRESS('PR-tampon'!$E161,COLUMN(REFERENCEMENT_FACADE[[#Headers],[FABRICANT / TITULAIRE]])))))</f>
        <v>Swisspearl Group S.A. 
(CH)</v>
      </c>
      <c r="G195" s="2" t="str">
        <f ca="1">IF('PR-tampon'!B161="","",IF('PR-tampon'!B161=0,"",INDIRECT(NOM_FR_FACADE&amp;ADDRESS('PR-tampon'!$E161,COLUMN(REFERENCEMENT_FACADE[[#Headers],[TYPE DE DOCUMENT DE REFERENCE]])))))</f>
        <v>Appréciation Technique de Transition</v>
      </c>
      <c r="H195" s="2" t="str">
        <f ca="1">IF('PR-tampon'!B161="","",IF('PR-tampon'!B161=0,"",INDIRECT(NOM_FR_FACADE&amp;ADDRESS('PR-tampon'!$E161,COLUMN(REFERENCEMENT_FACADE[[#Headers],[REF]])))))</f>
        <v>21/032_v1</v>
      </c>
      <c r="I195" s="10">
        <f ca="1">IF('PR-tampon'!B161="","",IF('PR-tampon'!B161=0,"",INDIRECT(NOM_FR_FACADE&amp;ADDRESS('PR-tampon'!$E161,COLUMN(REFERENCEMENT_FACADE[[#Headers],[AVIS LIMITE AU / VALIDITE]])))))</f>
        <v>46174</v>
      </c>
      <c r="J195" s="10" t="str">
        <f ca="1">IF('PR-tampon'!B161="","",IF('PR-tampon'!B161=0,"",INDIRECT(NOM_FR_FACADE&amp;ADDRESS('PR-tampon'!$E161,COLUMN(REFERENCEMENT_FACADE[[#Headers],[TC/TNC
dans le domaine d''emploi visé]])))))</f>
        <v>TNC
(Les Appréciations Techniques de Transition ne sont pas reconnues en technique courante)</v>
      </c>
      <c r="K195" s="2" t="str">
        <f ca="1">IF('PR-tampon'!B161="","",IF('PR-tampon'!B161=0,"",INDIRECT(NOM_FR_FACADE&amp;ADDRESS('PR-tampon'!$E161,COLUMN(REFERENCEMENT_FACADE[[#Headers],[Synthèse support visés]])))))</f>
        <v>COB (NF DTU 31.2) / CLT (Sous AT/DTA)</v>
      </c>
      <c r="L195" s="2" t="str">
        <f ca="1">IF('PR-tampon'!B161="","",IF('PR-tampon'!B161=0,"",INDIRECT(NOM_FR_FACADE&amp;ADDRESS('PR-tampon'!$E161,COLUMN(REFERENCEMENT_FACADE[[#Headers],[LIMITATION DE HAUTEUR DE FACADE3]])))))</f>
        <v>(Situation a à c) h≤ 10 m
(Situation d) h≤ 6 m</v>
      </c>
      <c r="M195" s="108">
        <f ca="1">IF('PR-tampon'!B161="","",IF('PR-tampon'!B161=0,"",INDIRECT(NOM_FR_FACADE&amp;ADDRESS('PR-tampon'!$E161,COLUMN(REFERENCEMENT_FACADE[[#Headers],[LIMITATION DE HAUTEUR DE FACADE]])))))</f>
        <v>10</v>
      </c>
      <c r="N195" s="88" t="str">
        <f ca="1">IF('PR-tampon'!B161="","",IF('PR-tampon'!B161=0,"",IF(INDIRECT(NOM_FR_FACADE&amp;ADDRESS('PR-tampon'!$E161,COLUMN(REFERENCEMENT_FACADE[Observation domaine d''emploi Hauteur])))=0,"-",INDIRECT(NOM_FR_FACADE&amp;ADDRESS('PR-tampon'!$E161,COLUMN(REFERENCEMENT_FACADE[Observation domaine d''emploi Hauteur]))))))</f>
        <v>Nb : Le critère de recherche par hauteur n'étant pas coché ou les données (hauteur ou situation) n'étant pas saisies, l'utilisateur est alerté qu'il peut exister des limites de hauteurs et des dispositions particulières données dans le référentiel technique du procédé qui ne sont pas affichées. 
Le logiciel peut les faire apparaitre, pour ce faire : 
 - la case de recherche en fonction de la hauteur doit être cochée ;
 - les données de hauteur ET de situation du bâtiment doivent être saisies.</v>
      </c>
      <c r="O195" s="2" t="str">
        <f ca="1">IF('PR-tampon'!B161="","",IF('PR-tampon'!B161=0,"",INDIRECT(NOM_FR_FACADE&amp;ADDRESS('PR-tampon'!$E161,COLUMN(REFERENCEMENT_FACADE[[#Headers],[Colonne zone visée]])))))</f>
        <v>4
2
1
1</v>
      </c>
      <c r="P195" s="2" t="str">
        <f ca="1">IF('PR-tampon'!B161="","",IF('PR-tampon'!B161=0,"",INDIRECT(NOM_FR_FACADE&amp;ADDRESS('PR-tampon'!$E161,COLUMN(REFERENCEMENT_FACADE[[#Headers],[Colonne catégorie visée]])))))</f>
        <v>I
II
III
IV</v>
      </c>
      <c r="Q195" s="88" t="str">
        <f ca="1">IF(OR(RECH_CATEGORIE=FALSE,MID(Tableau5[[#This Row],[ZONE DE SISMICITE MAXIMALE POUR LA CATEGORIE DE BATIMENT VISEE]],2,2)="**"),IF('PR-tampon'!B161="","",IF('PR-tampon'!B161=0,"",IF(INDIRECT(NOM_FR_FACADE&amp;ADDRESS('PR-tampon'!$E161,COLUMN(REFERENCEMENT_FACADE[OBSERVATIONS SUR DOMAINE D''EMPLOI Sismique])))="","-",(INDIRECT(NOM_FR_FACADE&amp;ADDRESS('PR-tampon'!$E161,COLUMN(REFERENCEMENT_FACADE[OBSERVATIONS SUR DOMAINE D''EMPLOI Sismique]))))))),"")</f>
        <v>-</v>
      </c>
      <c r="R195" s="2" t="str">
        <f ca="1">IF('PR-tampon'!B161="","",IF('PR-tampon'!B161=0,"",IF(INDIRECT(NOM_FR_FACADE&amp;ADDRESS('PR-tampon'!$E161,COLUMN(REFERENCEMENT_FACADE[REF ApL])))=0,"",INDIRECT(NOM_FR_FACADE&amp;ADDRESS('PR-tampon'!$E161,COLUMN(REFERENCEMENT_FACADE[REF ApL]))))))</f>
        <v/>
      </c>
    </row>
    <row r="196" spans="1:18" ht="170.1" customHeight="1" x14ac:dyDescent="0.3">
      <c r="A196" s="2">
        <f ca="1">IF('PR-tampon'!B162=0,"",IF(A195+1&gt;'MODULE DE RECHERCHE'!$F$36,"",A195+1))</f>
        <v>154</v>
      </c>
      <c r="B196" s="10">
        <f ca="1">IF('PR-tampon'!E162="","",IF('PR-tampon'!E162=0,"",INDIRECT(NOM_FR_FACADE&amp;ADDRESS('PR-tampon'!$E162,COLUMN(REFERENCEMENT_FACADE[[#Headers],[DATE REFERENCEMENT]])))))</f>
        <v>45085</v>
      </c>
      <c r="C196" s="2" t="str">
        <f ca="1">IF('PR-tampon'!B162="","",IF('PR-tampon'!B162=0,"",INDIRECT(NOM_FR_FACADE&amp;ADDRESS('PR-tampon'!$E162,COLUMN(REFERENCEMENT_FACADE[[#Headers],[ASPECT]])))))</f>
        <v>Panneaux</v>
      </c>
      <c r="D196" s="2" t="str">
        <f ca="1">IF('PR-tampon'!B162="","",IF('PR-tampon'!B162=0,"",INDIRECT(NOM_FR_FACADE&amp;ADDRESS('PR-tampon'!$E162,COLUMN(REFERENCEMENT_FACADE[[#Headers],[TYPE DE PROCEDE]])))))</f>
        <v>Bardage rapporté en panneaux de fibres-ciment sur FOB (Propriétaire)</v>
      </c>
      <c r="E196" s="2" t="str">
        <f ca="1">IF('PR-tampon'!B162="","",IF('PR-tampon'!B162=0,"",INDIRECT(NOM_FR_FACADE&amp;ADDRESS('PR-tampon'!$E162,COLUMN(REFERENCEMENT_FACADE[[#Headers],[NOM COMMERCIAL DU PROCEDE]])))))</f>
        <v>Façade à ossature bois non porteuse perspirante</v>
      </c>
      <c r="F196" s="2" t="str">
        <f ca="1">IF('PR-tampon'!B162="","",IF('PR-tampon'!B162=0,"",INDIRECT(NOM_FR_FACADE&amp;ADDRESS('PR-tampon'!$E162,COLUMN(REFERENCEMENT_FACADE[[#Headers],[FABRICANT / TITULAIRE]])))))</f>
        <v>SYbois</v>
      </c>
      <c r="G196" s="2" t="str">
        <f ca="1">IF('PR-tampon'!B162="","",IF('PR-tampon'!B162=0,"",INDIRECT(NOM_FR_FACADE&amp;ADDRESS('PR-tampon'!$E162,COLUMN(REFERENCEMENT_FACADE[[#Headers],[TYPE DE DOCUMENT DE REFERENCE]])))))</f>
        <v>Appréciation Technique d'Expérimentation (ATEx cas a)</v>
      </c>
      <c r="H196" s="2" t="str">
        <f ca="1">IF('PR-tampon'!B162="","",IF('PR-tampon'!B162=0,"",INDIRECT(NOM_FR_FACADE&amp;ADDRESS('PR-tampon'!$E162,COLUMN(REFERENCEMENT_FACADE[[#Headers],[REF]])))))</f>
        <v>2944_v1</v>
      </c>
      <c r="I196" s="10">
        <f ca="1">IF('PR-tampon'!B162="","",IF('PR-tampon'!B162=0,"",INDIRECT(NOM_FR_FACADE&amp;ADDRESS('PR-tampon'!$E162,COLUMN(REFERENCEMENT_FACADE[[#Headers],[AVIS LIMITE AU / VALIDITE]])))))</f>
        <v>45747</v>
      </c>
      <c r="J196" s="10" t="str">
        <f ca="1">IF('PR-tampon'!B162="","",IF('PR-tampon'!B162=0,"",INDIRECT(NOM_FR_FACADE&amp;ADDRESS('PR-tampon'!$E162,COLUMN(REFERENCEMENT_FACADE[[#Headers],[TC/TNC
dans le domaine d''emploi visé]])))))</f>
        <v>TC</v>
      </c>
      <c r="K196" s="2" t="str">
        <f ca="1">IF('PR-tampon'!B162="","",IF('PR-tampon'!B162=0,"",INDIRECT(NOM_FR_FACADE&amp;ADDRESS('PR-tampon'!$E162,COLUMN(REFERENCEMENT_FACADE[[#Headers],[Synthèse support visés]])))))</f>
        <v>FOB (Sous AT/DTA/ATEx)</v>
      </c>
      <c r="L196" s="2" t="str">
        <f ca="1">IF('PR-tampon'!B162="","",IF('PR-tampon'!B162=0,"",INDIRECT(NOM_FR_FACADE&amp;ADDRESS('PR-tampon'!$E162,COLUMN(REFERENCEMENT_FACADE[[#Headers],[LIMITATION DE HAUTEUR DE FACADE3]])))))</f>
        <v>(Situation a à c) h≤ 18 m
(Situation d) h≤ 10 m</v>
      </c>
      <c r="M196" s="108">
        <f ca="1">IF('PR-tampon'!B162="","",IF('PR-tampon'!B162=0,"",INDIRECT(NOM_FR_FACADE&amp;ADDRESS('PR-tampon'!$E162,COLUMN(REFERENCEMENT_FACADE[[#Headers],[LIMITATION DE HAUTEUR DE FACADE]])))))</f>
        <v>18</v>
      </c>
      <c r="N196" s="88" t="str">
        <f ca="1">IF('PR-tampon'!B162="","",IF('PR-tampon'!B162=0,"",IF(INDIRECT(NOM_FR_FACADE&amp;ADDRESS('PR-tampon'!$E162,COLUMN(REFERENCEMENT_FACADE[Observation domaine d''emploi Hauteur])))=0,"-",INDIRECT(NOM_FR_FACADE&amp;ADDRESS('PR-tampon'!$E162,COLUMN(REFERENCEMENT_FACADE[Observation domaine d''emploi Hauteur]))))))</f>
        <v>- Comme mentionné dans le §2.2 de l'Appréciation, le domaine d’emploi des bardages rapportés n’est pas modifié par le procédé de façade propriétaire. La limite de hauteur du domaine d’emploi indiquée ci-contre correspond donc au domaine d’emploi le plus restreint entre celui du procédé de façade et celui du revêtement extérieur. Le procédé pouvant être utilisé en façade jusqu’en 4ième famille pour des bâtiments d’habitation et jusqu’à une hauteur de plancher bas de dernier niveau de 28m pour les ERP, ERT, et comme le référentiel de la famille de revêtement extérieur ci-contre vise des hauteurs moindres, c’est donc le référentiel du revêtement qui limite le domaine d’emploi.
Nb : Le critère de recherche par hauteur n'étant pas coché ou les données (hauteur ou situation) n'étant pas saisies, l'utilisateur est alerté qu'il peut exister des limites de hauteurs et des dispositions particulières données dans le référentiel technique du procédé qui ne sont pas affichées. 
Le logiciel peut les faire apparaitre, pour ce faire : 
 - la case de recherche en fonction de la hauteur doit être cochée ;
 - les données de hauteur ET de situation du bâtiment doivent être saisies.</v>
      </c>
      <c r="O196" s="2" t="str">
        <f ca="1">IF('PR-tampon'!B162="","",IF('PR-tampon'!B162=0,"",INDIRECT(NOM_FR_FACADE&amp;ADDRESS('PR-tampon'!$E162,COLUMN(REFERENCEMENT_FACADE[[#Headers],[Colonne zone visée]])))))</f>
        <v>4
4**
4**
4**</v>
      </c>
      <c r="P196" s="2" t="str">
        <f ca="1">IF('PR-tampon'!B162="","",IF('PR-tampon'!B162=0,"",INDIRECT(NOM_FR_FACADE&amp;ADDRESS('PR-tampon'!$E162,COLUMN(REFERENCEMENT_FACADE[[#Headers],[Colonne catégorie visée]])))))</f>
        <v>I
II
III
IV</v>
      </c>
      <c r="Q196" s="88" t="str">
        <f ca="1">IF(OR(RECH_CATEGORIE=FALSE,MID(Tableau5[[#This Row],[ZONE DE SISMICITE MAXIMALE POUR LA CATEGORIE DE BATIMENT VISEE]],2,2)="**"),IF('PR-tampon'!B162="","",IF('PR-tampon'!B162=0,"",IF(INDIRECT(NOM_FR_FACADE&amp;ADDRESS('PR-tampon'!$E162,COLUMN(REFERENCEMENT_FACADE[OBSERVATIONS SUR DOMAINE D''EMPLOI Sismique])))="","-",(INDIRECT(NOM_FR_FACADE&amp;ADDRESS('PR-tampon'!$E162,COLUMN(REFERENCEMENT_FACADE[OBSERVATIONS SUR DOMAINE D''EMPLOI Sismique]))))))),"")</f>
        <v>** Domaine d'emploi sismique :
Toutefois le procédé de bardage extérieur pourra limiter les zones de sismicité des bâtiments visés.</v>
      </c>
      <c r="R196" s="2" t="str">
        <f ca="1">IF('PR-tampon'!B162="","",IF('PR-tampon'!B162=0,"",IF(INDIRECT(NOM_FR_FACADE&amp;ADDRESS('PR-tampon'!$E162,COLUMN(REFERENCEMENT_FACADE[REF ApL])))=0,"",INDIRECT(NOM_FR_FACADE&amp;ADDRESS('PR-tampon'!$E162,COLUMN(REFERENCEMENT_FACADE[REF ApL]))))))</f>
        <v>EFR 14-001488
EFR 18-004504</v>
      </c>
    </row>
    <row r="197" spans="1:18" ht="170.1" customHeight="1" x14ac:dyDescent="0.3">
      <c r="A197" s="2">
        <f ca="1">IF('PR-tampon'!B163=0,"",IF(A196+1&gt;'MODULE DE RECHERCHE'!$F$36,"",A196+1))</f>
        <v>155</v>
      </c>
      <c r="B197" s="10">
        <f ca="1">IF('PR-tampon'!E163="","",IF('PR-tampon'!E163=0,"",INDIRECT(NOM_FR_FACADE&amp;ADDRESS('PR-tampon'!$E163,COLUMN(REFERENCEMENT_FACADE[[#Headers],[DATE REFERENCEMENT]])))))</f>
        <v>45049</v>
      </c>
      <c r="C197" s="2" t="str">
        <f ca="1">IF('PR-tampon'!B163="","",IF('PR-tampon'!B163=0,"",INDIRECT(NOM_FR_FACADE&amp;ADDRESS('PR-tampon'!$E163,COLUMN(REFERENCEMENT_FACADE[[#Headers],[ASPECT]])))))</f>
        <v>Panneaux</v>
      </c>
      <c r="D197" s="2" t="str">
        <f ca="1">IF('PR-tampon'!B163="","",IF('PR-tampon'!B163=0,"",INDIRECT(NOM_FR_FACADE&amp;ADDRESS('PR-tampon'!$E163,COLUMN(REFERENCEMENT_FACADE[[#Headers],[TYPE DE PROCEDE]])))))</f>
        <v>Bardage rapporté en panneaux de fibres-ciment sur FOB (Propriétaire)</v>
      </c>
      <c r="E197" s="2" t="str">
        <f ca="1">IF('PR-tampon'!B163="","",IF('PR-tampon'!B163=0,"",INDIRECT(NOM_FR_FACADE&amp;ADDRESS('PR-tampon'!$E163,COLUMN(REFERENCEMENT_FACADE[[#Headers],[NOM COMMERCIAL DU PROCEDE]])))))</f>
        <v>Façade PANOBLOC</v>
      </c>
      <c r="F197" s="2" t="str">
        <f ca="1">IF('PR-tampon'!B163="","",IF('PR-tampon'!B163=0,"",INDIRECT(NOM_FR_FACADE&amp;ADDRESS('PR-tampon'!$E163,COLUMN(REFERENCEMENT_FACADE[[#Headers],[FABRICANT / TITULAIRE]])))))</f>
        <v>Techniwood S.A.S.</v>
      </c>
      <c r="G197" s="2" t="str">
        <f ca="1">IF('PR-tampon'!B163="","",IF('PR-tampon'!B163=0,"",INDIRECT(NOM_FR_FACADE&amp;ADDRESS('PR-tampon'!$E163,COLUMN(REFERENCEMENT_FACADE[[#Headers],[TYPE DE DOCUMENT DE REFERENCE]])))))</f>
        <v>Avis Technique</v>
      </c>
      <c r="H197" s="2" t="str">
        <f ca="1">IF('PR-tampon'!B163="","",IF('PR-tampon'!B163=0,"",INDIRECT(NOM_FR_FACADE&amp;ADDRESS('PR-tampon'!$E163,COLUMN(REFERENCEMENT_FACADE[[#Headers],[REF]])))))</f>
        <v>2.1/14-1636_V2</v>
      </c>
      <c r="I197" s="10">
        <f ca="1">IF('PR-tampon'!B163="","",IF('PR-tampon'!B163=0,"",INDIRECT(NOM_FR_FACADE&amp;ADDRESS('PR-tampon'!$E163,COLUMN(REFERENCEMENT_FACADE[[#Headers],[AVIS LIMITE AU / VALIDITE]])))))</f>
        <v>46752</v>
      </c>
      <c r="J197" s="10" t="str">
        <f ca="1">IF('PR-tampon'!B163="","",IF('PR-tampon'!B163=0,"",INDIRECT(NOM_FR_FACADE&amp;ADDRESS('PR-tampon'!$E163,COLUMN(REFERENCEMENT_FACADE[[#Headers],[TC/TNC
dans le domaine d''emploi visé]])))))</f>
        <v>TC</v>
      </c>
      <c r="K197" s="2" t="str">
        <f ca="1">IF('PR-tampon'!B163="","",IF('PR-tampon'!B163=0,"",INDIRECT(NOM_FR_FACADE&amp;ADDRESS('PR-tampon'!$E163,COLUMN(REFERENCEMENT_FACADE[[#Headers],[Synthèse support visés]])))))</f>
        <v>FOB (Sous AT/DTA/ATEx)</v>
      </c>
      <c r="L197" s="2" t="str">
        <f ca="1">IF('PR-tampon'!B163="","",IF('PR-tampon'!B163=0,"",INDIRECT(NOM_FR_FACADE&amp;ADDRESS('PR-tampon'!$E163,COLUMN(REFERENCEMENT_FACADE[[#Headers],[LIMITATION DE HAUTEUR DE FACADE3]])))))</f>
        <v>(Situation a à c) h≤ 10 m
(Situation d) h≤ 10 m</v>
      </c>
      <c r="M197" s="108">
        <f ca="1">IF('PR-tampon'!B163="","",IF('PR-tampon'!B163=0,"",INDIRECT(NOM_FR_FACADE&amp;ADDRESS('PR-tampon'!$E163,COLUMN(REFERENCEMENT_FACADE[[#Headers],[LIMITATION DE HAUTEUR DE FACADE]])))))</f>
        <v>10</v>
      </c>
      <c r="N197" s="88" t="str">
        <f ca="1">IF('PR-tampon'!B163="","",IF('PR-tampon'!B163=0,"",IF(INDIRECT(NOM_FR_FACADE&amp;ADDRESS('PR-tampon'!$E163,COLUMN(REFERENCEMENT_FACADE[Observation domaine d''emploi Hauteur])))=0,"-",INDIRECT(NOM_FR_FACADE&amp;ADDRESS('PR-tampon'!$E163,COLUMN(REFERENCEMENT_FACADE[Observation domaine d''emploi Hauteur]))))))</f>
        <v xml:space="preserve"> - Comme mentionné au §2.4.6 de l’Avis technique, la limite de hauteur du domaine d’emploi indiquée ci-contre correspond au domaine d’emploi le plus restreint entre celui du PANOBLOC et celui du revêtement extérieur. Le Panobloc pouvant être utilisé en façade jusqu’en 4ième famille pour des bâtiments d’habitation et jusqu’à une hauteur de plancher bas de dernier niveau de 28m pour les ERP et ERT, et comme le référentiel de la famille de revêtement extérieur ci-contre vise des hauteurs moindre, c’est donc le référentiel du revêtement qui limite le domaine d’emploi.
Nb : Le critère de recherche par hauteur n'étant pas coché ou les données (hauteur ou situation) n'étant pas saisies, l'utilisateur est alerté qu'il peut exister des limites de hauteurs et des dispositions particulières données dans le référentiel technique du procédé qui ne sont pas affichées. 
Le logiciel peut les faire apparaitre, pour ce faire : 
 - la case de recherche en fonction de la hauteur doit être cochée ;
 - les données de hauteur ET de situation du bâtiment doivent être saisies.</v>
      </c>
      <c r="O197" s="2" t="str">
        <f ca="1">IF('PR-tampon'!B163="","",IF('PR-tampon'!B163=0,"",INDIRECT(NOM_FR_FACADE&amp;ADDRESS('PR-tampon'!$E163,COLUMN(REFERENCEMENT_FACADE[[#Headers],[Colonne zone visée]])))))</f>
        <v>4
4**
4**
4**</v>
      </c>
      <c r="P197" s="2" t="str">
        <f ca="1">IF('PR-tampon'!B163="","",IF('PR-tampon'!B163=0,"",INDIRECT(NOM_FR_FACADE&amp;ADDRESS('PR-tampon'!$E163,COLUMN(REFERENCEMENT_FACADE[[#Headers],[Colonne catégorie visée]])))))</f>
        <v>I
II
III
IV</v>
      </c>
      <c r="Q197" s="88" t="str">
        <f ca="1">IF(OR(RECH_CATEGORIE=FALSE,MID(Tableau5[[#This Row],[ZONE DE SISMICITE MAXIMALE POUR LA CATEGORIE DE BATIMENT VISEE]],2,2)="**"),IF('PR-tampon'!B163="","",IF('PR-tampon'!B163=0,"",IF(INDIRECT(NOM_FR_FACADE&amp;ADDRESS('PR-tampon'!$E163,COLUMN(REFERENCEMENT_FACADE[OBSERVATIONS SUR DOMAINE D''EMPLOI Sismique])))="","-",(INDIRECT(NOM_FR_FACADE&amp;ADDRESS('PR-tampon'!$E163,COLUMN(REFERENCEMENT_FACADE[OBSERVATIONS SUR DOMAINE D''EMPLOI Sismique]))))))),"")</f>
        <v>** Domaine d'emploi sismique :
Toutefois le procédé de bardage extérieur pourra limiter les zones de sismicité des bâtiments visés.</v>
      </c>
      <c r="R197" s="2" t="str">
        <f ca="1">IF('PR-tampon'!B163="","",IF('PR-tampon'!B163=0,"",IF(INDIRECT(NOM_FR_FACADE&amp;ADDRESS('PR-tampon'!$E163,COLUMN(REFERENCEMENT_FACADE[REF ApL])))=0,"",INDIRECT(NOM_FR_FACADE&amp;ADDRESS('PR-tampon'!$E163,COLUMN(REFERENCEMENT_FACADE[REF ApL]))))))</f>
        <v>AL14-146 Version 3</v>
      </c>
    </row>
    <row r="198" spans="1:18" ht="170.1" customHeight="1" x14ac:dyDescent="0.3">
      <c r="A198" s="2">
        <f ca="1">IF('PR-tampon'!B164=0,"",IF(A197+1&gt;'MODULE DE RECHERCHE'!$F$36,"",A197+1))</f>
        <v>156</v>
      </c>
      <c r="B198" s="10">
        <f ca="1">IF('PR-tampon'!E164="","",IF('PR-tampon'!E164=0,"",INDIRECT(NOM_FR_FACADE&amp;ADDRESS('PR-tampon'!$E164,COLUMN(REFERENCEMENT_FACADE[[#Headers],[DATE REFERENCEMENT]])))))</f>
        <v>44893</v>
      </c>
      <c r="C198" s="2" t="str">
        <f ca="1">IF('PR-tampon'!B164="","",IF('PR-tampon'!B164=0,"",INDIRECT(NOM_FR_FACADE&amp;ADDRESS('PR-tampon'!$E164,COLUMN(REFERENCEMENT_FACADE[[#Headers],[ASPECT]])))))</f>
        <v>Panneaux</v>
      </c>
      <c r="D198" s="2" t="str">
        <f ca="1">IF('PR-tampon'!B164="","",IF('PR-tampon'!B164=0,"",INDIRECT(NOM_FR_FACADE&amp;ADDRESS('PR-tampon'!$E164,COLUMN(REFERENCEMENT_FACADE[[#Headers],[TYPE DE PROCEDE]])))))</f>
        <v>Bardage rapporté en résine acrylique chargé</v>
      </c>
      <c r="E198" s="2" t="str">
        <f ca="1">IF('PR-tampon'!B164="","",IF('PR-tampon'!B164=0,"",INDIRECT(NOM_FR_FACADE&amp;ADDRESS('PR-tampon'!$E164,COLUMN(REFERENCEMENT_FACADE[[#Headers],[NOM COMMERCIAL DU PROCEDE]])))))</f>
        <v>ACRYTHERM R</v>
      </c>
      <c r="F198" s="2" t="str">
        <f ca="1">IF('PR-tampon'!B164="","",IF('PR-tampon'!B164=0,"",INDIRECT(NOM_FR_FACADE&amp;ADDRESS('PR-tampon'!$E164,COLUMN(REFERENCEMENT_FACADE[[#Headers],[FABRICANT / TITULAIRE]])))))</f>
        <v>Rebeton
(FR)</v>
      </c>
      <c r="G198" s="2" t="str">
        <f ca="1">IF('PR-tampon'!B164="","",IF('PR-tampon'!B164=0,"",INDIRECT(NOM_FR_FACADE&amp;ADDRESS('PR-tampon'!$E164,COLUMN(REFERENCEMENT_FACADE[[#Headers],[TYPE DE DOCUMENT DE REFERENCE]])))))</f>
        <v>Avis Technique</v>
      </c>
      <c r="H198" s="2" t="str">
        <f ca="1">IF('PR-tampon'!B164="","",IF('PR-tampon'!B164=0,"",INDIRECT(NOM_FR_FACADE&amp;ADDRESS('PR-tampon'!$E164,COLUMN(REFERENCEMENT_FACADE[[#Headers],[REF]])))))</f>
        <v>2.2/16-1727_V1</v>
      </c>
      <c r="I198" s="10">
        <f ca="1">IF('PR-tampon'!B164="","",IF('PR-tampon'!B164=0,"",INDIRECT(NOM_FR_FACADE&amp;ADDRESS('PR-tampon'!$E164,COLUMN(REFERENCEMENT_FACADE[[#Headers],[AVIS LIMITE AU / VALIDITE]])))))</f>
        <v>47299</v>
      </c>
      <c r="J198" s="10" t="str">
        <f ca="1">IF('PR-tampon'!B164="","",IF('PR-tampon'!B164=0,"",INDIRECT(NOM_FR_FACADE&amp;ADDRESS('PR-tampon'!$E164,COLUMN(REFERENCEMENT_FACADE[[#Headers],[TC/TNC
dans le domaine d''emploi visé]])))))</f>
        <v>TC</v>
      </c>
      <c r="K198" s="2" t="str">
        <f ca="1">IF('PR-tampon'!B164="","",IF('PR-tampon'!B164=0,"",INDIRECT(NOM_FR_FACADE&amp;ADDRESS('PR-tampon'!$E164,COLUMN(REFERENCEMENT_FACADE[[#Headers],[Synthèse support visés]])))))</f>
        <v>COB (NF DTU 31.2) / CLT (Sous AT/DTA)</v>
      </c>
      <c r="L198" s="2" t="str">
        <f ca="1">IF('PR-tampon'!B164="","",IF('PR-tampon'!B164=0,"",INDIRECT(NOM_FR_FACADE&amp;ADDRESS('PR-tampon'!$E164,COLUMN(REFERENCEMENT_FACADE[[#Headers],[LIMITATION DE HAUTEUR DE FACADE3]])))))</f>
        <v>(Situation a à c) h≤ 10 m
(Situation d) h≤ 6 m</v>
      </c>
      <c r="M198" s="108">
        <f ca="1">IF('PR-tampon'!B164="","",IF('PR-tampon'!B164=0,"",INDIRECT(NOM_FR_FACADE&amp;ADDRESS('PR-tampon'!$E164,COLUMN(REFERENCEMENT_FACADE[[#Headers],[LIMITATION DE HAUTEUR DE FACADE]])))))</f>
        <v>10</v>
      </c>
      <c r="N198" s="88" t="str">
        <f ca="1">IF('PR-tampon'!B164="","",IF('PR-tampon'!B164=0,"",IF(INDIRECT(NOM_FR_FACADE&amp;ADDRESS('PR-tampon'!$E164,COLUMN(REFERENCEMENT_FACADE[Observation domaine d''emploi Hauteur])))=0,"-",INDIRECT(NOM_FR_FACADE&amp;ADDRESS('PR-tampon'!$E164,COLUMN(REFERENCEMENT_FACADE[Observation domaine d''emploi Hauteur]))))))</f>
        <v>Nb : Le critère de recherche par hauteur n'étant pas coché ou les données (hauteur ou situation) n'étant pas saisies, l'utilisateur est alerté qu'il peut exister des limites de hauteurs et des dispositions particulières données dans le référentiel technique du procédé qui ne sont pas affichées. 
Le logiciel peut les faire apparaitre, pour ce faire : 
 - la case de recherche en fonction de la hauteur doit être cochée ;
 - les données de hauteur ET de situation du bâtiment doivent être saisies.</v>
      </c>
      <c r="O198" s="2" t="str">
        <f ca="1">IF('PR-tampon'!B164="","",IF('PR-tampon'!B164=0,"",INDIRECT(NOM_FR_FACADE&amp;ADDRESS('PR-tampon'!$E164,COLUMN(REFERENCEMENT_FACADE[[#Headers],[Colonne zone visée]])))))</f>
        <v>4
4
4
4</v>
      </c>
      <c r="P198" s="2" t="str">
        <f ca="1">IF('PR-tampon'!B164="","",IF('PR-tampon'!B164=0,"",INDIRECT(NOM_FR_FACADE&amp;ADDRESS('PR-tampon'!$E164,COLUMN(REFERENCEMENT_FACADE[[#Headers],[Colonne catégorie visée]])))))</f>
        <v>I
II
III
IV</v>
      </c>
      <c r="Q198" s="88" t="str">
        <f ca="1">IF(OR(RECH_CATEGORIE=FALSE,MID(Tableau5[[#This Row],[ZONE DE SISMICITE MAXIMALE POUR LA CATEGORIE DE BATIMENT VISEE]],2,2)="**"),IF('PR-tampon'!B164="","",IF('PR-tampon'!B164=0,"",IF(INDIRECT(NOM_FR_FACADE&amp;ADDRESS('PR-tampon'!$E164,COLUMN(REFERENCEMENT_FACADE[OBSERVATIONS SUR DOMAINE D''EMPLOI Sismique])))="","-",(INDIRECT(NOM_FR_FACADE&amp;ADDRESS('PR-tampon'!$E164,COLUMN(REFERENCEMENT_FACADE[OBSERVATIONS SUR DOMAINE D''EMPLOI Sismique]))))))),"")</f>
        <v>-</v>
      </c>
      <c r="R198" s="2" t="str">
        <f ca="1">IF('PR-tampon'!B164="","",IF('PR-tampon'!B164=0,"",IF(INDIRECT(NOM_FR_FACADE&amp;ADDRESS('PR-tampon'!$E164,COLUMN(REFERENCEMENT_FACADE[REF ApL])))=0,"",INDIRECT(NOM_FR_FACADE&amp;ADDRESS('PR-tampon'!$E164,COLUMN(REFERENCEMENT_FACADE[REF ApL]))))))</f>
        <v/>
      </c>
    </row>
    <row r="199" spans="1:18" ht="170.1" customHeight="1" x14ac:dyDescent="0.3">
      <c r="A199" s="2">
        <f ca="1">IF('PR-tampon'!B165=0,"",IF(A198+1&gt;'MODULE DE RECHERCHE'!$F$36,"",A198+1))</f>
        <v>157</v>
      </c>
      <c r="B199" s="10">
        <f ca="1">IF('PR-tampon'!E165="","",IF('PR-tampon'!E165=0,"",INDIRECT(NOM_FR_FACADE&amp;ADDRESS('PR-tampon'!$E165,COLUMN(REFERENCEMENT_FACADE[[#Headers],[DATE REFERENCEMENT]])))))</f>
        <v>44634</v>
      </c>
      <c r="C199" s="2" t="str">
        <f ca="1">IF('PR-tampon'!B165="","",IF('PR-tampon'!B165=0,"",INDIRECT(NOM_FR_FACADE&amp;ADDRESS('PR-tampon'!$E165,COLUMN(REFERENCEMENT_FACADE[[#Headers],[ASPECT]])))))</f>
        <v>Panneaux</v>
      </c>
      <c r="D199" s="2" t="str">
        <f ca="1">IF('PR-tampon'!B165="","",IF('PR-tampon'!B165=0,"",INDIRECT(NOM_FR_FACADE&amp;ADDRESS('PR-tampon'!$E165,COLUMN(REFERENCEMENT_FACADE[[#Headers],[TYPE DE PROCEDE]])))))</f>
        <v>Bardage rapporté en stratifié de résine</v>
      </c>
      <c r="E199" s="2" t="str">
        <f ca="1">IF('PR-tampon'!B165="","",IF('PR-tampon'!B165=0,"",INDIRECT(NOM_FR_FACADE&amp;ADDRESS('PR-tampon'!$E165,COLUMN(REFERENCEMENT_FACADE[[#Headers],[NOM COMMERCIAL DU PROCEDE]])))))</f>
        <v>STENI NATURE, STENI COLOUR et STENI VISION Ossature Bois</v>
      </c>
      <c r="F199" s="2" t="str">
        <f ca="1">IF('PR-tampon'!B165="","",IF('PR-tampon'!B165=0,"",INDIRECT(NOM_FR_FACADE&amp;ADDRESS('PR-tampon'!$E165,COLUMN(REFERENCEMENT_FACADE[[#Headers],[FABRICANT / TITULAIRE]])))))</f>
        <v>Steni a.s.</v>
      </c>
      <c r="G199" s="2" t="str">
        <f ca="1">IF('PR-tampon'!B165="","",IF('PR-tampon'!B165=0,"",INDIRECT(NOM_FR_FACADE&amp;ADDRESS('PR-tampon'!$E165,COLUMN(REFERENCEMENT_FACADE[[#Headers],[TYPE DE DOCUMENT DE REFERENCE]])))))</f>
        <v>Avis Technique</v>
      </c>
      <c r="H199" s="2" t="str">
        <f ca="1">IF('PR-tampon'!B165="","",IF('PR-tampon'!B165=0,"",INDIRECT(NOM_FR_FACADE&amp;ADDRESS('PR-tampon'!$E165,COLUMN(REFERENCEMENT_FACADE[[#Headers],[REF]])))))</f>
        <v>2.2/14-1611_V1</v>
      </c>
      <c r="I199" s="10">
        <f ca="1">IF('PR-tampon'!B165="","",IF('PR-tampon'!B165=0,"",INDIRECT(NOM_FR_FACADE&amp;ADDRESS('PR-tampon'!$E165,COLUMN(REFERENCEMENT_FACADE[[#Headers],[AVIS LIMITE AU / VALIDITE]])))))</f>
        <v>46752</v>
      </c>
      <c r="J199" s="10" t="str">
        <f ca="1">IF('PR-tampon'!B165="","",IF('PR-tampon'!B165=0,"",INDIRECT(NOM_FR_FACADE&amp;ADDRESS('PR-tampon'!$E165,COLUMN(REFERENCEMENT_FACADE[[#Headers],[TC/TNC
dans le domaine d''emploi visé]])))))</f>
        <v>TC</v>
      </c>
      <c r="K199" s="2" t="str">
        <f ca="1">IF('PR-tampon'!B165="","",IF('PR-tampon'!B165=0,"",INDIRECT(NOM_FR_FACADE&amp;ADDRESS('PR-tampon'!$E165,COLUMN(REFERENCEMENT_FACADE[[#Headers],[Synthèse support visés]])))))</f>
        <v>COB (NF DTU 31.2) / CLT (Sous AT/DTA)</v>
      </c>
      <c r="L199" s="2" t="str">
        <f ca="1">IF('PR-tampon'!B165="","",IF('PR-tampon'!B165=0,"",INDIRECT(NOM_FR_FACADE&amp;ADDRESS('PR-tampon'!$E165,COLUMN(REFERENCEMENT_FACADE[[#Headers],[LIMITATION DE HAUTEUR DE FACADE3]])))))</f>
        <v>(Situation a à c) h≤ 10 m
(Situation d) h≤ 6 m</v>
      </c>
      <c r="M199" s="108">
        <f ca="1">IF('PR-tampon'!B165="","",IF('PR-tampon'!B165=0,"",INDIRECT(NOM_FR_FACADE&amp;ADDRESS('PR-tampon'!$E165,COLUMN(REFERENCEMENT_FACADE[[#Headers],[LIMITATION DE HAUTEUR DE FACADE]])))))</f>
        <v>10</v>
      </c>
      <c r="N199" s="88" t="str">
        <f ca="1">IF('PR-tampon'!B165="","",IF('PR-tampon'!B165=0,"",IF(INDIRECT(NOM_FR_FACADE&amp;ADDRESS('PR-tampon'!$E165,COLUMN(REFERENCEMENT_FACADE[Observation domaine d''emploi Hauteur])))=0,"-",INDIRECT(NOM_FR_FACADE&amp;ADDRESS('PR-tampon'!$E165,COLUMN(REFERENCEMENT_FACADE[Observation domaine d''emploi Hauteur]))))))</f>
        <v>Nb : Le critère de recherche par hauteur n'étant pas coché ou les données (hauteur ou situation) n'étant pas saisies, l'utilisateur est alerté qu'il peut exister des limites de hauteurs et des dispositions particulières données dans le référentiel technique du procédé qui ne sont pas affichées. 
Le logiciel peut les faire apparaitre, pour ce faire : 
 - la case de recherche en fonction de la hauteur doit être cochée ;
 - les données de hauteur ET de situation du bâtiment doivent être saisies.</v>
      </c>
      <c r="O199" s="2" t="str">
        <f ca="1">IF('PR-tampon'!B165="","",IF('PR-tampon'!B165=0,"",INDIRECT(NOM_FR_FACADE&amp;ADDRESS('PR-tampon'!$E165,COLUMN(REFERENCEMENT_FACADE[[#Headers],[Colonne zone visée]])))))</f>
        <v>4
2
1
1</v>
      </c>
      <c r="P199" s="2" t="str">
        <f ca="1">IF('PR-tampon'!B165="","",IF('PR-tampon'!B165=0,"",INDIRECT(NOM_FR_FACADE&amp;ADDRESS('PR-tampon'!$E165,COLUMN(REFERENCEMENT_FACADE[[#Headers],[Colonne catégorie visée]])))))</f>
        <v>I
II
III
IV</v>
      </c>
      <c r="Q199" s="88" t="str">
        <f ca="1">IF(OR(RECH_CATEGORIE=FALSE,MID(Tableau5[[#This Row],[ZONE DE SISMICITE MAXIMALE POUR LA CATEGORIE DE BATIMENT VISEE]],2,2)="**"),IF('PR-tampon'!B165="","",IF('PR-tampon'!B165=0,"",IF(INDIRECT(NOM_FR_FACADE&amp;ADDRESS('PR-tampon'!$E165,COLUMN(REFERENCEMENT_FACADE[OBSERVATIONS SUR DOMAINE D''EMPLOI Sismique])))="","-",(INDIRECT(NOM_FR_FACADE&amp;ADDRESS('PR-tampon'!$E165,COLUMN(REFERENCEMENT_FACADE[OBSERVATIONS SUR DOMAINE D''EMPLOI Sismique]))))))),"")</f>
        <v>-</v>
      </c>
      <c r="R199" s="2" t="str">
        <f ca="1">IF('PR-tampon'!B165="","",IF('PR-tampon'!B165=0,"",IF(INDIRECT(NOM_FR_FACADE&amp;ADDRESS('PR-tampon'!$E165,COLUMN(REFERENCEMENT_FACADE[REF ApL])))=0,"",INDIRECT(NOM_FR_FACADE&amp;ADDRESS('PR-tampon'!$E165,COLUMN(REFERENCEMENT_FACADE[REF ApL]))))))</f>
        <v/>
      </c>
    </row>
    <row r="200" spans="1:18" ht="170.1" customHeight="1" x14ac:dyDescent="0.3">
      <c r="A200" s="2">
        <f ca="1">IF('PR-tampon'!B166=0,"",IF(A199+1&gt;'MODULE DE RECHERCHE'!$F$36,"",A199+1))</f>
        <v>158</v>
      </c>
      <c r="B200" s="10">
        <f ca="1">IF('PR-tampon'!E166="","",IF('PR-tampon'!E166=0,"",INDIRECT(NOM_FR_FACADE&amp;ADDRESS('PR-tampon'!$E166,COLUMN(REFERENCEMENT_FACADE[[#Headers],[DATE REFERENCEMENT]])))))</f>
        <v>45314</v>
      </c>
      <c r="C200" s="2" t="str">
        <f ca="1">IF('PR-tampon'!B166="","",IF('PR-tampon'!B166=0,"",INDIRECT(NOM_FR_FACADE&amp;ADDRESS('PR-tampon'!$E166,COLUMN(REFERENCEMENT_FACADE[[#Headers],[ASPECT]])))))</f>
        <v>Panneaux</v>
      </c>
      <c r="D200" s="2" t="str">
        <f ca="1">IF('PR-tampon'!B166="","",IF('PR-tampon'!B166=0,"",INDIRECT(NOM_FR_FACADE&amp;ADDRESS('PR-tampon'!$E166,COLUMN(REFERENCEMENT_FACADE[[#Headers],[TYPE DE PROCEDE]])))))</f>
        <v>Procédé de façade préfabriquée et assemblée en usine</v>
      </c>
      <c r="E200" s="2" t="str">
        <f ca="1">IF('PR-tampon'!B166="","",IF('PR-tampon'!B166=0,"",INDIRECT(NOM_FR_FACADE&amp;ADDRESS('PR-tampon'!$E166,COLUMN(REFERENCEMENT_FACADE[[#Headers],[NOM COMMERCIAL DU PROCEDE]])))))</f>
        <v>WoodWall
Ductal® FOBB®,</v>
      </c>
      <c r="F200" s="2" t="str">
        <f ca="1">IF('PR-tampon'!B166="","",IF('PR-tampon'!B166=0,"",INDIRECT(NOM_FR_FACADE&amp;ADDRESS('PR-tampon'!$E166,COLUMN(REFERENCEMENT_FACADE[[#Headers],[FABRICANT / TITULAIRE]])))))</f>
        <v>Lafarge Ciment Distribution</v>
      </c>
      <c r="G200" s="2" t="str">
        <f ca="1">IF('PR-tampon'!B166="","",IF('PR-tampon'!B166=0,"",INDIRECT(NOM_FR_FACADE&amp;ADDRESS('PR-tampon'!$E166,COLUMN(REFERENCEMENT_FACADE[[#Headers],[TYPE DE DOCUMENT DE REFERENCE]])))))</f>
        <v>Appréciation Technique d'Expérimentation (ATEx cas a)</v>
      </c>
      <c r="H200" s="2" t="str">
        <f ca="1">IF('PR-tampon'!B166="","",IF('PR-tampon'!B166=0,"",INDIRECT(NOM_FR_FACADE&amp;ADDRESS('PR-tampon'!$E166,COLUMN(REFERENCEMENT_FACADE[[#Headers],[REF]])))))</f>
        <v>3231_v1</v>
      </c>
      <c r="I200" s="10">
        <f ca="1">IF('PR-tampon'!B166="","",IF('PR-tampon'!B166=0,"",INDIRECT(NOM_FR_FACADE&amp;ADDRESS('PR-tampon'!$E166,COLUMN(REFERENCEMENT_FACADE[[#Headers],[AVIS LIMITE AU / VALIDITE]])))))</f>
        <v>46005</v>
      </c>
      <c r="J200" s="10" t="str">
        <f ca="1">IF('PR-tampon'!B166="","",IF('PR-tampon'!B166=0,"",INDIRECT(NOM_FR_FACADE&amp;ADDRESS('PR-tampon'!$E166,COLUMN(REFERENCEMENT_FACADE[[#Headers],[TC/TNC
dans le domaine d''emploi visé]])))))</f>
        <v>TC</v>
      </c>
      <c r="K200" s="2" t="str">
        <f ca="1">IF('PR-tampon'!B166="","",IF('PR-tampon'!B166=0,"",INDIRECT(NOM_FR_FACADE&amp;ADDRESS('PR-tampon'!$E166,COLUMN(REFERENCEMENT_FACADE[[#Headers],[Synthèse support visés]])))))</f>
        <v>Charpente bois (NF DTU 31.1)</v>
      </c>
      <c r="L200" s="2" t="str">
        <f ca="1">IF('PR-tampon'!B166="","",IF('PR-tampon'!B166=0,"",INDIRECT(NOM_FR_FACADE&amp;ADDRESS('PR-tampon'!$E166,COLUMN(REFERENCEMENT_FACADE[[#Headers],[LIMITATION DE HAUTEUR DE FACADE3]])))))</f>
        <v>(Situation a à c) h≤ 28 m
(Situation d) h≤ 28 m</v>
      </c>
      <c r="M200" s="108">
        <f ca="1">IF('PR-tampon'!B166="","",IF('PR-tampon'!B166=0,"",INDIRECT(NOM_FR_FACADE&amp;ADDRESS('PR-tampon'!$E166,COLUMN(REFERENCEMENT_FACADE[[#Headers],[LIMITATION DE HAUTEUR DE FACADE]])))))</f>
        <v>28</v>
      </c>
      <c r="N200" s="88" t="str">
        <f ca="1">IF('PR-tampon'!B166="","",IF('PR-tampon'!B166=0,"",IF(INDIRECT(NOM_FR_FACADE&amp;ADDRESS('PR-tampon'!$E166,COLUMN(REFERENCEMENT_FACADE[Observation domaine d''emploi Hauteur])))=0,"-",INDIRECT(NOM_FR_FACADE&amp;ADDRESS('PR-tampon'!$E166,COLUMN(REFERENCEMENT_FACADE[Observation domaine d''emploi Hauteur]))))))</f>
        <v>Nb : Le critère de recherche par hauteur n'étant pas coché ou les données (hauteur ou situation) n'étant pas saisies, l'utilisateur est alerté qu'il peut exister des limites de hauteurs et des dispositions particulières données dans le référentiel technique du procédé qui ne sont pas affichées. 
Le logiciel peut les faire apparaitre, pour ce faire : 
 - la case de recherche en fonction de la hauteur doit être cochée ;
 - les données de hauteur ET de situation du bâtiment doivent être saisies.</v>
      </c>
      <c r="O200" s="2" t="str">
        <f ca="1">IF('PR-tampon'!B166="","",IF('PR-tampon'!B166=0,"",INDIRECT(NOM_FR_FACADE&amp;ADDRESS('PR-tampon'!$E166,COLUMN(REFERENCEMENT_FACADE[[#Headers],[Colonne zone visée]])))))</f>
        <v>4
4
4
4</v>
      </c>
      <c r="P200" s="2" t="str">
        <f ca="1">IF('PR-tampon'!B166="","",IF('PR-tampon'!B166=0,"",INDIRECT(NOM_FR_FACADE&amp;ADDRESS('PR-tampon'!$E166,COLUMN(REFERENCEMENT_FACADE[[#Headers],[Colonne catégorie visée]])))))</f>
        <v>I
II
III
IV</v>
      </c>
      <c r="Q200" s="88" t="str">
        <f ca="1">IF(OR(RECH_CATEGORIE=FALSE,MID(Tableau5[[#This Row],[ZONE DE SISMICITE MAXIMALE POUR LA CATEGORIE DE BATIMENT VISEE]],2,2)="**"),IF('PR-tampon'!B166="","",IF('PR-tampon'!B166=0,"",IF(INDIRECT(NOM_FR_FACADE&amp;ADDRESS('PR-tampon'!$E166,COLUMN(REFERENCEMENT_FACADE[OBSERVATIONS SUR DOMAINE D''EMPLOI Sismique])))="","-",(INDIRECT(NOM_FR_FACADE&amp;ADDRESS('PR-tampon'!$E166,COLUMN(REFERENCEMENT_FACADE[OBSERVATIONS SUR DOMAINE D''EMPLOI Sismique]))))))),"")</f>
        <v>-</v>
      </c>
      <c r="R200" s="2" t="str">
        <f ca="1">IF('PR-tampon'!B166="","",IF('PR-tampon'!B166=0,"",IF(INDIRECT(NOM_FR_FACADE&amp;ADDRESS('PR-tampon'!$E166,COLUMN(REFERENCEMENT_FACADE[REF ApL])))=0,"",INDIRECT(NOM_FR_FACADE&amp;ADDRESS('PR-tampon'!$E166,COLUMN(REFERENCEMENT_FACADE[REF ApL]))))))</f>
        <v/>
      </c>
    </row>
    <row r="201" spans="1:18" ht="170.1" customHeight="1" x14ac:dyDescent="0.3">
      <c r="A201" s="2">
        <f ca="1">IF('PR-tampon'!B167=0,"",IF(A200+1&gt;'MODULE DE RECHERCHE'!$F$36,"",A200+1))</f>
        <v>159</v>
      </c>
      <c r="B201" s="10">
        <f ca="1">IF('PR-tampon'!E167="","",IF('PR-tampon'!E167=0,"",INDIRECT(NOM_FR_FACADE&amp;ADDRESS('PR-tampon'!$E167,COLUMN(REFERENCEMENT_FACADE[[#Headers],[DATE REFERENCEMENT]])))))</f>
        <v>44230</v>
      </c>
      <c r="C201" s="2" t="str">
        <f ca="1">IF('PR-tampon'!B167="","",IF('PR-tampon'!B167=0,"",INDIRECT(NOM_FR_FACADE&amp;ADDRESS('PR-tampon'!$E167,COLUMN(REFERENCEMENT_FACADE[[#Headers],[ASPECT]])))))</f>
        <v>Verre</v>
      </c>
      <c r="D201" s="2" t="str">
        <f ca="1">IF('PR-tampon'!B167="","",IF('PR-tampon'!B167=0,"",INDIRECT(NOM_FR_FACADE&amp;ADDRESS('PR-tampon'!$E167,COLUMN(REFERENCEMENT_FACADE[[#Headers],[TYPE DE PROCEDE]])))))</f>
        <v xml:space="preserve">Bardage rapporté en revêtement collé sur plaque </v>
      </c>
      <c r="E201" s="2" t="str">
        <f ca="1">IF('PR-tampon'!B167="","",IF('PR-tampon'!B167=0,"",INDIRECT(NOM_FR_FACADE&amp;ADDRESS('PR-tampon'!$E167,COLUMN(REFERENCEMENT_FACADE[[#Headers],[NOM COMMERCIAL DU PROCEDE]])))))</f>
        <v>StoVentec Glass Système à fixations invisibles</v>
      </c>
      <c r="F201" s="2" t="str">
        <f ca="1">IF('PR-tampon'!B167="","",IF('PR-tampon'!B167=0,"",INDIRECT(NOM_FR_FACADE&amp;ADDRESS('PR-tampon'!$E167,COLUMN(REFERENCEMENT_FACADE[[#Headers],[FABRICANT / TITULAIRE]])))))</f>
        <v>Sto S.A.S</v>
      </c>
      <c r="G201" s="2" t="str">
        <f ca="1">IF('PR-tampon'!B167="","",IF('PR-tampon'!B167=0,"",INDIRECT(NOM_FR_FACADE&amp;ADDRESS('PR-tampon'!$E167,COLUMN(REFERENCEMENT_FACADE[[#Headers],[TYPE DE DOCUMENT DE REFERENCE]])))))</f>
        <v>Avis technique</v>
      </c>
      <c r="H201" s="2" t="str">
        <f ca="1">IF('PR-tampon'!B167="","",IF('PR-tampon'!B167=0,"",INDIRECT(NOM_FR_FACADE&amp;ADDRESS('PR-tampon'!$E167,COLUMN(REFERENCEMENT_FACADE[[#Headers],[REF]])))))</f>
        <v>2.2/15-1710_V2</v>
      </c>
      <c r="I201" s="10">
        <f ca="1">IF('PR-tampon'!B167="","",IF('PR-tampon'!B167=0,"",INDIRECT(NOM_FR_FACADE&amp;ADDRESS('PR-tampon'!$E167,COLUMN(REFERENCEMENT_FACADE[[#Headers],[AVIS LIMITE AU / VALIDITE]])))))</f>
        <v>45838</v>
      </c>
      <c r="J201" s="10" t="str">
        <f ca="1">IF('PR-tampon'!B167="","",IF('PR-tampon'!B167=0,"",INDIRECT(NOM_FR_FACADE&amp;ADDRESS('PR-tampon'!$E167,COLUMN(REFERENCEMENT_FACADE[[#Headers],[TC/TNC
dans le domaine d''emploi visé]])))))</f>
        <v>TC</v>
      </c>
      <c r="K201" s="2" t="str">
        <f ca="1">IF('PR-tampon'!B167="","",IF('PR-tampon'!B167=0,"",INDIRECT(NOM_FR_FACADE&amp;ADDRESS('PR-tampon'!$E167,COLUMN(REFERENCEMENT_FACADE[[#Headers],[Synthèse support visés]])))))</f>
        <v>COB (NF DTU 31.2) / CLT (Sous AT/DTA)</v>
      </c>
      <c r="L201" s="2" t="str">
        <f ca="1">IF('PR-tampon'!B167="","",IF('PR-tampon'!B167=0,"",INDIRECT(NOM_FR_FACADE&amp;ADDRESS('PR-tampon'!$E167,COLUMN(REFERENCEMENT_FACADE[[#Headers],[LIMITATION DE HAUTEUR DE FACADE3]])))))</f>
        <v>(Situation a à c) h≤ 10 m
(Situation d) h≤ 6 m</v>
      </c>
      <c r="M201" s="108">
        <f ca="1">IF('PR-tampon'!B167="","",IF('PR-tampon'!B167=0,"",INDIRECT(NOM_FR_FACADE&amp;ADDRESS('PR-tampon'!$E167,COLUMN(REFERENCEMENT_FACADE[[#Headers],[LIMITATION DE HAUTEUR DE FACADE]])))))</f>
        <v>10</v>
      </c>
      <c r="N201" s="88" t="str">
        <f ca="1">IF('PR-tampon'!B167="","",IF('PR-tampon'!B167=0,"",IF(INDIRECT(NOM_FR_FACADE&amp;ADDRESS('PR-tampon'!$E167,COLUMN(REFERENCEMENT_FACADE[Observation domaine d''emploi Hauteur])))=0,"-",INDIRECT(NOM_FR_FACADE&amp;ADDRESS('PR-tampon'!$E167,COLUMN(REFERENCEMENT_FACADE[Observation domaine d''emploi Hauteur]))))))</f>
        <v>Nb : Le critère de recherche par hauteur n'étant pas coché ou les données (hauteur ou situation) n'étant pas saisies, l'utilisateur est alerté qu'il peut exister des limites de hauteurs et des dispositions particulières données dans le référentiel technique du procédé qui ne sont pas affichées. 
Le logiciel peut les faire apparaitre, pour ce faire : 
 - la case de recherche en fonction de la hauteur doit être cochée ;
 - les données de hauteur ET de situation du bâtiment doivent être saisies.</v>
      </c>
      <c r="O201" s="2" t="str">
        <f ca="1">IF('PR-tampon'!B167="","",IF('PR-tampon'!B167=0,"",INDIRECT(NOM_FR_FACADE&amp;ADDRESS('PR-tampon'!$E167,COLUMN(REFERENCEMENT_FACADE[[#Headers],[Colonne zone visée]])))))</f>
        <v>4
2
1
1</v>
      </c>
      <c r="P201" s="2" t="str">
        <f ca="1">IF('PR-tampon'!B167="","",IF('PR-tampon'!B167=0,"",INDIRECT(NOM_FR_FACADE&amp;ADDRESS('PR-tampon'!$E167,COLUMN(REFERENCEMENT_FACADE[[#Headers],[Colonne catégorie visée]])))))</f>
        <v>I
II
III
IV</v>
      </c>
      <c r="Q201" s="88" t="str">
        <f ca="1">IF(OR(RECH_CATEGORIE=FALSE,MID(Tableau5[[#This Row],[ZONE DE SISMICITE MAXIMALE POUR LA CATEGORIE DE BATIMENT VISEE]],2,2)="**"),IF('PR-tampon'!B167="","",IF('PR-tampon'!B167=0,"",IF(INDIRECT(NOM_FR_FACADE&amp;ADDRESS('PR-tampon'!$E167,COLUMN(REFERENCEMENT_FACADE[OBSERVATIONS SUR DOMAINE D''EMPLOI Sismique])))="","-",(INDIRECT(NOM_FR_FACADE&amp;ADDRESS('PR-tampon'!$E167,COLUMN(REFERENCEMENT_FACADE[OBSERVATIONS SUR DOMAINE D''EMPLOI Sismique]))))))),"")</f>
        <v>-</v>
      </c>
      <c r="R201" s="2" t="str">
        <f ca="1">IF('PR-tampon'!B167="","",IF('PR-tampon'!B167=0,"",IF(INDIRECT(NOM_FR_FACADE&amp;ADDRESS('PR-tampon'!$E167,COLUMN(REFERENCEMENT_FACADE[REF ApL])))=0,"",INDIRECT(NOM_FR_FACADE&amp;ADDRESS('PR-tampon'!$E167,COLUMN(REFERENCEMENT_FACADE[REF ApL]))))))</f>
        <v/>
      </c>
    </row>
    <row r="202" spans="1:18" ht="170.1" customHeight="1" x14ac:dyDescent="0.3">
      <c r="A202" s="2">
        <f ca="1">IF('PR-tampon'!B168=0,"",IF(A201+1&gt;'MODULE DE RECHERCHE'!$F$36,"",A201+1))</f>
        <v>160</v>
      </c>
      <c r="B202" s="10">
        <f ca="1">IF('PR-tampon'!E168="","",IF('PR-tampon'!E168=0,"",INDIRECT(NOM_FR_FACADE&amp;ADDRESS('PR-tampon'!$E168,COLUMN(REFERENCEMENT_FACADE[[#Headers],[DATE REFERENCEMENT]])))))</f>
        <v>43784</v>
      </c>
      <c r="C202" s="2" t="str">
        <f ca="1">IF('PR-tampon'!B168="","",IF('PR-tampon'!B168=0,"",INDIRECT(NOM_FR_FACADE&amp;ADDRESS('PR-tampon'!$E168,COLUMN(REFERENCEMENT_FACADE[[#Headers],[ASPECT]])))))</f>
        <v>Verre</v>
      </c>
      <c r="D202" s="2" t="str">
        <f ca="1">IF('PR-tampon'!B168="","",IF('PR-tampon'!B168=0,"",INDIRECT(NOM_FR_FACADE&amp;ADDRESS('PR-tampon'!$E168,COLUMN(REFERENCEMENT_FACADE[[#Headers],[TYPE DE PROCEDE]])))))</f>
        <v xml:space="preserve">Bardage verrier </v>
      </c>
      <c r="E202" s="2" t="str">
        <f ca="1">IF('PR-tampon'!B168="","",IF('PR-tampon'!B168=0,"",INDIRECT(NOM_FR_FACADE&amp;ADDRESS('PR-tampon'!$E168,COLUMN(REFERENCEMENT_FACADE[[#Headers],[NOM COMMERCIAL DU PROCEDE]])))))</f>
        <v xml:space="preserve">LITE POINT </v>
      </c>
      <c r="F202" s="2" t="str">
        <f ca="1">IF('PR-tampon'!B168="","",IF('PR-tampon'!B168=0,"",INDIRECT(NOM_FR_FACADE&amp;ADDRESS('PR-tampon'!$E168,COLUMN(REFERENCEMENT_FACADE[[#Headers],[FABRICANT / TITULAIRE]])))))</f>
        <v xml:space="preserve">Saint Gobain Glass </v>
      </c>
      <c r="G202" s="2" t="str">
        <f ca="1">IF('PR-tampon'!B168="","",IF('PR-tampon'!B168=0,"",INDIRECT(NOM_FR_FACADE&amp;ADDRESS('PR-tampon'!$E168,COLUMN(REFERENCEMENT_FACADE[[#Headers],[TYPE DE DOCUMENT DE REFERENCE]])))))</f>
        <v>Avis technique</v>
      </c>
      <c r="H202" s="2" t="str">
        <f ca="1">IF('PR-tampon'!B168="","",IF('PR-tampon'!B168=0,"",INDIRECT(NOM_FR_FACADE&amp;ADDRESS('PR-tampon'!$E168,COLUMN(REFERENCEMENT_FACADE[[#Headers],[REF]])))))</f>
        <v>2.1/15-1667_V3</v>
      </c>
      <c r="I202" s="10">
        <f ca="1">IF('PR-tampon'!B168="","",IF('PR-tampon'!B168=0,"",INDIRECT(NOM_FR_FACADE&amp;ADDRESS('PR-tampon'!$E168,COLUMN(REFERENCEMENT_FACADE[[#Headers],[AVIS LIMITE AU / VALIDITE]])))))</f>
        <v>46203</v>
      </c>
      <c r="J202" s="10" t="str">
        <f ca="1">IF('PR-tampon'!B168="","",IF('PR-tampon'!B168=0,"",INDIRECT(NOM_FR_FACADE&amp;ADDRESS('PR-tampon'!$E168,COLUMN(REFERENCEMENT_FACADE[[#Headers],[TC/TNC
dans le domaine d''emploi visé]])))))</f>
        <v>TC</v>
      </c>
      <c r="K202" s="2" t="str">
        <f ca="1">IF('PR-tampon'!B168="","",IF('PR-tampon'!B168=0,"",INDIRECT(NOM_FR_FACADE&amp;ADDRESS('PR-tampon'!$E168,COLUMN(REFERENCEMENT_FACADE[[#Headers],[Synthèse support visés]])))))</f>
        <v>COB (NF DTU 31.2) / CLT (Sous AT/DTA)</v>
      </c>
      <c r="L202" s="2" t="str">
        <f ca="1">IF('PR-tampon'!B168="","",IF('PR-tampon'!B168=0,"",INDIRECT(NOM_FR_FACADE&amp;ADDRESS('PR-tampon'!$E168,COLUMN(REFERENCEMENT_FACADE[[#Headers],[LIMITATION DE HAUTEUR DE FACADE3]])))))</f>
        <v>(Situation a à c) h≤ 10 m
(Situation d) h≤ 6 m</v>
      </c>
      <c r="M202" s="108">
        <f ca="1">IF('PR-tampon'!B168="","",IF('PR-tampon'!B168=0,"",INDIRECT(NOM_FR_FACADE&amp;ADDRESS('PR-tampon'!$E168,COLUMN(REFERENCEMENT_FACADE[[#Headers],[LIMITATION DE HAUTEUR DE FACADE]])))))</f>
        <v>10</v>
      </c>
      <c r="N202" s="88" t="str">
        <f ca="1">IF('PR-tampon'!B168="","",IF('PR-tampon'!B168=0,"",IF(INDIRECT(NOM_FR_FACADE&amp;ADDRESS('PR-tampon'!$E168,COLUMN(REFERENCEMENT_FACADE[Observation domaine d''emploi Hauteur])))=0,"-",INDIRECT(NOM_FR_FACADE&amp;ADDRESS('PR-tampon'!$E168,COLUMN(REFERENCEMENT_FACADE[Observation domaine d''emploi Hauteur]))))))</f>
        <v>Nb : Le critère de recherche par hauteur n'étant pas coché ou les données (hauteur ou situation) n'étant pas saisies, l'utilisateur est alerté qu'il peut exister des limites de hauteurs et des dispositions particulières données dans le référentiel technique du procédé qui ne sont pas affichées. 
Le logiciel peut les faire apparaitre, pour ce faire : 
 - la case de recherche en fonction de la hauteur doit être cochée ;
 - les données de hauteur ET de situation du bâtiment doivent être saisies.</v>
      </c>
      <c r="O202" s="2" t="str">
        <f ca="1">IF('PR-tampon'!B168="","",IF('PR-tampon'!B168=0,"",INDIRECT(NOM_FR_FACADE&amp;ADDRESS('PR-tampon'!$E168,COLUMN(REFERENCEMENT_FACADE[[#Headers],[Colonne zone visée]])))))</f>
        <v>4
2
1
1</v>
      </c>
      <c r="P202" s="2" t="str">
        <f ca="1">IF('PR-tampon'!B168="","",IF('PR-tampon'!B168=0,"",INDIRECT(NOM_FR_FACADE&amp;ADDRESS('PR-tampon'!$E168,COLUMN(REFERENCEMENT_FACADE[[#Headers],[Colonne catégorie visée]])))))</f>
        <v>I
II
III
IV</v>
      </c>
      <c r="Q202" s="88" t="str">
        <f ca="1">IF(OR(RECH_CATEGORIE=FALSE,MID(Tableau5[[#This Row],[ZONE DE SISMICITE MAXIMALE POUR LA CATEGORIE DE BATIMENT VISEE]],2,2)="**"),IF('PR-tampon'!B168="","",IF('PR-tampon'!B168=0,"",IF(INDIRECT(NOM_FR_FACADE&amp;ADDRESS('PR-tampon'!$E168,COLUMN(REFERENCEMENT_FACADE[OBSERVATIONS SUR DOMAINE D''EMPLOI Sismique])))="","-",(INDIRECT(NOM_FR_FACADE&amp;ADDRESS('PR-tampon'!$E168,COLUMN(REFERENCEMENT_FACADE[OBSERVATIONS SUR DOMAINE D''EMPLOI Sismique]))))))),"")</f>
        <v>-</v>
      </c>
      <c r="R202" s="2" t="str">
        <f ca="1">IF('PR-tampon'!B168="","",IF('PR-tampon'!B168=0,"",IF(INDIRECT(NOM_FR_FACADE&amp;ADDRESS('PR-tampon'!$E168,COLUMN(REFERENCEMENT_FACADE[REF ApL])))=0,"",INDIRECT(NOM_FR_FACADE&amp;ADDRESS('PR-tampon'!$E168,COLUMN(REFERENCEMENT_FACADE[REF ApL]))))))</f>
        <v/>
      </c>
    </row>
    <row r="203" spans="1:18" ht="170.1" customHeight="1" x14ac:dyDescent="0.3">
      <c r="A203" s="2">
        <f ca="1">IF('PR-tampon'!B169=0,"",IF(A202+1&gt;'MODULE DE RECHERCHE'!$F$36,"",A202+1))</f>
        <v>161</v>
      </c>
      <c r="B203" s="10">
        <f ca="1">IF('PR-tampon'!E169="","",IF('PR-tampon'!E169=0,"",INDIRECT(NOM_FR_FACADE&amp;ADDRESS('PR-tampon'!$E169,COLUMN(REFERENCEMENT_FACADE[[#Headers],[DATE REFERENCEMENT]])))))</f>
        <v>45198</v>
      </c>
      <c r="C203" s="2" t="str">
        <f ca="1">IF('PR-tampon'!B169="","",IF('PR-tampon'!B169=0,"",INDIRECT(NOM_FR_FACADE&amp;ADDRESS('PR-tampon'!$E169,COLUMN(REFERENCEMENT_FACADE[[#Headers],[ASPECT]])))))</f>
        <v>Verre</v>
      </c>
      <c r="D203" s="2" t="str">
        <f ca="1">IF('PR-tampon'!B169="","",IF('PR-tampon'!B169=0,"",INDIRECT(NOM_FR_FACADE&amp;ADDRESS('PR-tampon'!$E169,COLUMN(REFERENCEMENT_FACADE[[#Headers],[TYPE DE PROCEDE]])))))</f>
        <v>Façade légère à ossature bois</v>
      </c>
      <c r="E203" s="2" t="str">
        <f ca="1">IF('PR-tampon'!B169="","",IF('PR-tampon'!B169=0,"",INDIRECT(NOM_FR_FACADE&amp;ADDRESS('PR-tampon'!$E169,COLUMN(REFERENCEMENT_FACADE[[#Headers],[NOM COMMERCIAL DU PROCEDE]])))))</f>
        <v>STABALUX H/ZL Façade bois</v>
      </c>
      <c r="F203" s="2" t="str">
        <f ca="1">IF('PR-tampon'!B169="","",IF('PR-tampon'!B169=0,"",INDIRECT(NOM_FR_FACADE&amp;ADDRESS('PR-tampon'!$E169,COLUMN(REFERENCEMENT_FACADE[[#Headers],[FABRICANT / TITULAIRE]])))))</f>
        <v>Stabalux GmbH</v>
      </c>
      <c r="G203" s="2" t="str">
        <f ca="1">IF('PR-tampon'!B169="","",IF('PR-tampon'!B169=0,"",INDIRECT(NOM_FR_FACADE&amp;ADDRESS('PR-tampon'!$E169,COLUMN(REFERENCEMENT_FACADE[[#Headers],[TYPE DE DOCUMENT DE REFERENCE]])))))</f>
        <v>Document Technique d'Application (DTA)</v>
      </c>
      <c r="H203" s="2" t="str">
        <f ca="1">IF('PR-tampon'!B169="","",IF('PR-tampon'!B169=0,"",INDIRECT(NOM_FR_FACADE&amp;ADDRESS('PR-tampon'!$E169,COLUMN(REFERENCEMENT_FACADE[[#Headers],[REF]])))))</f>
        <v>2.1/13-1573_V2</v>
      </c>
      <c r="I203" s="10">
        <f ca="1">IF('PR-tampon'!B169="","",IF('PR-tampon'!B169=0,"",INDIRECT(NOM_FR_FACADE&amp;ADDRESS('PR-tampon'!$E169,COLUMN(REFERENCEMENT_FACADE[[#Headers],[AVIS LIMITE AU / VALIDITE]])))))</f>
        <v>46752</v>
      </c>
      <c r="J203" s="10" t="str">
        <f ca="1">IF('PR-tampon'!B169="","",IF('PR-tampon'!B169=0,"",INDIRECT(NOM_FR_FACADE&amp;ADDRESS('PR-tampon'!$E169,COLUMN(REFERENCEMENT_FACADE[[#Headers],[TC/TNC
dans le domaine d''emploi visé]])))))</f>
        <v>TC</v>
      </c>
      <c r="K203" s="2" t="str">
        <f ca="1">IF('PR-tampon'!B169="","",IF('PR-tampon'!B169=0,"",INDIRECT(NOM_FR_FACADE&amp;ADDRESS('PR-tampon'!$E169,COLUMN(REFERENCEMENT_FACADE[[#Headers],[Synthèse support visés]])))))</f>
        <v>Charpente bois (NF DTU 31.1)</v>
      </c>
      <c r="L203" s="2" t="str">
        <f ca="1">IF('PR-tampon'!B169="","",IF('PR-tampon'!B169=0,"",INDIRECT(NOM_FR_FACADE&amp;ADDRESS('PR-tampon'!$E169,COLUMN(REFERENCEMENT_FACADE[[#Headers],[LIMITATION DE HAUTEUR DE FACADE3]])))))</f>
        <v>(Situation a à c) h≤ 50 m
(Situation d) h≤ 50 m</v>
      </c>
      <c r="M203" s="108">
        <f ca="1">IF('PR-tampon'!B169="","",IF('PR-tampon'!B169=0,"",INDIRECT(NOM_FR_FACADE&amp;ADDRESS('PR-tampon'!$E169,COLUMN(REFERENCEMENT_FACADE[[#Headers],[LIMITATION DE HAUTEUR DE FACADE]])))))</f>
        <v>50</v>
      </c>
      <c r="N203" s="88" t="str">
        <f ca="1">IF('PR-tampon'!B169="","",IF('PR-tampon'!B169=0,"",IF(INDIRECT(NOM_FR_FACADE&amp;ADDRESS('PR-tampon'!$E169,COLUMN(REFERENCEMENT_FACADE[Observation domaine d''emploi Hauteur])))=0,"-",INDIRECT(NOM_FR_FACADE&amp;ADDRESS('PR-tampon'!$E169,COLUMN(REFERENCEMENT_FACADE[Observation domaine d''emploi Hauteur]))))))</f>
        <v>Nb : Le critère de recherche par hauteur n'étant pas coché ou les données (hauteur ou situation) n'étant pas saisies, l'utilisateur est alerté qu'il peut exister des limites de hauteurs et des dispositions particulières données dans le référentiel technique du procédé qui ne sont pas affichées. 
Le logiciel peut les faire apparaitre, pour ce faire : 
 - la case de recherche en fonction de la hauteur doit être cochée ;
 - les données de hauteur ET de situation du bâtiment doivent être saisies.</v>
      </c>
      <c r="O203" s="2" t="str">
        <f ca="1">IF('PR-tampon'!B169="","",IF('PR-tampon'!B169=0,"",INDIRECT(NOM_FR_FACADE&amp;ADDRESS('PR-tampon'!$E169,COLUMN(REFERENCEMENT_FACADE[[#Headers],[Colonne zone visée]])))))</f>
        <v>4
4**
1
1</v>
      </c>
      <c r="P203" s="2" t="str">
        <f ca="1">IF('PR-tampon'!B169="","",IF('PR-tampon'!B169=0,"",INDIRECT(NOM_FR_FACADE&amp;ADDRESS('PR-tampon'!$E169,COLUMN(REFERENCEMENT_FACADE[[#Headers],[Colonne catégorie visée]])))))</f>
        <v>I
II
III
IV</v>
      </c>
      <c r="Q203" s="88" t="str">
        <f ca="1">IF(OR(RECH_CATEGORIE=FALSE,MID(Tableau5[[#This Row],[ZONE DE SISMICITE MAXIMALE POUR LA CATEGORIE DE BATIMENT VISEE]],2,2)="**"),IF('PR-tampon'!B169="","",IF('PR-tampon'!B169=0,"",IF(INDIRECT(NOM_FR_FACADE&amp;ADDRESS('PR-tampon'!$E169,COLUMN(REFERENCEMENT_FACADE[OBSERVATIONS SUR DOMAINE D''EMPLOI Sismique])))="","-",(INDIRECT(NOM_FR_FACADE&amp;ADDRESS('PR-tampon'!$E169,COLUMN(REFERENCEMENT_FACADE[OBSERVATIONS SUR DOMAINE D''EMPLOI Sismique]))))))),"")</f>
        <v>** Domaine d'emploi sismique :
Pose autorisée sans disposition particulière selon le domaine d'emploi accepté pour les bâtiments de catégorie d'importance II remplissant les conditions tels que définis au chapitre I “ Domaine d'application ” du Guide de construction parasismique des maisons individuelles DHUP CPMI -EC8 Zones 3-4, édition 2021.</v>
      </c>
      <c r="R203" s="2" t="str">
        <f ca="1">IF('PR-tampon'!B169="","",IF('PR-tampon'!B169=0,"",IF(INDIRECT(NOM_FR_FACADE&amp;ADDRESS('PR-tampon'!$E169,COLUMN(REFERENCEMENT_FACADE[REF ApL])))=0,"",INDIRECT(NOM_FR_FACADE&amp;ADDRESS('PR-tampon'!$E169,COLUMN(REFERENCEMENT_FACADE[REF ApL]))))))</f>
        <v/>
      </c>
    </row>
    <row r="204" spans="1:18" ht="170.1" customHeight="1" x14ac:dyDescent="0.3">
      <c r="A204" s="2">
        <f ca="1">IF('PR-tampon'!B170=0,"",IF(A203+1&gt;'MODULE DE RECHERCHE'!$F$36,"",A203+1))</f>
        <v>162</v>
      </c>
      <c r="B204" s="10">
        <f ca="1">IF('PR-tampon'!E170="","",IF('PR-tampon'!E170=0,"",INDIRECT(NOM_FR_FACADE&amp;ADDRESS('PR-tampon'!$E170,COLUMN(REFERENCEMENT_FACADE[[#Headers],[DATE REFERENCEMENT]])))))</f>
        <v>45198</v>
      </c>
      <c r="C204" s="2" t="str">
        <f ca="1">IF('PR-tampon'!B170="","",IF('PR-tampon'!B170=0,"",INDIRECT(NOM_FR_FACADE&amp;ADDRESS('PR-tampon'!$E170,COLUMN(REFERENCEMENT_FACADE[[#Headers],[ASPECT]])))))</f>
        <v>Verre</v>
      </c>
      <c r="D204" s="2" t="str">
        <f ca="1">IF('PR-tampon'!B170="","",IF('PR-tampon'!B170=0,"",INDIRECT(NOM_FR_FACADE&amp;ADDRESS('PR-tampon'!$E170,COLUMN(REFERENCEMENT_FACADE[[#Headers],[TYPE DE PROCEDE]])))))</f>
        <v>Façade légère à ossature bois</v>
      </c>
      <c r="E204" s="2" t="str">
        <f ca="1">IF('PR-tampon'!B170="","",IF('PR-tampon'!B170=0,"",INDIRECT(NOM_FR_FACADE&amp;ADDRESS('PR-tampon'!$E170,COLUMN(REFERENCEMENT_FACADE[[#Headers],[NOM COMMERCIAL DU PROCEDE]])))))</f>
        <v>THERM+ 50, 56, 76 HI</v>
      </c>
      <c r="F204" s="2" t="str">
        <f ca="1">IF('PR-tampon'!B170="","",IF('PR-tampon'!B170=0,"",INDIRECT(NOM_FR_FACADE&amp;ADDRESS('PR-tampon'!$E170,COLUMN(REFERENCEMENT_FACADE[[#Headers],[FABRICANT / TITULAIRE]])))))</f>
        <v>Raico SARL</v>
      </c>
      <c r="G204" s="2" t="str">
        <f ca="1">IF('PR-tampon'!B170="","",IF('PR-tampon'!B170=0,"",INDIRECT(NOM_FR_FACADE&amp;ADDRESS('PR-tampon'!$E170,COLUMN(REFERENCEMENT_FACADE[[#Headers],[TYPE DE DOCUMENT DE REFERENCE]])))))</f>
        <v>Avis Technique</v>
      </c>
      <c r="H204" s="2" t="str">
        <f ca="1">IF('PR-tampon'!B170="","",IF('PR-tampon'!B170=0,"",INDIRECT(NOM_FR_FACADE&amp;ADDRESS('PR-tampon'!$E170,COLUMN(REFERENCEMENT_FACADE[[#Headers],[REF]])))))</f>
        <v>2.1/16-1745_V2</v>
      </c>
      <c r="I204" s="10">
        <f ca="1">IF('PR-tampon'!B170="","",IF('PR-tampon'!B170=0,"",INDIRECT(NOM_FR_FACADE&amp;ADDRESS('PR-tampon'!$E170,COLUMN(REFERENCEMENT_FACADE[[#Headers],[AVIS LIMITE AU / VALIDITE]])))))</f>
        <v>47177</v>
      </c>
      <c r="J204" s="10" t="str">
        <f ca="1">IF('PR-tampon'!B170="","",IF('PR-tampon'!B170=0,"",INDIRECT(NOM_FR_FACADE&amp;ADDRESS('PR-tampon'!$E170,COLUMN(REFERENCEMENT_FACADE[[#Headers],[TC/TNC
dans le domaine d''emploi visé]])))))</f>
        <v>TC</v>
      </c>
      <c r="K204" s="2" t="str">
        <f ca="1">IF('PR-tampon'!B170="","",IF('PR-tampon'!B170=0,"",INDIRECT(NOM_FR_FACADE&amp;ADDRESS('PR-tampon'!$E170,COLUMN(REFERENCEMENT_FACADE[[#Headers],[Synthèse support visés]])))))</f>
        <v>Charpente bois (NF DTU 31.1)</v>
      </c>
      <c r="L204" s="2" t="str">
        <f ca="1">IF('PR-tampon'!B170="","",IF('PR-tampon'!B170=0,"",INDIRECT(NOM_FR_FACADE&amp;ADDRESS('PR-tampon'!$E170,COLUMN(REFERENCEMENT_FACADE[[#Headers],[LIMITATION DE HAUTEUR DE FACADE3]])))))</f>
        <v>(Situation a à c) h≤ 50 m
(Situation d) h≤ 18 m</v>
      </c>
      <c r="M204" s="108">
        <f ca="1">IF('PR-tampon'!B170="","",IF('PR-tampon'!B170=0,"",INDIRECT(NOM_FR_FACADE&amp;ADDRESS('PR-tampon'!$E170,COLUMN(REFERENCEMENT_FACADE[[#Headers],[LIMITATION DE HAUTEUR DE FACADE]])))))</f>
        <v>50</v>
      </c>
      <c r="N204" s="88" t="str">
        <f ca="1">IF('PR-tampon'!B170="","",IF('PR-tampon'!B170=0,"",IF(INDIRECT(NOM_FR_FACADE&amp;ADDRESS('PR-tampon'!$E170,COLUMN(REFERENCEMENT_FACADE[Observation domaine d''emploi Hauteur])))=0,"-",INDIRECT(NOM_FR_FACADE&amp;ADDRESS('PR-tampon'!$E170,COLUMN(REFERENCEMENT_FACADE[Observation domaine d''emploi Hauteur]))))))</f>
        <v>Nb : Le critère de recherche par hauteur n'étant pas coché ou les données (hauteur ou situation) n'étant pas saisies, l'utilisateur est alerté qu'il peut exister des limites de hauteurs et des dispositions particulières données dans le référentiel technique du procédé qui ne sont pas affichées. 
Le logiciel peut les faire apparaitre, pour ce faire : 
 - la case de recherche en fonction de la hauteur doit être cochée ;
 - les données de hauteur ET de situation du bâtiment doivent être saisies.</v>
      </c>
      <c r="O204" s="2" t="str">
        <f ca="1">IF('PR-tampon'!B170="","",IF('PR-tampon'!B170=0,"",INDIRECT(NOM_FR_FACADE&amp;ADDRESS('PR-tampon'!$E170,COLUMN(REFERENCEMENT_FACADE[[#Headers],[Colonne zone visée]])))))</f>
        <v>4
4
4
4</v>
      </c>
      <c r="P204" s="2" t="str">
        <f ca="1">IF('PR-tampon'!B170="","",IF('PR-tampon'!B170=0,"",INDIRECT(NOM_FR_FACADE&amp;ADDRESS('PR-tampon'!$E170,COLUMN(REFERENCEMENT_FACADE[[#Headers],[Colonne catégorie visée]])))))</f>
        <v>I
II
III
IV</v>
      </c>
      <c r="Q204" s="88" t="str">
        <f ca="1">IF(OR(RECH_CATEGORIE=FALSE,MID(Tableau5[[#This Row],[ZONE DE SISMICITE MAXIMALE POUR LA CATEGORIE DE BATIMENT VISEE]],2,2)="**"),IF('PR-tampon'!B170="","",IF('PR-tampon'!B170=0,"",IF(INDIRECT(NOM_FR_FACADE&amp;ADDRESS('PR-tampon'!$E170,COLUMN(REFERENCEMENT_FACADE[OBSERVATIONS SUR DOMAINE D''EMPLOI Sismique])))="","-",(INDIRECT(NOM_FR_FACADE&amp;ADDRESS('PR-tampon'!$E170,COLUMN(REFERENCEMENT_FACADE[OBSERVATIONS SUR DOMAINE D''EMPLOI Sismique]))))))),"")</f>
        <v>-</v>
      </c>
      <c r="R204" s="2" t="str">
        <f ca="1">IF('PR-tampon'!B170="","",IF('PR-tampon'!B170=0,"",IF(INDIRECT(NOM_FR_FACADE&amp;ADDRESS('PR-tampon'!$E170,COLUMN(REFERENCEMENT_FACADE[REF ApL])))=0,"",INDIRECT(NOM_FR_FACADE&amp;ADDRESS('PR-tampon'!$E170,COLUMN(REFERENCEMENT_FACADE[REF ApL]))))))</f>
        <v/>
      </c>
    </row>
    <row r="205" spans="1:18" ht="170.1" customHeight="1" x14ac:dyDescent="0.3">
      <c r="A205" s="2">
        <f ca="1">IF('PR-tampon'!B171=0,"",IF(A204+1&gt;'MODULE DE RECHERCHE'!$F$36,"",A204+1))</f>
        <v>163</v>
      </c>
      <c r="B205" s="10">
        <f ca="1">IF('PR-tampon'!E171="","",IF('PR-tampon'!E171=0,"",INDIRECT(NOM_FR_FACADE&amp;ADDRESS('PR-tampon'!$E171,COLUMN(REFERENCEMENT_FACADE[[#Headers],[DATE REFERENCEMENT]])))))</f>
        <v>45049</v>
      </c>
      <c r="C205" s="2" t="str">
        <f ca="1">IF('PR-tampon'!B171="","",IF('PR-tampon'!B171=0,"",INDIRECT(NOM_FR_FACADE&amp;ADDRESS('PR-tampon'!$E171,COLUMN(REFERENCEMENT_FACADE[[#Headers],[ASPECT]])))))</f>
        <v>Verre</v>
      </c>
      <c r="D205" s="2" t="str">
        <f ca="1">IF('PR-tampon'!B171="","",IF('PR-tampon'!B171=0,"",INDIRECT(NOM_FR_FACADE&amp;ADDRESS('PR-tampon'!$E171,COLUMN(REFERENCEMENT_FACADE[[#Headers],[TYPE DE PROCEDE]])))))</f>
        <v>Façade légère à ossature bois</v>
      </c>
      <c r="E205" s="2" t="str">
        <f ca="1">IF('PR-tampon'!B171="","",IF('PR-tampon'!B171=0,"",INDIRECT(NOM_FR_FACADE&amp;ADDRESS('PR-tampon'!$E171,COLUMN(REFERENCEMENT_FACADE[[#Headers],[NOM COMMERCIAL DU PROCEDE]])))))</f>
        <v>VISIOMIXTE MéO</v>
      </c>
      <c r="F205" s="2" t="str">
        <f ca="1">IF('PR-tampon'!B171="","",IF('PR-tampon'!B171=0,"",INDIRECT(NOM_FR_FACADE&amp;ADDRESS('PR-tampon'!$E171,COLUMN(REFERENCEMENT_FACADE[[#Headers],[FABRICANT / TITULAIRE]])))))</f>
        <v>MéO</v>
      </c>
      <c r="G205" s="2" t="str">
        <f ca="1">IF('PR-tampon'!B171="","",IF('PR-tampon'!B171=0,"",INDIRECT(NOM_FR_FACADE&amp;ADDRESS('PR-tampon'!$E171,COLUMN(REFERENCEMENT_FACADE[[#Headers],[TYPE DE DOCUMENT DE REFERENCE]])))))</f>
        <v>Document Technique d'Application (DTA)</v>
      </c>
      <c r="H205" s="2" t="str">
        <f ca="1">IF('PR-tampon'!B171="","",IF('PR-tampon'!B171=0,"",INDIRECT(NOM_FR_FACADE&amp;ADDRESS('PR-tampon'!$E171,COLUMN(REFERENCEMENT_FACADE[[#Headers],[REF]])))))</f>
        <v>2.1/15-1696_V2</v>
      </c>
      <c r="I205" s="10">
        <f ca="1">IF('PR-tampon'!B171="","",IF('PR-tampon'!B171=0,"",INDIRECT(NOM_FR_FACADE&amp;ADDRESS('PR-tampon'!$E171,COLUMN(REFERENCEMENT_FACADE[[#Headers],[AVIS LIMITE AU / VALIDITE]])))))</f>
        <v>46752</v>
      </c>
      <c r="J205" s="10" t="str">
        <f ca="1">IF('PR-tampon'!B171="","",IF('PR-tampon'!B171=0,"",INDIRECT(NOM_FR_FACADE&amp;ADDRESS('PR-tampon'!$E171,COLUMN(REFERENCEMENT_FACADE[[#Headers],[TC/TNC
dans le domaine d''emploi visé]])))))</f>
        <v>TC</v>
      </c>
      <c r="K205" s="2" t="str">
        <f ca="1">IF('PR-tampon'!B171="","",IF('PR-tampon'!B171=0,"",INDIRECT(NOM_FR_FACADE&amp;ADDRESS('PR-tampon'!$E171,COLUMN(REFERENCEMENT_FACADE[[#Headers],[Synthèse support visés]])))))</f>
        <v>Charpente bois (NF DTU 31.1)</v>
      </c>
      <c r="L205" s="2" t="str">
        <f ca="1">IF('PR-tampon'!B171="","",IF('PR-tampon'!B171=0,"",INDIRECT(NOM_FR_FACADE&amp;ADDRESS('PR-tampon'!$E171,COLUMN(REFERENCEMENT_FACADE[[#Headers],[LIMITATION DE HAUTEUR DE FACADE3]])))))</f>
        <v>(Situation a à c) h≤ 50 m
(Situation d) h≤ 18 m</v>
      </c>
      <c r="M205" s="108">
        <f ca="1">IF('PR-tampon'!B171="","",IF('PR-tampon'!B171=0,"",INDIRECT(NOM_FR_FACADE&amp;ADDRESS('PR-tampon'!$E171,COLUMN(REFERENCEMENT_FACADE[[#Headers],[LIMITATION DE HAUTEUR DE FACADE]])))))</f>
        <v>50</v>
      </c>
      <c r="N205" s="88" t="str">
        <f ca="1">IF('PR-tampon'!B171="","",IF('PR-tampon'!B171=0,"",IF(INDIRECT(NOM_FR_FACADE&amp;ADDRESS('PR-tampon'!$E171,COLUMN(REFERENCEMENT_FACADE[Observation domaine d''emploi Hauteur])))=0,"-",INDIRECT(NOM_FR_FACADE&amp;ADDRESS('PR-tampon'!$E171,COLUMN(REFERENCEMENT_FACADE[Observation domaine d''emploi Hauteur]))))))</f>
        <v>Nb : Le critère de recherche par hauteur n'étant pas coché ou les données (hauteur ou situation) n'étant pas saisies, l'utilisateur est alerté qu'il peut exister des limites de hauteurs et des dispositions particulières données dans le référentiel technique du procédé qui ne sont pas affichées. 
Le logiciel peut les faire apparaitre, pour ce faire : 
 - la case de recherche en fonction de la hauteur doit être cochée ;
 - les données de hauteur ET de situation du bâtiment doivent être saisies.</v>
      </c>
      <c r="O205" s="2" t="str">
        <f ca="1">IF('PR-tampon'!B171="","",IF('PR-tampon'!B171=0,"",INDIRECT(NOM_FR_FACADE&amp;ADDRESS('PR-tampon'!$E171,COLUMN(REFERENCEMENT_FACADE[[#Headers],[Colonne zone visée]])))))</f>
        <v>4
4
4
4</v>
      </c>
      <c r="P205" s="2" t="str">
        <f ca="1">IF('PR-tampon'!B171="","",IF('PR-tampon'!B171=0,"",INDIRECT(NOM_FR_FACADE&amp;ADDRESS('PR-tampon'!$E171,COLUMN(REFERENCEMENT_FACADE[[#Headers],[Colonne catégorie visée]])))))</f>
        <v>I
II
III
IV</v>
      </c>
      <c r="Q205" s="88" t="str">
        <f ca="1">IF(OR(RECH_CATEGORIE=FALSE,MID(Tableau5[[#This Row],[ZONE DE SISMICITE MAXIMALE POUR LA CATEGORIE DE BATIMENT VISEE]],2,2)="**"),IF('PR-tampon'!B171="","",IF('PR-tampon'!B171=0,"",IF(INDIRECT(NOM_FR_FACADE&amp;ADDRESS('PR-tampon'!$E171,COLUMN(REFERENCEMENT_FACADE[OBSERVATIONS SUR DOMAINE D''EMPLOI Sismique])))="","-",(INDIRECT(NOM_FR_FACADE&amp;ADDRESS('PR-tampon'!$E171,COLUMN(REFERENCEMENT_FACADE[OBSERVATIONS SUR DOMAINE D''EMPLOI Sismique]))))))),"")</f>
        <v>-</v>
      </c>
      <c r="R205" s="2" t="str">
        <f ca="1">IF('PR-tampon'!B171="","",IF('PR-tampon'!B171=0,"",IF(INDIRECT(NOM_FR_FACADE&amp;ADDRESS('PR-tampon'!$E171,COLUMN(REFERENCEMENT_FACADE[REF ApL])))=0,"",INDIRECT(NOM_FR_FACADE&amp;ADDRESS('PR-tampon'!$E171,COLUMN(REFERENCEMENT_FACADE[REF ApL]))))))</f>
        <v/>
      </c>
    </row>
    <row r="206" spans="1:18" ht="170.1" customHeight="1" x14ac:dyDescent="0.3">
      <c r="A206" s="2">
        <f ca="1">IF('PR-tampon'!B172=0,"",IF(A205+1&gt;'MODULE DE RECHERCHE'!$F$36,"",A205+1))</f>
        <v>164</v>
      </c>
      <c r="B206" s="10">
        <f ca="1">IF('PR-tampon'!E172="","",IF('PR-tampon'!E172=0,"",INDIRECT(NOM_FR_FACADE&amp;ADDRESS('PR-tampon'!$E172,COLUMN(REFERENCEMENT_FACADE[[#Headers],[DATE REFERENCEMENT]])))))</f>
        <v>44536</v>
      </c>
      <c r="C206" s="2" t="str">
        <f ca="1">IF('PR-tampon'!B172="","",IF('PR-tampon'!B172=0,"",INDIRECT(NOM_FR_FACADE&amp;ADDRESS('PR-tampon'!$E172,COLUMN(REFERENCEMENT_FACADE[[#Headers],[ASPECT]])))))</f>
        <v>Verre</v>
      </c>
      <c r="D206" s="2" t="str">
        <f ca="1">IF('PR-tampon'!B172="","",IF('PR-tampon'!B172=0,"",INDIRECT(NOM_FR_FACADE&amp;ADDRESS('PR-tampon'!$E172,COLUMN(REFERENCEMENT_FACADE[[#Headers],[TYPE DE PROCEDE]])))))</f>
        <v>Façade légère en Vitrage Extérieur Collé (VEC)</v>
      </c>
      <c r="E206" s="2" t="str">
        <f ca="1">IF('PR-tampon'!B172="","",IF('PR-tampon'!B172=0,"",INDIRECT(NOM_FR_FACADE&amp;ADDRESS('PR-tampon'!$E172,COLUMN(REFERENCEMENT_FACADE[[#Headers],[NOM COMMERCIAL DU PROCEDE]])))))</f>
        <v xml:space="preserve">CW 50-SC </v>
      </c>
      <c r="F206" s="2" t="str">
        <f ca="1">IF('PR-tampon'!B172="","",IF('PR-tampon'!B172=0,"",INDIRECT(NOM_FR_FACADE&amp;ADDRESS('PR-tampon'!$E172,COLUMN(REFERENCEMENT_FACADE[[#Headers],[FABRICANT / TITULAIRE]])))))</f>
        <v>Reynaers Aluminium</v>
      </c>
      <c r="G206" s="2" t="str">
        <f ca="1">IF('PR-tampon'!B172="","",IF('PR-tampon'!B172=0,"",INDIRECT(NOM_FR_FACADE&amp;ADDRESS('PR-tampon'!$E172,COLUMN(REFERENCEMENT_FACADE[[#Headers],[TYPE DE DOCUMENT DE REFERENCE]])))))</f>
        <v>Document Technique d'Application (DTA)</v>
      </c>
      <c r="H206" s="2" t="str">
        <f ca="1">IF('PR-tampon'!B172="","",IF('PR-tampon'!B172=0,"",INDIRECT(NOM_FR_FACADE&amp;ADDRESS('PR-tampon'!$E172,COLUMN(REFERENCEMENT_FACADE[[#Headers],[REF]])))))</f>
        <v>2.1/17-1790_V3</v>
      </c>
      <c r="I206" s="10">
        <f ca="1">IF('PR-tampon'!B172="","",IF('PR-tampon'!B172=0,"",INDIRECT(NOM_FR_FACADE&amp;ADDRESS('PR-tampon'!$E172,COLUMN(REFERENCEMENT_FACADE[[#Headers],[AVIS LIMITE AU / VALIDITE]])))))</f>
        <v>45930</v>
      </c>
      <c r="J206" s="10" t="str">
        <f ca="1">IF('PR-tampon'!B172="","",IF('PR-tampon'!B172=0,"",INDIRECT(NOM_FR_FACADE&amp;ADDRESS('PR-tampon'!$E172,COLUMN(REFERENCEMENT_FACADE[[#Headers],[TC/TNC
dans le domaine d''emploi visé]])))))</f>
        <v>TC</v>
      </c>
      <c r="K206" s="2" t="str">
        <f ca="1">IF('PR-tampon'!B172="","",IF('PR-tampon'!B172=0,"",INDIRECT(NOM_FR_FACADE&amp;ADDRESS('PR-tampon'!$E172,COLUMN(REFERENCEMENT_FACADE[[#Headers],[Synthèse support visés]])))))</f>
        <v>Charpente bois (NF DTU 31.1)</v>
      </c>
      <c r="L206" s="2" t="str">
        <f ca="1">IF('PR-tampon'!B172="","",IF('PR-tampon'!B172=0,"",INDIRECT(NOM_FR_FACADE&amp;ADDRESS('PR-tampon'!$E172,COLUMN(REFERENCEMENT_FACADE[[#Headers],[LIMITATION DE HAUTEUR DE FACADE3]])))))</f>
        <v>(Situation a à c) h≤ 50 m
(Situation d) h≤ 50 m</v>
      </c>
      <c r="M206" s="108">
        <f ca="1">IF('PR-tampon'!B172="","",IF('PR-tampon'!B172=0,"",INDIRECT(NOM_FR_FACADE&amp;ADDRESS('PR-tampon'!$E172,COLUMN(REFERENCEMENT_FACADE[[#Headers],[LIMITATION DE HAUTEUR DE FACADE]])))))</f>
        <v>50</v>
      </c>
      <c r="N206" s="88" t="str">
        <f ca="1">IF('PR-tampon'!B172="","",IF('PR-tampon'!B172=0,"",IF(INDIRECT(NOM_FR_FACADE&amp;ADDRESS('PR-tampon'!$E172,COLUMN(REFERENCEMENT_FACADE[Observation domaine d''emploi Hauteur])))=0,"-",INDIRECT(NOM_FR_FACADE&amp;ADDRESS('PR-tampon'!$E172,COLUMN(REFERENCEMENT_FACADE[Observation domaine d''emploi Hauteur]))))))</f>
        <v>Nb : Le critère de recherche par hauteur n'étant pas coché ou les données (hauteur ou situation) n'étant pas saisies, l'utilisateur est alerté qu'il peut exister des limites de hauteurs et des dispositions particulières données dans le référentiel technique du procédé qui ne sont pas affichées. 
Le logiciel peut les faire apparaitre, pour ce faire : 
 - la case de recherche en fonction de la hauteur doit être cochée ;
 - les données de hauteur ET de situation du bâtiment doivent être saisies.</v>
      </c>
      <c r="O206" s="2" t="str">
        <f ca="1">IF('PR-tampon'!B172="","",IF('PR-tampon'!B172=0,"",INDIRECT(NOM_FR_FACADE&amp;ADDRESS('PR-tampon'!$E172,COLUMN(REFERENCEMENT_FACADE[[#Headers],[Colonne zone visée]])))))</f>
        <v>4
4
4
4</v>
      </c>
      <c r="P206" s="2" t="str">
        <f ca="1">IF('PR-tampon'!B172="","",IF('PR-tampon'!B172=0,"",INDIRECT(NOM_FR_FACADE&amp;ADDRESS('PR-tampon'!$E172,COLUMN(REFERENCEMENT_FACADE[[#Headers],[Colonne catégorie visée]])))))</f>
        <v>I
II
III
IV</v>
      </c>
      <c r="Q206" s="88" t="str">
        <f ca="1">IF(OR(RECH_CATEGORIE=FALSE,MID(Tableau5[[#This Row],[ZONE DE SISMICITE MAXIMALE POUR LA CATEGORIE DE BATIMENT VISEE]],2,2)="**"),IF('PR-tampon'!B172="","",IF('PR-tampon'!B172=0,"",IF(INDIRECT(NOM_FR_FACADE&amp;ADDRESS('PR-tampon'!$E172,COLUMN(REFERENCEMENT_FACADE[OBSERVATIONS SUR DOMAINE D''EMPLOI Sismique])))="","-",(INDIRECT(NOM_FR_FACADE&amp;ADDRESS('PR-tampon'!$E172,COLUMN(REFERENCEMENT_FACADE[OBSERVATIONS SUR DOMAINE D''EMPLOI Sismique]))))))),"")</f>
        <v>-</v>
      </c>
      <c r="R206" s="2" t="str">
        <f ca="1">IF('PR-tampon'!B172="","",IF('PR-tampon'!B172=0,"",IF(INDIRECT(NOM_FR_FACADE&amp;ADDRESS('PR-tampon'!$E172,COLUMN(REFERENCEMENT_FACADE[REF ApL])))=0,"",INDIRECT(NOM_FR_FACADE&amp;ADDRESS('PR-tampon'!$E172,COLUMN(REFERENCEMENT_FACADE[REF ApL]))))))</f>
        <v/>
      </c>
    </row>
    <row r="207" spans="1:18" ht="170.1" customHeight="1" x14ac:dyDescent="0.3">
      <c r="A207" s="2">
        <f ca="1">IF('PR-tampon'!B173=0,"",IF(A206+1&gt;'MODULE DE RECHERCHE'!$F$36,"",A206+1))</f>
        <v>165</v>
      </c>
      <c r="B207" s="10">
        <f ca="1">IF('PR-tampon'!E173="","",IF('PR-tampon'!E173=0,"",INDIRECT(NOM_FR_FACADE&amp;ADDRESS('PR-tampon'!$E173,COLUMN(REFERENCEMENT_FACADE[[#Headers],[DATE REFERENCEMENT]])))))</f>
        <v>45370</v>
      </c>
      <c r="C207" s="2" t="str">
        <f ca="1">IF('PR-tampon'!B173="","",IF('PR-tampon'!B173=0,"",INDIRECT(NOM_FR_FACADE&amp;ADDRESS('PR-tampon'!$E173,COLUMN(REFERENCEMENT_FACADE[[#Headers],[ASPECT]])))))</f>
        <v>Verre</v>
      </c>
      <c r="D207" s="2" t="str">
        <f ca="1">IF('PR-tampon'!B173="","",IF('PR-tampon'!B173=0,"",INDIRECT(NOM_FR_FACADE&amp;ADDRESS('PR-tampon'!$E173,COLUMN(REFERENCEMENT_FACADE[[#Headers],[TYPE DE PROCEDE]])))))</f>
        <v xml:space="preserve">Façade légère en Vitrage Extérieur Collé (VEC) </v>
      </c>
      <c r="E207" s="2" t="str">
        <f ca="1">IF('PR-tampon'!B173="","",IF('PR-tampon'!B173=0,"",INDIRECT(NOM_FR_FACADE&amp;ADDRESS('PR-tampon'!$E173,COLUMN(REFERENCEMENT_FACADE[[#Headers],[NOM COMMERCIAL DU PROCEDE]])))))</f>
        <v>GEODE MXm</v>
      </c>
      <c r="F207" s="2" t="str">
        <f ca="1">IF('PR-tampon'!B173="","",IF('PR-tampon'!B173=0,"",INDIRECT(NOM_FR_FACADE&amp;ADDRESS('PR-tampon'!$E173,COLUMN(REFERENCEMENT_FACADE[[#Headers],[FABRICANT / TITULAIRE]])))))</f>
        <v>Hydro Building Systems</v>
      </c>
      <c r="G207" s="2" t="str">
        <f ca="1">IF('PR-tampon'!B173="","",IF('PR-tampon'!B173=0,"",INDIRECT(NOM_FR_FACADE&amp;ADDRESS('PR-tampon'!$E173,COLUMN(REFERENCEMENT_FACADE[[#Headers],[TYPE DE DOCUMENT DE REFERENCE]])))))</f>
        <v>Document Technique d'Application (DTA)</v>
      </c>
      <c r="H207" s="2" t="str">
        <f ca="1">IF('PR-tampon'!B173="","",IF('PR-tampon'!B173=0,"",INDIRECT(NOM_FR_FACADE&amp;ADDRESS('PR-tampon'!$E173,COLUMN(REFERENCEMENT_FACADE[[#Headers],[REF]])))))</f>
        <v>2.1/14-1650_V1</v>
      </c>
      <c r="I207" s="10">
        <f ca="1">IF('PR-tampon'!B173="","",IF('PR-tampon'!B173=0,"",INDIRECT(NOM_FR_FACADE&amp;ADDRESS('PR-tampon'!$E173,COLUMN(REFERENCEMENT_FACADE[[#Headers],[AVIS LIMITE AU / VALIDITE]])))))</f>
        <v>45626</v>
      </c>
      <c r="J207" s="10" t="str">
        <f ca="1">IF('PR-tampon'!B173="","",IF('PR-tampon'!B173=0,"",INDIRECT(NOM_FR_FACADE&amp;ADDRESS('PR-tampon'!$E173,COLUMN(REFERENCEMENT_FACADE[[#Headers],[TC/TNC
dans le domaine d''emploi visé]])))))</f>
        <v>TC</v>
      </c>
      <c r="K207" s="2" t="str">
        <f ca="1">IF('PR-tampon'!B173="","",IF('PR-tampon'!B173=0,"",INDIRECT(NOM_FR_FACADE&amp;ADDRESS('PR-tampon'!$E173,COLUMN(REFERENCEMENT_FACADE[[#Headers],[Synthèse support visés]])))))</f>
        <v>Charpente bois (NF DTU 31.1)</v>
      </c>
      <c r="L207" s="2" t="str">
        <f ca="1">IF('PR-tampon'!B173="","",IF('PR-tampon'!B173=0,"",INDIRECT(NOM_FR_FACADE&amp;ADDRESS('PR-tampon'!$E173,COLUMN(REFERENCEMENT_FACADE[[#Headers],[LIMITATION DE HAUTEUR DE FACADE3]])))))</f>
        <v>(Situation a à c) h≤ 50 m
(Situation d) h≤ 50 m</v>
      </c>
      <c r="M207" s="108">
        <f ca="1">IF('PR-tampon'!B173="","",IF('PR-tampon'!B173=0,"",INDIRECT(NOM_FR_FACADE&amp;ADDRESS('PR-tampon'!$E173,COLUMN(REFERENCEMENT_FACADE[[#Headers],[LIMITATION DE HAUTEUR DE FACADE]])))))</f>
        <v>50</v>
      </c>
      <c r="N207" s="88" t="str">
        <f ca="1">IF('PR-tampon'!B173="","",IF('PR-tampon'!B173=0,"",IF(INDIRECT(NOM_FR_FACADE&amp;ADDRESS('PR-tampon'!$E173,COLUMN(REFERENCEMENT_FACADE[Observation domaine d''emploi Hauteur])))=0,"-",INDIRECT(NOM_FR_FACADE&amp;ADDRESS('PR-tampon'!$E173,COLUMN(REFERENCEMENT_FACADE[Observation domaine d''emploi Hauteur]))))))</f>
        <v>Nb : Le critère de recherche par hauteur n'étant pas coché ou les données (hauteur ou situation) n'étant pas saisies, l'utilisateur est alerté qu'il peut exister des limites de hauteurs et des dispositions particulières données dans le référentiel technique du procédé qui ne sont pas affichées. 
Le logiciel peut les faire apparaitre, pour ce faire : 
 - la case de recherche en fonction de la hauteur doit être cochée ;
 - les données de hauteur ET de situation du bâtiment doivent être saisies.</v>
      </c>
      <c r="O207" s="2" t="str">
        <f ca="1">IF('PR-tampon'!B173="","",IF('PR-tampon'!B173=0,"",INDIRECT(NOM_FR_FACADE&amp;ADDRESS('PR-tampon'!$E173,COLUMN(REFERENCEMENT_FACADE[[#Headers],[Colonne zone visée]])))))</f>
        <v>4
4
4
4</v>
      </c>
      <c r="P207" s="2" t="str">
        <f ca="1">IF('PR-tampon'!B173="","",IF('PR-tampon'!B173=0,"",INDIRECT(NOM_FR_FACADE&amp;ADDRESS('PR-tampon'!$E173,COLUMN(REFERENCEMENT_FACADE[[#Headers],[Colonne catégorie visée]])))))</f>
        <v>I
II
III
IV</v>
      </c>
      <c r="Q207" s="88" t="str">
        <f ca="1">IF(OR(RECH_CATEGORIE=FALSE,MID(Tableau5[[#This Row],[ZONE DE SISMICITE MAXIMALE POUR LA CATEGORIE DE BATIMENT VISEE]],2,2)="**"),IF('PR-tampon'!B173="","",IF('PR-tampon'!B173=0,"",IF(INDIRECT(NOM_FR_FACADE&amp;ADDRESS('PR-tampon'!$E173,COLUMN(REFERENCEMENT_FACADE[OBSERVATIONS SUR DOMAINE D''EMPLOI Sismique])))="","-",(INDIRECT(NOM_FR_FACADE&amp;ADDRESS('PR-tampon'!$E173,COLUMN(REFERENCEMENT_FACADE[OBSERVATIONS SUR DOMAINE D''EMPLOI Sismique]))))))),"")</f>
        <v>-</v>
      </c>
      <c r="R207" s="2" t="str">
        <f ca="1">IF('PR-tampon'!B173="","",IF('PR-tampon'!B173=0,"",IF(INDIRECT(NOM_FR_FACADE&amp;ADDRESS('PR-tampon'!$E173,COLUMN(REFERENCEMENT_FACADE[REF ApL])))=0,"",INDIRECT(NOM_FR_FACADE&amp;ADDRESS('PR-tampon'!$E173,COLUMN(REFERENCEMENT_FACADE[REF ApL]))))))</f>
        <v/>
      </c>
    </row>
    <row r="208" spans="1:18" ht="170.1" customHeight="1" x14ac:dyDescent="0.3">
      <c r="A208" s="2">
        <f ca="1">IF('PR-tampon'!B174=0,"",IF(A207+1&gt;'MODULE DE RECHERCHE'!$F$36,"",A207+1))</f>
        <v>166</v>
      </c>
      <c r="B208" s="10">
        <f ca="1">IF('PR-tampon'!E174="","",IF('PR-tampon'!E174=0,"",INDIRECT(NOM_FR_FACADE&amp;ADDRESS('PR-tampon'!$E174,COLUMN(REFERENCEMENT_FACADE[[#Headers],[DATE REFERENCEMENT]])))))</f>
        <v>45370</v>
      </c>
      <c r="C208" s="2" t="str">
        <f ca="1">IF('PR-tampon'!B174="","",IF('PR-tampon'!B174=0,"",INDIRECT(NOM_FR_FACADE&amp;ADDRESS('PR-tampon'!$E174,COLUMN(REFERENCEMENT_FACADE[[#Headers],[ASPECT]])))))</f>
        <v>Verre</v>
      </c>
      <c r="D208" s="2" t="str">
        <f ca="1">IF('PR-tampon'!B174="","",IF('PR-tampon'!B174=0,"",INDIRECT(NOM_FR_FACADE&amp;ADDRESS('PR-tampon'!$E174,COLUMN(REFERENCEMENT_FACADE[[#Headers],[TYPE DE PROCEDE]])))))</f>
        <v xml:space="preserve">Façade légère en Vitrage Extérieur Collé (VEC) </v>
      </c>
      <c r="E208" s="2" t="str">
        <f ca="1">IF('PR-tampon'!B174="","",IF('PR-tampon'!B174=0,"",INDIRECT(NOM_FR_FACADE&amp;ADDRESS('PR-tampon'!$E174,COLUMN(REFERENCEMENT_FACADE[[#Headers],[NOM COMMERCIAL DU PROCEDE]])))))</f>
        <v>GEODE MXm</v>
      </c>
      <c r="F208" s="2" t="str">
        <f ca="1">IF('PR-tampon'!B174="","",IF('PR-tampon'!B174=0,"",INDIRECT(NOM_FR_FACADE&amp;ADDRESS('PR-tampon'!$E174,COLUMN(REFERENCEMENT_FACADE[[#Headers],[FABRICANT / TITULAIRE]])))))</f>
        <v>Hydro Building Systems</v>
      </c>
      <c r="G208" s="2" t="str">
        <f ca="1">IF('PR-tampon'!B174="","",IF('PR-tampon'!B174=0,"",INDIRECT(NOM_FR_FACADE&amp;ADDRESS('PR-tampon'!$E174,COLUMN(REFERENCEMENT_FACADE[[#Headers],[TYPE DE DOCUMENT DE REFERENCE]])))))</f>
        <v>Document Technique d'Application (DTA)</v>
      </c>
      <c r="H208" s="2" t="str">
        <f ca="1">IF('PR-tampon'!B174="","",IF('PR-tampon'!B174=0,"",INDIRECT(NOM_FR_FACADE&amp;ADDRESS('PR-tampon'!$E174,COLUMN(REFERENCEMENT_FACADE[[#Headers],[REF]])))))</f>
        <v>2.1/14-1650_V1.3</v>
      </c>
      <c r="I208" s="10">
        <f ca="1">IF('PR-tampon'!B174="","",IF('PR-tampon'!B174=0,"",INDIRECT(NOM_FR_FACADE&amp;ADDRESS('PR-tampon'!$E174,COLUMN(REFERENCEMENT_FACADE[[#Headers],[AVIS LIMITE AU / VALIDITE]])))))</f>
        <v>45626</v>
      </c>
      <c r="J208" s="10" t="str">
        <f ca="1">IF('PR-tampon'!B174="","",IF('PR-tampon'!B174=0,"",INDIRECT(NOM_FR_FACADE&amp;ADDRESS('PR-tampon'!$E174,COLUMN(REFERENCEMENT_FACADE[[#Headers],[TC/TNC
dans le domaine d''emploi visé]])))))</f>
        <v>TC</v>
      </c>
      <c r="K208" s="2" t="str">
        <f ca="1">IF('PR-tampon'!B174="","",IF('PR-tampon'!B174=0,"",INDIRECT(NOM_FR_FACADE&amp;ADDRESS('PR-tampon'!$E174,COLUMN(REFERENCEMENT_FACADE[[#Headers],[Synthèse support visés]])))))</f>
        <v>Charpente bois (NF DTU 31.1)</v>
      </c>
      <c r="L208" s="2" t="str">
        <f ca="1">IF('PR-tampon'!B174="","",IF('PR-tampon'!B174=0,"",INDIRECT(NOM_FR_FACADE&amp;ADDRESS('PR-tampon'!$E174,COLUMN(REFERENCEMENT_FACADE[[#Headers],[LIMITATION DE HAUTEUR DE FACADE3]])))))</f>
        <v>(Situation a à c) h≤ 50 m
(Situation d) h≤ 50 m</v>
      </c>
      <c r="M208" s="108">
        <f ca="1">IF('PR-tampon'!B174="","",IF('PR-tampon'!B174=0,"",INDIRECT(NOM_FR_FACADE&amp;ADDRESS('PR-tampon'!$E174,COLUMN(REFERENCEMENT_FACADE[[#Headers],[LIMITATION DE HAUTEUR DE FACADE]])))))</f>
        <v>50</v>
      </c>
      <c r="N208" s="88" t="str">
        <f ca="1">IF('PR-tampon'!B174="","",IF('PR-tampon'!B174=0,"",IF(INDIRECT(NOM_FR_FACADE&amp;ADDRESS('PR-tampon'!$E174,COLUMN(REFERENCEMENT_FACADE[Observation domaine d''emploi Hauteur])))=0,"-",INDIRECT(NOM_FR_FACADE&amp;ADDRESS('PR-tampon'!$E174,COLUMN(REFERENCEMENT_FACADE[Observation domaine d''emploi Hauteur]))))))</f>
        <v>Nb : Le critère de recherche par hauteur n'étant pas coché ou les données (hauteur ou situation) n'étant pas saisies, l'utilisateur est alerté qu'il peut exister des limites de hauteurs et des dispositions particulières données dans le référentiel technique du procédé qui ne sont pas affichées. 
Le logiciel peut les faire apparaitre, pour ce faire : 
 - la case de recherche en fonction de la hauteur doit être cochée ;
 - les données de hauteur ET de situation du bâtiment doivent être saisies.</v>
      </c>
      <c r="O208" s="2" t="str">
        <f ca="1">IF('PR-tampon'!B174="","",IF('PR-tampon'!B174=0,"",INDIRECT(NOM_FR_FACADE&amp;ADDRESS('PR-tampon'!$E174,COLUMN(REFERENCEMENT_FACADE[[#Headers],[Colonne zone visée]])))))</f>
        <v>4
4
4
4</v>
      </c>
      <c r="P208" s="2" t="str">
        <f ca="1">IF('PR-tampon'!B174="","",IF('PR-tampon'!B174=0,"",INDIRECT(NOM_FR_FACADE&amp;ADDRESS('PR-tampon'!$E174,COLUMN(REFERENCEMENT_FACADE[[#Headers],[Colonne catégorie visée]])))))</f>
        <v>I
II
III
IV</v>
      </c>
      <c r="Q208" s="88" t="str">
        <f ca="1">IF(OR(RECH_CATEGORIE=FALSE,MID(Tableau5[[#This Row],[ZONE DE SISMICITE MAXIMALE POUR LA CATEGORIE DE BATIMENT VISEE]],2,2)="**"),IF('PR-tampon'!B174="","",IF('PR-tampon'!B174=0,"",IF(INDIRECT(NOM_FR_FACADE&amp;ADDRESS('PR-tampon'!$E174,COLUMN(REFERENCEMENT_FACADE[OBSERVATIONS SUR DOMAINE D''EMPLOI Sismique])))="","-",(INDIRECT(NOM_FR_FACADE&amp;ADDRESS('PR-tampon'!$E174,COLUMN(REFERENCEMENT_FACADE[OBSERVATIONS SUR DOMAINE D''EMPLOI Sismique]))))))),"")</f>
        <v>-</v>
      </c>
      <c r="R208" s="2" t="str">
        <f ca="1">IF('PR-tampon'!B174="","",IF('PR-tampon'!B174=0,"",IF(INDIRECT(NOM_FR_FACADE&amp;ADDRESS('PR-tampon'!$E174,COLUMN(REFERENCEMENT_FACADE[REF ApL])))=0,"",INDIRECT(NOM_FR_FACADE&amp;ADDRESS('PR-tampon'!$E174,COLUMN(REFERENCEMENT_FACADE[REF ApL]))))))</f>
        <v/>
      </c>
    </row>
    <row r="209" spans="1:18" ht="170.1" customHeight="1" x14ac:dyDescent="0.3">
      <c r="A209" s="2">
        <f ca="1">IF('PR-tampon'!B175=0,"",IF(A208+1&gt;'MODULE DE RECHERCHE'!$F$36,"",A208+1))</f>
        <v>167</v>
      </c>
      <c r="B209" s="10">
        <f ca="1">IF('PR-tampon'!E175="","",IF('PR-tampon'!E175=0,"",INDIRECT(NOM_FR_FACADE&amp;ADDRESS('PR-tampon'!$E175,COLUMN(REFERENCEMENT_FACADE[[#Headers],[DATE REFERENCEMENT]])))))</f>
        <v>45268</v>
      </c>
      <c r="C209" s="2" t="str">
        <f ca="1">IF('PR-tampon'!B175="","",IF('PR-tampon'!B175=0,"",INDIRECT(NOM_FR_FACADE&amp;ADDRESS('PR-tampon'!$E175,COLUMN(REFERENCEMENT_FACADE[[#Headers],[ASPECT]])))))</f>
        <v>Verre</v>
      </c>
      <c r="D209" s="2" t="str">
        <f ca="1">IF('PR-tampon'!B175="","",IF('PR-tampon'!B175=0,"",INDIRECT(NOM_FR_FACADE&amp;ADDRESS('PR-tampon'!$E175,COLUMN(REFERENCEMENT_FACADE[[#Headers],[TYPE DE PROCEDE]])))))</f>
        <v xml:space="preserve">Façade légère en Vitrage Extérieur Collé (VEC) </v>
      </c>
      <c r="E209" s="2" t="str">
        <f ca="1">IF('PR-tampon'!B175="","",IF('PR-tampon'!B175=0,"",INDIRECT(NOM_FR_FACADE&amp;ADDRESS('PR-tampon'!$E175,COLUMN(REFERENCEMENT_FACADE[[#Headers],[NOM COMMERCIAL DU PROCEDE]])))))</f>
        <v xml:space="preserve">SFC 85 Type A et B </v>
      </c>
      <c r="F209" s="2" t="str">
        <f ca="1">IF('PR-tampon'!B175="","",IF('PR-tampon'!B175=0,"",INDIRECT(NOM_FR_FACADE&amp;ADDRESS('PR-tampon'!$E175,COLUMN(REFERENCEMENT_FACADE[[#Headers],[FABRICANT / TITULAIRE]])))))</f>
        <v>Schüco International SCS 
(FR)</v>
      </c>
      <c r="G209" s="2" t="str">
        <f ca="1">IF('PR-tampon'!B175="","",IF('PR-tampon'!B175=0,"",INDIRECT(NOM_FR_FACADE&amp;ADDRESS('PR-tampon'!$E175,COLUMN(REFERENCEMENT_FACADE[[#Headers],[TYPE DE DOCUMENT DE REFERENCE]])))))</f>
        <v>Document Technique d'Application (DTA)</v>
      </c>
      <c r="H209" s="2" t="str">
        <f ca="1">IF('PR-tampon'!B175="","",IF('PR-tampon'!B175=0,"",INDIRECT(NOM_FR_FACADE&amp;ADDRESS('PR-tampon'!$E175,COLUMN(REFERENCEMENT_FACADE[[#Headers],[REF]])))))</f>
        <v>2.1/13-1537_V4</v>
      </c>
      <c r="I209" s="10">
        <f ca="1">IF('PR-tampon'!B175="","",IF('PR-tampon'!B175=0,"",INDIRECT(NOM_FR_FACADE&amp;ADDRESS('PR-tampon'!$E175,COLUMN(REFERENCEMENT_FACADE[[#Headers],[AVIS LIMITE AU / VALIDITE]])))))</f>
        <v>47299</v>
      </c>
      <c r="J209" s="10" t="str">
        <f ca="1">IF('PR-tampon'!B175="","",IF('PR-tampon'!B175=0,"",INDIRECT(NOM_FR_FACADE&amp;ADDRESS('PR-tampon'!$E175,COLUMN(REFERENCEMENT_FACADE[[#Headers],[TC/TNC
dans le domaine d''emploi visé]])))))</f>
        <v>TC</v>
      </c>
      <c r="K209" s="2" t="str">
        <f ca="1">IF('PR-tampon'!B175="","",IF('PR-tampon'!B175=0,"",INDIRECT(NOM_FR_FACADE&amp;ADDRESS('PR-tampon'!$E175,COLUMN(REFERENCEMENT_FACADE[[#Headers],[Synthèse support visés]])))))</f>
        <v>Charpente bois (NF DTU 31.1)</v>
      </c>
      <c r="L209" s="2" t="str">
        <f ca="1">IF('PR-tampon'!B175="","",IF('PR-tampon'!B175=0,"",INDIRECT(NOM_FR_FACADE&amp;ADDRESS('PR-tampon'!$E175,COLUMN(REFERENCEMENT_FACADE[[#Headers],[LIMITATION DE HAUTEUR DE FACADE3]])))))</f>
        <v>(Situation a à c) h≤ 50 m
(Situation d) h≤ 18 m</v>
      </c>
      <c r="M209" s="108">
        <f ca="1">IF('PR-tampon'!B175="","",IF('PR-tampon'!B175=0,"",INDIRECT(NOM_FR_FACADE&amp;ADDRESS('PR-tampon'!$E175,COLUMN(REFERENCEMENT_FACADE[[#Headers],[LIMITATION DE HAUTEUR DE FACADE]])))))</f>
        <v>50</v>
      </c>
      <c r="N209" s="88" t="str">
        <f ca="1">IF('PR-tampon'!B175="","",IF('PR-tampon'!B175=0,"",IF(INDIRECT(NOM_FR_FACADE&amp;ADDRESS('PR-tampon'!$E175,COLUMN(REFERENCEMENT_FACADE[Observation domaine d''emploi Hauteur])))=0,"-",INDIRECT(NOM_FR_FACADE&amp;ADDRESS('PR-tampon'!$E175,COLUMN(REFERENCEMENT_FACADE[Observation domaine d''emploi Hauteur]))))))</f>
        <v>Nb : Le critère de recherche par hauteur n'étant pas coché ou les données (hauteur ou situation) n'étant pas saisies, l'utilisateur est alerté qu'il peut exister des limites de hauteurs et des dispositions particulières données dans le référentiel technique du procédé qui ne sont pas affichées. 
Le logiciel peut les faire apparaitre, pour ce faire : 
 - la case de recherche en fonction de la hauteur doit être cochée ;
 - les données de hauteur ET de situation du bâtiment doivent être saisies.</v>
      </c>
      <c r="O209" s="2" t="str">
        <f ca="1">IF('PR-tampon'!B175="","",IF('PR-tampon'!B175=0,"",INDIRECT(NOM_FR_FACADE&amp;ADDRESS('PR-tampon'!$E175,COLUMN(REFERENCEMENT_FACADE[[#Headers],[Colonne zone visée]])))))</f>
        <v>4
4
4
4</v>
      </c>
      <c r="P209" s="2" t="str">
        <f ca="1">IF('PR-tampon'!B175="","",IF('PR-tampon'!B175=0,"",INDIRECT(NOM_FR_FACADE&amp;ADDRESS('PR-tampon'!$E175,COLUMN(REFERENCEMENT_FACADE[[#Headers],[Colonne catégorie visée]])))))</f>
        <v>I
II
III
IV</v>
      </c>
      <c r="Q209" s="88" t="str">
        <f ca="1">IF(OR(RECH_CATEGORIE=FALSE,MID(Tableau5[[#This Row],[ZONE DE SISMICITE MAXIMALE POUR LA CATEGORIE DE BATIMENT VISEE]],2,2)="**"),IF('PR-tampon'!B175="","",IF('PR-tampon'!B175=0,"",IF(INDIRECT(NOM_FR_FACADE&amp;ADDRESS('PR-tampon'!$E175,COLUMN(REFERENCEMENT_FACADE[OBSERVATIONS SUR DOMAINE D''EMPLOI Sismique])))="","-",(INDIRECT(NOM_FR_FACADE&amp;ADDRESS('PR-tampon'!$E175,COLUMN(REFERENCEMENT_FACADE[OBSERVATIONS SUR DOMAINE D''EMPLOI Sismique]))))))),"")</f>
        <v>-</v>
      </c>
      <c r="R209" s="2" t="str">
        <f ca="1">IF('PR-tampon'!B175="","",IF('PR-tampon'!B175=0,"",IF(INDIRECT(NOM_FR_FACADE&amp;ADDRESS('PR-tampon'!$E175,COLUMN(REFERENCEMENT_FACADE[REF ApL])))=0,"",INDIRECT(NOM_FR_FACADE&amp;ADDRESS('PR-tampon'!$E175,COLUMN(REFERENCEMENT_FACADE[REF ApL]))))))</f>
        <v/>
      </c>
    </row>
    <row r="210" spans="1:18" ht="170.1" customHeight="1" x14ac:dyDescent="0.3">
      <c r="A210" s="2">
        <f ca="1">IF('PR-tampon'!B176=0,"",IF(A209+1&gt;'MODULE DE RECHERCHE'!$F$36,"",A209+1))</f>
        <v>168</v>
      </c>
      <c r="B210" s="10">
        <f ca="1">IF('PR-tampon'!E176="","",IF('PR-tampon'!E176=0,"",INDIRECT(NOM_FR_FACADE&amp;ADDRESS('PR-tampon'!$E176,COLUMN(REFERENCEMENT_FACADE[[#Headers],[DATE REFERENCEMENT]])))))</f>
        <v>44893</v>
      </c>
      <c r="C210" s="2" t="str">
        <f ca="1">IF('PR-tampon'!B176="","",IF('PR-tampon'!B176=0,"",INDIRECT(NOM_FR_FACADE&amp;ADDRESS('PR-tampon'!$E176,COLUMN(REFERENCEMENT_FACADE[[#Headers],[ASPECT]])))))</f>
        <v>Verre</v>
      </c>
      <c r="D210" s="2" t="str">
        <f ca="1">IF('PR-tampon'!B176="","",IF('PR-tampon'!B176=0,"",INDIRECT(NOM_FR_FACADE&amp;ADDRESS('PR-tampon'!$E176,COLUMN(REFERENCEMENT_FACADE[[#Headers],[TYPE DE PROCEDE]])))))</f>
        <v xml:space="preserve">Façade légère en Vitrage Extérieur Collé (VEC) </v>
      </c>
      <c r="E210" s="2" t="str">
        <f ca="1">IF('PR-tampon'!B176="","",IF('PR-tampon'!B176=0,"",INDIRECT(NOM_FR_FACADE&amp;ADDRESS('PR-tampon'!$E176,COLUMN(REFERENCEMENT_FACADE[[#Headers],[NOM COMMERCIAL DU PROCEDE]])))))</f>
        <v>CW 50 FV</v>
      </c>
      <c r="F210" s="2" t="str">
        <f ca="1">IF('PR-tampon'!B176="","",IF('PR-tampon'!B176=0,"",INDIRECT(NOM_FR_FACADE&amp;ADDRESS('PR-tampon'!$E176,COLUMN(REFERENCEMENT_FACADE[[#Headers],[FABRICANT / TITULAIRE]])))))</f>
        <v>Reynaers Aluminium</v>
      </c>
      <c r="G210" s="2" t="str">
        <f ca="1">IF('PR-tampon'!B176="","",IF('PR-tampon'!B176=0,"",INDIRECT(NOM_FR_FACADE&amp;ADDRESS('PR-tampon'!$E176,COLUMN(REFERENCEMENT_FACADE[[#Headers],[TYPE DE DOCUMENT DE REFERENCE]])))))</f>
        <v>Document Technique d'Application (DTA)</v>
      </c>
      <c r="H210" s="2" t="str">
        <f ca="1">IF('PR-tampon'!B176="","",IF('PR-tampon'!B176=0,"",INDIRECT(NOM_FR_FACADE&amp;ADDRESS('PR-tampon'!$E176,COLUMN(REFERENCEMENT_FACADE[[#Headers],[REF]])))))</f>
        <v>2.1/13-1599_V3</v>
      </c>
      <c r="I210" s="10">
        <f ca="1">IF('PR-tampon'!B176="","",IF('PR-tampon'!B176=0,"",INDIRECT(NOM_FR_FACADE&amp;ADDRESS('PR-tampon'!$E176,COLUMN(REFERENCEMENT_FACADE[[#Headers],[AVIS LIMITE AU / VALIDITE]])))))</f>
        <v>46568</v>
      </c>
      <c r="J210" s="10" t="str">
        <f ca="1">IF('PR-tampon'!B176="","",IF('PR-tampon'!B176=0,"",INDIRECT(NOM_FR_FACADE&amp;ADDRESS('PR-tampon'!$E176,COLUMN(REFERENCEMENT_FACADE[[#Headers],[TC/TNC
dans le domaine d''emploi visé]])))))</f>
        <v>TC</v>
      </c>
      <c r="K210" s="2" t="str">
        <f ca="1">IF('PR-tampon'!B176="","",IF('PR-tampon'!B176=0,"",INDIRECT(NOM_FR_FACADE&amp;ADDRESS('PR-tampon'!$E176,COLUMN(REFERENCEMENT_FACADE[[#Headers],[Synthèse support visés]])))))</f>
        <v>Charpente bois (NF DTU 31.1)</v>
      </c>
      <c r="L210" s="2" t="str">
        <f ca="1">IF('PR-tampon'!B176="","",IF('PR-tampon'!B176=0,"",INDIRECT(NOM_FR_FACADE&amp;ADDRESS('PR-tampon'!$E176,COLUMN(REFERENCEMENT_FACADE[[#Headers],[LIMITATION DE HAUTEUR DE FACADE3]])))))</f>
        <v>(Situation a à c) h≤ 50 m
(Situation d) h≤ 18 m</v>
      </c>
      <c r="M210" s="108">
        <f ca="1">IF('PR-tampon'!B176="","",IF('PR-tampon'!B176=0,"",INDIRECT(NOM_FR_FACADE&amp;ADDRESS('PR-tampon'!$E176,COLUMN(REFERENCEMENT_FACADE[[#Headers],[LIMITATION DE HAUTEUR DE FACADE]])))))</f>
        <v>50</v>
      </c>
      <c r="N210" s="88" t="str">
        <f ca="1">IF('PR-tampon'!B176="","",IF('PR-tampon'!B176=0,"",IF(INDIRECT(NOM_FR_FACADE&amp;ADDRESS('PR-tampon'!$E176,COLUMN(REFERENCEMENT_FACADE[Observation domaine d''emploi Hauteur])))=0,"-",INDIRECT(NOM_FR_FACADE&amp;ADDRESS('PR-tampon'!$E176,COLUMN(REFERENCEMENT_FACADE[Observation domaine d''emploi Hauteur]))))))</f>
        <v>Nb : Le critère de recherche par hauteur n'étant pas coché ou les données (hauteur ou situation) n'étant pas saisies, l'utilisateur est alerté qu'il peut exister des limites de hauteurs et des dispositions particulières données dans le référentiel technique du procédé qui ne sont pas affichées. 
Le logiciel peut les faire apparaitre, pour ce faire : 
 - la case de recherche en fonction de la hauteur doit être cochée ;
 - les données de hauteur ET de situation du bâtiment doivent être saisies.</v>
      </c>
      <c r="O210" s="2" t="str">
        <f ca="1">IF('PR-tampon'!B176="","",IF('PR-tampon'!B176=0,"",INDIRECT(NOM_FR_FACADE&amp;ADDRESS('PR-tampon'!$E176,COLUMN(REFERENCEMENT_FACADE[[#Headers],[Colonne zone visée]])))))</f>
        <v>4
4**
4**
4**</v>
      </c>
      <c r="P210" s="2" t="str">
        <f ca="1">IF('PR-tampon'!B176="","",IF('PR-tampon'!B176=0,"",INDIRECT(NOM_FR_FACADE&amp;ADDRESS('PR-tampon'!$E176,COLUMN(REFERENCEMENT_FACADE[[#Headers],[Colonne catégorie visée]])))))</f>
        <v>I
II
III
IV</v>
      </c>
      <c r="Q210" s="88" t="str">
        <f ca="1">IF(OR(RECH_CATEGORIE=FALSE,MID(Tableau5[[#This Row],[ZONE DE SISMICITE MAXIMALE POUR LA CATEGORIE DE BATIMENT VISEE]],2,2)="**"),IF('PR-tampon'!B176="","",IF('PR-tampon'!B176=0,"",IF(INDIRECT(NOM_FR_FACADE&amp;ADDRESS('PR-tampon'!$E176,COLUMN(REFERENCEMENT_FACADE[OBSERVATIONS SUR DOMAINE D''EMPLOI Sismique])))="","-",(INDIRECT(NOM_FR_FACADE&amp;ADDRESS('PR-tampon'!$E176,COLUMN(REFERENCEMENT_FACADE[OBSERVATIONS SUR DOMAINE D''EMPLOI Sismique]))))))),"")</f>
        <v>** Domaine d'emploi sismique :
Domaine d’emploi en zones sismiques CW 50-FV capot sur 4 côtés et trame horizontale</v>
      </c>
      <c r="R210" s="2" t="str">
        <f ca="1">IF('PR-tampon'!B176="","",IF('PR-tampon'!B176=0,"",IF(INDIRECT(NOM_FR_FACADE&amp;ADDRESS('PR-tampon'!$E176,COLUMN(REFERENCEMENT_FACADE[REF ApL])))=0,"",INDIRECT(NOM_FR_FACADE&amp;ADDRESS('PR-tampon'!$E176,COLUMN(REFERENCEMENT_FACADE[REF ApL]))))))</f>
        <v/>
      </c>
    </row>
    <row r="211" spans="1:18" ht="170.1" customHeight="1" x14ac:dyDescent="0.3">
      <c r="A211" s="2">
        <f ca="1">IF('PR-tampon'!B177=0,"",IF(A210+1&gt;'MODULE DE RECHERCHE'!$F$36,"",A210+1))</f>
        <v>169</v>
      </c>
      <c r="B211" s="10">
        <f ca="1">IF('PR-tampon'!E177="","",IF('PR-tampon'!E177=0,"",INDIRECT(NOM_FR_FACADE&amp;ADDRESS('PR-tampon'!$E177,COLUMN(REFERENCEMENT_FACADE[[#Headers],[DATE REFERENCEMENT]])))))</f>
        <v>44893</v>
      </c>
      <c r="C211" s="2" t="str">
        <f ca="1">IF('PR-tampon'!B177="","",IF('PR-tampon'!B177=0,"",INDIRECT(NOM_FR_FACADE&amp;ADDRESS('PR-tampon'!$E177,COLUMN(REFERENCEMENT_FACADE[[#Headers],[ASPECT]])))))</f>
        <v>Verre</v>
      </c>
      <c r="D211" s="2" t="str">
        <f ca="1">IF('PR-tampon'!B177="","",IF('PR-tampon'!B177=0,"",INDIRECT(NOM_FR_FACADE&amp;ADDRESS('PR-tampon'!$E177,COLUMN(REFERENCEMENT_FACADE[[#Headers],[TYPE DE PROCEDE]])))))</f>
        <v xml:space="preserve">Façade légère en Vitrage Extérieur Collé (VEC) </v>
      </c>
      <c r="E211" s="2" t="str">
        <f ca="1">IF('PR-tampon'!B177="","",IF('PR-tampon'!B177=0,"",INDIRECT(NOM_FR_FACADE&amp;ADDRESS('PR-tampon'!$E177,COLUMN(REFERENCEMENT_FACADE[[#Headers],[NOM COMMERCIAL DU PROCEDE]])))))</f>
        <v xml:space="preserve">CW 86 </v>
      </c>
      <c r="F211" s="2" t="str">
        <f ca="1">IF('PR-tampon'!B177="","",IF('PR-tampon'!B177=0,"",INDIRECT(NOM_FR_FACADE&amp;ADDRESS('PR-tampon'!$E177,COLUMN(REFERENCEMENT_FACADE[[#Headers],[FABRICANT / TITULAIRE]])))))</f>
        <v>Reynaers Aluminium</v>
      </c>
      <c r="G211" s="2" t="str">
        <f ca="1">IF('PR-tampon'!B177="","",IF('PR-tampon'!B177=0,"",INDIRECT(NOM_FR_FACADE&amp;ADDRESS('PR-tampon'!$E177,COLUMN(REFERENCEMENT_FACADE[[#Headers],[TYPE DE DOCUMENT DE REFERENCE]])))))</f>
        <v>Document Technique d'Application (DTA)</v>
      </c>
      <c r="H211" s="2" t="str">
        <f ca="1">IF('PR-tampon'!B177="","",IF('PR-tampon'!B177=0,"",INDIRECT(NOM_FR_FACADE&amp;ADDRESS('PR-tampon'!$E177,COLUMN(REFERENCEMENT_FACADE[[#Headers],[REF]])))))</f>
        <v>2.1/20-1809_V2</v>
      </c>
      <c r="I211" s="10">
        <f ca="1">IF('PR-tampon'!B177="","",IF('PR-tampon'!B177=0,"",INDIRECT(NOM_FR_FACADE&amp;ADDRESS('PR-tampon'!$E177,COLUMN(REFERENCEMENT_FACADE[[#Headers],[AVIS LIMITE AU / VALIDITE]])))))</f>
        <v>46081</v>
      </c>
      <c r="J211" s="10" t="str">
        <f ca="1">IF('PR-tampon'!B177="","",IF('PR-tampon'!B177=0,"",INDIRECT(NOM_FR_FACADE&amp;ADDRESS('PR-tampon'!$E177,COLUMN(REFERENCEMENT_FACADE[[#Headers],[TC/TNC
dans le domaine d''emploi visé]])))))</f>
        <v>TC</v>
      </c>
      <c r="K211" s="2" t="str">
        <f ca="1">IF('PR-tampon'!B177="","",IF('PR-tampon'!B177=0,"",INDIRECT(NOM_FR_FACADE&amp;ADDRESS('PR-tampon'!$E177,COLUMN(REFERENCEMENT_FACADE[[#Headers],[Synthèse support visés]])))))</f>
        <v>Charpente bois (NF DTU 31.1)</v>
      </c>
      <c r="L211" s="2" t="str">
        <f ca="1">IF('PR-tampon'!B177="","",IF('PR-tampon'!B177=0,"",INDIRECT(NOM_FR_FACADE&amp;ADDRESS('PR-tampon'!$E177,COLUMN(REFERENCEMENT_FACADE[[#Headers],[LIMITATION DE HAUTEUR DE FACADE3]])))))</f>
        <v>(Situation a à c) h≤ 50 m
(Situation d) h≤ 18 m</v>
      </c>
      <c r="M211" s="108">
        <f ca="1">IF('PR-tampon'!B177="","",IF('PR-tampon'!B177=0,"",INDIRECT(NOM_FR_FACADE&amp;ADDRESS('PR-tampon'!$E177,COLUMN(REFERENCEMENT_FACADE[[#Headers],[LIMITATION DE HAUTEUR DE FACADE]])))))</f>
        <v>50</v>
      </c>
      <c r="N211" s="88" t="str">
        <f ca="1">IF('PR-tampon'!B177="","",IF('PR-tampon'!B177=0,"",IF(INDIRECT(NOM_FR_FACADE&amp;ADDRESS('PR-tampon'!$E177,COLUMN(REFERENCEMENT_FACADE[Observation domaine d''emploi Hauteur])))=0,"-",INDIRECT(NOM_FR_FACADE&amp;ADDRESS('PR-tampon'!$E177,COLUMN(REFERENCEMENT_FACADE[Observation domaine d''emploi Hauteur]))))))</f>
        <v>Nb : Le critère de recherche par hauteur n'étant pas coché ou les données (hauteur ou situation) n'étant pas saisies, l'utilisateur est alerté qu'il peut exister des limites de hauteurs et des dispositions particulières données dans le référentiel technique du procédé qui ne sont pas affichées. 
Le logiciel peut les faire apparaitre, pour ce faire : 
 - la case de recherche en fonction de la hauteur doit être cochée ;
 - les données de hauteur ET de situation du bâtiment doivent être saisies.</v>
      </c>
      <c r="O211" s="2" t="str">
        <f ca="1">IF('PR-tampon'!B177="","",IF('PR-tampon'!B177=0,"",INDIRECT(NOM_FR_FACADE&amp;ADDRESS('PR-tampon'!$E177,COLUMN(REFERENCEMENT_FACADE[[#Headers],[Colonne zone visée]])))))</f>
        <v>4
4
4
4</v>
      </c>
      <c r="P211" s="2" t="str">
        <f ca="1">IF('PR-tampon'!B177="","",IF('PR-tampon'!B177=0,"",INDIRECT(NOM_FR_FACADE&amp;ADDRESS('PR-tampon'!$E177,COLUMN(REFERENCEMENT_FACADE[[#Headers],[Colonne catégorie visée]])))))</f>
        <v>I
II
III
IV</v>
      </c>
      <c r="Q211" s="88" t="str">
        <f ca="1">IF(OR(RECH_CATEGORIE=FALSE,MID(Tableau5[[#This Row],[ZONE DE SISMICITE MAXIMALE POUR LA CATEGORIE DE BATIMENT VISEE]],2,2)="**"),IF('PR-tampon'!B177="","",IF('PR-tampon'!B177=0,"",IF(INDIRECT(NOM_FR_FACADE&amp;ADDRESS('PR-tampon'!$E177,COLUMN(REFERENCEMENT_FACADE[OBSERVATIONS SUR DOMAINE D''EMPLOI Sismique])))="","-",(INDIRECT(NOM_FR_FACADE&amp;ADDRESS('PR-tampon'!$E177,COLUMN(REFERENCEMENT_FACADE[OBSERVATIONS SUR DOMAINE D''EMPLOI Sismique]))))))),"")</f>
        <v>-</v>
      </c>
      <c r="R211" s="2" t="str">
        <f ca="1">IF('PR-tampon'!B177="","",IF('PR-tampon'!B177=0,"",IF(INDIRECT(NOM_FR_FACADE&amp;ADDRESS('PR-tampon'!$E177,COLUMN(REFERENCEMENT_FACADE[REF ApL])))=0,"",INDIRECT(NOM_FR_FACADE&amp;ADDRESS('PR-tampon'!$E177,COLUMN(REFERENCEMENT_FACADE[REF ApL]))))))</f>
        <v/>
      </c>
    </row>
    <row r="212" spans="1:18" ht="170.1" customHeight="1" x14ac:dyDescent="0.3">
      <c r="A212" s="2">
        <f ca="1">IF('PR-tampon'!B178=0,"",IF(A211+1&gt;'MODULE DE RECHERCHE'!$F$36,"",A211+1))</f>
        <v>170</v>
      </c>
      <c r="B212" s="10">
        <f ca="1">IF('PR-tampon'!E178="","",IF('PR-tampon'!E178=0,"",INDIRECT(NOM_FR_FACADE&amp;ADDRESS('PR-tampon'!$E178,COLUMN(REFERENCEMENT_FACADE[[#Headers],[DATE REFERENCEMENT]])))))</f>
        <v>44893</v>
      </c>
      <c r="C212" s="2" t="str">
        <f ca="1">IF('PR-tampon'!B178="","",IF('PR-tampon'!B178=0,"",INDIRECT(NOM_FR_FACADE&amp;ADDRESS('PR-tampon'!$E178,COLUMN(REFERENCEMENT_FACADE[[#Headers],[ASPECT]])))))</f>
        <v>Verre</v>
      </c>
      <c r="D212" s="2" t="str">
        <f ca="1">IF('PR-tampon'!B178="","",IF('PR-tampon'!B178=0,"",INDIRECT(NOM_FR_FACADE&amp;ADDRESS('PR-tampon'!$E178,COLUMN(REFERENCEMENT_FACADE[[#Headers],[TYPE DE PROCEDE]])))))</f>
        <v xml:space="preserve">Façade légère en Vitrage Extérieur Collé (VEC) </v>
      </c>
      <c r="E212" s="2" t="str">
        <f ca="1">IF('PR-tampon'!B178="","",IF('PR-tampon'!B178=0,"",INDIRECT(NOM_FR_FACADE&amp;ADDRESS('PR-tampon'!$E178,COLUMN(REFERENCEMENT_FACADE[[#Headers],[NOM COMMERCIAL DU PROCEDE]])))))</f>
        <v xml:space="preserve">Ouvrants intégrés dans FW 50+ /  FW 50+ H – OI </v>
      </c>
      <c r="F212" s="2" t="str">
        <f ca="1">IF('PR-tampon'!B178="","",IF('PR-tampon'!B178=0,"",INDIRECT(NOM_FR_FACADE&amp;ADDRESS('PR-tampon'!$E178,COLUMN(REFERENCEMENT_FACADE[[#Headers],[FABRICANT / TITULAIRE]])))))</f>
        <v>Schüco International SCS 
(FR)</v>
      </c>
      <c r="G212" s="2" t="str">
        <f ca="1">IF('PR-tampon'!B178="","",IF('PR-tampon'!B178=0,"",INDIRECT(NOM_FR_FACADE&amp;ADDRESS('PR-tampon'!$E178,COLUMN(REFERENCEMENT_FACADE[[#Headers],[TYPE DE DOCUMENT DE REFERENCE]])))))</f>
        <v>Document Technique d'Application (DTA)</v>
      </c>
      <c r="H212" s="2" t="str">
        <f ca="1">IF('PR-tampon'!B178="","",IF('PR-tampon'!B178=0,"",INDIRECT(NOM_FR_FACADE&amp;ADDRESS('PR-tampon'!$E178,COLUMN(REFERENCEMENT_FACADE[[#Headers],[REF]])))))</f>
        <v>2.1/12-1503_V3</v>
      </c>
      <c r="I212" s="10">
        <f ca="1">IF('PR-tampon'!B178="","",IF('PR-tampon'!B178=0,"",INDIRECT(NOM_FR_FACADE&amp;ADDRESS('PR-tampon'!$E178,COLUMN(REFERENCEMENT_FACADE[[#Headers],[AVIS LIMITE AU / VALIDITE]])))))</f>
        <v>46418</v>
      </c>
      <c r="J212" s="10" t="str">
        <f ca="1">IF('PR-tampon'!B178="","",IF('PR-tampon'!B178=0,"",INDIRECT(NOM_FR_FACADE&amp;ADDRESS('PR-tampon'!$E178,COLUMN(REFERENCEMENT_FACADE[[#Headers],[TC/TNC
dans le domaine d''emploi visé]])))))</f>
        <v>TC</v>
      </c>
      <c r="K212" s="2" t="str">
        <f ca="1">IF('PR-tampon'!B178="","",IF('PR-tampon'!B178=0,"",INDIRECT(NOM_FR_FACADE&amp;ADDRESS('PR-tampon'!$E178,COLUMN(REFERENCEMENT_FACADE[[#Headers],[Synthèse support visés]])))))</f>
        <v>Charpente bois (NF DTU 31.1)</v>
      </c>
      <c r="L212" s="2" t="str">
        <f ca="1">IF('PR-tampon'!B178="","",IF('PR-tampon'!B178=0,"",INDIRECT(NOM_FR_FACADE&amp;ADDRESS('PR-tampon'!$E178,COLUMN(REFERENCEMENT_FACADE[[#Headers],[LIMITATION DE HAUTEUR DE FACADE3]])))))</f>
        <v>(Situation a à c) h≤ 50 m
(Situation d) h≤ 18 m</v>
      </c>
      <c r="M212" s="108">
        <f ca="1">IF('PR-tampon'!B178="","",IF('PR-tampon'!B178=0,"",INDIRECT(NOM_FR_FACADE&amp;ADDRESS('PR-tampon'!$E178,COLUMN(REFERENCEMENT_FACADE[[#Headers],[LIMITATION DE HAUTEUR DE FACADE]])))))</f>
        <v>50</v>
      </c>
      <c r="N212" s="88" t="str">
        <f ca="1">IF('PR-tampon'!B178="","",IF('PR-tampon'!B178=0,"",IF(INDIRECT(NOM_FR_FACADE&amp;ADDRESS('PR-tampon'!$E178,COLUMN(REFERENCEMENT_FACADE[Observation domaine d''emploi Hauteur])))=0,"-",INDIRECT(NOM_FR_FACADE&amp;ADDRESS('PR-tampon'!$E178,COLUMN(REFERENCEMENT_FACADE[Observation domaine d''emploi Hauteur]))))))</f>
        <v>Nb : Le critère de recherche par hauteur n'étant pas coché ou les données (hauteur ou situation) n'étant pas saisies, l'utilisateur est alerté qu'il peut exister des limites de hauteurs et des dispositions particulières données dans le référentiel technique du procédé qui ne sont pas affichées. 
Le logiciel peut les faire apparaitre, pour ce faire : 
 - la case de recherche en fonction de la hauteur doit être cochée ;
 - les données de hauteur ET de situation du bâtiment doivent être saisies.</v>
      </c>
      <c r="O212" s="2" t="str">
        <f ca="1">IF('PR-tampon'!B178="","",IF('PR-tampon'!B178=0,"",INDIRECT(NOM_FR_FACADE&amp;ADDRESS('PR-tampon'!$E178,COLUMN(REFERENCEMENT_FACADE[[#Headers],[Colonne zone visée]])))))</f>
        <v>4
4
4
4</v>
      </c>
      <c r="P212" s="2" t="str">
        <f ca="1">IF('PR-tampon'!B178="","",IF('PR-tampon'!B178=0,"",INDIRECT(NOM_FR_FACADE&amp;ADDRESS('PR-tampon'!$E178,COLUMN(REFERENCEMENT_FACADE[[#Headers],[Colonne catégorie visée]])))))</f>
        <v>I
II
III
IV</v>
      </c>
      <c r="Q212" s="88" t="str">
        <f ca="1">IF(OR(RECH_CATEGORIE=FALSE,MID(Tableau5[[#This Row],[ZONE DE SISMICITE MAXIMALE POUR LA CATEGORIE DE BATIMENT VISEE]],2,2)="**"),IF('PR-tampon'!B178="","",IF('PR-tampon'!B178=0,"",IF(INDIRECT(NOM_FR_FACADE&amp;ADDRESS('PR-tampon'!$E178,COLUMN(REFERENCEMENT_FACADE[OBSERVATIONS SUR DOMAINE D''EMPLOI Sismique])))="","-",(INDIRECT(NOM_FR_FACADE&amp;ADDRESS('PR-tampon'!$E178,COLUMN(REFERENCEMENT_FACADE[OBSERVATIONS SUR DOMAINE D''EMPLOI Sismique]))))))),"")</f>
        <v>-</v>
      </c>
      <c r="R212" s="2" t="str">
        <f ca="1">IF('PR-tampon'!B178="","",IF('PR-tampon'!B178=0,"",IF(INDIRECT(NOM_FR_FACADE&amp;ADDRESS('PR-tampon'!$E178,COLUMN(REFERENCEMENT_FACADE[REF ApL])))=0,"",INDIRECT(NOM_FR_FACADE&amp;ADDRESS('PR-tampon'!$E178,COLUMN(REFERENCEMENT_FACADE[REF ApL]))))))</f>
        <v/>
      </c>
    </row>
    <row r="213" spans="1:18" ht="170.1" customHeight="1" x14ac:dyDescent="0.3">
      <c r="A213" s="2">
        <f ca="1">IF('PR-tampon'!B179=0,"",IF(A212+1&gt;'MODULE DE RECHERCHE'!$F$36,"",A212+1))</f>
        <v>171</v>
      </c>
      <c r="B213" s="10">
        <f ca="1">IF('PR-tampon'!E179="","",IF('PR-tampon'!E179=0,"",INDIRECT(NOM_FR_FACADE&amp;ADDRESS('PR-tampon'!$E179,COLUMN(REFERENCEMENT_FACADE[[#Headers],[DATE REFERENCEMENT]])))))</f>
        <v>44383</v>
      </c>
      <c r="C213" s="2" t="str">
        <f ca="1">IF('PR-tampon'!B179="","",IF('PR-tampon'!B179=0,"",INDIRECT(NOM_FR_FACADE&amp;ADDRESS('PR-tampon'!$E179,COLUMN(REFERENCEMENT_FACADE[[#Headers],[ASPECT]])))))</f>
        <v>Verre</v>
      </c>
      <c r="D213" s="2" t="str">
        <f ca="1">IF('PR-tampon'!B179="","",IF('PR-tampon'!B179=0,"",INDIRECT(NOM_FR_FACADE&amp;ADDRESS('PR-tampon'!$E179,COLUMN(REFERENCEMENT_FACADE[[#Headers],[TYPE DE PROCEDE]])))))</f>
        <v xml:space="preserve">Façade légère en Vitrage Extérieur Collé (VEC) </v>
      </c>
      <c r="E213" s="2" t="str">
        <f ca="1">IF('PR-tampon'!B179="","",IF('PR-tampon'!B179=0,"",INDIRECT(NOM_FR_FACADE&amp;ADDRESS('PR-tampon'!$E179,COLUMN(REFERENCEMENT_FACADE[[#Headers],[NOM COMMERCIAL DU PROCEDE]])))))</f>
        <v>ELEGANCE 52-85 SG</v>
      </c>
      <c r="F213" s="2" t="str">
        <f ca="1">IF('PR-tampon'!B179="","",IF('PR-tampon'!B179=0,"",INDIRECT(NOM_FR_FACADE&amp;ADDRESS('PR-tampon'!$E179,COLUMN(REFERENCEMENT_FACADE[[#Headers],[FABRICANT / TITULAIRE]])))))</f>
        <v>Hydro Building Systems</v>
      </c>
      <c r="G213" s="2" t="str">
        <f ca="1">IF('PR-tampon'!B179="","",IF('PR-tampon'!B179=0,"",INDIRECT(NOM_FR_FACADE&amp;ADDRESS('PR-tampon'!$E179,COLUMN(REFERENCEMENT_FACADE[[#Headers],[TYPE DE DOCUMENT DE REFERENCE]])))))</f>
        <v>Document Technique d'Application (DTA)</v>
      </c>
      <c r="H213" s="2" t="str">
        <f ca="1">IF('PR-tampon'!B179="","",IF('PR-tampon'!B179=0,"",INDIRECT(NOM_FR_FACADE&amp;ADDRESS('PR-tampon'!$E179,COLUMN(REFERENCEMENT_FACADE[[#Headers],[REF]])))))</f>
        <v>2.1/14-1637_V1</v>
      </c>
      <c r="I213" s="10">
        <f ca="1">IF('PR-tampon'!B179="","",IF('PR-tampon'!B179=0,"",INDIRECT(NOM_FR_FACADE&amp;ADDRESS('PR-tampon'!$E179,COLUMN(REFERENCEMENT_FACADE[[#Headers],[AVIS LIMITE AU / VALIDITE]])))))</f>
        <v>46387</v>
      </c>
      <c r="J213" s="10" t="str">
        <f ca="1">IF('PR-tampon'!B179="","",IF('PR-tampon'!B179=0,"",INDIRECT(NOM_FR_FACADE&amp;ADDRESS('PR-tampon'!$E179,COLUMN(REFERENCEMENT_FACADE[[#Headers],[TC/TNC
dans le domaine d''emploi visé]])))))</f>
        <v>TC</v>
      </c>
      <c r="K213" s="2" t="str">
        <f ca="1">IF('PR-tampon'!B179="","",IF('PR-tampon'!B179=0,"",INDIRECT(NOM_FR_FACADE&amp;ADDRESS('PR-tampon'!$E179,COLUMN(REFERENCEMENT_FACADE[[#Headers],[Synthèse support visés]])))))</f>
        <v>Charpente bois (NF DTU 31.1)</v>
      </c>
      <c r="L213" s="2" t="str">
        <f ca="1">IF('PR-tampon'!B179="","",IF('PR-tampon'!B179=0,"",INDIRECT(NOM_FR_FACADE&amp;ADDRESS('PR-tampon'!$E179,COLUMN(REFERENCEMENT_FACADE[[#Headers],[LIMITATION DE HAUTEUR DE FACADE3]])))))</f>
        <v>(Situation a à c) h≤ 50 m
(Situation d) h≤ 18 m</v>
      </c>
      <c r="M213" s="108">
        <f ca="1">IF('PR-tampon'!B179="","",IF('PR-tampon'!B179=0,"",INDIRECT(NOM_FR_FACADE&amp;ADDRESS('PR-tampon'!$E179,COLUMN(REFERENCEMENT_FACADE[[#Headers],[LIMITATION DE HAUTEUR DE FACADE]])))))</f>
        <v>50</v>
      </c>
      <c r="N213" s="88" t="str">
        <f ca="1">IF('PR-tampon'!B179="","",IF('PR-tampon'!B179=0,"",IF(INDIRECT(NOM_FR_FACADE&amp;ADDRESS('PR-tampon'!$E179,COLUMN(REFERENCEMENT_FACADE[Observation domaine d''emploi Hauteur])))=0,"-",INDIRECT(NOM_FR_FACADE&amp;ADDRESS('PR-tampon'!$E179,COLUMN(REFERENCEMENT_FACADE[Observation domaine d''emploi Hauteur]))))))</f>
        <v>Nb : Le critère de recherche par hauteur n'étant pas coché ou les données (hauteur ou situation) n'étant pas saisies, l'utilisateur est alerté qu'il peut exister des limites de hauteurs et des dispositions particulières données dans le référentiel technique du procédé qui ne sont pas affichées. 
Le logiciel peut les faire apparaitre, pour ce faire : 
 - la case de recherche en fonction de la hauteur doit être cochée ;
 - les données de hauteur ET de situation du bâtiment doivent être saisies.</v>
      </c>
      <c r="O213" s="2" t="str">
        <f ca="1">IF('PR-tampon'!B179="","",IF('PR-tampon'!B179=0,"",INDIRECT(NOM_FR_FACADE&amp;ADDRESS('PR-tampon'!$E179,COLUMN(REFERENCEMENT_FACADE[[#Headers],[Colonne zone visée]])))))</f>
        <v>4
4
4
4</v>
      </c>
      <c r="P213" s="2" t="str">
        <f ca="1">IF('PR-tampon'!B179="","",IF('PR-tampon'!B179=0,"",INDIRECT(NOM_FR_FACADE&amp;ADDRESS('PR-tampon'!$E179,COLUMN(REFERENCEMENT_FACADE[[#Headers],[Colonne catégorie visée]])))))</f>
        <v>I
II
III
IV</v>
      </c>
      <c r="Q213" s="88" t="str">
        <f ca="1">IF(OR(RECH_CATEGORIE=FALSE,MID(Tableau5[[#This Row],[ZONE DE SISMICITE MAXIMALE POUR LA CATEGORIE DE BATIMENT VISEE]],2,2)="**"),IF('PR-tampon'!B179="","",IF('PR-tampon'!B179=0,"",IF(INDIRECT(NOM_FR_FACADE&amp;ADDRESS('PR-tampon'!$E179,COLUMN(REFERENCEMENT_FACADE[OBSERVATIONS SUR DOMAINE D''EMPLOI Sismique])))="","-",(INDIRECT(NOM_FR_FACADE&amp;ADDRESS('PR-tampon'!$E179,COLUMN(REFERENCEMENT_FACADE[OBSERVATIONS SUR DOMAINE D''EMPLOI Sismique]))))))),"")</f>
        <v>-</v>
      </c>
      <c r="R213" s="2" t="str">
        <f ca="1">IF('PR-tampon'!B179="","",IF('PR-tampon'!B179=0,"",IF(INDIRECT(NOM_FR_FACADE&amp;ADDRESS('PR-tampon'!$E179,COLUMN(REFERENCEMENT_FACADE[REF ApL])))=0,"",INDIRECT(NOM_FR_FACADE&amp;ADDRESS('PR-tampon'!$E179,COLUMN(REFERENCEMENT_FACADE[REF ApL]))))))</f>
        <v/>
      </c>
    </row>
    <row r="214" spans="1:18" ht="170.1" customHeight="1" x14ac:dyDescent="0.3">
      <c r="A214" s="2">
        <f ca="1">IF('PR-tampon'!B180=0,"",IF(A213+1&gt;'MODULE DE RECHERCHE'!$F$36,"",A213+1))</f>
        <v>172</v>
      </c>
      <c r="B214" s="10">
        <f ca="1">IF('PR-tampon'!E180="","",IF('PR-tampon'!E180=0,"",INDIRECT(NOM_FR_FACADE&amp;ADDRESS('PR-tampon'!$E180,COLUMN(REFERENCEMENT_FACADE[[#Headers],[DATE REFERENCEMENT]])))))</f>
        <v>44383</v>
      </c>
      <c r="C214" s="2" t="str">
        <f ca="1">IF('PR-tampon'!B180="","",IF('PR-tampon'!B180=0,"",INDIRECT(NOM_FR_FACADE&amp;ADDRESS('PR-tampon'!$E180,COLUMN(REFERENCEMENT_FACADE[[#Headers],[ASPECT]])))))</f>
        <v>Verre</v>
      </c>
      <c r="D214" s="2" t="str">
        <f ca="1">IF('PR-tampon'!B180="","",IF('PR-tampon'!B180=0,"",INDIRECT(NOM_FR_FACADE&amp;ADDRESS('PR-tampon'!$E180,COLUMN(REFERENCEMENT_FACADE[[#Headers],[TYPE DE PROCEDE]])))))</f>
        <v xml:space="preserve">Façade légère en Vitrage Extérieur Collé (VEC) </v>
      </c>
      <c r="E214" s="2" t="str">
        <f ca="1">IF('PR-tampon'!B180="","",IF('PR-tampon'!B180=0,"",INDIRECT(NOM_FR_FACADE&amp;ADDRESS('PR-tampon'!$E180,COLUMN(REFERENCEMENT_FACADE[[#Headers],[NOM COMMERCIAL DU PROCEDE]])))))</f>
        <v>WICTEC 50 SG – WICLINE 90 SG</v>
      </c>
      <c r="F214" s="2" t="str">
        <f ca="1">IF('PR-tampon'!B180="","",IF('PR-tampon'!B180=0,"",INDIRECT(NOM_FR_FACADE&amp;ADDRESS('PR-tampon'!$E180,COLUMN(REFERENCEMENT_FACADE[[#Headers],[FABRICANT / TITULAIRE]])))))</f>
        <v>Hydro Building Systems</v>
      </c>
      <c r="G214" s="2" t="str">
        <f ca="1">IF('PR-tampon'!B180="","",IF('PR-tampon'!B180=0,"",INDIRECT(NOM_FR_FACADE&amp;ADDRESS('PR-tampon'!$E180,COLUMN(REFERENCEMENT_FACADE[[#Headers],[TYPE DE DOCUMENT DE REFERENCE]])))))</f>
        <v>Document Technique d'Application (DTA)</v>
      </c>
      <c r="H214" s="2" t="str">
        <f ca="1">IF('PR-tampon'!B180="","",IF('PR-tampon'!B180=0,"",INDIRECT(NOM_FR_FACADE&amp;ADDRESS('PR-tampon'!$E180,COLUMN(REFERENCEMENT_FACADE[[#Headers],[REF]])))))</f>
        <v>2.1/13-1596_V2</v>
      </c>
      <c r="I214" s="10">
        <f ca="1">IF('PR-tampon'!B180="","",IF('PR-tampon'!B180=0,"",INDIRECT(NOM_FR_FACADE&amp;ADDRESS('PR-tampon'!$E180,COLUMN(REFERENCEMENT_FACADE[[#Headers],[AVIS LIMITE AU / VALIDITE]])))))</f>
        <v>46295</v>
      </c>
      <c r="J214" s="10" t="str">
        <f ca="1">IF('PR-tampon'!B180="","",IF('PR-tampon'!B180=0,"",INDIRECT(NOM_FR_FACADE&amp;ADDRESS('PR-tampon'!$E180,COLUMN(REFERENCEMENT_FACADE[[#Headers],[TC/TNC
dans le domaine d''emploi visé]])))))</f>
        <v>TC</v>
      </c>
      <c r="K214" s="2" t="str">
        <f ca="1">IF('PR-tampon'!B180="","",IF('PR-tampon'!B180=0,"",INDIRECT(NOM_FR_FACADE&amp;ADDRESS('PR-tampon'!$E180,COLUMN(REFERENCEMENT_FACADE[[#Headers],[Synthèse support visés]])))))</f>
        <v>Charpente bois (NF DTU 31.1)</v>
      </c>
      <c r="L214" s="2" t="str">
        <f ca="1">IF('PR-tampon'!B180="","",IF('PR-tampon'!B180=0,"",INDIRECT(NOM_FR_FACADE&amp;ADDRESS('PR-tampon'!$E180,COLUMN(REFERENCEMENT_FACADE[[#Headers],[LIMITATION DE HAUTEUR DE FACADE3]])))))</f>
        <v>(Situation a à c) h≤ 50 m
(Situation d) h≤ 50 m</v>
      </c>
      <c r="M214" s="108">
        <f ca="1">IF('PR-tampon'!B180="","",IF('PR-tampon'!B180=0,"",INDIRECT(NOM_FR_FACADE&amp;ADDRESS('PR-tampon'!$E180,COLUMN(REFERENCEMENT_FACADE[[#Headers],[LIMITATION DE HAUTEUR DE FACADE]])))))</f>
        <v>50</v>
      </c>
      <c r="N214" s="88" t="str">
        <f ca="1">IF('PR-tampon'!B180="","",IF('PR-tampon'!B180=0,"",IF(INDIRECT(NOM_FR_FACADE&amp;ADDRESS('PR-tampon'!$E180,COLUMN(REFERENCEMENT_FACADE[Observation domaine d''emploi Hauteur])))=0,"-",INDIRECT(NOM_FR_FACADE&amp;ADDRESS('PR-tampon'!$E180,COLUMN(REFERENCEMENT_FACADE[Observation domaine d''emploi Hauteur]))))))</f>
        <v>Nb : Le critère de recherche par hauteur n'étant pas coché ou les données (hauteur ou situation) n'étant pas saisies, l'utilisateur est alerté qu'il peut exister des limites de hauteurs et des dispositions particulières données dans le référentiel technique du procédé qui ne sont pas affichées. 
Le logiciel peut les faire apparaitre, pour ce faire : 
 - la case de recherche en fonction de la hauteur doit être cochée ;
 - les données de hauteur ET de situation du bâtiment doivent être saisies.</v>
      </c>
      <c r="O214" s="2" t="str">
        <f ca="1">IF('PR-tampon'!B180="","",IF('PR-tampon'!B180=0,"",INDIRECT(NOM_FR_FACADE&amp;ADDRESS('PR-tampon'!$E180,COLUMN(REFERENCEMENT_FACADE[[#Headers],[Colonne zone visée]])))))</f>
        <v>4
4
4
4</v>
      </c>
      <c r="P214" s="2" t="str">
        <f ca="1">IF('PR-tampon'!B180="","",IF('PR-tampon'!B180=0,"",INDIRECT(NOM_FR_FACADE&amp;ADDRESS('PR-tampon'!$E180,COLUMN(REFERENCEMENT_FACADE[[#Headers],[Colonne catégorie visée]])))))</f>
        <v>I
II
III
IV</v>
      </c>
      <c r="Q214" s="88" t="str">
        <f ca="1">IF(OR(RECH_CATEGORIE=FALSE,MID(Tableau5[[#This Row],[ZONE DE SISMICITE MAXIMALE POUR LA CATEGORIE DE BATIMENT VISEE]],2,2)="**"),IF('PR-tampon'!B180="","",IF('PR-tampon'!B180=0,"",IF(INDIRECT(NOM_FR_FACADE&amp;ADDRESS('PR-tampon'!$E180,COLUMN(REFERENCEMENT_FACADE[OBSERVATIONS SUR DOMAINE D''EMPLOI Sismique])))="","-",(INDIRECT(NOM_FR_FACADE&amp;ADDRESS('PR-tampon'!$E180,COLUMN(REFERENCEMENT_FACADE[OBSERVATIONS SUR DOMAINE D''EMPLOI Sismique]))))))),"")</f>
        <v>-</v>
      </c>
      <c r="R214" s="2" t="str">
        <f ca="1">IF('PR-tampon'!B180="","",IF('PR-tampon'!B180=0,"",IF(INDIRECT(NOM_FR_FACADE&amp;ADDRESS('PR-tampon'!$E180,COLUMN(REFERENCEMENT_FACADE[REF ApL])))=0,"",INDIRECT(NOM_FR_FACADE&amp;ADDRESS('PR-tampon'!$E180,COLUMN(REFERENCEMENT_FACADE[REF ApL]))))))</f>
        <v/>
      </c>
    </row>
    <row r="215" spans="1:18" ht="170.1" customHeight="1" x14ac:dyDescent="0.3">
      <c r="A215" s="2">
        <f ca="1">IF('PR-tampon'!B181=0,"",IF(A214+1&gt;'MODULE DE RECHERCHE'!$F$36,"",A214+1))</f>
        <v>173</v>
      </c>
      <c r="B215" s="10">
        <f ca="1">IF('PR-tampon'!E181="","",IF('PR-tampon'!E181=0,"",INDIRECT(NOM_FR_FACADE&amp;ADDRESS('PR-tampon'!$E181,COLUMN(REFERENCEMENT_FACADE[[#Headers],[DATE REFERENCEMENT]])))))</f>
        <v>44230</v>
      </c>
      <c r="C215" s="2" t="str">
        <f ca="1">IF('PR-tampon'!B181="","",IF('PR-tampon'!B181=0,"",INDIRECT(NOM_FR_FACADE&amp;ADDRESS('PR-tampon'!$E181,COLUMN(REFERENCEMENT_FACADE[[#Headers],[ASPECT]])))))</f>
        <v>Verre</v>
      </c>
      <c r="D215" s="2" t="str">
        <f ca="1">IF('PR-tampon'!B181="","",IF('PR-tampon'!B181=0,"",INDIRECT(NOM_FR_FACADE&amp;ADDRESS('PR-tampon'!$E181,COLUMN(REFERENCEMENT_FACADE[[#Headers],[TYPE DE PROCEDE]])))))</f>
        <v xml:space="preserve">Façade légère en Vitrage Extérieur Collé (VEC) </v>
      </c>
      <c r="E215" s="2" t="str">
        <f ca="1">IF('PR-tampon'!B181="","",IF('PR-tampon'!B181=0,"",INDIRECT(NOM_FR_FACADE&amp;ADDRESS('PR-tampon'!$E181,COLUMN(REFERENCEMENT_FACADE[[#Headers],[NOM COMMERCIAL DU PROCEDE]])))))</f>
        <v xml:space="preserve">GEODE à serreurs
ponctuels 2 </v>
      </c>
      <c r="F215" s="2" t="str">
        <f ca="1">IF('PR-tampon'!B181="","",IF('PR-tampon'!B181=0,"",INDIRECT(NOM_FR_FACADE&amp;ADDRESS('PR-tampon'!$E181,COLUMN(REFERENCEMENT_FACADE[[#Headers],[FABRICANT / TITULAIRE]])))))</f>
        <v>Hydro Building Systems</v>
      </c>
      <c r="G215" s="2" t="str">
        <f ca="1">IF('PR-tampon'!B181="","",IF('PR-tampon'!B181=0,"",INDIRECT(NOM_FR_FACADE&amp;ADDRESS('PR-tampon'!$E181,COLUMN(REFERENCEMENT_FACADE[[#Headers],[TYPE DE DOCUMENT DE REFERENCE]])))))</f>
        <v>Document Technique d'Application (DTA)</v>
      </c>
      <c r="H215" s="2" t="str">
        <f ca="1">IF('PR-tampon'!B181="","",IF('PR-tampon'!B181=0,"",INDIRECT(NOM_FR_FACADE&amp;ADDRESS('PR-tampon'!$E181,COLUMN(REFERENCEMENT_FACADE[[#Headers],[REF]])))))</f>
        <v>2.1/14-1653_V1</v>
      </c>
      <c r="I215" s="10">
        <f ca="1">IF('PR-tampon'!B181="","",IF('PR-tampon'!B181=0,"",INDIRECT(NOM_FR_FACADE&amp;ADDRESS('PR-tampon'!$E181,COLUMN(REFERENCEMENT_FACADE[[#Headers],[AVIS LIMITE AU / VALIDITE]])))))</f>
        <v>46081</v>
      </c>
      <c r="J215" s="10" t="str">
        <f ca="1">IF('PR-tampon'!B181="","",IF('PR-tampon'!B181=0,"",INDIRECT(NOM_FR_FACADE&amp;ADDRESS('PR-tampon'!$E181,COLUMN(REFERENCEMENT_FACADE[[#Headers],[TC/TNC
dans le domaine d''emploi visé]])))))</f>
        <v>TC</v>
      </c>
      <c r="K215" s="2" t="str">
        <f ca="1">IF('PR-tampon'!B181="","",IF('PR-tampon'!B181=0,"",INDIRECT(NOM_FR_FACADE&amp;ADDRESS('PR-tampon'!$E181,COLUMN(REFERENCEMENT_FACADE[[#Headers],[Synthèse support visés]])))))</f>
        <v>Charpente bois (NF DTU 31.1)</v>
      </c>
      <c r="L215" s="2" t="str">
        <f ca="1">IF('PR-tampon'!B181="","",IF('PR-tampon'!B181=0,"",INDIRECT(NOM_FR_FACADE&amp;ADDRESS('PR-tampon'!$E181,COLUMN(REFERENCEMENT_FACADE[[#Headers],[LIMITATION DE HAUTEUR DE FACADE3]])))))</f>
        <v>(Situation a à c) h≤ 50 m
(Situation d) h≤ 50 m</v>
      </c>
      <c r="M215" s="108">
        <f ca="1">IF('PR-tampon'!B181="","",IF('PR-tampon'!B181=0,"",INDIRECT(NOM_FR_FACADE&amp;ADDRESS('PR-tampon'!$E181,COLUMN(REFERENCEMENT_FACADE[[#Headers],[LIMITATION DE HAUTEUR DE FACADE]])))))</f>
        <v>50</v>
      </c>
      <c r="N215" s="88" t="str">
        <f ca="1">IF('PR-tampon'!B181="","",IF('PR-tampon'!B181=0,"",IF(INDIRECT(NOM_FR_FACADE&amp;ADDRESS('PR-tampon'!$E181,COLUMN(REFERENCEMENT_FACADE[Observation domaine d''emploi Hauteur])))=0,"-",INDIRECT(NOM_FR_FACADE&amp;ADDRESS('PR-tampon'!$E181,COLUMN(REFERENCEMENT_FACADE[Observation domaine d''emploi Hauteur]))))))</f>
        <v>Nb : Le critère de recherche par hauteur n'étant pas coché ou les données (hauteur ou situation) n'étant pas saisies, l'utilisateur est alerté qu'il peut exister des limites de hauteurs et des dispositions particulières données dans le référentiel technique du procédé qui ne sont pas affichées. 
Le logiciel peut les faire apparaitre, pour ce faire : 
 - la case de recherche en fonction de la hauteur doit être cochée ;
 - les données de hauteur ET de situation du bâtiment doivent être saisies.</v>
      </c>
      <c r="O215" s="2" t="str">
        <f ca="1">IF('PR-tampon'!B181="","",IF('PR-tampon'!B181=0,"",INDIRECT(NOM_FR_FACADE&amp;ADDRESS('PR-tampon'!$E181,COLUMN(REFERENCEMENT_FACADE[[#Headers],[Colonne zone visée]])))))</f>
        <v>4
2
1
1</v>
      </c>
      <c r="P215" s="2" t="str">
        <f ca="1">IF('PR-tampon'!B181="","",IF('PR-tampon'!B181=0,"",INDIRECT(NOM_FR_FACADE&amp;ADDRESS('PR-tampon'!$E181,COLUMN(REFERENCEMENT_FACADE[[#Headers],[Colonne catégorie visée]])))))</f>
        <v>I
II
III
IV</v>
      </c>
      <c r="Q215" s="88" t="str">
        <f ca="1">IF(OR(RECH_CATEGORIE=FALSE,MID(Tableau5[[#This Row],[ZONE DE SISMICITE MAXIMALE POUR LA CATEGORIE DE BATIMENT VISEE]],2,2)="**"),IF('PR-tampon'!B181="","",IF('PR-tampon'!B181=0,"",IF(INDIRECT(NOM_FR_FACADE&amp;ADDRESS('PR-tampon'!$E181,COLUMN(REFERENCEMENT_FACADE[OBSERVATIONS SUR DOMAINE D''EMPLOI Sismique])))="","-",(INDIRECT(NOM_FR_FACADE&amp;ADDRESS('PR-tampon'!$E181,COLUMN(REFERENCEMENT_FACADE[OBSERVATIONS SUR DOMAINE D''EMPLOI Sismique]))))))),"")</f>
        <v>-</v>
      </c>
      <c r="R215" s="2" t="str">
        <f ca="1">IF('PR-tampon'!B181="","",IF('PR-tampon'!B181=0,"",IF(INDIRECT(NOM_FR_FACADE&amp;ADDRESS('PR-tampon'!$E181,COLUMN(REFERENCEMENT_FACADE[REF ApL])))=0,"",INDIRECT(NOM_FR_FACADE&amp;ADDRESS('PR-tampon'!$E181,COLUMN(REFERENCEMENT_FACADE[REF ApL]))))))</f>
        <v/>
      </c>
    </row>
    <row r="216" spans="1:18" ht="170.1" customHeight="1" x14ac:dyDescent="0.3">
      <c r="A216" s="2">
        <f ca="1">IF('PR-tampon'!B182=0,"",IF(A215+1&gt;'MODULE DE RECHERCHE'!$F$36,"",A215+1))</f>
        <v>174</v>
      </c>
      <c r="B216" s="10">
        <f ca="1">IF('PR-tampon'!E182="","",IF('PR-tampon'!E182=0,"",INDIRECT(NOM_FR_FACADE&amp;ADDRESS('PR-tampon'!$E182,COLUMN(REFERENCEMENT_FACADE[[#Headers],[DATE REFERENCEMENT]])))))</f>
        <v>44230</v>
      </c>
      <c r="C216" s="2" t="str">
        <f ca="1">IF('PR-tampon'!B182="","",IF('PR-tampon'!B182=0,"",INDIRECT(NOM_FR_FACADE&amp;ADDRESS('PR-tampon'!$E182,COLUMN(REFERENCEMENT_FACADE[[#Headers],[ASPECT]])))))</f>
        <v>Verre</v>
      </c>
      <c r="D216" s="2" t="str">
        <f ca="1">IF('PR-tampon'!B182="","",IF('PR-tampon'!B182=0,"",INDIRECT(NOM_FR_FACADE&amp;ADDRESS('PR-tampon'!$E182,COLUMN(REFERENCEMENT_FACADE[[#Headers],[TYPE DE PROCEDE]])))))</f>
        <v xml:space="preserve">Façade légère en Vitrage Extérieur Collé (VEC) </v>
      </c>
      <c r="E216" s="2" t="str">
        <f ca="1">IF('PR-tampon'!B182="","",IF('PR-tampon'!B182=0,"",INDIRECT(NOM_FR_FACADE&amp;ADDRESS('PR-tampon'!$E182,COLUMN(REFERENCEMENT_FACADE[[#Headers],[NOM COMMERCIAL DU PROCEDE]])))))</f>
        <v>GEODE Italienne Trame
Verticale</v>
      </c>
      <c r="F216" s="2" t="str">
        <f ca="1">IF('PR-tampon'!B182="","",IF('PR-tampon'!B182=0,"",INDIRECT(NOM_FR_FACADE&amp;ADDRESS('PR-tampon'!$E182,COLUMN(REFERENCEMENT_FACADE[[#Headers],[FABRICANT / TITULAIRE]])))))</f>
        <v>Hydro Building Systems</v>
      </c>
      <c r="G216" s="2" t="str">
        <f ca="1">IF('PR-tampon'!B182="","",IF('PR-tampon'!B182=0,"",INDIRECT(NOM_FR_FACADE&amp;ADDRESS('PR-tampon'!$E182,COLUMN(REFERENCEMENT_FACADE[[#Headers],[TYPE DE DOCUMENT DE REFERENCE]])))))</f>
        <v>Document Technique d'Application (DTA)</v>
      </c>
      <c r="H216" s="2" t="str">
        <f ca="1">IF('PR-tampon'!B182="","",IF('PR-tampon'!B182=0,"",INDIRECT(NOM_FR_FACADE&amp;ADDRESS('PR-tampon'!$E182,COLUMN(REFERENCEMENT_FACADE[[#Headers],[REF]])))))</f>
        <v>2.1/14-1651_V1</v>
      </c>
      <c r="I216" s="10">
        <f ca="1">IF('PR-tampon'!B182="","",IF('PR-tampon'!B182=0,"",INDIRECT(NOM_FR_FACADE&amp;ADDRESS('PR-tampon'!$E182,COLUMN(REFERENCEMENT_FACADE[[#Headers],[AVIS LIMITE AU / VALIDITE]])))))</f>
        <v>46081</v>
      </c>
      <c r="J216" s="10" t="str">
        <f ca="1">IF('PR-tampon'!B182="","",IF('PR-tampon'!B182=0,"",INDIRECT(NOM_FR_FACADE&amp;ADDRESS('PR-tampon'!$E182,COLUMN(REFERENCEMENT_FACADE[[#Headers],[TC/TNC
dans le domaine d''emploi visé]])))))</f>
        <v>TC</v>
      </c>
      <c r="K216" s="2" t="str">
        <f ca="1">IF('PR-tampon'!B182="","",IF('PR-tampon'!B182=0,"",INDIRECT(NOM_FR_FACADE&amp;ADDRESS('PR-tampon'!$E182,COLUMN(REFERENCEMENT_FACADE[[#Headers],[Synthèse support visés]])))))</f>
        <v>Charpente bois (NF DTU 31.1)</v>
      </c>
      <c r="L216" s="2" t="str">
        <f ca="1">IF('PR-tampon'!B182="","",IF('PR-tampon'!B182=0,"",INDIRECT(NOM_FR_FACADE&amp;ADDRESS('PR-tampon'!$E182,COLUMN(REFERENCEMENT_FACADE[[#Headers],[LIMITATION DE HAUTEUR DE FACADE3]])))))</f>
        <v>(Situation a à c) h≤ 50 m
(Situation d) h≤ 50 m</v>
      </c>
      <c r="M216" s="108">
        <f ca="1">IF('PR-tampon'!B182="","",IF('PR-tampon'!B182=0,"",INDIRECT(NOM_FR_FACADE&amp;ADDRESS('PR-tampon'!$E182,COLUMN(REFERENCEMENT_FACADE[[#Headers],[LIMITATION DE HAUTEUR DE FACADE]])))))</f>
        <v>50</v>
      </c>
      <c r="N216" s="88" t="str">
        <f ca="1">IF('PR-tampon'!B182="","",IF('PR-tampon'!B182=0,"",IF(INDIRECT(NOM_FR_FACADE&amp;ADDRESS('PR-tampon'!$E182,COLUMN(REFERENCEMENT_FACADE[Observation domaine d''emploi Hauteur])))=0,"-",INDIRECT(NOM_FR_FACADE&amp;ADDRESS('PR-tampon'!$E182,COLUMN(REFERENCEMENT_FACADE[Observation domaine d''emploi Hauteur]))))))</f>
        <v>Nb : Le critère de recherche par hauteur n'étant pas coché ou les données (hauteur ou situation) n'étant pas saisies, l'utilisateur est alerté qu'il peut exister des limites de hauteurs et des dispositions particulières données dans le référentiel technique du procédé qui ne sont pas affichées. 
Le logiciel peut les faire apparaitre, pour ce faire : 
 - la case de recherche en fonction de la hauteur doit être cochée ;
 - les données de hauteur ET de situation du bâtiment doivent être saisies.</v>
      </c>
      <c r="O216" s="2" t="str">
        <f ca="1">IF('PR-tampon'!B182="","",IF('PR-tampon'!B182=0,"",INDIRECT(NOM_FR_FACADE&amp;ADDRESS('PR-tampon'!$E182,COLUMN(REFERENCEMENT_FACADE[[#Headers],[Colonne zone visée]])))))</f>
        <v>4
2
1
1</v>
      </c>
      <c r="P216" s="2" t="str">
        <f ca="1">IF('PR-tampon'!B182="","",IF('PR-tampon'!B182=0,"",INDIRECT(NOM_FR_FACADE&amp;ADDRESS('PR-tampon'!$E182,COLUMN(REFERENCEMENT_FACADE[[#Headers],[Colonne catégorie visée]])))))</f>
        <v>I
II
III
IV</v>
      </c>
      <c r="Q216" s="88" t="str">
        <f ca="1">IF(OR(RECH_CATEGORIE=FALSE,MID(Tableau5[[#This Row],[ZONE DE SISMICITE MAXIMALE POUR LA CATEGORIE DE BATIMENT VISEE]],2,2)="**"),IF('PR-tampon'!B182="","",IF('PR-tampon'!B182=0,"",IF(INDIRECT(NOM_FR_FACADE&amp;ADDRESS('PR-tampon'!$E182,COLUMN(REFERENCEMENT_FACADE[OBSERVATIONS SUR DOMAINE D''EMPLOI Sismique])))="","-",(INDIRECT(NOM_FR_FACADE&amp;ADDRESS('PR-tampon'!$E182,COLUMN(REFERENCEMENT_FACADE[OBSERVATIONS SUR DOMAINE D''EMPLOI Sismique]))))))),"")</f>
        <v>-</v>
      </c>
      <c r="R216" s="2" t="str">
        <f ca="1">IF('PR-tampon'!B182="","",IF('PR-tampon'!B182=0,"",IF(INDIRECT(NOM_FR_FACADE&amp;ADDRESS('PR-tampon'!$E182,COLUMN(REFERENCEMENT_FACADE[REF ApL])))=0,"",INDIRECT(NOM_FR_FACADE&amp;ADDRESS('PR-tampon'!$E182,COLUMN(REFERENCEMENT_FACADE[REF ApL]))))))</f>
        <v/>
      </c>
    </row>
    <row r="217" spans="1:18" ht="170.1" customHeight="1" x14ac:dyDescent="0.3">
      <c r="A217" s="2">
        <f ca="1">IF('PR-tampon'!B183=0,"",IF(A216+1&gt;'MODULE DE RECHERCHE'!$F$36,"",A216+1))</f>
        <v>175</v>
      </c>
      <c r="B217" s="10">
        <f ca="1">IF('PR-tampon'!E183="","",IF('PR-tampon'!E183=0,"",INDIRECT(NOM_FR_FACADE&amp;ADDRESS('PR-tampon'!$E183,COLUMN(REFERENCEMENT_FACADE[[#Headers],[DATE REFERENCEMENT]])))))</f>
        <v>44230</v>
      </c>
      <c r="C217" s="2" t="str">
        <f ca="1">IF('PR-tampon'!B183="","",IF('PR-tampon'!B183=0,"",INDIRECT(NOM_FR_FACADE&amp;ADDRESS('PR-tampon'!$E183,COLUMN(REFERENCEMENT_FACADE[[#Headers],[ASPECT]])))))</f>
        <v>Verre</v>
      </c>
      <c r="D217" s="2" t="str">
        <f ca="1">IF('PR-tampon'!B183="","",IF('PR-tampon'!B183=0,"",INDIRECT(NOM_FR_FACADE&amp;ADDRESS('PR-tampon'!$E183,COLUMN(REFERENCEMENT_FACADE[[#Headers],[TYPE DE PROCEDE]])))))</f>
        <v xml:space="preserve">Façade légère en Vitrage Extérieur Collé (VEC) </v>
      </c>
      <c r="E217" s="2" t="str">
        <f ca="1">IF('PR-tampon'!B183="","",IF('PR-tampon'!B183=0,"",INDIRECT(NOM_FR_FACADE&amp;ADDRESS('PR-tampon'!$E183,COLUMN(REFERENCEMENT_FACADE[[#Headers],[NOM COMMERCIAL DU PROCEDE]])))))</f>
        <v>Mecano à serreurs ponctuels 2</v>
      </c>
      <c r="F217" s="2" t="str">
        <f ca="1">IF('PR-tampon'!B183="","",IF('PR-tampon'!B183=0,"",INDIRECT(NOM_FR_FACADE&amp;ADDRESS('PR-tampon'!$E183,COLUMN(REFERENCEMENT_FACADE[[#Headers],[FABRICANT / TITULAIRE]])))))</f>
        <v>Hydro Building Systems</v>
      </c>
      <c r="G217" s="2" t="str">
        <f ca="1">IF('PR-tampon'!B183="","",IF('PR-tampon'!B183=0,"",INDIRECT(NOM_FR_FACADE&amp;ADDRESS('PR-tampon'!$E183,COLUMN(REFERENCEMENT_FACADE[[#Headers],[TYPE DE DOCUMENT DE REFERENCE]])))))</f>
        <v>Document Technique d'Application (DTA)</v>
      </c>
      <c r="H217" s="2" t="str">
        <f ca="1">IF('PR-tampon'!B183="","",IF('PR-tampon'!B183=0,"",INDIRECT(NOM_FR_FACADE&amp;ADDRESS('PR-tampon'!$E183,COLUMN(REFERENCEMENT_FACADE[[#Headers],[REF]])))))</f>
        <v>2.1/14-1654_V1</v>
      </c>
      <c r="I217" s="10">
        <f ca="1">IF('PR-tampon'!B183="","",IF('PR-tampon'!B183=0,"",INDIRECT(NOM_FR_FACADE&amp;ADDRESS('PR-tampon'!$E183,COLUMN(REFERENCEMENT_FACADE[[#Headers],[AVIS LIMITE AU / VALIDITE]])))))</f>
        <v>46081</v>
      </c>
      <c r="J217" s="10" t="str">
        <f ca="1">IF('PR-tampon'!B183="","",IF('PR-tampon'!B183=0,"",INDIRECT(NOM_FR_FACADE&amp;ADDRESS('PR-tampon'!$E183,COLUMN(REFERENCEMENT_FACADE[[#Headers],[TC/TNC
dans le domaine d''emploi visé]])))))</f>
        <v>TC</v>
      </c>
      <c r="K217" s="2" t="str">
        <f ca="1">IF('PR-tampon'!B183="","",IF('PR-tampon'!B183=0,"",INDIRECT(NOM_FR_FACADE&amp;ADDRESS('PR-tampon'!$E183,COLUMN(REFERENCEMENT_FACADE[[#Headers],[Synthèse support visés]])))))</f>
        <v>Charpente bois (NF DTU 31.1)</v>
      </c>
      <c r="L217" s="2" t="str">
        <f ca="1">IF('PR-tampon'!B183="","",IF('PR-tampon'!B183=0,"",INDIRECT(NOM_FR_FACADE&amp;ADDRESS('PR-tampon'!$E183,COLUMN(REFERENCEMENT_FACADE[[#Headers],[LIMITATION DE HAUTEUR DE FACADE3]])))))</f>
        <v>(Situation a à c) h≤ 50 m
(Situation d) h≤ 50 m</v>
      </c>
      <c r="M217" s="108">
        <f ca="1">IF('PR-tampon'!B183="","",IF('PR-tampon'!B183=0,"",INDIRECT(NOM_FR_FACADE&amp;ADDRESS('PR-tampon'!$E183,COLUMN(REFERENCEMENT_FACADE[[#Headers],[LIMITATION DE HAUTEUR DE FACADE]])))))</f>
        <v>50</v>
      </c>
      <c r="N217" s="88" t="str">
        <f ca="1">IF('PR-tampon'!B183="","",IF('PR-tampon'!B183=0,"",IF(INDIRECT(NOM_FR_FACADE&amp;ADDRESS('PR-tampon'!$E183,COLUMN(REFERENCEMENT_FACADE[Observation domaine d''emploi Hauteur])))=0,"-",INDIRECT(NOM_FR_FACADE&amp;ADDRESS('PR-tampon'!$E183,COLUMN(REFERENCEMENT_FACADE[Observation domaine d''emploi Hauteur]))))))</f>
        <v>Nb : Le critère de recherche par hauteur n'étant pas coché ou les données (hauteur ou situation) n'étant pas saisies, l'utilisateur est alerté qu'il peut exister des limites de hauteurs et des dispositions particulières données dans le référentiel technique du procédé qui ne sont pas affichées. 
Le logiciel peut les faire apparaitre, pour ce faire : 
 - la case de recherche en fonction de la hauteur doit être cochée ;
 - les données de hauteur ET de situation du bâtiment doivent être saisies.</v>
      </c>
      <c r="O217" s="2" t="str">
        <f ca="1">IF('PR-tampon'!B183="","",IF('PR-tampon'!B183=0,"",INDIRECT(NOM_FR_FACADE&amp;ADDRESS('PR-tampon'!$E183,COLUMN(REFERENCEMENT_FACADE[[#Headers],[Colonne zone visée]])))))</f>
        <v>4
2
1
1</v>
      </c>
      <c r="P217" s="2" t="str">
        <f ca="1">IF('PR-tampon'!B183="","",IF('PR-tampon'!B183=0,"",INDIRECT(NOM_FR_FACADE&amp;ADDRESS('PR-tampon'!$E183,COLUMN(REFERENCEMENT_FACADE[[#Headers],[Colonne catégorie visée]])))))</f>
        <v>I
II
III
IV</v>
      </c>
      <c r="Q217" s="88" t="str">
        <f ca="1">IF(OR(RECH_CATEGORIE=FALSE,MID(Tableau5[[#This Row],[ZONE DE SISMICITE MAXIMALE POUR LA CATEGORIE DE BATIMENT VISEE]],2,2)="**"),IF('PR-tampon'!B183="","",IF('PR-tampon'!B183=0,"",IF(INDIRECT(NOM_FR_FACADE&amp;ADDRESS('PR-tampon'!$E183,COLUMN(REFERENCEMENT_FACADE[OBSERVATIONS SUR DOMAINE D''EMPLOI Sismique])))="","-",(INDIRECT(NOM_FR_FACADE&amp;ADDRESS('PR-tampon'!$E183,COLUMN(REFERENCEMENT_FACADE[OBSERVATIONS SUR DOMAINE D''EMPLOI Sismique]))))))),"")</f>
        <v>-</v>
      </c>
      <c r="R217" s="2" t="str">
        <f ca="1">IF('PR-tampon'!B183="","",IF('PR-tampon'!B183=0,"",IF(INDIRECT(NOM_FR_FACADE&amp;ADDRESS('PR-tampon'!$E183,COLUMN(REFERENCEMENT_FACADE[REF ApL])))=0,"",INDIRECT(NOM_FR_FACADE&amp;ADDRESS('PR-tampon'!$E183,COLUMN(REFERENCEMENT_FACADE[REF ApL]))))))</f>
        <v/>
      </c>
    </row>
    <row r="218" spans="1:18" ht="170.1" customHeight="1" x14ac:dyDescent="0.3">
      <c r="A218" s="2">
        <f ca="1">IF('PR-tampon'!B184=0,"",IF(A217+1&gt;'MODULE DE RECHERCHE'!$F$36,"",A217+1))</f>
        <v>176</v>
      </c>
      <c r="B218" s="10">
        <f ca="1">IF('PR-tampon'!E184="","",IF('PR-tampon'!E184=0,"",INDIRECT(NOM_FR_FACADE&amp;ADDRESS('PR-tampon'!$E184,COLUMN(REFERENCEMENT_FACADE[[#Headers],[DATE REFERENCEMENT]])))))</f>
        <v>44230</v>
      </c>
      <c r="C218" s="2" t="str">
        <f ca="1">IF('PR-tampon'!B184="","",IF('PR-tampon'!B184=0,"",INDIRECT(NOM_FR_FACADE&amp;ADDRESS('PR-tampon'!$E184,COLUMN(REFERENCEMENT_FACADE[[#Headers],[ASPECT]])))))</f>
        <v>Verre</v>
      </c>
      <c r="D218" s="2" t="str">
        <f ca="1">IF('PR-tampon'!B184="","",IF('PR-tampon'!B184=0,"",INDIRECT(NOM_FR_FACADE&amp;ADDRESS('PR-tampon'!$E184,COLUMN(REFERENCEMENT_FACADE[[#Headers],[TYPE DE PROCEDE]])))))</f>
        <v xml:space="preserve">Façade légère en Vitrage Extérieur Collé (VEC) </v>
      </c>
      <c r="E218" s="2" t="str">
        <f ca="1">IF('PR-tampon'!B184="","",IF('PR-tampon'!B184=0,"",INDIRECT(NOM_FR_FACADE&amp;ADDRESS('PR-tampon'!$E184,COLUMN(REFERENCEMENT_FACADE[[#Headers],[NOM COMMERCIAL DU PROCEDE]])))))</f>
        <v>Mecano Italienne Trame Verticale</v>
      </c>
      <c r="F218" s="2" t="str">
        <f ca="1">IF('PR-tampon'!B184="","",IF('PR-tampon'!B184=0,"",INDIRECT(NOM_FR_FACADE&amp;ADDRESS('PR-tampon'!$E184,COLUMN(REFERENCEMENT_FACADE[[#Headers],[FABRICANT / TITULAIRE]])))))</f>
        <v>Hydro Building Systems</v>
      </c>
      <c r="G218" s="2" t="str">
        <f ca="1">IF('PR-tampon'!B184="","",IF('PR-tampon'!B184=0,"",INDIRECT(NOM_FR_FACADE&amp;ADDRESS('PR-tampon'!$E184,COLUMN(REFERENCEMENT_FACADE[[#Headers],[TYPE DE DOCUMENT DE REFERENCE]])))))</f>
        <v>Document Technique d'Application (DTA)</v>
      </c>
      <c r="H218" s="2" t="str">
        <f ca="1">IF('PR-tampon'!B184="","",IF('PR-tampon'!B184=0,"",INDIRECT(NOM_FR_FACADE&amp;ADDRESS('PR-tampon'!$E184,COLUMN(REFERENCEMENT_FACADE[[#Headers],[REF]])))))</f>
        <v>2.1/14-1652_V1</v>
      </c>
      <c r="I218" s="10">
        <f ca="1">IF('PR-tampon'!B184="","",IF('PR-tampon'!B184=0,"",INDIRECT(NOM_FR_FACADE&amp;ADDRESS('PR-tampon'!$E184,COLUMN(REFERENCEMENT_FACADE[[#Headers],[AVIS LIMITE AU / VALIDITE]])))))</f>
        <v>46081</v>
      </c>
      <c r="J218" s="10" t="str">
        <f ca="1">IF('PR-tampon'!B184="","",IF('PR-tampon'!B184=0,"",INDIRECT(NOM_FR_FACADE&amp;ADDRESS('PR-tampon'!$E184,COLUMN(REFERENCEMENT_FACADE[[#Headers],[TC/TNC
dans le domaine d''emploi visé]])))))</f>
        <v>TC</v>
      </c>
      <c r="K218" s="2" t="str">
        <f ca="1">IF('PR-tampon'!B184="","",IF('PR-tampon'!B184=0,"",INDIRECT(NOM_FR_FACADE&amp;ADDRESS('PR-tampon'!$E184,COLUMN(REFERENCEMENT_FACADE[[#Headers],[Synthèse support visés]])))))</f>
        <v>Charpente bois (NF DTU 31.1)</v>
      </c>
      <c r="L218" s="2" t="str">
        <f ca="1">IF('PR-tampon'!B184="","",IF('PR-tampon'!B184=0,"",INDIRECT(NOM_FR_FACADE&amp;ADDRESS('PR-tampon'!$E184,COLUMN(REFERENCEMENT_FACADE[[#Headers],[LIMITATION DE HAUTEUR DE FACADE3]])))))</f>
        <v>(Situation a à c) h≤ 50 m
(Situation d) h≤ 50 m</v>
      </c>
      <c r="M218" s="108">
        <f ca="1">IF('PR-tampon'!B184="","",IF('PR-tampon'!B184=0,"",INDIRECT(NOM_FR_FACADE&amp;ADDRESS('PR-tampon'!$E184,COLUMN(REFERENCEMENT_FACADE[[#Headers],[LIMITATION DE HAUTEUR DE FACADE]])))))</f>
        <v>50</v>
      </c>
      <c r="N218" s="88" t="str">
        <f ca="1">IF('PR-tampon'!B184="","",IF('PR-tampon'!B184=0,"",IF(INDIRECT(NOM_FR_FACADE&amp;ADDRESS('PR-tampon'!$E184,COLUMN(REFERENCEMENT_FACADE[Observation domaine d''emploi Hauteur])))=0,"-",INDIRECT(NOM_FR_FACADE&amp;ADDRESS('PR-tampon'!$E184,COLUMN(REFERENCEMENT_FACADE[Observation domaine d''emploi Hauteur]))))))</f>
        <v>Nb : Le critère de recherche par hauteur n'étant pas coché ou les données (hauteur ou situation) n'étant pas saisies, l'utilisateur est alerté qu'il peut exister des limites de hauteurs et des dispositions particulières données dans le référentiel technique du procédé qui ne sont pas affichées. 
Le logiciel peut les faire apparaitre, pour ce faire : 
 - la case de recherche en fonction de la hauteur doit être cochée ;
 - les données de hauteur ET de situation du bâtiment doivent être saisies.</v>
      </c>
      <c r="O218" s="2" t="str">
        <f ca="1">IF('PR-tampon'!B184="","",IF('PR-tampon'!B184=0,"",INDIRECT(NOM_FR_FACADE&amp;ADDRESS('PR-tampon'!$E184,COLUMN(REFERENCEMENT_FACADE[[#Headers],[Colonne zone visée]])))))</f>
        <v>4
2
1
1</v>
      </c>
      <c r="P218" s="2" t="str">
        <f ca="1">IF('PR-tampon'!B184="","",IF('PR-tampon'!B184=0,"",INDIRECT(NOM_FR_FACADE&amp;ADDRESS('PR-tampon'!$E184,COLUMN(REFERENCEMENT_FACADE[[#Headers],[Colonne catégorie visée]])))))</f>
        <v>I
II
III
IV</v>
      </c>
      <c r="Q218" s="88" t="str">
        <f ca="1">IF(OR(RECH_CATEGORIE=FALSE,MID(Tableau5[[#This Row],[ZONE DE SISMICITE MAXIMALE POUR LA CATEGORIE DE BATIMENT VISEE]],2,2)="**"),IF('PR-tampon'!B184="","",IF('PR-tampon'!B184=0,"",IF(INDIRECT(NOM_FR_FACADE&amp;ADDRESS('PR-tampon'!$E184,COLUMN(REFERENCEMENT_FACADE[OBSERVATIONS SUR DOMAINE D''EMPLOI Sismique])))="","-",(INDIRECT(NOM_FR_FACADE&amp;ADDRESS('PR-tampon'!$E184,COLUMN(REFERENCEMENT_FACADE[OBSERVATIONS SUR DOMAINE D''EMPLOI Sismique]))))))),"")</f>
        <v>-</v>
      </c>
      <c r="R218" s="2" t="str">
        <f ca="1">IF('PR-tampon'!B184="","",IF('PR-tampon'!B184=0,"",IF(INDIRECT(NOM_FR_FACADE&amp;ADDRESS('PR-tampon'!$E184,COLUMN(REFERENCEMENT_FACADE[REF ApL])))=0,"",INDIRECT(NOM_FR_FACADE&amp;ADDRESS('PR-tampon'!$E184,COLUMN(REFERENCEMENT_FACADE[REF ApL]))))))</f>
        <v/>
      </c>
    </row>
    <row r="219" spans="1:18" ht="170.1" customHeight="1" x14ac:dyDescent="0.3">
      <c r="A219" s="2">
        <f ca="1">IF('PR-tampon'!B185=0,"",IF(A218+1&gt;'MODULE DE RECHERCHE'!$F$36,"",A218+1))</f>
        <v>177</v>
      </c>
      <c r="B219" s="10">
        <f ca="1">IF('PR-tampon'!E185="","",IF('PR-tampon'!E185=0,"",INDIRECT(NOM_FR_FACADE&amp;ADDRESS('PR-tampon'!$E185,COLUMN(REFERENCEMENT_FACADE[[#Headers],[DATE REFERENCEMENT]])))))</f>
        <v>43957</v>
      </c>
      <c r="C219" s="2" t="str">
        <f ca="1">IF('PR-tampon'!B185="","",IF('PR-tampon'!B185=0,"",INDIRECT(NOM_FR_FACADE&amp;ADDRESS('PR-tampon'!$E185,COLUMN(REFERENCEMENT_FACADE[[#Headers],[ASPECT]])))))</f>
        <v>Verre</v>
      </c>
      <c r="D219" s="2" t="str">
        <f ca="1">IF('PR-tampon'!B185="","",IF('PR-tampon'!B185=0,"",INDIRECT(NOM_FR_FACADE&amp;ADDRESS('PR-tampon'!$E185,COLUMN(REFERENCEMENT_FACADE[[#Headers],[TYPE DE PROCEDE]])))))</f>
        <v xml:space="preserve">Façade légère en Vitrage Extérieur Collé (VEC) </v>
      </c>
      <c r="E219" s="2" t="str">
        <f ca="1">IF('PR-tampon'!B185="","",IF('PR-tampon'!B185=0,"",INDIRECT(NOM_FR_FACADE&amp;ADDRESS('PR-tampon'!$E185,COLUMN(REFERENCEMENT_FACADE[[#Headers],[NOM COMMERCIAL DU PROCEDE]])))))</f>
        <v>Mecano VEC</v>
      </c>
      <c r="F219" s="2" t="str">
        <f ca="1">IF('PR-tampon'!B185="","",IF('PR-tampon'!B185=0,"",INDIRECT(NOM_FR_FACADE&amp;ADDRESS('PR-tampon'!$E185,COLUMN(REFERENCEMENT_FACADE[[#Headers],[FABRICANT / TITULAIRE]])))))</f>
        <v>Hydro Building Systems</v>
      </c>
      <c r="G219" s="2" t="str">
        <f ca="1">IF('PR-tampon'!B185="","",IF('PR-tampon'!B185=0,"",INDIRECT(NOM_FR_FACADE&amp;ADDRESS('PR-tampon'!$E185,COLUMN(REFERENCEMENT_FACADE[[#Headers],[TYPE DE DOCUMENT DE REFERENCE]])))))</f>
        <v>Document Technique d'Application (DTA)</v>
      </c>
      <c r="H219" s="2" t="str">
        <f ca="1">IF('PR-tampon'!B185="","",IF('PR-tampon'!B185=0,"",INDIRECT(NOM_FR_FACADE&amp;ADDRESS('PR-tampon'!$E185,COLUMN(REFERENCEMENT_FACADE[[#Headers],[REF]])))))</f>
        <v>2.1/13-1576_V1</v>
      </c>
      <c r="I219" s="10">
        <f ca="1">IF('PR-tampon'!B185="","",IF('PR-tampon'!B185=0,"",INDIRECT(NOM_FR_FACADE&amp;ADDRESS('PR-tampon'!$E185,COLUMN(REFERENCEMENT_FACADE[[#Headers],[AVIS LIMITE AU / VALIDITE]])))))</f>
        <v>46053</v>
      </c>
      <c r="J219" s="10" t="str">
        <f ca="1">IF('PR-tampon'!B185="","",IF('PR-tampon'!B185=0,"",INDIRECT(NOM_FR_FACADE&amp;ADDRESS('PR-tampon'!$E185,COLUMN(REFERENCEMENT_FACADE[[#Headers],[TC/TNC
dans le domaine d''emploi visé]])))))</f>
        <v>TC</v>
      </c>
      <c r="K219" s="2" t="str">
        <f ca="1">IF('PR-tampon'!B185="","",IF('PR-tampon'!B185=0,"",INDIRECT(NOM_FR_FACADE&amp;ADDRESS('PR-tampon'!$E185,COLUMN(REFERENCEMENT_FACADE[[#Headers],[Synthèse support visés]])))))</f>
        <v>Charpente bois (NF DTU 31.1)</v>
      </c>
      <c r="L219" s="2" t="str">
        <f ca="1">IF('PR-tampon'!B185="","",IF('PR-tampon'!B185=0,"",INDIRECT(NOM_FR_FACADE&amp;ADDRESS('PR-tampon'!$E185,COLUMN(REFERENCEMENT_FACADE[[#Headers],[LIMITATION DE HAUTEUR DE FACADE3]])))))</f>
        <v>(Situation a à c) h≤ 50 m
(Situation d) h≤ 50 m</v>
      </c>
      <c r="M219" s="108">
        <f ca="1">IF('PR-tampon'!B185="","",IF('PR-tampon'!B185=0,"",INDIRECT(NOM_FR_FACADE&amp;ADDRESS('PR-tampon'!$E185,COLUMN(REFERENCEMENT_FACADE[[#Headers],[LIMITATION DE HAUTEUR DE FACADE]])))))</f>
        <v>50</v>
      </c>
      <c r="N219" s="88" t="str">
        <f ca="1">IF('PR-tampon'!B185="","",IF('PR-tampon'!B185=0,"",IF(INDIRECT(NOM_FR_FACADE&amp;ADDRESS('PR-tampon'!$E185,COLUMN(REFERENCEMENT_FACADE[Observation domaine d''emploi Hauteur])))=0,"-",INDIRECT(NOM_FR_FACADE&amp;ADDRESS('PR-tampon'!$E185,COLUMN(REFERENCEMENT_FACADE[Observation domaine d''emploi Hauteur]))))))</f>
        <v>Nb : Le critère de recherche par hauteur n'étant pas coché ou les données (hauteur ou situation) n'étant pas saisies, l'utilisateur est alerté qu'il peut exister des limites de hauteurs et des dispositions particulières données dans le référentiel technique du procédé qui ne sont pas affichées. 
Le logiciel peut les faire apparaitre, pour ce faire : 
 - la case de recherche en fonction de la hauteur doit être cochée ;
 - les données de hauteur ET de situation du bâtiment doivent être saisies.</v>
      </c>
      <c r="O219" s="2" t="str">
        <f ca="1">IF('PR-tampon'!B185="","",IF('PR-tampon'!B185=0,"",INDIRECT(NOM_FR_FACADE&amp;ADDRESS('PR-tampon'!$E185,COLUMN(REFERENCEMENT_FACADE[[#Headers],[Colonne zone visée]])))))</f>
        <v>4
2
1
1</v>
      </c>
      <c r="P219" s="2" t="str">
        <f ca="1">IF('PR-tampon'!B185="","",IF('PR-tampon'!B185=0,"",INDIRECT(NOM_FR_FACADE&amp;ADDRESS('PR-tampon'!$E185,COLUMN(REFERENCEMENT_FACADE[[#Headers],[Colonne catégorie visée]])))))</f>
        <v>I
II
III
IV</v>
      </c>
      <c r="Q219" s="88" t="str">
        <f ca="1">IF(OR(RECH_CATEGORIE=FALSE,MID(Tableau5[[#This Row],[ZONE DE SISMICITE MAXIMALE POUR LA CATEGORIE DE BATIMENT VISEE]],2,2)="**"),IF('PR-tampon'!B185="","",IF('PR-tampon'!B185=0,"",IF(INDIRECT(NOM_FR_FACADE&amp;ADDRESS('PR-tampon'!$E185,COLUMN(REFERENCEMENT_FACADE[OBSERVATIONS SUR DOMAINE D''EMPLOI Sismique])))="","-",(INDIRECT(NOM_FR_FACADE&amp;ADDRESS('PR-tampon'!$E185,COLUMN(REFERENCEMENT_FACADE[OBSERVATIONS SUR DOMAINE D''EMPLOI Sismique]))))))),"")</f>
        <v>-</v>
      </c>
      <c r="R219" s="2" t="str">
        <f ca="1">IF('PR-tampon'!B185="","",IF('PR-tampon'!B185=0,"",IF(INDIRECT(NOM_FR_FACADE&amp;ADDRESS('PR-tampon'!$E185,COLUMN(REFERENCEMENT_FACADE[REF ApL])))=0,"",INDIRECT(NOM_FR_FACADE&amp;ADDRESS('PR-tampon'!$E185,COLUMN(REFERENCEMENT_FACADE[REF ApL]))))))</f>
        <v/>
      </c>
    </row>
    <row r="220" spans="1:18" ht="170.1" customHeight="1" x14ac:dyDescent="0.3">
      <c r="A220" s="2">
        <f ca="1">IF('PR-tampon'!B186=0,"",IF(A219+1&gt;'MODULE DE RECHERCHE'!$F$36,"",A219+1))</f>
        <v>178</v>
      </c>
      <c r="B220" s="10">
        <f ca="1">IF('PR-tampon'!E186="","",IF('PR-tampon'!E186=0,"",INDIRECT(NOM_FR_FACADE&amp;ADDRESS('PR-tampon'!$E186,COLUMN(REFERENCEMENT_FACADE[[#Headers],[DATE REFERENCEMENT]])))))</f>
        <v>43957</v>
      </c>
      <c r="C220" s="2" t="str">
        <f ca="1">IF('PR-tampon'!B186="","",IF('PR-tampon'!B186=0,"",INDIRECT(NOM_FR_FACADE&amp;ADDRESS('PR-tampon'!$E186,COLUMN(REFERENCEMENT_FACADE[[#Headers],[ASPECT]])))))</f>
        <v>Verre</v>
      </c>
      <c r="D220" s="2" t="str">
        <f ca="1">IF('PR-tampon'!B186="","",IF('PR-tampon'!B186=0,"",INDIRECT(NOM_FR_FACADE&amp;ADDRESS('PR-tampon'!$E186,COLUMN(REFERENCEMENT_FACADE[[#Headers],[TYPE DE PROCEDE]])))))</f>
        <v xml:space="preserve">Façade légère en Vitrage Extérieur Collé (VEC) </v>
      </c>
      <c r="E220" s="2" t="str">
        <f ca="1">IF('PR-tampon'!B186="","",IF('PR-tampon'!B186=0,"",INDIRECT(NOM_FR_FACADE&amp;ADDRESS('PR-tampon'!$E186,COLUMN(REFERENCEMENT_FACADE[[#Headers],[NOM COMMERCIAL DU PROCEDE]])))))</f>
        <v>Système Structal 100</v>
      </c>
      <c r="F220" s="2" t="str">
        <f ca="1">IF('PR-tampon'!B186="","",IF('PR-tampon'!B186=0,"",INDIRECT(NOM_FR_FACADE&amp;ADDRESS('PR-tampon'!$E186,COLUMN(REFERENCEMENT_FACADE[[#Headers],[FABRICANT / TITULAIRE]])))))</f>
        <v>Rinaldi Structal</v>
      </c>
      <c r="G220" s="2" t="str">
        <f ca="1">IF('PR-tampon'!B186="","",IF('PR-tampon'!B186=0,"",INDIRECT(NOM_FR_FACADE&amp;ADDRESS('PR-tampon'!$E186,COLUMN(REFERENCEMENT_FACADE[[#Headers],[TYPE DE DOCUMENT DE REFERENCE]])))))</f>
        <v>Avis Technique</v>
      </c>
      <c r="H220" s="2" t="str">
        <f ca="1">IF('PR-tampon'!B186="","",IF('PR-tampon'!B186=0,"",INDIRECT(NOM_FR_FACADE&amp;ADDRESS('PR-tampon'!$E186,COLUMN(REFERENCEMENT_FACADE[[#Headers],[REF]])))))</f>
        <v>2.1/13-1597_V1</v>
      </c>
      <c r="I220" s="10">
        <f ca="1">IF('PR-tampon'!B186="","",IF('PR-tampon'!B186=0,"",INDIRECT(NOM_FR_FACADE&amp;ADDRESS('PR-tampon'!$E186,COLUMN(REFERENCEMENT_FACADE[[#Headers],[AVIS LIMITE AU / VALIDITE]])))))</f>
        <v>46053</v>
      </c>
      <c r="J220" s="10" t="str">
        <f ca="1">IF('PR-tampon'!B186="","",IF('PR-tampon'!B186=0,"",INDIRECT(NOM_FR_FACADE&amp;ADDRESS('PR-tampon'!$E186,COLUMN(REFERENCEMENT_FACADE[[#Headers],[TC/TNC
dans le domaine d''emploi visé]])))))</f>
        <v>TC</v>
      </c>
      <c r="K220" s="2" t="str">
        <f ca="1">IF('PR-tampon'!B186="","",IF('PR-tampon'!B186=0,"",INDIRECT(NOM_FR_FACADE&amp;ADDRESS('PR-tampon'!$E186,COLUMN(REFERENCEMENT_FACADE[[#Headers],[Synthèse support visés]])))))</f>
        <v>Charpente bois (NF DTU 31.1)</v>
      </c>
      <c r="L220" s="2" t="str">
        <f ca="1">IF('PR-tampon'!B186="","",IF('PR-tampon'!B186=0,"",INDIRECT(NOM_FR_FACADE&amp;ADDRESS('PR-tampon'!$E186,COLUMN(REFERENCEMENT_FACADE[[#Headers],[LIMITATION DE HAUTEUR DE FACADE3]])))))</f>
        <v>(Situation a à c) h≤ 50 m
(Situation d) h≤ 18 m</v>
      </c>
      <c r="M220" s="108">
        <f ca="1">IF('PR-tampon'!B186="","",IF('PR-tampon'!B186=0,"",INDIRECT(NOM_FR_FACADE&amp;ADDRESS('PR-tampon'!$E186,COLUMN(REFERENCEMENT_FACADE[[#Headers],[LIMITATION DE HAUTEUR DE FACADE]])))))</f>
        <v>50</v>
      </c>
      <c r="N220" s="88" t="str">
        <f ca="1">IF('PR-tampon'!B186="","",IF('PR-tampon'!B186=0,"",IF(INDIRECT(NOM_FR_FACADE&amp;ADDRESS('PR-tampon'!$E186,COLUMN(REFERENCEMENT_FACADE[Observation domaine d''emploi Hauteur])))=0,"-",INDIRECT(NOM_FR_FACADE&amp;ADDRESS('PR-tampon'!$E186,COLUMN(REFERENCEMENT_FACADE[Observation domaine d''emploi Hauteur]))))))</f>
        <v>Nb : Le critère de recherche par hauteur n'étant pas coché ou les données (hauteur ou situation) n'étant pas saisies, l'utilisateur est alerté qu'il peut exister des limites de hauteurs et des dispositions particulières données dans le référentiel technique du procédé qui ne sont pas affichées. 
Le logiciel peut les faire apparaitre, pour ce faire : 
 - la case de recherche en fonction de la hauteur doit être cochée ;
 - les données de hauteur ET de situation du bâtiment doivent être saisies.</v>
      </c>
      <c r="O220" s="2" t="str">
        <f ca="1">IF('PR-tampon'!B186="","",IF('PR-tampon'!B186=0,"",INDIRECT(NOM_FR_FACADE&amp;ADDRESS('PR-tampon'!$E186,COLUMN(REFERENCEMENT_FACADE[[#Headers],[Colonne zone visée]])))))</f>
        <v>4
4
4
4</v>
      </c>
      <c r="P220" s="2" t="str">
        <f ca="1">IF('PR-tampon'!B186="","",IF('PR-tampon'!B186=0,"",INDIRECT(NOM_FR_FACADE&amp;ADDRESS('PR-tampon'!$E186,COLUMN(REFERENCEMENT_FACADE[[#Headers],[Colonne catégorie visée]])))))</f>
        <v>I
II
III
IV</v>
      </c>
      <c r="Q220" s="88" t="str">
        <f ca="1">IF(OR(RECH_CATEGORIE=FALSE,MID(Tableau5[[#This Row],[ZONE DE SISMICITE MAXIMALE POUR LA CATEGORIE DE BATIMENT VISEE]],2,2)="**"),IF('PR-tampon'!B186="","",IF('PR-tampon'!B186=0,"",IF(INDIRECT(NOM_FR_FACADE&amp;ADDRESS('PR-tampon'!$E186,COLUMN(REFERENCEMENT_FACADE[OBSERVATIONS SUR DOMAINE D''EMPLOI Sismique])))="","-",(INDIRECT(NOM_FR_FACADE&amp;ADDRESS('PR-tampon'!$E186,COLUMN(REFERENCEMENT_FACADE[OBSERVATIONS SUR DOMAINE D''EMPLOI Sismique]))))))),"")</f>
        <v>-</v>
      </c>
      <c r="R220" s="2" t="str">
        <f ca="1">IF('PR-tampon'!B186="","",IF('PR-tampon'!B186=0,"",IF(INDIRECT(NOM_FR_FACADE&amp;ADDRESS('PR-tampon'!$E186,COLUMN(REFERENCEMENT_FACADE[REF ApL])))=0,"",INDIRECT(NOM_FR_FACADE&amp;ADDRESS('PR-tampon'!$E186,COLUMN(REFERENCEMENT_FACADE[REF ApL]))))))</f>
        <v/>
      </c>
    </row>
    <row r="221" spans="1:18" ht="170.1" customHeight="1" x14ac:dyDescent="0.3">
      <c r="A221" s="2">
        <f ca="1">IF('PR-tampon'!B187=0,"",IF(A220+1&gt;'MODULE DE RECHERCHE'!$F$36,"",A220+1))</f>
        <v>179</v>
      </c>
      <c r="B221" s="10">
        <f ca="1">IF('PR-tampon'!E187="","",IF('PR-tampon'!E187=0,"",INDIRECT(NOM_FR_FACADE&amp;ADDRESS('PR-tampon'!$E187,COLUMN(REFERENCEMENT_FACADE[[#Headers],[DATE REFERENCEMENT]])))))</f>
        <v>43957</v>
      </c>
      <c r="C221" s="2" t="str">
        <f ca="1">IF('PR-tampon'!B187="","",IF('PR-tampon'!B187=0,"",INDIRECT(NOM_FR_FACADE&amp;ADDRESS('PR-tampon'!$E187,COLUMN(REFERENCEMENT_FACADE[[#Headers],[ASPECT]])))))</f>
        <v>Verre</v>
      </c>
      <c r="D221" s="2" t="str">
        <f ca="1">IF('PR-tampon'!B187="","",IF('PR-tampon'!B187=0,"",INDIRECT(NOM_FR_FACADE&amp;ADDRESS('PR-tampon'!$E187,COLUMN(REFERENCEMENT_FACADE[[#Headers],[TYPE DE PROCEDE]])))))</f>
        <v xml:space="preserve">Façade légère en Vitrage Extérieur Collé (VEC) </v>
      </c>
      <c r="E221" s="2" t="str">
        <f ca="1">IF('PR-tampon'!B187="","",IF('PR-tampon'!B187=0,"",INDIRECT(NOM_FR_FACADE&amp;ADDRESS('PR-tampon'!$E187,COLUMN(REFERENCEMENT_FACADE[[#Headers],[NOM COMMERCIAL DU PROCEDE]])))))</f>
        <v>WICTEC 50 VEC</v>
      </c>
      <c r="F221" s="2" t="str">
        <f ca="1">IF('PR-tampon'!B187="","",IF('PR-tampon'!B187=0,"",INDIRECT(NOM_FR_FACADE&amp;ADDRESS('PR-tampon'!$E187,COLUMN(REFERENCEMENT_FACADE[[#Headers],[FABRICANT / TITULAIRE]])))))</f>
        <v>Hydro Building Systems</v>
      </c>
      <c r="G221" s="2" t="str">
        <f ca="1">IF('PR-tampon'!B187="","",IF('PR-tampon'!B187=0,"",INDIRECT(NOM_FR_FACADE&amp;ADDRESS('PR-tampon'!$E187,COLUMN(REFERENCEMENT_FACADE[[#Headers],[TYPE DE DOCUMENT DE REFERENCE]])))))</f>
        <v>Document Technique d'Application (DTA)</v>
      </c>
      <c r="H221" s="2" t="str">
        <f ca="1">IF('PR-tampon'!B187="","",IF('PR-tampon'!B187=0,"",INDIRECT(NOM_FR_FACADE&amp;ADDRESS('PR-tampon'!$E187,COLUMN(REFERENCEMENT_FACADE[[#Headers],[REF]])))))</f>
        <v>2.1/13-1575_V1</v>
      </c>
      <c r="I221" s="10">
        <f ca="1">IF('PR-tampon'!B187="","",IF('PR-tampon'!B187=0,"",INDIRECT(NOM_FR_FACADE&amp;ADDRESS('PR-tampon'!$E187,COLUMN(REFERENCEMENT_FACADE[[#Headers],[AVIS LIMITE AU / VALIDITE]])))))</f>
        <v>46053</v>
      </c>
      <c r="J221" s="10" t="str">
        <f ca="1">IF('PR-tampon'!B187="","",IF('PR-tampon'!B187=0,"",INDIRECT(NOM_FR_FACADE&amp;ADDRESS('PR-tampon'!$E187,COLUMN(REFERENCEMENT_FACADE[[#Headers],[TC/TNC
dans le domaine d''emploi visé]])))))</f>
        <v>TC</v>
      </c>
      <c r="K221" s="2" t="str">
        <f ca="1">IF('PR-tampon'!B187="","",IF('PR-tampon'!B187=0,"",INDIRECT(NOM_FR_FACADE&amp;ADDRESS('PR-tampon'!$E187,COLUMN(REFERENCEMENT_FACADE[[#Headers],[Synthèse support visés]])))))</f>
        <v>Charpente bois (NF DTU 31.1)</v>
      </c>
      <c r="L221" s="2" t="str">
        <f ca="1">IF('PR-tampon'!B187="","",IF('PR-tampon'!B187=0,"",INDIRECT(NOM_FR_FACADE&amp;ADDRESS('PR-tampon'!$E187,COLUMN(REFERENCEMENT_FACADE[[#Headers],[LIMITATION DE HAUTEUR DE FACADE3]])))))</f>
        <v>(Situation a à c) h≤ 50 m
(Situation d) h≤ 18 m</v>
      </c>
      <c r="M221" s="108">
        <f ca="1">IF('PR-tampon'!B187="","",IF('PR-tampon'!B187=0,"",INDIRECT(NOM_FR_FACADE&amp;ADDRESS('PR-tampon'!$E187,COLUMN(REFERENCEMENT_FACADE[[#Headers],[LIMITATION DE HAUTEUR DE FACADE]])))))</f>
        <v>50</v>
      </c>
      <c r="N221" s="88" t="str">
        <f ca="1">IF('PR-tampon'!B187="","",IF('PR-tampon'!B187=0,"",IF(INDIRECT(NOM_FR_FACADE&amp;ADDRESS('PR-tampon'!$E187,COLUMN(REFERENCEMENT_FACADE[Observation domaine d''emploi Hauteur])))=0,"-",INDIRECT(NOM_FR_FACADE&amp;ADDRESS('PR-tampon'!$E187,COLUMN(REFERENCEMENT_FACADE[Observation domaine d''emploi Hauteur]))))))</f>
        <v>Nb : Le critère de recherche par hauteur n'étant pas coché ou les données (hauteur ou situation) n'étant pas saisies, l'utilisateur est alerté qu'il peut exister des limites de hauteurs et des dispositions particulières données dans le référentiel technique du procédé qui ne sont pas affichées. 
Le logiciel peut les faire apparaitre, pour ce faire : 
 - la case de recherche en fonction de la hauteur doit être cochée ;
 - les données de hauteur ET de situation du bâtiment doivent être saisies.</v>
      </c>
      <c r="O221" s="2" t="str">
        <f ca="1">IF('PR-tampon'!B187="","",IF('PR-tampon'!B187=0,"",INDIRECT(NOM_FR_FACADE&amp;ADDRESS('PR-tampon'!$E187,COLUMN(REFERENCEMENT_FACADE[[#Headers],[Colonne zone visée]])))))</f>
        <v>4
4
4
4</v>
      </c>
      <c r="P221" s="2" t="str">
        <f ca="1">IF('PR-tampon'!B187="","",IF('PR-tampon'!B187=0,"",INDIRECT(NOM_FR_FACADE&amp;ADDRESS('PR-tampon'!$E187,COLUMN(REFERENCEMENT_FACADE[[#Headers],[Colonne catégorie visée]])))))</f>
        <v>I
II
III
IV</v>
      </c>
      <c r="Q221" s="88" t="str">
        <f ca="1">IF(OR(RECH_CATEGORIE=FALSE,MID(Tableau5[[#This Row],[ZONE DE SISMICITE MAXIMALE POUR LA CATEGORIE DE BATIMENT VISEE]],2,2)="**"),IF('PR-tampon'!B187="","",IF('PR-tampon'!B187=0,"",IF(INDIRECT(NOM_FR_FACADE&amp;ADDRESS('PR-tampon'!$E187,COLUMN(REFERENCEMENT_FACADE[OBSERVATIONS SUR DOMAINE D''EMPLOI Sismique])))="","-",(INDIRECT(NOM_FR_FACADE&amp;ADDRESS('PR-tampon'!$E187,COLUMN(REFERENCEMENT_FACADE[OBSERVATIONS SUR DOMAINE D''EMPLOI Sismique]))))))),"")</f>
        <v>-</v>
      </c>
      <c r="R221" s="2" t="str">
        <f ca="1">IF('PR-tampon'!B187="","",IF('PR-tampon'!B187=0,"",IF(INDIRECT(NOM_FR_FACADE&amp;ADDRESS('PR-tampon'!$E187,COLUMN(REFERENCEMENT_FACADE[REF ApL])))=0,"",INDIRECT(NOM_FR_FACADE&amp;ADDRESS('PR-tampon'!$E187,COLUMN(REFERENCEMENT_FACADE[REF ApL]))))))</f>
        <v/>
      </c>
    </row>
    <row r="222" spans="1:18" ht="170.1" customHeight="1" x14ac:dyDescent="0.3">
      <c r="A222" s="2">
        <f ca="1">IF('PR-tampon'!B188=0,"",IF(A221+1&gt;'MODULE DE RECHERCHE'!$F$36,"",A221+1))</f>
        <v>180</v>
      </c>
      <c r="B222" s="10">
        <f ca="1">IF('PR-tampon'!E188="","",IF('PR-tampon'!E188=0,"",INDIRECT(NOM_FR_FACADE&amp;ADDRESS('PR-tampon'!$E188,COLUMN(REFERENCEMENT_FACADE[[#Headers],[DATE REFERENCEMENT]])))))</f>
        <v>45471</v>
      </c>
      <c r="C222" s="2" t="str">
        <f ca="1">IF('PR-tampon'!B188="","",IF('PR-tampon'!B188=0,"",INDIRECT(NOM_FR_FACADE&amp;ADDRESS('PR-tampon'!$E188,COLUMN(REFERENCEMENT_FACADE[[#Headers],[ASPECT]])))))</f>
        <v>Verre</v>
      </c>
      <c r="D222" s="2" t="str">
        <f ca="1">IF('PR-tampon'!B188="","",IF('PR-tampon'!B188=0,"",INDIRECT(NOM_FR_FACADE&amp;ADDRESS('PR-tampon'!$E188,COLUMN(REFERENCEMENT_FACADE[[#Headers],[TYPE DE PROCEDE]])))))</f>
        <v>Façade légère en vitrage extérieur maintenu par clameaux</v>
      </c>
      <c r="E222" s="2" t="str">
        <f ca="1">IF('PR-tampon'!B188="","",IF('PR-tampon'!B188=0,"",INDIRECT(NOM_FR_FACADE&amp;ADDRESS('PR-tampon'!$E188,COLUMN(REFERENCEMENT_FACADE[[#Headers],[NOM COMMERCIAL DU PROCEDE]])))))</f>
        <v>AA100 SSG/OI-OO</v>
      </c>
      <c r="F222" s="2" t="str">
        <f ca="1">IF('PR-tampon'!B188="","",IF('PR-tampon'!B188=0,"",INDIRECT(NOM_FR_FACADE&amp;ADDRESS('PR-tampon'!$E188,COLUMN(REFERENCEMENT_FACADE[[#Headers],[FABRICANT / TITULAIRE]])))))</f>
        <v>KAWNEER France</v>
      </c>
      <c r="G222" s="2" t="str">
        <f ca="1">IF('PR-tampon'!B188="","",IF('PR-tampon'!B188=0,"",INDIRECT(NOM_FR_FACADE&amp;ADDRESS('PR-tampon'!$E188,COLUMN(REFERENCEMENT_FACADE[[#Headers],[TYPE DE DOCUMENT DE REFERENCE]])))))</f>
        <v>Document Technique d'Application (DTA)</v>
      </c>
      <c r="H222" s="2" t="str">
        <f ca="1">IF('PR-tampon'!B188="","",IF('PR-tampon'!B188=0,"",INDIRECT(NOM_FR_FACADE&amp;ADDRESS('PR-tampon'!$E188,COLUMN(REFERENCEMENT_FACADE[[#Headers],[REF]])))))</f>
        <v>2.1/22-1823_V2</v>
      </c>
      <c r="I222" s="10">
        <f ca="1">IF('PR-tampon'!B188="","",IF('PR-tampon'!B188=0,"",INDIRECT(NOM_FR_FACADE&amp;ADDRESS('PR-tampon'!$E188,COLUMN(REFERENCEMENT_FACADE[[#Headers],[AVIS LIMITE AU / VALIDITE]])))))</f>
        <v>45838</v>
      </c>
      <c r="J222" s="10" t="str">
        <f ca="1">IF('PR-tampon'!B188="","",IF('PR-tampon'!B188=0,"",INDIRECT(NOM_FR_FACADE&amp;ADDRESS('PR-tampon'!$E188,COLUMN(REFERENCEMENT_FACADE[[#Headers],[TC/TNC
dans le domaine d''emploi visé]])))))</f>
        <v>TC</v>
      </c>
      <c r="K222" s="2" t="str">
        <f ca="1">IF('PR-tampon'!B188="","",IF('PR-tampon'!B188=0,"",INDIRECT(NOM_FR_FACADE&amp;ADDRESS('PR-tampon'!$E188,COLUMN(REFERENCEMENT_FACADE[[#Headers],[Synthèse support visés]])))))</f>
        <v>Charpente bois (NF DTU 31.1)</v>
      </c>
      <c r="L222" s="2" t="str">
        <f ca="1">IF('PR-tampon'!B188="","",IF('PR-tampon'!B188=0,"",INDIRECT(NOM_FR_FACADE&amp;ADDRESS('PR-tampon'!$E188,COLUMN(REFERENCEMENT_FACADE[[#Headers],[LIMITATION DE HAUTEUR DE FACADE3]])))))</f>
        <v>(Situation a à c) h≤ 50 m
(Situation d) h≤ 50 m</v>
      </c>
      <c r="M222" s="108">
        <f ca="1">IF('PR-tampon'!B188="","",IF('PR-tampon'!B188=0,"",INDIRECT(NOM_FR_FACADE&amp;ADDRESS('PR-tampon'!$E188,COLUMN(REFERENCEMENT_FACADE[[#Headers],[LIMITATION DE HAUTEUR DE FACADE]])))))</f>
        <v>50</v>
      </c>
      <c r="N222" s="88" t="str">
        <f ca="1">IF('PR-tampon'!B188="","",IF('PR-tampon'!B188=0,"",IF(INDIRECT(NOM_FR_FACADE&amp;ADDRESS('PR-tampon'!$E188,COLUMN(REFERENCEMENT_FACADE[Observation domaine d''emploi Hauteur])))=0,"-",INDIRECT(NOM_FR_FACADE&amp;ADDRESS('PR-tampon'!$E188,COLUMN(REFERENCEMENT_FACADE[Observation domaine d''emploi Hauteur]))))))</f>
        <v>Nb : Le critère de recherche par hauteur n'étant pas coché ou les données (hauteur ou situation) n'étant pas saisies, l'utilisateur est alerté qu'il peut exister des limites de hauteurs et des dispositions particulières données dans le référentiel technique du procédé qui ne sont pas affichées. 
Le logiciel peut les faire apparaitre, pour ce faire : 
 - la case de recherche en fonction de la hauteur doit être cochée ;
 - les données de hauteur ET de situation du bâtiment doivent être saisies.</v>
      </c>
      <c r="O222" s="2" t="str">
        <f ca="1">IF('PR-tampon'!B188="","",IF('PR-tampon'!B188=0,"",INDIRECT(NOM_FR_FACADE&amp;ADDRESS('PR-tampon'!$E188,COLUMN(REFERENCEMENT_FACADE[[#Headers],[Colonne zone visée]])))))</f>
        <v>4
2
1
1</v>
      </c>
      <c r="P222" s="2" t="str">
        <f ca="1">IF('PR-tampon'!B188="","",IF('PR-tampon'!B188=0,"",INDIRECT(NOM_FR_FACADE&amp;ADDRESS('PR-tampon'!$E188,COLUMN(REFERENCEMENT_FACADE[[#Headers],[Colonne catégorie visée]])))))</f>
        <v>I
II
III
IV</v>
      </c>
      <c r="Q222" s="88" t="str">
        <f ca="1">IF(OR(RECH_CATEGORIE=FALSE,MID(Tableau5[[#This Row],[ZONE DE SISMICITE MAXIMALE POUR LA CATEGORIE DE BATIMENT VISEE]],2,2)="**"),IF('PR-tampon'!B188="","",IF('PR-tampon'!B188=0,"",IF(INDIRECT(NOM_FR_FACADE&amp;ADDRESS('PR-tampon'!$E188,COLUMN(REFERENCEMENT_FACADE[OBSERVATIONS SUR DOMAINE D''EMPLOI Sismique])))="","-",(INDIRECT(NOM_FR_FACADE&amp;ADDRESS('PR-tampon'!$E188,COLUMN(REFERENCEMENT_FACADE[OBSERVATIONS SUR DOMAINE D''EMPLOI Sismique]))))))),"")</f>
        <v>-</v>
      </c>
      <c r="R222" s="2" t="str">
        <f ca="1">IF('PR-tampon'!B188="","",IF('PR-tampon'!B188=0,"",IF(INDIRECT(NOM_FR_FACADE&amp;ADDRESS('PR-tampon'!$E188,COLUMN(REFERENCEMENT_FACADE[REF ApL])))=0,"",INDIRECT(NOM_FR_FACADE&amp;ADDRESS('PR-tampon'!$E188,COLUMN(REFERENCEMENT_FACADE[REF ApL]))))))</f>
        <v/>
      </c>
    </row>
    <row r="223" spans="1:18" ht="170.1" customHeight="1" x14ac:dyDescent="0.3">
      <c r="A223" s="2">
        <f ca="1">IF('PR-tampon'!B189=0,"",IF(A222+1&gt;'MODULE DE RECHERCHE'!$F$36,"",A222+1))</f>
        <v>181</v>
      </c>
      <c r="B223" s="10">
        <f ca="1">IF('PR-tampon'!E189="","",IF('PR-tampon'!E189=0,"",INDIRECT(NOM_FR_FACADE&amp;ADDRESS('PR-tampon'!$E189,COLUMN(REFERENCEMENT_FACADE[[#Headers],[DATE REFERENCEMENT]])))))</f>
        <v>45370</v>
      </c>
      <c r="C223" s="2" t="str">
        <f ca="1">IF('PR-tampon'!B189="","",IF('PR-tampon'!B189=0,"",INDIRECT(NOM_FR_FACADE&amp;ADDRESS('PR-tampon'!$E189,COLUMN(REFERENCEMENT_FACADE[[#Headers],[ASPECT]])))))</f>
        <v>Verre</v>
      </c>
      <c r="D223" s="2" t="str">
        <f ca="1">IF('PR-tampon'!B189="","",IF('PR-tampon'!B189=0,"",INDIRECT(NOM_FR_FACADE&amp;ADDRESS('PR-tampon'!$E189,COLUMN(REFERENCEMENT_FACADE[[#Headers],[TYPE DE PROCEDE]])))))</f>
        <v>Façade légère en vitrage extérieur maintenu par clameaux</v>
      </c>
      <c r="E223" s="2" t="str">
        <f ca="1">IF('PR-tampon'!B189="","",IF('PR-tampon'!B189=0,"",INDIRECT(NOM_FR_FACADE&amp;ADDRESS('PR-tampon'!$E189,COLUMN(REFERENCEMENT_FACADE[[#Headers],[NOM COMMERCIAL DU PROCEDE]])))))</f>
        <v>FWS 50/60 SG CL</v>
      </c>
      <c r="F223" s="2" t="str">
        <f ca="1">IF('PR-tampon'!B189="","",IF('PR-tampon'!B189=0,"",INDIRECT(NOM_FR_FACADE&amp;ADDRESS('PR-tampon'!$E189,COLUMN(REFERENCEMENT_FACADE[[#Headers],[FABRICANT / TITULAIRE]])))))</f>
        <v>Schüco International SCS 
(FR)</v>
      </c>
      <c r="G223" s="2" t="str">
        <f ca="1">IF('PR-tampon'!B189="","",IF('PR-tampon'!B189=0,"",INDIRECT(NOM_FR_FACADE&amp;ADDRESS('PR-tampon'!$E189,COLUMN(REFERENCEMENT_FACADE[[#Headers],[TYPE DE DOCUMENT DE REFERENCE]])))))</f>
        <v>Avis Technique</v>
      </c>
      <c r="H223" s="2" t="str">
        <f ca="1">IF('PR-tampon'!B189="","",IF('PR-tampon'!B189=0,"",INDIRECT(NOM_FR_FACADE&amp;ADDRESS('PR-tampon'!$E189,COLUMN(REFERENCEMENT_FACADE[[#Headers],[REF]])))))</f>
        <v>2.1/21-1822_V2</v>
      </c>
      <c r="I223" s="10">
        <f ca="1">IF('PR-tampon'!B189="","",IF('PR-tampon'!B189=0,"",INDIRECT(NOM_FR_FACADE&amp;ADDRESS('PR-tampon'!$E189,COLUMN(REFERENCEMENT_FACADE[[#Headers],[AVIS LIMITE AU / VALIDITE]])))))</f>
        <v>47817</v>
      </c>
      <c r="J223" s="10" t="str">
        <f ca="1">IF('PR-tampon'!B189="","",IF('PR-tampon'!B189=0,"",INDIRECT(NOM_FR_FACADE&amp;ADDRESS('PR-tampon'!$E189,COLUMN(REFERENCEMENT_FACADE[[#Headers],[TC/TNC
dans le domaine d''emploi visé]])))))</f>
        <v>TC</v>
      </c>
      <c r="K223" s="2" t="str">
        <f ca="1">IF('PR-tampon'!B189="","",IF('PR-tampon'!B189=0,"",INDIRECT(NOM_FR_FACADE&amp;ADDRESS('PR-tampon'!$E189,COLUMN(REFERENCEMENT_FACADE[[#Headers],[Synthèse support visés]])))))</f>
        <v>Charpente bois (NF DTU 31.1)</v>
      </c>
      <c r="L223" s="2" t="str">
        <f ca="1">IF('PR-tampon'!B189="","",IF('PR-tampon'!B189=0,"",INDIRECT(NOM_FR_FACADE&amp;ADDRESS('PR-tampon'!$E189,COLUMN(REFERENCEMENT_FACADE[[#Headers],[LIMITATION DE HAUTEUR DE FACADE3]])))))</f>
        <v>(Situation a à c) h≤ 50 m
(Situation d) h≤ 18 m</v>
      </c>
      <c r="M223" s="108">
        <f ca="1">IF('PR-tampon'!B189="","",IF('PR-tampon'!B189=0,"",INDIRECT(NOM_FR_FACADE&amp;ADDRESS('PR-tampon'!$E189,COLUMN(REFERENCEMENT_FACADE[[#Headers],[LIMITATION DE HAUTEUR DE FACADE]])))))</f>
        <v>50</v>
      </c>
      <c r="N223" s="88" t="str">
        <f ca="1">IF('PR-tampon'!B189="","",IF('PR-tampon'!B189=0,"",IF(INDIRECT(NOM_FR_FACADE&amp;ADDRESS('PR-tampon'!$E189,COLUMN(REFERENCEMENT_FACADE[Observation domaine d''emploi Hauteur])))=0,"-",INDIRECT(NOM_FR_FACADE&amp;ADDRESS('PR-tampon'!$E189,COLUMN(REFERENCEMENT_FACADE[Observation domaine d''emploi Hauteur]))))))</f>
        <v>Nb : Le critère de recherche par hauteur n'étant pas coché ou les données (hauteur ou situation) n'étant pas saisies, l'utilisateur est alerté qu'il peut exister des limites de hauteurs et des dispositions particulières données dans le référentiel technique du procédé qui ne sont pas affichées. 
Le logiciel peut les faire apparaitre, pour ce faire : 
 - la case de recherche en fonction de la hauteur doit être cochée ;
 - les données de hauteur ET de situation du bâtiment doivent être saisies.</v>
      </c>
      <c r="O223" s="2" t="str">
        <f ca="1">IF('PR-tampon'!B189="","",IF('PR-tampon'!B189=0,"",INDIRECT(NOM_FR_FACADE&amp;ADDRESS('PR-tampon'!$E189,COLUMN(REFERENCEMENT_FACADE[[#Headers],[Colonne zone visée]])))))</f>
        <v>4
4
4
4</v>
      </c>
      <c r="P223" s="2" t="str">
        <f ca="1">IF('PR-tampon'!B189="","",IF('PR-tampon'!B189=0,"",INDIRECT(NOM_FR_FACADE&amp;ADDRESS('PR-tampon'!$E189,COLUMN(REFERENCEMENT_FACADE[[#Headers],[Colonne catégorie visée]])))))</f>
        <v>I
II
III
IV</v>
      </c>
      <c r="Q223" s="88" t="str">
        <f ca="1">IF(OR(RECH_CATEGORIE=FALSE,MID(Tableau5[[#This Row],[ZONE DE SISMICITE MAXIMALE POUR LA CATEGORIE DE BATIMENT VISEE]],2,2)="**"),IF('PR-tampon'!B189="","",IF('PR-tampon'!B189=0,"",IF(INDIRECT(NOM_FR_FACADE&amp;ADDRESS('PR-tampon'!$E189,COLUMN(REFERENCEMENT_FACADE[OBSERVATIONS SUR DOMAINE D''EMPLOI Sismique])))="","-",(INDIRECT(NOM_FR_FACADE&amp;ADDRESS('PR-tampon'!$E189,COLUMN(REFERENCEMENT_FACADE[OBSERVATIONS SUR DOMAINE D''EMPLOI Sismique]))))))),"")</f>
        <v>-</v>
      </c>
      <c r="R223" s="2" t="str">
        <f ca="1">IF('PR-tampon'!B189="","",IF('PR-tampon'!B189=0,"",IF(INDIRECT(NOM_FR_FACADE&amp;ADDRESS('PR-tampon'!$E189,COLUMN(REFERENCEMENT_FACADE[REF ApL])))=0,"",INDIRECT(NOM_FR_FACADE&amp;ADDRESS('PR-tampon'!$E189,COLUMN(REFERENCEMENT_FACADE[REF ApL]))))))</f>
        <v/>
      </c>
    </row>
    <row r="224" spans="1:18" ht="170.1" customHeight="1" x14ac:dyDescent="0.3">
      <c r="A224" s="2">
        <f ca="1">IF('PR-tampon'!B190=0,"",IF(A223+1&gt;'MODULE DE RECHERCHE'!$F$36,"",A223+1))</f>
        <v>182</v>
      </c>
      <c r="B224" s="10">
        <f ca="1">IF('PR-tampon'!E190="","",IF('PR-tampon'!E190=0,"",INDIRECT(NOM_FR_FACADE&amp;ADDRESS('PR-tampon'!$E190,COLUMN(REFERENCEMENT_FACADE[[#Headers],[DATE REFERENCEMENT]])))))</f>
        <v>45303</v>
      </c>
      <c r="C224" s="2" t="str">
        <f ca="1">IF('PR-tampon'!B190="","",IF('PR-tampon'!B190=0,"",INDIRECT(NOM_FR_FACADE&amp;ADDRESS('PR-tampon'!$E190,COLUMN(REFERENCEMENT_FACADE[[#Headers],[ASPECT]])))))</f>
        <v>Verre</v>
      </c>
      <c r="D224" s="2" t="str">
        <f ca="1">IF('PR-tampon'!B190="","",IF('PR-tampon'!B190=0,"",INDIRECT(NOM_FR_FACADE&amp;ADDRESS('PR-tampon'!$E190,COLUMN(REFERENCEMENT_FACADE[[#Headers],[TYPE DE PROCEDE]])))))</f>
        <v>Façade légère respirante</v>
      </c>
      <c r="E224" s="2" t="str">
        <f ca="1">IF('PR-tampon'!B190="","",IF('PR-tampon'!B190=0,"",INDIRECT(NOM_FR_FACADE&amp;ADDRESS('PR-tampon'!$E190,COLUMN(REFERENCEMENT_FACADE[[#Headers],[NOM COMMERCIAL DU PROCEDE]])))))</f>
        <v>SFC 85 Respirant</v>
      </c>
      <c r="F224" s="2" t="str">
        <f ca="1">IF('PR-tampon'!B190="","",IF('PR-tampon'!B190=0,"",INDIRECT(NOM_FR_FACADE&amp;ADDRESS('PR-tampon'!$E190,COLUMN(REFERENCEMENT_FACADE[[#Headers],[FABRICANT / TITULAIRE]])))))</f>
        <v>Schüco International SCS 
(FR)</v>
      </c>
      <c r="G224" s="2" t="str">
        <f ca="1">IF('PR-tampon'!B190="","",IF('PR-tampon'!B190=0,"",INDIRECT(NOM_FR_FACADE&amp;ADDRESS('PR-tampon'!$E190,COLUMN(REFERENCEMENT_FACADE[[#Headers],[TYPE DE DOCUMENT DE REFERENCE]])))))</f>
        <v>Document Technique d'Application (DTA)</v>
      </c>
      <c r="H224" s="2" t="str">
        <f ca="1">IF('PR-tampon'!B190="","",IF('PR-tampon'!B190=0,"",INDIRECT(NOM_FR_FACADE&amp;ADDRESS('PR-tampon'!$E190,COLUMN(REFERENCEMENT_FACADE[[#Headers],[REF]])))))</f>
        <v>2.1/13-1538_V4</v>
      </c>
      <c r="I224" s="10">
        <f ca="1">IF('PR-tampon'!B190="","",IF('PR-tampon'!B190=0,"",INDIRECT(NOM_FR_FACADE&amp;ADDRESS('PR-tampon'!$E190,COLUMN(REFERENCEMENT_FACADE[[#Headers],[AVIS LIMITE AU / VALIDITE]])))))</f>
        <v>47299</v>
      </c>
      <c r="J224" s="10" t="str">
        <f ca="1">IF('PR-tampon'!B190="","",IF('PR-tampon'!B190=0,"",INDIRECT(NOM_FR_FACADE&amp;ADDRESS('PR-tampon'!$E190,COLUMN(REFERENCEMENT_FACADE[[#Headers],[TC/TNC
dans le domaine d''emploi visé]])))))</f>
        <v>TC</v>
      </c>
      <c r="K224" s="2" t="str">
        <f ca="1">IF('PR-tampon'!B190="","",IF('PR-tampon'!B190=0,"",INDIRECT(NOM_FR_FACADE&amp;ADDRESS('PR-tampon'!$E190,COLUMN(REFERENCEMENT_FACADE[[#Headers],[Synthèse support visés]])))))</f>
        <v>Charpente bois (NF DTU 31.1)</v>
      </c>
      <c r="L224" s="2" t="str">
        <f ca="1">IF('PR-tampon'!B190="","",IF('PR-tampon'!B190=0,"",INDIRECT(NOM_FR_FACADE&amp;ADDRESS('PR-tampon'!$E190,COLUMN(REFERENCEMENT_FACADE[[#Headers],[LIMITATION DE HAUTEUR DE FACADE3]])))))</f>
        <v>(Situation a à c) h≤ 50 m
(Situation d) h≤ 50 m</v>
      </c>
      <c r="M224" s="108">
        <f ca="1">IF('PR-tampon'!B190="","",IF('PR-tampon'!B190=0,"",INDIRECT(NOM_FR_FACADE&amp;ADDRESS('PR-tampon'!$E190,COLUMN(REFERENCEMENT_FACADE[[#Headers],[LIMITATION DE HAUTEUR DE FACADE]])))))</f>
        <v>50</v>
      </c>
      <c r="N224" s="88" t="str">
        <f ca="1">IF('PR-tampon'!B190="","",IF('PR-tampon'!B190=0,"",IF(INDIRECT(NOM_FR_FACADE&amp;ADDRESS('PR-tampon'!$E190,COLUMN(REFERENCEMENT_FACADE[Observation domaine d''emploi Hauteur])))=0,"-",INDIRECT(NOM_FR_FACADE&amp;ADDRESS('PR-tampon'!$E190,COLUMN(REFERENCEMENT_FACADE[Observation domaine d''emploi Hauteur]))))))</f>
        <v>Nb : Le critère de recherche par hauteur n'étant pas coché ou les données (hauteur ou situation) n'étant pas saisies, l'utilisateur est alerté qu'il peut exister des limites de hauteurs et des dispositions particulières données dans le référentiel technique du procédé qui ne sont pas affichées. 
Le logiciel peut les faire apparaitre, pour ce faire : 
 - la case de recherche en fonction de la hauteur doit être cochée ;
 - les données de hauteur ET de situation du bâtiment doivent être saisies.</v>
      </c>
      <c r="O224" s="2" t="str">
        <f ca="1">IF('PR-tampon'!B190="","",IF('PR-tampon'!B190=0,"",INDIRECT(NOM_FR_FACADE&amp;ADDRESS('PR-tampon'!$E190,COLUMN(REFERENCEMENT_FACADE[[#Headers],[Colonne zone visée]])))))</f>
        <v>4
4
4
4</v>
      </c>
      <c r="P224" s="2" t="str">
        <f ca="1">IF('PR-tampon'!B190="","",IF('PR-tampon'!B190=0,"",INDIRECT(NOM_FR_FACADE&amp;ADDRESS('PR-tampon'!$E190,COLUMN(REFERENCEMENT_FACADE[[#Headers],[Colonne catégorie visée]])))))</f>
        <v>I
II
III
IV</v>
      </c>
      <c r="Q224" s="88" t="str">
        <f ca="1">IF(OR(RECH_CATEGORIE=FALSE,MID(Tableau5[[#This Row],[ZONE DE SISMICITE MAXIMALE POUR LA CATEGORIE DE BATIMENT VISEE]],2,2)="**"),IF('PR-tampon'!B190="","",IF('PR-tampon'!B190=0,"",IF(INDIRECT(NOM_FR_FACADE&amp;ADDRESS('PR-tampon'!$E190,COLUMN(REFERENCEMENT_FACADE[OBSERVATIONS SUR DOMAINE D''EMPLOI Sismique])))="","-",(INDIRECT(NOM_FR_FACADE&amp;ADDRESS('PR-tampon'!$E190,COLUMN(REFERENCEMENT_FACADE[OBSERVATIONS SUR DOMAINE D''EMPLOI Sismique]))))))),"")</f>
        <v>-</v>
      </c>
      <c r="R224" s="2" t="str">
        <f ca="1">IF('PR-tampon'!B190="","",IF('PR-tampon'!B190=0,"",IF(INDIRECT(NOM_FR_FACADE&amp;ADDRESS('PR-tampon'!$E190,COLUMN(REFERENCEMENT_FACADE[REF ApL])))=0,"",INDIRECT(NOM_FR_FACADE&amp;ADDRESS('PR-tampon'!$E190,COLUMN(REFERENCEMENT_FACADE[REF ApL]))))))</f>
        <v/>
      </c>
    </row>
    <row r="225" spans="1:18" ht="170.1" customHeight="1" x14ac:dyDescent="0.3">
      <c r="A225" s="2">
        <f ca="1">IF('PR-tampon'!B191=0,"",IF(A224+1&gt;'MODULE DE RECHERCHE'!$F$36,"",A224+1))</f>
        <v>183</v>
      </c>
      <c r="B225" s="10">
        <f ca="1">IF('PR-tampon'!E191="","",IF('PR-tampon'!E191=0,"",INDIRECT(NOM_FR_FACADE&amp;ADDRESS('PR-tampon'!$E191,COLUMN(REFERENCEMENT_FACADE[[#Headers],[DATE REFERENCEMENT]])))))</f>
        <v>44893</v>
      </c>
      <c r="C225" s="2" t="str">
        <f ca="1">IF('PR-tampon'!B191="","",IF('PR-tampon'!B191=0,"",INDIRECT(NOM_FR_FACADE&amp;ADDRESS('PR-tampon'!$E191,COLUMN(REFERENCEMENT_FACADE[[#Headers],[ASPECT]])))))</f>
        <v>Verre</v>
      </c>
      <c r="D225" s="2" t="str">
        <f ca="1">IF('PR-tampon'!B191="","",IF('PR-tampon'!B191=0,"",INDIRECT(NOM_FR_FACADE&amp;ADDRESS('PR-tampon'!$E191,COLUMN(REFERENCEMENT_FACADE[[#Headers],[TYPE DE PROCEDE]])))))</f>
        <v>Façade légère respirante</v>
      </c>
      <c r="E225" s="2" t="str">
        <f ca="1">IF('PR-tampon'!B191="","",IF('PR-tampon'!B191=0,"",INDIRECT(NOM_FR_FACADE&amp;ADDRESS('PR-tampon'!$E191,COLUMN(REFERENCEMENT_FACADE[[#Headers],[NOM COMMERCIAL DU PROCEDE]])))))</f>
        <v>DB 3.0</v>
      </c>
      <c r="F225" s="2" t="str">
        <f ca="1">IF('PR-tampon'!B191="","",IF('PR-tampon'!B191=0,"",INDIRECT(NOM_FR_FACADE&amp;ADDRESS('PR-tampon'!$E191,COLUMN(REFERENCEMENT_FACADE[[#Headers],[FABRICANT / TITULAIRE]])))))</f>
        <v>Paquet Fontaine
(FR)</v>
      </c>
      <c r="G225" s="2" t="str">
        <f ca="1">IF('PR-tampon'!B191="","",IF('PR-tampon'!B191=0,"",INDIRECT(NOM_FR_FACADE&amp;ADDRESS('PR-tampon'!$E191,COLUMN(REFERENCEMENT_FACADE[[#Headers],[TYPE DE DOCUMENT DE REFERENCE]])))))</f>
        <v>Avis Technique</v>
      </c>
      <c r="H225" s="2" t="str">
        <f ca="1">IF('PR-tampon'!B191="","",IF('PR-tampon'!B191=0,"",INDIRECT(NOM_FR_FACADE&amp;ADDRESS('PR-tampon'!$E191,COLUMN(REFERENCEMENT_FACADE[[#Headers],[REF]])))))</f>
        <v>2.1/14-1638_V2</v>
      </c>
      <c r="I225" s="10">
        <f ca="1">IF('PR-tampon'!B191="","",IF('PR-tampon'!B191=0,"",INDIRECT(NOM_FR_FACADE&amp;ADDRESS('PR-tampon'!$E191,COLUMN(REFERENCEMENT_FACADE[[#Headers],[AVIS LIMITE AU / VALIDITE]])))))</f>
        <v>45657</v>
      </c>
      <c r="J225" s="10" t="str">
        <f ca="1">IF('PR-tampon'!B191="","",IF('PR-tampon'!B191=0,"",INDIRECT(NOM_FR_FACADE&amp;ADDRESS('PR-tampon'!$E191,COLUMN(REFERENCEMENT_FACADE[[#Headers],[TC/TNC
dans le domaine d''emploi visé]])))))</f>
        <v>TC</v>
      </c>
      <c r="K225" s="2" t="str">
        <f ca="1">IF('PR-tampon'!B191="","",IF('PR-tampon'!B191=0,"",INDIRECT(NOM_FR_FACADE&amp;ADDRESS('PR-tampon'!$E191,COLUMN(REFERENCEMENT_FACADE[[#Headers],[Synthèse support visés]])))))</f>
        <v>Charpente bois (NF DTU 31.1)</v>
      </c>
      <c r="L225" s="2" t="str">
        <f ca="1">IF('PR-tampon'!B191="","",IF('PR-tampon'!B191=0,"",INDIRECT(NOM_FR_FACADE&amp;ADDRESS('PR-tampon'!$E191,COLUMN(REFERENCEMENT_FACADE[[#Headers],[LIMITATION DE HAUTEUR DE FACADE3]])))))</f>
        <v>(Situation a à c) h≤ 50 m
(Situation d) h≤ 18 m</v>
      </c>
      <c r="M225" s="108">
        <f ca="1">IF('PR-tampon'!B191="","",IF('PR-tampon'!B191=0,"",INDIRECT(NOM_FR_FACADE&amp;ADDRESS('PR-tampon'!$E191,COLUMN(REFERENCEMENT_FACADE[[#Headers],[LIMITATION DE HAUTEUR DE FACADE]])))))</f>
        <v>50</v>
      </c>
      <c r="N225" s="88" t="str">
        <f ca="1">IF('PR-tampon'!B191="","",IF('PR-tampon'!B191=0,"",IF(INDIRECT(NOM_FR_FACADE&amp;ADDRESS('PR-tampon'!$E191,COLUMN(REFERENCEMENT_FACADE[Observation domaine d''emploi Hauteur])))=0,"-",INDIRECT(NOM_FR_FACADE&amp;ADDRESS('PR-tampon'!$E191,COLUMN(REFERENCEMENT_FACADE[Observation domaine d''emploi Hauteur]))))))</f>
        <v>Nb : Le critère de recherche par hauteur n'étant pas coché ou les données (hauteur ou situation) n'étant pas saisies, l'utilisateur est alerté qu'il peut exister des limites de hauteurs et des dispositions particulières données dans le référentiel technique du procédé qui ne sont pas affichées. 
Le logiciel peut les faire apparaitre, pour ce faire : 
 - la case de recherche en fonction de la hauteur doit être cochée ;
 - les données de hauteur ET de situation du bâtiment doivent être saisies.</v>
      </c>
      <c r="O225" s="2" t="str">
        <f ca="1">IF('PR-tampon'!B191="","",IF('PR-tampon'!B191=0,"",INDIRECT(NOM_FR_FACADE&amp;ADDRESS('PR-tampon'!$E191,COLUMN(REFERENCEMENT_FACADE[[#Headers],[Colonne zone visée]])))))</f>
        <v>4
4
4
4</v>
      </c>
      <c r="P225" s="2" t="str">
        <f ca="1">IF('PR-tampon'!B191="","",IF('PR-tampon'!B191=0,"",INDIRECT(NOM_FR_FACADE&amp;ADDRESS('PR-tampon'!$E191,COLUMN(REFERENCEMENT_FACADE[[#Headers],[Colonne catégorie visée]])))))</f>
        <v>I
II
III
IV</v>
      </c>
      <c r="Q225" s="88" t="str">
        <f ca="1">IF(OR(RECH_CATEGORIE=FALSE,MID(Tableau5[[#This Row],[ZONE DE SISMICITE MAXIMALE POUR LA CATEGORIE DE BATIMENT VISEE]],2,2)="**"),IF('PR-tampon'!B191="","",IF('PR-tampon'!B191=0,"",IF(INDIRECT(NOM_FR_FACADE&amp;ADDRESS('PR-tampon'!$E191,COLUMN(REFERENCEMENT_FACADE[OBSERVATIONS SUR DOMAINE D''EMPLOI Sismique])))="","-",(INDIRECT(NOM_FR_FACADE&amp;ADDRESS('PR-tampon'!$E191,COLUMN(REFERENCEMENT_FACADE[OBSERVATIONS SUR DOMAINE D''EMPLOI Sismique]))))))),"")</f>
        <v>-</v>
      </c>
      <c r="R225" s="2" t="str">
        <f ca="1">IF('PR-tampon'!B191="","",IF('PR-tampon'!B191=0,"",IF(INDIRECT(NOM_FR_FACADE&amp;ADDRESS('PR-tampon'!$E191,COLUMN(REFERENCEMENT_FACADE[REF ApL])))=0,"",INDIRECT(NOM_FR_FACADE&amp;ADDRESS('PR-tampon'!$E191,COLUMN(REFERENCEMENT_FACADE[REF ApL]))))))</f>
        <v/>
      </c>
    </row>
    <row r="226" spans="1:18" ht="170.1" customHeight="1" x14ac:dyDescent="0.3">
      <c r="A226" s="2">
        <f ca="1">IF('PR-tampon'!B192=0,"",IF(A225+1&gt;'MODULE DE RECHERCHE'!$F$36,"",A225+1))</f>
        <v>184</v>
      </c>
      <c r="B226" s="10">
        <f ca="1">IF('PR-tampon'!E192="","",IF('PR-tampon'!E192=0,"",INDIRECT(NOM_FR_FACADE&amp;ADDRESS('PR-tampon'!$E192,COLUMN(REFERENCEMENT_FACADE[[#Headers],[DATE REFERENCEMENT]])))))</f>
        <v>44536</v>
      </c>
      <c r="C226" s="2" t="str">
        <f ca="1">IF('PR-tampon'!B192="","",IF('PR-tampon'!B192=0,"",INDIRECT(NOM_FR_FACADE&amp;ADDRESS('PR-tampon'!$E192,COLUMN(REFERENCEMENT_FACADE[[#Headers],[ASPECT]])))))</f>
        <v>Verre</v>
      </c>
      <c r="D226" s="2" t="str">
        <f ca="1">IF('PR-tampon'!B192="","",IF('PR-tampon'!B192=0,"",INDIRECT(NOM_FR_FACADE&amp;ADDRESS('PR-tampon'!$E192,COLUMN(REFERENCEMENT_FACADE[[#Headers],[TYPE DE PROCEDE]])))))</f>
        <v xml:space="preserve">Façade légère respirante </v>
      </c>
      <c r="E226" s="2" t="str">
        <f ca="1">IF('PR-tampon'!B192="","",IF('PR-tampon'!B192=0,"",INDIRECT(NOM_FR_FACADE&amp;ADDRESS('PR-tampon'!$E192,COLUMN(REFERENCEMENT_FACADE[[#Headers],[NOM COMMERCIAL DU PROCEDE]])))))</f>
        <v>Mecano Respirant</v>
      </c>
      <c r="F226" s="2" t="str">
        <f ca="1">IF('PR-tampon'!B192="","",IF('PR-tampon'!B192=0,"",INDIRECT(NOM_FR_FACADE&amp;ADDRESS('PR-tampon'!$E192,COLUMN(REFERENCEMENT_FACADE[[#Headers],[FABRICANT / TITULAIRE]])))))</f>
        <v>Hydro Building Systems</v>
      </c>
      <c r="G226" s="2" t="str">
        <f ca="1">IF('PR-tampon'!B192="","",IF('PR-tampon'!B192=0,"",INDIRECT(NOM_FR_FACADE&amp;ADDRESS('PR-tampon'!$E192,COLUMN(REFERENCEMENT_FACADE[[#Headers],[TYPE DE DOCUMENT DE REFERENCE]])))))</f>
        <v>Document Technique d'Application (DTA)</v>
      </c>
      <c r="H226" s="2" t="str">
        <f ca="1">IF('PR-tampon'!B192="","",IF('PR-tampon'!B192=0,"",INDIRECT(NOM_FR_FACADE&amp;ADDRESS('PR-tampon'!$E192,COLUMN(REFERENCEMENT_FACADE[[#Headers],[REF]])))))</f>
        <v>2.1/14-1608_V3</v>
      </c>
      <c r="I226" s="10">
        <f ca="1">IF('PR-tampon'!B192="","",IF('PR-tampon'!B192=0,"",INDIRECT(NOM_FR_FACADE&amp;ADDRESS('PR-tampon'!$E192,COLUMN(REFERENCEMENT_FACADE[[#Headers],[AVIS LIMITE AU / VALIDITE]])))))</f>
        <v>46142</v>
      </c>
      <c r="J226" s="10" t="str">
        <f ca="1">IF('PR-tampon'!B192="","",IF('PR-tampon'!B192=0,"",INDIRECT(NOM_FR_FACADE&amp;ADDRESS('PR-tampon'!$E192,COLUMN(REFERENCEMENT_FACADE[[#Headers],[TC/TNC
dans le domaine d''emploi visé]])))))</f>
        <v>TC</v>
      </c>
      <c r="K226" s="2" t="str">
        <f ca="1">IF('PR-tampon'!B192="","",IF('PR-tampon'!B192=0,"",INDIRECT(NOM_FR_FACADE&amp;ADDRESS('PR-tampon'!$E192,COLUMN(REFERENCEMENT_FACADE[[#Headers],[Synthèse support visés]])))))</f>
        <v>Charpente bois (NF DTU 31.1)</v>
      </c>
      <c r="L226" s="2" t="str">
        <f ca="1">IF('PR-tampon'!B192="","",IF('PR-tampon'!B192=0,"",INDIRECT(NOM_FR_FACADE&amp;ADDRESS('PR-tampon'!$E192,COLUMN(REFERENCEMENT_FACADE[[#Headers],[LIMITATION DE HAUTEUR DE FACADE3]])))))</f>
        <v xml:space="preserve">(Situation a à c) h≤ 28 m
</v>
      </c>
      <c r="M226" s="108">
        <f ca="1">IF('PR-tampon'!B192="","",IF('PR-tampon'!B192=0,"",INDIRECT(NOM_FR_FACADE&amp;ADDRESS('PR-tampon'!$E192,COLUMN(REFERENCEMENT_FACADE[[#Headers],[LIMITATION DE HAUTEUR DE FACADE]])))))</f>
        <v>28</v>
      </c>
      <c r="N226" s="88" t="str">
        <f ca="1">IF('PR-tampon'!B192="","",IF('PR-tampon'!B192=0,"",IF(INDIRECT(NOM_FR_FACADE&amp;ADDRESS('PR-tampon'!$E192,COLUMN(REFERENCEMENT_FACADE[Observation domaine d''emploi Hauteur])))=0,"-",INDIRECT(NOM_FR_FACADE&amp;ADDRESS('PR-tampon'!$E192,COLUMN(REFERENCEMENT_FACADE[Observation domaine d''emploi Hauteur]))))))</f>
        <v>Nb : Le critère de recherche par hauteur n'étant pas coché ou les données (hauteur ou situation) n'étant pas saisies, l'utilisateur est alerté qu'il peut exister des limites de hauteurs et des dispositions particulières données dans le référentiel technique du procédé qui ne sont pas affichées. 
Le logiciel peut les faire apparaitre, pour ce faire : 
 - la case de recherche en fonction de la hauteur doit être cochée ;
 - les données de hauteur ET de situation du bâtiment doivent être saisies.</v>
      </c>
      <c r="O226" s="2" t="str">
        <f ca="1">IF('PR-tampon'!B192="","",IF('PR-tampon'!B192=0,"",INDIRECT(NOM_FR_FACADE&amp;ADDRESS('PR-tampon'!$E192,COLUMN(REFERENCEMENT_FACADE[[#Headers],[Colonne zone visée]])))))</f>
        <v>4
4
4
4</v>
      </c>
      <c r="P226" s="2" t="str">
        <f ca="1">IF('PR-tampon'!B192="","",IF('PR-tampon'!B192=0,"",INDIRECT(NOM_FR_FACADE&amp;ADDRESS('PR-tampon'!$E192,COLUMN(REFERENCEMENT_FACADE[[#Headers],[Colonne catégorie visée]])))))</f>
        <v>I
II
III
IV</v>
      </c>
      <c r="Q226" s="88" t="str">
        <f ca="1">IF(OR(RECH_CATEGORIE=FALSE,MID(Tableau5[[#This Row],[ZONE DE SISMICITE MAXIMALE POUR LA CATEGORIE DE BATIMENT VISEE]],2,2)="**"),IF('PR-tampon'!B192="","",IF('PR-tampon'!B192=0,"",IF(INDIRECT(NOM_FR_FACADE&amp;ADDRESS('PR-tampon'!$E192,COLUMN(REFERENCEMENT_FACADE[OBSERVATIONS SUR DOMAINE D''EMPLOI Sismique])))="","-",(INDIRECT(NOM_FR_FACADE&amp;ADDRESS('PR-tampon'!$E192,COLUMN(REFERENCEMENT_FACADE[OBSERVATIONS SUR DOMAINE D''EMPLOI Sismique]))))))),"")</f>
        <v>-</v>
      </c>
      <c r="R226" s="2" t="str">
        <f ca="1">IF('PR-tampon'!B192="","",IF('PR-tampon'!B192=0,"",IF(INDIRECT(NOM_FR_FACADE&amp;ADDRESS('PR-tampon'!$E192,COLUMN(REFERENCEMENT_FACADE[REF ApL])))=0,"",INDIRECT(NOM_FR_FACADE&amp;ADDRESS('PR-tampon'!$E192,COLUMN(REFERENCEMENT_FACADE[REF ApL]))))))</f>
        <v/>
      </c>
    </row>
    <row r="227" spans="1:18" ht="170.1" customHeight="1" x14ac:dyDescent="0.3">
      <c r="A227" s="2">
        <f ca="1">IF('PR-tampon'!B193=0,"",IF(A226+1&gt;'MODULE DE RECHERCHE'!$F$36,"",A226+1))</f>
        <v>185</v>
      </c>
      <c r="B227" s="10">
        <f ca="1">IF('PR-tampon'!E193="","",IF('PR-tampon'!E193=0,"",INDIRECT(NOM_FR_FACADE&amp;ADDRESS('PR-tampon'!$E193,COLUMN(REFERENCEMENT_FACADE[[#Headers],[DATE REFERENCEMENT]])))))</f>
        <v>43749</v>
      </c>
      <c r="C227" s="2" t="str">
        <f ca="1">IF('PR-tampon'!B193="","",IF('PR-tampon'!B193=0,"",INDIRECT(NOM_FR_FACADE&amp;ADDRESS('PR-tampon'!$E193,COLUMN(REFERENCEMENT_FACADE[[#Headers],[ASPECT]])))))</f>
        <v>Verre</v>
      </c>
      <c r="D227" s="2" t="str">
        <f ca="1">IF('PR-tampon'!B193="","",IF('PR-tampon'!B193=0,"",INDIRECT(NOM_FR_FACADE&amp;ADDRESS('PR-tampon'!$E193,COLUMN(REFERENCEMENT_FACADE[[#Headers],[TYPE DE PROCEDE]])))))</f>
        <v>Système de Vitrage Extérieur Attaché 
(VEA)</v>
      </c>
      <c r="E227" s="2" t="str">
        <f ca="1">IF('PR-tampon'!B193="","",IF('PR-tampon'!B193=0,"",INDIRECT(NOM_FR_FACADE&amp;ADDRESS('PR-tampon'!$E193,COLUMN(REFERENCEMENT_FACADE[[#Headers],[NOM COMMERCIAL DU PROCEDE]])))))</f>
        <v>Structura Vision R</v>
      </c>
      <c r="F227" s="2" t="str">
        <f ca="1">IF('PR-tampon'!B193="","",IF('PR-tampon'!B193=0,"",INDIRECT(NOM_FR_FACADE&amp;ADDRESS('PR-tampon'!$E193,COLUMN(REFERENCEMENT_FACADE[[#Headers],[FABRICANT / TITULAIRE]])))))</f>
        <v>AGC Glass 
(FR)</v>
      </c>
      <c r="G227" s="2" t="str">
        <f ca="1">IF('PR-tampon'!B193="","",IF('PR-tampon'!B193=0,"",INDIRECT(NOM_FR_FACADE&amp;ADDRESS('PR-tampon'!$E193,COLUMN(REFERENCEMENT_FACADE[[#Headers],[TYPE DE DOCUMENT DE REFERENCE]])))))</f>
        <v>Avis technique</v>
      </c>
      <c r="H227" s="2" t="str">
        <f ca="1">IF('PR-tampon'!B193="","",IF('PR-tampon'!B193=0,"",INDIRECT(NOM_FR_FACADE&amp;ADDRESS('PR-tampon'!$E193,COLUMN(REFERENCEMENT_FACADE[[#Headers],[REF]])))))</f>
        <v>2.1/13-1572_V2</v>
      </c>
      <c r="I227" s="10">
        <f ca="1">IF('PR-tampon'!B193="","",IF('PR-tampon'!B193=0,"",INDIRECT(NOM_FR_FACADE&amp;ADDRESS('PR-tampon'!$E193,COLUMN(REFERENCEMENT_FACADE[[#Headers],[AVIS LIMITE AU / VALIDITE]])))))</f>
        <v>45657</v>
      </c>
      <c r="J227" s="10" t="str">
        <f ca="1">IF('PR-tampon'!B193="","",IF('PR-tampon'!B193=0,"",INDIRECT(NOM_FR_FACADE&amp;ADDRESS('PR-tampon'!$E193,COLUMN(REFERENCEMENT_FACADE[[#Headers],[TC/TNC
dans le domaine d''emploi visé]])))))</f>
        <v>TC</v>
      </c>
      <c r="K227" s="2" t="str">
        <f ca="1">IF('PR-tampon'!B193="","",IF('PR-tampon'!B193=0,"",INDIRECT(NOM_FR_FACADE&amp;ADDRESS('PR-tampon'!$E193,COLUMN(REFERENCEMENT_FACADE[[#Headers],[Synthèse support visés]])))))</f>
        <v>Charpente bois (NF DTU 31.1)</v>
      </c>
      <c r="L227" s="2" t="str">
        <f ca="1">IF('PR-tampon'!B193="","",IF('PR-tampon'!B193=0,"",INDIRECT(NOM_FR_FACADE&amp;ADDRESS('PR-tampon'!$E193,COLUMN(REFERENCEMENT_FACADE[[#Headers],[LIMITATION DE HAUTEUR DE FACADE3]])))))</f>
        <v>(Situation a à c) h≤ 50 m
(Situation d) h≤ 50 m</v>
      </c>
      <c r="M227" s="108">
        <f ca="1">IF('PR-tampon'!B193="","",IF('PR-tampon'!B193=0,"",INDIRECT(NOM_FR_FACADE&amp;ADDRESS('PR-tampon'!$E193,COLUMN(REFERENCEMENT_FACADE[[#Headers],[LIMITATION DE HAUTEUR DE FACADE]])))))</f>
        <v>50</v>
      </c>
      <c r="N227" s="88" t="str">
        <f ca="1">IF('PR-tampon'!B193="","",IF('PR-tampon'!B193=0,"",IF(INDIRECT(NOM_FR_FACADE&amp;ADDRESS('PR-tampon'!$E193,COLUMN(REFERENCEMENT_FACADE[Observation domaine d''emploi Hauteur])))=0,"-",INDIRECT(NOM_FR_FACADE&amp;ADDRESS('PR-tampon'!$E193,COLUMN(REFERENCEMENT_FACADE[Observation domaine d''emploi Hauteur]))))))</f>
        <v>Nb : Le critère de recherche par hauteur n'étant pas coché ou les données (hauteur ou situation) n'étant pas saisies, l'utilisateur est alerté qu'il peut exister des limites de hauteurs et des dispositions particulières données dans le référentiel technique du procédé qui ne sont pas affichées. 
Le logiciel peut les faire apparaitre, pour ce faire : 
 - la case de recherche en fonction de la hauteur doit être cochée ;
 - les données de hauteur ET de situation du bâtiment doivent être saisies.</v>
      </c>
      <c r="O227" s="2" t="str">
        <f ca="1">IF('PR-tampon'!B193="","",IF('PR-tampon'!B193=0,"",INDIRECT(NOM_FR_FACADE&amp;ADDRESS('PR-tampon'!$E193,COLUMN(REFERENCEMENT_FACADE[[#Headers],[Colonne zone visée]])))))</f>
        <v>4
4
3
3</v>
      </c>
      <c r="P227" s="2" t="str">
        <f ca="1">IF('PR-tampon'!B193="","",IF('PR-tampon'!B193=0,"",INDIRECT(NOM_FR_FACADE&amp;ADDRESS('PR-tampon'!$E193,COLUMN(REFERENCEMENT_FACADE[[#Headers],[Colonne catégorie visée]])))))</f>
        <v>I
II
III
IV</v>
      </c>
      <c r="Q227" s="88" t="str">
        <f ca="1">IF(OR(RECH_CATEGORIE=FALSE,MID(Tableau5[[#This Row],[ZONE DE SISMICITE MAXIMALE POUR LA CATEGORIE DE BATIMENT VISEE]],2,2)="**"),IF('PR-tampon'!B193="","",IF('PR-tampon'!B193=0,"",IF(INDIRECT(NOM_FR_FACADE&amp;ADDRESS('PR-tampon'!$E193,COLUMN(REFERENCEMENT_FACADE[OBSERVATIONS SUR DOMAINE D''EMPLOI Sismique])))="","-",(INDIRECT(NOM_FR_FACADE&amp;ADDRESS('PR-tampon'!$E193,COLUMN(REFERENCEMENT_FACADE[OBSERVATIONS SUR DOMAINE D''EMPLOI Sismique]))))))),"")</f>
        <v>-</v>
      </c>
      <c r="R227" s="2" t="str">
        <f ca="1">IF('PR-tampon'!B193="","",IF('PR-tampon'!B193=0,"",IF(INDIRECT(NOM_FR_FACADE&amp;ADDRESS('PR-tampon'!$E193,COLUMN(REFERENCEMENT_FACADE[REF ApL])))=0,"",INDIRECT(NOM_FR_FACADE&amp;ADDRESS('PR-tampon'!$E193,COLUMN(REFERENCEMENT_FACADE[REF ApL]))))))</f>
        <v/>
      </c>
    </row>
    <row r="228" spans="1:18" ht="170.1" customHeight="1" x14ac:dyDescent="0.3">
      <c r="A228" s="2">
        <f ca="1">IF('PR-tampon'!B194=0,"",IF(A227+1&gt;'MODULE DE RECHERCHE'!$F$36,"",A227+1))</f>
        <v>186</v>
      </c>
      <c r="B228" s="10">
        <f ca="1">IF('PR-tampon'!E194="","",IF('PR-tampon'!E194=0,"",INDIRECT(NOM_FR_FACADE&amp;ADDRESS('PR-tampon'!$E194,COLUMN(REFERENCEMENT_FACADE[[#Headers],[DATE REFERENCEMENT]])))))</f>
        <v>43748</v>
      </c>
      <c r="C228" s="2" t="str">
        <f ca="1">IF('PR-tampon'!B194="","",IF('PR-tampon'!B194=0,"",INDIRECT(NOM_FR_FACADE&amp;ADDRESS('PR-tampon'!$E194,COLUMN(REFERENCEMENT_FACADE[[#Headers],[ASPECT]])))))</f>
        <v>Verre</v>
      </c>
      <c r="D228" s="2" t="str">
        <f ca="1">IF('PR-tampon'!B194="","",IF('PR-tampon'!B194=0,"",INDIRECT(NOM_FR_FACADE&amp;ADDRESS('PR-tampon'!$E194,COLUMN(REFERENCEMENT_FACADE[[#Headers],[TYPE DE PROCEDE]])))))</f>
        <v>Système de Vitrage Extérieur Attaché 
(VEA)</v>
      </c>
      <c r="E228" s="2" t="str">
        <f ca="1">IF('PR-tampon'!B194="","",IF('PR-tampon'!B194=0,"",INDIRECT(NOM_FR_FACADE&amp;ADDRESS('PR-tampon'!$E194,COLUMN(REFERENCEMENT_FACADE[[#Headers],[NOM COMMERCIAL DU PROCEDE]])))))</f>
        <v xml:space="preserve">Structura Duo </v>
      </c>
      <c r="F228" s="2" t="str">
        <f ca="1">IF('PR-tampon'!B194="","",IF('PR-tampon'!B194=0,"",INDIRECT(NOM_FR_FACADE&amp;ADDRESS('PR-tampon'!$E194,COLUMN(REFERENCEMENT_FACADE[[#Headers],[FABRICANT / TITULAIRE]])))))</f>
        <v>AGC Glass 
(FR)</v>
      </c>
      <c r="G228" s="2" t="str">
        <f ca="1">IF('PR-tampon'!B194="","",IF('PR-tampon'!B194=0,"",INDIRECT(NOM_FR_FACADE&amp;ADDRESS('PR-tampon'!$E194,COLUMN(REFERENCEMENT_FACADE[[#Headers],[TYPE DE DOCUMENT DE REFERENCE]])))))</f>
        <v>Avis technique</v>
      </c>
      <c r="H228" s="2" t="str">
        <f ca="1">IF('PR-tampon'!B194="","",IF('PR-tampon'!B194=0,"",INDIRECT(NOM_FR_FACADE&amp;ADDRESS('PR-tampon'!$E194,COLUMN(REFERENCEMENT_FACADE[[#Headers],[REF]])))))</f>
        <v>2.1/13-1574_V1</v>
      </c>
      <c r="I228" s="10">
        <f ca="1">IF('PR-tampon'!B194="","",IF('PR-tampon'!B194=0,"",INDIRECT(NOM_FR_FACADE&amp;ADDRESS('PR-tampon'!$E194,COLUMN(REFERENCEMENT_FACADE[[#Headers],[AVIS LIMITE AU / VALIDITE]])))))</f>
        <v>45869</v>
      </c>
      <c r="J228" s="10" t="str">
        <f ca="1">IF('PR-tampon'!B194="","",IF('PR-tampon'!B194=0,"",INDIRECT(NOM_FR_FACADE&amp;ADDRESS('PR-tampon'!$E194,COLUMN(REFERENCEMENT_FACADE[[#Headers],[TC/TNC
dans le domaine d''emploi visé]])))))</f>
        <v>TC</v>
      </c>
      <c r="K228" s="2" t="str">
        <f ca="1">IF('PR-tampon'!B194="","",IF('PR-tampon'!B194=0,"",INDIRECT(NOM_FR_FACADE&amp;ADDRESS('PR-tampon'!$E194,COLUMN(REFERENCEMENT_FACADE[[#Headers],[Synthèse support visés]])))))</f>
        <v>Charpente bois (NF DTU 31.1)</v>
      </c>
      <c r="L228" s="2" t="str">
        <f ca="1">IF('PR-tampon'!B194="","",IF('PR-tampon'!B194=0,"",INDIRECT(NOM_FR_FACADE&amp;ADDRESS('PR-tampon'!$E194,COLUMN(REFERENCEMENT_FACADE[[#Headers],[LIMITATION DE HAUTEUR DE FACADE3]])))))</f>
        <v>(Situation a à c) h≤ 50 m
(Situation d) h≤ 50 m</v>
      </c>
      <c r="M228" s="108">
        <f ca="1">IF('PR-tampon'!B194="","",IF('PR-tampon'!B194=0,"",INDIRECT(NOM_FR_FACADE&amp;ADDRESS('PR-tampon'!$E194,COLUMN(REFERENCEMENT_FACADE[[#Headers],[LIMITATION DE HAUTEUR DE FACADE]])))))</f>
        <v>50</v>
      </c>
      <c r="N228" s="88" t="str">
        <f ca="1">IF('PR-tampon'!B194="","",IF('PR-tampon'!B194=0,"",IF(INDIRECT(NOM_FR_FACADE&amp;ADDRESS('PR-tampon'!$E194,COLUMN(REFERENCEMENT_FACADE[Observation domaine d''emploi Hauteur])))=0,"-",INDIRECT(NOM_FR_FACADE&amp;ADDRESS('PR-tampon'!$E194,COLUMN(REFERENCEMENT_FACADE[Observation domaine d''emploi Hauteur]))))))</f>
        <v>Nb : Le critère de recherche par hauteur n'étant pas coché ou les données (hauteur ou situation) n'étant pas saisies, l'utilisateur est alerté qu'il peut exister des limites de hauteurs et des dispositions particulières données dans le référentiel technique du procédé qui ne sont pas affichées. 
Le logiciel peut les faire apparaitre, pour ce faire : 
 - la case de recherche en fonction de la hauteur doit être cochée ;
 - les données de hauteur ET de situation du bâtiment doivent être saisies.</v>
      </c>
      <c r="O228" s="2" t="str">
        <f ca="1">IF('PR-tampon'!B194="","",IF('PR-tampon'!B194=0,"",INDIRECT(NOM_FR_FACADE&amp;ADDRESS('PR-tampon'!$E194,COLUMN(REFERENCEMENT_FACADE[[#Headers],[Colonne zone visée]])))))</f>
        <v>4
2
1
1</v>
      </c>
      <c r="P228" s="2" t="str">
        <f ca="1">IF('PR-tampon'!B194="","",IF('PR-tampon'!B194=0,"",INDIRECT(NOM_FR_FACADE&amp;ADDRESS('PR-tampon'!$E194,COLUMN(REFERENCEMENT_FACADE[[#Headers],[Colonne catégorie visée]])))))</f>
        <v>I
II
III
IV</v>
      </c>
      <c r="Q228" s="88" t="str">
        <f ca="1">IF(OR(RECH_CATEGORIE=FALSE,MID(Tableau5[[#This Row],[ZONE DE SISMICITE MAXIMALE POUR LA CATEGORIE DE BATIMENT VISEE]],2,2)="**"),IF('PR-tampon'!B194="","",IF('PR-tampon'!B194=0,"",IF(INDIRECT(NOM_FR_FACADE&amp;ADDRESS('PR-tampon'!$E194,COLUMN(REFERENCEMENT_FACADE[OBSERVATIONS SUR DOMAINE D''EMPLOI Sismique])))="","-",(INDIRECT(NOM_FR_FACADE&amp;ADDRESS('PR-tampon'!$E194,COLUMN(REFERENCEMENT_FACADE[OBSERVATIONS SUR DOMAINE D''EMPLOI Sismique]))))))),"")</f>
        <v>-</v>
      </c>
      <c r="R228" s="2" t="str">
        <f ca="1">IF('PR-tampon'!B194="","",IF('PR-tampon'!B194=0,"",IF(INDIRECT(NOM_FR_FACADE&amp;ADDRESS('PR-tampon'!$E194,COLUMN(REFERENCEMENT_FACADE[REF ApL])))=0,"",INDIRECT(NOM_FR_FACADE&amp;ADDRESS('PR-tampon'!$E194,COLUMN(REFERENCEMENT_FACADE[REF ApL]))))))</f>
        <v/>
      </c>
    </row>
    <row r="229" spans="1:18" ht="170.1" customHeight="1" x14ac:dyDescent="0.3">
      <c r="A229" s="2" t="str">
        <f ca="1">IF('PR-tampon'!B195=0,"",IF(A228+1&gt;'MODULE DE RECHERCHE'!$F$36,"",A228+1))</f>
        <v/>
      </c>
      <c r="B229" s="10" t="str">
        <f ca="1">IF('PR-tampon'!E195="","",IF('PR-tampon'!E195=0,"",INDIRECT(NOM_FR_FACADE&amp;ADDRESS('PR-tampon'!$E195,COLUMN(REFERENCEMENT_FACADE[[#Headers],[DATE REFERENCEMENT]])))))</f>
        <v/>
      </c>
      <c r="C229" s="2" t="str">
        <f ca="1">IF('PR-tampon'!B195="","",IF('PR-tampon'!B195=0,"",INDIRECT(NOM_FR_FACADE&amp;ADDRESS('PR-tampon'!$E195,COLUMN(REFERENCEMENT_FACADE[[#Headers],[ASPECT]])))))</f>
        <v/>
      </c>
      <c r="D229" s="2" t="str">
        <f ca="1">IF('PR-tampon'!B195="","",IF('PR-tampon'!B195=0,"",INDIRECT(NOM_FR_FACADE&amp;ADDRESS('PR-tampon'!$E195,COLUMN(REFERENCEMENT_FACADE[[#Headers],[TYPE DE PROCEDE]])))))</f>
        <v/>
      </c>
      <c r="E229" s="2" t="str">
        <f ca="1">IF('PR-tampon'!B195="","",IF('PR-tampon'!B195=0,"",INDIRECT(NOM_FR_FACADE&amp;ADDRESS('PR-tampon'!$E195,COLUMN(REFERENCEMENT_FACADE[[#Headers],[NOM COMMERCIAL DU PROCEDE]])))))</f>
        <v/>
      </c>
      <c r="F229" s="2" t="str">
        <f ca="1">IF('PR-tampon'!B195="","",IF('PR-tampon'!B195=0,"",INDIRECT(NOM_FR_FACADE&amp;ADDRESS('PR-tampon'!$E195,COLUMN(REFERENCEMENT_FACADE[[#Headers],[FABRICANT / TITULAIRE]])))))</f>
        <v/>
      </c>
      <c r="G229" s="2" t="str">
        <f ca="1">IF('PR-tampon'!B195="","",IF('PR-tampon'!B195=0,"",INDIRECT(NOM_FR_FACADE&amp;ADDRESS('PR-tampon'!$E195,COLUMN(REFERENCEMENT_FACADE[[#Headers],[TYPE DE DOCUMENT DE REFERENCE]])))))</f>
        <v/>
      </c>
      <c r="H229" s="2" t="str">
        <f ca="1">IF('PR-tampon'!B195="","",IF('PR-tampon'!B195=0,"",INDIRECT(NOM_FR_FACADE&amp;ADDRESS('PR-tampon'!$E195,COLUMN(REFERENCEMENT_FACADE[[#Headers],[REF]])))))</f>
        <v/>
      </c>
      <c r="I229" s="10" t="str">
        <f ca="1">IF('PR-tampon'!B195="","",IF('PR-tampon'!B195=0,"",INDIRECT(NOM_FR_FACADE&amp;ADDRESS('PR-tampon'!$E195,COLUMN(REFERENCEMENT_FACADE[[#Headers],[AVIS LIMITE AU / VALIDITE]])))))</f>
        <v/>
      </c>
      <c r="J229" s="10" t="str">
        <f ca="1">IF('PR-tampon'!B195="","",IF('PR-tampon'!B195=0,"",INDIRECT(NOM_FR_FACADE&amp;ADDRESS('PR-tampon'!$E195,COLUMN(REFERENCEMENT_FACADE[[#Headers],[TC/TNC
dans le domaine d''emploi visé]])))))</f>
        <v/>
      </c>
      <c r="K229" s="2" t="str">
        <f ca="1">IF('PR-tampon'!B195="","",IF('PR-tampon'!B195=0,"",INDIRECT(NOM_FR_FACADE&amp;ADDRESS('PR-tampon'!$E195,COLUMN(REFERENCEMENT_FACADE[[#Headers],[Synthèse support visés]])))))</f>
        <v/>
      </c>
      <c r="L229" s="2" t="str">
        <f ca="1">IF('PR-tampon'!B195="","",IF('PR-tampon'!B195=0,"",INDIRECT(NOM_FR_FACADE&amp;ADDRESS('PR-tampon'!$E195,COLUMN(REFERENCEMENT_FACADE[[#Headers],[LIMITATION DE HAUTEUR DE FACADE3]])))))</f>
        <v/>
      </c>
      <c r="M229" s="108" t="str">
        <f ca="1">IF('PR-tampon'!B195="","",IF('PR-tampon'!B195=0,"",INDIRECT(NOM_FR_FACADE&amp;ADDRESS('PR-tampon'!$E195,COLUMN(REFERENCEMENT_FACADE[[#Headers],[LIMITATION DE HAUTEUR DE FACADE]])))))</f>
        <v/>
      </c>
      <c r="N229" s="88" t="str">
        <f ca="1">IF('PR-tampon'!B195="","",IF('PR-tampon'!B195=0,"",IF(INDIRECT(NOM_FR_FACADE&amp;ADDRESS('PR-tampon'!$E195,COLUMN(REFERENCEMENT_FACADE[Observation domaine d''emploi Hauteur])))=0,"-",INDIRECT(NOM_FR_FACADE&amp;ADDRESS('PR-tampon'!$E195,COLUMN(REFERENCEMENT_FACADE[Observation domaine d''emploi Hauteur]))))))</f>
        <v/>
      </c>
      <c r="O229" s="2" t="str">
        <f ca="1">IF('PR-tampon'!B195="","",IF('PR-tampon'!B195=0,"",INDIRECT(NOM_FR_FACADE&amp;ADDRESS('PR-tampon'!$E195,COLUMN(REFERENCEMENT_FACADE[[#Headers],[Colonne zone visée]])))))</f>
        <v/>
      </c>
      <c r="P229" s="2" t="str">
        <f ca="1">IF('PR-tampon'!B195="","",IF('PR-tampon'!B195=0,"",INDIRECT(NOM_FR_FACADE&amp;ADDRESS('PR-tampon'!$E195,COLUMN(REFERENCEMENT_FACADE[[#Headers],[Colonne catégorie visée]])))))</f>
        <v/>
      </c>
      <c r="Q229" s="88" t="str">
        <f ca="1">IF(OR(RECH_CATEGORIE=FALSE,MID(Tableau5[[#This Row],[ZONE DE SISMICITE MAXIMALE POUR LA CATEGORIE DE BATIMENT VISEE]],2,2)="**"),IF('PR-tampon'!B195="","",IF('PR-tampon'!B195=0,"",IF(INDIRECT(NOM_FR_FACADE&amp;ADDRESS('PR-tampon'!$E195,COLUMN(REFERENCEMENT_FACADE[OBSERVATIONS SUR DOMAINE D''EMPLOI Sismique])))="","-",(INDIRECT(NOM_FR_FACADE&amp;ADDRESS('PR-tampon'!$E195,COLUMN(REFERENCEMENT_FACADE[OBSERVATIONS SUR DOMAINE D''EMPLOI Sismique]))))))),"")</f>
        <v/>
      </c>
      <c r="R229" s="2" t="str">
        <f ca="1">IF('PR-tampon'!B195="","",IF('PR-tampon'!B195=0,"",IF(INDIRECT(NOM_FR_FACADE&amp;ADDRESS('PR-tampon'!$E195,COLUMN(REFERENCEMENT_FACADE[REF ApL])))=0,"",INDIRECT(NOM_FR_FACADE&amp;ADDRESS('PR-tampon'!$E195,COLUMN(REFERENCEMENT_FACADE[REF ApL]))))))</f>
        <v/>
      </c>
    </row>
    <row r="230" spans="1:18" ht="170.1" customHeight="1" x14ac:dyDescent="0.3">
      <c r="A230" s="2" t="e">
        <f ca="1">IF('PR-tampon'!B196=0,"",IF(A229+1&gt;'MODULE DE RECHERCHE'!$F$36,"",A229+1))</f>
        <v>#VALUE!</v>
      </c>
      <c r="B230" s="10" t="str">
        <f ca="1">IF('PR-tampon'!E196="","",IF('PR-tampon'!E196=0,"",INDIRECT(NOM_FR_FACADE&amp;ADDRESS('PR-tampon'!$E196,COLUMN(REFERENCEMENT_FACADE[[#Headers],[DATE REFERENCEMENT]])))))</f>
        <v/>
      </c>
      <c r="C230" s="2" t="str">
        <f ca="1">IF('PR-tampon'!B196="","",IF('PR-tampon'!B196=0,"",INDIRECT(NOM_FR_FACADE&amp;ADDRESS('PR-tampon'!$E196,COLUMN(REFERENCEMENT_FACADE[[#Headers],[ASPECT]])))))</f>
        <v/>
      </c>
      <c r="D230" s="2" t="str">
        <f ca="1">IF('PR-tampon'!B196="","",IF('PR-tampon'!B196=0,"",INDIRECT(NOM_FR_FACADE&amp;ADDRESS('PR-tampon'!$E196,COLUMN(REFERENCEMENT_FACADE[[#Headers],[TYPE DE PROCEDE]])))))</f>
        <v/>
      </c>
      <c r="E230" s="2" t="str">
        <f ca="1">IF('PR-tampon'!B196="","",IF('PR-tampon'!B196=0,"",INDIRECT(NOM_FR_FACADE&amp;ADDRESS('PR-tampon'!$E196,COLUMN(REFERENCEMENT_FACADE[[#Headers],[NOM COMMERCIAL DU PROCEDE]])))))</f>
        <v/>
      </c>
      <c r="F230" s="2" t="str">
        <f ca="1">IF('PR-tampon'!B196="","",IF('PR-tampon'!B196=0,"",INDIRECT(NOM_FR_FACADE&amp;ADDRESS('PR-tampon'!$E196,COLUMN(REFERENCEMENT_FACADE[[#Headers],[FABRICANT / TITULAIRE]])))))</f>
        <v/>
      </c>
      <c r="G230" s="2" t="str">
        <f ca="1">IF('PR-tampon'!B196="","",IF('PR-tampon'!B196=0,"",INDIRECT(NOM_FR_FACADE&amp;ADDRESS('PR-tampon'!$E196,COLUMN(REFERENCEMENT_FACADE[[#Headers],[TYPE DE DOCUMENT DE REFERENCE]])))))</f>
        <v/>
      </c>
      <c r="H230" s="2" t="str">
        <f ca="1">IF('PR-tampon'!B196="","",IF('PR-tampon'!B196=0,"",INDIRECT(NOM_FR_FACADE&amp;ADDRESS('PR-tampon'!$E196,COLUMN(REFERENCEMENT_FACADE[[#Headers],[REF]])))))</f>
        <v/>
      </c>
      <c r="I230" s="10" t="str">
        <f ca="1">IF('PR-tampon'!B196="","",IF('PR-tampon'!B196=0,"",INDIRECT(NOM_FR_FACADE&amp;ADDRESS('PR-tampon'!$E196,COLUMN(REFERENCEMENT_FACADE[[#Headers],[AVIS LIMITE AU / VALIDITE]])))))</f>
        <v/>
      </c>
      <c r="J230" s="10" t="str">
        <f ca="1">IF('PR-tampon'!B196="","",IF('PR-tampon'!B196=0,"",INDIRECT(NOM_FR_FACADE&amp;ADDRESS('PR-tampon'!$E196,COLUMN(REFERENCEMENT_FACADE[[#Headers],[TC/TNC
dans le domaine d''emploi visé]])))))</f>
        <v/>
      </c>
      <c r="K230" s="2" t="str">
        <f ca="1">IF('PR-tampon'!B196="","",IF('PR-tampon'!B196=0,"",INDIRECT(NOM_FR_FACADE&amp;ADDRESS('PR-tampon'!$E196,COLUMN(REFERENCEMENT_FACADE[[#Headers],[Synthèse support visés]])))))</f>
        <v/>
      </c>
      <c r="L230" s="2" t="str">
        <f ca="1">IF('PR-tampon'!B196="","",IF('PR-tampon'!B196=0,"",INDIRECT(NOM_FR_FACADE&amp;ADDRESS('PR-tampon'!$E196,COLUMN(REFERENCEMENT_FACADE[[#Headers],[LIMITATION DE HAUTEUR DE FACADE3]])))))</f>
        <v/>
      </c>
      <c r="M230" s="108" t="str">
        <f ca="1">IF('PR-tampon'!B196="","",IF('PR-tampon'!B196=0,"",INDIRECT(NOM_FR_FACADE&amp;ADDRESS('PR-tampon'!$E196,COLUMN(REFERENCEMENT_FACADE[[#Headers],[LIMITATION DE HAUTEUR DE FACADE]])))))</f>
        <v/>
      </c>
      <c r="N230" s="88" t="str">
        <f ca="1">IF('PR-tampon'!B196="","",IF('PR-tampon'!B196=0,"",IF(INDIRECT(NOM_FR_FACADE&amp;ADDRESS('PR-tampon'!$E196,COLUMN(REFERENCEMENT_FACADE[Observation domaine d''emploi Hauteur])))=0,"-",INDIRECT(NOM_FR_FACADE&amp;ADDRESS('PR-tampon'!$E196,COLUMN(REFERENCEMENT_FACADE[Observation domaine d''emploi Hauteur]))))))</f>
        <v/>
      </c>
      <c r="O230" s="2" t="str">
        <f ca="1">IF('PR-tampon'!B196="","",IF('PR-tampon'!B196=0,"",INDIRECT(NOM_FR_FACADE&amp;ADDRESS('PR-tampon'!$E196,COLUMN(REFERENCEMENT_FACADE[[#Headers],[Colonne zone visée]])))))</f>
        <v/>
      </c>
      <c r="P230" s="2" t="str">
        <f ca="1">IF('PR-tampon'!B196="","",IF('PR-tampon'!B196=0,"",INDIRECT(NOM_FR_FACADE&amp;ADDRESS('PR-tampon'!$E196,COLUMN(REFERENCEMENT_FACADE[[#Headers],[Colonne catégorie visée]])))))</f>
        <v/>
      </c>
      <c r="Q230" s="88" t="str">
        <f ca="1">IF(OR(RECH_CATEGORIE=FALSE,MID(Tableau5[[#This Row],[ZONE DE SISMICITE MAXIMALE POUR LA CATEGORIE DE BATIMENT VISEE]],2,2)="**"),IF('PR-tampon'!B196="","",IF('PR-tampon'!B196=0,"",IF(INDIRECT(NOM_FR_FACADE&amp;ADDRESS('PR-tampon'!$E196,COLUMN(REFERENCEMENT_FACADE[OBSERVATIONS SUR DOMAINE D''EMPLOI Sismique])))="","-",(INDIRECT(NOM_FR_FACADE&amp;ADDRESS('PR-tampon'!$E196,COLUMN(REFERENCEMENT_FACADE[OBSERVATIONS SUR DOMAINE D''EMPLOI Sismique]))))))),"")</f>
        <v/>
      </c>
      <c r="R230" s="2" t="str">
        <f ca="1">IF('PR-tampon'!B196="","",IF('PR-tampon'!B196=0,"",IF(INDIRECT(NOM_FR_FACADE&amp;ADDRESS('PR-tampon'!$E196,COLUMN(REFERENCEMENT_FACADE[REF ApL])))=0,"",INDIRECT(NOM_FR_FACADE&amp;ADDRESS('PR-tampon'!$E196,COLUMN(REFERENCEMENT_FACADE[REF ApL]))))))</f>
        <v/>
      </c>
    </row>
    <row r="231" spans="1:18" ht="170.1" customHeight="1" x14ac:dyDescent="0.3">
      <c r="A231" s="2" t="e">
        <f ca="1">IF('PR-tampon'!B197=0,"",IF(A230+1&gt;'MODULE DE RECHERCHE'!$F$36,"",A230+1))</f>
        <v>#VALUE!</v>
      </c>
      <c r="B231" s="10" t="str">
        <f ca="1">IF('PR-tampon'!E197="","",IF('PR-tampon'!E197=0,"",INDIRECT(NOM_FR_FACADE&amp;ADDRESS('PR-tampon'!$E197,COLUMN(REFERENCEMENT_FACADE[[#Headers],[DATE REFERENCEMENT]])))))</f>
        <v/>
      </c>
      <c r="C231" s="2" t="str">
        <f ca="1">IF('PR-tampon'!B197="","",IF('PR-tampon'!B197=0,"",INDIRECT(NOM_FR_FACADE&amp;ADDRESS('PR-tampon'!$E197,COLUMN(REFERENCEMENT_FACADE[[#Headers],[ASPECT]])))))</f>
        <v/>
      </c>
      <c r="D231" s="2" t="str">
        <f ca="1">IF('PR-tampon'!B197="","",IF('PR-tampon'!B197=0,"",INDIRECT(NOM_FR_FACADE&amp;ADDRESS('PR-tampon'!$E197,COLUMN(REFERENCEMENT_FACADE[[#Headers],[TYPE DE PROCEDE]])))))</f>
        <v/>
      </c>
      <c r="E231" s="2" t="str">
        <f ca="1">IF('PR-tampon'!B197="","",IF('PR-tampon'!B197=0,"",INDIRECT(NOM_FR_FACADE&amp;ADDRESS('PR-tampon'!$E197,COLUMN(REFERENCEMENT_FACADE[[#Headers],[NOM COMMERCIAL DU PROCEDE]])))))</f>
        <v/>
      </c>
      <c r="F231" s="2" t="str">
        <f ca="1">IF('PR-tampon'!B197="","",IF('PR-tampon'!B197=0,"",INDIRECT(NOM_FR_FACADE&amp;ADDRESS('PR-tampon'!$E197,COLUMN(REFERENCEMENT_FACADE[[#Headers],[FABRICANT / TITULAIRE]])))))</f>
        <v/>
      </c>
      <c r="G231" s="2" t="str">
        <f ca="1">IF('PR-tampon'!B197="","",IF('PR-tampon'!B197=0,"",INDIRECT(NOM_FR_FACADE&amp;ADDRESS('PR-tampon'!$E197,COLUMN(REFERENCEMENT_FACADE[[#Headers],[TYPE DE DOCUMENT DE REFERENCE]])))))</f>
        <v/>
      </c>
      <c r="H231" s="2" t="str">
        <f ca="1">IF('PR-tampon'!B197="","",IF('PR-tampon'!B197=0,"",INDIRECT(NOM_FR_FACADE&amp;ADDRESS('PR-tampon'!$E197,COLUMN(REFERENCEMENT_FACADE[[#Headers],[REF]])))))</f>
        <v/>
      </c>
      <c r="I231" s="10" t="str">
        <f ca="1">IF('PR-tampon'!B197="","",IF('PR-tampon'!B197=0,"",INDIRECT(NOM_FR_FACADE&amp;ADDRESS('PR-tampon'!$E197,COLUMN(REFERENCEMENT_FACADE[[#Headers],[AVIS LIMITE AU / VALIDITE]])))))</f>
        <v/>
      </c>
      <c r="J231" s="10" t="str">
        <f ca="1">IF('PR-tampon'!B197="","",IF('PR-tampon'!B197=0,"",INDIRECT(NOM_FR_FACADE&amp;ADDRESS('PR-tampon'!$E197,COLUMN(REFERENCEMENT_FACADE[[#Headers],[TC/TNC
dans le domaine d''emploi visé]])))))</f>
        <v/>
      </c>
      <c r="K231" s="2" t="str">
        <f ca="1">IF('PR-tampon'!B197="","",IF('PR-tampon'!B197=0,"",INDIRECT(NOM_FR_FACADE&amp;ADDRESS('PR-tampon'!$E197,COLUMN(REFERENCEMENT_FACADE[[#Headers],[Synthèse support visés]])))))</f>
        <v/>
      </c>
      <c r="L231" s="2" t="str">
        <f ca="1">IF('PR-tampon'!B197="","",IF('PR-tampon'!B197=0,"",INDIRECT(NOM_FR_FACADE&amp;ADDRESS('PR-tampon'!$E197,COLUMN(REFERENCEMENT_FACADE[[#Headers],[LIMITATION DE HAUTEUR DE FACADE3]])))))</f>
        <v/>
      </c>
      <c r="M231" s="108" t="str">
        <f ca="1">IF('PR-tampon'!B197="","",IF('PR-tampon'!B197=0,"",INDIRECT(NOM_FR_FACADE&amp;ADDRESS('PR-tampon'!$E197,COLUMN(REFERENCEMENT_FACADE[[#Headers],[LIMITATION DE HAUTEUR DE FACADE]])))))</f>
        <v/>
      </c>
      <c r="N231" s="88" t="str">
        <f ca="1">IF('PR-tampon'!B197="","",IF('PR-tampon'!B197=0,"",IF(INDIRECT(NOM_FR_FACADE&amp;ADDRESS('PR-tampon'!$E197,COLUMN(REFERENCEMENT_FACADE[Observation domaine d''emploi Hauteur])))=0,"-",INDIRECT(NOM_FR_FACADE&amp;ADDRESS('PR-tampon'!$E197,COLUMN(REFERENCEMENT_FACADE[Observation domaine d''emploi Hauteur]))))))</f>
        <v/>
      </c>
      <c r="O231" s="2" t="str">
        <f ca="1">IF('PR-tampon'!B197="","",IF('PR-tampon'!B197=0,"",INDIRECT(NOM_FR_FACADE&amp;ADDRESS('PR-tampon'!$E197,COLUMN(REFERENCEMENT_FACADE[[#Headers],[Colonne zone visée]])))))</f>
        <v/>
      </c>
      <c r="P231" s="2" t="str">
        <f ca="1">IF('PR-tampon'!B197="","",IF('PR-tampon'!B197=0,"",INDIRECT(NOM_FR_FACADE&amp;ADDRESS('PR-tampon'!$E197,COLUMN(REFERENCEMENT_FACADE[[#Headers],[Colonne catégorie visée]])))))</f>
        <v/>
      </c>
      <c r="Q231" s="88" t="str">
        <f ca="1">IF(OR(RECH_CATEGORIE=FALSE,MID(Tableau5[[#This Row],[ZONE DE SISMICITE MAXIMALE POUR LA CATEGORIE DE BATIMENT VISEE]],2,2)="**"),IF('PR-tampon'!B197="","",IF('PR-tampon'!B197=0,"",IF(INDIRECT(NOM_FR_FACADE&amp;ADDRESS('PR-tampon'!$E197,COLUMN(REFERENCEMENT_FACADE[OBSERVATIONS SUR DOMAINE D''EMPLOI Sismique])))="","-",(INDIRECT(NOM_FR_FACADE&amp;ADDRESS('PR-tampon'!$E197,COLUMN(REFERENCEMENT_FACADE[OBSERVATIONS SUR DOMAINE D''EMPLOI Sismique]))))))),"")</f>
        <v/>
      </c>
      <c r="R231" s="2" t="str">
        <f ca="1">IF('PR-tampon'!B197="","",IF('PR-tampon'!B197=0,"",IF(INDIRECT(NOM_FR_FACADE&amp;ADDRESS('PR-tampon'!$E197,COLUMN(REFERENCEMENT_FACADE[REF ApL])))=0,"",INDIRECT(NOM_FR_FACADE&amp;ADDRESS('PR-tampon'!$E197,COLUMN(REFERENCEMENT_FACADE[REF ApL]))))))</f>
        <v/>
      </c>
    </row>
    <row r="232" spans="1:18" ht="170.1" customHeight="1" x14ac:dyDescent="0.3">
      <c r="A232" s="2" t="e">
        <f ca="1">IF('PR-tampon'!B198=0,"",IF(A231+1&gt;'MODULE DE RECHERCHE'!$F$36,"",A231+1))</f>
        <v>#VALUE!</v>
      </c>
      <c r="B232" s="10" t="str">
        <f ca="1">IF('PR-tampon'!E198="","",IF('PR-tampon'!E198=0,"",INDIRECT(NOM_FR_FACADE&amp;ADDRESS('PR-tampon'!$E198,COLUMN(REFERENCEMENT_FACADE[[#Headers],[DATE REFERENCEMENT]])))))</f>
        <v/>
      </c>
      <c r="C232" s="2" t="str">
        <f ca="1">IF('PR-tampon'!B198="","",IF('PR-tampon'!B198=0,"",INDIRECT(NOM_FR_FACADE&amp;ADDRESS('PR-tampon'!$E198,COLUMN(REFERENCEMENT_FACADE[[#Headers],[ASPECT]])))))</f>
        <v/>
      </c>
      <c r="D232" s="2" t="str">
        <f ca="1">IF('PR-tampon'!B198="","",IF('PR-tampon'!B198=0,"",INDIRECT(NOM_FR_FACADE&amp;ADDRESS('PR-tampon'!$E198,COLUMN(REFERENCEMENT_FACADE[[#Headers],[TYPE DE PROCEDE]])))))</f>
        <v/>
      </c>
      <c r="E232" s="2" t="str">
        <f ca="1">IF('PR-tampon'!B198="","",IF('PR-tampon'!B198=0,"",INDIRECT(NOM_FR_FACADE&amp;ADDRESS('PR-tampon'!$E198,COLUMN(REFERENCEMENT_FACADE[[#Headers],[NOM COMMERCIAL DU PROCEDE]])))))</f>
        <v/>
      </c>
      <c r="F232" s="2" t="str">
        <f ca="1">IF('PR-tampon'!B198="","",IF('PR-tampon'!B198=0,"",INDIRECT(NOM_FR_FACADE&amp;ADDRESS('PR-tampon'!$E198,COLUMN(REFERENCEMENT_FACADE[[#Headers],[FABRICANT / TITULAIRE]])))))</f>
        <v/>
      </c>
      <c r="G232" s="2" t="str">
        <f ca="1">IF('PR-tampon'!B198="","",IF('PR-tampon'!B198=0,"",INDIRECT(NOM_FR_FACADE&amp;ADDRESS('PR-tampon'!$E198,COLUMN(REFERENCEMENT_FACADE[[#Headers],[TYPE DE DOCUMENT DE REFERENCE]])))))</f>
        <v/>
      </c>
      <c r="H232" s="2" t="str">
        <f ca="1">IF('PR-tampon'!B198="","",IF('PR-tampon'!B198=0,"",INDIRECT(NOM_FR_FACADE&amp;ADDRESS('PR-tampon'!$E198,COLUMN(REFERENCEMENT_FACADE[[#Headers],[REF]])))))</f>
        <v/>
      </c>
      <c r="I232" s="10" t="str">
        <f ca="1">IF('PR-tampon'!B198="","",IF('PR-tampon'!B198=0,"",INDIRECT(NOM_FR_FACADE&amp;ADDRESS('PR-tampon'!$E198,COLUMN(REFERENCEMENT_FACADE[[#Headers],[AVIS LIMITE AU / VALIDITE]])))))</f>
        <v/>
      </c>
      <c r="J232" s="10" t="str">
        <f ca="1">IF('PR-tampon'!B198="","",IF('PR-tampon'!B198=0,"",INDIRECT(NOM_FR_FACADE&amp;ADDRESS('PR-tampon'!$E198,COLUMN(REFERENCEMENT_FACADE[[#Headers],[TC/TNC
dans le domaine d''emploi visé]])))))</f>
        <v/>
      </c>
      <c r="K232" s="2" t="str">
        <f ca="1">IF('PR-tampon'!B198="","",IF('PR-tampon'!B198=0,"",INDIRECT(NOM_FR_FACADE&amp;ADDRESS('PR-tampon'!$E198,COLUMN(REFERENCEMENT_FACADE[[#Headers],[Synthèse support visés]])))))</f>
        <v/>
      </c>
      <c r="L232" s="2" t="str">
        <f ca="1">IF('PR-tampon'!B198="","",IF('PR-tampon'!B198=0,"",INDIRECT(NOM_FR_FACADE&amp;ADDRESS('PR-tampon'!$E198,COLUMN(REFERENCEMENT_FACADE[[#Headers],[LIMITATION DE HAUTEUR DE FACADE3]])))))</f>
        <v/>
      </c>
      <c r="M232" s="108" t="str">
        <f ca="1">IF('PR-tampon'!B198="","",IF('PR-tampon'!B198=0,"",INDIRECT(NOM_FR_FACADE&amp;ADDRESS('PR-tampon'!$E198,COLUMN(REFERENCEMENT_FACADE[[#Headers],[LIMITATION DE HAUTEUR DE FACADE]])))))</f>
        <v/>
      </c>
      <c r="N232" s="88" t="str">
        <f ca="1">IF('PR-tampon'!B198="","",IF('PR-tampon'!B198=0,"",IF(INDIRECT(NOM_FR_FACADE&amp;ADDRESS('PR-tampon'!$E198,COLUMN(REFERENCEMENT_FACADE[Observation domaine d''emploi Hauteur])))=0,"-",INDIRECT(NOM_FR_FACADE&amp;ADDRESS('PR-tampon'!$E198,COLUMN(REFERENCEMENT_FACADE[Observation domaine d''emploi Hauteur]))))))</f>
        <v/>
      </c>
      <c r="O232" s="2" t="str">
        <f ca="1">IF('PR-tampon'!B198="","",IF('PR-tampon'!B198=0,"",INDIRECT(NOM_FR_FACADE&amp;ADDRESS('PR-tampon'!$E198,COLUMN(REFERENCEMENT_FACADE[[#Headers],[Colonne zone visée]])))))</f>
        <v/>
      </c>
      <c r="P232" s="2" t="str">
        <f ca="1">IF('PR-tampon'!B198="","",IF('PR-tampon'!B198=0,"",INDIRECT(NOM_FR_FACADE&amp;ADDRESS('PR-tampon'!$E198,COLUMN(REFERENCEMENT_FACADE[[#Headers],[Colonne catégorie visée]])))))</f>
        <v/>
      </c>
      <c r="Q232" s="88" t="str">
        <f ca="1">IF(OR(RECH_CATEGORIE=FALSE,MID(Tableau5[[#This Row],[ZONE DE SISMICITE MAXIMALE POUR LA CATEGORIE DE BATIMENT VISEE]],2,2)="**"),IF('PR-tampon'!B198="","",IF('PR-tampon'!B198=0,"",IF(INDIRECT(NOM_FR_FACADE&amp;ADDRESS('PR-tampon'!$E198,COLUMN(REFERENCEMENT_FACADE[OBSERVATIONS SUR DOMAINE D''EMPLOI Sismique])))="","-",(INDIRECT(NOM_FR_FACADE&amp;ADDRESS('PR-tampon'!$E198,COLUMN(REFERENCEMENT_FACADE[OBSERVATIONS SUR DOMAINE D''EMPLOI Sismique]))))))),"")</f>
        <v/>
      </c>
      <c r="R232" s="2" t="str">
        <f ca="1">IF('PR-tampon'!B198="","",IF('PR-tampon'!B198=0,"",IF(INDIRECT(NOM_FR_FACADE&amp;ADDRESS('PR-tampon'!$E198,COLUMN(REFERENCEMENT_FACADE[REF ApL])))=0,"",INDIRECT(NOM_FR_FACADE&amp;ADDRESS('PR-tampon'!$E198,COLUMN(REFERENCEMENT_FACADE[REF ApL]))))))</f>
        <v/>
      </c>
    </row>
    <row r="233" spans="1:18" ht="170.1" customHeight="1" x14ac:dyDescent="0.3">
      <c r="A233" s="2" t="e">
        <f ca="1">IF('PR-tampon'!B199=0,"",IF(A232+1&gt;'MODULE DE RECHERCHE'!$F$36,"",A232+1))</f>
        <v>#VALUE!</v>
      </c>
      <c r="B233" s="10" t="str">
        <f ca="1">IF('PR-tampon'!E199="","",IF('PR-tampon'!E199=0,"",INDIRECT(NOM_FR_FACADE&amp;ADDRESS('PR-tampon'!$E199,COLUMN(REFERENCEMENT_FACADE[[#Headers],[DATE REFERENCEMENT]])))))</f>
        <v/>
      </c>
      <c r="C233" s="2" t="str">
        <f ca="1">IF('PR-tampon'!B199="","",IF('PR-tampon'!B199=0,"",INDIRECT(NOM_FR_FACADE&amp;ADDRESS('PR-tampon'!$E199,COLUMN(REFERENCEMENT_FACADE[[#Headers],[ASPECT]])))))</f>
        <v/>
      </c>
      <c r="D233" s="2" t="str">
        <f ca="1">IF('PR-tampon'!B199="","",IF('PR-tampon'!B199=0,"",INDIRECT(NOM_FR_FACADE&amp;ADDRESS('PR-tampon'!$E199,COLUMN(REFERENCEMENT_FACADE[[#Headers],[TYPE DE PROCEDE]])))))</f>
        <v/>
      </c>
      <c r="E233" s="2" t="str">
        <f ca="1">IF('PR-tampon'!B199="","",IF('PR-tampon'!B199=0,"",INDIRECT(NOM_FR_FACADE&amp;ADDRESS('PR-tampon'!$E199,COLUMN(REFERENCEMENT_FACADE[[#Headers],[NOM COMMERCIAL DU PROCEDE]])))))</f>
        <v/>
      </c>
      <c r="F233" s="2" t="str">
        <f ca="1">IF('PR-tampon'!B199="","",IF('PR-tampon'!B199=0,"",INDIRECT(NOM_FR_FACADE&amp;ADDRESS('PR-tampon'!$E199,COLUMN(REFERENCEMENT_FACADE[[#Headers],[FABRICANT / TITULAIRE]])))))</f>
        <v/>
      </c>
      <c r="G233" s="2" t="str">
        <f ca="1">IF('PR-tampon'!B199="","",IF('PR-tampon'!B199=0,"",INDIRECT(NOM_FR_FACADE&amp;ADDRESS('PR-tampon'!$E199,COLUMN(REFERENCEMENT_FACADE[[#Headers],[TYPE DE DOCUMENT DE REFERENCE]])))))</f>
        <v/>
      </c>
      <c r="H233" s="2" t="str">
        <f ca="1">IF('PR-tampon'!B199="","",IF('PR-tampon'!B199=0,"",INDIRECT(NOM_FR_FACADE&amp;ADDRESS('PR-tampon'!$E199,COLUMN(REFERENCEMENT_FACADE[[#Headers],[REF]])))))</f>
        <v/>
      </c>
      <c r="I233" s="10" t="str">
        <f ca="1">IF('PR-tampon'!B199="","",IF('PR-tampon'!B199=0,"",INDIRECT(NOM_FR_FACADE&amp;ADDRESS('PR-tampon'!$E199,COLUMN(REFERENCEMENT_FACADE[[#Headers],[AVIS LIMITE AU / VALIDITE]])))))</f>
        <v/>
      </c>
      <c r="J233" s="10" t="str">
        <f ca="1">IF('PR-tampon'!B199="","",IF('PR-tampon'!B199=0,"",INDIRECT(NOM_FR_FACADE&amp;ADDRESS('PR-tampon'!$E199,COLUMN(REFERENCEMENT_FACADE[[#Headers],[TC/TNC
dans le domaine d''emploi visé]])))))</f>
        <v/>
      </c>
      <c r="K233" s="2" t="str">
        <f ca="1">IF('PR-tampon'!B199="","",IF('PR-tampon'!B199=0,"",INDIRECT(NOM_FR_FACADE&amp;ADDRESS('PR-tampon'!$E199,COLUMN(REFERENCEMENT_FACADE[[#Headers],[Synthèse support visés]])))))</f>
        <v/>
      </c>
      <c r="L233" s="2" t="str">
        <f ca="1">IF('PR-tampon'!B199="","",IF('PR-tampon'!B199=0,"",INDIRECT(NOM_FR_FACADE&amp;ADDRESS('PR-tampon'!$E199,COLUMN(REFERENCEMENT_FACADE[[#Headers],[LIMITATION DE HAUTEUR DE FACADE3]])))))</f>
        <v/>
      </c>
      <c r="M233" s="108" t="str">
        <f ca="1">IF('PR-tampon'!B199="","",IF('PR-tampon'!B199=0,"",INDIRECT(NOM_FR_FACADE&amp;ADDRESS('PR-tampon'!$E199,COLUMN(REFERENCEMENT_FACADE[[#Headers],[LIMITATION DE HAUTEUR DE FACADE]])))))</f>
        <v/>
      </c>
      <c r="N233" s="88" t="str">
        <f ca="1">IF('PR-tampon'!B199="","",IF('PR-tampon'!B199=0,"",IF(INDIRECT(NOM_FR_FACADE&amp;ADDRESS('PR-tampon'!$E199,COLUMN(REFERENCEMENT_FACADE[Observation domaine d''emploi Hauteur])))=0,"-",INDIRECT(NOM_FR_FACADE&amp;ADDRESS('PR-tampon'!$E199,COLUMN(REFERENCEMENT_FACADE[Observation domaine d''emploi Hauteur]))))))</f>
        <v/>
      </c>
      <c r="O233" s="2" t="str">
        <f ca="1">IF('PR-tampon'!B199="","",IF('PR-tampon'!B199=0,"",INDIRECT(NOM_FR_FACADE&amp;ADDRESS('PR-tampon'!$E199,COLUMN(REFERENCEMENT_FACADE[[#Headers],[Colonne zone visée]])))))</f>
        <v/>
      </c>
      <c r="P233" s="2" t="str">
        <f ca="1">IF('PR-tampon'!B199="","",IF('PR-tampon'!B199=0,"",INDIRECT(NOM_FR_FACADE&amp;ADDRESS('PR-tampon'!$E199,COLUMN(REFERENCEMENT_FACADE[[#Headers],[Colonne catégorie visée]])))))</f>
        <v/>
      </c>
      <c r="Q233" s="88" t="str">
        <f ca="1">IF(OR(RECH_CATEGORIE=FALSE,MID(Tableau5[[#This Row],[ZONE DE SISMICITE MAXIMALE POUR LA CATEGORIE DE BATIMENT VISEE]],2,2)="**"),IF('PR-tampon'!B199="","",IF('PR-tampon'!B199=0,"",IF(INDIRECT(NOM_FR_FACADE&amp;ADDRESS('PR-tampon'!$E199,COLUMN(REFERENCEMENT_FACADE[OBSERVATIONS SUR DOMAINE D''EMPLOI Sismique])))="","-",(INDIRECT(NOM_FR_FACADE&amp;ADDRESS('PR-tampon'!$E199,COLUMN(REFERENCEMENT_FACADE[OBSERVATIONS SUR DOMAINE D''EMPLOI Sismique]))))))),"")</f>
        <v/>
      </c>
      <c r="R233" s="2" t="str">
        <f ca="1">IF('PR-tampon'!B199="","",IF('PR-tampon'!B199=0,"",IF(INDIRECT(NOM_FR_FACADE&amp;ADDRESS('PR-tampon'!$E199,COLUMN(REFERENCEMENT_FACADE[REF ApL])))=0,"",INDIRECT(NOM_FR_FACADE&amp;ADDRESS('PR-tampon'!$E199,COLUMN(REFERENCEMENT_FACADE[REF ApL]))))))</f>
        <v/>
      </c>
    </row>
    <row r="234" spans="1:18" ht="170.1" customHeight="1" x14ac:dyDescent="0.3">
      <c r="A234" s="2" t="e">
        <f ca="1">IF('PR-tampon'!B200=0,"",IF(A233+1&gt;'MODULE DE RECHERCHE'!$F$36,"",A233+1))</f>
        <v>#VALUE!</v>
      </c>
      <c r="B234" s="10" t="str">
        <f ca="1">IF('PR-tampon'!E200="","",IF('PR-tampon'!E200=0,"",INDIRECT(NOM_FR_FACADE&amp;ADDRESS('PR-tampon'!$E200,COLUMN(REFERENCEMENT_FACADE[[#Headers],[DATE REFERENCEMENT]])))))</f>
        <v/>
      </c>
      <c r="C234" s="2" t="str">
        <f ca="1">IF('PR-tampon'!B200="","",IF('PR-tampon'!B200=0,"",INDIRECT(NOM_FR_FACADE&amp;ADDRESS('PR-tampon'!$E200,COLUMN(REFERENCEMENT_FACADE[[#Headers],[ASPECT]])))))</f>
        <v/>
      </c>
      <c r="D234" s="2" t="str">
        <f ca="1">IF('PR-tampon'!B200="","",IF('PR-tampon'!B200=0,"",INDIRECT(NOM_FR_FACADE&amp;ADDRESS('PR-tampon'!$E200,COLUMN(REFERENCEMENT_FACADE[[#Headers],[TYPE DE PROCEDE]])))))</f>
        <v/>
      </c>
      <c r="E234" s="2" t="str">
        <f ca="1">IF('PR-tampon'!B200="","",IF('PR-tampon'!B200=0,"",INDIRECT(NOM_FR_FACADE&amp;ADDRESS('PR-tampon'!$E200,COLUMN(REFERENCEMENT_FACADE[[#Headers],[NOM COMMERCIAL DU PROCEDE]])))))</f>
        <v/>
      </c>
      <c r="F234" s="2" t="str">
        <f ca="1">IF('PR-tampon'!B200="","",IF('PR-tampon'!B200=0,"",INDIRECT(NOM_FR_FACADE&amp;ADDRESS('PR-tampon'!$E200,COLUMN(REFERENCEMENT_FACADE[[#Headers],[FABRICANT / TITULAIRE]])))))</f>
        <v/>
      </c>
      <c r="G234" s="2" t="str">
        <f ca="1">IF('PR-tampon'!B200="","",IF('PR-tampon'!B200=0,"",INDIRECT(NOM_FR_FACADE&amp;ADDRESS('PR-tampon'!$E200,COLUMN(REFERENCEMENT_FACADE[[#Headers],[TYPE DE DOCUMENT DE REFERENCE]])))))</f>
        <v/>
      </c>
      <c r="H234" s="2" t="str">
        <f ca="1">IF('PR-tampon'!B200="","",IF('PR-tampon'!B200=0,"",INDIRECT(NOM_FR_FACADE&amp;ADDRESS('PR-tampon'!$E200,COLUMN(REFERENCEMENT_FACADE[[#Headers],[REF]])))))</f>
        <v/>
      </c>
      <c r="I234" s="10" t="str">
        <f ca="1">IF('PR-tampon'!B200="","",IF('PR-tampon'!B200=0,"",INDIRECT(NOM_FR_FACADE&amp;ADDRESS('PR-tampon'!$E200,COLUMN(REFERENCEMENT_FACADE[[#Headers],[AVIS LIMITE AU / VALIDITE]])))))</f>
        <v/>
      </c>
      <c r="J234" s="10" t="str">
        <f ca="1">IF('PR-tampon'!B200="","",IF('PR-tampon'!B200=0,"",INDIRECT(NOM_FR_FACADE&amp;ADDRESS('PR-tampon'!$E200,COLUMN(REFERENCEMENT_FACADE[[#Headers],[TC/TNC
dans le domaine d''emploi visé]])))))</f>
        <v/>
      </c>
      <c r="K234" s="2" t="str">
        <f ca="1">IF('PR-tampon'!B200="","",IF('PR-tampon'!B200=0,"",INDIRECT(NOM_FR_FACADE&amp;ADDRESS('PR-tampon'!$E200,COLUMN(REFERENCEMENT_FACADE[[#Headers],[Synthèse support visés]])))))</f>
        <v/>
      </c>
      <c r="L234" s="2" t="str">
        <f ca="1">IF('PR-tampon'!B200="","",IF('PR-tampon'!B200=0,"",INDIRECT(NOM_FR_FACADE&amp;ADDRESS('PR-tampon'!$E200,COLUMN(REFERENCEMENT_FACADE[[#Headers],[LIMITATION DE HAUTEUR DE FACADE3]])))))</f>
        <v/>
      </c>
      <c r="M234" s="108" t="str">
        <f ca="1">IF('PR-tampon'!B200="","",IF('PR-tampon'!B200=0,"",INDIRECT(NOM_FR_FACADE&amp;ADDRESS('PR-tampon'!$E200,COLUMN(REFERENCEMENT_FACADE[[#Headers],[LIMITATION DE HAUTEUR DE FACADE]])))))</f>
        <v/>
      </c>
      <c r="N234" s="88" t="str">
        <f ca="1">IF('PR-tampon'!B200="","",IF('PR-tampon'!B200=0,"",IF(INDIRECT(NOM_FR_FACADE&amp;ADDRESS('PR-tampon'!$E200,COLUMN(REFERENCEMENT_FACADE[Observation domaine d''emploi Hauteur])))=0,"-",INDIRECT(NOM_FR_FACADE&amp;ADDRESS('PR-tampon'!$E200,COLUMN(REFERENCEMENT_FACADE[Observation domaine d''emploi Hauteur]))))))</f>
        <v/>
      </c>
      <c r="O234" s="2" t="str">
        <f ca="1">IF('PR-tampon'!B200="","",IF('PR-tampon'!B200=0,"",INDIRECT(NOM_FR_FACADE&amp;ADDRESS('PR-tampon'!$E200,COLUMN(REFERENCEMENT_FACADE[[#Headers],[Colonne zone visée]])))))</f>
        <v/>
      </c>
      <c r="P234" s="2" t="str">
        <f ca="1">IF('PR-tampon'!B200="","",IF('PR-tampon'!B200=0,"",INDIRECT(NOM_FR_FACADE&amp;ADDRESS('PR-tampon'!$E200,COLUMN(REFERENCEMENT_FACADE[[#Headers],[Colonne catégorie visée]])))))</f>
        <v/>
      </c>
      <c r="Q234" s="88" t="str">
        <f ca="1">IF(OR(RECH_CATEGORIE=FALSE,MID(Tableau5[[#This Row],[ZONE DE SISMICITE MAXIMALE POUR LA CATEGORIE DE BATIMENT VISEE]],2,2)="**"),IF('PR-tampon'!B200="","",IF('PR-tampon'!B200=0,"",IF(INDIRECT(NOM_FR_FACADE&amp;ADDRESS('PR-tampon'!$E200,COLUMN(REFERENCEMENT_FACADE[OBSERVATIONS SUR DOMAINE D''EMPLOI Sismique])))="","-",(INDIRECT(NOM_FR_FACADE&amp;ADDRESS('PR-tampon'!$E200,COLUMN(REFERENCEMENT_FACADE[OBSERVATIONS SUR DOMAINE D''EMPLOI Sismique]))))))),"")</f>
        <v/>
      </c>
      <c r="R234" s="2" t="str">
        <f ca="1">IF('PR-tampon'!B200="","",IF('PR-tampon'!B200=0,"",IF(INDIRECT(NOM_FR_FACADE&amp;ADDRESS('PR-tampon'!$E200,COLUMN(REFERENCEMENT_FACADE[REF ApL])))=0,"",INDIRECT(NOM_FR_FACADE&amp;ADDRESS('PR-tampon'!$E200,COLUMN(REFERENCEMENT_FACADE[REF ApL]))))))</f>
        <v/>
      </c>
    </row>
    <row r="235" spans="1:18" ht="170.1" customHeight="1" x14ac:dyDescent="0.3">
      <c r="A235" s="2" t="e">
        <f ca="1">IF('PR-tampon'!B201=0,"",IF(A234+1&gt;'MODULE DE RECHERCHE'!$F$36,"",A234+1))</f>
        <v>#VALUE!</v>
      </c>
      <c r="B235" s="10" t="str">
        <f ca="1">IF('PR-tampon'!E201="","",IF('PR-tampon'!E201=0,"",INDIRECT(NOM_FR_FACADE&amp;ADDRESS('PR-tampon'!$E201,COLUMN(REFERENCEMENT_FACADE[[#Headers],[DATE REFERENCEMENT]])))))</f>
        <v/>
      </c>
      <c r="C235" s="2" t="str">
        <f ca="1">IF('PR-tampon'!B201="","",IF('PR-tampon'!B201=0,"",INDIRECT(NOM_FR_FACADE&amp;ADDRESS('PR-tampon'!$E201,COLUMN(REFERENCEMENT_FACADE[[#Headers],[ASPECT]])))))</f>
        <v/>
      </c>
      <c r="D235" s="2" t="str">
        <f ca="1">IF('PR-tampon'!B201="","",IF('PR-tampon'!B201=0,"",INDIRECT(NOM_FR_FACADE&amp;ADDRESS('PR-tampon'!$E201,COLUMN(REFERENCEMENT_FACADE[[#Headers],[TYPE DE PROCEDE]])))))</f>
        <v/>
      </c>
      <c r="E235" s="2" t="str">
        <f ca="1">IF('PR-tampon'!B201="","",IF('PR-tampon'!B201=0,"",INDIRECT(NOM_FR_FACADE&amp;ADDRESS('PR-tampon'!$E201,COLUMN(REFERENCEMENT_FACADE[[#Headers],[NOM COMMERCIAL DU PROCEDE]])))))</f>
        <v/>
      </c>
      <c r="F235" s="2" t="str">
        <f ca="1">IF('PR-tampon'!B201="","",IF('PR-tampon'!B201=0,"",INDIRECT(NOM_FR_FACADE&amp;ADDRESS('PR-tampon'!$E201,COLUMN(REFERENCEMENT_FACADE[[#Headers],[FABRICANT / TITULAIRE]])))))</f>
        <v/>
      </c>
      <c r="G235" s="2" t="str">
        <f ca="1">IF('PR-tampon'!B201="","",IF('PR-tampon'!B201=0,"",INDIRECT(NOM_FR_FACADE&amp;ADDRESS('PR-tampon'!$E201,COLUMN(REFERENCEMENT_FACADE[[#Headers],[TYPE DE DOCUMENT DE REFERENCE]])))))</f>
        <v/>
      </c>
      <c r="H235" s="2" t="str">
        <f ca="1">IF('PR-tampon'!B201="","",IF('PR-tampon'!B201=0,"",INDIRECT(NOM_FR_FACADE&amp;ADDRESS('PR-tampon'!$E201,COLUMN(REFERENCEMENT_FACADE[[#Headers],[REF]])))))</f>
        <v/>
      </c>
      <c r="I235" s="10" t="str">
        <f ca="1">IF('PR-tampon'!B201="","",IF('PR-tampon'!B201=0,"",INDIRECT(NOM_FR_FACADE&amp;ADDRESS('PR-tampon'!$E201,COLUMN(REFERENCEMENT_FACADE[[#Headers],[AVIS LIMITE AU / VALIDITE]])))))</f>
        <v/>
      </c>
      <c r="J235" s="10" t="str">
        <f ca="1">IF('PR-tampon'!B201="","",IF('PR-tampon'!B201=0,"",INDIRECT(NOM_FR_FACADE&amp;ADDRESS('PR-tampon'!$E201,COLUMN(REFERENCEMENT_FACADE[[#Headers],[TC/TNC
dans le domaine d''emploi visé]])))))</f>
        <v/>
      </c>
      <c r="K235" s="2" t="str">
        <f ca="1">IF('PR-tampon'!B201="","",IF('PR-tampon'!B201=0,"",INDIRECT(NOM_FR_FACADE&amp;ADDRESS('PR-tampon'!$E201,COLUMN(REFERENCEMENT_FACADE[[#Headers],[Synthèse support visés]])))))</f>
        <v/>
      </c>
      <c r="L235" s="2" t="str">
        <f ca="1">IF('PR-tampon'!B201="","",IF('PR-tampon'!B201=0,"",INDIRECT(NOM_FR_FACADE&amp;ADDRESS('PR-tampon'!$E201,COLUMN(REFERENCEMENT_FACADE[[#Headers],[LIMITATION DE HAUTEUR DE FACADE3]])))))</f>
        <v/>
      </c>
      <c r="M235" s="108" t="str">
        <f ca="1">IF('PR-tampon'!B201="","",IF('PR-tampon'!B201=0,"",INDIRECT(NOM_FR_FACADE&amp;ADDRESS('PR-tampon'!$E201,COLUMN(REFERENCEMENT_FACADE[[#Headers],[LIMITATION DE HAUTEUR DE FACADE]])))))</f>
        <v/>
      </c>
      <c r="N235" s="88" t="str">
        <f ca="1">IF('PR-tampon'!B201="","",IF('PR-tampon'!B201=0,"",IF(INDIRECT(NOM_FR_FACADE&amp;ADDRESS('PR-tampon'!$E201,COLUMN(REFERENCEMENT_FACADE[Observation domaine d''emploi Hauteur])))=0,"-",INDIRECT(NOM_FR_FACADE&amp;ADDRESS('PR-tampon'!$E201,COLUMN(REFERENCEMENT_FACADE[Observation domaine d''emploi Hauteur]))))))</f>
        <v/>
      </c>
      <c r="O235" s="2" t="str">
        <f ca="1">IF('PR-tampon'!B201="","",IF('PR-tampon'!B201=0,"",INDIRECT(NOM_FR_FACADE&amp;ADDRESS('PR-tampon'!$E201,COLUMN(REFERENCEMENT_FACADE[[#Headers],[Colonne zone visée]])))))</f>
        <v/>
      </c>
      <c r="P235" s="2" t="str">
        <f ca="1">IF('PR-tampon'!B201="","",IF('PR-tampon'!B201=0,"",INDIRECT(NOM_FR_FACADE&amp;ADDRESS('PR-tampon'!$E201,COLUMN(REFERENCEMENT_FACADE[[#Headers],[Colonne catégorie visée]])))))</f>
        <v/>
      </c>
      <c r="Q235" s="88" t="str">
        <f ca="1">IF(OR(RECH_CATEGORIE=FALSE,MID(Tableau5[[#This Row],[ZONE DE SISMICITE MAXIMALE POUR LA CATEGORIE DE BATIMENT VISEE]],2,2)="**"),IF('PR-tampon'!B201="","",IF('PR-tampon'!B201=0,"",IF(INDIRECT(NOM_FR_FACADE&amp;ADDRESS('PR-tampon'!$E201,COLUMN(REFERENCEMENT_FACADE[OBSERVATIONS SUR DOMAINE D''EMPLOI Sismique])))="","-",(INDIRECT(NOM_FR_FACADE&amp;ADDRESS('PR-tampon'!$E201,COLUMN(REFERENCEMENT_FACADE[OBSERVATIONS SUR DOMAINE D''EMPLOI Sismique]))))))),"")</f>
        <v/>
      </c>
      <c r="R235" s="2" t="str">
        <f ca="1">IF('PR-tampon'!B201="","",IF('PR-tampon'!B201=0,"",IF(INDIRECT(NOM_FR_FACADE&amp;ADDRESS('PR-tampon'!$E201,COLUMN(REFERENCEMENT_FACADE[REF ApL])))=0,"",INDIRECT(NOM_FR_FACADE&amp;ADDRESS('PR-tampon'!$E201,COLUMN(REFERENCEMENT_FACADE[REF ApL]))))))</f>
        <v/>
      </c>
    </row>
    <row r="236" spans="1:18" ht="170.1" customHeight="1" x14ac:dyDescent="0.3">
      <c r="A236" s="2" t="e">
        <f ca="1">IF('PR-tampon'!B202=0,"",IF(A235+1&gt;'MODULE DE RECHERCHE'!$F$36,"",A235+1))</f>
        <v>#VALUE!</v>
      </c>
      <c r="B236" s="10" t="str">
        <f ca="1">IF('PR-tampon'!E202="","",IF('PR-tampon'!E202=0,"",INDIRECT(NOM_FR_FACADE&amp;ADDRESS('PR-tampon'!$E202,COLUMN(REFERENCEMENT_FACADE[[#Headers],[DATE REFERENCEMENT]])))))</f>
        <v/>
      </c>
      <c r="C236" s="2" t="str">
        <f ca="1">IF('PR-tampon'!B202="","",IF('PR-tampon'!B202=0,"",INDIRECT(NOM_FR_FACADE&amp;ADDRESS('PR-tampon'!$E202,COLUMN(REFERENCEMENT_FACADE[[#Headers],[ASPECT]])))))</f>
        <v/>
      </c>
      <c r="D236" s="2" t="str">
        <f ca="1">IF('PR-tampon'!B202="","",IF('PR-tampon'!B202=0,"",INDIRECT(NOM_FR_FACADE&amp;ADDRESS('PR-tampon'!$E202,COLUMN(REFERENCEMENT_FACADE[[#Headers],[TYPE DE PROCEDE]])))))</f>
        <v/>
      </c>
      <c r="E236" s="2" t="str">
        <f ca="1">IF('PR-tampon'!B202="","",IF('PR-tampon'!B202=0,"",INDIRECT(NOM_FR_FACADE&amp;ADDRESS('PR-tampon'!$E202,COLUMN(REFERENCEMENT_FACADE[[#Headers],[NOM COMMERCIAL DU PROCEDE]])))))</f>
        <v/>
      </c>
      <c r="F236" s="2" t="str">
        <f ca="1">IF('PR-tampon'!B202="","",IF('PR-tampon'!B202=0,"",INDIRECT(NOM_FR_FACADE&amp;ADDRESS('PR-tampon'!$E202,COLUMN(REFERENCEMENT_FACADE[[#Headers],[FABRICANT / TITULAIRE]])))))</f>
        <v/>
      </c>
      <c r="G236" s="2" t="str">
        <f ca="1">IF('PR-tampon'!B202="","",IF('PR-tampon'!B202=0,"",INDIRECT(NOM_FR_FACADE&amp;ADDRESS('PR-tampon'!$E202,COLUMN(REFERENCEMENT_FACADE[[#Headers],[TYPE DE DOCUMENT DE REFERENCE]])))))</f>
        <v/>
      </c>
      <c r="H236" s="2" t="str">
        <f ca="1">IF('PR-tampon'!B202="","",IF('PR-tampon'!B202=0,"",INDIRECT(NOM_FR_FACADE&amp;ADDRESS('PR-tampon'!$E202,COLUMN(REFERENCEMENT_FACADE[[#Headers],[REF]])))))</f>
        <v/>
      </c>
      <c r="I236" s="10" t="str">
        <f ca="1">IF('PR-tampon'!B202="","",IF('PR-tampon'!B202=0,"",INDIRECT(NOM_FR_FACADE&amp;ADDRESS('PR-tampon'!$E202,COLUMN(REFERENCEMENT_FACADE[[#Headers],[AVIS LIMITE AU / VALIDITE]])))))</f>
        <v/>
      </c>
      <c r="J236" s="10" t="str">
        <f ca="1">IF('PR-tampon'!B202="","",IF('PR-tampon'!B202=0,"",INDIRECT(NOM_FR_FACADE&amp;ADDRESS('PR-tampon'!$E202,COLUMN(REFERENCEMENT_FACADE[[#Headers],[TC/TNC
dans le domaine d''emploi visé]])))))</f>
        <v/>
      </c>
      <c r="K236" s="2" t="str">
        <f ca="1">IF('PR-tampon'!B202="","",IF('PR-tampon'!B202=0,"",INDIRECT(NOM_FR_FACADE&amp;ADDRESS('PR-tampon'!$E202,COLUMN(REFERENCEMENT_FACADE[[#Headers],[Synthèse support visés]])))))</f>
        <v/>
      </c>
      <c r="L236" s="2" t="str">
        <f ca="1">IF('PR-tampon'!B202="","",IF('PR-tampon'!B202=0,"",INDIRECT(NOM_FR_FACADE&amp;ADDRESS('PR-tampon'!$E202,COLUMN(REFERENCEMENT_FACADE[[#Headers],[LIMITATION DE HAUTEUR DE FACADE3]])))))</f>
        <v/>
      </c>
      <c r="M236" s="108" t="str">
        <f ca="1">IF('PR-tampon'!B202="","",IF('PR-tampon'!B202=0,"",INDIRECT(NOM_FR_FACADE&amp;ADDRESS('PR-tampon'!$E202,COLUMN(REFERENCEMENT_FACADE[[#Headers],[LIMITATION DE HAUTEUR DE FACADE]])))))</f>
        <v/>
      </c>
      <c r="N236" s="88" t="str">
        <f ca="1">IF('PR-tampon'!B202="","",IF('PR-tampon'!B202=0,"",IF(INDIRECT(NOM_FR_FACADE&amp;ADDRESS('PR-tampon'!$E202,COLUMN(REFERENCEMENT_FACADE[Observation domaine d''emploi Hauteur])))=0,"-",INDIRECT(NOM_FR_FACADE&amp;ADDRESS('PR-tampon'!$E202,COLUMN(REFERENCEMENT_FACADE[Observation domaine d''emploi Hauteur]))))))</f>
        <v/>
      </c>
      <c r="O236" s="2" t="str">
        <f ca="1">IF('PR-tampon'!B202="","",IF('PR-tampon'!B202=0,"",INDIRECT(NOM_FR_FACADE&amp;ADDRESS('PR-tampon'!$E202,COLUMN(REFERENCEMENT_FACADE[[#Headers],[Colonne zone visée]])))))</f>
        <v/>
      </c>
      <c r="P236" s="2" t="str">
        <f ca="1">IF('PR-tampon'!B202="","",IF('PR-tampon'!B202=0,"",INDIRECT(NOM_FR_FACADE&amp;ADDRESS('PR-tampon'!$E202,COLUMN(REFERENCEMENT_FACADE[[#Headers],[Colonne catégorie visée]])))))</f>
        <v/>
      </c>
      <c r="Q236" s="88" t="str">
        <f ca="1">IF(OR(RECH_CATEGORIE=FALSE,MID(Tableau5[[#This Row],[ZONE DE SISMICITE MAXIMALE POUR LA CATEGORIE DE BATIMENT VISEE]],2,2)="**"),IF('PR-tampon'!B202="","",IF('PR-tampon'!B202=0,"",IF(INDIRECT(NOM_FR_FACADE&amp;ADDRESS('PR-tampon'!$E202,COLUMN(REFERENCEMENT_FACADE[OBSERVATIONS SUR DOMAINE D''EMPLOI Sismique])))="","-",(INDIRECT(NOM_FR_FACADE&amp;ADDRESS('PR-tampon'!$E202,COLUMN(REFERENCEMENT_FACADE[OBSERVATIONS SUR DOMAINE D''EMPLOI Sismique]))))))),"")</f>
        <v/>
      </c>
      <c r="R236" s="2" t="str">
        <f ca="1">IF('PR-tampon'!B202="","",IF('PR-tampon'!B202=0,"",IF(INDIRECT(NOM_FR_FACADE&amp;ADDRESS('PR-tampon'!$E202,COLUMN(REFERENCEMENT_FACADE[REF ApL])))=0,"",INDIRECT(NOM_FR_FACADE&amp;ADDRESS('PR-tampon'!$E202,COLUMN(REFERENCEMENT_FACADE[REF ApL]))))))</f>
        <v/>
      </c>
    </row>
    <row r="237" spans="1:18" ht="170.1" customHeight="1" x14ac:dyDescent="0.3">
      <c r="A237" s="2" t="e">
        <f ca="1">IF('PR-tampon'!B203=0,"",IF(A236+1&gt;'MODULE DE RECHERCHE'!$F$36,"",A236+1))</f>
        <v>#VALUE!</v>
      </c>
      <c r="B237" s="10" t="str">
        <f ca="1">IF('PR-tampon'!E203="","",IF('PR-tampon'!E203=0,"",INDIRECT(NOM_FR_FACADE&amp;ADDRESS('PR-tampon'!$E203,COLUMN(REFERENCEMENT_FACADE[[#Headers],[DATE REFERENCEMENT]])))))</f>
        <v/>
      </c>
      <c r="C237" s="2" t="str">
        <f ca="1">IF('PR-tampon'!B203="","",IF('PR-tampon'!B203=0,"",INDIRECT(NOM_FR_FACADE&amp;ADDRESS('PR-tampon'!$E203,COLUMN(REFERENCEMENT_FACADE[[#Headers],[ASPECT]])))))</f>
        <v/>
      </c>
      <c r="D237" s="2" t="str">
        <f ca="1">IF('PR-tampon'!B203="","",IF('PR-tampon'!B203=0,"",INDIRECT(NOM_FR_FACADE&amp;ADDRESS('PR-tampon'!$E203,COLUMN(REFERENCEMENT_FACADE[[#Headers],[TYPE DE PROCEDE]])))))</f>
        <v/>
      </c>
      <c r="E237" s="2" t="str">
        <f ca="1">IF('PR-tampon'!B203="","",IF('PR-tampon'!B203=0,"",INDIRECT(NOM_FR_FACADE&amp;ADDRESS('PR-tampon'!$E203,COLUMN(REFERENCEMENT_FACADE[[#Headers],[NOM COMMERCIAL DU PROCEDE]])))))</f>
        <v/>
      </c>
      <c r="F237" s="2" t="str">
        <f ca="1">IF('PR-tampon'!B203="","",IF('PR-tampon'!B203=0,"",INDIRECT(NOM_FR_FACADE&amp;ADDRESS('PR-tampon'!$E203,COLUMN(REFERENCEMENT_FACADE[[#Headers],[FABRICANT / TITULAIRE]])))))</f>
        <v/>
      </c>
      <c r="G237" s="2" t="str">
        <f ca="1">IF('PR-tampon'!B203="","",IF('PR-tampon'!B203=0,"",INDIRECT(NOM_FR_FACADE&amp;ADDRESS('PR-tampon'!$E203,COLUMN(REFERENCEMENT_FACADE[[#Headers],[TYPE DE DOCUMENT DE REFERENCE]])))))</f>
        <v/>
      </c>
      <c r="H237" s="2" t="str">
        <f ca="1">IF('PR-tampon'!B203="","",IF('PR-tampon'!B203=0,"",INDIRECT(NOM_FR_FACADE&amp;ADDRESS('PR-tampon'!$E203,COLUMN(REFERENCEMENT_FACADE[[#Headers],[REF]])))))</f>
        <v/>
      </c>
      <c r="I237" s="10" t="str">
        <f ca="1">IF('PR-tampon'!B203="","",IF('PR-tampon'!B203=0,"",INDIRECT(NOM_FR_FACADE&amp;ADDRESS('PR-tampon'!$E203,COLUMN(REFERENCEMENT_FACADE[[#Headers],[AVIS LIMITE AU / VALIDITE]])))))</f>
        <v/>
      </c>
      <c r="J237" s="10" t="str">
        <f ca="1">IF('PR-tampon'!B203="","",IF('PR-tampon'!B203=0,"",INDIRECT(NOM_FR_FACADE&amp;ADDRESS('PR-tampon'!$E203,COLUMN(REFERENCEMENT_FACADE[[#Headers],[TC/TNC
dans le domaine d''emploi visé]])))))</f>
        <v/>
      </c>
      <c r="K237" s="2" t="str">
        <f ca="1">IF('PR-tampon'!B203="","",IF('PR-tampon'!B203=0,"",INDIRECT(NOM_FR_FACADE&amp;ADDRESS('PR-tampon'!$E203,COLUMN(REFERENCEMENT_FACADE[[#Headers],[Synthèse support visés]])))))</f>
        <v/>
      </c>
      <c r="L237" s="2" t="str">
        <f ca="1">IF('PR-tampon'!B203="","",IF('PR-tampon'!B203=0,"",INDIRECT(NOM_FR_FACADE&amp;ADDRESS('PR-tampon'!$E203,COLUMN(REFERENCEMENT_FACADE[[#Headers],[LIMITATION DE HAUTEUR DE FACADE3]])))))</f>
        <v/>
      </c>
      <c r="M237" s="108" t="str">
        <f ca="1">IF('PR-tampon'!B203="","",IF('PR-tampon'!B203=0,"",INDIRECT(NOM_FR_FACADE&amp;ADDRESS('PR-tampon'!$E203,COLUMN(REFERENCEMENT_FACADE[[#Headers],[LIMITATION DE HAUTEUR DE FACADE]])))))</f>
        <v/>
      </c>
      <c r="N237" s="88" t="str">
        <f ca="1">IF('PR-tampon'!B203="","",IF('PR-tampon'!B203=0,"",IF(INDIRECT(NOM_FR_FACADE&amp;ADDRESS('PR-tampon'!$E203,COLUMN(REFERENCEMENT_FACADE[Observation domaine d''emploi Hauteur])))=0,"-",INDIRECT(NOM_FR_FACADE&amp;ADDRESS('PR-tampon'!$E203,COLUMN(REFERENCEMENT_FACADE[Observation domaine d''emploi Hauteur]))))))</f>
        <v/>
      </c>
      <c r="O237" s="2" t="str">
        <f ca="1">IF('PR-tampon'!B203="","",IF('PR-tampon'!B203=0,"",INDIRECT(NOM_FR_FACADE&amp;ADDRESS('PR-tampon'!$E203,COLUMN(REFERENCEMENT_FACADE[[#Headers],[Colonne zone visée]])))))</f>
        <v/>
      </c>
      <c r="P237" s="2" t="str">
        <f ca="1">IF('PR-tampon'!B203="","",IF('PR-tampon'!B203=0,"",INDIRECT(NOM_FR_FACADE&amp;ADDRESS('PR-tampon'!$E203,COLUMN(REFERENCEMENT_FACADE[[#Headers],[Colonne catégorie visée]])))))</f>
        <v/>
      </c>
      <c r="Q237" s="88" t="str">
        <f ca="1">IF(OR(RECH_CATEGORIE=FALSE,MID(Tableau5[[#This Row],[ZONE DE SISMICITE MAXIMALE POUR LA CATEGORIE DE BATIMENT VISEE]],2,2)="**"),IF('PR-tampon'!B203="","",IF('PR-tampon'!B203=0,"",IF(INDIRECT(NOM_FR_FACADE&amp;ADDRESS('PR-tampon'!$E203,COLUMN(REFERENCEMENT_FACADE[OBSERVATIONS SUR DOMAINE D''EMPLOI Sismique])))="","-",(INDIRECT(NOM_FR_FACADE&amp;ADDRESS('PR-tampon'!$E203,COLUMN(REFERENCEMENT_FACADE[OBSERVATIONS SUR DOMAINE D''EMPLOI Sismique]))))))),"")</f>
        <v/>
      </c>
      <c r="R237" s="2" t="str">
        <f ca="1">IF('PR-tampon'!B203="","",IF('PR-tampon'!B203=0,"",IF(INDIRECT(NOM_FR_FACADE&amp;ADDRESS('PR-tampon'!$E203,COLUMN(REFERENCEMENT_FACADE[REF ApL])))=0,"",INDIRECT(NOM_FR_FACADE&amp;ADDRESS('PR-tampon'!$E203,COLUMN(REFERENCEMENT_FACADE[REF ApL]))))))</f>
        <v/>
      </c>
    </row>
    <row r="238" spans="1:18" ht="170.1" customHeight="1" x14ac:dyDescent="0.3">
      <c r="A238" s="2" t="e">
        <f ca="1">IF('PR-tampon'!B204=0,"",IF(A237+1&gt;'MODULE DE RECHERCHE'!$F$36,"",A237+1))</f>
        <v>#VALUE!</v>
      </c>
      <c r="B238" s="10" t="str">
        <f ca="1">IF('PR-tampon'!E204="","",IF('PR-tampon'!E204=0,"",INDIRECT(NOM_FR_FACADE&amp;ADDRESS('PR-tampon'!$E204,COLUMN(REFERENCEMENT_FACADE[[#Headers],[DATE REFERENCEMENT]])))))</f>
        <v/>
      </c>
      <c r="C238" s="2" t="str">
        <f ca="1">IF('PR-tampon'!B204="","",IF('PR-tampon'!B204=0,"",INDIRECT(NOM_FR_FACADE&amp;ADDRESS('PR-tampon'!$E204,COLUMN(REFERENCEMENT_FACADE[[#Headers],[ASPECT]])))))</f>
        <v/>
      </c>
      <c r="D238" s="2" t="str">
        <f ca="1">IF('PR-tampon'!B204="","",IF('PR-tampon'!B204=0,"",INDIRECT(NOM_FR_FACADE&amp;ADDRESS('PR-tampon'!$E204,COLUMN(REFERENCEMENT_FACADE[[#Headers],[TYPE DE PROCEDE]])))))</f>
        <v/>
      </c>
      <c r="E238" s="2" t="str">
        <f ca="1">IF('PR-tampon'!B204="","",IF('PR-tampon'!B204=0,"",INDIRECT(NOM_FR_FACADE&amp;ADDRESS('PR-tampon'!$E204,COLUMN(REFERENCEMENT_FACADE[[#Headers],[NOM COMMERCIAL DU PROCEDE]])))))</f>
        <v/>
      </c>
      <c r="F238" s="2" t="str">
        <f ca="1">IF('PR-tampon'!B204="","",IF('PR-tampon'!B204=0,"",INDIRECT(NOM_FR_FACADE&amp;ADDRESS('PR-tampon'!$E204,COLUMN(REFERENCEMENT_FACADE[[#Headers],[FABRICANT / TITULAIRE]])))))</f>
        <v/>
      </c>
      <c r="G238" s="2" t="str">
        <f ca="1">IF('PR-tampon'!B204="","",IF('PR-tampon'!B204=0,"",INDIRECT(NOM_FR_FACADE&amp;ADDRESS('PR-tampon'!$E204,COLUMN(REFERENCEMENT_FACADE[[#Headers],[TYPE DE DOCUMENT DE REFERENCE]])))))</f>
        <v/>
      </c>
      <c r="H238" s="2" t="str">
        <f ca="1">IF('PR-tampon'!B204="","",IF('PR-tampon'!B204=0,"",INDIRECT(NOM_FR_FACADE&amp;ADDRESS('PR-tampon'!$E204,COLUMN(REFERENCEMENT_FACADE[[#Headers],[REF]])))))</f>
        <v/>
      </c>
      <c r="I238" s="10" t="str">
        <f ca="1">IF('PR-tampon'!B204="","",IF('PR-tampon'!B204=0,"",INDIRECT(NOM_FR_FACADE&amp;ADDRESS('PR-tampon'!$E204,COLUMN(REFERENCEMENT_FACADE[[#Headers],[AVIS LIMITE AU / VALIDITE]])))))</f>
        <v/>
      </c>
      <c r="J238" s="10" t="str">
        <f ca="1">IF('PR-tampon'!B204="","",IF('PR-tampon'!B204=0,"",INDIRECT(NOM_FR_FACADE&amp;ADDRESS('PR-tampon'!$E204,COLUMN(REFERENCEMENT_FACADE[[#Headers],[TC/TNC
dans le domaine d''emploi visé]])))))</f>
        <v/>
      </c>
      <c r="K238" s="2" t="str">
        <f ca="1">IF('PR-tampon'!B204="","",IF('PR-tampon'!B204=0,"",INDIRECT(NOM_FR_FACADE&amp;ADDRESS('PR-tampon'!$E204,COLUMN(REFERENCEMENT_FACADE[[#Headers],[Synthèse support visés]])))))</f>
        <v/>
      </c>
      <c r="L238" s="2" t="str">
        <f ca="1">IF('PR-tampon'!B204="","",IF('PR-tampon'!B204=0,"",INDIRECT(NOM_FR_FACADE&amp;ADDRESS('PR-tampon'!$E204,COLUMN(REFERENCEMENT_FACADE[[#Headers],[LIMITATION DE HAUTEUR DE FACADE3]])))))</f>
        <v/>
      </c>
      <c r="M238" s="108" t="str">
        <f ca="1">IF('PR-tampon'!B204="","",IF('PR-tampon'!B204=0,"",INDIRECT(NOM_FR_FACADE&amp;ADDRESS('PR-tampon'!$E204,COLUMN(REFERENCEMENT_FACADE[[#Headers],[LIMITATION DE HAUTEUR DE FACADE]])))))</f>
        <v/>
      </c>
      <c r="N238" s="88" t="str">
        <f ca="1">IF('PR-tampon'!B204="","",IF('PR-tampon'!B204=0,"",IF(INDIRECT(NOM_FR_FACADE&amp;ADDRESS('PR-tampon'!$E204,COLUMN(REFERENCEMENT_FACADE[Observation domaine d''emploi Hauteur])))=0,"-",INDIRECT(NOM_FR_FACADE&amp;ADDRESS('PR-tampon'!$E204,COLUMN(REFERENCEMENT_FACADE[Observation domaine d''emploi Hauteur]))))))</f>
        <v/>
      </c>
      <c r="O238" s="2" t="str">
        <f ca="1">IF('PR-tampon'!B204="","",IF('PR-tampon'!B204=0,"",INDIRECT(NOM_FR_FACADE&amp;ADDRESS('PR-tampon'!$E204,COLUMN(REFERENCEMENT_FACADE[[#Headers],[Colonne zone visée]])))))</f>
        <v/>
      </c>
      <c r="P238" s="2" t="str">
        <f ca="1">IF('PR-tampon'!B204="","",IF('PR-tampon'!B204=0,"",INDIRECT(NOM_FR_FACADE&amp;ADDRESS('PR-tampon'!$E204,COLUMN(REFERENCEMENT_FACADE[[#Headers],[Colonne catégorie visée]])))))</f>
        <v/>
      </c>
      <c r="Q238" s="88" t="str">
        <f ca="1">IF(OR(RECH_CATEGORIE=FALSE,MID(Tableau5[[#This Row],[ZONE DE SISMICITE MAXIMALE POUR LA CATEGORIE DE BATIMENT VISEE]],2,2)="**"),IF('PR-tampon'!B204="","",IF('PR-tampon'!B204=0,"",IF(INDIRECT(NOM_FR_FACADE&amp;ADDRESS('PR-tampon'!$E204,COLUMN(REFERENCEMENT_FACADE[OBSERVATIONS SUR DOMAINE D''EMPLOI Sismique])))="","-",(INDIRECT(NOM_FR_FACADE&amp;ADDRESS('PR-tampon'!$E204,COLUMN(REFERENCEMENT_FACADE[OBSERVATIONS SUR DOMAINE D''EMPLOI Sismique]))))))),"")</f>
        <v/>
      </c>
      <c r="R238" s="2" t="str">
        <f ca="1">IF('PR-tampon'!B204="","",IF('PR-tampon'!B204=0,"",IF(INDIRECT(NOM_FR_FACADE&amp;ADDRESS('PR-tampon'!$E204,COLUMN(REFERENCEMENT_FACADE[REF ApL])))=0,"",INDIRECT(NOM_FR_FACADE&amp;ADDRESS('PR-tampon'!$E204,COLUMN(REFERENCEMENT_FACADE[REF ApL]))))))</f>
        <v/>
      </c>
    </row>
    <row r="239" spans="1:18" ht="170.1" customHeight="1" x14ac:dyDescent="0.3">
      <c r="A239" s="2" t="e">
        <f ca="1">IF('PR-tampon'!B205=0,"",IF(A238+1&gt;'MODULE DE RECHERCHE'!$F$36,"",A238+1))</f>
        <v>#VALUE!</v>
      </c>
      <c r="B239" s="10" t="str">
        <f ca="1">IF('PR-tampon'!E205="","",IF('PR-tampon'!E205=0,"",INDIRECT(NOM_FR_FACADE&amp;ADDRESS('PR-tampon'!$E205,COLUMN(REFERENCEMENT_FACADE[[#Headers],[DATE REFERENCEMENT]])))))</f>
        <v/>
      </c>
      <c r="C239" s="2" t="str">
        <f ca="1">IF('PR-tampon'!B205="","",IF('PR-tampon'!B205=0,"",INDIRECT(NOM_FR_FACADE&amp;ADDRESS('PR-tampon'!$E205,COLUMN(REFERENCEMENT_FACADE[[#Headers],[ASPECT]])))))</f>
        <v/>
      </c>
      <c r="D239" s="2" t="str">
        <f ca="1">IF('PR-tampon'!B205="","",IF('PR-tampon'!B205=0,"",INDIRECT(NOM_FR_FACADE&amp;ADDRESS('PR-tampon'!$E205,COLUMN(REFERENCEMENT_FACADE[[#Headers],[TYPE DE PROCEDE]])))))</f>
        <v/>
      </c>
      <c r="E239" s="2" t="str">
        <f ca="1">IF('PR-tampon'!B205="","",IF('PR-tampon'!B205=0,"",INDIRECT(NOM_FR_FACADE&amp;ADDRESS('PR-tampon'!$E205,COLUMN(REFERENCEMENT_FACADE[[#Headers],[NOM COMMERCIAL DU PROCEDE]])))))</f>
        <v/>
      </c>
      <c r="F239" s="2" t="str">
        <f ca="1">IF('PR-tampon'!B205="","",IF('PR-tampon'!B205=0,"",INDIRECT(NOM_FR_FACADE&amp;ADDRESS('PR-tampon'!$E205,COLUMN(REFERENCEMENT_FACADE[[#Headers],[FABRICANT / TITULAIRE]])))))</f>
        <v/>
      </c>
      <c r="G239" s="2" t="str">
        <f ca="1">IF('PR-tampon'!B205="","",IF('PR-tampon'!B205=0,"",INDIRECT(NOM_FR_FACADE&amp;ADDRESS('PR-tampon'!$E205,COLUMN(REFERENCEMENT_FACADE[[#Headers],[TYPE DE DOCUMENT DE REFERENCE]])))))</f>
        <v/>
      </c>
      <c r="H239" s="2" t="str">
        <f ca="1">IF('PR-tampon'!B205="","",IF('PR-tampon'!B205=0,"",INDIRECT(NOM_FR_FACADE&amp;ADDRESS('PR-tampon'!$E205,COLUMN(REFERENCEMENT_FACADE[[#Headers],[REF]])))))</f>
        <v/>
      </c>
      <c r="I239" s="10" t="str">
        <f ca="1">IF('PR-tampon'!B205="","",IF('PR-tampon'!B205=0,"",INDIRECT(NOM_FR_FACADE&amp;ADDRESS('PR-tampon'!$E205,COLUMN(REFERENCEMENT_FACADE[[#Headers],[AVIS LIMITE AU / VALIDITE]])))))</f>
        <v/>
      </c>
      <c r="J239" s="10" t="str">
        <f ca="1">IF('PR-tampon'!B205="","",IF('PR-tampon'!B205=0,"",INDIRECT(NOM_FR_FACADE&amp;ADDRESS('PR-tampon'!$E205,COLUMN(REFERENCEMENT_FACADE[[#Headers],[TC/TNC
dans le domaine d''emploi visé]])))))</f>
        <v/>
      </c>
      <c r="K239" s="2" t="str">
        <f ca="1">IF('PR-tampon'!B205="","",IF('PR-tampon'!B205=0,"",INDIRECT(NOM_FR_FACADE&amp;ADDRESS('PR-tampon'!$E205,COLUMN(REFERENCEMENT_FACADE[[#Headers],[Synthèse support visés]])))))</f>
        <v/>
      </c>
      <c r="L239" s="2" t="str">
        <f ca="1">IF('PR-tampon'!B205="","",IF('PR-tampon'!B205=0,"",INDIRECT(NOM_FR_FACADE&amp;ADDRESS('PR-tampon'!$E205,COLUMN(REFERENCEMENT_FACADE[[#Headers],[LIMITATION DE HAUTEUR DE FACADE3]])))))</f>
        <v/>
      </c>
      <c r="M239" s="108" t="str">
        <f ca="1">IF('PR-tampon'!B205="","",IF('PR-tampon'!B205=0,"",INDIRECT(NOM_FR_FACADE&amp;ADDRESS('PR-tampon'!$E205,COLUMN(REFERENCEMENT_FACADE[[#Headers],[LIMITATION DE HAUTEUR DE FACADE]])))))</f>
        <v/>
      </c>
      <c r="N239" s="88" t="str">
        <f ca="1">IF('PR-tampon'!B205="","",IF('PR-tampon'!B205=0,"",IF(INDIRECT(NOM_FR_FACADE&amp;ADDRESS('PR-tampon'!$E205,COLUMN(REFERENCEMENT_FACADE[Observation domaine d''emploi Hauteur])))=0,"-",INDIRECT(NOM_FR_FACADE&amp;ADDRESS('PR-tampon'!$E205,COLUMN(REFERENCEMENT_FACADE[Observation domaine d''emploi Hauteur]))))))</f>
        <v/>
      </c>
      <c r="O239" s="2" t="str">
        <f ca="1">IF('PR-tampon'!B205="","",IF('PR-tampon'!B205=0,"",INDIRECT(NOM_FR_FACADE&amp;ADDRESS('PR-tampon'!$E205,COLUMN(REFERENCEMENT_FACADE[[#Headers],[Colonne zone visée]])))))</f>
        <v/>
      </c>
      <c r="P239" s="2" t="str">
        <f ca="1">IF('PR-tampon'!B205="","",IF('PR-tampon'!B205=0,"",INDIRECT(NOM_FR_FACADE&amp;ADDRESS('PR-tampon'!$E205,COLUMN(REFERENCEMENT_FACADE[[#Headers],[Colonne catégorie visée]])))))</f>
        <v/>
      </c>
      <c r="Q239" s="88" t="str">
        <f ca="1">IF(OR(RECH_CATEGORIE=FALSE,MID(Tableau5[[#This Row],[ZONE DE SISMICITE MAXIMALE POUR LA CATEGORIE DE BATIMENT VISEE]],2,2)="**"),IF('PR-tampon'!B205="","",IF('PR-tampon'!B205=0,"",IF(INDIRECT(NOM_FR_FACADE&amp;ADDRESS('PR-tampon'!$E205,COLUMN(REFERENCEMENT_FACADE[OBSERVATIONS SUR DOMAINE D''EMPLOI Sismique])))="","-",(INDIRECT(NOM_FR_FACADE&amp;ADDRESS('PR-tampon'!$E205,COLUMN(REFERENCEMENT_FACADE[OBSERVATIONS SUR DOMAINE D''EMPLOI Sismique]))))))),"")</f>
        <v/>
      </c>
      <c r="R239" s="2" t="str">
        <f ca="1">IF('PR-tampon'!B205="","",IF('PR-tampon'!B205=0,"",IF(INDIRECT(NOM_FR_FACADE&amp;ADDRESS('PR-tampon'!$E205,COLUMN(REFERENCEMENT_FACADE[REF ApL])))=0,"",INDIRECT(NOM_FR_FACADE&amp;ADDRESS('PR-tampon'!$E205,COLUMN(REFERENCEMENT_FACADE[REF ApL]))))))</f>
        <v/>
      </c>
    </row>
    <row r="240" spans="1:18" ht="120" customHeight="1" x14ac:dyDescent="0.3">
      <c r="B240" s="10"/>
      <c r="I240" s="10"/>
      <c r="J240" s="10"/>
      <c r="M240" s="108"/>
      <c r="N240" s="88"/>
      <c r="Q240" s="88"/>
    </row>
    <row r="241" spans="2:17" ht="120" customHeight="1" x14ac:dyDescent="0.3">
      <c r="B241" s="10"/>
      <c r="I241" s="10"/>
      <c r="J241" s="10"/>
      <c r="M241" s="108"/>
      <c r="N241" s="88"/>
      <c r="Q241" s="88"/>
    </row>
    <row r="242" spans="2:17" ht="120" customHeight="1" x14ac:dyDescent="0.3">
      <c r="B242" s="10"/>
      <c r="I242" s="10"/>
      <c r="J242" s="10"/>
      <c r="M242" s="108"/>
      <c r="N242" s="88"/>
      <c r="Q242" s="88"/>
    </row>
    <row r="243" spans="2:17" ht="120" customHeight="1" x14ac:dyDescent="0.3">
      <c r="B243" s="10"/>
      <c r="I243" s="10"/>
      <c r="J243" s="10"/>
      <c r="M243" s="108"/>
      <c r="N243" s="88"/>
      <c r="Q243" s="88"/>
    </row>
    <row r="244" spans="2:17" ht="120" customHeight="1" x14ac:dyDescent="0.3">
      <c r="B244" s="10"/>
      <c r="I244" s="10"/>
      <c r="J244" s="10"/>
      <c r="M244" s="108"/>
      <c r="N244" s="88"/>
      <c r="Q244" s="88"/>
    </row>
    <row r="245" spans="2:17" ht="120" customHeight="1" x14ac:dyDescent="0.3">
      <c r="B245" s="10"/>
      <c r="I245" s="10"/>
      <c r="J245" s="10"/>
      <c r="M245" s="108"/>
      <c r="N245" s="88"/>
      <c r="Q245" s="88"/>
    </row>
    <row r="246" spans="2:17" ht="120" customHeight="1" x14ac:dyDescent="0.3">
      <c r="B246" s="10"/>
      <c r="I246" s="10"/>
      <c r="J246" s="10"/>
      <c r="M246" s="108"/>
      <c r="N246" s="88"/>
      <c r="Q246" s="88"/>
    </row>
    <row r="247" spans="2:17" ht="120" customHeight="1" x14ac:dyDescent="0.3">
      <c r="B247" s="10"/>
      <c r="I247" s="10"/>
      <c r="J247" s="10"/>
      <c r="M247" s="108"/>
      <c r="N247" s="88"/>
      <c r="Q247" s="88"/>
    </row>
    <row r="248" spans="2:17" ht="120" customHeight="1" x14ac:dyDescent="0.3">
      <c r="B248" s="10"/>
      <c r="I248" s="10"/>
      <c r="J248" s="10"/>
      <c r="M248" s="108"/>
      <c r="N248" s="88"/>
      <c r="Q248" s="88"/>
    </row>
    <row r="249" spans="2:17" ht="120" customHeight="1" x14ac:dyDescent="0.3">
      <c r="B249" s="10"/>
      <c r="I249" s="10"/>
      <c r="J249" s="10"/>
      <c r="M249" s="108"/>
      <c r="N249" s="88"/>
      <c r="Q249" s="88"/>
    </row>
    <row r="250" spans="2:17" ht="120" customHeight="1" x14ac:dyDescent="0.3">
      <c r="B250" s="10"/>
      <c r="I250" s="10"/>
      <c r="J250" s="10"/>
      <c r="M250" s="108"/>
      <c r="N250" s="88"/>
      <c r="Q250" s="88"/>
    </row>
    <row r="251" spans="2:17" ht="120" customHeight="1" x14ac:dyDescent="0.3">
      <c r="B251" s="10"/>
      <c r="I251" s="10"/>
      <c r="J251" s="10"/>
      <c r="M251" s="108"/>
      <c r="N251" s="88"/>
      <c r="Q251" s="88"/>
    </row>
    <row r="252" spans="2:17" ht="120" customHeight="1" x14ac:dyDescent="0.3">
      <c r="B252" s="10"/>
      <c r="I252" s="10"/>
      <c r="J252" s="10"/>
      <c r="M252" s="108"/>
      <c r="N252" s="88"/>
      <c r="Q252" s="88"/>
    </row>
    <row r="253" spans="2:17" ht="120" customHeight="1" x14ac:dyDescent="0.3">
      <c r="B253" s="10"/>
      <c r="I253" s="10"/>
      <c r="J253" s="10"/>
      <c r="M253" s="108"/>
      <c r="N253" s="88"/>
      <c r="Q253" s="88"/>
    </row>
    <row r="254" spans="2:17" ht="120" customHeight="1" x14ac:dyDescent="0.3">
      <c r="B254" s="10"/>
      <c r="I254" s="10"/>
      <c r="J254" s="10"/>
      <c r="M254" s="108"/>
      <c r="N254" s="88"/>
      <c r="Q254" s="88"/>
    </row>
    <row r="255" spans="2:17" ht="120" customHeight="1" x14ac:dyDescent="0.3">
      <c r="B255" s="10"/>
      <c r="I255" s="10"/>
      <c r="J255" s="10"/>
      <c r="M255" s="108"/>
      <c r="N255" s="88"/>
      <c r="Q255" s="88"/>
    </row>
    <row r="256" spans="2:17" ht="120" customHeight="1" x14ac:dyDescent="0.3">
      <c r="B256" s="10"/>
      <c r="I256" s="10"/>
      <c r="J256" s="10"/>
      <c r="M256" s="108"/>
      <c r="N256" s="88"/>
      <c r="Q256" s="88"/>
    </row>
    <row r="257" spans="2:17" ht="120" customHeight="1" x14ac:dyDescent="0.3">
      <c r="B257" s="10"/>
      <c r="I257" s="10"/>
      <c r="J257" s="10"/>
      <c r="M257" s="108"/>
      <c r="N257" s="88"/>
      <c r="Q257" s="88"/>
    </row>
    <row r="258" spans="2:17" ht="120" customHeight="1" x14ac:dyDescent="0.3">
      <c r="B258" s="10"/>
      <c r="I258" s="10"/>
      <c r="J258" s="10"/>
      <c r="M258" s="108"/>
      <c r="N258" s="88"/>
      <c r="Q258" s="88"/>
    </row>
    <row r="259" spans="2:17" ht="120" customHeight="1" x14ac:dyDescent="0.3">
      <c r="B259" s="10"/>
      <c r="I259" s="10"/>
      <c r="J259" s="10"/>
      <c r="M259" s="108"/>
      <c r="N259" s="88"/>
      <c r="Q259" s="88"/>
    </row>
    <row r="260" spans="2:17" ht="120" customHeight="1" x14ac:dyDescent="0.3">
      <c r="B260" s="10"/>
      <c r="I260" s="10"/>
      <c r="J260" s="10"/>
      <c r="M260" s="108"/>
      <c r="N260" s="88"/>
      <c r="Q260" s="88"/>
    </row>
    <row r="261" spans="2:17" ht="120" customHeight="1" x14ac:dyDescent="0.3">
      <c r="B261" s="10"/>
      <c r="I261" s="10"/>
      <c r="J261" s="10"/>
      <c r="M261" s="108"/>
      <c r="N261" s="88"/>
      <c r="Q261" s="88"/>
    </row>
    <row r="262" spans="2:17" ht="120" customHeight="1" x14ac:dyDescent="0.3">
      <c r="B262" s="10"/>
      <c r="I262" s="10"/>
      <c r="J262" s="10"/>
      <c r="M262" s="108"/>
      <c r="N262" s="88"/>
      <c r="Q262" s="88"/>
    </row>
    <row r="263" spans="2:17" ht="120" customHeight="1" x14ac:dyDescent="0.3">
      <c r="B263" s="10"/>
      <c r="I263" s="10"/>
      <c r="J263" s="10"/>
      <c r="M263" s="108"/>
      <c r="N263" s="88"/>
      <c r="Q263" s="88"/>
    </row>
    <row r="264" spans="2:17" ht="120" customHeight="1" x14ac:dyDescent="0.3">
      <c r="B264" s="10"/>
      <c r="I264" s="10"/>
      <c r="J264" s="10"/>
      <c r="M264" s="108"/>
      <c r="N264" s="88"/>
      <c r="Q264" s="88"/>
    </row>
    <row r="265" spans="2:17" ht="120" customHeight="1" x14ac:dyDescent="0.3">
      <c r="B265" s="10"/>
      <c r="I265" s="10"/>
      <c r="J265" s="10"/>
      <c r="M265" s="108"/>
      <c r="N265" s="88"/>
      <c r="Q265" s="88"/>
    </row>
    <row r="266" spans="2:17" ht="120" customHeight="1" x14ac:dyDescent="0.3">
      <c r="B266" s="10"/>
      <c r="I266" s="10"/>
      <c r="J266" s="10"/>
      <c r="M266" s="108"/>
      <c r="N266" s="88"/>
      <c r="Q266" s="88"/>
    </row>
    <row r="267" spans="2:17" ht="120" customHeight="1" x14ac:dyDescent="0.3">
      <c r="B267" s="10"/>
      <c r="I267" s="10"/>
      <c r="J267" s="10"/>
      <c r="M267" s="108"/>
      <c r="N267" s="88"/>
      <c r="Q267" s="88"/>
    </row>
    <row r="268" spans="2:17" ht="120" customHeight="1" x14ac:dyDescent="0.3">
      <c r="B268" s="10"/>
      <c r="I268" s="10"/>
      <c r="J268" s="10"/>
      <c r="M268" s="108"/>
      <c r="N268" s="88"/>
      <c r="Q268" s="88"/>
    </row>
    <row r="269" spans="2:17" ht="120" customHeight="1" x14ac:dyDescent="0.3">
      <c r="B269" s="10"/>
      <c r="I269" s="10"/>
      <c r="J269" s="10"/>
      <c r="M269" s="108"/>
      <c r="N269" s="88"/>
      <c r="Q269" s="88"/>
    </row>
    <row r="270" spans="2:17" ht="120" customHeight="1" x14ac:dyDescent="0.3">
      <c r="B270" s="10"/>
      <c r="I270" s="10"/>
      <c r="J270" s="10"/>
      <c r="M270" s="108"/>
      <c r="N270" s="88"/>
      <c r="Q270" s="88"/>
    </row>
    <row r="271" spans="2:17" ht="120" customHeight="1" x14ac:dyDescent="0.3">
      <c r="B271" s="10"/>
      <c r="I271" s="10"/>
      <c r="J271" s="10"/>
      <c r="M271" s="108"/>
      <c r="N271" s="88"/>
      <c r="Q271" s="88"/>
    </row>
    <row r="272" spans="2:17" ht="120" customHeight="1" x14ac:dyDescent="0.3">
      <c r="B272" s="10"/>
      <c r="I272" s="10"/>
      <c r="J272" s="10"/>
      <c r="M272" s="108"/>
      <c r="N272" s="88"/>
      <c r="Q272" s="88"/>
    </row>
    <row r="273" spans="2:17" ht="120" customHeight="1" x14ac:dyDescent="0.3">
      <c r="B273" s="10"/>
      <c r="I273" s="10"/>
      <c r="J273" s="10"/>
      <c r="M273" s="108"/>
      <c r="N273" s="88"/>
      <c r="Q273" s="88"/>
    </row>
    <row r="274" spans="2:17" ht="120" customHeight="1" x14ac:dyDescent="0.3">
      <c r="B274" s="10"/>
      <c r="I274" s="10"/>
      <c r="J274" s="10"/>
      <c r="M274" s="108"/>
      <c r="N274" s="88"/>
      <c r="Q274" s="88"/>
    </row>
    <row r="275" spans="2:17" ht="120" customHeight="1" x14ac:dyDescent="0.3">
      <c r="B275" s="10"/>
      <c r="I275" s="10"/>
      <c r="J275" s="10"/>
      <c r="M275" s="108"/>
      <c r="N275" s="88"/>
      <c r="Q275" s="88"/>
    </row>
    <row r="276" spans="2:17" ht="120" customHeight="1" x14ac:dyDescent="0.3">
      <c r="B276" s="10"/>
      <c r="I276" s="10"/>
      <c r="J276" s="10"/>
      <c r="M276" s="108"/>
      <c r="N276" s="88"/>
      <c r="Q276" s="88"/>
    </row>
    <row r="277" spans="2:17" ht="120" customHeight="1" x14ac:dyDescent="0.3">
      <c r="B277" s="10"/>
      <c r="I277" s="10"/>
      <c r="J277" s="10"/>
      <c r="M277" s="108"/>
      <c r="N277" s="88"/>
      <c r="Q277" s="88"/>
    </row>
    <row r="278" spans="2:17" ht="120" customHeight="1" x14ac:dyDescent="0.3">
      <c r="B278" s="10"/>
      <c r="I278" s="10"/>
      <c r="J278" s="10"/>
      <c r="M278" s="108"/>
      <c r="N278" s="88"/>
      <c r="Q278" s="88"/>
    </row>
    <row r="279" spans="2:17" ht="120" customHeight="1" x14ac:dyDescent="0.3">
      <c r="B279" s="10"/>
      <c r="I279" s="10"/>
      <c r="J279" s="10"/>
      <c r="M279" s="108"/>
      <c r="N279" s="88"/>
      <c r="Q279" s="88"/>
    </row>
    <row r="280" spans="2:17" ht="120" customHeight="1" x14ac:dyDescent="0.3">
      <c r="B280" s="10"/>
      <c r="I280" s="10"/>
      <c r="J280" s="10"/>
      <c r="M280" s="108"/>
      <c r="N280" s="88"/>
      <c r="Q280" s="88"/>
    </row>
    <row r="281" spans="2:17" ht="120" customHeight="1" x14ac:dyDescent="0.3">
      <c r="B281" s="10"/>
      <c r="I281" s="10"/>
      <c r="J281" s="10"/>
      <c r="M281" s="108"/>
      <c r="N281" s="88"/>
      <c r="Q281" s="88"/>
    </row>
    <row r="282" spans="2:17" ht="120" customHeight="1" x14ac:dyDescent="0.3">
      <c r="B282" s="10"/>
      <c r="I282" s="10"/>
      <c r="J282" s="10"/>
      <c r="M282" s="108"/>
      <c r="N282" s="88"/>
      <c r="Q282" s="88"/>
    </row>
    <row r="283" spans="2:17" ht="120" customHeight="1" x14ac:dyDescent="0.3">
      <c r="B283" s="10"/>
      <c r="I283" s="10"/>
      <c r="J283" s="10"/>
      <c r="M283" s="108"/>
      <c r="N283" s="88"/>
      <c r="Q283" s="88"/>
    </row>
    <row r="284" spans="2:17" ht="120" customHeight="1" x14ac:dyDescent="0.3">
      <c r="B284" s="10"/>
      <c r="I284" s="10"/>
      <c r="J284" s="10"/>
      <c r="M284" s="108"/>
      <c r="N284" s="88"/>
      <c r="Q284" s="88"/>
    </row>
    <row r="285" spans="2:17" ht="120" customHeight="1" x14ac:dyDescent="0.3">
      <c r="B285" s="10"/>
      <c r="I285" s="10"/>
      <c r="J285" s="10"/>
      <c r="M285" s="108"/>
      <c r="N285" s="88"/>
      <c r="Q285" s="88"/>
    </row>
    <row r="286" spans="2:17" ht="120" customHeight="1" x14ac:dyDescent="0.3">
      <c r="B286" s="10"/>
      <c r="I286" s="10"/>
      <c r="J286" s="10"/>
      <c r="M286" s="108"/>
      <c r="N286" s="88"/>
      <c r="Q286" s="88"/>
    </row>
    <row r="287" spans="2:17" ht="120" customHeight="1" x14ac:dyDescent="0.3">
      <c r="B287" s="10"/>
      <c r="I287" s="10"/>
      <c r="J287" s="10"/>
      <c r="M287" s="108"/>
      <c r="N287" s="88"/>
      <c r="Q287" s="88"/>
    </row>
    <row r="288" spans="2:17" ht="120" customHeight="1" x14ac:dyDescent="0.3">
      <c r="B288" s="10"/>
      <c r="I288" s="10"/>
      <c r="J288" s="10"/>
      <c r="M288" s="108"/>
      <c r="N288" s="88"/>
      <c r="Q288" s="88"/>
    </row>
    <row r="289" spans="2:17" ht="120" customHeight="1" x14ac:dyDescent="0.3">
      <c r="B289" s="10"/>
      <c r="I289" s="10"/>
      <c r="J289" s="10"/>
      <c r="M289" s="108"/>
      <c r="N289" s="88"/>
      <c r="Q289" s="88"/>
    </row>
    <row r="290" spans="2:17" ht="120" customHeight="1" x14ac:dyDescent="0.3">
      <c r="B290" s="10"/>
      <c r="I290" s="10"/>
      <c r="J290" s="10"/>
      <c r="M290" s="108"/>
      <c r="N290" s="88"/>
      <c r="Q290" s="88"/>
    </row>
    <row r="291" spans="2:17" ht="120" customHeight="1" x14ac:dyDescent="0.3">
      <c r="B291" s="10"/>
      <c r="I291" s="10"/>
      <c r="J291" s="10"/>
      <c r="M291" s="108"/>
      <c r="N291" s="88"/>
      <c r="Q291" s="88"/>
    </row>
    <row r="292" spans="2:17" ht="120" customHeight="1" x14ac:dyDescent="0.3">
      <c r="B292" s="10"/>
      <c r="I292" s="10"/>
      <c r="J292" s="10"/>
      <c r="M292" s="108"/>
      <c r="N292" s="88"/>
      <c r="Q292" s="88"/>
    </row>
    <row r="293" spans="2:17" ht="120" customHeight="1" x14ac:dyDescent="0.3">
      <c r="B293" s="10"/>
      <c r="I293" s="10"/>
      <c r="J293" s="10"/>
      <c r="M293" s="108"/>
      <c r="N293" s="88"/>
      <c r="Q293" s="88"/>
    </row>
    <row r="294" spans="2:17" ht="120" customHeight="1" x14ac:dyDescent="0.3">
      <c r="B294" s="10"/>
      <c r="I294" s="10"/>
      <c r="J294" s="10"/>
      <c r="M294" s="108"/>
      <c r="N294" s="88"/>
      <c r="Q294" s="88"/>
    </row>
    <row r="295" spans="2:17" ht="120" customHeight="1" x14ac:dyDescent="0.3">
      <c r="B295" s="10"/>
      <c r="I295" s="10"/>
      <c r="J295" s="10"/>
      <c r="M295" s="108"/>
      <c r="N295" s="88"/>
      <c r="Q295" s="88"/>
    </row>
    <row r="296" spans="2:17" ht="120" customHeight="1" x14ac:dyDescent="0.3">
      <c r="B296" s="10"/>
      <c r="I296" s="10"/>
      <c r="J296" s="10"/>
      <c r="M296" s="108"/>
      <c r="N296" s="88"/>
      <c r="Q296" s="88"/>
    </row>
    <row r="297" spans="2:17" ht="120" customHeight="1" x14ac:dyDescent="0.3">
      <c r="B297" s="10"/>
      <c r="I297" s="10"/>
      <c r="J297" s="10"/>
      <c r="M297" s="108"/>
      <c r="N297" s="88"/>
      <c r="Q297" s="88"/>
    </row>
    <row r="298" spans="2:17" ht="120" customHeight="1" x14ac:dyDescent="0.3">
      <c r="B298" s="10"/>
      <c r="I298" s="10"/>
      <c r="J298" s="10"/>
      <c r="M298" s="108"/>
      <c r="N298" s="88"/>
      <c r="Q298" s="88"/>
    </row>
    <row r="299" spans="2:17" ht="120" customHeight="1" x14ac:dyDescent="0.3">
      <c r="B299" s="10"/>
      <c r="I299" s="10"/>
      <c r="J299" s="10"/>
      <c r="M299" s="108"/>
      <c r="N299" s="88"/>
      <c r="Q299" s="88"/>
    </row>
    <row r="300" spans="2:17" ht="120" customHeight="1" x14ac:dyDescent="0.3">
      <c r="B300" s="10"/>
      <c r="I300" s="10"/>
      <c r="J300" s="10"/>
      <c r="M300" s="108"/>
      <c r="N300" s="88"/>
      <c r="Q300" s="88"/>
    </row>
    <row r="301" spans="2:17" ht="120" customHeight="1" x14ac:dyDescent="0.3">
      <c r="B301" s="10"/>
      <c r="I301" s="10"/>
      <c r="J301" s="10"/>
      <c r="M301" s="108"/>
      <c r="N301" s="88"/>
      <c r="Q301" s="88"/>
    </row>
    <row r="302" spans="2:17" ht="120" customHeight="1" x14ac:dyDescent="0.3">
      <c r="B302" s="10"/>
      <c r="I302" s="10"/>
      <c r="J302" s="10"/>
      <c r="M302" s="108"/>
      <c r="N302" s="88"/>
      <c r="Q302" s="88"/>
    </row>
    <row r="303" spans="2:17" ht="120" customHeight="1" x14ac:dyDescent="0.3">
      <c r="B303" s="10"/>
      <c r="I303" s="10"/>
      <c r="J303" s="10"/>
      <c r="M303" s="108"/>
      <c r="N303" s="88"/>
      <c r="Q303" s="88"/>
    </row>
    <row r="304" spans="2:17" ht="120" customHeight="1" x14ac:dyDescent="0.3">
      <c r="B304" s="10"/>
      <c r="I304" s="10"/>
      <c r="J304" s="10"/>
      <c r="M304" s="108"/>
      <c r="N304" s="88"/>
      <c r="Q304" s="88"/>
    </row>
    <row r="305" spans="2:17" ht="120" customHeight="1" x14ac:dyDescent="0.3">
      <c r="B305" s="10"/>
      <c r="I305" s="10"/>
      <c r="J305" s="10"/>
      <c r="M305" s="108"/>
      <c r="N305" s="88"/>
      <c r="Q305" s="88"/>
    </row>
    <row r="306" spans="2:17" ht="120" customHeight="1" x14ac:dyDescent="0.3">
      <c r="B306" s="10"/>
      <c r="I306" s="10"/>
      <c r="J306" s="10"/>
      <c r="M306" s="108"/>
      <c r="N306" s="88"/>
      <c r="Q306" s="88"/>
    </row>
    <row r="307" spans="2:17" ht="120" customHeight="1" x14ac:dyDescent="0.3">
      <c r="B307" s="10"/>
      <c r="I307" s="10"/>
      <c r="J307" s="10"/>
      <c r="M307" s="108"/>
      <c r="N307" s="88"/>
      <c r="Q307" s="88"/>
    </row>
    <row r="308" spans="2:17" ht="120" customHeight="1" x14ac:dyDescent="0.3">
      <c r="B308" s="10"/>
      <c r="I308" s="10"/>
      <c r="J308" s="10"/>
      <c r="M308" s="108"/>
      <c r="N308" s="88"/>
      <c r="Q308" s="88"/>
    </row>
    <row r="309" spans="2:17" ht="120" customHeight="1" x14ac:dyDescent="0.3">
      <c r="B309" s="10"/>
      <c r="I309" s="10"/>
      <c r="J309" s="10"/>
      <c r="M309" s="108"/>
      <c r="N309" s="88"/>
      <c r="Q309" s="88"/>
    </row>
    <row r="310" spans="2:17" ht="120" customHeight="1" x14ac:dyDescent="0.3">
      <c r="B310" s="10"/>
      <c r="I310" s="10"/>
      <c r="J310" s="10"/>
      <c r="M310" s="108"/>
      <c r="N310" s="88"/>
      <c r="Q310" s="88"/>
    </row>
    <row r="311" spans="2:17" ht="120" customHeight="1" x14ac:dyDescent="0.3">
      <c r="B311" s="10"/>
      <c r="I311" s="10"/>
      <c r="J311" s="10"/>
      <c r="M311" s="108"/>
      <c r="N311" s="88"/>
      <c r="Q311" s="88"/>
    </row>
    <row r="312" spans="2:17" ht="120" customHeight="1" x14ac:dyDescent="0.3">
      <c r="B312" s="10"/>
      <c r="I312" s="10"/>
      <c r="J312" s="10"/>
      <c r="M312" s="108"/>
      <c r="N312" s="88"/>
      <c r="Q312" s="88"/>
    </row>
    <row r="313" spans="2:17" ht="120" customHeight="1" x14ac:dyDescent="0.3">
      <c r="B313" s="10"/>
      <c r="I313" s="10"/>
      <c r="J313" s="10"/>
      <c r="M313" s="108"/>
      <c r="N313" s="88"/>
      <c r="Q313" s="88"/>
    </row>
    <row r="314" spans="2:17" ht="120" customHeight="1" x14ac:dyDescent="0.3">
      <c r="B314" s="10"/>
      <c r="I314" s="10"/>
      <c r="J314" s="10"/>
      <c r="M314" s="108"/>
      <c r="N314" s="88"/>
      <c r="Q314" s="88"/>
    </row>
    <row r="315" spans="2:17" ht="120" customHeight="1" x14ac:dyDescent="0.3">
      <c r="B315" s="10"/>
      <c r="I315" s="10"/>
      <c r="J315" s="10"/>
      <c r="M315" s="108"/>
      <c r="N315" s="88"/>
      <c r="Q315" s="88"/>
    </row>
    <row r="316" spans="2:17" ht="120" customHeight="1" x14ac:dyDescent="0.3">
      <c r="B316" s="10"/>
      <c r="I316" s="10"/>
      <c r="J316" s="10"/>
      <c r="M316" s="108"/>
      <c r="N316" s="88"/>
      <c r="Q316" s="88"/>
    </row>
    <row r="317" spans="2:17" ht="120" customHeight="1" x14ac:dyDescent="0.3">
      <c r="B317" s="10"/>
      <c r="I317" s="10"/>
      <c r="J317" s="10"/>
      <c r="M317" s="108"/>
      <c r="N317" s="88"/>
      <c r="Q317" s="88"/>
    </row>
    <row r="318" spans="2:17" ht="120" customHeight="1" x14ac:dyDescent="0.3">
      <c r="B318" s="10"/>
      <c r="I318" s="10"/>
      <c r="J318" s="10"/>
      <c r="M318" s="108"/>
      <c r="N318" s="88"/>
      <c r="Q318" s="88"/>
    </row>
    <row r="319" spans="2:17" ht="120" customHeight="1" x14ac:dyDescent="0.3">
      <c r="B319" s="10"/>
      <c r="I319" s="10"/>
      <c r="J319" s="10"/>
      <c r="M319" s="108"/>
      <c r="N319" s="88"/>
      <c r="Q319" s="88"/>
    </row>
    <row r="320" spans="2:17" ht="120" customHeight="1" x14ac:dyDescent="0.3">
      <c r="B320" s="10"/>
      <c r="I320" s="10"/>
      <c r="J320" s="10"/>
      <c r="M320" s="108"/>
      <c r="N320" s="88"/>
      <c r="Q320" s="88"/>
    </row>
    <row r="321" spans="2:17" ht="120" customHeight="1" x14ac:dyDescent="0.3">
      <c r="B321" s="10"/>
      <c r="I321" s="10"/>
      <c r="J321" s="10"/>
      <c r="M321" s="108"/>
      <c r="N321" s="88"/>
      <c r="Q321" s="88"/>
    </row>
    <row r="322" spans="2:17" ht="120" customHeight="1" x14ac:dyDescent="0.3">
      <c r="B322" s="10"/>
      <c r="I322" s="10"/>
      <c r="J322" s="10"/>
      <c r="M322" s="108"/>
      <c r="N322" s="88"/>
      <c r="Q322" s="88"/>
    </row>
    <row r="323" spans="2:17" ht="120" customHeight="1" x14ac:dyDescent="0.3">
      <c r="B323" s="10"/>
      <c r="I323" s="10"/>
      <c r="J323" s="10"/>
      <c r="M323" s="108"/>
      <c r="N323" s="88"/>
      <c r="Q323" s="88"/>
    </row>
    <row r="324" spans="2:17" ht="120" customHeight="1" x14ac:dyDescent="0.3">
      <c r="B324" s="10"/>
      <c r="I324" s="10"/>
      <c r="J324" s="10"/>
      <c r="M324" s="108"/>
      <c r="N324" s="88"/>
      <c r="Q324" s="88"/>
    </row>
    <row r="325" spans="2:17" ht="120" customHeight="1" x14ac:dyDescent="0.3">
      <c r="B325" s="10"/>
      <c r="I325" s="10"/>
      <c r="J325" s="10"/>
      <c r="M325" s="108"/>
      <c r="N325" s="88"/>
      <c r="Q325" s="88"/>
    </row>
    <row r="326" spans="2:17" ht="120" customHeight="1" x14ac:dyDescent="0.3">
      <c r="B326" s="10"/>
      <c r="I326" s="10"/>
      <c r="J326" s="10"/>
      <c r="M326" s="108"/>
      <c r="N326" s="88"/>
      <c r="Q326" s="88"/>
    </row>
    <row r="327" spans="2:17" ht="120" customHeight="1" x14ac:dyDescent="0.3">
      <c r="B327" s="10"/>
      <c r="I327" s="10"/>
      <c r="J327" s="10"/>
      <c r="M327" s="108"/>
      <c r="N327" s="88"/>
      <c r="Q327" s="88"/>
    </row>
    <row r="328" spans="2:17" ht="120" customHeight="1" x14ac:dyDescent="0.3">
      <c r="B328" s="10"/>
      <c r="I328" s="10"/>
      <c r="J328" s="10"/>
      <c r="M328" s="108"/>
      <c r="N328" s="88"/>
      <c r="Q328" s="88"/>
    </row>
    <row r="329" spans="2:17" ht="120" customHeight="1" x14ac:dyDescent="0.3">
      <c r="B329" s="10"/>
      <c r="I329" s="10"/>
      <c r="J329" s="10"/>
      <c r="M329" s="108"/>
      <c r="N329" s="88"/>
      <c r="Q329" s="88"/>
    </row>
    <row r="330" spans="2:17" ht="120" customHeight="1" x14ac:dyDescent="0.3">
      <c r="B330" s="10"/>
      <c r="I330" s="10"/>
      <c r="J330" s="10"/>
      <c r="M330" s="108"/>
      <c r="N330" s="88"/>
      <c r="Q330" s="88"/>
    </row>
    <row r="331" spans="2:17" ht="120" customHeight="1" x14ac:dyDescent="0.3">
      <c r="B331" s="10"/>
      <c r="I331" s="10"/>
      <c r="J331" s="10"/>
      <c r="M331" s="108"/>
      <c r="N331" s="88"/>
      <c r="Q331" s="88"/>
    </row>
    <row r="332" spans="2:17" ht="120" customHeight="1" x14ac:dyDescent="0.3">
      <c r="B332" s="10"/>
      <c r="I332" s="10"/>
      <c r="J332" s="10"/>
      <c r="M332" s="108"/>
      <c r="N332" s="88"/>
      <c r="Q332" s="88"/>
    </row>
    <row r="333" spans="2:17" ht="120" customHeight="1" x14ac:dyDescent="0.3">
      <c r="B333" s="10"/>
      <c r="I333" s="10"/>
      <c r="J333" s="10"/>
      <c r="M333" s="108"/>
      <c r="N333" s="88"/>
      <c r="Q333" s="88"/>
    </row>
    <row r="334" spans="2:17" ht="120" customHeight="1" x14ac:dyDescent="0.3">
      <c r="B334" s="10"/>
      <c r="I334" s="10"/>
      <c r="J334" s="10"/>
      <c r="M334" s="108"/>
      <c r="N334" s="88"/>
      <c r="Q334" s="88"/>
    </row>
    <row r="335" spans="2:17" ht="120" customHeight="1" x14ac:dyDescent="0.3">
      <c r="B335" s="10"/>
      <c r="I335" s="10"/>
      <c r="J335" s="10"/>
      <c r="M335" s="108"/>
      <c r="N335" s="88"/>
      <c r="Q335" s="88"/>
    </row>
    <row r="336" spans="2:17" ht="120" customHeight="1" x14ac:dyDescent="0.3">
      <c r="B336" s="10"/>
      <c r="I336" s="10"/>
      <c r="J336" s="10"/>
      <c r="M336" s="108"/>
      <c r="N336" s="88"/>
      <c r="Q336" s="88"/>
    </row>
    <row r="337" spans="2:17" ht="120" customHeight="1" x14ac:dyDescent="0.3">
      <c r="B337" s="10"/>
      <c r="I337" s="10"/>
      <c r="J337" s="10"/>
      <c r="M337" s="108"/>
      <c r="N337" s="88"/>
      <c r="Q337" s="88"/>
    </row>
    <row r="338" spans="2:17" ht="120" customHeight="1" x14ac:dyDescent="0.3">
      <c r="B338" s="10"/>
      <c r="I338" s="10"/>
      <c r="J338" s="10"/>
      <c r="M338" s="108"/>
      <c r="N338" s="88"/>
      <c r="Q338" s="88"/>
    </row>
    <row r="339" spans="2:17" ht="120" customHeight="1" x14ac:dyDescent="0.3">
      <c r="B339" s="10"/>
      <c r="I339" s="10"/>
      <c r="J339" s="10"/>
      <c r="M339" s="108"/>
      <c r="N339" s="88"/>
      <c r="Q339" s="88"/>
    </row>
    <row r="340" spans="2:17" ht="120" customHeight="1" x14ac:dyDescent="0.3">
      <c r="B340" s="10"/>
      <c r="I340" s="10"/>
      <c r="J340" s="10"/>
      <c r="M340" s="108"/>
      <c r="N340" s="88"/>
      <c r="Q340" s="88"/>
    </row>
    <row r="341" spans="2:17" ht="120" customHeight="1" x14ac:dyDescent="0.3">
      <c r="B341" s="10"/>
      <c r="I341" s="10"/>
      <c r="J341" s="10"/>
      <c r="M341" s="108"/>
      <c r="N341" s="88"/>
      <c r="Q341" s="88"/>
    </row>
    <row r="342" spans="2:17" ht="120" customHeight="1" x14ac:dyDescent="0.3">
      <c r="B342" s="10"/>
      <c r="I342" s="10"/>
      <c r="J342" s="10"/>
      <c r="M342" s="108"/>
      <c r="N342" s="88"/>
      <c r="Q342" s="88"/>
    </row>
    <row r="343" spans="2:17" ht="120" customHeight="1" x14ac:dyDescent="0.3">
      <c r="B343" s="10"/>
      <c r="I343" s="10"/>
      <c r="J343" s="10"/>
      <c r="M343" s="108"/>
      <c r="N343" s="88"/>
      <c r="Q343" s="88"/>
    </row>
    <row r="344" spans="2:17" ht="120" customHeight="1" x14ac:dyDescent="0.3">
      <c r="B344" s="10"/>
      <c r="I344" s="10"/>
      <c r="J344" s="10"/>
      <c r="M344" s="108"/>
      <c r="N344" s="88"/>
      <c r="Q344" s="88"/>
    </row>
    <row r="345" spans="2:17" ht="120" customHeight="1" x14ac:dyDescent="0.3">
      <c r="B345" s="10"/>
      <c r="I345" s="10"/>
      <c r="J345" s="10"/>
      <c r="M345" s="108"/>
      <c r="N345" s="88"/>
      <c r="Q345" s="88"/>
    </row>
    <row r="346" spans="2:17" ht="120" customHeight="1" x14ac:dyDescent="0.3">
      <c r="B346" s="10"/>
      <c r="I346" s="10"/>
      <c r="J346" s="10"/>
      <c r="M346" s="108"/>
      <c r="N346" s="88"/>
      <c r="Q346" s="88"/>
    </row>
    <row r="347" spans="2:17" ht="120" customHeight="1" x14ac:dyDescent="0.3">
      <c r="B347" s="10"/>
      <c r="I347" s="10"/>
      <c r="J347" s="10"/>
      <c r="M347" s="108"/>
      <c r="N347" s="88"/>
      <c r="Q347" s="88"/>
    </row>
    <row r="348" spans="2:17" ht="120" customHeight="1" x14ac:dyDescent="0.3">
      <c r="B348" s="10"/>
      <c r="I348" s="10"/>
      <c r="J348" s="10"/>
      <c r="M348" s="108"/>
      <c r="N348" s="88"/>
      <c r="Q348" s="88"/>
    </row>
    <row r="349" spans="2:17" ht="120" customHeight="1" x14ac:dyDescent="0.3">
      <c r="B349" s="10"/>
      <c r="I349" s="10"/>
      <c r="J349" s="10"/>
      <c r="M349" s="108"/>
      <c r="N349" s="88"/>
      <c r="Q349" s="88"/>
    </row>
    <row r="350" spans="2:17" ht="120" customHeight="1" x14ac:dyDescent="0.3">
      <c r="B350" s="10"/>
      <c r="I350" s="10"/>
      <c r="J350" s="10"/>
      <c r="M350" s="108"/>
      <c r="N350" s="88"/>
      <c r="Q350" s="88"/>
    </row>
    <row r="351" spans="2:17" ht="120" customHeight="1" x14ac:dyDescent="0.3">
      <c r="B351" s="10"/>
      <c r="I351" s="10"/>
      <c r="J351" s="10"/>
      <c r="M351" s="108"/>
      <c r="N351" s="88"/>
      <c r="Q351" s="88"/>
    </row>
    <row r="352" spans="2:17" ht="120" customHeight="1" x14ac:dyDescent="0.3">
      <c r="B352" s="10"/>
      <c r="I352" s="10"/>
      <c r="J352" s="10"/>
      <c r="M352" s="108"/>
      <c r="N352" s="88"/>
      <c r="Q352" s="88"/>
    </row>
    <row r="353" spans="2:17" ht="120" customHeight="1" x14ac:dyDescent="0.3">
      <c r="B353" s="10"/>
      <c r="I353" s="10"/>
      <c r="J353" s="10"/>
      <c r="M353" s="108"/>
      <c r="N353" s="88"/>
      <c r="Q353" s="88"/>
    </row>
    <row r="354" spans="2:17" ht="120" customHeight="1" x14ac:dyDescent="0.3">
      <c r="B354" s="10"/>
      <c r="I354" s="10"/>
      <c r="J354" s="10"/>
      <c r="M354" s="108"/>
      <c r="N354" s="88"/>
      <c r="Q354" s="88"/>
    </row>
    <row r="355" spans="2:17" ht="120" customHeight="1" x14ac:dyDescent="0.3">
      <c r="B355" s="10"/>
      <c r="I355" s="10"/>
      <c r="J355" s="10"/>
      <c r="M355" s="108"/>
      <c r="N355" s="88"/>
      <c r="Q355" s="88"/>
    </row>
    <row r="356" spans="2:17" ht="120" customHeight="1" x14ac:dyDescent="0.3">
      <c r="B356" s="10"/>
      <c r="I356" s="10"/>
      <c r="J356" s="10"/>
      <c r="M356" s="108"/>
      <c r="N356" s="88"/>
      <c r="Q356" s="88"/>
    </row>
    <row r="357" spans="2:17" ht="120" customHeight="1" x14ac:dyDescent="0.3">
      <c r="B357" s="10"/>
      <c r="I357" s="10"/>
      <c r="J357" s="10"/>
      <c r="M357" s="108"/>
      <c r="N357" s="88"/>
      <c r="Q357" s="88"/>
    </row>
    <row r="358" spans="2:17" ht="120" customHeight="1" x14ac:dyDescent="0.3">
      <c r="B358" s="10"/>
      <c r="I358" s="10"/>
      <c r="J358" s="10"/>
      <c r="M358" s="108"/>
      <c r="N358" s="88"/>
      <c r="Q358" s="88"/>
    </row>
    <row r="359" spans="2:17" ht="120" customHeight="1" x14ac:dyDescent="0.3">
      <c r="B359" s="10"/>
      <c r="I359" s="10"/>
      <c r="J359" s="10"/>
      <c r="M359" s="108"/>
      <c r="N359" s="88"/>
      <c r="Q359" s="88"/>
    </row>
    <row r="360" spans="2:17" ht="120" customHeight="1" x14ac:dyDescent="0.3">
      <c r="B360" s="10"/>
      <c r="I360" s="10"/>
      <c r="J360" s="10"/>
      <c r="M360" s="108"/>
      <c r="N360" s="88"/>
      <c r="Q360" s="88"/>
    </row>
    <row r="361" spans="2:17" ht="120" customHeight="1" x14ac:dyDescent="0.3">
      <c r="B361" s="10"/>
      <c r="I361" s="10"/>
      <c r="J361" s="10"/>
      <c r="M361" s="108"/>
      <c r="N361" s="88"/>
      <c r="Q361" s="88"/>
    </row>
    <row r="362" spans="2:17" ht="120" customHeight="1" x14ac:dyDescent="0.3">
      <c r="B362" s="10"/>
      <c r="I362" s="10"/>
      <c r="J362" s="10"/>
      <c r="M362" s="108"/>
      <c r="N362" s="88"/>
      <c r="Q362" s="88"/>
    </row>
    <row r="363" spans="2:17" ht="120" customHeight="1" x14ac:dyDescent="0.3">
      <c r="B363" s="10"/>
      <c r="I363" s="10"/>
      <c r="J363" s="10"/>
      <c r="M363" s="108"/>
      <c r="N363" s="88"/>
      <c r="Q363" s="88"/>
    </row>
    <row r="364" spans="2:17" ht="120" customHeight="1" x14ac:dyDescent="0.3">
      <c r="B364" s="10"/>
      <c r="I364" s="10"/>
      <c r="J364" s="10"/>
      <c r="M364" s="108"/>
      <c r="N364" s="88"/>
      <c r="Q364" s="88"/>
    </row>
    <row r="365" spans="2:17" ht="120" customHeight="1" x14ac:dyDescent="0.3">
      <c r="B365" s="10"/>
      <c r="I365" s="10"/>
      <c r="J365" s="10"/>
      <c r="M365" s="108"/>
      <c r="N365" s="88"/>
      <c r="Q365" s="88"/>
    </row>
    <row r="366" spans="2:17" ht="120" customHeight="1" x14ac:dyDescent="0.3">
      <c r="B366" s="10"/>
      <c r="I366" s="10"/>
      <c r="J366" s="10"/>
      <c r="M366" s="108"/>
      <c r="N366" s="88"/>
      <c r="Q366" s="88"/>
    </row>
    <row r="367" spans="2:17" ht="120" customHeight="1" x14ac:dyDescent="0.3">
      <c r="B367" s="10"/>
      <c r="I367" s="10"/>
      <c r="J367" s="10"/>
      <c r="M367" s="108"/>
      <c r="N367" s="88"/>
      <c r="Q367" s="88"/>
    </row>
    <row r="368" spans="2:17" ht="120" customHeight="1" x14ac:dyDescent="0.3">
      <c r="B368" s="10"/>
      <c r="I368" s="10"/>
      <c r="J368" s="10"/>
      <c r="M368" s="108"/>
      <c r="N368" s="88"/>
      <c r="Q368" s="88"/>
    </row>
    <row r="369" spans="2:17" ht="120" customHeight="1" x14ac:dyDescent="0.3">
      <c r="B369" s="10"/>
      <c r="I369" s="10"/>
      <c r="J369" s="10"/>
      <c r="M369" s="108"/>
      <c r="N369" s="88"/>
      <c r="Q369" s="88"/>
    </row>
    <row r="370" spans="2:17" ht="120" customHeight="1" x14ac:dyDescent="0.3">
      <c r="B370" s="10"/>
      <c r="I370" s="10"/>
      <c r="J370" s="10"/>
      <c r="M370" s="108"/>
      <c r="N370" s="88"/>
      <c r="Q370" s="88"/>
    </row>
    <row r="371" spans="2:17" ht="120" customHeight="1" x14ac:dyDescent="0.3">
      <c r="B371" s="10"/>
      <c r="I371" s="10"/>
      <c r="J371" s="10"/>
      <c r="M371" s="108"/>
      <c r="N371" s="88"/>
      <c r="Q371" s="88"/>
    </row>
    <row r="372" spans="2:17" ht="120" customHeight="1" x14ac:dyDescent="0.3">
      <c r="B372" s="10"/>
      <c r="I372" s="10"/>
      <c r="J372" s="10"/>
      <c r="M372" s="108"/>
      <c r="N372" s="88"/>
      <c r="Q372" s="88"/>
    </row>
    <row r="373" spans="2:17" ht="120" customHeight="1" x14ac:dyDescent="0.3">
      <c r="B373" s="10"/>
      <c r="I373" s="10"/>
      <c r="J373" s="10"/>
      <c r="M373" s="108"/>
      <c r="N373" s="88"/>
      <c r="Q373" s="88"/>
    </row>
    <row r="374" spans="2:17" ht="120" customHeight="1" x14ac:dyDescent="0.3">
      <c r="B374" s="10"/>
      <c r="I374" s="10"/>
      <c r="J374" s="10"/>
      <c r="M374" s="108"/>
      <c r="N374" s="88"/>
      <c r="Q374" s="88"/>
    </row>
    <row r="375" spans="2:17" ht="120" customHeight="1" x14ac:dyDescent="0.3">
      <c r="B375" s="10"/>
      <c r="I375" s="10"/>
      <c r="J375" s="10"/>
      <c r="M375" s="108"/>
      <c r="N375" s="88"/>
      <c r="Q375" s="88"/>
    </row>
    <row r="376" spans="2:17" ht="120" customHeight="1" x14ac:dyDescent="0.3">
      <c r="B376" s="10"/>
      <c r="I376" s="10"/>
      <c r="J376" s="10"/>
      <c r="M376" s="108"/>
      <c r="N376" s="88"/>
      <c r="Q376" s="88"/>
    </row>
    <row r="377" spans="2:17" ht="120" customHeight="1" x14ac:dyDescent="0.3">
      <c r="B377" s="10"/>
      <c r="I377" s="10"/>
      <c r="J377" s="10"/>
      <c r="M377" s="108"/>
      <c r="N377" s="88"/>
      <c r="Q377" s="88"/>
    </row>
    <row r="378" spans="2:17" ht="120" customHeight="1" x14ac:dyDescent="0.3">
      <c r="B378" s="10"/>
      <c r="I378" s="10"/>
      <c r="J378" s="10"/>
      <c r="M378" s="108"/>
      <c r="N378" s="88"/>
      <c r="Q378" s="88"/>
    </row>
    <row r="379" spans="2:17" ht="120" customHeight="1" x14ac:dyDescent="0.3">
      <c r="B379" s="10"/>
      <c r="I379" s="10"/>
      <c r="J379" s="10"/>
      <c r="M379" s="108"/>
      <c r="N379" s="88"/>
      <c r="Q379" s="88"/>
    </row>
    <row r="380" spans="2:17" ht="120" customHeight="1" x14ac:dyDescent="0.3">
      <c r="B380" s="10"/>
      <c r="I380" s="10"/>
      <c r="J380" s="10"/>
      <c r="M380" s="108"/>
      <c r="N380" s="88"/>
      <c r="Q380" s="88"/>
    </row>
    <row r="381" spans="2:17" ht="120" customHeight="1" x14ac:dyDescent="0.3">
      <c r="B381" s="10"/>
      <c r="I381" s="10"/>
      <c r="J381" s="10"/>
      <c r="M381" s="108"/>
      <c r="N381" s="88"/>
      <c r="Q381" s="88"/>
    </row>
    <row r="382" spans="2:17" ht="120" customHeight="1" x14ac:dyDescent="0.3">
      <c r="B382" s="10"/>
      <c r="I382" s="10"/>
      <c r="J382" s="10"/>
      <c r="M382" s="108"/>
      <c r="N382" s="88"/>
      <c r="Q382" s="88"/>
    </row>
    <row r="383" spans="2:17" ht="120" customHeight="1" x14ac:dyDescent="0.3">
      <c r="B383" s="10"/>
      <c r="I383" s="10"/>
      <c r="J383" s="10"/>
      <c r="M383" s="108"/>
      <c r="N383" s="88"/>
      <c r="Q383" s="88"/>
    </row>
    <row r="384" spans="2:17" ht="120" customHeight="1" x14ac:dyDescent="0.3">
      <c r="B384" s="10"/>
      <c r="I384" s="10"/>
      <c r="J384" s="10"/>
      <c r="M384" s="108"/>
      <c r="N384" s="88"/>
      <c r="Q384" s="88"/>
    </row>
    <row r="385" spans="2:17" ht="120" customHeight="1" x14ac:dyDescent="0.3">
      <c r="B385" s="10"/>
      <c r="I385" s="10"/>
      <c r="J385" s="10"/>
      <c r="M385" s="108"/>
      <c r="N385" s="88"/>
      <c r="Q385" s="88"/>
    </row>
    <row r="386" spans="2:17" ht="120" customHeight="1" x14ac:dyDescent="0.3">
      <c r="B386" s="10"/>
      <c r="I386" s="10"/>
      <c r="J386" s="10"/>
      <c r="M386" s="108"/>
      <c r="N386" s="88"/>
      <c r="Q386" s="88"/>
    </row>
    <row r="387" spans="2:17" ht="120" customHeight="1" x14ac:dyDescent="0.3">
      <c r="B387" s="10"/>
      <c r="I387" s="10"/>
      <c r="J387" s="10"/>
      <c r="M387" s="108"/>
      <c r="N387" s="88"/>
      <c r="Q387" s="88"/>
    </row>
    <row r="388" spans="2:17" ht="120" customHeight="1" x14ac:dyDescent="0.3">
      <c r="B388" s="10"/>
      <c r="I388" s="10"/>
      <c r="J388" s="10"/>
      <c r="M388" s="108"/>
      <c r="N388" s="88"/>
      <c r="Q388" s="88"/>
    </row>
    <row r="389" spans="2:17" ht="120" customHeight="1" x14ac:dyDescent="0.3">
      <c r="B389" s="10"/>
      <c r="I389" s="10"/>
      <c r="J389" s="10"/>
      <c r="M389" s="108"/>
      <c r="N389" s="88"/>
      <c r="Q389" s="88"/>
    </row>
    <row r="390" spans="2:17" ht="120" customHeight="1" x14ac:dyDescent="0.3">
      <c r="B390" s="10"/>
      <c r="I390" s="10"/>
      <c r="J390" s="10"/>
      <c r="M390" s="108"/>
      <c r="N390" s="88"/>
      <c r="Q390" s="88"/>
    </row>
    <row r="391" spans="2:17" ht="120" customHeight="1" x14ac:dyDescent="0.3">
      <c r="B391" s="10"/>
      <c r="I391" s="10"/>
      <c r="J391" s="10"/>
      <c r="M391" s="108"/>
      <c r="N391" s="88"/>
      <c r="Q391" s="88"/>
    </row>
    <row r="392" spans="2:17" ht="120" customHeight="1" x14ac:dyDescent="0.3">
      <c r="B392" s="10"/>
      <c r="I392" s="10"/>
      <c r="J392" s="10"/>
      <c r="M392" s="108"/>
      <c r="N392" s="88"/>
      <c r="Q392" s="88"/>
    </row>
    <row r="393" spans="2:17" ht="120" customHeight="1" x14ac:dyDescent="0.3">
      <c r="B393" s="10"/>
      <c r="I393" s="10"/>
      <c r="J393" s="10"/>
      <c r="M393" s="108"/>
      <c r="N393" s="88"/>
      <c r="Q393" s="88"/>
    </row>
    <row r="394" spans="2:17" ht="120" customHeight="1" x14ac:dyDescent="0.3">
      <c r="B394" s="10"/>
      <c r="I394" s="10"/>
      <c r="J394" s="10"/>
      <c r="M394" s="108"/>
      <c r="N394" s="88"/>
      <c r="Q394" s="88"/>
    </row>
    <row r="395" spans="2:17" ht="120" customHeight="1" x14ac:dyDescent="0.3">
      <c r="B395" s="10"/>
      <c r="I395" s="10"/>
      <c r="J395" s="10"/>
      <c r="M395" s="108"/>
      <c r="N395" s="88"/>
      <c r="Q395" s="88"/>
    </row>
    <row r="396" spans="2:17" ht="120" customHeight="1" x14ac:dyDescent="0.3">
      <c r="B396" s="10"/>
      <c r="I396" s="10"/>
      <c r="J396" s="10"/>
      <c r="M396" s="108"/>
      <c r="N396" s="88"/>
      <c r="Q396" s="88"/>
    </row>
    <row r="397" spans="2:17" ht="120" customHeight="1" x14ac:dyDescent="0.3">
      <c r="B397" s="10"/>
      <c r="I397" s="10"/>
      <c r="J397" s="10"/>
      <c r="M397" s="108"/>
      <c r="N397" s="88"/>
      <c r="Q397" s="88"/>
    </row>
    <row r="398" spans="2:17" ht="120" customHeight="1" x14ac:dyDescent="0.3">
      <c r="B398" s="10"/>
      <c r="I398" s="10"/>
      <c r="J398" s="10"/>
      <c r="M398" s="108"/>
      <c r="N398" s="88"/>
      <c r="Q398" s="88"/>
    </row>
    <row r="399" spans="2:17" ht="120" customHeight="1" x14ac:dyDescent="0.3">
      <c r="B399" s="10"/>
      <c r="I399" s="10"/>
      <c r="J399" s="10"/>
      <c r="M399" s="108"/>
      <c r="N399" s="88"/>
      <c r="Q399" s="88"/>
    </row>
    <row r="400" spans="2:17" ht="120" customHeight="1" x14ac:dyDescent="0.3">
      <c r="B400" s="10"/>
      <c r="I400" s="10"/>
      <c r="J400" s="10"/>
      <c r="M400" s="108"/>
      <c r="N400" s="88"/>
      <c r="Q400" s="88"/>
    </row>
    <row r="401" spans="2:17" ht="120" customHeight="1" x14ac:dyDescent="0.3">
      <c r="B401" s="10"/>
      <c r="I401" s="10"/>
      <c r="J401" s="10"/>
      <c r="M401" s="108"/>
      <c r="N401" s="88"/>
      <c r="Q401" s="88"/>
    </row>
    <row r="402" spans="2:17" ht="120" customHeight="1" x14ac:dyDescent="0.3">
      <c r="B402" s="10"/>
      <c r="I402" s="10"/>
      <c r="J402" s="10"/>
      <c r="M402" s="108"/>
      <c r="N402" s="88"/>
      <c r="Q402" s="88"/>
    </row>
    <row r="403" spans="2:17" ht="120" customHeight="1" x14ac:dyDescent="0.3">
      <c r="B403" s="10"/>
      <c r="I403" s="10"/>
      <c r="J403" s="10"/>
      <c r="M403" s="108"/>
      <c r="N403" s="88"/>
      <c r="Q403" s="88"/>
    </row>
    <row r="404" spans="2:17" ht="120" customHeight="1" x14ac:dyDescent="0.3">
      <c r="B404" s="10"/>
      <c r="I404" s="10"/>
      <c r="J404" s="10"/>
      <c r="M404" s="108"/>
      <c r="N404" s="88"/>
      <c r="Q404" s="88"/>
    </row>
    <row r="405" spans="2:17" ht="120" customHeight="1" x14ac:dyDescent="0.3">
      <c r="B405" s="10"/>
      <c r="I405" s="10"/>
      <c r="J405" s="10"/>
      <c r="M405" s="108"/>
      <c r="N405" s="88"/>
      <c r="Q405" s="88"/>
    </row>
    <row r="406" spans="2:17" ht="120" customHeight="1" x14ac:dyDescent="0.3">
      <c r="B406" s="10"/>
      <c r="I406" s="10"/>
      <c r="J406" s="10"/>
      <c r="M406" s="108"/>
      <c r="N406" s="88"/>
      <c r="Q406" s="88"/>
    </row>
    <row r="407" spans="2:17" ht="120" customHeight="1" x14ac:dyDescent="0.3">
      <c r="B407" s="10"/>
      <c r="I407" s="10"/>
      <c r="J407" s="10"/>
      <c r="M407" s="108"/>
      <c r="N407" s="88"/>
      <c r="Q407" s="88"/>
    </row>
    <row r="408" spans="2:17" ht="120" customHeight="1" x14ac:dyDescent="0.3">
      <c r="B408" s="10"/>
      <c r="I408" s="10"/>
      <c r="J408" s="10"/>
      <c r="M408" s="108"/>
      <c r="N408" s="88"/>
      <c r="Q408" s="88"/>
    </row>
    <row r="409" spans="2:17" ht="120" customHeight="1" x14ac:dyDescent="0.3">
      <c r="B409" s="10"/>
      <c r="I409" s="10"/>
      <c r="J409" s="10"/>
      <c r="M409" s="108"/>
      <c r="N409" s="88"/>
      <c r="Q409" s="88"/>
    </row>
    <row r="410" spans="2:17" ht="120" customHeight="1" x14ac:dyDescent="0.3">
      <c r="B410" s="10"/>
      <c r="I410" s="10"/>
      <c r="J410" s="10"/>
      <c r="M410" s="108"/>
      <c r="N410" s="88"/>
      <c r="Q410" s="88"/>
    </row>
    <row r="411" spans="2:17" ht="120" customHeight="1" x14ac:dyDescent="0.3">
      <c r="B411" s="10"/>
      <c r="I411" s="10"/>
      <c r="J411" s="10"/>
      <c r="M411" s="108"/>
      <c r="N411" s="88"/>
      <c r="Q411" s="88"/>
    </row>
    <row r="412" spans="2:17" ht="120" customHeight="1" x14ac:dyDescent="0.3">
      <c r="B412" s="10"/>
      <c r="I412" s="10"/>
      <c r="J412" s="10"/>
      <c r="M412" s="108"/>
      <c r="N412" s="88"/>
      <c r="Q412" s="88"/>
    </row>
    <row r="413" spans="2:17" ht="120" customHeight="1" x14ac:dyDescent="0.3">
      <c r="B413" s="10"/>
      <c r="I413" s="10"/>
      <c r="J413" s="10"/>
      <c r="M413" s="108"/>
      <c r="N413" s="88"/>
      <c r="Q413" s="88"/>
    </row>
    <row r="414" spans="2:17" ht="120" customHeight="1" x14ac:dyDescent="0.3">
      <c r="B414" s="10"/>
      <c r="I414" s="10"/>
      <c r="J414" s="10"/>
      <c r="M414" s="108"/>
      <c r="N414" s="88"/>
      <c r="Q414" s="88"/>
    </row>
    <row r="415" spans="2:17" ht="120" customHeight="1" x14ac:dyDescent="0.3">
      <c r="B415" s="10"/>
      <c r="I415" s="10"/>
      <c r="J415" s="10"/>
      <c r="M415" s="108"/>
      <c r="N415" s="88"/>
      <c r="Q415" s="88"/>
    </row>
    <row r="416" spans="2:17" ht="120" customHeight="1" x14ac:dyDescent="0.3">
      <c r="B416" s="10"/>
      <c r="I416" s="10"/>
      <c r="J416" s="10"/>
      <c r="M416" s="108"/>
      <c r="N416" s="88"/>
      <c r="Q416" s="88"/>
    </row>
    <row r="417" spans="2:17" ht="120" customHeight="1" x14ac:dyDescent="0.3">
      <c r="B417" s="10"/>
      <c r="I417" s="10"/>
      <c r="J417" s="10"/>
      <c r="M417" s="108"/>
      <c r="N417" s="88"/>
      <c r="Q417" s="88"/>
    </row>
    <row r="418" spans="2:17" ht="120" customHeight="1" x14ac:dyDescent="0.3">
      <c r="B418" s="10"/>
      <c r="I418" s="10"/>
      <c r="J418" s="10"/>
      <c r="M418" s="108"/>
      <c r="N418" s="88"/>
      <c r="Q418" s="88"/>
    </row>
    <row r="419" spans="2:17" ht="120" customHeight="1" x14ac:dyDescent="0.3">
      <c r="B419" s="10"/>
      <c r="I419" s="10"/>
      <c r="J419" s="10"/>
      <c r="M419" s="108"/>
      <c r="N419" s="88"/>
      <c r="Q419" s="88"/>
    </row>
    <row r="420" spans="2:17" ht="120" customHeight="1" x14ac:dyDescent="0.3">
      <c r="B420" s="10"/>
      <c r="I420" s="10"/>
      <c r="J420" s="10"/>
      <c r="M420" s="108"/>
      <c r="N420" s="88"/>
      <c r="Q420" s="88"/>
    </row>
    <row r="421" spans="2:17" ht="120" customHeight="1" x14ac:dyDescent="0.3">
      <c r="B421" s="10"/>
      <c r="I421" s="10"/>
      <c r="J421" s="10"/>
      <c r="M421" s="108"/>
      <c r="N421" s="88"/>
      <c r="Q421" s="88"/>
    </row>
    <row r="422" spans="2:17" ht="120" customHeight="1" x14ac:dyDescent="0.3">
      <c r="B422" s="10"/>
      <c r="I422" s="10"/>
      <c r="J422" s="10"/>
      <c r="M422" s="108"/>
      <c r="N422" s="88"/>
      <c r="Q422" s="88"/>
    </row>
    <row r="423" spans="2:17" ht="120" customHeight="1" x14ac:dyDescent="0.3">
      <c r="B423" s="10"/>
      <c r="I423" s="10"/>
      <c r="J423" s="10"/>
      <c r="M423" s="108"/>
      <c r="N423" s="88"/>
      <c r="Q423" s="88"/>
    </row>
    <row r="424" spans="2:17" ht="120" customHeight="1" x14ac:dyDescent="0.3">
      <c r="B424" s="10"/>
      <c r="I424" s="10"/>
      <c r="J424" s="10"/>
      <c r="M424" s="108"/>
      <c r="N424" s="88"/>
      <c r="Q424" s="88"/>
    </row>
    <row r="425" spans="2:17" ht="120" customHeight="1" x14ac:dyDescent="0.3">
      <c r="B425" s="10"/>
      <c r="I425" s="10"/>
      <c r="J425" s="10"/>
      <c r="M425" s="108"/>
      <c r="N425" s="88"/>
      <c r="Q425" s="88"/>
    </row>
    <row r="426" spans="2:17" ht="120" customHeight="1" x14ac:dyDescent="0.3">
      <c r="B426" s="10"/>
      <c r="I426" s="10"/>
      <c r="J426" s="10"/>
      <c r="M426" s="108"/>
      <c r="N426" s="88"/>
      <c r="Q426" s="88"/>
    </row>
    <row r="427" spans="2:17" ht="120" customHeight="1" x14ac:dyDescent="0.3">
      <c r="B427" s="10"/>
      <c r="I427" s="10"/>
      <c r="J427" s="10"/>
      <c r="M427" s="108"/>
      <c r="N427" s="88"/>
      <c r="Q427" s="88"/>
    </row>
    <row r="428" spans="2:17" ht="120" customHeight="1" x14ac:dyDescent="0.3">
      <c r="B428" s="10"/>
      <c r="I428" s="10"/>
      <c r="J428" s="10"/>
      <c r="M428" s="108"/>
      <c r="N428" s="88"/>
      <c r="Q428" s="88"/>
    </row>
    <row r="429" spans="2:17" ht="120" customHeight="1" x14ac:dyDescent="0.3">
      <c r="B429" s="10"/>
      <c r="I429" s="10"/>
      <c r="J429" s="10"/>
      <c r="M429" s="108"/>
      <c r="N429" s="88"/>
      <c r="Q429" s="88"/>
    </row>
    <row r="430" spans="2:17" ht="120" customHeight="1" x14ac:dyDescent="0.3">
      <c r="B430" s="10"/>
      <c r="I430" s="10"/>
      <c r="J430" s="10"/>
      <c r="M430" s="108"/>
      <c r="N430" s="88"/>
      <c r="Q430" s="88"/>
    </row>
    <row r="431" spans="2:17" ht="120" customHeight="1" x14ac:dyDescent="0.3">
      <c r="B431" s="10"/>
      <c r="I431" s="10"/>
      <c r="J431" s="10"/>
      <c r="M431" s="108"/>
      <c r="N431" s="88"/>
      <c r="Q431" s="88"/>
    </row>
    <row r="432" spans="2:17" ht="120" customHeight="1" x14ac:dyDescent="0.3">
      <c r="B432" s="10"/>
      <c r="I432" s="10"/>
      <c r="J432" s="10"/>
      <c r="M432" s="108"/>
      <c r="N432" s="88"/>
      <c r="Q432" s="88"/>
    </row>
    <row r="433" spans="2:17" ht="120" customHeight="1" x14ac:dyDescent="0.3">
      <c r="B433" s="10"/>
      <c r="I433" s="10"/>
      <c r="J433" s="10"/>
      <c r="M433" s="108"/>
      <c r="N433" s="88"/>
      <c r="Q433" s="88"/>
    </row>
    <row r="434" spans="2:17" ht="120" customHeight="1" x14ac:dyDescent="0.3">
      <c r="B434" s="10"/>
      <c r="I434" s="10"/>
      <c r="J434" s="10"/>
      <c r="M434" s="108"/>
      <c r="N434" s="88"/>
      <c r="Q434" s="88"/>
    </row>
    <row r="435" spans="2:17" ht="120" customHeight="1" x14ac:dyDescent="0.3">
      <c r="B435" s="10"/>
      <c r="I435" s="10"/>
      <c r="J435" s="10"/>
      <c r="M435" s="108"/>
      <c r="N435" s="88"/>
      <c r="Q435" s="88"/>
    </row>
    <row r="436" spans="2:17" ht="120" customHeight="1" x14ac:dyDescent="0.3">
      <c r="B436" s="10"/>
      <c r="I436" s="10"/>
      <c r="J436" s="10"/>
      <c r="M436" s="108"/>
      <c r="N436" s="88"/>
      <c r="Q436" s="88"/>
    </row>
    <row r="437" spans="2:17" ht="120" customHeight="1" x14ac:dyDescent="0.3">
      <c r="B437" s="10"/>
      <c r="I437" s="10"/>
      <c r="J437" s="10"/>
      <c r="M437" s="108"/>
      <c r="N437" s="88"/>
      <c r="Q437" s="88"/>
    </row>
    <row r="438" spans="2:17" ht="120" customHeight="1" x14ac:dyDescent="0.3">
      <c r="B438" s="10"/>
      <c r="I438" s="10"/>
      <c r="J438" s="10"/>
      <c r="M438" s="108"/>
      <c r="N438" s="88"/>
      <c r="Q438" s="88"/>
    </row>
    <row r="439" spans="2:17" ht="120" customHeight="1" x14ac:dyDescent="0.3">
      <c r="B439" s="10"/>
      <c r="I439" s="10"/>
      <c r="J439" s="10"/>
      <c r="M439" s="108"/>
      <c r="N439" s="88"/>
      <c r="Q439" s="88"/>
    </row>
    <row r="440" spans="2:17" ht="120" customHeight="1" x14ac:dyDescent="0.3">
      <c r="B440" s="10"/>
      <c r="I440" s="10"/>
      <c r="J440" s="10"/>
      <c r="M440" s="108"/>
      <c r="N440" s="88"/>
      <c r="Q440" s="88"/>
    </row>
    <row r="441" spans="2:17" ht="120" customHeight="1" x14ac:dyDescent="0.3">
      <c r="B441" s="10"/>
      <c r="I441" s="10"/>
      <c r="J441" s="10"/>
      <c r="M441" s="108"/>
      <c r="N441" s="88"/>
      <c r="Q441" s="88"/>
    </row>
    <row r="442" spans="2:17" ht="120" customHeight="1" x14ac:dyDescent="0.3">
      <c r="B442" s="10"/>
      <c r="I442" s="10"/>
      <c r="J442" s="10"/>
      <c r="M442" s="108"/>
      <c r="N442" s="88"/>
      <c r="Q442" s="88"/>
    </row>
    <row r="443" spans="2:17" ht="120" customHeight="1" x14ac:dyDescent="0.3">
      <c r="B443" s="10"/>
      <c r="I443" s="10"/>
      <c r="J443" s="10"/>
      <c r="M443" s="108"/>
      <c r="N443" s="88"/>
      <c r="Q443" s="88"/>
    </row>
    <row r="444" spans="2:17" ht="120" customHeight="1" x14ac:dyDescent="0.3">
      <c r="B444" s="10"/>
      <c r="I444" s="10"/>
      <c r="J444" s="10"/>
      <c r="M444" s="108"/>
      <c r="N444" s="88"/>
      <c r="Q444" s="88"/>
    </row>
    <row r="445" spans="2:17" ht="120" customHeight="1" x14ac:dyDescent="0.3">
      <c r="B445" s="10"/>
      <c r="I445" s="10"/>
      <c r="J445" s="10"/>
      <c r="M445" s="108"/>
      <c r="N445" s="88"/>
      <c r="Q445" s="88"/>
    </row>
    <row r="446" spans="2:17" ht="120" customHeight="1" x14ac:dyDescent="0.3">
      <c r="B446" s="10"/>
      <c r="I446" s="10"/>
      <c r="J446" s="10"/>
      <c r="M446" s="108"/>
      <c r="N446" s="88"/>
      <c r="Q446" s="88"/>
    </row>
    <row r="447" spans="2:17" ht="120" customHeight="1" x14ac:dyDescent="0.3">
      <c r="B447" s="10"/>
      <c r="I447" s="10"/>
      <c r="J447" s="10"/>
      <c r="M447" s="108"/>
      <c r="N447" s="88"/>
      <c r="Q447" s="88"/>
    </row>
    <row r="448" spans="2:17" ht="120" customHeight="1" x14ac:dyDescent="0.3">
      <c r="B448" s="10"/>
      <c r="I448" s="10"/>
      <c r="J448" s="10"/>
      <c r="M448" s="108"/>
      <c r="N448" s="88"/>
      <c r="Q448" s="88"/>
    </row>
    <row r="449" spans="2:17" ht="120" customHeight="1" x14ac:dyDescent="0.3">
      <c r="B449" s="10"/>
      <c r="I449" s="10"/>
      <c r="J449" s="10"/>
      <c r="M449" s="108"/>
      <c r="N449" s="88"/>
      <c r="Q449" s="88"/>
    </row>
    <row r="450" spans="2:17" ht="120" customHeight="1" x14ac:dyDescent="0.3">
      <c r="B450" s="10"/>
      <c r="I450" s="10"/>
      <c r="J450" s="10"/>
      <c r="M450" s="108"/>
      <c r="N450" s="88"/>
      <c r="Q450" s="88"/>
    </row>
    <row r="451" spans="2:17" ht="120" customHeight="1" x14ac:dyDescent="0.3">
      <c r="B451" s="10"/>
      <c r="I451" s="10"/>
      <c r="J451" s="10"/>
      <c r="M451" s="108"/>
      <c r="N451" s="88"/>
      <c r="Q451" s="88"/>
    </row>
    <row r="452" spans="2:17" ht="120" customHeight="1" x14ac:dyDescent="0.3">
      <c r="B452" s="10"/>
      <c r="I452" s="10"/>
      <c r="J452" s="10"/>
      <c r="M452" s="108"/>
      <c r="N452" s="88"/>
      <c r="Q452" s="88"/>
    </row>
    <row r="453" spans="2:17" ht="120" customHeight="1" x14ac:dyDescent="0.3">
      <c r="B453" s="10"/>
      <c r="I453" s="10"/>
      <c r="J453" s="10"/>
      <c r="M453" s="108"/>
      <c r="N453" s="88"/>
      <c r="Q453" s="88"/>
    </row>
    <row r="454" spans="2:17" ht="120" customHeight="1" x14ac:dyDescent="0.3">
      <c r="B454" s="10"/>
      <c r="I454" s="10"/>
      <c r="J454" s="10"/>
      <c r="M454" s="108"/>
      <c r="N454" s="88"/>
      <c r="Q454" s="88"/>
    </row>
    <row r="455" spans="2:17" ht="120" customHeight="1" x14ac:dyDescent="0.3">
      <c r="B455" s="10"/>
      <c r="I455" s="10"/>
      <c r="J455" s="10"/>
      <c r="M455" s="108"/>
      <c r="N455" s="88"/>
      <c r="Q455" s="88"/>
    </row>
    <row r="456" spans="2:17" ht="120" customHeight="1" x14ac:dyDescent="0.3">
      <c r="B456" s="10"/>
      <c r="I456" s="10"/>
      <c r="J456" s="10"/>
      <c r="M456" s="108"/>
      <c r="N456" s="88"/>
      <c r="Q456" s="88"/>
    </row>
    <row r="457" spans="2:17" ht="120" customHeight="1" x14ac:dyDescent="0.3">
      <c r="B457" s="10"/>
      <c r="I457" s="10"/>
      <c r="J457" s="10"/>
      <c r="M457" s="108"/>
      <c r="N457" s="88"/>
      <c r="Q457" s="88"/>
    </row>
    <row r="458" spans="2:17" ht="120" customHeight="1" x14ac:dyDescent="0.3">
      <c r="B458" s="10"/>
      <c r="I458" s="10"/>
      <c r="J458" s="10"/>
      <c r="M458" s="108"/>
      <c r="N458" s="88"/>
      <c r="Q458" s="88"/>
    </row>
    <row r="459" spans="2:17" ht="120" customHeight="1" x14ac:dyDescent="0.3">
      <c r="B459" s="10"/>
      <c r="I459" s="10"/>
      <c r="J459" s="10"/>
      <c r="M459" s="108"/>
      <c r="N459" s="88"/>
      <c r="Q459" s="88"/>
    </row>
    <row r="460" spans="2:17" ht="120" customHeight="1" x14ac:dyDescent="0.3">
      <c r="B460" s="10"/>
      <c r="I460" s="10"/>
      <c r="J460" s="10"/>
      <c r="M460" s="108"/>
      <c r="N460" s="88"/>
      <c r="Q460" s="88"/>
    </row>
    <row r="461" spans="2:17" ht="120" customHeight="1" x14ac:dyDescent="0.3">
      <c r="B461" s="10"/>
      <c r="I461" s="10"/>
      <c r="J461" s="10"/>
      <c r="M461" s="108"/>
      <c r="N461" s="88"/>
      <c r="Q461" s="88"/>
    </row>
    <row r="462" spans="2:17" ht="120" customHeight="1" x14ac:dyDescent="0.3">
      <c r="B462" s="10"/>
      <c r="I462" s="10"/>
      <c r="J462" s="10"/>
      <c r="M462" s="108"/>
      <c r="N462" s="88"/>
      <c r="Q462" s="88"/>
    </row>
    <row r="463" spans="2:17" ht="120" customHeight="1" x14ac:dyDescent="0.3">
      <c r="B463" s="10"/>
      <c r="I463" s="10"/>
      <c r="J463" s="10"/>
      <c r="M463" s="108"/>
      <c r="N463" s="88"/>
      <c r="Q463" s="88"/>
    </row>
    <row r="464" spans="2:17" ht="120" customHeight="1" x14ac:dyDescent="0.3">
      <c r="B464" s="10"/>
      <c r="I464" s="10"/>
      <c r="J464" s="10"/>
      <c r="M464" s="108"/>
      <c r="N464" s="88"/>
      <c r="Q464" s="88"/>
    </row>
    <row r="465" spans="2:17" ht="120" customHeight="1" x14ac:dyDescent="0.3">
      <c r="B465" s="10"/>
      <c r="I465" s="10"/>
      <c r="J465" s="10"/>
      <c r="M465" s="108"/>
      <c r="N465" s="88"/>
      <c r="Q465" s="88"/>
    </row>
    <row r="466" spans="2:17" ht="120" customHeight="1" x14ac:dyDescent="0.3">
      <c r="B466" s="10"/>
      <c r="I466" s="10"/>
      <c r="J466" s="10"/>
      <c r="M466" s="108"/>
      <c r="N466" s="88"/>
      <c r="Q466" s="88"/>
    </row>
    <row r="467" spans="2:17" ht="120" customHeight="1" x14ac:dyDescent="0.3">
      <c r="B467" s="10"/>
      <c r="I467" s="10"/>
      <c r="J467" s="10"/>
      <c r="M467" s="108"/>
      <c r="N467" s="88"/>
      <c r="Q467" s="88"/>
    </row>
    <row r="468" spans="2:17" ht="120" customHeight="1" x14ac:dyDescent="0.3">
      <c r="B468" s="10"/>
      <c r="I468" s="10"/>
      <c r="J468" s="10"/>
      <c r="M468" s="108"/>
      <c r="N468" s="88"/>
      <c r="Q468" s="88"/>
    </row>
    <row r="469" spans="2:17" ht="120" customHeight="1" x14ac:dyDescent="0.3">
      <c r="B469" s="10"/>
      <c r="I469" s="10"/>
      <c r="J469" s="10"/>
      <c r="M469" s="108"/>
      <c r="N469" s="88"/>
      <c r="Q469" s="88"/>
    </row>
    <row r="470" spans="2:17" ht="120" customHeight="1" x14ac:dyDescent="0.3">
      <c r="B470" s="10"/>
      <c r="I470" s="10"/>
      <c r="J470" s="10"/>
      <c r="M470" s="108"/>
      <c r="N470" s="88"/>
      <c r="Q470" s="88"/>
    </row>
    <row r="471" spans="2:17" ht="120" customHeight="1" x14ac:dyDescent="0.3">
      <c r="B471" s="10"/>
      <c r="I471" s="10"/>
      <c r="J471" s="10"/>
      <c r="M471" s="108"/>
      <c r="N471" s="88"/>
      <c r="Q471" s="88"/>
    </row>
    <row r="472" spans="2:17" ht="120" customHeight="1" x14ac:dyDescent="0.3">
      <c r="B472" s="10"/>
      <c r="I472" s="10"/>
      <c r="J472" s="10"/>
      <c r="M472" s="108"/>
      <c r="N472" s="88"/>
      <c r="Q472" s="88"/>
    </row>
    <row r="473" spans="2:17" ht="120" customHeight="1" x14ac:dyDescent="0.3">
      <c r="B473" s="10"/>
      <c r="I473" s="10"/>
      <c r="J473" s="10"/>
      <c r="M473" s="108"/>
      <c r="N473" s="88"/>
      <c r="Q473" s="88"/>
    </row>
    <row r="474" spans="2:17" ht="120" customHeight="1" x14ac:dyDescent="0.3">
      <c r="B474" s="10"/>
      <c r="I474" s="10"/>
      <c r="J474" s="10"/>
      <c r="M474" s="108"/>
      <c r="N474" s="88"/>
      <c r="Q474" s="88"/>
    </row>
    <row r="475" spans="2:17" ht="120" customHeight="1" x14ac:dyDescent="0.3">
      <c r="B475" s="10"/>
      <c r="I475" s="10"/>
      <c r="J475" s="10"/>
      <c r="M475" s="108"/>
      <c r="N475" s="88"/>
      <c r="Q475" s="88"/>
    </row>
    <row r="476" spans="2:17" ht="120" customHeight="1" x14ac:dyDescent="0.3">
      <c r="B476" s="10"/>
      <c r="I476" s="10"/>
      <c r="J476" s="10"/>
      <c r="M476" s="108"/>
      <c r="N476" s="88"/>
      <c r="Q476" s="88"/>
    </row>
    <row r="477" spans="2:17" ht="120" customHeight="1" x14ac:dyDescent="0.3">
      <c r="B477" s="10"/>
      <c r="I477" s="10"/>
      <c r="J477" s="10"/>
      <c r="M477" s="108"/>
      <c r="N477" s="88"/>
      <c r="Q477" s="88"/>
    </row>
    <row r="478" spans="2:17" ht="120" customHeight="1" x14ac:dyDescent="0.3">
      <c r="B478" s="10"/>
      <c r="I478" s="10"/>
      <c r="J478" s="10"/>
      <c r="M478" s="108"/>
      <c r="N478" s="88"/>
      <c r="Q478" s="88"/>
    </row>
    <row r="479" spans="2:17" ht="120" customHeight="1" x14ac:dyDescent="0.3">
      <c r="B479" s="10"/>
      <c r="I479" s="10"/>
      <c r="J479" s="10"/>
      <c r="M479" s="108"/>
      <c r="N479" s="88"/>
      <c r="Q479" s="88"/>
    </row>
    <row r="480" spans="2:17" ht="120" customHeight="1" x14ac:dyDescent="0.3">
      <c r="B480" s="10"/>
      <c r="I480" s="10"/>
      <c r="J480" s="10"/>
      <c r="M480" s="108"/>
      <c r="N480" s="88"/>
      <c r="Q480" s="88"/>
    </row>
    <row r="481" spans="2:17" ht="120" customHeight="1" x14ac:dyDescent="0.3">
      <c r="B481" s="10"/>
      <c r="I481" s="10"/>
      <c r="J481" s="10"/>
      <c r="M481" s="108"/>
      <c r="N481" s="88"/>
      <c r="Q481" s="88"/>
    </row>
    <row r="482" spans="2:17" ht="120" customHeight="1" x14ac:dyDescent="0.3">
      <c r="B482" s="10"/>
      <c r="I482" s="10"/>
      <c r="J482" s="10"/>
      <c r="M482" s="108"/>
      <c r="N482" s="88"/>
      <c r="Q482" s="88"/>
    </row>
    <row r="483" spans="2:17" ht="120" customHeight="1" x14ac:dyDescent="0.3">
      <c r="B483" s="10"/>
      <c r="I483" s="10"/>
      <c r="J483" s="10"/>
      <c r="M483" s="108"/>
      <c r="N483" s="88"/>
      <c r="Q483" s="88"/>
    </row>
    <row r="484" spans="2:17" ht="120" customHeight="1" x14ac:dyDescent="0.3">
      <c r="B484" s="10"/>
      <c r="I484" s="10"/>
      <c r="J484" s="10"/>
      <c r="M484" s="108"/>
      <c r="N484" s="88"/>
      <c r="Q484" s="88"/>
    </row>
    <row r="485" spans="2:17" ht="120" customHeight="1" x14ac:dyDescent="0.3">
      <c r="B485" s="10"/>
      <c r="I485" s="10"/>
      <c r="J485" s="10"/>
      <c r="M485" s="108"/>
      <c r="N485" s="88"/>
      <c r="Q485" s="88"/>
    </row>
    <row r="486" spans="2:17" ht="120" customHeight="1" x14ac:dyDescent="0.3">
      <c r="B486" s="10"/>
      <c r="I486" s="10"/>
      <c r="J486" s="10"/>
      <c r="M486" s="108"/>
      <c r="N486" s="88"/>
      <c r="Q486" s="88"/>
    </row>
    <row r="487" spans="2:17" ht="120" customHeight="1" x14ac:dyDescent="0.3">
      <c r="B487" s="10"/>
      <c r="I487" s="10"/>
      <c r="J487" s="10"/>
      <c r="M487" s="108"/>
      <c r="N487" s="88"/>
      <c r="Q487" s="88"/>
    </row>
    <row r="488" spans="2:17" ht="120" customHeight="1" x14ac:dyDescent="0.3">
      <c r="B488" s="10"/>
      <c r="I488" s="10"/>
      <c r="J488" s="10"/>
      <c r="M488" s="108"/>
      <c r="N488" s="88"/>
      <c r="Q488" s="88"/>
    </row>
    <row r="489" spans="2:17" ht="120" customHeight="1" x14ac:dyDescent="0.3">
      <c r="B489" s="10"/>
      <c r="I489" s="10"/>
      <c r="J489" s="10"/>
      <c r="M489" s="108"/>
      <c r="N489" s="88"/>
      <c r="Q489" s="88"/>
    </row>
    <row r="490" spans="2:17" ht="120" customHeight="1" x14ac:dyDescent="0.3">
      <c r="B490" s="10"/>
      <c r="I490" s="10"/>
      <c r="J490" s="10"/>
      <c r="M490" s="108"/>
      <c r="N490" s="88"/>
      <c r="Q490" s="88"/>
    </row>
    <row r="491" spans="2:17" ht="120" customHeight="1" x14ac:dyDescent="0.3">
      <c r="B491" s="10"/>
      <c r="I491" s="10"/>
      <c r="J491" s="10"/>
      <c r="M491" s="108"/>
      <c r="N491" s="88"/>
      <c r="Q491" s="88"/>
    </row>
    <row r="492" spans="2:17" ht="120" customHeight="1" x14ac:dyDescent="0.3">
      <c r="B492" s="10"/>
      <c r="I492" s="10"/>
      <c r="J492" s="10"/>
      <c r="M492" s="108"/>
      <c r="N492" s="88"/>
      <c r="Q492" s="88"/>
    </row>
    <row r="493" spans="2:17" ht="120" customHeight="1" x14ac:dyDescent="0.3">
      <c r="B493" s="10"/>
      <c r="I493" s="10"/>
      <c r="J493" s="10"/>
      <c r="M493" s="108"/>
      <c r="N493" s="88"/>
      <c r="Q493" s="88"/>
    </row>
    <row r="494" spans="2:17" ht="120" customHeight="1" x14ac:dyDescent="0.3">
      <c r="B494" s="10"/>
      <c r="I494" s="10"/>
      <c r="J494" s="10"/>
      <c r="M494" s="108"/>
      <c r="N494" s="88"/>
      <c r="Q494" s="88"/>
    </row>
    <row r="495" spans="2:17" ht="120" customHeight="1" x14ac:dyDescent="0.3">
      <c r="B495" s="10"/>
      <c r="I495" s="10"/>
      <c r="J495" s="10"/>
      <c r="M495" s="108"/>
      <c r="N495" s="88"/>
      <c r="Q495" s="88"/>
    </row>
    <row r="496" spans="2:17" ht="120" customHeight="1" x14ac:dyDescent="0.3">
      <c r="B496" s="10"/>
      <c r="I496" s="10"/>
      <c r="J496" s="10"/>
      <c r="M496" s="108"/>
      <c r="N496" s="88"/>
      <c r="Q496" s="88"/>
    </row>
    <row r="497" spans="2:17" ht="120" customHeight="1" x14ac:dyDescent="0.3">
      <c r="B497" s="10"/>
      <c r="I497" s="10"/>
      <c r="J497" s="10"/>
      <c r="M497" s="108"/>
      <c r="N497" s="88"/>
      <c r="Q497" s="88"/>
    </row>
    <row r="498" spans="2:17" ht="120" customHeight="1" x14ac:dyDescent="0.3">
      <c r="B498" s="10"/>
      <c r="I498" s="10"/>
      <c r="J498" s="10"/>
      <c r="M498" s="108"/>
      <c r="N498" s="88"/>
      <c r="Q498" s="88"/>
    </row>
    <row r="499" spans="2:17" ht="120" customHeight="1" x14ac:dyDescent="0.3">
      <c r="B499" s="10"/>
      <c r="I499" s="10"/>
      <c r="J499" s="10"/>
      <c r="M499" s="108"/>
      <c r="N499" s="88"/>
      <c r="Q499" s="88"/>
    </row>
    <row r="500" spans="2:17" ht="120" customHeight="1" x14ac:dyDescent="0.3">
      <c r="B500" s="10"/>
      <c r="I500" s="10"/>
      <c r="J500" s="10"/>
      <c r="M500" s="108"/>
      <c r="N500" s="88"/>
      <c r="Q500" s="88"/>
    </row>
    <row r="501" spans="2:17" ht="120" customHeight="1" x14ac:dyDescent="0.3">
      <c r="B501" s="10"/>
      <c r="I501" s="10"/>
      <c r="J501" s="10"/>
      <c r="M501" s="108"/>
      <c r="N501" s="88"/>
      <c r="Q501" s="88"/>
    </row>
    <row r="502" spans="2:17" ht="120" customHeight="1" x14ac:dyDescent="0.3">
      <c r="B502" s="10"/>
      <c r="I502" s="10"/>
      <c r="J502" s="10"/>
      <c r="M502" s="108"/>
      <c r="N502" s="88"/>
      <c r="Q502" s="88"/>
    </row>
    <row r="503" spans="2:17" ht="120" customHeight="1" x14ac:dyDescent="0.3">
      <c r="B503" s="10"/>
      <c r="I503" s="10"/>
      <c r="J503" s="10"/>
      <c r="M503" s="108"/>
      <c r="N503" s="88"/>
      <c r="Q503" s="88"/>
    </row>
    <row r="504" spans="2:17" ht="120" customHeight="1" x14ac:dyDescent="0.3">
      <c r="B504" s="10"/>
      <c r="I504" s="10"/>
      <c r="J504" s="10"/>
      <c r="M504" s="108"/>
      <c r="N504" s="88"/>
      <c r="Q504" s="88"/>
    </row>
    <row r="505" spans="2:17" ht="120" customHeight="1" x14ac:dyDescent="0.3">
      <c r="B505" s="10"/>
      <c r="I505" s="10"/>
      <c r="J505" s="10"/>
      <c r="M505" s="108"/>
      <c r="N505" s="88"/>
      <c r="Q505" s="88"/>
    </row>
    <row r="506" spans="2:17" ht="120" customHeight="1" x14ac:dyDescent="0.3">
      <c r="B506" s="10"/>
      <c r="I506" s="10"/>
      <c r="J506" s="10"/>
      <c r="M506" s="108"/>
      <c r="N506" s="88"/>
      <c r="Q506" s="88"/>
    </row>
    <row r="507" spans="2:17" ht="120" customHeight="1" x14ac:dyDescent="0.3">
      <c r="B507" s="10"/>
      <c r="I507" s="10"/>
      <c r="J507" s="10"/>
      <c r="M507" s="108"/>
      <c r="N507" s="88"/>
      <c r="Q507" s="88"/>
    </row>
    <row r="508" spans="2:17" ht="120" customHeight="1" x14ac:dyDescent="0.3">
      <c r="B508" s="10"/>
      <c r="I508" s="10"/>
      <c r="J508" s="10"/>
      <c r="M508" s="108"/>
      <c r="N508" s="88"/>
      <c r="Q508" s="88"/>
    </row>
    <row r="509" spans="2:17" ht="120" customHeight="1" x14ac:dyDescent="0.3">
      <c r="B509" s="10"/>
      <c r="I509" s="10"/>
      <c r="J509" s="10"/>
      <c r="M509" s="108"/>
      <c r="N509" s="88"/>
      <c r="Q509" s="88"/>
    </row>
    <row r="510" spans="2:17" ht="120" customHeight="1" x14ac:dyDescent="0.3">
      <c r="B510" s="10"/>
      <c r="I510" s="10"/>
      <c r="J510" s="10"/>
      <c r="M510" s="108"/>
      <c r="N510" s="88"/>
      <c r="Q510" s="88"/>
    </row>
    <row r="511" spans="2:17" ht="120" customHeight="1" x14ac:dyDescent="0.3">
      <c r="B511" s="10"/>
      <c r="I511" s="10"/>
      <c r="J511" s="10"/>
      <c r="M511" s="108"/>
      <c r="N511" s="88"/>
      <c r="Q511" s="88"/>
    </row>
    <row r="512" spans="2:17" ht="120" customHeight="1" x14ac:dyDescent="0.3">
      <c r="B512" s="10"/>
      <c r="I512" s="10"/>
      <c r="J512" s="10"/>
      <c r="M512" s="108"/>
      <c r="N512" s="88"/>
      <c r="Q512" s="88"/>
    </row>
    <row r="513" spans="2:17" ht="120" customHeight="1" x14ac:dyDescent="0.3">
      <c r="B513" s="10"/>
      <c r="I513" s="10"/>
      <c r="J513" s="10"/>
      <c r="M513" s="108"/>
      <c r="N513" s="88"/>
      <c r="Q513" s="88"/>
    </row>
    <row r="514" spans="2:17" ht="120" customHeight="1" x14ac:dyDescent="0.3">
      <c r="B514" s="10"/>
      <c r="I514" s="10"/>
      <c r="J514" s="10"/>
      <c r="M514" s="108"/>
      <c r="N514" s="88"/>
      <c r="Q514" s="88"/>
    </row>
    <row r="515" spans="2:17" ht="120" customHeight="1" x14ac:dyDescent="0.3">
      <c r="B515" s="10"/>
      <c r="I515" s="10"/>
      <c r="J515" s="10"/>
      <c r="M515" s="108"/>
      <c r="N515" s="88"/>
      <c r="Q515" s="88"/>
    </row>
    <row r="516" spans="2:17" ht="120" customHeight="1" x14ac:dyDescent="0.3">
      <c r="B516" s="10"/>
      <c r="I516" s="10"/>
      <c r="J516" s="10"/>
      <c r="M516" s="108"/>
      <c r="N516" s="88"/>
      <c r="Q516" s="88"/>
    </row>
    <row r="517" spans="2:17" ht="120" customHeight="1" x14ac:dyDescent="0.3">
      <c r="B517" s="10"/>
      <c r="I517" s="10"/>
      <c r="J517" s="10"/>
      <c r="M517" s="108"/>
      <c r="N517" s="88"/>
      <c r="Q517" s="88"/>
    </row>
    <row r="518" spans="2:17" ht="120" customHeight="1" x14ac:dyDescent="0.3">
      <c r="B518" s="10"/>
      <c r="I518" s="10"/>
      <c r="J518" s="10"/>
      <c r="M518" s="108"/>
      <c r="N518" s="88"/>
      <c r="Q518" s="88"/>
    </row>
    <row r="519" spans="2:17" ht="120" customHeight="1" x14ac:dyDescent="0.3">
      <c r="B519" s="10"/>
      <c r="I519" s="10"/>
      <c r="J519" s="10"/>
      <c r="M519" s="108"/>
      <c r="N519" s="88"/>
      <c r="Q519" s="88"/>
    </row>
    <row r="520" spans="2:17" ht="120" customHeight="1" x14ac:dyDescent="0.3">
      <c r="B520" s="10"/>
      <c r="I520" s="10"/>
      <c r="J520" s="10"/>
      <c r="M520" s="108"/>
      <c r="N520" s="88"/>
      <c r="Q520" s="88"/>
    </row>
    <row r="521" spans="2:17" ht="120" customHeight="1" x14ac:dyDescent="0.3">
      <c r="B521" s="10"/>
      <c r="I521" s="10"/>
      <c r="J521" s="10"/>
      <c r="M521" s="108"/>
      <c r="N521" s="88"/>
      <c r="Q521" s="88"/>
    </row>
    <row r="522" spans="2:17" ht="120" customHeight="1" x14ac:dyDescent="0.3">
      <c r="B522" s="10"/>
      <c r="I522" s="10"/>
      <c r="J522" s="10"/>
      <c r="N522" s="88"/>
      <c r="Q522" s="88"/>
    </row>
    <row r="523" spans="2:17" ht="120" customHeight="1" x14ac:dyDescent="0.3">
      <c r="B523" s="10"/>
      <c r="I523" s="10"/>
      <c r="J523" s="10"/>
      <c r="N523" s="88"/>
      <c r="Q523" s="88"/>
    </row>
    <row r="524" spans="2:17" ht="120" customHeight="1" x14ac:dyDescent="0.3">
      <c r="B524" s="10"/>
      <c r="I524" s="10"/>
      <c r="J524" s="10"/>
      <c r="N524" s="88"/>
      <c r="Q524" s="88"/>
    </row>
    <row r="525" spans="2:17" ht="120" customHeight="1" x14ac:dyDescent="0.3">
      <c r="B525" s="10"/>
      <c r="I525" s="10"/>
      <c r="J525" s="10"/>
      <c r="N525" s="88"/>
      <c r="Q525" s="88"/>
    </row>
    <row r="526" spans="2:17" ht="120" customHeight="1" x14ac:dyDescent="0.3">
      <c r="B526" s="10"/>
      <c r="I526" s="10"/>
      <c r="J526" s="10"/>
      <c r="N526" s="88"/>
      <c r="Q526" s="88"/>
    </row>
    <row r="527" spans="2:17" ht="120" customHeight="1" x14ac:dyDescent="0.3">
      <c r="B527" s="10"/>
      <c r="I527" s="10"/>
      <c r="J527" s="10"/>
      <c r="N527" s="88"/>
      <c r="Q527" s="88"/>
    </row>
    <row r="528" spans="2:17" ht="120" customHeight="1" x14ac:dyDescent="0.3">
      <c r="B528" s="10"/>
      <c r="I528" s="10"/>
      <c r="J528" s="10"/>
      <c r="N528" s="88"/>
      <c r="Q528" s="88"/>
    </row>
    <row r="529" spans="2:17" ht="120" customHeight="1" x14ac:dyDescent="0.3">
      <c r="B529" s="10"/>
      <c r="I529" s="10"/>
      <c r="J529" s="10"/>
      <c r="N529" s="88"/>
      <c r="Q529" s="88"/>
    </row>
    <row r="530" spans="2:17" ht="120" customHeight="1" x14ac:dyDescent="0.3">
      <c r="B530" s="10"/>
      <c r="I530" s="10"/>
      <c r="J530" s="10"/>
      <c r="N530" s="88"/>
      <c r="Q530" s="88"/>
    </row>
    <row r="531" spans="2:17" ht="120" customHeight="1" x14ac:dyDescent="0.3">
      <c r="B531" s="10"/>
      <c r="I531" s="10"/>
      <c r="J531" s="10"/>
      <c r="N531" s="88"/>
      <c r="Q531" s="88"/>
    </row>
    <row r="532" spans="2:17" ht="120" customHeight="1" x14ac:dyDescent="0.3">
      <c r="B532" s="10"/>
      <c r="I532" s="10"/>
      <c r="J532" s="10"/>
      <c r="N532" s="88"/>
      <c r="Q532" s="88"/>
    </row>
    <row r="533" spans="2:17" ht="120" customHeight="1" x14ac:dyDescent="0.3">
      <c r="B533" s="10"/>
      <c r="I533" s="10"/>
      <c r="J533" s="10"/>
      <c r="N533" s="88"/>
      <c r="Q533" s="88"/>
    </row>
    <row r="534" spans="2:17" ht="120" customHeight="1" x14ac:dyDescent="0.3">
      <c r="B534" s="10"/>
      <c r="I534" s="10"/>
      <c r="J534" s="10"/>
      <c r="N534" s="88"/>
      <c r="Q534" s="88"/>
    </row>
    <row r="535" spans="2:17" ht="120" customHeight="1" x14ac:dyDescent="0.3">
      <c r="B535" s="10"/>
      <c r="I535" s="10"/>
      <c r="J535" s="10"/>
      <c r="N535" s="88"/>
      <c r="Q535" s="88"/>
    </row>
    <row r="536" spans="2:17" ht="120" customHeight="1" x14ac:dyDescent="0.3">
      <c r="B536" s="10"/>
      <c r="I536" s="10"/>
      <c r="J536" s="10"/>
      <c r="N536" s="88"/>
      <c r="Q536" s="88"/>
    </row>
    <row r="537" spans="2:17" ht="120" customHeight="1" x14ac:dyDescent="0.3">
      <c r="B537" s="10"/>
      <c r="I537" s="10"/>
      <c r="J537" s="10"/>
      <c r="N537" s="88"/>
      <c r="Q537" s="88"/>
    </row>
    <row r="538" spans="2:17" ht="120" customHeight="1" x14ac:dyDescent="0.3">
      <c r="B538" s="10"/>
      <c r="I538" s="10"/>
      <c r="J538" s="10"/>
      <c r="N538" s="88"/>
      <c r="Q538" s="88"/>
    </row>
    <row r="539" spans="2:17" ht="120" customHeight="1" x14ac:dyDescent="0.3">
      <c r="B539" s="10"/>
      <c r="I539" s="10"/>
      <c r="J539" s="10"/>
      <c r="N539" s="88"/>
      <c r="Q539" s="88"/>
    </row>
    <row r="540" spans="2:17" ht="120" customHeight="1" x14ac:dyDescent="0.3">
      <c r="B540" s="10"/>
      <c r="I540" s="10"/>
      <c r="J540" s="10"/>
      <c r="N540" s="88"/>
      <c r="Q540" s="88"/>
    </row>
    <row r="541" spans="2:17" ht="120" customHeight="1" x14ac:dyDescent="0.3">
      <c r="B541" s="10"/>
      <c r="I541" s="10"/>
      <c r="J541" s="10"/>
      <c r="N541" s="88"/>
      <c r="Q541" s="88"/>
    </row>
    <row r="542" spans="2:17" ht="120" customHeight="1" x14ac:dyDescent="0.3">
      <c r="B542" s="10"/>
      <c r="I542" s="10"/>
      <c r="J542" s="10"/>
      <c r="N542" s="88"/>
      <c r="Q542" s="88"/>
    </row>
    <row r="543" spans="2:17" ht="120" customHeight="1" x14ac:dyDescent="0.3">
      <c r="B543" s="10"/>
      <c r="I543" s="10"/>
      <c r="J543" s="10"/>
      <c r="N543" s="88"/>
      <c r="Q543" s="88"/>
    </row>
    <row r="544" spans="2:17" ht="120" customHeight="1" x14ac:dyDescent="0.3">
      <c r="B544" s="10"/>
      <c r="I544" s="10"/>
      <c r="J544" s="10"/>
      <c r="N544" s="88"/>
      <c r="Q544" s="88"/>
    </row>
    <row r="545" spans="2:17" ht="120" customHeight="1" x14ac:dyDescent="0.3">
      <c r="B545" s="10"/>
      <c r="I545" s="10"/>
      <c r="J545" s="10"/>
      <c r="N545" s="88"/>
      <c r="Q545" s="88"/>
    </row>
    <row r="546" spans="2:17" ht="120" customHeight="1" x14ac:dyDescent="0.3">
      <c r="B546" s="10"/>
      <c r="I546" s="10"/>
      <c r="J546" s="10"/>
      <c r="N546" s="88"/>
      <c r="Q546" s="88"/>
    </row>
    <row r="547" spans="2:17" ht="120" customHeight="1" x14ac:dyDescent="0.3">
      <c r="B547" s="10"/>
      <c r="I547" s="10"/>
      <c r="J547" s="10"/>
      <c r="N547" s="88"/>
      <c r="Q547" s="88"/>
    </row>
    <row r="548" spans="2:17" ht="120" customHeight="1" x14ac:dyDescent="0.3">
      <c r="B548" s="10"/>
      <c r="I548" s="10"/>
      <c r="J548" s="10"/>
      <c r="N548" s="88"/>
      <c r="Q548" s="88"/>
    </row>
    <row r="549" spans="2:17" ht="120" customHeight="1" x14ac:dyDescent="0.3">
      <c r="B549" s="10"/>
      <c r="I549" s="10"/>
      <c r="J549" s="10"/>
      <c r="N549" s="88"/>
      <c r="Q549" s="88"/>
    </row>
    <row r="550" spans="2:17" ht="120" customHeight="1" x14ac:dyDescent="0.3">
      <c r="B550" s="10"/>
      <c r="I550" s="10"/>
      <c r="J550" s="10"/>
      <c r="N550" s="88"/>
      <c r="Q550" s="88"/>
    </row>
    <row r="551" spans="2:17" ht="120" customHeight="1" x14ac:dyDescent="0.3">
      <c r="B551" s="10"/>
      <c r="I551" s="10"/>
      <c r="J551" s="10"/>
      <c r="N551" s="88"/>
      <c r="Q551" s="88"/>
    </row>
    <row r="552" spans="2:17" ht="120" customHeight="1" x14ac:dyDescent="0.3">
      <c r="B552" s="10"/>
      <c r="I552" s="10"/>
      <c r="J552" s="10"/>
      <c r="N552" s="88"/>
      <c r="Q552" s="88"/>
    </row>
    <row r="553" spans="2:17" ht="120" customHeight="1" x14ac:dyDescent="0.3">
      <c r="B553" s="10"/>
      <c r="I553" s="10"/>
      <c r="J553" s="10"/>
      <c r="N553" s="88"/>
      <c r="Q553" s="88"/>
    </row>
    <row r="554" spans="2:17" ht="120" customHeight="1" x14ac:dyDescent="0.3">
      <c r="B554" s="10"/>
      <c r="I554" s="10"/>
      <c r="J554" s="10"/>
      <c r="N554" s="88"/>
      <c r="Q554" s="88"/>
    </row>
    <row r="555" spans="2:17" ht="120" customHeight="1" x14ac:dyDescent="0.3">
      <c r="B555" s="10"/>
      <c r="I555" s="10"/>
      <c r="J555" s="10"/>
      <c r="N555" s="88"/>
      <c r="Q555" s="88"/>
    </row>
    <row r="556" spans="2:17" ht="120" customHeight="1" x14ac:dyDescent="0.3">
      <c r="B556" s="10"/>
      <c r="I556" s="10"/>
      <c r="J556" s="10"/>
      <c r="N556" s="88"/>
      <c r="Q556" s="88"/>
    </row>
    <row r="557" spans="2:17" ht="120" customHeight="1" x14ac:dyDescent="0.3">
      <c r="B557" s="10"/>
      <c r="I557" s="10"/>
      <c r="J557" s="10"/>
      <c r="N557" s="88"/>
      <c r="Q557" s="88"/>
    </row>
    <row r="558" spans="2:17" ht="120" customHeight="1" x14ac:dyDescent="0.3">
      <c r="B558" s="10"/>
      <c r="I558" s="10"/>
      <c r="J558" s="10"/>
      <c r="N558" s="88"/>
      <c r="Q558" s="88"/>
    </row>
    <row r="559" spans="2:17" ht="120" customHeight="1" x14ac:dyDescent="0.3">
      <c r="B559" s="10"/>
      <c r="I559" s="10"/>
      <c r="J559" s="10"/>
      <c r="N559" s="88"/>
      <c r="Q559" s="88"/>
    </row>
    <row r="560" spans="2:17" ht="120" customHeight="1" x14ac:dyDescent="0.3">
      <c r="B560" s="10"/>
      <c r="I560" s="10"/>
      <c r="J560" s="10"/>
      <c r="N560" s="88"/>
      <c r="Q560" s="88"/>
    </row>
    <row r="561" spans="2:17" ht="120" customHeight="1" x14ac:dyDescent="0.3">
      <c r="B561" s="10"/>
      <c r="I561" s="10"/>
      <c r="J561" s="10"/>
      <c r="N561" s="88"/>
      <c r="Q561" s="88"/>
    </row>
    <row r="562" spans="2:17" ht="120" customHeight="1" x14ac:dyDescent="0.3">
      <c r="B562" s="10"/>
      <c r="I562" s="10"/>
      <c r="J562" s="10"/>
      <c r="N562" s="88"/>
      <c r="Q562" s="88"/>
    </row>
    <row r="563" spans="2:17" ht="120" customHeight="1" x14ac:dyDescent="0.3">
      <c r="B563" s="10"/>
      <c r="I563" s="10"/>
      <c r="J563" s="10"/>
      <c r="N563" s="88"/>
      <c r="Q563" s="88"/>
    </row>
    <row r="564" spans="2:17" ht="120" customHeight="1" x14ac:dyDescent="0.3">
      <c r="B564" s="10"/>
      <c r="I564" s="10"/>
      <c r="J564" s="10"/>
      <c r="N564" s="88"/>
      <c r="Q564" s="88"/>
    </row>
    <row r="565" spans="2:17" ht="120" customHeight="1" x14ac:dyDescent="0.3">
      <c r="B565" s="10"/>
      <c r="I565" s="10"/>
      <c r="J565" s="10"/>
      <c r="N565" s="88"/>
      <c r="Q565" s="88"/>
    </row>
    <row r="566" spans="2:17" ht="120" customHeight="1" x14ac:dyDescent="0.3">
      <c r="B566" s="10"/>
      <c r="I566" s="10"/>
      <c r="J566" s="10"/>
      <c r="N566" s="88"/>
      <c r="Q566" s="88"/>
    </row>
    <row r="567" spans="2:17" ht="120" customHeight="1" x14ac:dyDescent="0.3">
      <c r="B567" s="10"/>
      <c r="I567" s="10"/>
      <c r="J567" s="10"/>
      <c r="N567" s="88"/>
      <c r="Q567" s="88"/>
    </row>
    <row r="568" spans="2:17" ht="120" customHeight="1" x14ac:dyDescent="0.3">
      <c r="B568" s="10"/>
      <c r="I568" s="10"/>
      <c r="J568" s="10"/>
      <c r="N568" s="88"/>
      <c r="Q568" s="88"/>
    </row>
    <row r="569" spans="2:17" ht="120" customHeight="1" x14ac:dyDescent="0.3">
      <c r="B569" s="10"/>
      <c r="I569" s="10"/>
      <c r="J569" s="10"/>
      <c r="N569" s="88"/>
      <c r="Q569" s="88"/>
    </row>
    <row r="570" spans="2:17" ht="120" customHeight="1" x14ac:dyDescent="0.3">
      <c r="B570" s="10"/>
      <c r="I570" s="10"/>
      <c r="J570" s="10"/>
      <c r="N570" s="88"/>
      <c r="Q570" s="88"/>
    </row>
    <row r="571" spans="2:17" ht="120" customHeight="1" x14ac:dyDescent="0.3">
      <c r="B571" s="10"/>
      <c r="I571" s="10"/>
      <c r="J571" s="10"/>
      <c r="N571" s="88"/>
      <c r="Q571" s="88"/>
    </row>
    <row r="572" spans="2:17" ht="120" customHeight="1" x14ac:dyDescent="0.3">
      <c r="B572" s="10"/>
      <c r="I572" s="10"/>
      <c r="J572" s="10"/>
      <c r="N572" s="88"/>
      <c r="Q572" s="88"/>
    </row>
    <row r="573" spans="2:17" ht="120" customHeight="1" x14ac:dyDescent="0.3">
      <c r="B573" s="10"/>
      <c r="I573" s="10"/>
      <c r="J573" s="10"/>
      <c r="N573" s="88"/>
      <c r="Q573" s="88"/>
    </row>
    <row r="574" spans="2:17" ht="120" customHeight="1" x14ac:dyDescent="0.3">
      <c r="B574" s="10"/>
      <c r="I574" s="10"/>
      <c r="J574" s="10"/>
      <c r="N574" s="88"/>
      <c r="Q574" s="88"/>
    </row>
    <row r="575" spans="2:17" ht="120" customHeight="1" x14ac:dyDescent="0.3">
      <c r="B575" s="10"/>
      <c r="I575" s="10"/>
      <c r="J575" s="10"/>
      <c r="N575" s="88"/>
      <c r="Q575" s="88"/>
    </row>
    <row r="576" spans="2:17" ht="120" customHeight="1" x14ac:dyDescent="0.3">
      <c r="B576" s="10"/>
      <c r="I576" s="10"/>
      <c r="J576" s="10"/>
      <c r="N576" s="88"/>
      <c r="Q576" s="88"/>
    </row>
    <row r="577" spans="2:17" ht="120" customHeight="1" x14ac:dyDescent="0.3">
      <c r="B577" s="10"/>
      <c r="I577" s="10"/>
      <c r="J577" s="10"/>
      <c r="N577" s="88"/>
      <c r="Q577" s="88"/>
    </row>
    <row r="578" spans="2:17" ht="120" customHeight="1" x14ac:dyDescent="0.3">
      <c r="B578" s="10"/>
      <c r="I578" s="10"/>
      <c r="J578" s="10"/>
      <c r="N578" s="88"/>
      <c r="Q578" s="88"/>
    </row>
    <row r="579" spans="2:17" ht="120" customHeight="1" x14ac:dyDescent="0.3">
      <c r="B579" s="10"/>
      <c r="I579" s="10"/>
      <c r="J579" s="10"/>
      <c r="N579" s="88"/>
      <c r="Q579" s="88"/>
    </row>
    <row r="580" spans="2:17" ht="120" customHeight="1" x14ac:dyDescent="0.3">
      <c r="B580" s="10"/>
      <c r="I580" s="10"/>
      <c r="J580" s="10"/>
      <c r="N580" s="88"/>
      <c r="Q580" s="88"/>
    </row>
    <row r="581" spans="2:17" ht="120" customHeight="1" x14ac:dyDescent="0.3">
      <c r="B581" s="10"/>
      <c r="I581" s="10"/>
      <c r="J581" s="10"/>
      <c r="N581" s="88"/>
      <c r="Q581" s="88"/>
    </row>
    <row r="582" spans="2:17" ht="120" customHeight="1" x14ac:dyDescent="0.3">
      <c r="B582" s="10"/>
      <c r="I582" s="10"/>
      <c r="J582" s="10"/>
      <c r="N582" s="88"/>
      <c r="Q582" s="88"/>
    </row>
    <row r="583" spans="2:17" ht="120" customHeight="1" x14ac:dyDescent="0.3">
      <c r="B583" s="10"/>
      <c r="I583" s="10"/>
      <c r="J583" s="10"/>
      <c r="N583" s="88"/>
      <c r="Q583" s="88"/>
    </row>
    <row r="584" spans="2:17" ht="120" customHeight="1" x14ac:dyDescent="0.3">
      <c r="B584" s="10"/>
      <c r="I584" s="10"/>
      <c r="J584" s="10"/>
      <c r="N584" s="88"/>
      <c r="Q584" s="88"/>
    </row>
    <row r="585" spans="2:17" ht="120" customHeight="1" x14ac:dyDescent="0.3">
      <c r="B585" s="10"/>
      <c r="I585" s="10"/>
      <c r="J585" s="10"/>
      <c r="N585" s="88"/>
      <c r="Q585" s="88"/>
    </row>
    <row r="586" spans="2:17" ht="120" customHeight="1" x14ac:dyDescent="0.3">
      <c r="B586" s="10"/>
      <c r="I586" s="10"/>
      <c r="J586" s="10"/>
      <c r="N586" s="88"/>
      <c r="Q586" s="88"/>
    </row>
    <row r="587" spans="2:17" ht="120" customHeight="1" x14ac:dyDescent="0.3">
      <c r="B587" s="10"/>
      <c r="I587" s="10"/>
      <c r="J587" s="10"/>
      <c r="N587" s="88"/>
      <c r="Q587" s="88"/>
    </row>
    <row r="588" spans="2:17" ht="120" customHeight="1" x14ac:dyDescent="0.3">
      <c r="B588" s="10"/>
      <c r="I588" s="10"/>
      <c r="J588" s="10"/>
      <c r="N588" s="88"/>
      <c r="Q588" s="88"/>
    </row>
    <row r="589" spans="2:17" ht="120" customHeight="1" x14ac:dyDescent="0.3">
      <c r="B589" s="10"/>
      <c r="I589" s="10"/>
      <c r="J589" s="10"/>
      <c r="N589" s="88"/>
      <c r="Q589" s="88"/>
    </row>
    <row r="590" spans="2:17" ht="120" customHeight="1" x14ac:dyDescent="0.3">
      <c r="B590" s="10"/>
      <c r="I590" s="10"/>
      <c r="J590" s="10"/>
      <c r="N590" s="88"/>
      <c r="Q590" s="88"/>
    </row>
    <row r="591" spans="2:17" ht="120" customHeight="1" x14ac:dyDescent="0.3">
      <c r="B591" s="10"/>
      <c r="I591" s="10"/>
      <c r="J591" s="10"/>
      <c r="N591" s="88"/>
      <c r="Q591" s="88"/>
    </row>
    <row r="592" spans="2:17" ht="120" customHeight="1" x14ac:dyDescent="0.3">
      <c r="B592" s="10"/>
      <c r="I592" s="10"/>
      <c r="J592" s="10"/>
      <c r="N592" s="88"/>
      <c r="Q592" s="88"/>
    </row>
    <row r="593" spans="2:17" ht="120" customHeight="1" x14ac:dyDescent="0.3">
      <c r="B593" s="10"/>
      <c r="I593" s="10"/>
      <c r="J593" s="10"/>
      <c r="N593" s="88"/>
      <c r="Q593" s="88"/>
    </row>
    <row r="594" spans="2:17" ht="120" customHeight="1" x14ac:dyDescent="0.3">
      <c r="B594" s="10"/>
      <c r="I594" s="10"/>
      <c r="J594" s="10"/>
      <c r="N594" s="88"/>
      <c r="Q594" s="88"/>
    </row>
    <row r="595" spans="2:17" ht="120" customHeight="1" x14ac:dyDescent="0.3">
      <c r="B595" s="10"/>
      <c r="I595" s="10"/>
      <c r="J595" s="10"/>
      <c r="N595" s="88"/>
      <c r="Q595" s="88"/>
    </row>
    <row r="596" spans="2:17" ht="120" customHeight="1" x14ac:dyDescent="0.3">
      <c r="B596" s="10"/>
      <c r="I596" s="10"/>
      <c r="J596" s="10"/>
      <c r="N596" s="88"/>
      <c r="Q596" s="88"/>
    </row>
  </sheetData>
  <sheetProtection algorithmName="SHA-512" hashValue="pqtZyW60yD5zfRnzjgZuNy4XrbPLs0ir7ezbq6xtsgmFyNtaf41+kc9hb2yocgpchUO+Bs3KSbkT7SPwpVFaKw==" saltValue="pmrjMQCQt2oh5Y8OMehZMA==" spinCount="100000" sheet="1" objects="1" selectLockedCells="1" sort="0" autoFilter="0"/>
  <mergeCells count="28">
    <mergeCell ref="B1:R10"/>
    <mergeCell ref="R38:R41"/>
    <mergeCell ref="B24:F25"/>
    <mergeCell ref="G38:J41"/>
    <mergeCell ref="B36:E36"/>
    <mergeCell ref="B28:B29"/>
    <mergeCell ref="B22:F22"/>
    <mergeCell ref="G28:M29"/>
    <mergeCell ref="G30:M31"/>
    <mergeCell ref="G27:M27"/>
    <mergeCell ref="R22:R37"/>
    <mergeCell ref="D27:F27"/>
    <mergeCell ref="D30:F30"/>
    <mergeCell ref="D28:F28"/>
    <mergeCell ref="D26:F26"/>
    <mergeCell ref="K38:Q41"/>
    <mergeCell ref="B11:R13"/>
    <mergeCell ref="B15:R21"/>
    <mergeCell ref="B14:R14"/>
    <mergeCell ref="B33:D33"/>
    <mergeCell ref="D31:F31"/>
    <mergeCell ref="B38:B41"/>
    <mergeCell ref="C38:F41"/>
    <mergeCell ref="B30:B31"/>
    <mergeCell ref="D29:F29"/>
    <mergeCell ref="B34:D34"/>
    <mergeCell ref="E34:F34"/>
    <mergeCell ref="E33:F33"/>
  </mergeCells>
  <conditionalFormatting sqref="A43:R596">
    <cfRule type="expression" dxfId="2561" priority="2433">
      <formula>$B43&lt;&gt;""</formula>
    </cfRule>
  </conditionalFormatting>
  <conditionalFormatting sqref="G30">
    <cfRule type="expression" dxfId="2550" priority="6">
      <formula>OR($D$31="",$D$30="")</formula>
    </cfRule>
  </conditionalFormatting>
  <conditionalFormatting sqref="I43:I596">
    <cfRule type="expression" dxfId="2547" priority="8">
      <formula>IF($I43="",FALSE,IF($I43&gt;TODAY(),TRUE,FALSE))</formula>
    </cfRule>
    <cfRule type="expression" dxfId="2546" priority="2430">
      <formula>IF($I43="",FALSE,IF($I43&gt;TODAY(),FALSE,TRUE))</formula>
    </cfRule>
  </conditionalFormatting>
  <conditionalFormatting sqref="J43:K596">
    <cfRule type="expression" dxfId="2545" priority="10">
      <formula>FIND("EVALUATION RECENTE",J43,1)</formula>
    </cfRule>
    <cfRule type="expression" dxfId="2544" priority="17">
      <formula>MID(J43,1,3)="TNC"</formula>
    </cfRule>
  </conditionalFormatting>
  <conditionalFormatting sqref="M43:M596">
    <cfRule type="dataBar" priority="18">
      <dataBar>
        <cfvo type="num" val="0"/>
        <cfvo type="num" val="50"/>
        <color theme="9" tint="0.79998168889431442"/>
      </dataBar>
      <extLst>
        <ext xmlns:x14="http://schemas.microsoft.com/office/spreadsheetml/2009/9/main" uri="{B025F937-C7B1-47D3-B67F-A62EFF666E3E}">
          <x14:id>{5FE2F079-E396-4472-81BC-FEEBFCB8BD58}</x14:id>
        </ext>
      </extLst>
    </cfRule>
  </conditionalFormatting>
  <conditionalFormatting sqref="N43:Q596">
    <cfRule type="cellIs" dxfId="2543" priority="24" operator="equal">
      <formula>"-"</formula>
    </cfRule>
  </conditionalFormatting>
  <dataValidations xWindow="1486" yWindow="570" count="9">
    <dataValidation allowBlank="1" showInputMessage="1" sqref="B15 G38 B38:F42 G42:K42 R42 R38 B11 M35:Q35 B33:B34 L32:Q34 L36:Q37 S11:XFD37 Q24:Q34" xr:uid="{CE511467-6A3F-4C0F-9B62-BC49FD3853AB}"/>
    <dataValidation type="list" allowBlank="1" showInputMessage="1" showErrorMessage="1" error="L'information saisie n'est pas appropriée pour cette donnée._x000a_Veuillez saisir les informations en fonction des instructions de saisie de la case sélectionnée." promptTitle="INSTRUCTION DE SAISIE" prompt="Choisir le support bois visé parmi les propositions de la liste déroulante._x000a_Pour cela, cliquer sur la petite flèche en bas à droite de la cellule." sqref="D27:F27" xr:uid="{7C900810-1075-422F-B186-18E1408BBB28}">
      <formula1>LISTE_SUPPORT</formula1>
    </dataValidation>
    <dataValidation type="list" allowBlank="1" showInputMessage="1" showErrorMessage="1" error="L'information saisie n'est pas appropriée pour cette donnée._x000a_Veuillez saisir les informations en fonction des instructions de saisie de la case sélectionnée." promptTitle="INSTRUCTION DE SAISIE" prompt="Choisir la situation du bâtiment visée parmi les propositions de la liste déroulante._x000a_Pour cela, cliquer sur la petite flèche en bas à droite de la cellule." sqref="D29:F29" xr:uid="{E91B5D51-C7D9-4C21-ADE7-5FB6C465F3CB}">
      <formula1>LISTE_SITUATION_BATIMENT</formula1>
    </dataValidation>
    <dataValidation type="list" allowBlank="1" showInputMessage="1" showErrorMessage="1" error="L'information saisie n'est pas appropriée pour cette donnée._x000a_Veuillez saisir les informations en fonction des instructions de saisie de la case sélectionnée." promptTitle="INSTRUCTION DE SAISIE" prompt="Choisir la zone de sismicité visée parmi les propositions de la liste déroulante._x000a_Pour cela, cliquer sur la petite flèche en bas à droite de la cellule." sqref="D30:F30" xr:uid="{291AA389-7ABA-4B69-B8A0-136829C6A3AB}">
      <formula1>LISTE_ZONE_SISMIQUE</formula1>
    </dataValidation>
    <dataValidation type="list" allowBlank="1" showInputMessage="1" showErrorMessage="1" error="L'information saisie n'est pas appropriée pour cette donnée._x000a_Veuillez saisir les informations en fonction des instructions de saisie de la case sélectionnée." promptTitle="INSTRUCTION DE SAISIE" prompt="Choisir la catégorie d'importance visée parmi les propositions de la liste déroulante._x000a_Pour cela, cliquer sur la petite flèche en bas à droite de la cellule." sqref="D31:D34 E31:F32" xr:uid="{A2C749C2-863F-48B9-95B6-C8A572C5143E}">
      <formula1>LISTE_CATEGORIE_BATIMENT</formula1>
    </dataValidation>
    <dataValidation type="decimal" allowBlank="1" showInputMessage="1" showErrorMessage="1" error="L'information saisie n'est pas appropriée pour cette donnée._x000a_Veuillez saisir les informations en fonction des instructions de saisie de la case sélectionnée." promptTitle="INSTRUCTIONS DE SAISIE" prompt="Taper une valeur comprise entre 0 et 50m._x000a_Elle peut comprendre des chiffres derrière la virgule." sqref="D28:F28" xr:uid="{8271BC4C-EABD-4DB2-9CFB-23C744242351}">
      <formula1>0</formula1>
      <formula2>50</formula2>
    </dataValidation>
    <dataValidation type="list" allowBlank="1" showInputMessage="1" showErrorMessage="1" error="L'information saisie n'est pas appropriée pour cette donnée._x000a_Veuillez saisir les informations en fonction des instructions de saisie de la case sélectionnée." promptTitle="INSTRUCTIONS DE SAISIE" prompt="Choisir l'ordre voulu parmi les propositions de la liste déroulante._x000a_Pour cela, cliquer sur la petite flèche en bas à droite de la cellule." sqref="E34:F34" xr:uid="{B32E7339-C35A-43C2-BC70-BEDD6C4ED42F}">
      <formula1>"CROISSANT (de A à Z), DECROISSANT (de Z à A)"</formula1>
    </dataValidation>
    <dataValidation type="list" allowBlank="1" showInputMessage="1" showErrorMessage="1" error="L'information saisie n'est pas appropriée pour cette donnée._x000a_Veuillez saisir les informations en fonction des instructions de saisie de la case sélectionnée." promptTitle="INSTRUCTION DE SAISIE" prompt="Choisir le critère de tri voulu parmi les propositions de la liste déroulante._x000a_Pour cela, cliquer sur la petite flèche en bas à droite de la cellule." sqref="E33:F33" xr:uid="{BEC4FEDF-3FBE-4D00-8B44-4F9197E72497}">
      <formula1>LISTE_TRI</formula1>
    </dataValidation>
    <dataValidation type="list" allowBlank="1" showInputMessage="1" showErrorMessage="1" error="L'information saisie n'est pas appropriée pour cette donnée._x000a_Veuillez saisir les informations en fonction des instructions de saisie de la case sélectionnée." promptTitle="INSTRUCTION DE SAISIE" prompt="Choisir la catégorie d'importance visée parmi les propositions de la liste déroulante._x000a_Pour cela, cliquer sur la petite flèche en bas à droite de la cellule." sqref="E34:F34" xr:uid="{E07C71CA-8BE9-4527-B028-A8F46C09F9D8}">
      <formula1>"CROISSANT, DECROISSANT"</formula1>
    </dataValidation>
  </dataValidations>
  <hyperlinks>
    <hyperlink ref="B22" r:id="rId1" xr:uid="{E0CD06ED-3486-4CDC-AD68-B83DD53FE6B0}"/>
  </hyperlinks>
  <printOptions horizontalCentered="1"/>
  <pageMargins left="0.70866141732283472" right="0.70866141732283472" top="0.74803149606299213" bottom="0.74803149606299213" header="0.31496062992125984" footer="0.31496062992125984"/>
  <pageSetup paperSize="8" scale="37" fitToHeight="0" orientation="landscape" r:id="rId2"/>
  <drawing r:id="rId3"/>
  <legacyDrawing r:id="rId4"/>
  <mc:AlternateContent xmlns:mc="http://schemas.openxmlformats.org/markup-compatibility/2006">
    <mc:Choice Requires="x14">
      <controls>
        <mc:AlternateContent xmlns:mc="http://schemas.openxmlformats.org/markup-compatibility/2006">
          <mc:Choice Requires="x14">
            <control shapeId="2052" r:id="rId5" name="Check Box 4">
              <controlPr defaultSize="0" autoFill="0" autoLine="0" autoPict="0" altText="qsfqgsdx">
                <anchor moveWithCells="1">
                  <from>
                    <xdr:col>1</xdr:col>
                    <xdr:colOff>403860</xdr:colOff>
                    <xdr:row>26</xdr:row>
                    <xdr:rowOff>182880</xdr:rowOff>
                  </from>
                  <to>
                    <xdr:col>1</xdr:col>
                    <xdr:colOff>632460</xdr:colOff>
                    <xdr:row>26</xdr:row>
                    <xdr:rowOff>388620</xdr:rowOff>
                  </to>
                </anchor>
              </controlPr>
            </control>
          </mc:Choice>
        </mc:AlternateContent>
        <mc:AlternateContent xmlns:mc="http://schemas.openxmlformats.org/markup-compatibility/2006">
          <mc:Choice Requires="x14">
            <control shapeId="2062" r:id="rId6" name="Check Box 14">
              <controlPr defaultSize="0" autoFill="0" autoLine="0" autoPict="0" altText="qsfqgsdx">
                <anchor moveWithCells="1">
                  <from>
                    <xdr:col>1</xdr:col>
                    <xdr:colOff>388620</xdr:colOff>
                    <xdr:row>27</xdr:row>
                    <xdr:rowOff>487680</xdr:rowOff>
                  </from>
                  <to>
                    <xdr:col>1</xdr:col>
                    <xdr:colOff>609600</xdr:colOff>
                    <xdr:row>28</xdr:row>
                    <xdr:rowOff>152400</xdr:rowOff>
                  </to>
                </anchor>
              </controlPr>
            </control>
          </mc:Choice>
        </mc:AlternateContent>
        <mc:AlternateContent xmlns:mc="http://schemas.openxmlformats.org/markup-compatibility/2006">
          <mc:Choice Requires="x14">
            <control shapeId="2063" r:id="rId7" name="Check Box 15">
              <controlPr defaultSize="0" autoFill="0" autoLine="0" autoPict="0" altText="qsfqgsdx">
                <anchor moveWithCells="1">
                  <from>
                    <xdr:col>1</xdr:col>
                    <xdr:colOff>419100</xdr:colOff>
                    <xdr:row>29</xdr:row>
                    <xdr:rowOff>487680</xdr:rowOff>
                  </from>
                  <to>
                    <xdr:col>1</xdr:col>
                    <xdr:colOff>640080</xdr:colOff>
                    <xdr:row>30</xdr:row>
                    <xdr:rowOff>106680</xdr:rowOff>
                  </to>
                </anchor>
              </controlPr>
            </control>
          </mc:Choice>
        </mc:AlternateContent>
      </controls>
    </mc:Choice>
  </mc:AlternateContent>
  <tableParts count="1">
    <tablePart r:id="rId8"/>
  </tableParts>
  <extLst>
    <ext xmlns:x14="http://schemas.microsoft.com/office/spreadsheetml/2009/9/main" uri="{78C0D931-6437-407d-A8EE-F0AAD7539E65}">
      <x14:conditionalFormattings>
        <x14:conditionalFormatting xmlns:xm="http://schemas.microsoft.com/office/excel/2006/main">
          <x14:cfRule type="expression" priority="1" id="{4C4F5BA6-1F7D-4209-A9B1-F82E6C525284}">
            <xm:f>'PR-tampon'!$F9=2</xm:f>
            <x14:dxf>
              <fill>
                <patternFill>
                  <bgColor rgb="FFCCCCFF"/>
                </patternFill>
              </fill>
            </x14:dxf>
          </x14:cfRule>
          <x14:cfRule type="expression" priority="7" id="{AE52030E-3E76-46F5-B552-C9123F9054F1}">
            <xm:f>'PR-tampon'!$F9=1</xm:f>
            <x14:dxf>
              <fill>
                <patternFill>
                  <bgColor theme="0" tint="-0.24994659260841701"/>
                </patternFill>
              </fill>
            </x14:dxf>
          </x14:cfRule>
          <xm:sqref>B43:R596</xm:sqref>
        </x14:conditionalFormatting>
        <x14:conditionalFormatting xmlns:xm="http://schemas.microsoft.com/office/excel/2006/main">
          <x14:cfRule type="expression" priority="2434" id="{00000000-000E-0000-0200-000002000000}">
            <xm:f>'PR-tampon'!$B$3=FALSE</xm:f>
            <x14:dxf>
              <font>
                <color theme="0"/>
              </font>
              <fill>
                <patternFill patternType="none">
                  <bgColor auto="1"/>
                </patternFill>
              </fill>
            </x14:dxf>
          </x14:cfRule>
          <xm:sqref>D27</xm:sqref>
        </x14:conditionalFormatting>
        <x14:conditionalFormatting xmlns:xm="http://schemas.microsoft.com/office/excel/2006/main">
          <x14:cfRule type="expression" priority="2438" id="{2D40F319-872A-4FFE-B5A9-B37ABA8BE0D7}">
            <xm:f>'PR-tampon'!$B$4=FALSE</xm:f>
            <x14:dxf>
              <font>
                <color theme="0"/>
              </font>
              <fill>
                <patternFill>
                  <bgColor theme="0"/>
                </patternFill>
              </fill>
            </x14:dxf>
          </x14:cfRule>
          <xm:sqref>D28:F29</xm:sqref>
        </x14:conditionalFormatting>
        <x14:conditionalFormatting xmlns:xm="http://schemas.microsoft.com/office/excel/2006/main">
          <x14:cfRule type="expression" priority="9" id="{50B911D4-69B5-479C-95B6-371CF7601235}">
            <xm:f>'PR-tampon'!$B$5=FALSE</xm:f>
            <x14:dxf>
              <font>
                <color theme="0"/>
              </font>
              <fill>
                <patternFill>
                  <bgColor theme="0"/>
                </patternFill>
              </fill>
            </x14:dxf>
          </x14:cfRule>
          <xm:sqref>D30:F31</xm:sqref>
        </x14:conditionalFormatting>
        <x14:conditionalFormatting xmlns:xm="http://schemas.microsoft.com/office/excel/2006/main">
          <x14:cfRule type="expression" priority="3" id="{27E07ED3-019C-47F5-ABA0-B42AF568607A}">
            <xm:f>AND('PR-tampon'!$B$3=TRUE,$D$27="")</xm:f>
            <x14:dxf>
              <font>
                <b/>
                <i val="0"/>
                <color theme="5"/>
              </font>
              <fill>
                <patternFill patternType="none">
                  <bgColor auto="1"/>
                </patternFill>
              </fill>
            </x14:dxf>
          </x14:cfRule>
          <x14:cfRule type="expression" priority="2435" id="{00000000-000E-0000-0200-000001000000}">
            <xm:f>AND('PR-tampon'!$B$3=TRUE,$D$27&lt;&gt;"")</xm:f>
            <x14:dxf>
              <font>
                <color theme="0"/>
              </font>
              <fill>
                <patternFill patternType="none">
                  <bgColor auto="1"/>
                </patternFill>
              </fill>
            </x14:dxf>
          </x14:cfRule>
          <xm:sqref>G27</xm:sqref>
        </x14:conditionalFormatting>
        <x14:conditionalFormatting xmlns:xm="http://schemas.microsoft.com/office/excel/2006/main">
          <x14:cfRule type="expression" priority="4" id="{E67C065D-E92E-414D-926B-35438118D3CA}">
            <xm:f>AND(OR($D$28="",$D$29=""),'PR-tampon'!$B$4=TRUE)</xm:f>
            <x14:dxf>
              <font>
                <b/>
                <i val="0"/>
                <color theme="5"/>
              </font>
              <fill>
                <patternFill patternType="none">
                  <bgColor auto="1"/>
                </patternFill>
              </fill>
            </x14:dxf>
          </x14:cfRule>
          <x14:cfRule type="expression" priority="5" id="{00000000-000E-0000-0200-000001000000}">
            <xm:f>AND(OR($D$28="",$D$29=""),'PR-tampon'!$B$4=FALSE)</xm:f>
            <x14:dxf>
              <font>
                <b/>
                <i val="0"/>
                <color rgb="FFFF0000"/>
              </font>
            </x14:dxf>
          </x14:cfRule>
          <x14:cfRule type="expression" priority="2436" id="{8C369895-9F88-45E4-9121-0A882C8F0634}">
            <xm:f>'PR-tampon'!$B$4=TRUE</xm:f>
            <x14:dxf>
              <font>
                <color theme="0"/>
              </font>
              <fill>
                <patternFill patternType="none">
                  <bgColor auto="1"/>
                </patternFill>
              </fill>
            </x14:dxf>
          </x14:cfRule>
          <xm:sqref>G28</xm:sqref>
        </x14:conditionalFormatting>
        <x14:conditionalFormatting xmlns:xm="http://schemas.microsoft.com/office/excel/2006/main">
          <x14:cfRule type="expression" priority="2437" id="{6A244A29-1420-442B-BD21-DD3A943F231C}">
            <xm:f>'PR-tampon'!$B$5=TRUE</xm:f>
            <x14:dxf>
              <font>
                <color theme="0"/>
              </font>
              <fill>
                <patternFill patternType="none">
                  <bgColor auto="1"/>
                </patternFill>
              </fill>
            </x14:dxf>
          </x14:cfRule>
          <xm:sqref>G30</xm:sqref>
        </x14:conditionalFormatting>
        <x14:conditionalFormatting xmlns:xm="http://schemas.microsoft.com/office/excel/2006/main">
          <x14:cfRule type="expression" priority="2" id="{CDB93233-CDA6-44B2-9950-65A019439528}">
            <xm:f>AND(OR($D$31="",ZONE_SIS_VISEE=""),'PR-tampon'!$B$5=TRUE)</xm:f>
            <x14:dxf>
              <font>
                <b/>
                <i val="0"/>
                <color theme="5"/>
              </font>
              <fill>
                <patternFill patternType="none">
                  <bgColor auto="1"/>
                </patternFill>
              </fill>
            </x14:dxf>
          </x14:cfRule>
          <xm:sqref>G30:M31</xm:sqref>
        </x14:conditionalFormatting>
        <x14:conditionalFormatting xmlns:xm="http://schemas.microsoft.com/office/excel/2006/main">
          <x14:cfRule type="dataBar" id="{5FE2F079-E396-4472-81BC-FEEBFCB8BD58}">
            <x14:dataBar minLength="0" maxLength="100" gradient="0">
              <x14:cfvo type="num">
                <xm:f>0</xm:f>
              </x14:cfvo>
              <x14:cfvo type="num">
                <xm:f>50</xm:f>
              </x14:cfvo>
              <x14:negativeFillColor rgb="FFFF0000"/>
              <x14:axisColor rgb="FF000000"/>
            </x14:dataBar>
          </x14:cfRule>
          <xm:sqref>M43:M596</xm:sqref>
        </x14:conditionalFormatting>
      </x14:conditionalFormattings>
    </ext>
    <ext xmlns:x14="http://schemas.microsoft.com/office/spreadsheetml/2009/9/main" uri="{CCE6A557-97BC-4b89-ADB6-D9C93CAAB3DF}">
      <x14:dataValidations xmlns:xm="http://schemas.microsoft.com/office/excel/2006/main" xWindow="1486" yWindow="570" count="1">
        <x14:dataValidation type="list" allowBlank="1" showInputMessage="1" showErrorMessage="1" error="L'information saisie n'est pas appropriée pour cette donnée._x000a_Veuillez saisir les informations en fonction des instructions de saisie de la case sélectionnée." promptTitle="INSTRUCTION DE SAISIE" prompt="Choisir le critère de tri voulu parmi les propositions de la liste déroulante._x000a_Pour cela, cliquer sur la petite flèche en bas à droite de la cellule." xr:uid="{EFD83583-0020-4370-BAEF-FD96E08C7FD3}">
          <x14:formula1>
            <xm:f>LISTES!$S$2:$S$8</xm:f>
          </x14:formula1>
          <xm:sqref>E33:F33</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A31832-8B8A-4A4A-9542-5B05539A915C}">
  <sheetPr codeName="Feuil3">
    <tabColor theme="1"/>
    <pageSetUpPr fitToPage="1"/>
  </sheetPr>
  <dimension ref="A1:CT233"/>
  <sheetViews>
    <sheetView workbookViewId="0">
      <selection sqref="A1:P12"/>
    </sheetView>
  </sheetViews>
  <sheetFormatPr baseColWidth="10" defaultColWidth="11.5546875" defaultRowHeight="14.4" x14ac:dyDescent="0.3"/>
  <cols>
    <col min="1" max="1" width="16.109375" style="2" customWidth="1"/>
    <col min="2" max="2" width="20.6640625" style="2" customWidth="1"/>
    <col min="3" max="3" width="20.6640625" style="127" customWidth="1"/>
    <col min="4" max="5" width="35.44140625" style="2" customWidth="1"/>
    <col min="6" max="6" width="28.44140625" style="2" customWidth="1"/>
    <col min="7" max="7" width="52.88671875" style="2" customWidth="1"/>
    <col min="8" max="13" width="13.88671875" style="2" customWidth="1"/>
    <col min="14" max="33" width="8.6640625" style="2" customWidth="1"/>
    <col min="34" max="35" width="52.6640625" style="16" customWidth="1"/>
    <col min="36" max="55" width="30.6640625" style="16" customWidth="1"/>
    <col min="56" max="56" width="32.5546875" style="16" customWidth="1"/>
    <col min="57" max="60" width="8.6640625" style="2" customWidth="1"/>
    <col min="61" max="62" width="52.6640625" style="2" customWidth="1"/>
    <col min="63" max="63" width="20.6640625" style="2" customWidth="1"/>
    <col min="64" max="64" width="34" style="2" customWidth="1"/>
    <col min="65" max="65" width="17.33203125" style="2" customWidth="1"/>
    <col min="66" max="66" width="19" style="2" customWidth="1"/>
    <col min="67" max="67" width="13.88671875" style="2" customWidth="1"/>
    <col min="68" max="69" width="13.44140625" style="2" customWidth="1"/>
    <col min="70" max="70" width="15.6640625" style="2" customWidth="1"/>
    <col min="71" max="71" width="28.5546875" style="2" customWidth="1"/>
    <col min="72" max="73" width="20.33203125" style="2" customWidth="1"/>
    <col min="74" max="74" width="111" style="2" customWidth="1"/>
    <col min="75" max="77" width="20.6640625" style="2" customWidth="1"/>
    <col min="78" max="80" width="25.6640625" style="2" customWidth="1"/>
    <col min="81" max="81" width="87" style="2" customWidth="1"/>
    <col min="82" max="82" width="26" style="2" customWidth="1"/>
    <col min="83" max="83" width="82.5546875" style="2" customWidth="1"/>
    <col min="84" max="88" width="11.5546875" style="2" customWidth="1"/>
    <col min="89" max="89" width="14.6640625" style="2" customWidth="1"/>
    <col min="90" max="90" width="11.5546875" style="2" customWidth="1"/>
    <col min="91" max="91" width="36.33203125" customWidth="1"/>
    <col min="92" max="92" width="65.88671875" style="2" customWidth="1"/>
    <col min="93" max="93" width="13.109375" style="2" customWidth="1"/>
    <col min="94" max="97" width="11.5546875" style="2" customWidth="1"/>
    <col min="98" max="98" width="47.109375" style="2" customWidth="1"/>
    <col min="99" max="16384" width="11.5546875" style="2"/>
  </cols>
  <sheetData>
    <row r="1" spans="1:84" x14ac:dyDescent="0.3">
      <c r="A1" s="386" t="s">
        <v>1666</v>
      </c>
      <c r="B1" s="386"/>
      <c r="C1" s="386"/>
      <c r="D1" s="386"/>
      <c r="E1" s="386"/>
      <c r="F1" s="386"/>
      <c r="G1" s="386"/>
      <c r="H1" s="386"/>
      <c r="I1" s="386"/>
      <c r="J1" s="386"/>
      <c r="K1" s="386"/>
      <c r="L1" s="386"/>
      <c r="M1" s="386"/>
      <c r="N1" s="386"/>
      <c r="O1" s="386"/>
      <c r="P1" s="386"/>
    </row>
    <row r="2" spans="1:84" x14ac:dyDescent="0.3">
      <c r="A2" s="386"/>
      <c r="B2" s="386"/>
      <c r="C2" s="386"/>
      <c r="D2" s="386"/>
      <c r="E2" s="386"/>
      <c r="F2" s="386"/>
      <c r="G2" s="386"/>
      <c r="H2" s="386"/>
      <c r="I2" s="386"/>
      <c r="J2" s="386"/>
      <c r="K2" s="386"/>
      <c r="L2" s="386"/>
      <c r="M2" s="386"/>
      <c r="N2" s="386"/>
      <c r="O2" s="386"/>
      <c r="P2" s="386"/>
    </row>
    <row r="3" spans="1:84" x14ac:dyDescent="0.3">
      <c r="A3" s="386"/>
      <c r="B3" s="386"/>
      <c r="C3" s="386"/>
      <c r="D3" s="386"/>
      <c r="E3" s="386"/>
      <c r="F3" s="386"/>
      <c r="G3" s="386"/>
      <c r="H3" s="386"/>
      <c r="I3" s="386"/>
      <c r="J3" s="386"/>
      <c r="K3" s="386"/>
      <c r="L3" s="386"/>
      <c r="M3" s="386"/>
      <c r="N3" s="386"/>
      <c r="O3" s="386"/>
      <c r="P3" s="386"/>
    </row>
    <row r="4" spans="1:84" x14ac:dyDescent="0.3">
      <c r="A4" s="386"/>
      <c r="B4" s="386"/>
      <c r="C4" s="386"/>
      <c r="D4" s="386"/>
      <c r="E4" s="386"/>
      <c r="F4" s="386"/>
      <c r="G4" s="386"/>
      <c r="H4" s="386"/>
      <c r="I4" s="386"/>
      <c r="J4" s="386"/>
      <c r="K4" s="386"/>
      <c r="L4" s="386"/>
      <c r="M4" s="386"/>
      <c r="N4" s="386"/>
      <c r="O4" s="386"/>
      <c r="P4" s="386"/>
    </row>
    <row r="5" spans="1:84" x14ac:dyDescent="0.3">
      <c r="A5" s="386"/>
      <c r="B5" s="386"/>
      <c r="C5" s="386"/>
      <c r="D5" s="386"/>
      <c r="E5" s="386"/>
      <c r="F5" s="386"/>
      <c r="G5" s="386"/>
      <c r="H5" s="386"/>
      <c r="I5" s="386"/>
      <c r="J5" s="386"/>
      <c r="K5" s="386"/>
      <c r="L5" s="386"/>
      <c r="M5" s="386"/>
      <c r="N5" s="386"/>
      <c r="O5" s="386"/>
      <c r="P5" s="386"/>
    </row>
    <row r="6" spans="1:84" x14ac:dyDescent="0.3">
      <c r="A6" s="386"/>
      <c r="B6" s="386"/>
      <c r="C6" s="386"/>
      <c r="D6" s="386"/>
      <c r="E6" s="386"/>
      <c r="F6" s="386"/>
      <c r="G6" s="386"/>
      <c r="H6" s="386"/>
      <c r="I6" s="386"/>
      <c r="J6" s="386"/>
      <c r="K6" s="386"/>
      <c r="L6" s="386"/>
      <c r="M6" s="386"/>
      <c r="N6" s="386"/>
      <c r="O6" s="386"/>
      <c r="P6" s="386"/>
    </row>
    <row r="7" spans="1:84" x14ac:dyDescent="0.3">
      <c r="A7" s="386"/>
      <c r="B7" s="386"/>
      <c r="C7" s="386"/>
      <c r="D7" s="386"/>
      <c r="E7" s="386"/>
      <c r="F7" s="386"/>
      <c r="G7" s="386"/>
      <c r="H7" s="386"/>
      <c r="I7" s="386"/>
      <c r="J7" s="386"/>
      <c r="K7" s="386"/>
      <c r="L7" s="386"/>
      <c r="M7" s="386"/>
      <c r="N7" s="386"/>
      <c r="O7" s="386"/>
      <c r="P7" s="386"/>
    </row>
    <row r="8" spans="1:84" x14ac:dyDescent="0.3">
      <c r="A8" s="386"/>
      <c r="B8" s="386"/>
      <c r="C8" s="386"/>
      <c r="D8" s="386"/>
      <c r="E8" s="386"/>
      <c r="F8" s="386"/>
      <c r="G8" s="386"/>
      <c r="H8" s="386"/>
      <c r="I8" s="386"/>
      <c r="J8" s="386"/>
      <c r="K8" s="386"/>
      <c r="L8" s="386"/>
      <c r="M8" s="386"/>
      <c r="N8" s="386"/>
      <c r="O8" s="386"/>
      <c r="P8" s="386"/>
    </row>
    <row r="9" spans="1:84" x14ac:dyDescent="0.3">
      <c r="A9" s="386"/>
      <c r="B9" s="386"/>
      <c r="C9" s="386"/>
      <c r="D9" s="386"/>
      <c r="E9" s="386"/>
      <c r="F9" s="386"/>
      <c r="G9" s="386"/>
      <c r="H9" s="386"/>
      <c r="I9" s="386"/>
      <c r="J9" s="386"/>
      <c r="K9" s="386"/>
      <c r="L9" s="386"/>
      <c r="M9" s="386"/>
      <c r="N9" s="386"/>
      <c r="O9" s="386"/>
      <c r="P9" s="386"/>
    </row>
    <row r="10" spans="1:84" x14ac:dyDescent="0.3">
      <c r="A10" s="386"/>
      <c r="B10" s="386"/>
      <c r="C10" s="386"/>
      <c r="D10" s="386"/>
      <c r="E10" s="386"/>
      <c r="F10" s="386"/>
      <c r="G10" s="386"/>
      <c r="H10" s="386"/>
      <c r="I10" s="386"/>
      <c r="J10" s="386"/>
      <c r="K10" s="386"/>
      <c r="L10" s="386"/>
      <c r="M10" s="386"/>
      <c r="N10" s="386"/>
      <c r="O10" s="386"/>
      <c r="P10" s="386"/>
    </row>
    <row r="11" spans="1:84" x14ac:dyDescent="0.3">
      <c r="A11" s="386"/>
      <c r="B11" s="386"/>
      <c r="C11" s="386"/>
      <c r="D11" s="386"/>
      <c r="E11" s="386"/>
      <c r="F11" s="386"/>
      <c r="G11" s="386"/>
      <c r="H11" s="386"/>
      <c r="I11" s="386"/>
      <c r="J11" s="386"/>
      <c r="K11" s="386"/>
      <c r="L11" s="386"/>
      <c r="M11" s="386"/>
      <c r="N11" s="386"/>
      <c r="O11" s="386"/>
      <c r="P11" s="386"/>
    </row>
    <row r="12" spans="1:84" ht="15" thickBot="1" x14ac:dyDescent="0.35">
      <c r="A12" s="386"/>
      <c r="B12" s="386"/>
      <c r="C12" s="386"/>
      <c r="D12" s="386"/>
      <c r="E12" s="386"/>
      <c r="F12" s="386"/>
      <c r="G12" s="386"/>
      <c r="H12" s="386"/>
      <c r="I12" s="386"/>
      <c r="J12" s="386"/>
      <c r="K12" s="386"/>
      <c r="L12" s="386"/>
      <c r="M12" s="386"/>
      <c r="N12" s="386"/>
      <c r="O12" s="386"/>
      <c r="P12" s="386"/>
    </row>
    <row r="13" spans="1:84" s="19" customFormat="1" ht="18" customHeight="1" x14ac:dyDescent="0.3">
      <c r="A13" s="333"/>
      <c r="B13" s="363" t="s">
        <v>146</v>
      </c>
      <c r="C13" s="364"/>
      <c r="D13" s="364"/>
      <c r="E13" s="364"/>
      <c r="F13" s="364"/>
      <c r="G13" s="364"/>
      <c r="H13" s="334" t="s">
        <v>144</v>
      </c>
      <c r="I13" s="335"/>
      <c r="J13" s="335"/>
      <c r="K13" s="335"/>
      <c r="L13" s="335"/>
      <c r="M13" s="335"/>
      <c r="N13" s="335"/>
      <c r="O13" s="335"/>
      <c r="P13" s="335"/>
      <c r="Q13" s="335"/>
      <c r="R13" s="335"/>
      <c r="S13" s="335"/>
      <c r="T13" s="335"/>
      <c r="U13" s="335"/>
      <c r="V13" s="335"/>
      <c r="W13" s="335"/>
      <c r="X13" s="335"/>
      <c r="Y13" s="335"/>
      <c r="Z13" s="335"/>
      <c r="AA13" s="335"/>
      <c r="AB13" s="335"/>
      <c r="AC13" s="335"/>
      <c r="AD13" s="335"/>
      <c r="AE13" s="335"/>
      <c r="AF13" s="335"/>
      <c r="AG13" s="335"/>
      <c r="AH13" s="402"/>
      <c r="AI13" s="402"/>
      <c r="AJ13" s="402"/>
      <c r="AK13" s="402"/>
      <c r="AL13" s="402"/>
      <c r="AM13" s="402"/>
      <c r="AN13" s="402"/>
      <c r="AO13" s="402"/>
      <c r="AP13" s="402"/>
      <c r="AQ13" s="402"/>
      <c r="AR13" s="402"/>
      <c r="AS13" s="402"/>
      <c r="AT13" s="402"/>
      <c r="AU13" s="402"/>
      <c r="AV13" s="402"/>
      <c r="AW13" s="402"/>
      <c r="AX13" s="402"/>
      <c r="AY13" s="402"/>
      <c r="AZ13" s="402"/>
      <c r="BA13" s="402"/>
      <c r="BB13" s="402"/>
      <c r="BC13" s="402"/>
      <c r="BD13" s="402"/>
      <c r="BE13" s="402"/>
      <c r="BF13" s="402"/>
      <c r="BG13" s="402"/>
      <c r="BH13" s="402"/>
      <c r="BI13" s="402"/>
      <c r="BJ13" s="402"/>
      <c r="BK13" s="402"/>
      <c r="BL13" s="363" t="s">
        <v>8</v>
      </c>
      <c r="BM13" s="364"/>
      <c r="BN13" s="364"/>
      <c r="BO13" s="364"/>
      <c r="BP13" s="364"/>
      <c r="BQ13" s="364"/>
      <c r="BR13" s="364"/>
      <c r="BS13" s="364"/>
      <c r="BT13" s="364"/>
      <c r="BU13" s="364"/>
      <c r="BV13" s="364"/>
      <c r="BW13" s="363" t="s">
        <v>276</v>
      </c>
      <c r="BX13" s="364"/>
      <c r="BY13" s="365"/>
      <c r="BZ13" s="387" t="s">
        <v>377</v>
      </c>
      <c r="CA13" s="5"/>
      <c r="CB13" s="5"/>
      <c r="CD13" s="2"/>
      <c r="CE13" s="2"/>
      <c r="CF13" s="80"/>
    </row>
    <row r="14" spans="1:84" s="19" customFormat="1" ht="18" customHeight="1" thickBot="1" x14ac:dyDescent="0.35">
      <c r="A14" s="333"/>
      <c r="B14" s="366"/>
      <c r="C14" s="367"/>
      <c r="D14" s="367"/>
      <c r="E14" s="367"/>
      <c r="F14" s="367"/>
      <c r="G14" s="367"/>
      <c r="H14" s="403"/>
      <c r="I14" s="404"/>
      <c r="J14" s="404"/>
      <c r="K14" s="404"/>
      <c r="L14" s="404"/>
      <c r="M14" s="404"/>
      <c r="N14" s="404"/>
      <c r="O14" s="404"/>
      <c r="P14" s="404"/>
      <c r="Q14" s="404"/>
      <c r="R14" s="404"/>
      <c r="S14" s="404"/>
      <c r="T14" s="404"/>
      <c r="U14" s="404"/>
      <c r="V14" s="404"/>
      <c r="W14" s="404"/>
      <c r="X14" s="404"/>
      <c r="Y14" s="404"/>
      <c r="Z14" s="404"/>
      <c r="AA14" s="404"/>
      <c r="AB14" s="404"/>
      <c r="AC14" s="404"/>
      <c r="AD14" s="404"/>
      <c r="AE14" s="404"/>
      <c r="AF14" s="404"/>
      <c r="AG14" s="404"/>
      <c r="AH14" s="405"/>
      <c r="AI14" s="406"/>
      <c r="AJ14" s="406"/>
      <c r="AK14" s="406"/>
      <c r="AL14" s="406"/>
      <c r="AM14" s="406"/>
      <c r="AN14" s="406"/>
      <c r="AO14" s="406"/>
      <c r="AP14" s="406"/>
      <c r="AQ14" s="406"/>
      <c r="AR14" s="406"/>
      <c r="AS14" s="406"/>
      <c r="AT14" s="406"/>
      <c r="AU14" s="406"/>
      <c r="AV14" s="406"/>
      <c r="AW14" s="406"/>
      <c r="AX14" s="406"/>
      <c r="AY14" s="406"/>
      <c r="AZ14" s="406"/>
      <c r="BA14" s="406"/>
      <c r="BB14" s="406"/>
      <c r="BC14" s="406"/>
      <c r="BD14" s="406"/>
      <c r="BE14" s="405"/>
      <c r="BF14" s="405"/>
      <c r="BG14" s="405"/>
      <c r="BH14" s="405"/>
      <c r="BI14" s="405"/>
      <c r="BJ14" s="406"/>
      <c r="BK14" s="405"/>
      <c r="BL14" s="366"/>
      <c r="BM14" s="367"/>
      <c r="BN14" s="367"/>
      <c r="BO14" s="367"/>
      <c r="BP14" s="367"/>
      <c r="BQ14" s="367"/>
      <c r="BR14" s="367"/>
      <c r="BS14" s="367"/>
      <c r="BT14" s="367"/>
      <c r="BU14" s="367"/>
      <c r="BV14" s="367"/>
      <c r="BW14" s="366"/>
      <c r="BX14" s="367"/>
      <c r="BY14" s="368"/>
      <c r="BZ14" s="387"/>
      <c r="CA14" s="5"/>
      <c r="CB14" s="5"/>
      <c r="CD14" s="2"/>
      <c r="CE14" s="2"/>
    </row>
    <row r="15" spans="1:84" s="5" customFormat="1" ht="80.25" customHeight="1" thickBot="1" x14ac:dyDescent="0.35">
      <c r="A15" s="333"/>
      <c r="B15" s="366"/>
      <c r="C15" s="367"/>
      <c r="D15" s="367"/>
      <c r="E15" s="367"/>
      <c r="F15" s="367"/>
      <c r="G15" s="367"/>
      <c r="H15" s="394" t="s">
        <v>145</v>
      </c>
      <c r="I15" s="395"/>
      <c r="J15" s="395"/>
      <c r="K15" s="396"/>
      <c r="L15" s="396"/>
      <c r="M15" s="397"/>
      <c r="N15" s="407" t="s">
        <v>503</v>
      </c>
      <c r="O15" s="408"/>
      <c r="P15" s="408"/>
      <c r="Q15" s="408"/>
      <c r="R15" s="408"/>
      <c r="S15" s="408"/>
      <c r="T15" s="408"/>
      <c r="U15" s="408"/>
      <c r="V15" s="408"/>
      <c r="W15" s="408"/>
      <c r="X15" s="408"/>
      <c r="Y15" s="408"/>
      <c r="Z15" s="408"/>
      <c r="AA15" s="408"/>
      <c r="AB15" s="408"/>
      <c r="AC15" s="408"/>
      <c r="AD15" s="408"/>
      <c r="AE15" s="408"/>
      <c r="AF15" s="408"/>
      <c r="AG15" s="408"/>
      <c r="AH15" s="408"/>
      <c r="AI15" s="408"/>
      <c r="AJ15" s="408"/>
      <c r="AK15" s="408"/>
      <c r="AL15" s="408"/>
      <c r="AM15" s="408"/>
      <c r="AN15" s="408"/>
      <c r="AO15" s="408"/>
      <c r="AP15" s="408"/>
      <c r="AQ15" s="408"/>
      <c r="AR15" s="408"/>
      <c r="AS15" s="408"/>
      <c r="AT15" s="408"/>
      <c r="AU15" s="408"/>
      <c r="AV15" s="408"/>
      <c r="AW15" s="408"/>
      <c r="AX15" s="408"/>
      <c r="AY15" s="408"/>
      <c r="AZ15" s="408"/>
      <c r="BA15" s="408"/>
      <c r="BB15" s="408"/>
      <c r="BC15" s="408"/>
      <c r="BD15" s="409"/>
      <c r="BE15" s="407" t="s">
        <v>165</v>
      </c>
      <c r="BF15" s="408"/>
      <c r="BG15" s="408"/>
      <c r="BH15" s="408"/>
      <c r="BI15" s="408"/>
      <c r="BJ15" s="409"/>
      <c r="BK15" s="31"/>
      <c r="BL15" s="366"/>
      <c r="BM15" s="367"/>
      <c r="BN15" s="367"/>
      <c r="BO15" s="367"/>
      <c r="BP15" s="367"/>
      <c r="BQ15" s="367"/>
      <c r="BR15" s="367"/>
      <c r="BS15" s="367"/>
      <c r="BT15" s="367"/>
      <c r="BU15" s="367"/>
      <c r="BV15" s="367"/>
      <c r="BW15" s="366"/>
      <c r="BX15" s="367"/>
      <c r="BY15" s="368"/>
      <c r="BZ15" s="387"/>
      <c r="CC15" s="19"/>
      <c r="CD15" s="2"/>
      <c r="CE15" s="2"/>
    </row>
    <row r="16" spans="1:84" s="5" customFormat="1" ht="23.4" customHeight="1" thickBot="1" x14ac:dyDescent="0.35">
      <c r="A16" s="333"/>
      <c r="B16" s="369"/>
      <c r="C16" s="370"/>
      <c r="D16" s="370"/>
      <c r="E16" s="370"/>
      <c r="F16" s="370"/>
      <c r="G16" s="370"/>
      <c r="H16" s="398"/>
      <c r="I16" s="399"/>
      <c r="J16" s="399"/>
      <c r="K16" s="400"/>
      <c r="L16" s="400"/>
      <c r="M16" s="401"/>
      <c r="N16" s="388" t="s">
        <v>887</v>
      </c>
      <c r="O16" s="389"/>
      <c r="P16" s="389"/>
      <c r="Q16" s="389"/>
      <c r="R16" s="389"/>
      <c r="S16" s="389"/>
      <c r="T16" s="389"/>
      <c r="U16" s="389"/>
      <c r="V16" s="389"/>
      <c r="W16" s="390"/>
      <c r="X16" s="391" t="s">
        <v>888</v>
      </c>
      <c r="Y16" s="392"/>
      <c r="Z16" s="392"/>
      <c r="AA16" s="392"/>
      <c r="AB16" s="392"/>
      <c r="AC16" s="392"/>
      <c r="AD16" s="392"/>
      <c r="AE16" s="392"/>
      <c r="AF16" s="392"/>
      <c r="AG16" s="393"/>
      <c r="AH16" s="410" t="s">
        <v>907</v>
      </c>
      <c r="AI16" s="411"/>
      <c r="AJ16" s="411"/>
      <c r="AK16" s="411"/>
      <c r="AL16" s="411"/>
      <c r="AM16" s="411"/>
      <c r="AN16" s="411"/>
      <c r="AO16" s="411"/>
      <c r="AP16" s="411"/>
      <c r="AQ16" s="411"/>
      <c r="AR16" s="411"/>
      <c r="AS16" s="411"/>
      <c r="AT16" s="411"/>
      <c r="AU16" s="411"/>
      <c r="AV16" s="411"/>
      <c r="AW16" s="411"/>
      <c r="AX16" s="411"/>
      <c r="AY16" s="411"/>
      <c r="AZ16" s="411"/>
      <c r="BA16" s="411"/>
      <c r="BB16" s="411"/>
      <c r="BC16" s="411"/>
      <c r="BD16" s="412"/>
      <c r="BE16" s="413"/>
      <c r="BF16" s="414"/>
      <c r="BG16" s="414"/>
      <c r="BH16" s="414"/>
      <c r="BI16" s="414"/>
      <c r="BJ16" s="415"/>
      <c r="BK16" s="32"/>
      <c r="BL16" s="369"/>
      <c r="BM16" s="370"/>
      <c r="BN16" s="370"/>
      <c r="BO16" s="370"/>
      <c r="BP16" s="370"/>
      <c r="BQ16" s="370"/>
      <c r="BR16" s="370"/>
      <c r="BS16" s="370"/>
      <c r="BT16" s="370"/>
      <c r="BU16" s="370"/>
      <c r="BV16" s="370"/>
      <c r="BW16" s="366"/>
      <c r="BX16" s="367"/>
      <c r="BY16" s="368"/>
      <c r="BZ16" s="387"/>
      <c r="CC16" s="19"/>
      <c r="CD16" s="2"/>
      <c r="CE16" s="2"/>
    </row>
    <row r="17" spans="1:98" s="5" customFormat="1" ht="72.599999999999994" thickBot="1" x14ac:dyDescent="0.35">
      <c r="A17" s="9" t="s">
        <v>81</v>
      </c>
      <c r="B17" s="6" t="s">
        <v>109</v>
      </c>
      <c r="C17" s="124" t="s">
        <v>1499</v>
      </c>
      <c r="D17" s="36" t="s">
        <v>1207</v>
      </c>
      <c r="E17" s="36" t="s">
        <v>1676</v>
      </c>
      <c r="F17" s="77" t="s">
        <v>1208</v>
      </c>
      <c r="G17" s="77" t="s">
        <v>1236</v>
      </c>
      <c r="H17" s="17" t="s">
        <v>1178</v>
      </c>
      <c r="I17" s="6" t="s">
        <v>956</v>
      </c>
      <c r="J17" s="7" t="s">
        <v>957</v>
      </c>
      <c r="K17" s="171" t="s">
        <v>1551</v>
      </c>
      <c r="L17" s="171" t="s">
        <v>1549</v>
      </c>
      <c r="M17" s="18" t="s">
        <v>958</v>
      </c>
      <c r="N17" s="35" t="s">
        <v>881</v>
      </c>
      <c r="O17" s="36" t="s">
        <v>882</v>
      </c>
      <c r="P17" s="36" t="s">
        <v>883</v>
      </c>
      <c r="Q17" s="36" t="s">
        <v>1249</v>
      </c>
      <c r="R17" s="36" t="s">
        <v>884</v>
      </c>
      <c r="S17" s="36" t="s">
        <v>886</v>
      </c>
      <c r="T17" s="36" t="s">
        <v>1365</v>
      </c>
      <c r="U17" s="36" t="s">
        <v>1361</v>
      </c>
      <c r="V17" s="36" t="s">
        <v>889</v>
      </c>
      <c r="W17" s="37" t="s">
        <v>885</v>
      </c>
      <c r="X17" s="35" t="s">
        <v>890</v>
      </c>
      <c r="Y17" s="36" t="s">
        <v>891</v>
      </c>
      <c r="Z17" s="36" t="s">
        <v>892</v>
      </c>
      <c r="AA17" s="36" t="s">
        <v>1250</v>
      </c>
      <c r="AB17" s="36" t="s">
        <v>893</v>
      </c>
      <c r="AC17" s="36" t="s">
        <v>894</v>
      </c>
      <c r="AD17" s="36" t="s">
        <v>1366</v>
      </c>
      <c r="AE17" s="36" t="s">
        <v>1362</v>
      </c>
      <c r="AF17" s="36" t="s">
        <v>895</v>
      </c>
      <c r="AG17" s="37" t="s">
        <v>896</v>
      </c>
      <c r="AH17" s="35" t="s">
        <v>907</v>
      </c>
      <c r="AI17" s="119" t="s">
        <v>1340</v>
      </c>
      <c r="AJ17" s="21" t="s">
        <v>924</v>
      </c>
      <c r="AK17" s="21" t="s">
        <v>911</v>
      </c>
      <c r="AL17" s="21" t="s">
        <v>912</v>
      </c>
      <c r="AM17" s="21" t="s">
        <v>1248</v>
      </c>
      <c r="AN17" s="21" t="s">
        <v>913</v>
      </c>
      <c r="AO17" s="21" t="s">
        <v>914</v>
      </c>
      <c r="AP17" s="21" t="s">
        <v>1367</v>
      </c>
      <c r="AQ17" s="21" t="s">
        <v>1363</v>
      </c>
      <c r="AR17" s="21" t="s">
        <v>915</v>
      </c>
      <c r="AS17" s="21" t="s">
        <v>916</v>
      </c>
      <c r="AT17" s="21" t="s">
        <v>923</v>
      </c>
      <c r="AU17" s="21" t="s">
        <v>922</v>
      </c>
      <c r="AV17" s="21" t="s">
        <v>917</v>
      </c>
      <c r="AW17" s="21" t="s">
        <v>1247</v>
      </c>
      <c r="AX17" s="21" t="s">
        <v>918</v>
      </c>
      <c r="AY17" s="21" t="s">
        <v>919</v>
      </c>
      <c r="AZ17" s="21" t="s">
        <v>1368</v>
      </c>
      <c r="BA17" s="21" t="s">
        <v>1364</v>
      </c>
      <c r="BB17" s="21" t="s">
        <v>920</v>
      </c>
      <c r="BC17" s="21" t="s">
        <v>921</v>
      </c>
      <c r="BD17" s="21" t="s">
        <v>1252</v>
      </c>
      <c r="BE17" s="33" t="s">
        <v>147</v>
      </c>
      <c r="BF17" s="34" t="s">
        <v>148</v>
      </c>
      <c r="BG17" s="34" t="s">
        <v>149</v>
      </c>
      <c r="BH17" s="34" t="s">
        <v>150</v>
      </c>
      <c r="BI17" s="20" t="s">
        <v>906</v>
      </c>
      <c r="BJ17" s="21" t="s">
        <v>1251</v>
      </c>
      <c r="BK17" s="22" t="s">
        <v>378</v>
      </c>
      <c r="BL17" s="36" t="s">
        <v>1197</v>
      </c>
      <c r="BM17" s="8" t="s">
        <v>0</v>
      </c>
      <c r="BN17" s="36" t="s">
        <v>1209</v>
      </c>
      <c r="BO17" s="6" t="s">
        <v>1</v>
      </c>
      <c r="BP17" s="6" t="s">
        <v>11</v>
      </c>
      <c r="BQ17" s="6" t="s">
        <v>2</v>
      </c>
      <c r="BR17" s="36" t="s">
        <v>866</v>
      </c>
      <c r="BS17" s="6" t="s">
        <v>3</v>
      </c>
      <c r="BT17" s="6" t="s">
        <v>82</v>
      </c>
      <c r="BU17" s="6" t="s">
        <v>151</v>
      </c>
      <c r="BV17" s="7" t="s">
        <v>175</v>
      </c>
      <c r="BW17" s="17" t="s">
        <v>275</v>
      </c>
      <c r="BX17" s="6" t="s">
        <v>277</v>
      </c>
      <c r="BY17" s="18" t="s">
        <v>278</v>
      </c>
      <c r="BZ17" s="46" t="s">
        <v>1520</v>
      </c>
      <c r="CA17" s="46" t="s">
        <v>504</v>
      </c>
      <c r="CB17" s="46" t="s">
        <v>743</v>
      </c>
      <c r="CC17" s="46" t="s">
        <v>506</v>
      </c>
      <c r="CD17" s="46" t="s">
        <v>744</v>
      </c>
      <c r="CE17" s="46" t="s">
        <v>742</v>
      </c>
      <c r="CF17" s="46" t="s">
        <v>898</v>
      </c>
      <c r="CG17" s="46" t="s">
        <v>899</v>
      </c>
      <c r="CH17" s="47" t="s">
        <v>1205</v>
      </c>
      <c r="CI17" s="46" t="s">
        <v>908</v>
      </c>
      <c r="CJ17" s="46" t="s">
        <v>900</v>
      </c>
      <c r="CK17" s="46" t="s">
        <v>871</v>
      </c>
      <c r="CL17" s="47" t="s">
        <v>1215</v>
      </c>
      <c r="CM17" s="47" t="s">
        <v>925</v>
      </c>
      <c r="CN17" s="47" t="s">
        <v>1318</v>
      </c>
      <c r="CO17" s="46" t="s">
        <v>872</v>
      </c>
      <c r="CP17" s="46" t="s">
        <v>865</v>
      </c>
      <c r="CQ17" s="46" t="s">
        <v>873</v>
      </c>
      <c r="CR17" s="46" t="s">
        <v>880</v>
      </c>
      <c r="CS17" s="46" t="s">
        <v>874</v>
      </c>
      <c r="CT17" s="227" t="s">
        <v>1636</v>
      </c>
    </row>
    <row r="18" spans="1:98" s="5" customFormat="1" ht="216" x14ac:dyDescent="0.3">
      <c r="A18" s="190">
        <v>45062</v>
      </c>
      <c r="B18" s="63" t="s">
        <v>125</v>
      </c>
      <c r="C18" s="125" t="s">
        <v>1581</v>
      </c>
      <c r="D18" s="63" t="s">
        <v>942</v>
      </c>
      <c r="E18" s="63"/>
      <c r="F18" s="63" t="s">
        <v>83</v>
      </c>
      <c r="G18" s="64" t="s">
        <v>83</v>
      </c>
      <c r="H18" s="52" t="s">
        <v>27</v>
      </c>
      <c r="I18" s="53" t="s">
        <v>9</v>
      </c>
      <c r="J18" s="53" t="s">
        <v>10</v>
      </c>
      <c r="K18" s="53" t="s">
        <v>10</v>
      </c>
      <c r="L18" s="43" t="str">
        <f>IF(REFERENCEMENT_FACADE[[#This Row],[Charpente bois (NF DTU 31.1)]]="OUI","SO",IF(OR(REFERENCEMENT_FACADE[[#This Row],[FOB (Sous AT/DTA/ATEx)]]="OUI",REFERENCEMENT_FACADE[[#This Row],[FOB (NF DTU 31.4)]]="OUI"),"OUI","SO"))</f>
        <v>SO</v>
      </c>
      <c r="M18" s="53" t="s">
        <v>158</v>
      </c>
      <c r="N18" s="42" t="s">
        <v>9</v>
      </c>
      <c r="O18" s="63" t="s">
        <v>357</v>
      </c>
      <c r="P18" s="63" t="s">
        <v>357</v>
      </c>
      <c r="Q18" s="63" t="s">
        <v>357</v>
      </c>
      <c r="R18" s="63" t="s">
        <v>357</v>
      </c>
      <c r="S18" s="63" t="s">
        <v>357</v>
      </c>
      <c r="T18" s="63" t="s">
        <v>10</v>
      </c>
      <c r="U18" s="63" t="s">
        <v>10</v>
      </c>
      <c r="V18" s="63" t="s">
        <v>10</v>
      </c>
      <c r="W18" s="64" t="s">
        <v>10</v>
      </c>
      <c r="X18" s="67" t="s">
        <v>9</v>
      </c>
      <c r="Y18" s="63" t="s">
        <v>357</v>
      </c>
      <c r="Z18" s="63" t="s">
        <v>357</v>
      </c>
      <c r="AA18" s="63" t="s">
        <v>357</v>
      </c>
      <c r="AB18" s="63" t="s">
        <v>357</v>
      </c>
      <c r="AC18" s="63" t="s">
        <v>357</v>
      </c>
      <c r="AD18" s="63" t="s">
        <v>10</v>
      </c>
      <c r="AE18" s="63" t="s">
        <v>10</v>
      </c>
      <c r="AF18" s="63" t="s">
        <v>10</v>
      </c>
      <c r="AG18" s="64" t="s">
        <v>10</v>
      </c>
      <c r="AH18" s="163"/>
      <c r="AI18" s="220"/>
      <c r="AJ18" s="120" t="s">
        <v>1726</v>
      </c>
      <c r="AK18" s="120" t="s">
        <v>1754</v>
      </c>
      <c r="AL18" s="120" t="s">
        <v>1754</v>
      </c>
      <c r="AM18" s="120" t="s">
        <v>1753</v>
      </c>
      <c r="AN18" s="120" t="s">
        <v>1753</v>
      </c>
      <c r="AO18" s="120" t="s">
        <v>1753</v>
      </c>
      <c r="AP18" s="83"/>
      <c r="AQ18" s="83"/>
      <c r="AR18" s="83"/>
      <c r="AS18" s="83"/>
      <c r="AT18" s="120" t="s">
        <v>1726</v>
      </c>
      <c r="AU18" s="120" t="s">
        <v>1754</v>
      </c>
      <c r="AV18" s="120" t="s">
        <v>1754</v>
      </c>
      <c r="AW18" s="120" t="s">
        <v>1753</v>
      </c>
      <c r="AX18" s="120" t="s">
        <v>1753</v>
      </c>
      <c r="AY18" s="120" t="s">
        <v>1753</v>
      </c>
      <c r="AZ18" s="83"/>
      <c r="BA18" s="83"/>
      <c r="BB18" s="83"/>
      <c r="BC18" s="83"/>
      <c r="BD18" s="215" t="s">
        <v>1408</v>
      </c>
      <c r="BE18" s="42">
        <v>4</v>
      </c>
      <c r="BF18" s="43" t="s">
        <v>328</v>
      </c>
      <c r="BG18" s="43" t="s">
        <v>328</v>
      </c>
      <c r="BH18" s="43" t="s">
        <v>328</v>
      </c>
      <c r="BI18" s="112" t="s">
        <v>1120</v>
      </c>
      <c r="BJ18" s="40" t="s">
        <v>1394</v>
      </c>
      <c r="BK18" s="218" t="s">
        <v>955</v>
      </c>
      <c r="BL18" s="66">
        <v>0</v>
      </c>
      <c r="BM18" s="219" t="s">
        <v>83</v>
      </c>
      <c r="BN18" s="63" t="s">
        <v>933</v>
      </c>
      <c r="BO18" s="63" t="s">
        <v>934</v>
      </c>
      <c r="BP18" s="192" t="s">
        <v>83</v>
      </c>
      <c r="BQ18" s="192">
        <v>42231</v>
      </c>
      <c r="BR18" s="192" t="s">
        <v>83</v>
      </c>
      <c r="BS18" s="193">
        <f ca="1">+(REFERENCEMENT_FACADE[[#This Row],[AVIS LIMITE AU / VALIDITE]]&gt;=TODAY())*1</f>
        <v>1</v>
      </c>
      <c r="BT18" s="43" t="s">
        <v>935</v>
      </c>
      <c r="BU18" s="63" t="str">
        <f ca="1">IF(REFERENCEMENT_FACADE[[#This Row],[ -&gt; AT/DTA : Sur liste verte C2p (OUI/NON)
-&gt; ATex (Avis favorable / Avis défavorable)
-&gt; Autre : SO]]&lt;&gt;"",IF(AND(OR(REFERENCEMENT_FACADE[[#This Row],[ -&gt; AT/DTA : Sur liste verte C2p (OUI/NON)
-&gt; ATex (Avis favorable / Avis défavorable)
-&gt; Autre : SO]]="OUI",REFERENCEMENT_FACADE[[#This Row],[ -&gt; AT/DTA : Sur liste verte C2p (OUI/NON)
-&gt; ATex (Avis favorable / Avis défavorable)
-&gt; Autre : SO]]="FAVORABLE",REFERENCEMENT_FACADE[[#This Row],[ -&gt; AT/DTA : Sur liste verte C2p (OUI/NON)
-&gt; ATex (Avis favorable / Avis défavorable)
-&gt; Autre : SO]]="SO
(DTU)",REFERENCEMENT_FACADE[[#This Row],[ -&gt; AT/DTA : Sur liste verte C2p (OUI/NON)
-&gt; ATex (Avis favorable / Avis défavorable)
-&gt; Autre : SO]]="SO 
(RECO -RAGE)",REFERENCEMENT_FACADE[[#This Row],[ -&gt; AT/DTA : Sur liste verte C2p (OUI/NON)
-&gt; ATex (Avis favorable / Avis défavorable)
-&gt; Autre : SO]]="OUI AVEC UN SUIVI DU RETOUR D'EXPERIENCE",
REFERENCEMENT_FACADE[[#This Row],[ -&gt; AT/DTA : Sur liste verte C2p (OUI/NON)
-&gt; ATex (Avis favorable / Avis défavorable)
-&gt; Autre : SO]]="SO 
(RP)"),REFERENCEMENT_FACADE[[#This Row],[VALIDITE]]=1),"TC",IF(REFERENCEMENT_FACADE[[#This Row],[VALIDITE]]=0,"TNC"&amp;CHAR(10)&amp;"(L'évaluation technique n'est plus valide)",IF(REFERENCEMENT_FACADE[[#This Row],[TYPE DE DOCUMENT DE REFERENCE]]="Appréciation Technique de Transition","TNC"&amp;CHAR(10)&amp;"(Les Appréciations Techniques de Transition ne sont pas reconnues en technique courante)",IF(REFERENCEMENT_FACADE[[#This Row],[ -&gt; AT/DTA : Sur liste verte C2p (OUI/NON)
-&gt; ATex (Avis favorable / Avis défavorable)
-&gt; Autre : SO]]="NON (EVALUATION RECENTE)","TNC"&amp;CHAR(10)&amp;"(Non sur liste verte de la C2p à date de référencement / EVALUATION RECENTE)","TNC"&amp;CHAR(10)&amp;"(N'est pas sur liste verte de la C2p à date du référencement)")))))</f>
        <v>TC</v>
      </c>
      <c r="BV18" s="64" t="s">
        <v>1380</v>
      </c>
      <c r="BW18" s="66" t="s">
        <v>937</v>
      </c>
      <c r="BX18" s="63" t="s">
        <v>938</v>
      </c>
      <c r="BY18" s="64"/>
      <c r="BZ18" s="69" t="s">
        <v>936</v>
      </c>
      <c r="CA18" s="131" t="s">
        <v>1228</v>
      </c>
      <c r="CB18" s="131"/>
      <c r="CC18" s="48"/>
      <c r="CD18" s="48"/>
      <c r="CE18" s="48" t="str">
        <f>CONCATENATE(IF(REFERENCEMENT_FACADE[[#This Row],[Ancienne version]]=""," ",CONCATENATE(IF(OR(REFERENCEMENT_FACADE[[#This Row],[TYPE DE DOCUMENT DE REFERENCE]]="Avis Technique",REFERENCEMENT_FACADE[[#This Row],[TYPE DE DOCUMENT DE REFERENCE]]="ATEx"),"L'","Le "),REFERENCEMENT_FACADE[[#This Row],[TYPE DE DOCUMENT DE REFERENCE]]," n°",REFERENCEMENT_FACADE[[#This Row],[REF]]," annule et remplace ",IF(OR(REFERENCEMENT_FACADE[[#This Row],[TYPE DE DOCUMENT DE REFERENCE]]="Avis Technique",REFERENCEMENT_FACADE[[#This Row],[TYPE DE DOCUMENT DE REFERENCE]]="ATEx"),"l' ","le "),REFERENCEMENT_FACADE[[#This Row],[TYPE DE DOCUMENT DE REFERENCE]]," n° ",REFERENCEMENT_FACADE[[#This Row],[Ancienne version]])),
IF(AND(REFERENCEMENT_FACADE[[#This Row],[Ancienne version]]&lt;&gt;"",REFERENCEMENT_FACADE[[#This Row],[ -&gt; AT/DTA : Sur liste verte C2p (OUI/NON)
-&gt; ATex (Avis favorable / Avis défavorable)
-&gt; Autre : SO]]="OUI"),CHAR(10),""),
IF(REFERENCEMENT_FACADE[[#This Row],[ -&gt; AT/DTA : Sur liste verte C2p (OUI/NON)
-&gt; ATex (Avis favorable / Avis défavorable)
-&gt; Autre : SO]]="OUI","Sur liste verte de la C2p à la date du référencement",""))</f>
        <v xml:space="preserve"> </v>
      </c>
      <c r="CF18" s="48" t="str">
        <f>IF((SUPP_VISE=LISTES!$Q$2),REFERENCEMENT_FACADE[[#This Row],[Charpente bois (NF DTU 31.1)]],
IF((SUPP_VISE=LISTES!$Q$3),REFERENCEMENT_FACADE[[#This Row],[COB (NF DTU 31.2)]],
IF((SUPP_VISE=LISTES!$Q$4),REFERENCEMENT_FACADE[[#This Row],[FOB (NF DTU 31.4)]],
IF((SUPP_VISE=LISTES!$Q$5),REFERENCEMENT_FACADE[[#This Row],[FOB (Sous AT/DTA/ATEx)]],
IF((SUPP_VISE=LISTES!$Q$6),REFERENCEMENT_FACADE[[#This Row],[FOB (NF DTU 31.4 et/ou Sous AT/DTA/Atex)]],
IF((SUPP_VISE=LISTES!$Q$7),REFERENCEMENT_FACADE[[#This Row],[CLT (Sous AT/DTA)]],"ERREUR"))))))</f>
        <v>ERREUR</v>
      </c>
      <c r="CG18" s="48" t="str">
        <f>IF((HAUT_VISEE&lt;=6),IF(OR(MID(SITUA_VISEE,1,1)="a",MID(SITUA_VISEE,1,1)="b",MID(SITUA_VISEE,1,1)="c"),REFERENCEMENT_FACADE[[#This Row],[≤ 6 m (situation a à c)]],REFERENCEMENT_FACADE[[#This Row],[≤ 6 m (situation d)]]),
IF(AND(6&lt;HAUT_VISEE,HAUT_VISEE&lt;=9),IF(OR(MID(SITUA_VISEE,1,1)="a",MID(SITUA_VISEE,1,1)="b",MID(SITUA_VISEE,1,1)="c"),REFERENCEMENT_FACADE[[#This Row],[≤ 9 m (situation a à c)]],REFERENCEMENT_FACADE[[#This Row],[≤ 9 m (situation d)]]),
IF(AND(9&lt;HAUT_VISEE,HAUT_VISEE&lt;=10),IF(OR(MID(SITUA_VISEE,1,1)="a",MID(SITUA_VISEE,1,1)="b",MID(SITUA_VISEE,1,1)="c"),REFERENCEMENT_FACADE[[#This Row],[≤ 10 m (situation a à c)]],REFERENCEMENT_FACADE[[#This Row],[≤ 10 m (situation d)]]),
IF(AND(10&lt;HAUT_VISEE,HAUT_VISEE&lt;=18),IF(OR(MID(SITUA_VISEE,1,1)="a",MID(SITUA_VISEE,1,1)="b",MID(SITUA_VISEE,1,1)="c"),REFERENCEMENT_FACADE[[#This Row],[≤ 15 m (situation a à c)]],REFERENCEMENT_FACADE[[#This Row],[≤ 15 m (situation d)]]),
IF(AND(10&lt;HAUT_VISEE,HAUT_VISEE&lt;=18),IF(OR(MID(SITUA_VISEE,1,1)="a",MID(SITUA_VISEE,1,1)="b",MID(SITUA_VISEE,1,1)="c"),REFERENCEMENT_FACADE[[#This Row],[≤ 18 m (situation a à c)]],REFERENCEMENT_FACADE[[#This Row],[≤ 18 m (situation d)]]),
IF(AND(18&lt;HAUT_VISEE,HAUT_VISEE&lt;=28),IF(OR(MID(SITUA_VISEE,1,1)="a",MID(SITUA_VISEE,1,1)="b",MID(SITUA_VISEE,1,1)="c"),REFERENCEMENT_FACADE[[#This Row],[≤ 28 m (situation a à c)]],REFERENCEMENT_FACADE[[#This Row],[≤ 28 m (situation d)]]),
IF(AND(28&lt;HAUT_VISEE,HAUT_VISEE&lt;=34),IF(OR(MID(SITUA_VISEE,1,1)="a",MID(SITUA_VISEE,1,1)="b",MID(SITUA_VISEE,1,1)="c"),REFERENCEMENT_FACADE[[#This Row],[≤ 34 m (situation a à c)]],REFERENCEMENT_FACADE[[#This Row],[≤ 34 m (situation d)]]),
IF(AND(34&lt;HAUT_VISEE,HAUT_VISEE&lt;=36),IF(OR(MID(SITUA_VISEE,1,1)="a",MID(SITUA_VISEE,1,1)="b",MID(SITUA_VISEE,1,1)="c"),REFERENCEMENT_FACADE[[#This Row],[≤ 36 m (situation a à c)]],REFERENCEMENT_FACADE[[#This Row],[≤ 36 m (situation d)]]),
IF(AND(36&lt;HAUT_VISEE,HAUT_VISEE&lt;=40),IF(OR(MID(SITUA_VISEE,1,1)="a",MID(SITUA_VISEE,1,1)="b",MID(SITUA_VISEE,1,1)="c"),REFERENCEMENT_FACADE[[#This Row],[≤ 40 m (situation a à c)]],REFERENCEMENT_FACADE[[#This Row],[≤ 40 m (situation d)]]),
IF(AND(40&lt;HAUT_VISEE,HAUT_VISEE&lt;=50),IF(OR(MID(SITUA_VISEE,1,1)="a",MID(SITUA_VISEE,1,1)="b",MID(SITUA_VISEE,1,1)="c"),REFERENCEMENT_FACADE[[#This Row],[≤ 50 m (situation a à c)]],REFERENCEMENT_FACADE[[#This Row],[≤ 50 m (situation d)]]),"ERREUR"))))))))))</f>
        <v>OUI</v>
      </c>
      <c r="CH18" s="48">
        <f>IF(MID(SITUA_VISEE,1,1)="d",
IF(MID(REFERENCEMENT_FACADE[[#This Row],[≤ 50 m (situation d)]],1,3)="OUI",50,IF(MID(REFERENCEMENT_FACADE[[#This Row],[≤ 40 m (situation d)]],1,3)="OUI",40,IF(MID(REFERENCEMENT_FACADE[[#This Row],[≤ 36 m (situation d)]],1,3)="OUI",36,IF(MID(REFERENCEMENT_FACADE[[#This Row],[≤ 34 m (situation d)]],1,3)="OUI",34,IF(MID(REFERENCEMENT_FACADE[[#This Row],[≤ 28 m (situation d)]],1,3)="OUI",28,IF(MID(REFERENCEMENT_FACADE[[#This Row],[≤ 18 m (situation d)]],1,3)="OUI",18,IF(MID(REFERENCEMENT_FACADE[[#This Row],[≤ 15 m (situation d)]],1,3)="OUI",15,IF(MID(REFERENCEMENT_FACADE[[#This Row],[≤ 10 m (situation d)]],1,3)="OUI",10,IF(MID(REFERENCEMENT_FACADE[[#This Row],[≤ 9 m (situation d)]],1,3)="OUI",9,IF(MID(REFERENCEMENT_FACADE[[#This Row],[≤ 6 m (situation d)]],1,3)="OUI",6,"")))))))))),
IF(MID(REFERENCEMENT_FACADE[[#This Row],[≤ 50 m (situation a à c)]],1,3)="OUI",50,IF(MID(REFERENCEMENT_FACADE[[#This Row],[≤ 40 m (situation a à c)]],1,3)="OUI",40,IF(MID(REFERENCEMENT_FACADE[[#This Row],[≤ 36 m (situation a à c)]],1,3)="OUI",36,IF(MID(REFERENCEMENT_FACADE[[#This Row],[≤ 34 m (situation a à c)]],1,3)="OUI",34,IF(MID(REFERENCEMENT_FACADE[[#This Row],[≤ 28 m (situation a à c)]],1,3)="OUI",28,IF(MID(REFERENCEMENT_FACADE[[#This Row],[≤ 18 m (situation a à c)]],1,3)="OUI",18,IF(MID(REFERENCEMENT_FACADE[[#This Row],[≤ 15 m (situation a à c)]],1,3)="OUI",15,IF(MID(REFERENCEMENT_FACADE[[#This Row],[≤ 10 m (situation a à c)]],1,3)="OUI",10,IF(MID(REFERENCEMENT_FACADE[[#This Row],[≤ 9 m (situation a à c)]],1,3)="OUI",9,IF(MID(REFERENCEMENT_FACADE[[#This Row],[≤ 6 m (situation a à c)]],1,3)="OUI",6,"")))))))))))</f>
        <v>28</v>
      </c>
      <c r="CI18" s="48" t="str">
        <f>IF(RECH_CATEGORIE=TRUE,IF((CATEG_VISEE=LISTES!$O$2),REFERENCEMENT_FACADE[[#This Row],[I]],
IF((CATEG_VISEE=LISTES!$O$3),REFERENCEMENT_FACADE[[#This Row],[II]],
IF((CATEG_VISEE=LISTES!$O$4),REFERENCEMENT_FACADE[[#This Row],[III]],
IF((CATEG_VISEE=LISTES!$O$5),REFERENCEMENT_FACADE[[#This Row],[IV]],"ERREUR")))),
REFERENCEMENT_FACADE[[#This Row],[I]]&amp;CHAR(10)&amp;REFERENCEMENT_FACADE[[#This Row],[II]]&amp;CHAR(10)&amp;REFERENCEMENT_FACADE[[#This Row],[III]]&amp;CHAR(10)&amp;REFERENCEMENT_FACADE[[#This Row],[IV]])</f>
        <v>4
4**
4**
4**</v>
      </c>
      <c r="CJ18" s="48" t="str">
        <f>IF(RECH_CATEGORIE=TRUE,IF(OR(REFERENCEMENT_FACADE[[#This Row],[I]]="NC",REFERENCEMENT_FACADE[[#This Row],[II]]="NC",REFERENCEMENT_FACADE[[#This Row],[III]]="NC",REFERENCEMENT_FACADE[[#This Row],[IV]]="NC"),"ERREUR",IF(MID(ZONE_SIS_VISEE,1,1)&lt;=MID(REFERENCEMENT_FACADE[[#This Row],[IV]],1,1),REFERENCEMENT_FACADE[[#Headers],[IV]],IF(MID(ZONE_SIS_VISEE,1,1)&lt;=MID(REFERENCEMENT_FACADE[[#This Row],[III]],1,1),REFERENCEMENT_FACADE[[#Headers],[III]],IF(MID(ZONE_SIS_VISEE,1,1)&lt;=MID(REFERENCEMENT_FACADE[[#This Row],[II]],1,1),REFERENCEMENT_FACADE[[#Headers],[II]],IF(MID(ZONE_SIS_VISEE,1,1)&lt;=MID(REFERENCEMENT_FACADE[[#This Row],[I]],1,1),REFERENCEMENT_FACADE[[#Headers],[I]],""))))),
REFERENCEMENT_FACADE[[#Headers],[I]]&amp;CHAR(10)&amp;REFERENCEMENT_FACADE[[#Headers],[II]]&amp;CHAR(10)&amp;REFERENCEMENT_FACADE[[#Headers],[III]]&amp;CHAR(10)&amp;REFERENCEMENT_FACADE[[#Headers],[IV]])</f>
        <v>I
II
III
IV</v>
      </c>
      <c r="CK18" s="48" t="str">
        <f>CONCATENATE(IF(MID(REFERENCEMENT_FACADE[[#This Row],[Charpente bois (NF DTU 31.1)]],1,3)="oui",LISTES!$Q$2,""),IF(AND(MID(REFERENCEMENT_FACADE[[#This Row],[COB (NF DTU 31.2)]],1,3)="oui",MID(REFERENCEMENT_FACADE[[#This Row],[Charpente bois (NF DTU 31.1)]],1,3)="oui")," / ",""),IF(MID(REFERENCEMENT_FACADE[[#This Row],[COB (NF DTU 31.2)]],1,3)="oui",LISTES!$Q$3,""),IF(OR(AND(MID(REFERENCEMENT_FACADE[[#This Row],[COB (NF DTU 31.2)]],1,3)="oui",MID(REFERENCEMENT_FACADE[[#This Row],[FOB (NF DTU 31.4)]],1,3)="oui"),AND(MID(REFERENCEMENT_FACADE[[#This Row],[COB (NF DTU 31.2)]],1,3)="oui",MID(REFERENCEMENT_FACADE[[#This Row],[CLT (Sous AT/DTA)]],1,3)="oui"))," / ",""),IF(MID(REFERENCEMENT_FACADE[[#This Row],[FOB (NF DTU 31.4)]],1,3)="oui",LISTES!$Q$4,""),IF(AND(MID(REFERENCEMENT_FACADE[[#This Row],[CLT (Sous AT/DTA)]],1,3)="oui",MID(REFERENCEMENT_FACADE[[#This Row],[FOB (NF DTU 31.4)]],1,3)="oui")," / ",""),IF(MID(REFERENCEMENT_FACADE[[#This Row],[CLT (Sous AT/DTA)]],1,3)="oui",LISTES!$Q$7,IF(MID(REFERENCEMENT_FACADE[[#This Row],[FOB (Sous AT/DTA/ATEx)]],1,3)="oui",LISTES!$Q$5,"")))</f>
        <v>COB (NF DTU 31.2) / CLT (Sous AT/DTA)</v>
      </c>
      <c r="CL18" s="48" t="str">
        <f>IF(AND(RECH_HAUTEUR=TRUE,HAUT_VISEE&lt;&gt;"",SITUA_VISEE&lt;&gt;""),IF(MID(SITUA_VISEE,1,1)="d",
IF(MID(REFERENCEMENT_FACADE[[#This Row],[≤ 50 m (situation d)]],1,3)="OUI","≤ 50 m",IF(MID(REFERENCEMENT_FACADE[[#This Row],[≤ 40 m (situation d)]],1,3)="OUI","≤ 40 m",IF(MID(REFERENCEMENT_FACADE[[#This Row],[≤ 36 m (situation d)]],1,3)="OUI","≤ 36 m",IF(MID(REFERENCEMENT_FACADE[[#This Row],[≤ 34 m (situation d)]],1,3)="OUI","≤ 34 m",IF(MID(REFERENCEMENT_FACADE[[#This Row],[≤ 28 m (situation d)]],1,3)="OUI","≤ 28 m",IF(MID(REFERENCEMENT_FACADE[[#This Row],[≤ 18 m (situation d)]],1,3)="OUI","≤ 18 m",IF(MID(REFERENCEMENT_FACADE[[#This Row],[≤ 15 m (situation d)]],1,3)="OUI","≤ 15 m",IF(MID(REFERENCEMENT_FACADE[[#This Row],[≤ 10 m (situation d)]],1,3)="OUI","≤ 10 m",IF(MID(REFERENCEMENT_FACADE[[#This Row],[≤ 9 m (situation d)]],1,3)="OUI","≤ 9 m",IF(MID(REFERENCEMENT_FACADE[[#This Row],[≤ 6 m (situation d)]],1,3)="OUI","≤ 6 m","")))))))))),
IF(MID(REFERENCEMENT_FACADE[[#This Row],[≤ 50 m (situation a à c)]],1,3)="OUI","≤ 50 m",IF(MID(REFERENCEMENT_FACADE[[#This Row],[≤ 40 m (situation a à c)]],1,3)="OUI","≤ 40 m",IF(MID(REFERENCEMENT_FACADE[[#This Row],[≤ 36 m (situation a à c)]],1,3)="OUI","≤ 36 m",IF(MID(REFERENCEMENT_FACADE[[#This Row],[≤ 34 m (situation a à c)]],1,3)="OUI","≤ 34 m",IF(MID(REFERENCEMENT_FACADE[[#This Row],[≤ 28 m (situation a à c)]],1,3)="OUI","≤ 28 m",IF(MID(REFERENCEMENT_FACADE[[#This Row],[≤ 18 m (situation a à c)]],1,3)="OUI","≤ 18 m",IF(MID(REFERENCEMENT_FACADE[[#This Row],[≤ 15 m (situation a à c)]],1,3)="OUI","≤ 15 m",IF(MID(REFERENCEMENT_FACADE[[#This Row],[≤ 10 m (situation a à c)]],1,3)="OUI","≤ 10 m",IF(MID(REFERENCEMENT_FACADE[[#This Row],[≤ 9 m (situation a à c)]],1,3)="OUI","≤ 9 m",IF(MID(REFERENCEMENT_FACADE[[#This Row],[≤ 6 m (situation a à c)]],1,3)="OUI","≤ 6 m",""))))))))))),
CONCATENATE(IF(MID(REFERENCEMENT_FACADE[[#This Row],[≤ 50 m (situation a à c)]],1,3)="OUI","(Situation a à c) h≤ 50 m"&amp;CHAR(10),IF(MID(REFERENCEMENT_FACADE[[#This Row],[≤ 40 m (situation a à c)]],1,3)="OUI","(Situation a à c) h≤ 40 m"&amp;CHAR(10),IF(MID(REFERENCEMENT_FACADE[[#This Row],[≤ 36 m (situation a à c)]],1,3)="OUI","(Situation a à c) h≤ 36 m"&amp;CHAR(10),IF(MID(REFERENCEMENT_FACADE[[#This Row],[≤ 34 m (situation a à c)]],1,3)="OUI","(Situation a à c) h≤ 34 m"&amp;CHAR(10),IF(MID(REFERENCEMENT_FACADE[[#This Row],[≤ 28 m (situation a à c)]],1,3)="OUI","(Situation a à c) h≤ 28 m"&amp;CHAR(10),IF(MID(REFERENCEMENT_FACADE[[#This Row],[≤ 18 m (situation a à c)]],1,3)="OUI","(Situation a à c) h≤ 18 m"&amp;CHAR(10),IF(MID(REFERENCEMENT_FACADE[[#This Row],[≤ 15 m (situation a à c)]],1,3)="OUI","(Situation a à c) h≤ 15 m"&amp;CHAR(10),IF(MID(REFERENCEMENT_FACADE[[#This Row],[≤ 10 m (situation a à c)]],1,3)="OUI","(Situation a à c) h≤ 10 m"&amp;CHAR(10),IF(MID(REFERENCEMENT_FACADE[[#This Row],[≤ 9 m (situation a à c)]],1,3)="OUI","(Situation a à c) h≤ 9 m"&amp;CHAR(10),IF(MID(REFERENCEMENT_FACADE[[#This Row],[≤ 6 m (situation a à c)]],1,3)="OUI","(Situation a à c) h≤ 6 m"&amp;CHAR(10),"")))))))))),IF(MID(REFERENCEMENT_FACADE[[#This Row],[≤ 50 m (situation d)]],1,3)="OUI","(Situation d) h≤ 50 m",IF(MID(REFERENCEMENT_FACADE[[#This Row],[≤ 40 m (situation d)]],1,3)="OUI","(Situation d) h≤ 40 m",IF(MID(REFERENCEMENT_FACADE[[#This Row],[≤ 36 m (situation d)]],1,3)="OUI","(Situation d) h≤ 36 m",IF(MID(REFERENCEMENT_FACADE[[#This Row],[≤ 34 m (situation d)]],1,3)="OUI","(Situation d) h≤ 34 m",IF(MID(REFERENCEMENT_FACADE[[#This Row],[≤ 28 m (situation d)]],1,3)="OUI","(Situation d) h≤ 28 m",IF(MID(REFERENCEMENT_FACADE[[#This Row],[≤ 18 m (situation d)]],1,3)="OUI","(Situation d) h≤ 18 m",IF(MID(REFERENCEMENT_FACADE[[#This Row],[≤ 15 m (situation d)]],1,3)="OUI","(Situation d) h≤ 15 m",IF(MID(REFERENCEMENT_FACADE[[#This Row],[≤ 10 m (situation d)]],1,3)="OUI","(Situation d) h≤ 10 m",IF(MID(REFERENCEMENT_FACADE[[#This Row],[≤ 9 m (situation d)]],1,3)="OUI","(Situation d) h≤ 9 m",IF(MID(REFERENCEMENT_FACADE[[#This Row],[≤ 6 m (situation d)]],1,3)="OUI","(Situation d) h≤ 6 m",""))))))))))))</f>
        <v>(Situation a à c) h≤ 28 m
(Situation d) h≤ 28 m</v>
      </c>
      <c r="CM18" s="48" t="str">
        <f>IF(OR(RECH_HAUTEUR=FALSE,HAUT_VISEE="",SITUA_VISEE=""),REFERENCEMENT_FACADE[[#This Row],[Cas où rien n''est sélectionné en hauteur]],
IF((HAUT_VISEE&lt;=6),IF(OR(MID(SITUA_VISEE,1,1)="a",MID(SITUA_VISEE,1,1)="b",MID(SITUA_VISEE,1,1)="c"),REFERENCEMENT_FACADE[[#This Row],[≤ 6 m (a à c)]],REFERENCEMENT_FACADE[[#This Row],[≤ 6 m (d)]]),
IF(AND(6&lt;HAUT_VISEE,HAUT_VISEE&lt;=9),IF(OR(MID(SITUA_VISEE,1,1)="a",MID(SITUA_VISEE,1,1)="b",MID(SITUA_VISEE,1,1)="c"),REFERENCEMENT_FACADE[[#This Row],[≤ 9 m (a à c)]],REFERENCEMENT_FACADE[[#This Row],[≤ 9 m (d)]]),
IF(AND(9&lt;HAUT_VISEE,HAUT_VISEE&lt;=10),IF(OR(MID(SITUA_VISEE,1,1)="a",MID(SITUA_VISEE,1,1)="b",MID(SITUA_VISEE,1,1)="c"),REFERENCEMENT_FACADE[[#This Row],[≤ 10 m (a à c)]],REFERENCEMENT_FACADE[[#This Row],[≤ 10 m (d)]]),
IF(AND(10&lt;HAUT_VISEE,HAUT_VISEE&lt;=18),IF(OR(MID(SITUA_VISEE,1,1)="a",MID(SITUA_VISEE,1,1)="b",MID(SITUA_VISEE,1,1)="c"),REFERENCEMENT_FACADE[[#This Row],[≤ 18 m (a à c)]],REFERENCEMENT_FACADE[[#This Row],[≤ 18 m (d)]]),
IF(AND(18&lt;HAUT_VISEE,HAUT_VISEE&lt;=28),IF(OR(MID(SITUA_VISEE,1,1)="a",MID(SITUA_VISEE,1,1)="b",MID(SITUA_VISEE,1,1)="c"),REFERENCEMENT_FACADE[[#This Row],[≤ 28 m (a à c)]],REFERENCEMENT_FACADE[[#This Row],[≤ 28 m (d)]]),
IF(AND(28&lt;HAUT_VISEE,HAUT_VISEE&lt;=34),IF(OR(MID(SITUA_VISEE,1,1)="a",MID(SITUA_VISEE,1,1)="b",MID(SITUA_VISEE,1,1)="c"),REFERENCEMENT_FACADE[[#This Row],[≤ 34 m (a à c)]],REFERENCEMENT_FACADE[[#This Row],[≤ 34 m (d)]]),
IF(AND(34&lt;HAUT_VISEE,HAUT_VISEE&lt;=36),IF(OR(MID(SITUA_VISEE,1,1)="a",MID(SITUA_VISEE,1,1)="b",MID(SITUA_VISEE,1,1)="c"),REFERENCEMENT_FACADE[[#This Row],[≤ 36 m (a à c)]],REFERENCEMENT_FACADE[[#This Row],[≤ 36 m (d)]]),
IF(AND(36&lt;HAUT_VISEE,HAUT_VISEE&lt;=40),IF(OR(MID(SITUA_VISEE,1,1)="a",MID(SITUA_VISEE,1,1)="b",MID(SITUA_VISEE,1,1)="c"),REFERENCEMENT_FACADE[[#This Row],[≤ 40 m (a à c)]],REFERENCEMENT_FACADE[[#This Row],[≤ 40 m (d)]]),
IF(AND(40&lt;HAUT_VISEE,HAUT_VISEE&lt;=50),IF(OR(MID(SITUA_VISEE,1,1)="a",MID(SITUA_VISEE,1,1)="b",MID(SITUA_VISEE,1,1)="c"),REFERENCEMENT_FACADE[[#This Row],[≤ 50 m (a à c)]],REFERENCEMENT_FACADE[[#This Row],[≤ 50 m (d)]])))))))))))</f>
        <v>Nb : Le critère de recherche par hauteur n'étant pas coché ou les données (hauteur ou situation) n'étant pas saisies, l'utilisateur est alerté qu'il peut exister des limites de hauteurs et des dispositions particulières données dans le référentiel technique du procédé qui ne sont pas affichées. 
Le logiciel peut les faire apparaitre, pour ce faire : 
 - la case de recherche en fonction de la hauteur doit être cochée ;
 - les données de hauteur ET de situation du bâtiment doivent être saisies.</v>
      </c>
      <c r="CN18" s="117">
        <f ca="1">REFERENCEMENT_FACADE[[#This Row],[VALIDITE]]</f>
        <v>1</v>
      </c>
      <c r="CO18" s="48">
        <f>IF(RECH_SUPPORT=TRUE,IF(MID(REFERENCEMENT_FACADE[[#This Row],[Colonne support visé]],1,3)="OUI",1,IF(OR(MID(REFERENCEMENT_FACADE[[#This Row],[Colonne support visé]],1,3)="non",MID(REFERENCEMENT_FACADE[[#This Row],[Colonne support visé]],1,2)="SO"),0,0)),1)</f>
        <v>1</v>
      </c>
      <c r="CP18" s="48">
        <f>IF(RECH_HAUTEUR=FALSE,1,IF(AND(MID(REFERENCEMENT_FACADE[[#This Row],[Colonne situation visé]],1,3)="oui",HAUT_VISEE&lt;=REFERENCEMENT_FACADE[[#This Row],[LIMITATION DE HAUTEUR DE FACADE]],HAUT_VISEE&lt;&gt;"",SITUA_VISEE&lt;&gt;""),1,IF(MID(REFERENCEMENT_FACADE[[#This Row],[Colonne situation visé]],1,3)="non",0,"ERREUR")))</f>
        <v>1</v>
      </c>
      <c r="CQ18" s="48">
        <f>IF(RECH_CATEGORIE=FALSE,1,IF(REFERENCEMENT_FACADE[[#This Row],[Colonne catégorie visée]]="ERREUR",0,IF(AND(RECH_CATEGORIE=TRUE,MATCH(VALUE(LEFT(REFERENCEMENT_FACADE[[#This Row],[Colonne zone visée]],1)),LISTE_ZONE_SISMIQUE,0)&gt;=MATCH(ZONE_SIS_VISEE,LISTE_ZONE_SISMIQUE,0),MATCH(REFERENCEMENT_FACADE[[#This Row],[Colonne catégorie visée]],LISTE_CATEGORIE_BATIMENT,0)&gt;=MATCH(CATEG_VISEE,LISTE_CATEGORIE_BATIMENT,0)),1,0)))</f>
        <v>1</v>
      </c>
      <c r="CR18" s="48">
        <f ca="1">IF(REFERENCEMENT_FACADE[[#This Row],[Eligibilité procédé]]&lt;&gt;0,COUNTIF(REFERENCEMENT_FACADE[Eligibilité procédé],"&lt;="&amp;REFERENCEMENT_FACADE[[#This Row],[Eligibilité procédé]])-COUNTIF(REFERENCEMENT_FACADE[Eligibilité procédé],"=0"),ROWS(REFERENCEMENT_FACADE[Ordre]))</f>
        <v>1</v>
      </c>
      <c r="CS18" s="48">
        <f ca="1">IF(COUNTIF((REFERENCEMENT_FACADE[[#This Row],[Validité]:[zone de simicité]]),"&lt;&gt;"&amp;"")=SUM(REFERENCEMENT_FACADE[[#This Row],[Validité]:[zone de simicité]]),ROW(REFERENCEMENT_FACADE[[#This Row],[zone de simicité]]),"")</f>
        <v>18</v>
      </c>
      <c r="CT18" s="48" t="str">
        <f>CONCATENATE(REFERENCEMENT_FACADE[[#This Row],[TYPE DE DOCUMENT DE REFERENCE]]," ",REFERENCEMENT_FACADE[[#This Row],[REF]]," du procédé ",REFERENCEMENT_FACADE[[#This Row],[NOM COMMERCIAL DU PROCEDE]]," : vise la pose sur : ",IF(MID(REFERENCEMENT_FACADE[[#This Row],[COB (NF DTU 31.2)]],1,3)="OUI","COB (NF DTU 31.2) ; ",""),IF(MID(REFERENCEMENT_FACADE[[#This Row],[CLT (Sous AT/DTA)]],1,3)="OUI","CLT (Sous AT/DTA)) ; ",""),IF(MID(REFERENCEMENT_FACADE[[#This Row],[FOB (NF DTU 31.4)]],1,3)="OUI","FOB (NF DTU 31.4) ; ",""),IF(MID(REFERENCEMENT_FACADE[[#This Row],[FOB (Sous AT/DTA/ATEx)]],1,3)="OUI","FOB (Sous AT/DTA/ATEx) ; ",""),"pour une hauteur max de ",REFERENCEMENT_FACADE[[#This Row],[LIMITATION DE HAUTEUR DE FACADE]],"m")</f>
        <v>NF DTU 41.2 du procédé - : vise la pose sur : COB (NF DTU 31.2) ; CLT (Sous AT/DTA)) ; pour une hauteur max de 28m</v>
      </c>
    </row>
    <row r="19" spans="1:98" s="5" customFormat="1" ht="409.6" x14ac:dyDescent="0.3">
      <c r="A19" s="275">
        <v>45303</v>
      </c>
      <c r="B19" s="191" t="s">
        <v>125</v>
      </c>
      <c r="C19" s="125"/>
      <c r="D19" s="43" t="s">
        <v>1760</v>
      </c>
      <c r="E19" s="191"/>
      <c r="F19" s="191" t="s">
        <v>1507</v>
      </c>
      <c r="G19" s="173" t="s">
        <v>1508</v>
      </c>
      <c r="H19" s="174" t="s">
        <v>10</v>
      </c>
      <c r="I19" s="175" t="s">
        <v>27</v>
      </c>
      <c r="J19" s="176" t="s">
        <v>27</v>
      </c>
      <c r="K19" s="176" t="s">
        <v>9</v>
      </c>
      <c r="L19" s="68" t="str">
        <f>IF(REFERENCEMENT_FACADE[[#This Row],[Charpente bois (NF DTU 31.1)]]="OUI","SO",IF(OR(REFERENCEMENT_FACADE[[#This Row],[FOB (Sous AT/DTA/ATEx)]]="OUI",REFERENCEMENT_FACADE[[#This Row],[FOB (NF DTU 31.4)]]="OUI"),"OUI","SO"))</f>
        <v>OUI</v>
      </c>
      <c r="M19" s="177" t="s">
        <v>27</v>
      </c>
      <c r="N19" s="178" t="s">
        <v>357</v>
      </c>
      <c r="O19" s="125" t="s">
        <v>357</v>
      </c>
      <c r="P19" s="125" t="s">
        <v>357</v>
      </c>
      <c r="Q19" s="191" t="s">
        <v>357</v>
      </c>
      <c r="R19" s="191" t="s">
        <v>357</v>
      </c>
      <c r="S19" s="191" t="s">
        <v>357</v>
      </c>
      <c r="T19" s="63" t="s">
        <v>10</v>
      </c>
      <c r="U19" s="63" t="s">
        <v>10</v>
      </c>
      <c r="V19" s="63" t="s">
        <v>10</v>
      </c>
      <c r="W19" s="64" t="s">
        <v>10</v>
      </c>
      <c r="X19" s="187" t="s">
        <v>357</v>
      </c>
      <c r="Y19" s="191" t="s">
        <v>357</v>
      </c>
      <c r="Z19" s="191" t="s">
        <v>357</v>
      </c>
      <c r="AA19" s="191" t="s">
        <v>357</v>
      </c>
      <c r="AB19" s="191" t="s">
        <v>357</v>
      </c>
      <c r="AC19" s="191" t="s">
        <v>357</v>
      </c>
      <c r="AD19" s="63" t="s">
        <v>10</v>
      </c>
      <c r="AE19" s="63" t="s">
        <v>10</v>
      </c>
      <c r="AF19" s="63" t="s">
        <v>10</v>
      </c>
      <c r="AG19" s="64" t="s">
        <v>10</v>
      </c>
      <c r="AH19" s="189" t="s">
        <v>1546</v>
      </c>
      <c r="AI19" s="223" t="s">
        <v>1516</v>
      </c>
      <c r="AJ19" s="232" t="s">
        <v>1728</v>
      </c>
      <c r="AK19" s="232" t="s">
        <v>1728</v>
      </c>
      <c r="AL19" s="232" t="s">
        <v>1728</v>
      </c>
      <c r="AM19" s="232" t="s">
        <v>1728</v>
      </c>
      <c r="AN19" s="232" t="s">
        <v>1728</v>
      </c>
      <c r="AO19" s="232" t="s">
        <v>1728</v>
      </c>
      <c r="AP19" s="166"/>
      <c r="AQ19" s="166"/>
      <c r="AR19" s="166"/>
      <c r="AS19" s="166"/>
      <c r="AT19" s="232" t="s">
        <v>1728</v>
      </c>
      <c r="AU19" s="232" t="s">
        <v>1728</v>
      </c>
      <c r="AV19" s="232" t="s">
        <v>1728</v>
      </c>
      <c r="AW19" s="232" t="s">
        <v>1728</v>
      </c>
      <c r="AX19" s="232" t="s">
        <v>1728</v>
      </c>
      <c r="AY19" s="232" t="s">
        <v>1728</v>
      </c>
      <c r="AZ19" s="166"/>
      <c r="BA19" s="166"/>
      <c r="BB19" s="166"/>
      <c r="BC19" s="166"/>
      <c r="BD19" s="289" t="s">
        <v>1708</v>
      </c>
      <c r="BE19" s="178">
        <v>4</v>
      </c>
      <c r="BF19" s="125" t="s">
        <v>328</v>
      </c>
      <c r="BG19" s="125" t="s">
        <v>328</v>
      </c>
      <c r="BH19" s="125" t="s">
        <v>328</v>
      </c>
      <c r="BI19" s="179" t="s">
        <v>1175</v>
      </c>
      <c r="BJ19" s="40" t="s">
        <v>1394</v>
      </c>
      <c r="BK19" s="297" t="s">
        <v>932</v>
      </c>
      <c r="BL19" s="300">
        <v>2</v>
      </c>
      <c r="BM19" s="173" t="s">
        <v>1508</v>
      </c>
      <c r="BN19" s="125" t="s">
        <v>12</v>
      </c>
      <c r="BO19" s="191" t="s">
        <v>1509</v>
      </c>
      <c r="BP19" s="304" t="s">
        <v>1004</v>
      </c>
      <c r="BQ19" s="303">
        <v>45281</v>
      </c>
      <c r="BR19" s="303">
        <v>46295</v>
      </c>
      <c r="BS19" s="310">
        <f ca="1">+(REFERENCEMENT_FACADE[[#This Row],[AVIS LIMITE AU / VALIDITE]]&gt;=TODAY())*1</f>
        <v>1</v>
      </c>
      <c r="BT19" s="125" t="s">
        <v>1239</v>
      </c>
      <c r="BU19" s="191" t="str">
        <f ca="1">IF(REFERENCEMENT_FACADE[[#This Row],[ -&gt; AT/DTA : Sur liste verte C2p (OUI/NON)
-&gt; ATex (Avis favorable / Avis défavorable)
-&gt; Autre : SO]]&lt;&gt;"",IF(AND(OR(REFERENCEMENT_FACADE[[#This Row],[ -&gt; AT/DTA : Sur liste verte C2p (OUI/NON)
-&gt; ATex (Avis favorable / Avis défavorable)
-&gt; Autre : SO]]="OUI",REFERENCEMENT_FACADE[[#This Row],[ -&gt; AT/DTA : Sur liste verte C2p (OUI/NON)
-&gt; ATex (Avis favorable / Avis défavorable)
-&gt; Autre : SO]]="FAVORABLE",REFERENCEMENT_FACADE[[#This Row],[ -&gt; AT/DTA : Sur liste verte C2p (OUI/NON)
-&gt; ATex (Avis favorable / Avis défavorable)
-&gt; Autre : SO]]="SO
(DTU)",REFERENCEMENT_FACADE[[#This Row],[ -&gt; AT/DTA : Sur liste verte C2p (OUI/NON)
-&gt; ATex (Avis favorable / Avis défavorable)
-&gt; Autre : SO]]="SO 
(RECO -RAGE)",REFERENCEMENT_FACADE[[#This Row],[ -&gt; AT/DTA : Sur liste verte C2p (OUI/NON)
-&gt; ATex (Avis favorable / Avis défavorable)
-&gt; Autre : SO]]="OUI AVEC UN SUIVI DU RETOUR D'EXPERIENCE",
REFERENCEMENT_FACADE[[#This Row],[ -&gt; AT/DTA : Sur liste verte C2p (OUI/NON)
-&gt; ATex (Avis favorable / Avis défavorable)
-&gt; Autre : SO]]="SO 
(RP)"),REFERENCEMENT_FACADE[[#This Row],[VALIDITE]]=1),"TC",IF(REFERENCEMENT_FACADE[[#This Row],[VALIDITE]]=0,"TNC"&amp;CHAR(10)&amp;"(L'évaluation technique n'est plus valide)",IF(REFERENCEMENT_FACADE[[#This Row],[TYPE DE DOCUMENT DE REFERENCE]]="Appréciation Technique de Transition","TNC"&amp;CHAR(10)&amp;"(Les Appréciations Techniques de Transition ne sont pas reconnues en technique courante)",IF(REFERENCEMENT_FACADE[[#This Row],[ -&gt; AT/DTA : Sur liste verte C2p (OUI/NON)
-&gt; ATex (Avis favorable / Avis défavorable)
-&gt; Autre : SO]]="NON (EVALUATION RECENTE)","TNC"&amp;CHAR(10)&amp;"(Non sur liste verte de la C2p à date de référencement / EVALUATION RECENTE)","TNC"&amp;CHAR(10)&amp;"(N'est pas sur liste verte de la C2p à date du référencement)")))))</f>
        <v>TNC
(Non sur liste verte de la C2p à date de référencement / EVALUATION RECENTE)</v>
      </c>
      <c r="BV19" s="282"/>
      <c r="BW19" s="300" t="s">
        <v>1515</v>
      </c>
      <c r="BX19" s="191" t="s">
        <v>279</v>
      </c>
      <c r="BY19" s="282"/>
      <c r="BZ19" s="318"/>
      <c r="CA19" s="320" t="s">
        <v>1511</v>
      </c>
      <c r="CB19" s="320"/>
      <c r="CC19" s="127" t="str">
        <f>IF(OR(REFERENCEMENT_FACADE[[#This Row],[TYPE DE DOCUMENT DE REFERENCE]]="Document d'Application Technique (DTA)",REFERENCEMENT_FACADE[[#This Row],[TYPE DE DOCUMENT DE REFERENCE]]="Avis Technique"),CONCATENATE("https://evaluation.cstb.fr/fr/avis-technique/detail/",SUBSTITUTE(REFERENCEMENT_FACADE[[#This Row],[REF]],"/","-"),"/"),IF(REFERENCEMENT_FACADE[[#This Row],[TYPE DE DOCUMENT DE REFERENCE]]=("Appréciation Technique d'Expérimentation (ATEx cas a)"),CONCATENATE("https://evaluation.cstb.fr/fr/appreciation-technique-expertise-atex/detail/",SUBSTITUTE(REFERENCEMENT_FACADE[[#This Row],[REF]],"_","-"),"/"),CONCATENATE("https://evaluation.cstb.fr/fr/appreciation-technique-transition-att/download/att-",SUBSTITUTE(SUBSTITUTE(REFERENCEMENT_FACADE[[#This Row],[REF]],"/","-"),"_","-"),"/")))</f>
        <v>https://evaluation.cstb.fr/fr/avis-technique/detail/2.1-23-1836_V1/</v>
      </c>
      <c r="CD19" s="127"/>
      <c r="CE19" s="127" t="str">
        <f>CONCATENATE(IF(REFERENCEMENT_FACADE[[#This Row],[Ancienne version]]=""," ",CONCATENATE(IF(OR(REFERENCEMENT_FACADE[[#This Row],[TYPE DE DOCUMENT DE REFERENCE]]="Avis Technique",REFERENCEMENT_FACADE[[#This Row],[TYPE DE DOCUMENT DE REFERENCE]]="ATEx"),"L'","Le "),REFERENCEMENT_FACADE[[#This Row],[TYPE DE DOCUMENT DE REFERENCE]]," n°",REFERENCEMENT_FACADE[[#This Row],[REF]]," annule et remplace ",IF(OR(REFERENCEMENT_FACADE[[#This Row],[TYPE DE DOCUMENT DE REFERENCE]]="Avis Technique",REFERENCEMENT_FACADE[[#This Row],[TYPE DE DOCUMENT DE REFERENCE]]="ATEx"),"l' ","le "),REFERENCEMENT_FACADE[[#This Row],[TYPE DE DOCUMENT DE REFERENCE]]," n° ",REFERENCEMENT_FACADE[[#This Row],[Ancienne version]])),
IF(AND(REFERENCEMENT_FACADE[[#This Row],[Ancienne version]]&lt;&gt;"",REFERENCEMENT_FACADE[[#This Row],[ -&gt; AT/DTA : Sur liste verte C2p (OUI/NON)
-&gt; ATex (Avis favorable / Avis défavorable)
-&gt; Autre : SO]]="OUI"),CHAR(10),""),
IF(REFERENCEMENT_FACADE[[#This Row],[ -&gt; AT/DTA : Sur liste verte C2p (OUI/NON)
-&gt; ATex (Avis favorable / Avis défavorable)
-&gt; Autre : SO]]="OUI","Sur liste verte de la C2p à la date du référencement",""))</f>
        <v xml:space="preserve"> </v>
      </c>
      <c r="CF19" s="127" t="str">
        <f>IF((SUPP_VISE=LISTES!$Q$2),REFERENCEMENT_FACADE[[#This Row],[Charpente bois (NF DTU 31.1)]],
IF((SUPP_VISE=LISTES!$Q$3),REFERENCEMENT_FACADE[[#This Row],[COB (NF DTU 31.2)]],
IF((SUPP_VISE=LISTES!$Q$4),REFERENCEMENT_FACADE[[#This Row],[FOB (NF DTU 31.4)]],
IF((SUPP_VISE=LISTES!$Q$5),REFERENCEMENT_FACADE[[#This Row],[FOB (Sous AT/DTA/ATEx)]],
IF((SUPP_VISE=LISTES!$Q$6),REFERENCEMENT_FACADE[[#This Row],[FOB (NF DTU 31.4 et/ou Sous AT/DTA/Atex)]],
IF((SUPP_VISE=LISTES!$Q$7),REFERENCEMENT_FACADE[[#This Row],[CLT (Sous AT/DTA)]],"ERREUR"))))))</f>
        <v>ERREUR</v>
      </c>
      <c r="CG19" s="127" t="str">
        <f>IF((HAUT_VISEE&lt;=6),IF(OR(MID(SITUA_VISEE,1,1)="a",MID(SITUA_VISEE,1,1)="b",MID(SITUA_VISEE,1,1)="c"),REFERENCEMENT_FACADE[[#This Row],[≤ 6 m (situation a à c)]],REFERENCEMENT_FACADE[[#This Row],[≤ 6 m (situation d)]]),
IF(AND(6&lt;HAUT_VISEE,HAUT_VISEE&lt;=9),IF(OR(MID(SITUA_VISEE,1,1)="a",MID(SITUA_VISEE,1,1)="b",MID(SITUA_VISEE,1,1)="c"),REFERENCEMENT_FACADE[[#This Row],[≤ 9 m (situation a à c)]],REFERENCEMENT_FACADE[[#This Row],[≤ 9 m (situation d)]]),
IF(AND(9&lt;HAUT_VISEE,HAUT_VISEE&lt;=10),IF(OR(MID(SITUA_VISEE,1,1)="a",MID(SITUA_VISEE,1,1)="b",MID(SITUA_VISEE,1,1)="c"),REFERENCEMENT_FACADE[[#This Row],[≤ 10 m (situation a à c)]],REFERENCEMENT_FACADE[[#This Row],[≤ 10 m (situation d)]]),
IF(AND(10&lt;HAUT_VISEE,HAUT_VISEE&lt;=18),IF(OR(MID(SITUA_VISEE,1,1)="a",MID(SITUA_VISEE,1,1)="b",MID(SITUA_VISEE,1,1)="c"),REFERENCEMENT_FACADE[[#This Row],[≤ 15 m (situation a à c)]],REFERENCEMENT_FACADE[[#This Row],[≤ 15 m (situation d)]]),
IF(AND(10&lt;HAUT_VISEE,HAUT_VISEE&lt;=18),IF(OR(MID(SITUA_VISEE,1,1)="a",MID(SITUA_VISEE,1,1)="b",MID(SITUA_VISEE,1,1)="c"),REFERENCEMENT_FACADE[[#This Row],[≤ 18 m (situation a à c)]],REFERENCEMENT_FACADE[[#This Row],[≤ 18 m (situation d)]]),
IF(AND(18&lt;HAUT_VISEE,HAUT_VISEE&lt;=28),IF(OR(MID(SITUA_VISEE,1,1)="a",MID(SITUA_VISEE,1,1)="b",MID(SITUA_VISEE,1,1)="c"),REFERENCEMENT_FACADE[[#This Row],[≤ 28 m (situation a à c)]],REFERENCEMENT_FACADE[[#This Row],[≤ 28 m (situation d)]]),
IF(AND(28&lt;HAUT_VISEE,HAUT_VISEE&lt;=34),IF(OR(MID(SITUA_VISEE,1,1)="a",MID(SITUA_VISEE,1,1)="b",MID(SITUA_VISEE,1,1)="c"),REFERENCEMENT_FACADE[[#This Row],[≤ 34 m (situation a à c)]],REFERENCEMENT_FACADE[[#This Row],[≤ 34 m (situation d)]]),
IF(AND(34&lt;HAUT_VISEE,HAUT_VISEE&lt;=36),IF(OR(MID(SITUA_VISEE,1,1)="a",MID(SITUA_VISEE,1,1)="b",MID(SITUA_VISEE,1,1)="c"),REFERENCEMENT_FACADE[[#This Row],[≤ 36 m (situation a à c)]],REFERENCEMENT_FACADE[[#This Row],[≤ 36 m (situation d)]]),
IF(AND(36&lt;HAUT_VISEE,HAUT_VISEE&lt;=40),IF(OR(MID(SITUA_VISEE,1,1)="a",MID(SITUA_VISEE,1,1)="b",MID(SITUA_VISEE,1,1)="c"),REFERENCEMENT_FACADE[[#This Row],[≤ 40 m (situation a à c)]],REFERENCEMENT_FACADE[[#This Row],[≤ 40 m (situation d)]]),
IF(AND(40&lt;HAUT_VISEE,HAUT_VISEE&lt;=50),IF(OR(MID(SITUA_VISEE,1,1)="a",MID(SITUA_VISEE,1,1)="b",MID(SITUA_VISEE,1,1)="c"),REFERENCEMENT_FACADE[[#This Row],[≤ 50 m (situation a à c)]],REFERENCEMENT_FACADE[[#This Row],[≤ 50 m (situation d)]]),"ERREUR"))))))))))</f>
        <v>OUI*</v>
      </c>
      <c r="CH19" s="127">
        <f>IF(MID(SITUA_VISEE,1,1)="d",
IF(MID(REFERENCEMENT_FACADE[[#This Row],[≤ 50 m (situation d)]],1,3)="OUI",50,IF(MID(REFERENCEMENT_FACADE[[#This Row],[≤ 40 m (situation d)]],1,3)="OUI",40,IF(MID(REFERENCEMENT_FACADE[[#This Row],[≤ 36 m (situation d)]],1,3)="OUI",36,IF(MID(REFERENCEMENT_FACADE[[#This Row],[≤ 34 m (situation d)]],1,3)="OUI",34,IF(MID(REFERENCEMENT_FACADE[[#This Row],[≤ 28 m (situation d)]],1,3)="OUI",28,IF(MID(REFERENCEMENT_FACADE[[#This Row],[≤ 18 m (situation d)]],1,3)="OUI",18,IF(MID(REFERENCEMENT_FACADE[[#This Row],[≤ 15 m (situation d)]],1,3)="OUI",15,IF(MID(REFERENCEMENT_FACADE[[#This Row],[≤ 10 m (situation d)]],1,3)="OUI",10,IF(MID(REFERENCEMENT_FACADE[[#This Row],[≤ 9 m (situation d)]],1,3)="OUI",9,IF(MID(REFERENCEMENT_FACADE[[#This Row],[≤ 6 m (situation d)]],1,3)="OUI",6,"")))))))))),
IF(MID(REFERENCEMENT_FACADE[[#This Row],[≤ 50 m (situation a à c)]],1,3)="OUI",50,IF(MID(REFERENCEMENT_FACADE[[#This Row],[≤ 40 m (situation a à c)]],1,3)="OUI",40,IF(MID(REFERENCEMENT_FACADE[[#This Row],[≤ 36 m (situation a à c)]],1,3)="OUI",36,IF(MID(REFERENCEMENT_FACADE[[#This Row],[≤ 34 m (situation a à c)]],1,3)="OUI",34,IF(MID(REFERENCEMENT_FACADE[[#This Row],[≤ 28 m (situation a à c)]],1,3)="OUI",28,IF(MID(REFERENCEMENT_FACADE[[#This Row],[≤ 18 m (situation a à c)]],1,3)="OUI",18,IF(MID(REFERENCEMENT_FACADE[[#This Row],[≤ 15 m (situation a à c)]],1,3)="OUI",15,IF(MID(REFERENCEMENT_FACADE[[#This Row],[≤ 10 m (situation a à c)]],1,3)="OUI",10,IF(MID(REFERENCEMENT_FACADE[[#This Row],[≤ 9 m (situation a à c)]],1,3)="OUI",9,IF(MID(REFERENCEMENT_FACADE[[#This Row],[≤ 6 m (situation a à c)]],1,3)="OUI",6,"")))))))))))</f>
        <v>28</v>
      </c>
      <c r="CI19" s="127" t="str">
        <f>IF(RECH_CATEGORIE=TRUE,IF((CATEG_VISEE=LISTES!$O$2),REFERENCEMENT_FACADE[[#This Row],[I]],
IF((CATEG_VISEE=LISTES!$O$3),REFERENCEMENT_FACADE[[#This Row],[II]],
IF((CATEG_VISEE=LISTES!$O$4),REFERENCEMENT_FACADE[[#This Row],[III]],
IF((CATEG_VISEE=LISTES!$O$5),REFERENCEMENT_FACADE[[#This Row],[IV]],"ERREUR")))),
REFERENCEMENT_FACADE[[#This Row],[I]]&amp;CHAR(10)&amp;REFERENCEMENT_FACADE[[#This Row],[II]]&amp;CHAR(10)&amp;REFERENCEMENT_FACADE[[#This Row],[III]]&amp;CHAR(10)&amp;REFERENCEMENT_FACADE[[#This Row],[IV]])</f>
        <v>4
4**
4**
4**</v>
      </c>
      <c r="CJ19" s="127" t="str">
        <f>IF(RECH_CATEGORIE=TRUE,IF(OR(REFERENCEMENT_FACADE[[#This Row],[I]]="NC",REFERENCEMENT_FACADE[[#This Row],[II]]="NC",REFERENCEMENT_FACADE[[#This Row],[III]]="NC",REFERENCEMENT_FACADE[[#This Row],[IV]]="NC"),"ERREUR",IF(MID(ZONE_SIS_VISEE,1,1)&lt;=MID(REFERENCEMENT_FACADE[[#This Row],[IV]],1,1),REFERENCEMENT_FACADE[[#Headers],[IV]],IF(MID(ZONE_SIS_VISEE,1,1)&lt;=MID(REFERENCEMENT_FACADE[[#This Row],[III]],1,1),REFERENCEMENT_FACADE[[#Headers],[III]],IF(MID(ZONE_SIS_VISEE,1,1)&lt;=MID(REFERENCEMENT_FACADE[[#This Row],[II]],1,1),REFERENCEMENT_FACADE[[#Headers],[II]],IF(MID(ZONE_SIS_VISEE,1,1)&lt;=MID(REFERENCEMENT_FACADE[[#This Row],[I]],1,1),REFERENCEMENT_FACADE[[#Headers],[I]],""))))),
REFERENCEMENT_FACADE[[#Headers],[I]]&amp;CHAR(10)&amp;REFERENCEMENT_FACADE[[#Headers],[II]]&amp;CHAR(10)&amp;REFERENCEMENT_FACADE[[#Headers],[III]]&amp;CHAR(10)&amp;REFERENCEMENT_FACADE[[#Headers],[IV]])</f>
        <v>I
II
III
IV</v>
      </c>
      <c r="CK19" s="127" t="str">
        <f>CONCATENATE(IF(MID(REFERENCEMENT_FACADE[[#This Row],[Charpente bois (NF DTU 31.1)]],1,3)="oui",LISTES!$Q$2,""),IF(AND(MID(REFERENCEMENT_FACADE[[#This Row],[COB (NF DTU 31.2)]],1,3)="oui",MID(REFERENCEMENT_FACADE[[#This Row],[Charpente bois (NF DTU 31.1)]],1,3)="oui")," / ",""),IF(MID(REFERENCEMENT_FACADE[[#This Row],[COB (NF DTU 31.2)]],1,3)="oui",LISTES!$Q$3,""),IF(OR(AND(MID(REFERENCEMENT_FACADE[[#This Row],[COB (NF DTU 31.2)]],1,3)="oui",MID(REFERENCEMENT_FACADE[[#This Row],[FOB (NF DTU 31.4)]],1,3)="oui"),AND(MID(REFERENCEMENT_FACADE[[#This Row],[COB (NF DTU 31.2)]],1,3)="oui",MID(REFERENCEMENT_FACADE[[#This Row],[CLT (Sous AT/DTA)]],1,3)="oui"))," / ",""),IF(MID(REFERENCEMENT_FACADE[[#This Row],[FOB (NF DTU 31.4)]],1,3)="oui",LISTES!$Q$4,""),IF(AND(MID(REFERENCEMENT_FACADE[[#This Row],[CLT (Sous AT/DTA)]],1,3)="oui",MID(REFERENCEMENT_FACADE[[#This Row],[FOB (NF DTU 31.4)]],1,3)="oui")," / ",""),IF(MID(REFERENCEMENT_FACADE[[#This Row],[CLT (Sous AT/DTA)]],1,3)="oui",LISTES!$Q$7,IF(MID(REFERENCEMENT_FACADE[[#This Row],[FOB (Sous AT/DTA/ATEx)]],1,3)="oui",LISTES!$Q$5,"")))</f>
        <v>FOB (Sous AT/DTA/ATEx)</v>
      </c>
      <c r="CL19" s="127" t="str">
        <f>IF(AND(RECH_HAUTEUR=TRUE,HAUT_VISEE&lt;&gt;"",SITUA_VISEE&lt;&gt;""),IF(MID(SITUA_VISEE,1,1)="d",
IF(MID(REFERENCEMENT_FACADE[[#This Row],[≤ 50 m (situation d)]],1,3)="OUI","≤ 50 m",IF(MID(REFERENCEMENT_FACADE[[#This Row],[≤ 40 m (situation d)]],1,3)="OUI","≤ 40 m",IF(MID(REFERENCEMENT_FACADE[[#This Row],[≤ 36 m (situation d)]],1,3)="OUI","≤ 36 m",IF(MID(REFERENCEMENT_FACADE[[#This Row],[≤ 34 m (situation d)]],1,3)="OUI","≤ 34 m",IF(MID(REFERENCEMENT_FACADE[[#This Row],[≤ 28 m (situation d)]],1,3)="OUI","≤ 28 m",IF(MID(REFERENCEMENT_FACADE[[#This Row],[≤ 18 m (situation d)]],1,3)="OUI","≤ 18 m",IF(MID(REFERENCEMENT_FACADE[[#This Row],[≤ 15 m (situation d)]],1,3)="OUI","≤ 15 m",IF(MID(REFERENCEMENT_FACADE[[#This Row],[≤ 10 m (situation d)]],1,3)="OUI","≤ 10 m",IF(MID(REFERENCEMENT_FACADE[[#This Row],[≤ 9 m (situation d)]],1,3)="OUI","≤ 9 m",IF(MID(REFERENCEMENT_FACADE[[#This Row],[≤ 6 m (situation d)]],1,3)="OUI","≤ 6 m","")))))))))),
IF(MID(REFERENCEMENT_FACADE[[#This Row],[≤ 50 m (situation a à c)]],1,3)="OUI","≤ 50 m",IF(MID(REFERENCEMENT_FACADE[[#This Row],[≤ 40 m (situation a à c)]],1,3)="OUI","≤ 40 m",IF(MID(REFERENCEMENT_FACADE[[#This Row],[≤ 36 m (situation a à c)]],1,3)="OUI","≤ 36 m",IF(MID(REFERENCEMENT_FACADE[[#This Row],[≤ 34 m (situation a à c)]],1,3)="OUI","≤ 34 m",IF(MID(REFERENCEMENT_FACADE[[#This Row],[≤ 28 m (situation a à c)]],1,3)="OUI","≤ 28 m",IF(MID(REFERENCEMENT_FACADE[[#This Row],[≤ 18 m (situation a à c)]],1,3)="OUI","≤ 18 m",IF(MID(REFERENCEMENT_FACADE[[#This Row],[≤ 15 m (situation a à c)]],1,3)="OUI","≤ 15 m",IF(MID(REFERENCEMENT_FACADE[[#This Row],[≤ 10 m (situation a à c)]],1,3)="OUI","≤ 10 m",IF(MID(REFERENCEMENT_FACADE[[#This Row],[≤ 9 m (situation a à c)]],1,3)="OUI","≤ 9 m",IF(MID(REFERENCEMENT_FACADE[[#This Row],[≤ 6 m (situation a à c)]],1,3)="OUI","≤ 6 m",""))))))))))),
CONCATENATE(IF(MID(REFERENCEMENT_FACADE[[#This Row],[≤ 50 m (situation a à c)]],1,3)="OUI","(Situation a à c) h≤ 50 m"&amp;CHAR(10),IF(MID(REFERENCEMENT_FACADE[[#This Row],[≤ 40 m (situation a à c)]],1,3)="OUI","(Situation a à c) h≤ 40 m"&amp;CHAR(10),IF(MID(REFERENCEMENT_FACADE[[#This Row],[≤ 36 m (situation a à c)]],1,3)="OUI","(Situation a à c) h≤ 36 m"&amp;CHAR(10),IF(MID(REFERENCEMENT_FACADE[[#This Row],[≤ 34 m (situation a à c)]],1,3)="OUI","(Situation a à c) h≤ 34 m"&amp;CHAR(10),IF(MID(REFERENCEMENT_FACADE[[#This Row],[≤ 28 m (situation a à c)]],1,3)="OUI","(Situation a à c) h≤ 28 m"&amp;CHAR(10),IF(MID(REFERENCEMENT_FACADE[[#This Row],[≤ 18 m (situation a à c)]],1,3)="OUI","(Situation a à c) h≤ 18 m"&amp;CHAR(10),IF(MID(REFERENCEMENT_FACADE[[#This Row],[≤ 15 m (situation a à c)]],1,3)="OUI","(Situation a à c) h≤ 15 m"&amp;CHAR(10),IF(MID(REFERENCEMENT_FACADE[[#This Row],[≤ 10 m (situation a à c)]],1,3)="OUI","(Situation a à c) h≤ 10 m"&amp;CHAR(10),IF(MID(REFERENCEMENT_FACADE[[#This Row],[≤ 9 m (situation a à c)]],1,3)="OUI","(Situation a à c) h≤ 9 m"&amp;CHAR(10),IF(MID(REFERENCEMENT_FACADE[[#This Row],[≤ 6 m (situation a à c)]],1,3)="OUI","(Situation a à c) h≤ 6 m"&amp;CHAR(10),"")))))))))),IF(MID(REFERENCEMENT_FACADE[[#This Row],[≤ 50 m (situation d)]],1,3)="OUI","(Situation d) h≤ 50 m",IF(MID(REFERENCEMENT_FACADE[[#This Row],[≤ 40 m (situation d)]],1,3)="OUI","(Situation d) h≤ 40 m",IF(MID(REFERENCEMENT_FACADE[[#This Row],[≤ 36 m (situation d)]],1,3)="OUI","(Situation d) h≤ 36 m",IF(MID(REFERENCEMENT_FACADE[[#This Row],[≤ 34 m (situation d)]],1,3)="OUI","(Situation d) h≤ 34 m",IF(MID(REFERENCEMENT_FACADE[[#This Row],[≤ 28 m (situation d)]],1,3)="OUI","(Situation d) h≤ 28 m",IF(MID(REFERENCEMENT_FACADE[[#This Row],[≤ 18 m (situation d)]],1,3)="OUI","(Situation d) h≤ 18 m",IF(MID(REFERENCEMENT_FACADE[[#This Row],[≤ 15 m (situation d)]],1,3)="OUI","(Situation d) h≤ 15 m",IF(MID(REFERENCEMENT_FACADE[[#This Row],[≤ 10 m (situation d)]],1,3)="OUI","(Situation d) h≤ 10 m",IF(MID(REFERENCEMENT_FACADE[[#This Row],[≤ 9 m (situation d)]],1,3)="OUI","(Situation d) h≤ 9 m",IF(MID(REFERENCEMENT_FACADE[[#This Row],[≤ 6 m (situation d)]],1,3)="OUI","(Situation d) h≤ 6 m",""))))))))))))</f>
        <v>(Situation a à c) h≤ 28 m
(Situation d) h≤ 28 m</v>
      </c>
      <c r="CM19" s="127" t="str">
        <f>IF(OR(RECH_HAUTEUR=FALSE,HAUT_VISEE="",SITUA_VISEE=""),REFERENCEMENT_FACADE[[#This Row],[Cas où rien n''est sélectionné en hauteur]],
IF((HAUT_VISEE&lt;=6),IF(OR(MID(SITUA_VISEE,1,1)="a",MID(SITUA_VISEE,1,1)="b",MID(SITUA_VISEE,1,1)="c"),REFERENCEMENT_FACADE[[#This Row],[≤ 6 m (a à c)]],REFERENCEMENT_FACADE[[#This Row],[≤ 6 m (d)]]),
IF(AND(6&lt;HAUT_VISEE,HAUT_VISEE&lt;=9),IF(OR(MID(SITUA_VISEE,1,1)="a",MID(SITUA_VISEE,1,1)="b",MID(SITUA_VISEE,1,1)="c"),REFERENCEMENT_FACADE[[#This Row],[≤ 9 m (a à c)]],REFERENCEMENT_FACADE[[#This Row],[≤ 9 m (d)]]),
IF(AND(9&lt;HAUT_VISEE,HAUT_VISEE&lt;=10),IF(OR(MID(SITUA_VISEE,1,1)="a",MID(SITUA_VISEE,1,1)="b",MID(SITUA_VISEE,1,1)="c"),REFERENCEMENT_FACADE[[#This Row],[≤ 10 m (a à c)]],REFERENCEMENT_FACADE[[#This Row],[≤ 10 m (d)]]),
IF(AND(10&lt;HAUT_VISEE,HAUT_VISEE&lt;=18),IF(OR(MID(SITUA_VISEE,1,1)="a",MID(SITUA_VISEE,1,1)="b",MID(SITUA_VISEE,1,1)="c"),REFERENCEMENT_FACADE[[#This Row],[≤ 18 m (a à c)]],REFERENCEMENT_FACADE[[#This Row],[≤ 18 m (d)]]),
IF(AND(18&lt;HAUT_VISEE,HAUT_VISEE&lt;=28),IF(OR(MID(SITUA_VISEE,1,1)="a",MID(SITUA_VISEE,1,1)="b",MID(SITUA_VISEE,1,1)="c"),REFERENCEMENT_FACADE[[#This Row],[≤ 28 m (a à c)]],REFERENCEMENT_FACADE[[#This Row],[≤ 28 m (d)]]),
IF(AND(28&lt;HAUT_VISEE,HAUT_VISEE&lt;=34),IF(OR(MID(SITUA_VISEE,1,1)="a",MID(SITUA_VISEE,1,1)="b",MID(SITUA_VISEE,1,1)="c"),REFERENCEMENT_FACADE[[#This Row],[≤ 34 m (a à c)]],REFERENCEMENT_FACADE[[#This Row],[≤ 34 m (d)]]),
IF(AND(34&lt;HAUT_VISEE,HAUT_VISEE&lt;=36),IF(OR(MID(SITUA_VISEE,1,1)="a",MID(SITUA_VISEE,1,1)="b",MID(SITUA_VISEE,1,1)="c"),REFERENCEMENT_FACADE[[#This Row],[≤ 36 m (a à c)]],REFERENCEMENT_FACADE[[#This Row],[≤ 36 m (d)]]),
IF(AND(36&lt;HAUT_VISEE,HAUT_VISEE&lt;=40),IF(OR(MID(SITUA_VISEE,1,1)="a",MID(SITUA_VISEE,1,1)="b",MID(SITUA_VISEE,1,1)="c"),REFERENCEMENT_FACADE[[#This Row],[≤ 40 m (a à c)]],REFERENCEMENT_FACADE[[#This Row],[≤ 40 m (d)]]),
IF(AND(40&lt;HAUT_VISEE,HAUT_VISEE&lt;=50),IF(OR(MID(SITUA_VISEE,1,1)="a",MID(SITUA_VISEE,1,1)="b",MID(SITUA_VISEE,1,1)="c"),REFERENCEMENT_FACADE[[#This Row],[≤ 50 m (a à c)]],REFERENCEMENT_FACADE[[#This Row],[≤ 50 m (d)]])))))))))))</f>
        <v xml:space="preserve"> - Comme mentionné au §1.1.2. de l’Avis technique, la limite de hauteur du domaine d’emploi indiquée ci-contre correspond au domaine d’emploi le plus restreint entre celui du procédé de façade et celui du revêtement extérieur. Le procédé pouvant être utilisé en façade jusqu’en 4ième famille pour des bâtiments d’habitation et jusqu’à une hauteur de plancher bas de dernier niveau de 28m pour les ERP et ERT, et comme le référentiel de la famille de revêtement extérieur ci-contre vise des hauteurs moindre, c’est donc le référentiel du revêtement qui limite le domaine d’emploi.
Nb : Le critère de recherche par hauteur n'étant pas coché ou les données (hauteur ou situation) n'étant pas saisies, l'utilisateur est alerté qu'il peut exister des limites de hauteurs et des dispositions particulières données dans le référentiel technique du procédé qui ne sont pas affichées. 
Le logiciel peut les faire apparaitre, pour ce faire : 
 - la case de recherche en fonction de la hauteur doit être cochée ;
 - les données de hauteur ET de situation du bâtiment doivent être saisies.</v>
      </c>
      <c r="CN19" s="185">
        <f ca="1">REFERENCEMENT_FACADE[[#This Row],[VALIDITE]]</f>
        <v>1</v>
      </c>
      <c r="CO19" s="127">
        <f>IF(RECH_SUPPORT=TRUE,IF(MID(REFERENCEMENT_FACADE[[#This Row],[Colonne support visé]],1,3)="OUI",1,IF(OR(MID(REFERENCEMENT_FACADE[[#This Row],[Colonne support visé]],1,3)="non",MID(REFERENCEMENT_FACADE[[#This Row],[Colonne support visé]],1,2)="SO"),0,0)),1)</f>
        <v>1</v>
      </c>
      <c r="CP19" s="127">
        <f>IF(RECH_HAUTEUR=FALSE,1,IF(AND(MID(REFERENCEMENT_FACADE[[#This Row],[Colonne situation visé]],1,3)="oui",HAUT_VISEE&lt;=REFERENCEMENT_FACADE[[#This Row],[LIMITATION DE HAUTEUR DE FACADE]],HAUT_VISEE&lt;&gt;"",SITUA_VISEE&lt;&gt;""),1,IF(MID(REFERENCEMENT_FACADE[[#This Row],[Colonne situation visé]],1,3)="non",0,"ERREUR")))</f>
        <v>1</v>
      </c>
      <c r="CQ19" s="127">
        <f>IF(RECH_CATEGORIE=FALSE,1,IF(REFERENCEMENT_FACADE[[#This Row],[Colonne catégorie visée]]="ERREUR",0,IF(AND(RECH_CATEGORIE=TRUE,MATCH(VALUE(LEFT(REFERENCEMENT_FACADE[[#This Row],[Colonne zone visée]],1)),LISTE_ZONE_SISMIQUE,0)&gt;=MATCH(ZONE_SIS_VISEE,LISTE_ZONE_SISMIQUE,0),MATCH(REFERENCEMENT_FACADE[[#This Row],[Colonne catégorie visée]],LISTE_CATEGORIE_BATIMENT,0)&gt;=MATCH(CATEG_VISEE,LISTE_CATEGORIE_BATIMENT,0)),1,0)))</f>
        <v>1</v>
      </c>
      <c r="CR19" s="127">
        <f ca="1">IF(REFERENCEMENT_FACADE[[#This Row],[Eligibilité procédé]]&lt;&gt;0,COUNTIF(REFERENCEMENT_FACADE[Eligibilité procédé],"&lt;="&amp;REFERENCEMENT_FACADE[[#This Row],[Eligibilité procédé]])-COUNTIF(REFERENCEMENT_FACADE[Eligibilité procédé],"=0"),ROWS(REFERENCEMENT_FACADE[Ordre]))</f>
        <v>2</v>
      </c>
      <c r="CS19" s="127">
        <f ca="1">IF(COUNTIF((REFERENCEMENT_FACADE[[#This Row],[Validité]:[zone de simicité]]),"&lt;&gt;"&amp;"")=SUM(REFERENCEMENT_FACADE[[#This Row],[Validité]:[zone de simicité]]),ROW(REFERENCEMENT_FACADE[[#This Row],[zone de simicité]]),"")</f>
        <v>19</v>
      </c>
      <c r="CT19" s="48" t="str">
        <f>CONCATENATE(REFERENCEMENT_FACADE[[#This Row],[TYPE DE DOCUMENT DE REFERENCE]]," ",REFERENCEMENT_FACADE[[#This Row],[REF]]," du procédé ",REFERENCEMENT_FACADE[[#This Row],[NOM COMMERCIAL DU PROCEDE]]," : vise la pose sur : ",IF(MID(REFERENCEMENT_FACADE[[#This Row],[COB (NF DTU 31.2)]],1,3)="OUI","COB (NF DTU 31.2) ; ",""),IF(MID(REFERENCEMENT_FACADE[[#This Row],[CLT (Sous AT/DTA)]],1,3)="OUI","CLT (Sous AT/DTA)) ; ",""),IF(MID(REFERENCEMENT_FACADE[[#This Row],[FOB (NF DTU 31.4)]],1,3)="OUI","FOB (NF DTU 31.4) ; ",""),IF(MID(REFERENCEMENT_FACADE[[#This Row],[FOB (Sous AT/DTA/ATEx)]],1,3)="OUI","FOB (Sous AT/DTA/ATEx) ; ",""),"pour une hauteur max de ",REFERENCEMENT_FACADE[[#This Row],[LIMITATION DE HAUTEUR DE FACADE]],"m")</f>
        <v>Avis Technique 2.1/23-1836_V1 du procédé LOGISKIN : vise la pose sur : FOB (Sous AT/DTA/ATEx) ; pour une hauteur max de 28m</v>
      </c>
    </row>
    <row r="20" spans="1:98" s="5" customFormat="1" ht="409.6" x14ac:dyDescent="0.3">
      <c r="A20" s="275">
        <v>45085</v>
      </c>
      <c r="B20" s="191" t="s">
        <v>125</v>
      </c>
      <c r="C20" s="191"/>
      <c r="D20" s="63" t="s">
        <v>1760</v>
      </c>
      <c r="E20" s="191"/>
      <c r="F20" s="191" t="s">
        <v>1169</v>
      </c>
      <c r="G20" s="282" t="s">
        <v>1170</v>
      </c>
      <c r="H20" s="174" t="s">
        <v>10</v>
      </c>
      <c r="I20" s="175" t="s">
        <v>27</v>
      </c>
      <c r="J20" s="176" t="s">
        <v>27</v>
      </c>
      <c r="K20" s="172" t="s">
        <v>9</v>
      </c>
      <c r="L20" s="68" t="str">
        <f>IF(REFERENCEMENT_FACADE[[#This Row],[Charpente bois (NF DTU 31.1)]]="OUI","SO",IF(OR(REFERENCEMENT_FACADE[[#This Row],[FOB (Sous AT/DTA/ATEx)]]="OUI",REFERENCEMENT_FACADE[[#This Row],[FOB (NF DTU 31.4)]]="OUI"),"OUI","SO"))</f>
        <v>OUI</v>
      </c>
      <c r="M20" s="177" t="s">
        <v>27</v>
      </c>
      <c r="N20" s="178" t="s">
        <v>357</v>
      </c>
      <c r="O20" s="191" t="s">
        <v>357</v>
      </c>
      <c r="P20" s="191" t="s">
        <v>357</v>
      </c>
      <c r="Q20" s="191" t="s">
        <v>357</v>
      </c>
      <c r="R20" s="191" t="s">
        <v>357</v>
      </c>
      <c r="S20" s="191" t="s">
        <v>357</v>
      </c>
      <c r="T20" s="63" t="s">
        <v>10</v>
      </c>
      <c r="U20" s="63" t="s">
        <v>10</v>
      </c>
      <c r="V20" s="63" t="s">
        <v>10</v>
      </c>
      <c r="W20" s="64" t="s">
        <v>10</v>
      </c>
      <c r="X20" s="285" t="s">
        <v>357</v>
      </c>
      <c r="Y20" s="191" t="s">
        <v>357</v>
      </c>
      <c r="Z20" s="191" t="s">
        <v>357</v>
      </c>
      <c r="AA20" s="191" t="s">
        <v>357</v>
      </c>
      <c r="AB20" s="191" t="s">
        <v>357</v>
      </c>
      <c r="AC20" s="191" t="s">
        <v>357</v>
      </c>
      <c r="AD20" s="63" t="s">
        <v>10</v>
      </c>
      <c r="AE20" s="63" t="s">
        <v>10</v>
      </c>
      <c r="AF20" s="63" t="s">
        <v>10</v>
      </c>
      <c r="AG20" s="64" t="s">
        <v>10</v>
      </c>
      <c r="AH20" s="163" t="s">
        <v>1547</v>
      </c>
      <c r="AI20" s="220"/>
      <c r="AJ20" s="205" t="s">
        <v>1707</v>
      </c>
      <c r="AK20" s="205" t="s">
        <v>1707</v>
      </c>
      <c r="AL20" s="205" t="s">
        <v>1707</v>
      </c>
      <c r="AM20" s="205" t="s">
        <v>1707</v>
      </c>
      <c r="AN20" s="205" t="s">
        <v>1707</v>
      </c>
      <c r="AO20" s="205" t="s">
        <v>1707</v>
      </c>
      <c r="AP20" s="120"/>
      <c r="AQ20" s="120"/>
      <c r="AR20" s="120"/>
      <c r="AS20" s="120"/>
      <c r="AT20" s="205" t="s">
        <v>1707</v>
      </c>
      <c r="AU20" s="205" t="s">
        <v>1707</v>
      </c>
      <c r="AV20" s="205" t="s">
        <v>1707</v>
      </c>
      <c r="AW20" s="205" t="s">
        <v>1707</v>
      </c>
      <c r="AX20" s="205" t="s">
        <v>1707</v>
      </c>
      <c r="AY20" s="205" t="s">
        <v>1707</v>
      </c>
      <c r="AZ20" s="120"/>
      <c r="BA20" s="120"/>
      <c r="BB20" s="120"/>
      <c r="BC20" s="120"/>
      <c r="BD20" s="260" t="s">
        <v>1705</v>
      </c>
      <c r="BE20" s="178">
        <v>4</v>
      </c>
      <c r="BF20" s="125" t="s">
        <v>328</v>
      </c>
      <c r="BG20" s="125" t="s">
        <v>328</v>
      </c>
      <c r="BH20" s="125" t="s">
        <v>328</v>
      </c>
      <c r="BI20" s="293" t="s">
        <v>1175</v>
      </c>
      <c r="BJ20" s="40" t="s">
        <v>1394</v>
      </c>
      <c r="BK20" s="297" t="s">
        <v>662</v>
      </c>
      <c r="BL20" s="300">
        <v>2</v>
      </c>
      <c r="BM20" s="191" t="s">
        <v>1170</v>
      </c>
      <c r="BN20" s="191" t="s">
        <v>505</v>
      </c>
      <c r="BO20" s="191" t="s">
        <v>1171</v>
      </c>
      <c r="BP20" s="303"/>
      <c r="BQ20" s="303">
        <v>44497</v>
      </c>
      <c r="BR20" s="309">
        <v>45747</v>
      </c>
      <c r="BS20" s="310">
        <f ca="1">+(REFERENCEMENT_FACADE[[#This Row],[AVIS LIMITE AU / VALIDITE]]&gt;=TODAY())*1</f>
        <v>1</v>
      </c>
      <c r="BT20" s="125" t="s">
        <v>28</v>
      </c>
      <c r="BU20" s="191" t="str">
        <f ca="1">IF(REFERENCEMENT_FACADE[[#This Row],[ -&gt; AT/DTA : Sur liste verte C2p (OUI/NON)
-&gt; ATex (Avis favorable / Avis défavorable)
-&gt; Autre : SO]]&lt;&gt;"",IF(AND(OR(REFERENCEMENT_FACADE[[#This Row],[ -&gt; AT/DTA : Sur liste verte C2p (OUI/NON)
-&gt; ATex (Avis favorable / Avis défavorable)
-&gt; Autre : SO]]="OUI",REFERENCEMENT_FACADE[[#This Row],[ -&gt; AT/DTA : Sur liste verte C2p (OUI/NON)
-&gt; ATex (Avis favorable / Avis défavorable)
-&gt; Autre : SO]]="FAVORABLE",REFERENCEMENT_FACADE[[#This Row],[ -&gt; AT/DTA : Sur liste verte C2p (OUI/NON)
-&gt; ATex (Avis favorable / Avis défavorable)
-&gt; Autre : SO]]="SO
(DTU)",REFERENCEMENT_FACADE[[#This Row],[ -&gt; AT/DTA : Sur liste verte C2p (OUI/NON)
-&gt; ATex (Avis favorable / Avis défavorable)
-&gt; Autre : SO]]="SO 
(RECO -RAGE)",REFERENCEMENT_FACADE[[#This Row],[ -&gt; AT/DTA : Sur liste verte C2p (OUI/NON)
-&gt; ATex (Avis favorable / Avis défavorable)
-&gt; Autre : SO]]="OUI AVEC UN SUIVI DU RETOUR D'EXPERIENCE",
REFERENCEMENT_FACADE[[#This Row],[ -&gt; AT/DTA : Sur liste verte C2p (OUI/NON)
-&gt; ATex (Avis favorable / Avis défavorable)
-&gt; Autre : SO]]="SO 
(RP)"),REFERENCEMENT_FACADE[[#This Row],[VALIDITE]]=1),"TC",IF(REFERENCEMENT_FACADE[[#This Row],[VALIDITE]]=0,"TNC"&amp;CHAR(10)&amp;"(L'évaluation technique n'est plus valide)",IF(REFERENCEMENT_FACADE[[#This Row],[TYPE DE DOCUMENT DE REFERENCE]]="Appréciation Technique de Transition","TNC"&amp;CHAR(10)&amp;"(Les Appréciations Techniques de Transition ne sont pas reconnues en technique courante)",IF(REFERENCEMENT_FACADE[[#This Row],[ -&gt; AT/DTA : Sur liste verte C2p (OUI/NON)
-&gt; ATex (Avis favorable / Avis défavorable)
-&gt; Autre : SO]]="NON (EVALUATION RECENTE)","TNC"&amp;CHAR(10)&amp;"(Non sur liste verte de la C2p à date de référencement / EVALUATION RECENTE)","TNC"&amp;CHAR(10)&amp;"(N'est pas sur liste verte de la C2p à date du référencement)")))))</f>
        <v>TC</v>
      </c>
      <c r="BV20" s="282" t="s">
        <v>1380</v>
      </c>
      <c r="BW20" s="300" t="s">
        <v>1172</v>
      </c>
      <c r="BX20" s="191" t="s">
        <v>279</v>
      </c>
      <c r="BY20" s="282"/>
      <c r="BZ20" s="318"/>
      <c r="CA20" s="320" t="s">
        <v>1174</v>
      </c>
      <c r="CB20" s="320"/>
      <c r="CC20" s="127" t="str">
        <f>IF(OR(REFERENCEMENT_FACADE[[#This Row],[TYPE DE DOCUMENT DE REFERENCE]]="Document Technique d'Application (DTA)",REFERENCEMENT_FACADE[[#This Row],[TYPE DE DOCUMENT DE REFERENCE]]="Avis Technique"),CONCATENATE("https://evaluation.cstb.fr/fr/avis-technique/detail/",SUBSTITUTE(REFERENCEMENT_FACADE[[#This Row],[REF]],"/","-"),"/"),IF(REFERENCEMENT_FACADE[[#This Row],[TYPE DE DOCUMENT DE REFERENCE]]=("Appréciation Technique d'Expérimentation (ATEx cas a)"),CONCATENATE("https://evaluation.cstb.fr/fr/appreciation-technique-expertise-atex/detail/",SUBSTITUTE(REFERENCEMENT_FACADE[[#This Row],[REF]],"_","-"),"/"),CONCATENATE("https://evaluation.cstb.fr/fr/appreciation-technique-transition-att/download/att-",SUBSTITUTE(SUBSTITUTE(REFERENCEMENT_FACADE[[#This Row],[REF]],"/","-"),"_","-"),"/")))</f>
        <v>https://evaluation.cstb.fr/fr/appreciation-technique-expertise-atex/detail/2944-v1/</v>
      </c>
      <c r="CD20" s="127"/>
      <c r="CE20" s="127" t="str">
        <f>CONCATENATE(IF(REFERENCEMENT_FACADE[[#This Row],[Ancienne version]]=""," ",CONCATENATE(IF(OR(REFERENCEMENT_FACADE[[#This Row],[TYPE DE DOCUMENT DE REFERENCE]]="Avis Technique",REFERENCEMENT_FACADE[[#This Row],[TYPE DE DOCUMENT DE REFERENCE]]="ATEx"),"L'","Le "),REFERENCEMENT_FACADE[[#This Row],[TYPE DE DOCUMENT DE REFERENCE]]," n°",REFERENCEMENT_FACADE[[#This Row],[REF]]," annule et remplace ",IF(OR(REFERENCEMENT_FACADE[[#This Row],[TYPE DE DOCUMENT DE REFERENCE]]="Avis Technique",REFERENCEMENT_FACADE[[#This Row],[TYPE DE DOCUMENT DE REFERENCE]]="ATEx"),"l' ","le "),REFERENCEMENT_FACADE[[#This Row],[TYPE DE DOCUMENT DE REFERENCE]]," n° ",REFERENCEMENT_FACADE[[#This Row],[Ancienne version]])),
IF(AND(REFERENCEMENT_FACADE[[#This Row],[Ancienne version]]&lt;&gt;"",REFERENCEMENT_FACADE[[#This Row],[ -&gt; AT/DTA : Sur liste verte C2p (OUI/NON)
-&gt; ATex (Avis favorable / Avis défavorable)
-&gt; Autre : SO]]="OUI"),CHAR(10),""),
IF(REFERENCEMENT_FACADE[[#This Row],[ -&gt; AT/DTA : Sur liste verte C2p (OUI/NON)
-&gt; ATex (Avis favorable / Avis défavorable)
-&gt; Autre : SO]]="OUI","Sur liste verte de la C2p à la date du référencement",""))</f>
        <v xml:space="preserve"> </v>
      </c>
      <c r="CF20" s="127" t="str">
        <f>IF((SUPP_VISE=LISTES!$Q$2),REFERENCEMENT_FACADE[[#This Row],[Charpente bois (NF DTU 31.1)]],
IF((SUPP_VISE=LISTES!$Q$3),REFERENCEMENT_FACADE[[#This Row],[COB (NF DTU 31.2)]],
IF((SUPP_VISE=LISTES!$Q$4),REFERENCEMENT_FACADE[[#This Row],[FOB (NF DTU 31.4)]],
IF((SUPP_VISE=LISTES!$Q$5),REFERENCEMENT_FACADE[[#This Row],[FOB (Sous AT/DTA/ATEx)]],
IF((SUPP_VISE=LISTES!$Q$6),REFERENCEMENT_FACADE[[#This Row],[FOB (NF DTU 31.4 et/ou Sous AT/DTA/Atex)]],
IF((SUPP_VISE=LISTES!$Q$7),REFERENCEMENT_FACADE[[#This Row],[CLT (Sous AT/DTA)]],"ERREUR"))))))</f>
        <v>ERREUR</v>
      </c>
      <c r="CG20" s="127" t="str">
        <f>IF((HAUT_VISEE&lt;=6),IF(OR(MID(SITUA_VISEE,1,1)="a",MID(SITUA_VISEE,1,1)="b",MID(SITUA_VISEE,1,1)="c"),REFERENCEMENT_FACADE[[#This Row],[≤ 6 m (situation a à c)]],REFERENCEMENT_FACADE[[#This Row],[≤ 6 m (situation d)]]),
IF(AND(6&lt;HAUT_VISEE,HAUT_VISEE&lt;=9),IF(OR(MID(SITUA_VISEE,1,1)="a",MID(SITUA_VISEE,1,1)="b",MID(SITUA_VISEE,1,1)="c"),REFERENCEMENT_FACADE[[#This Row],[≤ 9 m (situation a à c)]],REFERENCEMENT_FACADE[[#This Row],[≤ 9 m (situation d)]]),
IF(AND(9&lt;HAUT_VISEE,HAUT_VISEE&lt;=10),IF(OR(MID(SITUA_VISEE,1,1)="a",MID(SITUA_VISEE,1,1)="b",MID(SITUA_VISEE,1,1)="c"),REFERENCEMENT_FACADE[[#This Row],[≤ 10 m (situation a à c)]],REFERENCEMENT_FACADE[[#This Row],[≤ 10 m (situation d)]]),
IF(AND(10&lt;HAUT_VISEE,HAUT_VISEE&lt;=18),IF(OR(MID(SITUA_VISEE,1,1)="a",MID(SITUA_VISEE,1,1)="b",MID(SITUA_VISEE,1,1)="c"),REFERENCEMENT_FACADE[[#This Row],[≤ 15 m (situation a à c)]],REFERENCEMENT_FACADE[[#This Row],[≤ 15 m (situation d)]]),
IF(AND(10&lt;HAUT_VISEE,HAUT_VISEE&lt;=18),IF(OR(MID(SITUA_VISEE,1,1)="a",MID(SITUA_VISEE,1,1)="b",MID(SITUA_VISEE,1,1)="c"),REFERENCEMENT_FACADE[[#This Row],[≤ 18 m (situation a à c)]],REFERENCEMENT_FACADE[[#This Row],[≤ 18 m (situation d)]]),
IF(AND(18&lt;HAUT_VISEE,HAUT_VISEE&lt;=28),IF(OR(MID(SITUA_VISEE,1,1)="a",MID(SITUA_VISEE,1,1)="b",MID(SITUA_VISEE,1,1)="c"),REFERENCEMENT_FACADE[[#This Row],[≤ 28 m (situation a à c)]],REFERENCEMENT_FACADE[[#This Row],[≤ 28 m (situation d)]]),
IF(AND(28&lt;HAUT_VISEE,HAUT_VISEE&lt;=34),IF(OR(MID(SITUA_VISEE,1,1)="a",MID(SITUA_VISEE,1,1)="b",MID(SITUA_VISEE,1,1)="c"),REFERENCEMENT_FACADE[[#This Row],[≤ 34 m (situation a à c)]],REFERENCEMENT_FACADE[[#This Row],[≤ 34 m (situation d)]]),
IF(AND(34&lt;HAUT_VISEE,HAUT_VISEE&lt;=36),IF(OR(MID(SITUA_VISEE,1,1)="a",MID(SITUA_VISEE,1,1)="b",MID(SITUA_VISEE,1,1)="c"),REFERENCEMENT_FACADE[[#This Row],[≤ 36 m (situation a à c)]],REFERENCEMENT_FACADE[[#This Row],[≤ 36 m (situation d)]]),
IF(AND(36&lt;HAUT_VISEE,HAUT_VISEE&lt;=40),IF(OR(MID(SITUA_VISEE,1,1)="a",MID(SITUA_VISEE,1,1)="b",MID(SITUA_VISEE,1,1)="c"),REFERENCEMENT_FACADE[[#This Row],[≤ 40 m (situation a à c)]],REFERENCEMENT_FACADE[[#This Row],[≤ 40 m (situation d)]]),
IF(AND(40&lt;HAUT_VISEE,HAUT_VISEE&lt;=50),IF(OR(MID(SITUA_VISEE,1,1)="a",MID(SITUA_VISEE,1,1)="b",MID(SITUA_VISEE,1,1)="c"),REFERENCEMENT_FACADE[[#This Row],[≤ 50 m (situation a à c)]],REFERENCEMENT_FACADE[[#This Row],[≤ 50 m (situation d)]]),"ERREUR"))))))))))</f>
        <v>OUI*</v>
      </c>
      <c r="CH20" s="127">
        <f>IF(MID(SITUA_VISEE,1,1)="d",
IF(MID(REFERENCEMENT_FACADE[[#This Row],[≤ 50 m (situation d)]],1,3)="OUI",50,IF(MID(REFERENCEMENT_FACADE[[#This Row],[≤ 40 m (situation d)]],1,3)="OUI",40,IF(MID(REFERENCEMENT_FACADE[[#This Row],[≤ 36 m (situation d)]],1,3)="OUI",36,IF(MID(REFERENCEMENT_FACADE[[#This Row],[≤ 34 m (situation d)]],1,3)="OUI",34,IF(MID(REFERENCEMENT_FACADE[[#This Row],[≤ 28 m (situation d)]],1,3)="OUI",28,IF(MID(REFERENCEMENT_FACADE[[#This Row],[≤ 18 m (situation d)]],1,3)="OUI",18,IF(MID(REFERENCEMENT_FACADE[[#This Row],[≤ 15 m (situation d)]],1,3)="OUI",15,IF(MID(REFERENCEMENT_FACADE[[#This Row],[≤ 10 m (situation d)]],1,3)="OUI",10,IF(MID(REFERENCEMENT_FACADE[[#This Row],[≤ 9 m (situation d)]],1,3)="OUI",9,IF(MID(REFERENCEMENT_FACADE[[#This Row],[≤ 6 m (situation d)]],1,3)="OUI",6,"")))))))))),
IF(MID(REFERENCEMENT_FACADE[[#This Row],[≤ 50 m (situation a à c)]],1,3)="OUI",50,IF(MID(REFERENCEMENT_FACADE[[#This Row],[≤ 40 m (situation a à c)]],1,3)="OUI",40,IF(MID(REFERENCEMENT_FACADE[[#This Row],[≤ 36 m (situation a à c)]],1,3)="OUI",36,IF(MID(REFERENCEMENT_FACADE[[#This Row],[≤ 34 m (situation a à c)]],1,3)="OUI",34,IF(MID(REFERENCEMENT_FACADE[[#This Row],[≤ 28 m (situation a à c)]],1,3)="OUI",28,IF(MID(REFERENCEMENT_FACADE[[#This Row],[≤ 18 m (situation a à c)]],1,3)="OUI",18,IF(MID(REFERENCEMENT_FACADE[[#This Row],[≤ 15 m (situation a à c)]],1,3)="OUI",15,IF(MID(REFERENCEMENT_FACADE[[#This Row],[≤ 10 m (situation a à c)]],1,3)="OUI",10,IF(MID(REFERENCEMENT_FACADE[[#This Row],[≤ 9 m (situation a à c)]],1,3)="OUI",9,IF(MID(REFERENCEMENT_FACADE[[#This Row],[≤ 6 m (situation a à c)]],1,3)="OUI",6,"")))))))))))</f>
        <v>28</v>
      </c>
      <c r="CI20" s="127" t="str">
        <f>IF(RECH_CATEGORIE=TRUE,IF((CATEG_VISEE=LISTES!$O$2),REFERENCEMENT_FACADE[[#This Row],[I]],
IF((CATEG_VISEE=LISTES!$O$3),REFERENCEMENT_FACADE[[#This Row],[II]],
IF((CATEG_VISEE=LISTES!$O$4),REFERENCEMENT_FACADE[[#This Row],[III]],
IF((CATEG_VISEE=LISTES!$O$5),REFERENCEMENT_FACADE[[#This Row],[IV]],"ERREUR")))),
REFERENCEMENT_FACADE[[#This Row],[I]]&amp;CHAR(10)&amp;REFERENCEMENT_FACADE[[#This Row],[II]]&amp;CHAR(10)&amp;REFERENCEMENT_FACADE[[#This Row],[III]]&amp;CHAR(10)&amp;REFERENCEMENT_FACADE[[#This Row],[IV]])</f>
        <v>4
4**
4**
4**</v>
      </c>
      <c r="CJ20" s="127" t="str">
        <f>IF(RECH_CATEGORIE=TRUE,IF(OR(REFERENCEMENT_FACADE[[#This Row],[I]]="NC",REFERENCEMENT_FACADE[[#This Row],[II]]="NC",REFERENCEMENT_FACADE[[#This Row],[III]]="NC",REFERENCEMENT_FACADE[[#This Row],[IV]]="NC"),"ERREUR",IF(MID(ZONE_SIS_VISEE,1,1)&lt;=MID(REFERENCEMENT_FACADE[[#This Row],[IV]],1,1),REFERENCEMENT_FACADE[[#Headers],[IV]],IF(MID(ZONE_SIS_VISEE,1,1)&lt;=MID(REFERENCEMENT_FACADE[[#This Row],[III]],1,1),REFERENCEMENT_FACADE[[#Headers],[III]],IF(MID(ZONE_SIS_VISEE,1,1)&lt;=MID(REFERENCEMENT_FACADE[[#This Row],[II]],1,1),REFERENCEMENT_FACADE[[#Headers],[II]],IF(MID(ZONE_SIS_VISEE,1,1)&lt;=MID(REFERENCEMENT_FACADE[[#This Row],[I]],1,1),REFERENCEMENT_FACADE[[#Headers],[I]],""))))),
REFERENCEMENT_FACADE[[#Headers],[I]]&amp;CHAR(10)&amp;REFERENCEMENT_FACADE[[#Headers],[II]]&amp;CHAR(10)&amp;REFERENCEMENT_FACADE[[#Headers],[III]]&amp;CHAR(10)&amp;REFERENCEMENT_FACADE[[#Headers],[IV]])</f>
        <v>I
II
III
IV</v>
      </c>
      <c r="CK20" s="127" t="str">
        <f>CONCATENATE(IF(MID(REFERENCEMENT_FACADE[[#This Row],[Charpente bois (NF DTU 31.1)]],1,3)="oui",LISTES!$Q$2,""),IF(AND(MID(REFERENCEMENT_FACADE[[#This Row],[COB (NF DTU 31.2)]],1,3)="oui",MID(REFERENCEMENT_FACADE[[#This Row],[Charpente bois (NF DTU 31.1)]],1,3)="oui")," / ",""),IF(MID(REFERENCEMENT_FACADE[[#This Row],[COB (NF DTU 31.2)]],1,3)="oui",LISTES!$Q$3,""),IF(OR(AND(MID(REFERENCEMENT_FACADE[[#This Row],[COB (NF DTU 31.2)]],1,3)="oui",MID(REFERENCEMENT_FACADE[[#This Row],[FOB (NF DTU 31.4)]],1,3)="oui"),AND(MID(REFERENCEMENT_FACADE[[#This Row],[COB (NF DTU 31.2)]],1,3)="oui",MID(REFERENCEMENT_FACADE[[#This Row],[CLT (Sous AT/DTA)]],1,3)="oui"))," / ",""),IF(MID(REFERENCEMENT_FACADE[[#This Row],[FOB (NF DTU 31.4)]],1,3)="oui",LISTES!$Q$4,""),IF(AND(MID(REFERENCEMENT_FACADE[[#This Row],[CLT (Sous AT/DTA)]],1,3)="oui",MID(REFERENCEMENT_FACADE[[#This Row],[FOB (NF DTU 31.4)]],1,3)="oui")," / ",""),IF(MID(REFERENCEMENT_FACADE[[#This Row],[CLT (Sous AT/DTA)]],1,3)="oui",LISTES!$Q$7,IF(MID(REFERENCEMENT_FACADE[[#This Row],[FOB (Sous AT/DTA/ATEx)]],1,3)="oui",LISTES!$Q$5,"")))</f>
        <v>FOB (Sous AT/DTA/ATEx)</v>
      </c>
      <c r="CL20" s="127" t="str">
        <f>IF(AND(RECH_HAUTEUR=TRUE,HAUT_VISEE&lt;&gt;"",SITUA_VISEE&lt;&gt;""),IF(MID(SITUA_VISEE,1,1)="d",
IF(MID(REFERENCEMENT_FACADE[[#This Row],[≤ 50 m (situation d)]],1,3)="OUI","≤ 50 m",IF(MID(REFERENCEMENT_FACADE[[#This Row],[≤ 40 m (situation d)]],1,3)="OUI","≤ 40 m",IF(MID(REFERENCEMENT_FACADE[[#This Row],[≤ 36 m (situation d)]],1,3)="OUI","≤ 36 m",IF(MID(REFERENCEMENT_FACADE[[#This Row],[≤ 34 m (situation d)]],1,3)="OUI","≤ 34 m",IF(MID(REFERENCEMENT_FACADE[[#This Row],[≤ 28 m (situation d)]],1,3)="OUI","≤ 28 m",IF(MID(REFERENCEMENT_FACADE[[#This Row],[≤ 18 m (situation d)]],1,3)="OUI","≤ 18 m",IF(MID(REFERENCEMENT_FACADE[[#This Row],[≤ 15 m (situation d)]],1,3)="OUI","≤ 15 m",IF(MID(REFERENCEMENT_FACADE[[#This Row],[≤ 10 m (situation d)]],1,3)="OUI","≤ 10 m",IF(MID(REFERENCEMENT_FACADE[[#This Row],[≤ 9 m (situation d)]],1,3)="OUI","≤ 9 m",IF(MID(REFERENCEMENT_FACADE[[#This Row],[≤ 6 m (situation d)]],1,3)="OUI","≤ 6 m","")))))))))),
IF(MID(REFERENCEMENT_FACADE[[#This Row],[≤ 50 m (situation a à c)]],1,3)="OUI","≤ 50 m",IF(MID(REFERENCEMENT_FACADE[[#This Row],[≤ 40 m (situation a à c)]],1,3)="OUI","≤ 40 m",IF(MID(REFERENCEMENT_FACADE[[#This Row],[≤ 36 m (situation a à c)]],1,3)="OUI","≤ 36 m",IF(MID(REFERENCEMENT_FACADE[[#This Row],[≤ 34 m (situation a à c)]],1,3)="OUI","≤ 34 m",IF(MID(REFERENCEMENT_FACADE[[#This Row],[≤ 28 m (situation a à c)]],1,3)="OUI","≤ 28 m",IF(MID(REFERENCEMENT_FACADE[[#This Row],[≤ 18 m (situation a à c)]],1,3)="OUI","≤ 18 m",IF(MID(REFERENCEMENT_FACADE[[#This Row],[≤ 15 m (situation a à c)]],1,3)="OUI","≤ 15 m",IF(MID(REFERENCEMENT_FACADE[[#This Row],[≤ 10 m (situation a à c)]],1,3)="OUI","≤ 10 m",IF(MID(REFERENCEMENT_FACADE[[#This Row],[≤ 9 m (situation a à c)]],1,3)="OUI","≤ 9 m",IF(MID(REFERENCEMENT_FACADE[[#This Row],[≤ 6 m (situation a à c)]],1,3)="OUI","≤ 6 m",""))))))))))),
CONCATENATE(IF(MID(REFERENCEMENT_FACADE[[#This Row],[≤ 50 m (situation a à c)]],1,3)="OUI","(Situation a à c) h≤ 50 m"&amp;CHAR(10),IF(MID(REFERENCEMENT_FACADE[[#This Row],[≤ 40 m (situation a à c)]],1,3)="OUI","(Situation a à c) h≤ 40 m"&amp;CHAR(10),IF(MID(REFERENCEMENT_FACADE[[#This Row],[≤ 36 m (situation a à c)]],1,3)="OUI","(Situation a à c) h≤ 36 m"&amp;CHAR(10),IF(MID(REFERENCEMENT_FACADE[[#This Row],[≤ 34 m (situation a à c)]],1,3)="OUI","(Situation a à c) h≤ 34 m"&amp;CHAR(10),IF(MID(REFERENCEMENT_FACADE[[#This Row],[≤ 28 m (situation a à c)]],1,3)="OUI","(Situation a à c) h≤ 28 m"&amp;CHAR(10),IF(MID(REFERENCEMENT_FACADE[[#This Row],[≤ 18 m (situation a à c)]],1,3)="OUI","(Situation a à c) h≤ 18 m"&amp;CHAR(10),IF(MID(REFERENCEMENT_FACADE[[#This Row],[≤ 15 m (situation a à c)]],1,3)="OUI","(Situation a à c) h≤ 15 m"&amp;CHAR(10),IF(MID(REFERENCEMENT_FACADE[[#This Row],[≤ 10 m (situation a à c)]],1,3)="OUI","(Situation a à c) h≤ 10 m"&amp;CHAR(10),IF(MID(REFERENCEMENT_FACADE[[#This Row],[≤ 9 m (situation a à c)]],1,3)="OUI","(Situation a à c) h≤ 9 m"&amp;CHAR(10),IF(MID(REFERENCEMENT_FACADE[[#This Row],[≤ 6 m (situation a à c)]],1,3)="OUI","(Situation a à c) h≤ 6 m"&amp;CHAR(10),"")))))))))),IF(MID(REFERENCEMENT_FACADE[[#This Row],[≤ 50 m (situation d)]],1,3)="OUI","(Situation d) h≤ 50 m",IF(MID(REFERENCEMENT_FACADE[[#This Row],[≤ 40 m (situation d)]],1,3)="OUI","(Situation d) h≤ 40 m",IF(MID(REFERENCEMENT_FACADE[[#This Row],[≤ 36 m (situation d)]],1,3)="OUI","(Situation d) h≤ 36 m",IF(MID(REFERENCEMENT_FACADE[[#This Row],[≤ 34 m (situation d)]],1,3)="OUI","(Situation d) h≤ 34 m",IF(MID(REFERENCEMENT_FACADE[[#This Row],[≤ 28 m (situation d)]],1,3)="OUI","(Situation d) h≤ 28 m",IF(MID(REFERENCEMENT_FACADE[[#This Row],[≤ 18 m (situation d)]],1,3)="OUI","(Situation d) h≤ 18 m",IF(MID(REFERENCEMENT_FACADE[[#This Row],[≤ 15 m (situation d)]],1,3)="OUI","(Situation d) h≤ 15 m",IF(MID(REFERENCEMENT_FACADE[[#This Row],[≤ 10 m (situation d)]],1,3)="OUI","(Situation d) h≤ 10 m",IF(MID(REFERENCEMENT_FACADE[[#This Row],[≤ 9 m (situation d)]],1,3)="OUI","(Situation d) h≤ 9 m",IF(MID(REFERENCEMENT_FACADE[[#This Row],[≤ 6 m (situation d)]],1,3)="OUI","(Situation d) h≤ 6 m",""))))))))))))</f>
        <v>(Situation a à c) h≤ 28 m
(Situation d) h≤ 28 m</v>
      </c>
      <c r="CM20" s="127" t="str">
        <f>IF(OR(RECH_HAUTEUR=FALSE,HAUT_VISEE="",SITUA_VISEE=""),REFERENCEMENT_FACADE[[#This Row],[Cas où rien n''est sélectionné en hauteur]],
IF((HAUT_VISEE&lt;=6),IF(OR(MID(SITUA_VISEE,1,1)="a",MID(SITUA_VISEE,1,1)="b",MID(SITUA_VISEE,1,1)="c"),REFERENCEMENT_FACADE[[#This Row],[≤ 6 m (a à c)]],REFERENCEMENT_FACADE[[#This Row],[≤ 6 m (d)]]),
IF(AND(6&lt;HAUT_VISEE,HAUT_VISEE&lt;=9),IF(OR(MID(SITUA_VISEE,1,1)="a",MID(SITUA_VISEE,1,1)="b",MID(SITUA_VISEE,1,1)="c"),REFERENCEMENT_FACADE[[#This Row],[≤ 9 m (a à c)]],REFERENCEMENT_FACADE[[#This Row],[≤ 9 m (d)]]),
IF(AND(9&lt;HAUT_VISEE,HAUT_VISEE&lt;=10),IF(OR(MID(SITUA_VISEE,1,1)="a",MID(SITUA_VISEE,1,1)="b",MID(SITUA_VISEE,1,1)="c"),REFERENCEMENT_FACADE[[#This Row],[≤ 10 m (a à c)]],REFERENCEMENT_FACADE[[#This Row],[≤ 10 m (d)]]),
IF(AND(10&lt;HAUT_VISEE,HAUT_VISEE&lt;=18),IF(OR(MID(SITUA_VISEE,1,1)="a",MID(SITUA_VISEE,1,1)="b",MID(SITUA_VISEE,1,1)="c"),REFERENCEMENT_FACADE[[#This Row],[≤ 18 m (a à c)]],REFERENCEMENT_FACADE[[#This Row],[≤ 18 m (d)]]),
IF(AND(18&lt;HAUT_VISEE,HAUT_VISEE&lt;=28),IF(OR(MID(SITUA_VISEE,1,1)="a",MID(SITUA_VISEE,1,1)="b",MID(SITUA_VISEE,1,1)="c"),REFERENCEMENT_FACADE[[#This Row],[≤ 28 m (a à c)]],REFERENCEMENT_FACADE[[#This Row],[≤ 28 m (d)]]),
IF(AND(28&lt;HAUT_VISEE,HAUT_VISEE&lt;=34),IF(OR(MID(SITUA_VISEE,1,1)="a",MID(SITUA_VISEE,1,1)="b",MID(SITUA_VISEE,1,1)="c"),REFERENCEMENT_FACADE[[#This Row],[≤ 34 m (a à c)]],REFERENCEMENT_FACADE[[#This Row],[≤ 34 m (d)]]),
IF(AND(34&lt;HAUT_VISEE,HAUT_VISEE&lt;=36),IF(OR(MID(SITUA_VISEE,1,1)="a",MID(SITUA_VISEE,1,1)="b",MID(SITUA_VISEE,1,1)="c"),REFERENCEMENT_FACADE[[#This Row],[≤ 36 m (a à c)]],REFERENCEMENT_FACADE[[#This Row],[≤ 36 m (d)]]),
IF(AND(36&lt;HAUT_VISEE,HAUT_VISEE&lt;=40),IF(OR(MID(SITUA_VISEE,1,1)="a",MID(SITUA_VISEE,1,1)="b",MID(SITUA_VISEE,1,1)="c"),REFERENCEMENT_FACADE[[#This Row],[≤ 40 m (a à c)]],REFERENCEMENT_FACADE[[#This Row],[≤ 40 m (d)]]),
IF(AND(40&lt;HAUT_VISEE,HAUT_VISEE&lt;=50),IF(OR(MID(SITUA_VISEE,1,1)="a",MID(SITUA_VISEE,1,1)="b",MID(SITUA_VISEE,1,1)="c"),REFERENCEMENT_FACADE[[#This Row],[≤ 50 m (a à c)]],REFERENCEMENT_FACADE[[#This Row],[≤ 50 m (d)]])))))))))))</f>
        <v>- Comme mentionné dans le §2.2 de l'Appréciation, le domaine d’emploi des bardages rapportés n’est pas modifié par le procédé de façade propriétaire. La limite de hauteur du domaine d’emploi indiquée ci-contre correspond donc au domaine d’emploi le plus restreint entre celui du procédé de façade et celui du revêtement extérieur. Le procédé pouvant être utilisé en façade jusqu’en 4ième famille pour des bâtiments d’habitation et jusqu’à une hauteur de plancher bas de dernier niveau de 28m pour les ERP, ERT, et comme le référentiel de la famille de revêtement extérieur ci-contre vise des hauteurs moindres, c’est donc le référentiel du revêtement qui limite le domaine d’emploi.
Nb : Le critère de recherche par hauteur n'étant pas coché ou les données (hauteur ou situation) n'étant pas saisies, l'utilisateur est alerté qu'il peut exister des limites de hauteurs et des dispositions particulières données dans le référentiel technique du procédé qui ne sont pas affichées. 
Le logiciel peut les faire apparaitre, pour ce faire : 
 - la case de recherche en fonction de la hauteur doit être cochée ;
 - les données de hauteur ET de situation du bâtiment doivent être saisies.</v>
      </c>
      <c r="CN20" s="185">
        <f ca="1">REFERENCEMENT_FACADE[[#This Row],[VALIDITE]]</f>
        <v>1</v>
      </c>
      <c r="CO20" s="127">
        <f>IF(RECH_SUPPORT=TRUE,IF(MID(REFERENCEMENT_FACADE[[#This Row],[Colonne support visé]],1,3)="OUI",1,IF(OR(MID(REFERENCEMENT_FACADE[[#This Row],[Colonne support visé]],1,3)="non",MID(REFERENCEMENT_FACADE[[#This Row],[Colonne support visé]],1,2)="SO"),0,0)),1)</f>
        <v>1</v>
      </c>
      <c r="CP20" s="127">
        <f>IF(RECH_HAUTEUR=FALSE,1,IF(AND(MID(REFERENCEMENT_FACADE[[#This Row],[Colonne situation visé]],1,3)="oui",HAUT_VISEE&lt;=REFERENCEMENT_FACADE[[#This Row],[LIMITATION DE HAUTEUR DE FACADE]],HAUT_VISEE&lt;&gt;"",SITUA_VISEE&lt;&gt;""),1,IF(MID(REFERENCEMENT_FACADE[[#This Row],[Colonne situation visé]],1,3)="non",0,"ERREUR")))</f>
        <v>1</v>
      </c>
      <c r="CQ20" s="127">
        <f>IF(RECH_CATEGORIE=FALSE,1,IF(REFERENCEMENT_FACADE[[#This Row],[Colonne catégorie visée]]="ERREUR",0,IF(AND(RECH_CATEGORIE=TRUE,MATCH(VALUE(LEFT(REFERENCEMENT_FACADE[[#This Row],[Colonne zone visée]],1)),LISTE_ZONE_SISMIQUE,0)&gt;=MATCH(ZONE_SIS_VISEE,LISTE_ZONE_SISMIQUE,0),MATCH(REFERENCEMENT_FACADE[[#This Row],[Colonne catégorie visée]],LISTE_CATEGORIE_BATIMENT,0)&gt;=MATCH(CATEG_VISEE,LISTE_CATEGORIE_BATIMENT,0)),1,0)))</f>
        <v>1</v>
      </c>
      <c r="CR20" s="127">
        <f ca="1">IF(REFERENCEMENT_FACADE[[#This Row],[Eligibilité procédé]]&lt;&gt;0,COUNTIF(REFERENCEMENT_FACADE[Eligibilité procédé],"&lt;="&amp;REFERENCEMENT_FACADE[[#This Row],[Eligibilité procédé]])-COUNTIF(REFERENCEMENT_FACADE[Eligibilité procédé],"=0"),ROWS(REFERENCEMENT_FACADE[Ordre]))</f>
        <v>3</v>
      </c>
      <c r="CS20" s="127">
        <f ca="1">IF(COUNTIF((REFERENCEMENT_FACADE[[#This Row],[Validité]:[zone de simicité]]),"&lt;&gt;"&amp;"")=SUM(REFERENCEMENT_FACADE[[#This Row],[Validité]:[zone de simicité]]),ROW(REFERENCEMENT_FACADE[[#This Row],[zone de simicité]]),"")</f>
        <v>20</v>
      </c>
      <c r="CT20" s="48" t="str">
        <f>CONCATENATE(REFERENCEMENT_FACADE[[#This Row],[TYPE DE DOCUMENT DE REFERENCE]]," ",REFERENCEMENT_FACADE[[#This Row],[REF]]," du procédé ",REFERENCEMENT_FACADE[[#This Row],[NOM COMMERCIAL DU PROCEDE]]," : vise la pose sur : ",IF(MID(REFERENCEMENT_FACADE[[#This Row],[COB (NF DTU 31.2)]],1,3)="OUI","COB (NF DTU 31.2) ; ",""),IF(MID(REFERENCEMENT_FACADE[[#This Row],[CLT (Sous AT/DTA)]],1,3)="OUI","CLT (Sous AT/DTA)) ; ",""),IF(MID(REFERENCEMENT_FACADE[[#This Row],[FOB (NF DTU 31.4)]],1,3)="OUI","FOB (NF DTU 31.4) ; ",""),IF(MID(REFERENCEMENT_FACADE[[#This Row],[FOB (Sous AT/DTA/ATEx)]],1,3)="OUI","FOB (Sous AT/DTA/ATEx) ; ",""),"pour une hauteur max de ",REFERENCEMENT_FACADE[[#This Row],[LIMITATION DE HAUTEUR DE FACADE]],"m")</f>
        <v>Appréciation Technique d'Expérimentation (ATEx cas a) 2944_v1 du procédé Façade à ossature bois non porteuse perspirante : vise la pose sur : FOB (Sous AT/DTA/ATEx) ; pour une hauteur max de 28m</v>
      </c>
    </row>
    <row r="21" spans="1:98" s="5" customFormat="1" ht="409.6" x14ac:dyDescent="0.3">
      <c r="A21" s="275">
        <v>45049</v>
      </c>
      <c r="B21" s="125" t="s">
        <v>125</v>
      </c>
      <c r="C21" s="125"/>
      <c r="D21" s="43" t="s">
        <v>1760</v>
      </c>
      <c r="E21" s="191"/>
      <c r="F21" s="125" t="s">
        <v>595</v>
      </c>
      <c r="G21" s="173" t="s">
        <v>1489</v>
      </c>
      <c r="H21" s="174" t="s">
        <v>10</v>
      </c>
      <c r="I21" s="175" t="s">
        <v>27</v>
      </c>
      <c r="J21" s="176" t="s">
        <v>27</v>
      </c>
      <c r="K21" s="176" t="s">
        <v>9</v>
      </c>
      <c r="L21" s="68" t="str">
        <f>IF(REFERENCEMENT_FACADE[[#This Row],[Charpente bois (NF DTU 31.1)]]="OUI","SO",IF(OR(REFERENCEMENT_FACADE[[#This Row],[FOB (Sous AT/DTA/ATEx)]]="OUI",REFERENCEMENT_FACADE[[#This Row],[FOB (NF DTU 31.4)]]="OUI"),"OUI","SO"))</f>
        <v>OUI</v>
      </c>
      <c r="M21" s="177" t="s">
        <v>27</v>
      </c>
      <c r="N21" s="178" t="s">
        <v>357</v>
      </c>
      <c r="O21" s="125" t="s">
        <v>357</v>
      </c>
      <c r="P21" s="125" t="s">
        <v>357</v>
      </c>
      <c r="Q21" s="125" t="s">
        <v>357</v>
      </c>
      <c r="R21" s="125" t="s">
        <v>357</v>
      </c>
      <c r="S21" s="125" t="s">
        <v>357</v>
      </c>
      <c r="T21" s="125" t="s">
        <v>10</v>
      </c>
      <c r="U21" s="125" t="s">
        <v>10</v>
      </c>
      <c r="V21" s="125" t="s">
        <v>10</v>
      </c>
      <c r="W21" s="173" t="s">
        <v>10</v>
      </c>
      <c r="X21" s="187" t="s">
        <v>357</v>
      </c>
      <c r="Y21" s="125" t="s">
        <v>357</v>
      </c>
      <c r="Z21" s="125" t="s">
        <v>357</v>
      </c>
      <c r="AA21" s="125" t="s">
        <v>357</v>
      </c>
      <c r="AB21" s="125" t="s">
        <v>357</v>
      </c>
      <c r="AC21" s="125" t="s">
        <v>357</v>
      </c>
      <c r="AD21" s="125" t="s">
        <v>10</v>
      </c>
      <c r="AE21" s="125" t="s">
        <v>10</v>
      </c>
      <c r="AF21" s="125" t="s">
        <v>10</v>
      </c>
      <c r="AG21" s="173" t="s">
        <v>10</v>
      </c>
      <c r="AH21" s="189" t="s">
        <v>661</v>
      </c>
      <c r="AI21" s="162"/>
      <c r="AJ21" s="232" t="s">
        <v>1663</v>
      </c>
      <c r="AK21" s="232" t="s">
        <v>1663</v>
      </c>
      <c r="AL21" s="232" t="s">
        <v>1663</v>
      </c>
      <c r="AM21" s="232" t="s">
        <v>1663</v>
      </c>
      <c r="AN21" s="232" t="s">
        <v>1663</v>
      </c>
      <c r="AO21" s="232" t="s">
        <v>1663</v>
      </c>
      <c r="AP21" s="162"/>
      <c r="AQ21" s="162"/>
      <c r="AR21" s="162"/>
      <c r="AS21" s="162"/>
      <c r="AT21" s="232" t="s">
        <v>1663</v>
      </c>
      <c r="AU21" s="232" t="s">
        <v>1663</v>
      </c>
      <c r="AV21" s="232" t="s">
        <v>1663</v>
      </c>
      <c r="AW21" s="232" t="s">
        <v>1663</v>
      </c>
      <c r="AX21" s="232" t="s">
        <v>1663</v>
      </c>
      <c r="AY21" s="232" t="s">
        <v>1663</v>
      </c>
      <c r="AZ21" s="162"/>
      <c r="BA21" s="162"/>
      <c r="BB21" s="162"/>
      <c r="BC21" s="162"/>
      <c r="BD21" s="242" t="s">
        <v>1665</v>
      </c>
      <c r="BE21" s="178">
        <v>4</v>
      </c>
      <c r="BF21" s="125" t="s">
        <v>328</v>
      </c>
      <c r="BG21" s="125" t="s">
        <v>328</v>
      </c>
      <c r="BH21" s="125" t="s">
        <v>328</v>
      </c>
      <c r="BI21" s="179" t="s">
        <v>1175</v>
      </c>
      <c r="BJ21" s="40" t="s">
        <v>1394</v>
      </c>
      <c r="BK21" s="180" t="s">
        <v>662</v>
      </c>
      <c r="BL21" s="178">
        <v>2</v>
      </c>
      <c r="BM21" s="125" t="s">
        <v>596</v>
      </c>
      <c r="BN21" s="125" t="s">
        <v>12</v>
      </c>
      <c r="BO21" s="125" t="s">
        <v>597</v>
      </c>
      <c r="BP21" s="181"/>
      <c r="BQ21" s="181">
        <v>44992</v>
      </c>
      <c r="BR21" s="181">
        <v>46752</v>
      </c>
      <c r="BS21" s="182">
        <f ca="1">+(REFERENCEMENT_FACADE[[#This Row],[AVIS LIMITE AU / VALIDITE]]&gt;=TODAY())*1</f>
        <v>1</v>
      </c>
      <c r="BT21" s="125" t="s">
        <v>9</v>
      </c>
      <c r="BU21" s="125" t="str">
        <f ca="1">IF(REFERENCEMENT_FACADE[[#This Row],[ -&gt; AT/DTA : Sur liste verte C2p (OUI/NON)
-&gt; ATex (Avis favorable / Avis défavorable)
-&gt; Autre : SO]]&lt;&gt;"",IF(AND(OR(REFERENCEMENT_FACADE[[#This Row],[ -&gt; AT/DTA : Sur liste verte C2p (OUI/NON)
-&gt; ATex (Avis favorable / Avis défavorable)
-&gt; Autre : SO]]="OUI",REFERENCEMENT_FACADE[[#This Row],[ -&gt; AT/DTA : Sur liste verte C2p (OUI/NON)
-&gt; ATex (Avis favorable / Avis défavorable)
-&gt; Autre : SO]]="FAVORABLE",REFERENCEMENT_FACADE[[#This Row],[ -&gt; AT/DTA : Sur liste verte C2p (OUI/NON)
-&gt; ATex (Avis favorable / Avis défavorable)
-&gt; Autre : SO]]="SO
(DTU)",REFERENCEMENT_FACADE[[#This Row],[ -&gt; AT/DTA : Sur liste verte C2p (OUI/NON)
-&gt; ATex (Avis favorable / Avis défavorable)
-&gt; Autre : SO]]="SO 
(RECO -RAGE)",REFERENCEMENT_FACADE[[#This Row],[ -&gt; AT/DTA : Sur liste verte C2p (OUI/NON)
-&gt; ATex (Avis favorable / Avis défavorable)
-&gt; Autre : SO]]="OUI AVEC UN SUIVI DU RETOUR D'EXPERIENCE",
REFERENCEMENT_FACADE[[#This Row],[ -&gt; AT/DTA : Sur liste verte C2p (OUI/NON)
-&gt; ATex (Avis favorable / Avis défavorable)
-&gt; Autre : SO]]="SO 
(RP)"),REFERENCEMENT_FACADE[[#This Row],[VALIDITE]]=1),"TC",IF(REFERENCEMENT_FACADE[[#This Row],[VALIDITE]]=0,"TNC"&amp;CHAR(10)&amp;"(L'évaluation technique n'est plus valide)",IF(REFERENCEMENT_FACADE[[#This Row],[TYPE DE DOCUMENT DE REFERENCE]]="Appréciation Technique de Transition","TNC"&amp;CHAR(10)&amp;"(Les Appréciations Techniques de Transition ne sont pas reconnues en technique courante)",IF(REFERENCEMENT_FACADE[[#This Row],[ -&gt; AT/DTA : Sur liste verte C2p (OUI/NON)
-&gt; ATex (Avis favorable / Avis défavorable)
-&gt; Autre : SO]]="NON (EVALUATION RECENTE)","TNC"&amp;CHAR(10)&amp;"(Non sur liste verte de la C2p à date de référencement / EVALUATION RECENTE)","TNC"&amp;CHAR(10)&amp;"(N'est pas sur liste verte de la C2p à date du référencement)")))))</f>
        <v>TC</v>
      </c>
      <c r="BV21" s="173" t="s">
        <v>1378</v>
      </c>
      <c r="BW21" s="178" t="s">
        <v>658</v>
      </c>
      <c r="BX21" s="125" t="s">
        <v>659</v>
      </c>
      <c r="BY21" s="173"/>
      <c r="BZ21" s="318" t="s">
        <v>660</v>
      </c>
      <c r="CA21" s="320" t="s">
        <v>638</v>
      </c>
      <c r="CB21" s="320"/>
      <c r="CC21" s="127" t="str">
        <f>IF(OR(REFERENCEMENT_FACADE[[#This Row],[TYPE DE DOCUMENT DE REFERENCE]]="Document Technique d'Application (DTA)",REFERENCEMENT_FACADE[[#This Row],[TYPE DE DOCUMENT DE REFERENCE]]="Avis Technique"),CONCATENATE("https://evaluation.cstb.fr/fr/avis-technique/detail/",SUBSTITUTE(REFERENCEMENT_FACADE[[#This Row],[REF]],"/","-"),"/"),IF(REFERENCEMENT_FACADE[[#This Row],[TYPE DE DOCUMENT DE REFERENCE]]=("Appréciation Technique d'Expérimentation (ATEx cas a)"),CONCATENATE("https://evaluation.cstb.fr/fr/appreciation-technique-expertise-atex/detail/",SUBSTITUTE(REFERENCEMENT_FACADE[[#This Row],[REF]],"_","-"),"/"),CONCATENATE("https://evaluation.cstb.fr/fr/appreciation-technique-transition-att/download/att-",SUBSTITUTE(SUBSTITUTE(REFERENCEMENT_FACADE[[#This Row],[REF]],"/","-"),"_","-"),"/")))</f>
        <v>https://evaluation.cstb.fr/fr/avis-technique/detail/2.1-14-1636_V2/</v>
      </c>
      <c r="CD21" s="127" t="s">
        <v>760</v>
      </c>
      <c r="CE21" s="127" t="str">
        <f>CONCATENATE(IF(REFERENCEMENT_FACADE[[#This Row],[Ancienne version]]=""," ",CONCATENATE(IF(OR(REFERENCEMENT_FACADE[[#This Row],[TYPE DE DOCUMENT DE REFERENCE]]="Avis Technique",REFERENCEMENT_FACADE[[#This Row],[TYPE DE DOCUMENT DE REFERENCE]]="ATEx"),"L'","Le "),REFERENCEMENT_FACADE[[#This Row],[TYPE DE DOCUMENT DE REFERENCE]]," n°",REFERENCEMENT_FACADE[[#This Row],[REF]]," annule et remplace ",IF(OR(REFERENCEMENT_FACADE[[#This Row],[TYPE DE DOCUMENT DE REFERENCE]]="Avis Technique",REFERENCEMENT_FACADE[[#This Row],[TYPE DE DOCUMENT DE REFERENCE]]="ATEx"),"l' ","le "),REFERENCEMENT_FACADE[[#This Row],[TYPE DE DOCUMENT DE REFERENCE]]," n° ",REFERENCEMENT_FACADE[[#This Row],[Ancienne version]])),
IF(AND(REFERENCEMENT_FACADE[[#This Row],[Ancienne version]]&lt;&gt;"",REFERENCEMENT_FACADE[[#This Row],[ -&gt; AT/DTA : Sur liste verte C2p (OUI/NON)
-&gt; ATex (Avis favorable / Avis défavorable)
-&gt; Autre : SO]]="OUI"),CHAR(10),""),
IF(REFERENCEMENT_FACADE[[#This Row],[ -&gt; AT/DTA : Sur liste verte C2p (OUI/NON)
-&gt; ATex (Avis favorable / Avis défavorable)
-&gt; Autre : SO]]="OUI","Sur liste verte de la C2p à la date du référencement",""))</f>
        <v>L'Avis Technique n°2.1/14-1636_V2 annule et remplace l' Avis Technique n° 2.1/14-1636_V1.1
Sur liste verte de la C2p à la date du référencement</v>
      </c>
      <c r="CF21" s="127" t="str">
        <f>IF((SUPP_VISE=LISTES!$Q$2),REFERENCEMENT_FACADE[[#This Row],[Charpente bois (NF DTU 31.1)]],
IF((SUPP_VISE=LISTES!$Q$3),REFERENCEMENT_FACADE[[#This Row],[COB (NF DTU 31.2)]],
IF((SUPP_VISE=LISTES!$Q$4),REFERENCEMENT_FACADE[[#This Row],[FOB (NF DTU 31.4)]],
IF((SUPP_VISE=LISTES!$Q$5),REFERENCEMENT_FACADE[[#This Row],[FOB (Sous AT/DTA/ATEx)]],
IF((SUPP_VISE=LISTES!$Q$6),REFERENCEMENT_FACADE[[#This Row],[FOB (NF DTU 31.4 et/ou Sous AT/DTA/Atex)]],
IF((SUPP_VISE=LISTES!$Q$7),REFERENCEMENT_FACADE[[#This Row],[CLT (Sous AT/DTA)]],"ERREUR"))))))</f>
        <v>ERREUR</v>
      </c>
      <c r="CG21" s="127" t="str">
        <f>IF((HAUT_VISEE&lt;=6),IF(OR(MID(SITUA_VISEE,1,1)="a",MID(SITUA_VISEE,1,1)="b",MID(SITUA_VISEE,1,1)="c"),REFERENCEMENT_FACADE[[#This Row],[≤ 6 m (situation a à c)]],REFERENCEMENT_FACADE[[#This Row],[≤ 6 m (situation d)]]),
IF(AND(6&lt;HAUT_VISEE,HAUT_VISEE&lt;=9),IF(OR(MID(SITUA_VISEE,1,1)="a",MID(SITUA_VISEE,1,1)="b",MID(SITUA_VISEE,1,1)="c"),REFERENCEMENT_FACADE[[#This Row],[≤ 9 m (situation a à c)]],REFERENCEMENT_FACADE[[#This Row],[≤ 9 m (situation d)]]),
IF(AND(9&lt;HAUT_VISEE,HAUT_VISEE&lt;=10),IF(OR(MID(SITUA_VISEE,1,1)="a",MID(SITUA_VISEE,1,1)="b",MID(SITUA_VISEE,1,1)="c"),REFERENCEMENT_FACADE[[#This Row],[≤ 10 m (situation a à c)]],REFERENCEMENT_FACADE[[#This Row],[≤ 10 m (situation d)]]),
IF(AND(10&lt;HAUT_VISEE,HAUT_VISEE&lt;=18),IF(OR(MID(SITUA_VISEE,1,1)="a",MID(SITUA_VISEE,1,1)="b",MID(SITUA_VISEE,1,1)="c"),REFERENCEMENT_FACADE[[#This Row],[≤ 15 m (situation a à c)]],REFERENCEMENT_FACADE[[#This Row],[≤ 15 m (situation d)]]),
IF(AND(10&lt;HAUT_VISEE,HAUT_VISEE&lt;=18),IF(OR(MID(SITUA_VISEE,1,1)="a",MID(SITUA_VISEE,1,1)="b",MID(SITUA_VISEE,1,1)="c"),REFERENCEMENT_FACADE[[#This Row],[≤ 18 m (situation a à c)]],REFERENCEMENT_FACADE[[#This Row],[≤ 18 m (situation d)]]),
IF(AND(18&lt;HAUT_VISEE,HAUT_VISEE&lt;=28),IF(OR(MID(SITUA_VISEE,1,1)="a",MID(SITUA_VISEE,1,1)="b",MID(SITUA_VISEE,1,1)="c"),REFERENCEMENT_FACADE[[#This Row],[≤ 28 m (situation a à c)]],REFERENCEMENT_FACADE[[#This Row],[≤ 28 m (situation d)]]),
IF(AND(28&lt;HAUT_VISEE,HAUT_VISEE&lt;=34),IF(OR(MID(SITUA_VISEE,1,1)="a",MID(SITUA_VISEE,1,1)="b",MID(SITUA_VISEE,1,1)="c"),REFERENCEMENT_FACADE[[#This Row],[≤ 34 m (situation a à c)]],REFERENCEMENT_FACADE[[#This Row],[≤ 34 m (situation d)]]),
IF(AND(34&lt;HAUT_VISEE,HAUT_VISEE&lt;=36),IF(OR(MID(SITUA_VISEE,1,1)="a",MID(SITUA_VISEE,1,1)="b",MID(SITUA_VISEE,1,1)="c"),REFERENCEMENT_FACADE[[#This Row],[≤ 36 m (situation a à c)]],REFERENCEMENT_FACADE[[#This Row],[≤ 36 m (situation d)]]),
IF(AND(36&lt;HAUT_VISEE,HAUT_VISEE&lt;=40),IF(OR(MID(SITUA_VISEE,1,1)="a",MID(SITUA_VISEE,1,1)="b",MID(SITUA_VISEE,1,1)="c"),REFERENCEMENT_FACADE[[#This Row],[≤ 40 m (situation a à c)]],REFERENCEMENT_FACADE[[#This Row],[≤ 40 m (situation d)]]),
IF(AND(40&lt;HAUT_VISEE,HAUT_VISEE&lt;=50),IF(OR(MID(SITUA_VISEE,1,1)="a",MID(SITUA_VISEE,1,1)="b",MID(SITUA_VISEE,1,1)="c"),REFERENCEMENT_FACADE[[#This Row],[≤ 50 m (situation a à c)]],REFERENCEMENT_FACADE[[#This Row],[≤ 50 m (situation d)]]),"ERREUR"))))))))))</f>
        <v>OUI*</v>
      </c>
      <c r="CH21" s="127">
        <f>IF(MID(SITUA_VISEE,1,1)="d",
IF(MID(REFERENCEMENT_FACADE[[#This Row],[≤ 50 m (situation d)]],1,3)="OUI",50,IF(MID(REFERENCEMENT_FACADE[[#This Row],[≤ 40 m (situation d)]],1,3)="OUI",40,IF(MID(REFERENCEMENT_FACADE[[#This Row],[≤ 36 m (situation d)]],1,3)="OUI",36,IF(MID(REFERENCEMENT_FACADE[[#This Row],[≤ 34 m (situation d)]],1,3)="OUI",34,IF(MID(REFERENCEMENT_FACADE[[#This Row],[≤ 28 m (situation d)]],1,3)="OUI",28,IF(MID(REFERENCEMENT_FACADE[[#This Row],[≤ 18 m (situation d)]],1,3)="OUI",18,IF(MID(REFERENCEMENT_FACADE[[#This Row],[≤ 15 m (situation d)]],1,3)="OUI",15,IF(MID(REFERENCEMENT_FACADE[[#This Row],[≤ 10 m (situation d)]],1,3)="OUI",10,IF(MID(REFERENCEMENT_FACADE[[#This Row],[≤ 9 m (situation d)]],1,3)="OUI",9,IF(MID(REFERENCEMENT_FACADE[[#This Row],[≤ 6 m (situation d)]],1,3)="OUI",6,"")))))))))),
IF(MID(REFERENCEMENT_FACADE[[#This Row],[≤ 50 m (situation a à c)]],1,3)="OUI",50,IF(MID(REFERENCEMENT_FACADE[[#This Row],[≤ 40 m (situation a à c)]],1,3)="OUI",40,IF(MID(REFERENCEMENT_FACADE[[#This Row],[≤ 36 m (situation a à c)]],1,3)="OUI",36,IF(MID(REFERENCEMENT_FACADE[[#This Row],[≤ 34 m (situation a à c)]],1,3)="OUI",34,IF(MID(REFERENCEMENT_FACADE[[#This Row],[≤ 28 m (situation a à c)]],1,3)="OUI",28,IF(MID(REFERENCEMENT_FACADE[[#This Row],[≤ 18 m (situation a à c)]],1,3)="OUI",18,IF(MID(REFERENCEMENT_FACADE[[#This Row],[≤ 15 m (situation a à c)]],1,3)="OUI",15,IF(MID(REFERENCEMENT_FACADE[[#This Row],[≤ 10 m (situation a à c)]],1,3)="OUI",10,IF(MID(REFERENCEMENT_FACADE[[#This Row],[≤ 9 m (situation a à c)]],1,3)="OUI",9,IF(MID(REFERENCEMENT_FACADE[[#This Row],[≤ 6 m (situation a à c)]],1,3)="OUI",6,"")))))))))))</f>
        <v>28</v>
      </c>
      <c r="CI21" s="127" t="str">
        <f>IF(RECH_CATEGORIE=TRUE,IF((CATEG_VISEE=LISTES!$O$2),REFERENCEMENT_FACADE[[#This Row],[I]],
IF((CATEG_VISEE=LISTES!$O$3),REFERENCEMENT_FACADE[[#This Row],[II]],
IF((CATEG_VISEE=LISTES!$O$4),REFERENCEMENT_FACADE[[#This Row],[III]],
IF((CATEG_VISEE=LISTES!$O$5),REFERENCEMENT_FACADE[[#This Row],[IV]],"ERREUR")))),
REFERENCEMENT_FACADE[[#This Row],[I]]&amp;CHAR(10)&amp;REFERENCEMENT_FACADE[[#This Row],[II]]&amp;CHAR(10)&amp;REFERENCEMENT_FACADE[[#This Row],[III]]&amp;CHAR(10)&amp;REFERENCEMENT_FACADE[[#This Row],[IV]])</f>
        <v>4
4**
4**
4**</v>
      </c>
      <c r="CJ21" s="127" t="str">
        <f>IF(RECH_CATEGORIE=TRUE,IF(OR(REFERENCEMENT_FACADE[[#This Row],[I]]="NC",REFERENCEMENT_FACADE[[#This Row],[II]]="NC",REFERENCEMENT_FACADE[[#This Row],[III]]="NC",REFERENCEMENT_FACADE[[#This Row],[IV]]="NC"),"ERREUR",IF(MID(ZONE_SIS_VISEE,1,1)&lt;=MID(REFERENCEMENT_FACADE[[#This Row],[IV]],1,1),REFERENCEMENT_FACADE[[#Headers],[IV]],IF(MID(ZONE_SIS_VISEE,1,1)&lt;=MID(REFERENCEMENT_FACADE[[#This Row],[III]],1,1),REFERENCEMENT_FACADE[[#Headers],[III]],IF(MID(ZONE_SIS_VISEE,1,1)&lt;=MID(REFERENCEMENT_FACADE[[#This Row],[II]],1,1),REFERENCEMENT_FACADE[[#Headers],[II]],IF(MID(ZONE_SIS_VISEE,1,1)&lt;=MID(REFERENCEMENT_FACADE[[#This Row],[I]],1,1),REFERENCEMENT_FACADE[[#Headers],[I]],""))))),
REFERENCEMENT_FACADE[[#Headers],[I]]&amp;CHAR(10)&amp;REFERENCEMENT_FACADE[[#Headers],[II]]&amp;CHAR(10)&amp;REFERENCEMENT_FACADE[[#Headers],[III]]&amp;CHAR(10)&amp;REFERENCEMENT_FACADE[[#Headers],[IV]])</f>
        <v>I
II
III
IV</v>
      </c>
      <c r="CK21" s="127" t="str">
        <f>CONCATENATE(IF(MID(REFERENCEMENT_FACADE[[#This Row],[Charpente bois (NF DTU 31.1)]],1,3)="oui",LISTES!$Q$2,""),IF(AND(MID(REFERENCEMENT_FACADE[[#This Row],[COB (NF DTU 31.2)]],1,3)="oui",MID(REFERENCEMENT_FACADE[[#This Row],[Charpente bois (NF DTU 31.1)]],1,3)="oui")," / ",""),IF(MID(REFERENCEMENT_FACADE[[#This Row],[COB (NF DTU 31.2)]],1,3)="oui",LISTES!$Q$3,""),IF(OR(AND(MID(REFERENCEMENT_FACADE[[#This Row],[COB (NF DTU 31.2)]],1,3)="oui",MID(REFERENCEMENT_FACADE[[#This Row],[FOB (NF DTU 31.4)]],1,3)="oui"),AND(MID(REFERENCEMENT_FACADE[[#This Row],[COB (NF DTU 31.2)]],1,3)="oui",MID(REFERENCEMENT_FACADE[[#This Row],[CLT (Sous AT/DTA)]],1,3)="oui"))," / ",""),IF(MID(REFERENCEMENT_FACADE[[#This Row],[FOB (NF DTU 31.4)]],1,3)="oui",LISTES!$Q$4,""),IF(AND(MID(REFERENCEMENT_FACADE[[#This Row],[CLT (Sous AT/DTA)]],1,3)="oui",MID(REFERENCEMENT_FACADE[[#This Row],[FOB (NF DTU 31.4)]],1,3)="oui")," / ",""),IF(MID(REFERENCEMENT_FACADE[[#This Row],[CLT (Sous AT/DTA)]],1,3)="oui",LISTES!$Q$7,IF(MID(REFERENCEMENT_FACADE[[#This Row],[FOB (Sous AT/DTA/ATEx)]],1,3)="oui",LISTES!$Q$5,"")))</f>
        <v>FOB (Sous AT/DTA/ATEx)</v>
      </c>
      <c r="CL21" s="127" t="str">
        <f>IF(AND(RECH_HAUTEUR=TRUE,HAUT_VISEE&lt;&gt;"",SITUA_VISEE&lt;&gt;""),IF(MID(SITUA_VISEE,1,1)="d",
IF(MID(REFERENCEMENT_FACADE[[#This Row],[≤ 50 m (situation d)]],1,3)="OUI","≤ 50 m",IF(MID(REFERENCEMENT_FACADE[[#This Row],[≤ 40 m (situation d)]],1,3)="OUI","≤ 40 m",IF(MID(REFERENCEMENT_FACADE[[#This Row],[≤ 36 m (situation d)]],1,3)="OUI","≤ 36 m",IF(MID(REFERENCEMENT_FACADE[[#This Row],[≤ 34 m (situation d)]],1,3)="OUI","≤ 34 m",IF(MID(REFERENCEMENT_FACADE[[#This Row],[≤ 28 m (situation d)]],1,3)="OUI","≤ 28 m",IF(MID(REFERENCEMENT_FACADE[[#This Row],[≤ 18 m (situation d)]],1,3)="OUI","≤ 18 m",IF(MID(REFERENCEMENT_FACADE[[#This Row],[≤ 15 m (situation d)]],1,3)="OUI","≤ 15 m",IF(MID(REFERENCEMENT_FACADE[[#This Row],[≤ 10 m (situation d)]],1,3)="OUI","≤ 10 m",IF(MID(REFERENCEMENT_FACADE[[#This Row],[≤ 9 m (situation d)]],1,3)="OUI","≤ 9 m",IF(MID(REFERENCEMENT_FACADE[[#This Row],[≤ 6 m (situation d)]],1,3)="OUI","≤ 6 m","")))))))))),
IF(MID(REFERENCEMENT_FACADE[[#This Row],[≤ 50 m (situation a à c)]],1,3)="OUI","≤ 50 m",IF(MID(REFERENCEMENT_FACADE[[#This Row],[≤ 40 m (situation a à c)]],1,3)="OUI","≤ 40 m",IF(MID(REFERENCEMENT_FACADE[[#This Row],[≤ 36 m (situation a à c)]],1,3)="OUI","≤ 36 m",IF(MID(REFERENCEMENT_FACADE[[#This Row],[≤ 34 m (situation a à c)]],1,3)="OUI","≤ 34 m",IF(MID(REFERENCEMENT_FACADE[[#This Row],[≤ 28 m (situation a à c)]],1,3)="OUI","≤ 28 m",IF(MID(REFERENCEMENT_FACADE[[#This Row],[≤ 18 m (situation a à c)]],1,3)="OUI","≤ 18 m",IF(MID(REFERENCEMENT_FACADE[[#This Row],[≤ 15 m (situation a à c)]],1,3)="OUI","≤ 15 m",IF(MID(REFERENCEMENT_FACADE[[#This Row],[≤ 10 m (situation a à c)]],1,3)="OUI","≤ 10 m",IF(MID(REFERENCEMENT_FACADE[[#This Row],[≤ 9 m (situation a à c)]],1,3)="OUI","≤ 9 m",IF(MID(REFERENCEMENT_FACADE[[#This Row],[≤ 6 m (situation a à c)]],1,3)="OUI","≤ 6 m",""))))))))))),
CONCATENATE(IF(MID(REFERENCEMENT_FACADE[[#This Row],[≤ 50 m (situation a à c)]],1,3)="OUI","(Situation a à c) h≤ 50 m"&amp;CHAR(10),IF(MID(REFERENCEMENT_FACADE[[#This Row],[≤ 40 m (situation a à c)]],1,3)="OUI","(Situation a à c) h≤ 40 m"&amp;CHAR(10),IF(MID(REFERENCEMENT_FACADE[[#This Row],[≤ 36 m (situation a à c)]],1,3)="OUI","(Situation a à c) h≤ 36 m"&amp;CHAR(10),IF(MID(REFERENCEMENT_FACADE[[#This Row],[≤ 34 m (situation a à c)]],1,3)="OUI","(Situation a à c) h≤ 34 m"&amp;CHAR(10),IF(MID(REFERENCEMENT_FACADE[[#This Row],[≤ 28 m (situation a à c)]],1,3)="OUI","(Situation a à c) h≤ 28 m"&amp;CHAR(10),IF(MID(REFERENCEMENT_FACADE[[#This Row],[≤ 18 m (situation a à c)]],1,3)="OUI","(Situation a à c) h≤ 18 m"&amp;CHAR(10),IF(MID(REFERENCEMENT_FACADE[[#This Row],[≤ 15 m (situation a à c)]],1,3)="OUI","(Situation a à c) h≤ 15 m"&amp;CHAR(10),IF(MID(REFERENCEMENT_FACADE[[#This Row],[≤ 10 m (situation a à c)]],1,3)="OUI","(Situation a à c) h≤ 10 m"&amp;CHAR(10),IF(MID(REFERENCEMENT_FACADE[[#This Row],[≤ 9 m (situation a à c)]],1,3)="OUI","(Situation a à c) h≤ 9 m"&amp;CHAR(10),IF(MID(REFERENCEMENT_FACADE[[#This Row],[≤ 6 m (situation a à c)]],1,3)="OUI","(Situation a à c) h≤ 6 m"&amp;CHAR(10),"")))))))))),IF(MID(REFERENCEMENT_FACADE[[#This Row],[≤ 50 m (situation d)]],1,3)="OUI","(Situation d) h≤ 50 m",IF(MID(REFERENCEMENT_FACADE[[#This Row],[≤ 40 m (situation d)]],1,3)="OUI","(Situation d) h≤ 40 m",IF(MID(REFERENCEMENT_FACADE[[#This Row],[≤ 36 m (situation d)]],1,3)="OUI","(Situation d) h≤ 36 m",IF(MID(REFERENCEMENT_FACADE[[#This Row],[≤ 34 m (situation d)]],1,3)="OUI","(Situation d) h≤ 34 m",IF(MID(REFERENCEMENT_FACADE[[#This Row],[≤ 28 m (situation d)]],1,3)="OUI","(Situation d) h≤ 28 m",IF(MID(REFERENCEMENT_FACADE[[#This Row],[≤ 18 m (situation d)]],1,3)="OUI","(Situation d) h≤ 18 m",IF(MID(REFERENCEMENT_FACADE[[#This Row],[≤ 15 m (situation d)]],1,3)="OUI","(Situation d) h≤ 15 m",IF(MID(REFERENCEMENT_FACADE[[#This Row],[≤ 10 m (situation d)]],1,3)="OUI","(Situation d) h≤ 10 m",IF(MID(REFERENCEMENT_FACADE[[#This Row],[≤ 9 m (situation d)]],1,3)="OUI","(Situation d) h≤ 9 m",IF(MID(REFERENCEMENT_FACADE[[#This Row],[≤ 6 m (situation d)]],1,3)="OUI","(Situation d) h≤ 6 m",""))))))))))))</f>
        <v>(Situation a à c) h≤ 28 m
(Situation d) h≤ 28 m</v>
      </c>
      <c r="CM21" s="127" t="str">
        <f>IF(OR(RECH_HAUTEUR=FALSE,HAUT_VISEE="",SITUA_VISEE=""),REFERENCEMENT_FACADE[[#This Row],[Cas où rien n''est sélectionné en hauteur]],
IF((HAUT_VISEE&lt;=6),IF(OR(MID(SITUA_VISEE,1,1)="a",MID(SITUA_VISEE,1,1)="b",MID(SITUA_VISEE,1,1)="c"),REFERENCEMENT_FACADE[[#This Row],[≤ 6 m (a à c)]],REFERENCEMENT_FACADE[[#This Row],[≤ 6 m (d)]]),
IF(AND(6&lt;HAUT_VISEE,HAUT_VISEE&lt;=9),IF(OR(MID(SITUA_VISEE,1,1)="a",MID(SITUA_VISEE,1,1)="b",MID(SITUA_VISEE,1,1)="c"),REFERENCEMENT_FACADE[[#This Row],[≤ 9 m (a à c)]],REFERENCEMENT_FACADE[[#This Row],[≤ 9 m (d)]]),
IF(AND(9&lt;HAUT_VISEE,HAUT_VISEE&lt;=10),IF(OR(MID(SITUA_VISEE,1,1)="a",MID(SITUA_VISEE,1,1)="b",MID(SITUA_VISEE,1,1)="c"),REFERENCEMENT_FACADE[[#This Row],[≤ 10 m (a à c)]],REFERENCEMENT_FACADE[[#This Row],[≤ 10 m (d)]]),
IF(AND(10&lt;HAUT_VISEE,HAUT_VISEE&lt;=18),IF(OR(MID(SITUA_VISEE,1,1)="a",MID(SITUA_VISEE,1,1)="b",MID(SITUA_VISEE,1,1)="c"),REFERENCEMENT_FACADE[[#This Row],[≤ 18 m (a à c)]],REFERENCEMENT_FACADE[[#This Row],[≤ 18 m (d)]]),
IF(AND(18&lt;HAUT_VISEE,HAUT_VISEE&lt;=28),IF(OR(MID(SITUA_VISEE,1,1)="a",MID(SITUA_VISEE,1,1)="b",MID(SITUA_VISEE,1,1)="c"),REFERENCEMENT_FACADE[[#This Row],[≤ 28 m (a à c)]],REFERENCEMENT_FACADE[[#This Row],[≤ 28 m (d)]]),
IF(AND(28&lt;HAUT_VISEE,HAUT_VISEE&lt;=34),IF(OR(MID(SITUA_VISEE,1,1)="a",MID(SITUA_VISEE,1,1)="b",MID(SITUA_VISEE,1,1)="c"),REFERENCEMENT_FACADE[[#This Row],[≤ 34 m (a à c)]],REFERENCEMENT_FACADE[[#This Row],[≤ 34 m (d)]]),
IF(AND(34&lt;HAUT_VISEE,HAUT_VISEE&lt;=36),IF(OR(MID(SITUA_VISEE,1,1)="a",MID(SITUA_VISEE,1,1)="b",MID(SITUA_VISEE,1,1)="c"),REFERENCEMENT_FACADE[[#This Row],[≤ 36 m (a à c)]],REFERENCEMENT_FACADE[[#This Row],[≤ 36 m (d)]]),
IF(AND(36&lt;HAUT_VISEE,HAUT_VISEE&lt;=40),IF(OR(MID(SITUA_VISEE,1,1)="a",MID(SITUA_VISEE,1,1)="b",MID(SITUA_VISEE,1,1)="c"),REFERENCEMENT_FACADE[[#This Row],[≤ 40 m (a à c)]],REFERENCEMENT_FACADE[[#This Row],[≤ 40 m (d)]]),
IF(AND(40&lt;HAUT_VISEE,HAUT_VISEE&lt;=50),IF(OR(MID(SITUA_VISEE,1,1)="a",MID(SITUA_VISEE,1,1)="b",MID(SITUA_VISEE,1,1)="c"),REFERENCEMENT_FACADE[[#This Row],[≤ 50 m (a à c)]],REFERENCEMENT_FACADE[[#This Row],[≤ 50 m (d)]])))))))))))</f>
        <v xml:space="preserve"> - Comme mentionné au §2.4.6 de l’Avis technique, la limite de hauteur du domaine d’emploi indiquée ci-contre correspond au domaine d’emploi le plus restreint entre celui du PANOBLOC et celui du revêtement extérieur. Le Panobloc pouvant être utilisé en façade jusqu’en 4ième famille pour des bâtiments d’habitation et jusqu’à une hauteur de plancher bas de dernier niveau de 28m pour les ERP et ERT, et comme le référentiel de la famille de revêtement extérieur ci-contre vise des hauteurs moindre, c’est donc le référentiel du revêtement qui limite le domaine d’emploi.
Nb : Le critère de recherche par hauteur n'étant pas coché ou les données (hauteur ou situation) n'étant pas saisies, l'utilisateur est alerté qu'il peut exister des limites de hauteurs et des dispositions particulières données dans le référentiel technique du procédé qui ne sont pas affichées. 
Le logiciel peut les faire apparaitre, pour ce faire : 
 - la case de recherche en fonction de la hauteur doit être cochée ;
 - les données de hauteur ET de situation du bâtiment doivent être saisies.</v>
      </c>
      <c r="CN21" s="185">
        <f ca="1">REFERENCEMENT_FACADE[[#This Row],[VALIDITE]]</f>
        <v>1</v>
      </c>
      <c r="CO21" s="127">
        <f>IF(RECH_SUPPORT=TRUE,IF(MID(REFERENCEMENT_FACADE[[#This Row],[Colonne support visé]],1,3)="OUI",1,IF(OR(MID(REFERENCEMENT_FACADE[[#This Row],[Colonne support visé]],1,3)="non",MID(REFERENCEMENT_FACADE[[#This Row],[Colonne support visé]],1,2)="SO"),0,0)),1)</f>
        <v>1</v>
      </c>
      <c r="CP21" s="127">
        <f>IF(RECH_HAUTEUR=FALSE,1,IF(AND(MID(REFERENCEMENT_FACADE[[#This Row],[Colonne situation visé]],1,3)="oui",HAUT_VISEE&lt;=REFERENCEMENT_FACADE[[#This Row],[LIMITATION DE HAUTEUR DE FACADE]],HAUT_VISEE&lt;&gt;"",SITUA_VISEE&lt;&gt;""),1,IF(MID(REFERENCEMENT_FACADE[[#This Row],[Colonne situation visé]],1,3)="non",0,"ERREUR")))</f>
        <v>1</v>
      </c>
      <c r="CQ21" s="127">
        <f>IF(RECH_CATEGORIE=FALSE,1,IF(REFERENCEMENT_FACADE[[#This Row],[Colonne catégorie visée]]="ERREUR",0,IF(AND(RECH_CATEGORIE=TRUE,MATCH(VALUE(LEFT(REFERENCEMENT_FACADE[[#This Row],[Colonne zone visée]],1)),LISTE_ZONE_SISMIQUE,0)&gt;=MATCH(ZONE_SIS_VISEE,LISTE_ZONE_SISMIQUE,0),MATCH(REFERENCEMENT_FACADE[[#This Row],[Colonne catégorie visée]],LISTE_CATEGORIE_BATIMENT,0)&gt;=MATCH(CATEG_VISEE,LISTE_CATEGORIE_BATIMENT,0)),1,0)))</f>
        <v>1</v>
      </c>
      <c r="CR21" s="127">
        <f ca="1">IF(REFERENCEMENT_FACADE[[#This Row],[Eligibilité procédé]]&lt;&gt;0,COUNTIF(REFERENCEMENT_FACADE[Eligibilité procédé],"&lt;="&amp;REFERENCEMENT_FACADE[[#This Row],[Eligibilité procédé]])-COUNTIF(REFERENCEMENT_FACADE[Eligibilité procédé],"=0"),ROWS(REFERENCEMENT_FACADE[Ordre]))</f>
        <v>4</v>
      </c>
      <c r="CS21" s="127">
        <f ca="1">IF(COUNTIF((REFERENCEMENT_FACADE[[#This Row],[Validité]:[zone de simicité]]),"&lt;&gt;"&amp;"")=SUM(REFERENCEMENT_FACADE[[#This Row],[Validité]:[zone de simicité]]),ROW(REFERENCEMENT_FACADE[[#This Row],[zone de simicité]]),"")</f>
        <v>21</v>
      </c>
      <c r="CT21" s="48" t="str">
        <f>CONCATENATE(REFERENCEMENT_FACADE[[#This Row],[TYPE DE DOCUMENT DE REFERENCE]]," ",REFERENCEMENT_FACADE[[#This Row],[REF]]," du procédé ",REFERENCEMENT_FACADE[[#This Row],[NOM COMMERCIAL DU PROCEDE]]," : vise la pose sur : ",IF(MID(REFERENCEMENT_FACADE[[#This Row],[COB (NF DTU 31.2)]],1,3)="OUI","COB (NF DTU 31.2) ; ",""),IF(MID(REFERENCEMENT_FACADE[[#This Row],[CLT (Sous AT/DTA)]],1,3)="OUI","CLT (Sous AT/DTA)) ; ",""),IF(MID(REFERENCEMENT_FACADE[[#This Row],[FOB (NF DTU 31.4)]],1,3)="OUI","FOB (NF DTU 31.4) ; ",""),IF(MID(REFERENCEMENT_FACADE[[#This Row],[FOB (Sous AT/DTA/ATEx)]],1,3)="OUI","FOB (Sous AT/DTA/ATEx) ; ",""),"pour une hauteur max de ",REFERENCEMENT_FACADE[[#This Row],[LIMITATION DE HAUTEUR DE FACADE]],"m")</f>
        <v>Avis Technique 2.1/14-1636_V2 du procédé Façade PANOBLOC : vise la pose sur : FOB (Sous AT/DTA/ATEx) ; pour une hauteur max de 28m</v>
      </c>
    </row>
    <row r="22" spans="1:98" s="5" customFormat="1" ht="216" x14ac:dyDescent="0.3">
      <c r="A22" s="190">
        <v>45062</v>
      </c>
      <c r="B22" s="43" t="s">
        <v>124</v>
      </c>
      <c r="C22" s="125" t="s">
        <v>1580</v>
      </c>
      <c r="D22" s="43" t="s">
        <v>1211</v>
      </c>
      <c r="E22" s="63"/>
      <c r="F22" s="43" t="s">
        <v>83</v>
      </c>
      <c r="G22" s="44" t="s">
        <v>83</v>
      </c>
      <c r="H22" s="52" t="s">
        <v>27</v>
      </c>
      <c r="I22" s="53" t="s">
        <v>9</v>
      </c>
      <c r="J22" s="39" t="s">
        <v>10</v>
      </c>
      <c r="K22" s="39" t="s">
        <v>10</v>
      </c>
      <c r="L22" s="68" t="str">
        <f>IF(REFERENCEMENT_FACADE[[#This Row],[Charpente bois (NF DTU 31.1)]]="OUI","SO",IF(OR(REFERENCEMENT_FACADE[[#This Row],[FOB (Sous AT/DTA/ATEx)]]="OUI",REFERENCEMENT_FACADE[[#This Row],[FOB (NF DTU 31.4)]]="OUI"),"OUI","SO"))</f>
        <v>SO</v>
      </c>
      <c r="M22" s="54" t="s">
        <v>158</v>
      </c>
      <c r="N22" s="42" t="s">
        <v>9</v>
      </c>
      <c r="O22" s="43" t="s">
        <v>9</v>
      </c>
      <c r="P22" s="43" t="s">
        <v>9</v>
      </c>
      <c r="Q22" s="43" t="s">
        <v>357</v>
      </c>
      <c r="R22" s="43" t="s">
        <v>357</v>
      </c>
      <c r="S22" s="43" t="s">
        <v>357</v>
      </c>
      <c r="T22" s="43" t="s">
        <v>10</v>
      </c>
      <c r="U22" s="43" t="s">
        <v>10</v>
      </c>
      <c r="V22" s="43" t="s">
        <v>10</v>
      </c>
      <c r="W22" s="44" t="s">
        <v>10</v>
      </c>
      <c r="X22" s="45" t="s">
        <v>9</v>
      </c>
      <c r="Y22" s="43" t="s">
        <v>9</v>
      </c>
      <c r="Z22" s="43" t="s">
        <v>9</v>
      </c>
      <c r="AA22" s="43" t="s">
        <v>357</v>
      </c>
      <c r="AB22" s="43" t="s">
        <v>357</v>
      </c>
      <c r="AC22" s="43" t="s">
        <v>357</v>
      </c>
      <c r="AD22" s="43" t="s">
        <v>10</v>
      </c>
      <c r="AE22" s="43" t="s">
        <v>10</v>
      </c>
      <c r="AF22" s="43" t="s">
        <v>10</v>
      </c>
      <c r="AG22" s="44" t="s">
        <v>10</v>
      </c>
      <c r="AH22" s="163"/>
      <c r="AI22" s="164"/>
      <c r="AJ22" s="120" t="s">
        <v>1726</v>
      </c>
      <c r="AK22" s="120" t="s">
        <v>1726</v>
      </c>
      <c r="AL22" s="120" t="s">
        <v>1726</v>
      </c>
      <c r="AM22" s="120" t="s">
        <v>1752</v>
      </c>
      <c r="AN22" s="120" t="s">
        <v>1752</v>
      </c>
      <c r="AO22" s="120" t="s">
        <v>1752</v>
      </c>
      <c r="AP22" s="83"/>
      <c r="AQ22" s="83"/>
      <c r="AR22" s="83"/>
      <c r="AS22" s="83"/>
      <c r="AT22" s="120" t="s">
        <v>1726</v>
      </c>
      <c r="AU22" s="120" t="s">
        <v>1726</v>
      </c>
      <c r="AV22" s="120" t="s">
        <v>1726</v>
      </c>
      <c r="AW22" s="120" t="s">
        <v>1752</v>
      </c>
      <c r="AX22" s="120" t="s">
        <v>1752</v>
      </c>
      <c r="AY22" s="120" t="s">
        <v>1752</v>
      </c>
      <c r="AZ22" s="83"/>
      <c r="BA22" s="83"/>
      <c r="BB22" s="83"/>
      <c r="BC22" s="83"/>
      <c r="BD22" s="84" t="s">
        <v>1408</v>
      </c>
      <c r="BE22" s="42">
        <v>4</v>
      </c>
      <c r="BF22" s="43" t="s">
        <v>328</v>
      </c>
      <c r="BG22" s="43" t="s">
        <v>328</v>
      </c>
      <c r="BH22" s="43" t="s">
        <v>328</v>
      </c>
      <c r="BI22" s="112" t="s">
        <v>1120</v>
      </c>
      <c r="BJ22" s="40" t="s">
        <v>1394</v>
      </c>
      <c r="BK22" s="158" t="s">
        <v>955</v>
      </c>
      <c r="BL22" s="42">
        <v>0</v>
      </c>
      <c r="BM22" s="43" t="s">
        <v>83</v>
      </c>
      <c r="BN22" s="43" t="s">
        <v>933</v>
      </c>
      <c r="BO22" s="43" t="s">
        <v>934</v>
      </c>
      <c r="BP22" s="87" t="s">
        <v>83</v>
      </c>
      <c r="BQ22" s="87">
        <v>42231</v>
      </c>
      <c r="BR22" s="87" t="s">
        <v>83</v>
      </c>
      <c r="BS22" s="123">
        <f ca="1">+(REFERENCEMENT_FACADE[[#This Row],[AVIS LIMITE AU / VALIDITE]]&gt;=TODAY())*1</f>
        <v>1</v>
      </c>
      <c r="BT22" s="43" t="s">
        <v>935</v>
      </c>
      <c r="BU22" s="43" t="str">
        <f ca="1">IF(REFERENCEMENT_FACADE[[#This Row],[ -&gt; AT/DTA : Sur liste verte C2p (OUI/NON)
-&gt; ATex (Avis favorable / Avis défavorable)
-&gt; Autre : SO]]&lt;&gt;"",IF(AND(OR(REFERENCEMENT_FACADE[[#This Row],[ -&gt; AT/DTA : Sur liste verte C2p (OUI/NON)
-&gt; ATex (Avis favorable / Avis défavorable)
-&gt; Autre : SO]]="OUI",REFERENCEMENT_FACADE[[#This Row],[ -&gt; AT/DTA : Sur liste verte C2p (OUI/NON)
-&gt; ATex (Avis favorable / Avis défavorable)
-&gt; Autre : SO]]="FAVORABLE",REFERENCEMENT_FACADE[[#This Row],[ -&gt; AT/DTA : Sur liste verte C2p (OUI/NON)
-&gt; ATex (Avis favorable / Avis défavorable)
-&gt; Autre : SO]]="SO
(DTU)",REFERENCEMENT_FACADE[[#This Row],[ -&gt; AT/DTA : Sur liste verte C2p (OUI/NON)
-&gt; ATex (Avis favorable / Avis défavorable)
-&gt; Autre : SO]]="SO 
(RECO -RAGE)",REFERENCEMENT_FACADE[[#This Row],[ -&gt; AT/DTA : Sur liste verte C2p (OUI/NON)
-&gt; ATex (Avis favorable / Avis défavorable)
-&gt; Autre : SO]]="OUI AVEC UN SUIVI DU RETOUR D'EXPERIENCE",
REFERENCEMENT_FACADE[[#This Row],[ -&gt; AT/DTA : Sur liste verte C2p (OUI/NON)
-&gt; ATex (Avis favorable / Avis défavorable)
-&gt; Autre : SO]]="SO 
(RP)"),REFERENCEMENT_FACADE[[#This Row],[VALIDITE]]=1),"TC",IF(REFERENCEMENT_FACADE[[#This Row],[VALIDITE]]=0,"TNC"&amp;CHAR(10)&amp;"(L'évaluation technique n'est plus valide)",IF(REFERENCEMENT_FACADE[[#This Row],[TYPE DE DOCUMENT DE REFERENCE]]="Appréciation Technique de Transition","TNC"&amp;CHAR(10)&amp;"(Les Appréciations Techniques de Transition ne sont pas reconnues en technique courante)",IF(REFERENCEMENT_FACADE[[#This Row],[ -&gt; AT/DTA : Sur liste verte C2p (OUI/NON)
-&gt; ATex (Avis favorable / Avis défavorable)
-&gt; Autre : SO]]="NON (EVALUATION RECENTE)","TNC"&amp;CHAR(10)&amp;"(Non sur liste verte de la C2p à date de référencement / EVALUATION RECENTE)","TNC"&amp;CHAR(10)&amp;"(N'est pas sur liste verte de la C2p à date du référencement)")))))</f>
        <v>TC</v>
      </c>
      <c r="BV22" s="44" t="s">
        <v>1380</v>
      </c>
      <c r="BW22" s="42" t="s">
        <v>937</v>
      </c>
      <c r="BX22" s="43" t="s">
        <v>938</v>
      </c>
      <c r="BY22" s="44"/>
      <c r="BZ22" s="57"/>
      <c r="CA22" s="134" t="s">
        <v>1228</v>
      </c>
      <c r="CB22" s="134"/>
      <c r="CC22" s="48"/>
      <c r="CD22" s="48"/>
      <c r="CE22" s="48" t="str">
        <f>CONCATENATE(IF(REFERENCEMENT_FACADE[[#This Row],[Ancienne version]]=""," ",CONCATENATE(IF(OR(REFERENCEMENT_FACADE[[#This Row],[TYPE DE DOCUMENT DE REFERENCE]]="Avis Technique",REFERENCEMENT_FACADE[[#This Row],[TYPE DE DOCUMENT DE REFERENCE]]="ATEx"),"L'","Le "),REFERENCEMENT_FACADE[[#This Row],[TYPE DE DOCUMENT DE REFERENCE]]," n°",REFERENCEMENT_FACADE[[#This Row],[REF]]," annule et remplace ",IF(OR(REFERENCEMENT_FACADE[[#This Row],[TYPE DE DOCUMENT DE REFERENCE]]="Avis Technique",REFERENCEMENT_FACADE[[#This Row],[TYPE DE DOCUMENT DE REFERENCE]]="ATEx"),"l' ","le "),REFERENCEMENT_FACADE[[#This Row],[TYPE DE DOCUMENT DE REFERENCE]]," n° ",REFERENCEMENT_FACADE[[#This Row],[Ancienne version]])),
IF(AND(REFERENCEMENT_FACADE[[#This Row],[Ancienne version]]&lt;&gt;"",REFERENCEMENT_FACADE[[#This Row],[ -&gt; AT/DTA : Sur liste verte C2p (OUI/NON)
-&gt; ATex (Avis favorable / Avis défavorable)
-&gt; Autre : SO]]="OUI"),CHAR(10),""),
IF(REFERENCEMENT_FACADE[[#This Row],[ -&gt; AT/DTA : Sur liste verte C2p (OUI/NON)
-&gt; ATex (Avis favorable / Avis défavorable)
-&gt; Autre : SO]]="OUI","Sur liste verte de la C2p à la date du référencement",""))</f>
        <v xml:space="preserve"> </v>
      </c>
      <c r="CF22" s="48" t="str">
        <f>IF((SUPP_VISE=LISTES!$Q$2),REFERENCEMENT_FACADE[[#This Row],[Charpente bois (NF DTU 31.1)]],
IF((SUPP_VISE=LISTES!$Q$3),REFERENCEMENT_FACADE[[#This Row],[COB (NF DTU 31.2)]],
IF((SUPP_VISE=LISTES!$Q$4),REFERENCEMENT_FACADE[[#This Row],[FOB (NF DTU 31.4)]],
IF((SUPP_VISE=LISTES!$Q$5),REFERENCEMENT_FACADE[[#This Row],[FOB (Sous AT/DTA/ATEx)]],
IF((SUPP_VISE=LISTES!$Q$6),REFERENCEMENT_FACADE[[#This Row],[FOB (NF DTU 31.4 et/ou Sous AT/DTA/Atex)]],
IF((SUPP_VISE=LISTES!$Q$7),REFERENCEMENT_FACADE[[#This Row],[CLT (Sous AT/DTA)]],"ERREUR"))))))</f>
        <v>ERREUR</v>
      </c>
      <c r="CG22" s="48" t="str">
        <f>IF((HAUT_VISEE&lt;=6),IF(OR(MID(SITUA_VISEE,1,1)="a",MID(SITUA_VISEE,1,1)="b",MID(SITUA_VISEE,1,1)="c"),REFERENCEMENT_FACADE[[#This Row],[≤ 6 m (situation a à c)]],REFERENCEMENT_FACADE[[#This Row],[≤ 6 m (situation d)]]),
IF(AND(6&lt;HAUT_VISEE,HAUT_VISEE&lt;=9),IF(OR(MID(SITUA_VISEE,1,1)="a",MID(SITUA_VISEE,1,1)="b",MID(SITUA_VISEE,1,1)="c"),REFERENCEMENT_FACADE[[#This Row],[≤ 9 m (situation a à c)]],REFERENCEMENT_FACADE[[#This Row],[≤ 9 m (situation d)]]),
IF(AND(9&lt;HAUT_VISEE,HAUT_VISEE&lt;=10),IF(OR(MID(SITUA_VISEE,1,1)="a",MID(SITUA_VISEE,1,1)="b",MID(SITUA_VISEE,1,1)="c"),REFERENCEMENT_FACADE[[#This Row],[≤ 10 m (situation a à c)]],REFERENCEMENT_FACADE[[#This Row],[≤ 10 m (situation d)]]),
IF(AND(10&lt;HAUT_VISEE,HAUT_VISEE&lt;=18),IF(OR(MID(SITUA_VISEE,1,1)="a",MID(SITUA_VISEE,1,1)="b",MID(SITUA_VISEE,1,1)="c"),REFERENCEMENT_FACADE[[#This Row],[≤ 15 m (situation a à c)]],REFERENCEMENT_FACADE[[#This Row],[≤ 15 m (situation d)]]),
IF(AND(10&lt;HAUT_VISEE,HAUT_VISEE&lt;=18),IF(OR(MID(SITUA_VISEE,1,1)="a",MID(SITUA_VISEE,1,1)="b",MID(SITUA_VISEE,1,1)="c"),REFERENCEMENT_FACADE[[#This Row],[≤ 18 m (situation a à c)]],REFERENCEMENT_FACADE[[#This Row],[≤ 18 m (situation d)]]),
IF(AND(18&lt;HAUT_VISEE,HAUT_VISEE&lt;=28),IF(OR(MID(SITUA_VISEE,1,1)="a",MID(SITUA_VISEE,1,1)="b",MID(SITUA_VISEE,1,1)="c"),REFERENCEMENT_FACADE[[#This Row],[≤ 28 m (situation a à c)]],REFERENCEMENT_FACADE[[#This Row],[≤ 28 m (situation d)]]),
IF(AND(28&lt;HAUT_VISEE,HAUT_VISEE&lt;=34),IF(OR(MID(SITUA_VISEE,1,1)="a",MID(SITUA_VISEE,1,1)="b",MID(SITUA_VISEE,1,1)="c"),REFERENCEMENT_FACADE[[#This Row],[≤ 34 m (situation a à c)]],REFERENCEMENT_FACADE[[#This Row],[≤ 34 m (situation d)]]),
IF(AND(34&lt;HAUT_VISEE,HAUT_VISEE&lt;=36),IF(OR(MID(SITUA_VISEE,1,1)="a",MID(SITUA_VISEE,1,1)="b",MID(SITUA_VISEE,1,1)="c"),REFERENCEMENT_FACADE[[#This Row],[≤ 36 m (situation a à c)]],REFERENCEMENT_FACADE[[#This Row],[≤ 36 m (situation d)]]),
IF(AND(36&lt;HAUT_VISEE,HAUT_VISEE&lt;=40),IF(OR(MID(SITUA_VISEE,1,1)="a",MID(SITUA_VISEE,1,1)="b",MID(SITUA_VISEE,1,1)="c"),REFERENCEMENT_FACADE[[#This Row],[≤ 40 m (situation a à c)]],REFERENCEMENT_FACADE[[#This Row],[≤ 40 m (situation d)]]),
IF(AND(40&lt;HAUT_VISEE,HAUT_VISEE&lt;=50),IF(OR(MID(SITUA_VISEE,1,1)="a",MID(SITUA_VISEE,1,1)="b",MID(SITUA_VISEE,1,1)="c"),REFERENCEMENT_FACADE[[#This Row],[≤ 50 m (situation a à c)]],REFERENCEMENT_FACADE[[#This Row],[≤ 50 m (situation d)]]),"ERREUR"))))))))))</f>
        <v>OUI</v>
      </c>
      <c r="CH22" s="48">
        <f>IF(MID(SITUA_VISEE,1,1)="d",
IF(MID(REFERENCEMENT_FACADE[[#This Row],[≤ 50 m (situation d)]],1,3)="OUI",50,IF(MID(REFERENCEMENT_FACADE[[#This Row],[≤ 40 m (situation d)]],1,3)="OUI",40,IF(MID(REFERENCEMENT_FACADE[[#This Row],[≤ 36 m (situation d)]],1,3)="OUI",36,IF(MID(REFERENCEMENT_FACADE[[#This Row],[≤ 34 m (situation d)]],1,3)="OUI",34,IF(MID(REFERENCEMENT_FACADE[[#This Row],[≤ 28 m (situation d)]],1,3)="OUI",28,IF(MID(REFERENCEMENT_FACADE[[#This Row],[≤ 18 m (situation d)]],1,3)="OUI",18,IF(MID(REFERENCEMENT_FACADE[[#This Row],[≤ 15 m (situation d)]],1,3)="OUI",15,IF(MID(REFERENCEMENT_FACADE[[#This Row],[≤ 10 m (situation d)]],1,3)="OUI",10,IF(MID(REFERENCEMENT_FACADE[[#This Row],[≤ 9 m (situation d)]],1,3)="OUI",9,IF(MID(REFERENCEMENT_FACADE[[#This Row],[≤ 6 m (situation d)]],1,3)="OUI",6,"")))))))))),
IF(MID(REFERENCEMENT_FACADE[[#This Row],[≤ 50 m (situation a à c)]],1,3)="OUI",50,IF(MID(REFERENCEMENT_FACADE[[#This Row],[≤ 40 m (situation a à c)]],1,3)="OUI",40,IF(MID(REFERENCEMENT_FACADE[[#This Row],[≤ 36 m (situation a à c)]],1,3)="OUI",36,IF(MID(REFERENCEMENT_FACADE[[#This Row],[≤ 34 m (situation a à c)]],1,3)="OUI",34,IF(MID(REFERENCEMENT_FACADE[[#This Row],[≤ 28 m (situation a à c)]],1,3)="OUI",28,IF(MID(REFERENCEMENT_FACADE[[#This Row],[≤ 18 m (situation a à c)]],1,3)="OUI",18,IF(MID(REFERENCEMENT_FACADE[[#This Row],[≤ 15 m (situation a à c)]],1,3)="OUI",15,IF(MID(REFERENCEMENT_FACADE[[#This Row],[≤ 10 m (situation a à c)]],1,3)="OUI",10,IF(MID(REFERENCEMENT_FACADE[[#This Row],[≤ 9 m (situation a à c)]],1,3)="OUI",9,IF(MID(REFERENCEMENT_FACADE[[#This Row],[≤ 6 m (situation a à c)]],1,3)="OUI",6,"")))))))))))</f>
        <v>28</v>
      </c>
      <c r="CI22" s="48" t="str">
        <f>IF(RECH_CATEGORIE=TRUE,IF((CATEG_VISEE=LISTES!$O$2),REFERENCEMENT_FACADE[[#This Row],[I]],
IF((CATEG_VISEE=LISTES!$O$3),REFERENCEMENT_FACADE[[#This Row],[II]],
IF((CATEG_VISEE=LISTES!$O$4),REFERENCEMENT_FACADE[[#This Row],[III]],
IF((CATEG_VISEE=LISTES!$O$5),REFERENCEMENT_FACADE[[#This Row],[IV]],"ERREUR")))),
REFERENCEMENT_FACADE[[#This Row],[I]]&amp;CHAR(10)&amp;REFERENCEMENT_FACADE[[#This Row],[II]]&amp;CHAR(10)&amp;REFERENCEMENT_FACADE[[#This Row],[III]]&amp;CHAR(10)&amp;REFERENCEMENT_FACADE[[#This Row],[IV]])</f>
        <v>4
4**
4**
4**</v>
      </c>
      <c r="CJ22" s="48" t="str">
        <f>IF(RECH_CATEGORIE=TRUE,IF(OR(REFERENCEMENT_FACADE[[#This Row],[I]]="NC",REFERENCEMENT_FACADE[[#This Row],[II]]="NC",REFERENCEMENT_FACADE[[#This Row],[III]]="NC",REFERENCEMENT_FACADE[[#This Row],[IV]]="NC"),"ERREUR",IF(MID(ZONE_SIS_VISEE,1,1)&lt;=MID(REFERENCEMENT_FACADE[[#This Row],[IV]],1,1),REFERENCEMENT_FACADE[[#Headers],[IV]],IF(MID(ZONE_SIS_VISEE,1,1)&lt;=MID(REFERENCEMENT_FACADE[[#This Row],[III]],1,1),REFERENCEMENT_FACADE[[#Headers],[III]],IF(MID(ZONE_SIS_VISEE,1,1)&lt;=MID(REFERENCEMENT_FACADE[[#This Row],[II]],1,1),REFERENCEMENT_FACADE[[#Headers],[II]],IF(MID(ZONE_SIS_VISEE,1,1)&lt;=MID(REFERENCEMENT_FACADE[[#This Row],[I]],1,1),REFERENCEMENT_FACADE[[#Headers],[I]],""))))),
REFERENCEMENT_FACADE[[#Headers],[I]]&amp;CHAR(10)&amp;REFERENCEMENT_FACADE[[#Headers],[II]]&amp;CHAR(10)&amp;REFERENCEMENT_FACADE[[#Headers],[III]]&amp;CHAR(10)&amp;REFERENCEMENT_FACADE[[#Headers],[IV]])</f>
        <v>I
II
III
IV</v>
      </c>
      <c r="CK22" s="48" t="str">
        <f>CONCATENATE(IF(MID(REFERENCEMENT_FACADE[[#This Row],[Charpente bois (NF DTU 31.1)]],1,3)="oui",LISTES!$Q$2,""),IF(AND(MID(REFERENCEMENT_FACADE[[#This Row],[COB (NF DTU 31.2)]],1,3)="oui",MID(REFERENCEMENT_FACADE[[#This Row],[Charpente bois (NF DTU 31.1)]],1,3)="oui")," / ",""),IF(MID(REFERENCEMENT_FACADE[[#This Row],[COB (NF DTU 31.2)]],1,3)="oui",LISTES!$Q$3,""),IF(OR(AND(MID(REFERENCEMENT_FACADE[[#This Row],[COB (NF DTU 31.2)]],1,3)="oui",MID(REFERENCEMENT_FACADE[[#This Row],[FOB (NF DTU 31.4)]],1,3)="oui"),AND(MID(REFERENCEMENT_FACADE[[#This Row],[COB (NF DTU 31.2)]],1,3)="oui",MID(REFERENCEMENT_FACADE[[#This Row],[CLT (Sous AT/DTA)]],1,3)="oui"))," / ",""),IF(MID(REFERENCEMENT_FACADE[[#This Row],[FOB (NF DTU 31.4)]],1,3)="oui",LISTES!$Q$4,""),IF(AND(MID(REFERENCEMENT_FACADE[[#This Row],[CLT (Sous AT/DTA)]],1,3)="oui",MID(REFERENCEMENT_FACADE[[#This Row],[FOB (NF DTU 31.4)]],1,3)="oui")," / ",""),IF(MID(REFERENCEMENT_FACADE[[#This Row],[CLT (Sous AT/DTA)]],1,3)="oui",LISTES!$Q$7,IF(MID(REFERENCEMENT_FACADE[[#This Row],[FOB (Sous AT/DTA/ATEx)]],1,3)="oui",LISTES!$Q$5,"")))</f>
        <v>COB (NF DTU 31.2) / CLT (Sous AT/DTA)</v>
      </c>
      <c r="CL22" s="48" t="str">
        <f>IF(AND(RECH_HAUTEUR=TRUE,HAUT_VISEE&lt;&gt;"",SITUA_VISEE&lt;&gt;""),IF(MID(SITUA_VISEE,1,1)="d",
IF(MID(REFERENCEMENT_FACADE[[#This Row],[≤ 50 m (situation d)]],1,3)="OUI","≤ 50 m",IF(MID(REFERENCEMENT_FACADE[[#This Row],[≤ 40 m (situation d)]],1,3)="OUI","≤ 40 m",IF(MID(REFERENCEMENT_FACADE[[#This Row],[≤ 36 m (situation d)]],1,3)="OUI","≤ 36 m",IF(MID(REFERENCEMENT_FACADE[[#This Row],[≤ 34 m (situation d)]],1,3)="OUI","≤ 34 m",IF(MID(REFERENCEMENT_FACADE[[#This Row],[≤ 28 m (situation d)]],1,3)="OUI","≤ 28 m",IF(MID(REFERENCEMENT_FACADE[[#This Row],[≤ 18 m (situation d)]],1,3)="OUI","≤ 18 m",IF(MID(REFERENCEMENT_FACADE[[#This Row],[≤ 15 m (situation d)]],1,3)="OUI","≤ 15 m",IF(MID(REFERENCEMENT_FACADE[[#This Row],[≤ 10 m (situation d)]],1,3)="OUI","≤ 10 m",IF(MID(REFERENCEMENT_FACADE[[#This Row],[≤ 9 m (situation d)]],1,3)="OUI","≤ 9 m",IF(MID(REFERENCEMENT_FACADE[[#This Row],[≤ 6 m (situation d)]],1,3)="OUI","≤ 6 m","")))))))))),
IF(MID(REFERENCEMENT_FACADE[[#This Row],[≤ 50 m (situation a à c)]],1,3)="OUI","≤ 50 m",IF(MID(REFERENCEMENT_FACADE[[#This Row],[≤ 40 m (situation a à c)]],1,3)="OUI","≤ 40 m",IF(MID(REFERENCEMENT_FACADE[[#This Row],[≤ 36 m (situation a à c)]],1,3)="OUI","≤ 36 m",IF(MID(REFERENCEMENT_FACADE[[#This Row],[≤ 34 m (situation a à c)]],1,3)="OUI","≤ 34 m",IF(MID(REFERENCEMENT_FACADE[[#This Row],[≤ 28 m (situation a à c)]],1,3)="OUI","≤ 28 m",IF(MID(REFERENCEMENT_FACADE[[#This Row],[≤ 18 m (situation a à c)]],1,3)="OUI","≤ 18 m",IF(MID(REFERENCEMENT_FACADE[[#This Row],[≤ 15 m (situation a à c)]],1,3)="OUI","≤ 15 m",IF(MID(REFERENCEMENT_FACADE[[#This Row],[≤ 10 m (situation a à c)]],1,3)="OUI","≤ 10 m",IF(MID(REFERENCEMENT_FACADE[[#This Row],[≤ 9 m (situation a à c)]],1,3)="OUI","≤ 9 m",IF(MID(REFERENCEMENT_FACADE[[#This Row],[≤ 6 m (situation a à c)]],1,3)="OUI","≤ 6 m",""))))))))))),
CONCATENATE(IF(MID(REFERENCEMENT_FACADE[[#This Row],[≤ 50 m (situation a à c)]],1,3)="OUI","(Situation a à c) h≤ 50 m"&amp;CHAR(10),IF(MID(REFERENCEMENT_FACADE[[#This Row],[≤ 40 m (situation a à c)]],1,3)="OUI","(Situation a à c) h≤ 40 m"&amp;CHAR(10),IF(MID(REFERENCEMENT_FACADE[[#This Row],[≤ 36 m (situation a à c)]],1,3)="OUI","(Situation a à c) h≤ 36 m"&amp;CHAR(10),IF(MID(REFERENCEMENT_FACADE[[#This Row],[≤ 34 m (situation a à c)]],1,3)="OUI","(Situation a à c) h≤ 34 m"&amp;CHAR(10),IF(MID(REFERENCEMENT_FACADE[[#This Row],[≤ 28 m (situation a à c)]],1,3)="OUI","(Situation a à c) h≤ 28 m"&amp;CHAR(10),IF(MID(REFERENCEMENT_FACADE[[#This Row],[≤ 18 m (situation a à c)]],1,3)="OUI","(Situation a à c) h≤ 18 m"&amp;CHAR(10),IF(MID(REFERENCEMENT_FACADE[[#This Row],[≤ 15 m (situation a à c)]],1,3)="OUI","(Situation a à c) h≤ 15 m"&amp;CHAR(10),IF(MID(REFERENCEMENT_FACADE[[#This Row],[≤ 10 m (situation a à c)]],1,3)="OUI","(Situation a à c) h≤ 10 m"&amp;CHAR(10),IF(MID(REFERENCEMENT_FACADE[[#This Row],[≤ 9 m (situation a à c)]],1,3)="OUI","(Situation a à c) h≤ 9 m"&amp;CHAR(10),IF(MID(REFERENCEMENT_FACADE[[#This Row],[≤ 6 m (situation a à c)]],1,3)="OUI","(Situation a à c) h≤ 6 m"&amp;CHAR(10),"")))))))))),IF(MID(REFERENCEMENT_FACADE[[#This Row],[≤ 50 m (situation d)]],1,3)="OUI","(Situation d) h≤ 50 m",IF(MID(REFERENCEMENT_FACADE[[#This Row],[≤ 40 m (situation d)]],1,3)="OUI","(Situation d) h≤ 40 m",IF(MID(REFERENCEMENT_FACADE[[#This Row],[≤ 36 m (situation d)]],1,3)="OUI","(Situation d) h≤ 36 m",IF(MID(REFERENCEMENT_FACADE[[#This Row],[≤ 34 m (situation d)]],1,3)="OUI","(Situation d) h≤ 34 m",IF(MID(REFERENCEMENT_FACADE[[#This Row],[≤ 28 m (situation d)]],1,3)="OUI","(Situation d) h≤ 28 m",IF(MID(REFERENCEMENT_FACADE[[#This Row],[≤ 18 m (situation d)]],1,3)="OUI","(Situation d) h≤ 18 m",IF(MID(REFERENCEMENT_FACADE[[#This Row],[≤ 15 m (situation d)]],1,3)="OUI","(Situation d) h≤ 15 m",IF(MID(REFERENCEMENT_FACADE[[#This Row],[≤ 10 m (situation d)]],1,3)="OUI","(Situation d) h≤ 10 m",IF(MID(REFERENCEMENT_FACADE[[#This Row],[≤ 9 m (situation d)]],1,3)="OUI","(Situation d) h≤ 9 m",IF(MID(REFERENCEMENT_FACADE[[#This Row],[≤ 6 m (situation d)]],1,3)="OUI","(Situation d) h≤ 6 m",""))))))))))))</f>
        <v>(Situation a à c) h≤ 28 m
(Situation d) h≤ 28 m</v>
      </c>
      <c r="CM22" s="48" t="str">
        <f>IF(OR(RECH_HAUTEUR=FALSE,HAUT_VISEE="",SITUA_VISEE=""),REFERENCEMENT_FACADE[[#This Row],[Cas où rien n''est sélectionné en hauteur]],
IF((HAUT_VISEE&lt;=6),IF(OR(MID(SITUA_VISEE,1,1)="a",MID(SITUA_VISEE,1,1)="b",MID(SITUA_VISEE,1,1)="c"),REFERENCEMENT_FACADE[[#This Row],[≤ 6 m (a à c)]],REFERENCEMENT_FACADE[[#This Row],[≤ 6 m (d)]]),
IF(AND(6&lt;HAUT_VISEE,HAUT_VISEE&lt;=9),IF(OR(MID(SITUA_VISEE,1,1)="a",MID(SITUA_VISEE,1,1)="b",MID(SITUA_VISEE,1,1)="c"),REFERENCEMENT_FACADE[[#This Row],[≤ 9 m (a à c)]],REFERENCEMENT_FACADE[[#This Row],[≤ 9 m (d)]]),
IF(AND(9&lt;HAUT_VISEE,HAUT_VISEE&lt;=10),IF(OR(MID(SITUA_VISEE,1,1)="a",MID(SITUA_VISEE,1,1)="b",MID(SITUA_VISEE,1,1)="c"),REFERENCEMENT_FACADE[[#This Row],[≤ 10 m (a à c)]],REFERENCEMENT_FACADE[[#This Row],[≤ 10 m (d)]]),
IF(AND(10&lt;HAUT_VISEE,HAUT_VISEE&lt;=18),IF(OR(MID(SITUA_VISEE,1,1)="a",MID(SITUA_VISEE,1,1)="b",MID(SITUA_VISEE,1,1)="c"),REFERENCEMENT_FACADE[[#This Row],[≤ 18 m (a à c)]],REFERENCEMENT_FACADE[[#This Row],[≤ 18 m (d)]]),
IF(AND(18&lt;HAUT_VISEE,HAUT_VISEE&lt;=28),IF(OR(MID(SITUA_VISEE,1,1)="a",MID(SITUA_VISEE,1,1)="b",MID(SITUA_VISEE,1,1)="c"),REFERENCEMENT_FACADE[[#This Row],[≤ 28 m (a à c)]],REFERENCEMENT_FACADE[[#This Row],[≤ 28 m (d)]]),
IF(AND(28&lt;HAUT_VISEE,HAUT_VISEE&lt;=34),IF(OR(MID(SITUA_VISEE,1,1)="a",MID(SITUA_VISEE,1,1)="b",MID(SITUA_VISEE,1,1)="c"),REFERENCEMENT_FACADE[[#This Row],[≤ 34 m (a à c)]],REFERENCEMENT_FACADE[[#This Row],[≤ 34 m (d)]]),
IF(AND(34&lt;HAUT_VISEE,HAUT_VISEE&lt;=36),IF(OR(MID(SITUA_VISEE,1,1)="a",MID(SITUA_VISEE,1,1)="b",MID(SITUA_VISEE,1,1)="c"),REFERENCEMENT_FACADE[[#This Row],[≤ 36 m (a à c)]],REFERENCEMENT_FACADE[[#This Row],[≤ 36 m (d)]]),
IF(AND(36&lt;HAUT_VISEE,HAUT_VISEE&lt;=40),IF(OR(MID(SITUA_VISEE,1,1)="a",MID(SITUA_VISEE,1,1)="b",MID(SITUA_VISEE,1,1)="c"),REFERENCEMENT_FACADE[[#This Row],[≤ 40 m (a à c)]],REFERENCEMENT_FACADE[[#This Row],[≤ 40 m (d)]]),
IF(AND(40&lt;HAUT_VISEE,HAUT_VISEE&lt;=50),IF(OR(MID(SITUA_VISEE,1,1)="a",MID(SITUA_VISEE,1,1)="b",MID(SITUA_VISEE,1,1)="c"),REFERENCEMENT_FACADE[[#This Row],[≤ 50 m (a à c)]],REFERENCEMENT_FACADE[[#This Row],[≤ 50 m (d)]])))))))))))</f>
        <v>Nb : Le critère de recherche par hauteur n'étant pas coché ou les données (hauteur ou situation) n'étant pas saisies, l'utilisateur est alerté qu'il peut exister des limites de hauteurs et des dispositions particulières données dans le référentiel technique du procédé qui ne sont pas affichées. 
Le logiciel peut les faire apparaitre, pour ce faire : 
 - la case de recherche en fonction de la hauteur doit être cochée ;
 - les données de hauteur ET de situation du bâtiment doivent être saisies.</v>
      </c>
      <c r="CN22" s="117">
        <f ca="1">REFERENCEMENT_FACADE[[#This Row],[VALIDITE]]</f>
        <v>1</v>
      </c>
      <c r="CO22" s="48">
        <f>IF(RECH_SUPPORT=TRUE,IF(MID(REFERENCEMENT_FACADE[[#This Row],[Colonne support visé]],1,3)="OUI",1,IF(OR(MID(REFERENCEMENT_FACADE[[#This Row],[Colonne support visé]],1,3)="non",MID(REFERENCEMENT_FACADE[[#This Row],[Colonne support visé]],1,2)="SO"),0,0)),1)</f>
        <v>1</v>
      </c>
      <c r="CP22" s="48">
        <f>IF(RECH_HAUTEUR=FALSE,1,IF(AND(MID(REFERENCEMENT_FACADE[[#This Row],[Colonne situation visé]],1,3)="oui",HAUT_VISEE&lt;=REFERENCEMENT_FACADE[[#This Row],[LIMITATION DE HAUTEUR DE FACADE]],HAUT_VISEE&lt;&gt;"",SITUA_VISEE&lt;&gt;""),1,IF(MID(REFERENCEMENT_FACADE[[#This Row],[Colonne situation visé]],1,3)="non",0,"ERREUR")))</f>
        <v>1</v>
      </c>
      <c r="CQ22" s="48">
        <f>IF(RECH_CATEGORIE=FALSE,1,IF(REFERENCEMENT_FACADE[[#This Row],[Colonne catégorie visée]]="ERREUR",0,IF(AND(RECH_CATEGORIE=TRUE,MATCH(VALUE(LEFT(REFERENCEMENT_FACADE[[#This Row],[Colonne zone visée]],1)),LISTE_ZONE_SISMIQUE,0)&gt;=MATCH(ZONE_SIS_VISEE,LISTE_ZONE_SISMIQUE,0),MATCH(REFERENCEMENT_FACADE[[#This Row],[Colonne catégorie visée]],LISTE_CATEGORIE_BATIMENT,0)&gt;=MATCH(CATEG_VISEE,LISTE_CATEGORIE_BATIMENT,0)),1,0)))</f>
        <v>1</v>
      </c>
      <c r="CR22" s="48">
        <f ca="1">IF(REFERENCEMENT_FACADE[[#This Row],[Eligibilité procédé]]&lt;&gt;0,COUNTIF(REFERENCEMENT_FACADE[Eligibilité procédé],"&lt;="&amp;REFERENCEMENT_FACADE[[#This Row],[Eligibilité procédé]])-COUNTIF(REFERENCEMENT_FACADE[Eligibilité procédé],"=0"),ROWS(REFERENCEMENT_FACADE[Ordre]))</f>
        <v>5</v>
      </c>
      <c r="CS22" s="48">
        <f ca="1">IF(COUNTIF((REFERENCEMENT_FACADE[[#This Row],[Validité]:[zone de simicité]]),"&lt;&gt;"&amp;"")=SUM(REFERENCEMENT_FACADE[[#This Row],[Validité]:[zone de simicité]]),ROW(REFERENCEMENT_FACADE[[#This Row],[zone de simicité]]),"")</f>
        <v>22</v>
      </c>
      <c r="CT22" s="48" t="str">
        <f>CONCATENATE(REFERENCEMENT_FACADE[[#This Row],[TYPE DE DOCUMENT DE REFERENCE]]," ",REFERENCEMENT_FACADE[[#This Row],[REF]]," du procédé ",REFERENCEMENT_FACADE[[#This Row],[NOM COMMERCIAL DU PROCEDE]]," : vise la pose sur : ",IF(MID(REFERENCEMENT_FACADE[[#This Row],[COB (NF DTU 31.2)]],1,3)="OUI","COB (NF DTU 31.2) ; ",""),IF(MID(REFERENCEMENT_FACADE[[#This Row],[CLT (Sous AT/DTA)]],1,3)="OUI","CLT (Sous AT/DTA)) ; ",""),IF(MID(REFERENCEMENT_FACADE[[#This Row],[FOB (NF DTU 31.4)]],1,3)="OUI","FOB (NF DTU 31.4) ; ",""),IF(MID(REFERENCEMENT_FACADE[[#This Row],[FOB (Sous AT/DTA/ATEx)]],1,3)="OUI","FOB (Sous AT/DTA/ATEx) ; ",""),"pour une hauteur max de ",REFERENCEMENT_FACADE[[#This Row],[LIMITATION DE HAUTEUR DE FACADE]],"m")</f>
        <v>NF DTU 41.2 du procédé - : vise la pose sur : COB (NF DTU 31.2) ; CLT (Sous AT/DTA)) ; pour une hauteur max de 28m</v>
      </c>
    </row>
    <row r="23" spans="1:98" s="5" customFormat="1" ht="409.6" x14ac:dyDescent="0.3">
      <c r="A23" s="275">
        <v>45303</v>
      </c>
      <c r="B23" s="125" t="s">
        <v>124</v>
      </c>
      <c r="C23" s="125"/>
      <c r="D23" s="191" t="s">
        <v>1765</v>
      </c>
      <c r="E23" s="191"/>
      <c r="F23" s="191" t="s">
        <v>1507</v>
      </c>
      <c r="G23" s="173" t="s">
        <v>1508</v>
      </c>
      <c r="H23" s="174" t="s">
        <v>10</v>
      </c>
      <c r="I23" s="175" t="s">
        <v>27</v>
      </c>
      <c r="J23" s="176" t="s">
        <v>27</v>
      </c>
      <c r="K23" s="176" t="s">
        <v>9</v>
      </c>
      <c r="L23" s="68" t="str">
        <f>IF(REFERENCEMENT_FACADE[[#This Row],[Charpente bois (NF DTU 31.1)]]="OUI","SO",IF(OR(REFERENCEMENT_FACADE[[#This Row],[FOB (Sous AT/DTA/ATEx)]]="OUI",REFERENCEMENT_FACADE[[#This Row],[FOB (NF DTU 31.4)]]="OUI"),"OUI","SO"))</f>
        <v>OUI</v>
      </c>
      <c r="M23" s="177" t="s">
        <v>27</v>
      </c>
      <c r="N23" s="178" t="s">
        <v>357</v>
      </c>
      <c r="O23" s="125" t="s">
        <v>357</v>
      </c>
      <c r="P23" s="125" t="s">
        <v>357</v>
      </c>
      <c r="Q23" s="125" t="s">
        <v>357</v>
      </c>
      <c r="R23" s="125" t="s">
        <v>357</v>
      </c>
      <c r="S23" s="125" t="s">
        <v>357</v>
      </c>
      <c r="T23" s="43" t="s">
        <v>10</v>
      </c>
      <c r="U23" s="43" t="s">
        <v>10</v>
      </c>
      <c r="V23" s="43" t="s">
        <v>10</v>
      </c>
      <c r="W23" s="44" t="s">
        <v>10</v>
      </c>
      <c r="X23" s="187" t="s">
        <v>357</v>
      </c>
      <c r="Y23" s="125" t="s">
        <v>357</v>
      </c>
      <c r="Z23" s="125" t="s">
        <v>357</v>
      </c>
      <c r="AA23" s="125" t="s">
        <v>357</v>
      </c>
      <c r="AB23" s="125" t="s">
        <v>357</v>
      </c>
      <c r="AC23" s="125" t="s">
        <v>357</v>
      </c>
      <c r="AD23" s="43" t="s">
        <v>10</v>
      </c>
      <c r="AE23" s="43" t="s">
        <v>10</v>
      </c>
      <c r="AF23" s="43" t="s">
        <v>10</v>
      </c>
      <c r="AG23" s="44" t="s">
        <v>10</v>
      </c>
      <c r="AH23" s="189" t="s">
        <v>1546</v>
      </c>
      <c r="AI23" s="223" t="s">
        <v>1516</v>
      </c>
      <c r="AJ23" s="232" t="s">
        <v>1728</v>
      </c>
      <c r="AK23" s="232" t="s">
        <v>1728</v>
      </c>
      <c r="AL23" s="232" t="s">
        <v>1728</v>
      </c>
      <c r="AM23" s="232" t="s">
        <v>1728</v>
      </c>
      <c r="AN23" s="232" t="s">
        <v>1728</v>
      </c>
      <c r="AO23" s="232" t="s">
        <v>1728</v>
      </c>
      <c r="AP23" s="166"/>
      <c r="AQ23" s="166"/>
      <c r="AR23" s="166"/>
      <c r="AS23" s="166"/>
      <c r="AT23" s="232" t="s">
        <v>1728</v>
      </c>
      <c r="AU23" s="232" t="s">
        <v>1728</v>
      </c>
      <c r="AV23" s="232" t="s">
        <v>1728</v>
      </c>
      <c r="AW23" s="232" t="s">
        <v>1728</v>
      </c>
      <c r="AX23" s="232" t="s">
        <v>1728</v>
      </c>
      <c r="AY23" s="232" t="s">
        <v>1728</v>
      </c>
      <c r="AZ23" s="166"/>
      <c r="BA23" s="166"/>
      <c r="BB23" s="166"/>
      <c r="BC23" s="166"/>
      <c r="BD23" s="242" t="s">
        <v>1708</v>
      </c>
      <c r="BE23" s="178">
        <v>4</v>
      </c>
      <c r="BF23" s="125" t="s">
        <v>328</v>
      </c>
      <c r="BG23" s="125" t="s">
        <v>328</v>
      </c>
      <c r="BH23" s="125" t="s">
        <v>328</v>
      </c>
      <c r="BI23" s="179" t="s">
        <v>1175</v>
      </c>
      <c r="BJ23" s="40" t="s">
        <v>1394</v>
      </c>
      <c r="BK23" s="297" t="s">
        <v>932</v>
      </c>
      <c r="BL23" s="300">
        <v>2</v>
      </c>
      <c r="BM23" s="125" t="s">
        <v>1508</v>
      </c>
      <c r="BN23" s="125" t="s">
        <v>12</v>
      </c>
      <c r="BO23" s="191" t="s">
        <v>1509</v>
      </c>
      <c r="BP23" s="304" t="s">
        <v>1004</v>
      </c>
      <c r="BQ23" s="303">
        <v>45281</v>
      </c>
      <c r="BR23" s="303">
        <v>46295</v>
      </c>
      <c r="BS23" s="310">
        <f ca="1">+(REFERENCEMENT_FACADE[[#This Row],[AVIS LIMITE AU / VALIDITE]]&gt;=TODAY())*1</f>
        <v>1</v>
      </c>
      <c r="BT23" s="125" t="s">
        <v>1239</v>
      </c>
      <c r="BU23" s="191" t="str">
        <f ca="1">IF(REFERENCEMENT_FACADE[[#This Row],[ -&gt; AT/DTA : Sur liste verte C2p (OUI/NON)
-&gt; ATex (Avis favorable / Avis défavorable)
-&gt; Autre : SO]]&lt;&gt;"",IF(AND(OR(REFERENCEMENT_FACADE[[#This Row],[ -&gt; AT/DTA : Sur liste verte C2p (OUI/NON)
-&gt; ATex (Avis favorable / Avis défavorable)
-&gt; Autre : SO]]="OUI",REFERENCEMENT_FACADE[[#This Row],[ -&gt; AT/DTA : Sur liste verte C2p (OUI/NON)
-&gt; ATex (Avis favorable / Avis défavorable)
-&gt; Autre : SO]]="FAVORABLE",REFERENCEMENT_FACADE[[#This Row],[ -&gt; AT/DTA : Sur liste verte C2p (OUI/NON)
-&gt; ATex (Avis favorable / Avis défavorable)
-&gt; Autre : SO]]="SO
(DTU)",REFERENCEMENT_FACADE[[#This Row],[ -&gt; AT/DTA : Sur liste verte C2p (OUI/NON)
-&gt; ATex (Avis favorable / Avis défavorable)
-&gt; Autre : SO]]="SO 
(RECO -RAGE)",REFERENCEMENT_FACADE[[#This Row],[ -&gt; AT/DTA : Sur liste verte C2p (OUI/NON)
-&gt; ATex (Avis favorable / Avis défavorable)
-&gt; Autre : SO]]="OUI AVEC UN SUIVI DU RETOUR D'EXPERIENCE",
REFERENCEMENT_FACADE[[#This Row],[ -&gt; AT/DTA : Sur liste verte C2p (OUI/NON)
-&gt; ATex (Avis favorable / Avis défavorable)
-&gt; Autre : SO]]="SO 
(RP)"),REFERENCEMENT_FACADE[[#This Row],[VALIDITE]]=1),"TC",IF(REFERENCEMENT_FACADE[[#This Row],[VALIDITE]]=0,"TNC"&amp;CHAR(10)&amp;"(L'évaluation technique n'est plus valide)",IF(REFERENCEMENT_FACADE[[#This Row],[TYPE DE DOCUMENT DE REFERENCE]]="Appréciation Technique de Transition","TNC"&amp;CHAR(10)&amp;"(Les Appréciations Techniques de Transition ne sont pas reconnues en technique courante)",IF(REFERENCEMENT_FACADE[[#This Row],[ -&gt; AT/DTA : Sur liste verte C2p (OUI/NON)
-&gt; ATex (Avis favorable / Avis défavorable)
-&gt; Autre : SO]]="NON (EVALUATION RECENTE)","TNC"&amp;CHAR(10)&amp;"(Non sur liste verte de la C2p à date de référencement / EVALUATION RECENTE)","TNC"&amp;CHAR(10)&amp;"(N'est pas sur liste verte de la C2p à date du référencement)")))))</f>
        <v>TNC
(Non sur liste verte de la C2p à date de référencement / EVALUATION RECENTE)</v>
      </c>
      <c r="BV23" s="282"/>
      <c r="BW23" s="300" t="s">
        <v>1515</v>
      </c>
      <c r="BX23" s="191" t="s">
        <v>279</v>
      </c>
      <c r="BY23" s="282"/>
      <c r="BZ23" s="318"/>
      <c r="CA23" s="322" t="s">
        <v>1511</v>
      </c>
      <c r="CB23" s="320"/>
      <c r="CC23" s="127" t="str">
        <f>IF(OR(REFERENCEMENT_FACADE[[#This Row],[TYPE DE DOCUMENT DE REFERENCE]]="Document d'Application Technique (DTA)",REFERENCEMENT_FACADE[[#This Row],[TYPE DE DOCUMENT DE REFERENCE]]="Avis Technique"),CONCATENATE("https://evaluation.cstb.fr/fr/avis-technique/detail/",SUBSTITUTE(REFERENCEMENT_FACADE[[#This Row],[REF]],"/","-"),"/"),IF(REFERENCEMENT_FACADE[[#This Row],[TYPE DE DOCUMENT DE REFERENCE]]=("Appréciation Technique d'Expérimentation (ATEx cas a)"),CONCATENATE("https://evaluation.cstb.fr/fr/appreciation-technique-expertise-atex/detail/",SUBSTITUTE(REFERENCEMENT_FACADE[[#This Row],[REF]],"_","-"),"/"),CONCATENATE("https://evaluation.cstb.fr/fr/appreciation-technique-transition-att/download/att-",SUBSTITUTE(SUBSTITUTE(REFERENCEMENT_FACADE[[#This Row],[REF]],"/","-"),"_","-"),"/")))</f>
        <v>https://evaluation.cstb.fr/fr/avis-technique/detail/2.1-23-1836_V1/</v>
      </c>
      <c r="CD23" s="127"/>
      <c r="CE23" s="127" t="str">
        <f>CONCATENATE(IF(REFERENCEMENT_FACADE[[#This Row],[Ancienne version]]=""," ",CONCATENATE(IF(OR(REFERENCEMENT_FACADE[[#This Row],[TYPE DE DOCUMENT DE REFERENCE]]="Avis Technique",REFERENCEMENT_FACADE[[#This Row],[TYPE DE DOCUMENT DE REFERENCE]]="ATEx"),"L'","Le "),REFERENCEMENT_FACADE[[#This Row],[TYPE DE DOCUMENT DE REFERENCE]]," n°",REFERENCEMENT_FACADE[[#This Row],[REF]]," annule et remplace ",IF(OR(REFERENCEMENT_FACADE[[#This Row],[TYPE DE DOCUMENT DE REFERENCE]]="Avis Technique",REFERENCEMENT_FACADE[[#This Row],[TYPE DE DOCUMENT DE REFERENCE]]="ATEx"),"l' ","le "),REFERENCEMENT_FACADE[[#This Row],[TYPE DE DOCUMENT DE REFERENCE]]," n° ",REFERENCEMENT_FACADE[[#This Row],[Ancienne version]])),
IF(AND(REFERENCEMENT_FACADE[[#This Row],[Ancienne version]]&lt;&gt;"",REFERENCEMENT_FACADE[[#This Row],[ -&gt; AT/DTA : Sur liste verte C2p (OUI/NON)
-&gt; ATex (Avis favorable / Avis défavorable)
-&gt; Autre : SO]]="OUI"),CHAR(10),""),
IF(REFERENCEMENT_FACADE[[#This Row],[ -&gt; AT/DTA : Sur liste verte C2p (OUI/NON)
-&gt; ATex (Avis favorable / Avis défavorable)
-&gt; Autre : SO]]="OUI","Sur liste verte de la C2p à la date du référencement",""))</f>
        <v xml:space="preserve"> </v>
      </c>
      <c r="CF23" s="127" t="str">
        <f>IF((SUPP_VISE=LISTES!$Q$2),REFERENCEMENT_FACADE[[#This Row],[Charpente bois (NF DTU 31.1)]],
IF((SUPP_VISE=LISTES!$Q$3),REFERENCEMENT_FACADE[[#This Row],[COB (NF DTU 31.2)]],
IF((SUPP_VISE=LISTES!$Q$4),REFERENCEMENT_FACADE[[#This Row],[FOB (NF DTU 31.4)]],
IF((SUPP_VISE=LISTES!$Q$5),REFERENCEMENT_FACADE[[#This Row],[FOB (Sous AT/DTA/ATEx)]],
IF((SUPP_VISE=LISTES!$Q$6),REFERENCEMENT_FACADE[[#This Row],[FOB (NF DTU 31.4 et/ou Sous AT/DTA/Atex)]],
IF((SUPP_VISE=LISTES!$Q$7),REFERENCEMENT_FACADE[[#This Row],[CLT (Sous AT/DTA)]],"ERREUR"))))))</f>
        <v>ERREUR</v>
      </c>
      <c r="CG23" s="127" t="str">
        <f>IF((HAUT_VISEE&lt;=6),IF(OR(MID(SITUA_VISEE,1,1)="a",MID(SITUA_VISEE,1,1)="b",MID(SITUA_VISEE,1,1)="c"),REFERENCEMENT_FACADE[[#This Row],[≤ 6 m (situation a à c)]],REFERENCEMENT_FACADE[[#This Row],[≤ 6 m (situation d)]]),
IF(AND(6&lt;HAUT_VISEE,HAUT_VISEE&lt;=9),IF(OR(MID(SITUA_VISEE,1,1)="a",MID(SITUA_VISEE,1,1)="b",MID(SITUA_VISEE,1,1)="c"),REFERENCEMENT_FACADE[[#This Row],[≤ 9 m (situation a à c)]],REFERENCEMENT_FACADE[[#This Row],[≤ 9 m (situation d)]]),
IF(AND(9&lt;HAUT_VISEE,HAUT_VISEE&lt;=10),IF(OR(MID(SITUA_VISEE,1,1)="a",MID(SITUA_VISEE,1,1)="b",MID(SITUA_VISEE,1,1)="c"),REFERENCEMENT_FACADE[[#This Row],[≤ 10 m (situation a à c)]],REFERENCEMENT_FACADE[[#This Row],[≤ 10 m (situation d)]]),
IF(AND(10&lt;HAUT_VISEE,HAUT_VISEE&lt;=18),IF(OR(MID(SITUA_VISEE,1,1)="a",MID(SITUA_VISEE,1,1)="b",MID(SITUA_VISEE,1,1)="c"),REFERENCEMENT_FACADE[[#This Row],[≤ 15 m (situation a à c)]],REFERENCEMENT_FACADE[[#This Row],[≤ 15 m (situation d)]]),
IF(AND(10&lt;HAUT_VISEE,HAUT_VISEE&lt;=18),IF(OR(MID(SITUA_VISEE,1,1)="a",MID(SITUA_VISEE,1,1)="b",MID(SITUA_VISEE,1,1)="c"),REFERENCEMENT_FACADE[[#This Row],[≤ 18 m (situation a à c)]],REFERENCEMENT_FACADE[[#This Row],[≤ 18 m (situation d)]]),
IF(AND(18&lt;HAUT_VISEE,HAUT_VISEE&lt;=28),IF(OR(MID(SITUA_VISEE,1,1)="a",MID(SITUA_VISEE,1,1)="b",MID(SITUA_VISEE,1,1)="c"),REFERENCEMENT_FACADE[[#This Row],[≤ 28 m (situation a à c)]],REFERENCEMENT_FACADE[[#This Row],[≤ 28 m (situation d)]]),
IF(AND(28&lt;HAUT_VISEE,HAUT_VISEE&lt;=34),IF(OR(MID(SITUA_VISEE,1,1)="a",MID(SITUA_VISEE,1,1)="b",MID(SITUA_VISEE,1,1)="c"),REFERENCEMENT_FACADE[[#This Row],[≤ 34 m (situation a à c)]],REFERENCEMENT_FACADE[[#This Row],[≤ 34 m (situation d)]]),
IF(AND(34&lt;HAUT_VISEE,HAUT_VISEE&lt;=36),IF(OR(MID(SITUA_VISEE,1,1)="a",MID(SITUA_VISEE,1,1)="b",MID(SITUA_VISEE,1,1)="c"),REFERENCEMENT_FACADE[[#This Row],[≤ 36 m (situation a à c)]],REFERENCEMENT_FACADE[[#This Row],[≤ 36 m (situation d)]]),
IF(AND(36&lt;HAUT_VISEE,HAUT_VISEE&lt;=40),IF(OR(MID(SITUA_VISEE,1,1)="a",MID(SITUA_VISEE,1,1)="b",MID(SITUA_VISEE,1,1)="c"),REFERENCEMENT_FACADE[[#This Row],[≤ 40 m (situation a à c)]],REFERENCEMENT_FACADE[[#This Row],[≤ 40 m (situation d)]]),
IF(AND(40&lt;HAUT_VISEE,HAUT_VISEE&lt;=50),IF(OR(MID(SITUA_VISEE,1,1)="a",MID(SITUA_VISEE,1,1)="b",MID(SITUA_VISEE,1,1)="c"),REFERENCEMENT_FACADE[[#This Row],[≤ 50 m (situation a à c)]],REFERENCEMENT_FACADE[[#This Row],[≤ 50 m (situation d)]]),"ERREUR"))))))))))</f>
        <v>OUI*</v>
      </c>
      <c r="CH23" s="127">
        <f>IF(MID(SITUA_VISEE,1,1)="d",
IF(MID(REFERENCEMENT_FACADE[[#This Row],[≤ 50 m (situation d)]],1,3)="OUI",50,IF(MID(REFERENCEMENT_FACADE[[#This Row],[≤ 40 m (situation d)]],1,3)="OUI",40,IF(MID(REFERENCEMENT_FACADE[[#This Row],[≤ 36 m (situation d)]],1,3)="OUI",36,IF(MID(REFERENCEMENT_FACADE[[#This Row],[≤ 34 m (situation d)]],1,3)="OUI",34,IF(MID(REFERENCEMENT_FACADE[[#This Row],[≤ 28 m (situation d)]],1,3)="OUI",28,IF(MID(REFERENCEMENT_FACADE[[#This Row],[≤ 18 m (situation d)]],1,3)="OUI",18,IF(MID(REFERENCEMENT_FACADE[[#This Row],[≤ 15 m (situation d)]],1,3)="OUI",15,IF(MID(REFERENCEMENT_FACADE[[#This Row],[≤ 10 m (situation d)]],1,3)="OUI",10,IF(MID(REFERENCEMENT_FACADE[[#This Row],[≤ 9 m (situation d)]],1,3)="OUI",9,IF(MID(REFERENCEMENT_FACADE[[#This Row],[≤ 6 m (situation d)]],1,3)="OUI",6,"")))))))))),
IF(MID(REFERENCEMENT_FACADE[[#This Row],[≤ 50 m (situation a à c)]],1,3)="OUI",50,IF(MID(REFERENCEMENT_FACADE[[#This Row],[≤ 40 m (situation a à c)]],1,3)="OUI",40,IF(MID(REFERENCEMENT_FACADE[[#This Row],[≤ 36 m (situation a à c)]],1,3)="OUI",36,IF(MID(REFERENCEMENT_FACADE[[#This Row],[≤ 34 m (situation a à c)]],1,3)="OUI",34,IF(MID(REFERENCEMENT_FACADE[[#This Row],[≤ 28 m (situation a à c)]],1,3)="OUI",28,IF(MID(REFERENCEMENT_FACADE[[#This Row],[≤ 18 m (situation a à c)]],1,3)="OUI",18,IF(MID(REFERENCEMENT_FACADE[[#This Row],[≤ 15 m (situation a à c)]],1,3)="OUI",15,IF(MID(REFERENCEMENT_FACADE[[#This Row],[≤ 10 m (situation a à c)]],1,3)="OUI",10,IF(MID(REFERENCEMENT_FACADE[[#This Row],[≤ 9 m (situation a à c)]],1,3)="OUI",9,IF(MID(REFERENCEMENT_FACADE[[#This Row],[≤ 6 m (situation a à c)]],1,3)="OUI",6,"")))))))))))</f>
        <v>28</v>
      </c>
      <c r="CI23" s="127" t="str">
        <f>IF(RECH_CATEGORIE=TRUE,IF((CATEG_VISEE=LISTES!$O$2),REFERENCEMENT_FACADE[[#This Row],[I]],
IF((CATEG_VISEE=LISTES!$O$3),REFERENCEMENT_FACADE[[#This Row],[II]],
IF((CATEG_VISEE=LISTES!$O$4),REFERENCEMENT_FACADE[[#This Row],[III]],
IF((CATEG_VISEE=LISTES!$O$5),REFERENCEMENT_FACADE[[#This Row],[IV]],"ERREUR")))),
REFERENCEMENT_FACADE[[#This Row],[I]]&amp;CHAR(10)&amp;REFERENCEMENT_FACADE[[#This Row],[II]]&amp;CHAR(10)&amp;REFERENCEMENT_FACADE[[#This Row],[III]]&amp;CHAR(10)&amp;REFERENCEMENT_FACADE[[#This Row],[IV]])</f>
        <v>4
4**
4**
4**</v>
      </c>
      <c r="CJ23" s="127" t="str">
        <f>IF(RECH_CATEGORIE=TRUE,IF(OR(REFERENCEMENT_FACADE[[#This Row],[I]]="NC",REFERENCEMENT_FACADE[[#This Row],[II]]="NC",REFERENCEMENT_FACADE[[#This Row],[III]]="NC",REFERENCEMENT_FACADE[[#This Row],[IV]]="NC"),"ERREUR",IF(MID(ZONE_SIS_VISEE,1,1)&lt;=MID(REFERENCEMENT_FACADE[[#This Row],[IV]],1,1),REFERENCEMENT_FACADE[[#Headers],[IV]],IF(MID(ZONE_SIS_VISEE,1,1)&lt;=MID(REFERENCEMENT_FACADE[[#This Row],[III]],1,1),REFERENCEMENT_FACADE[[#Headers],[III]],IF(MID(ZONE_SIS_VISEE,1,1)&lt;=MID(REFERENCEMENT_FACADE[[#This Row],[II]],1,1),REFERENCEMENT_FACADE[[#Headers],[II]],IF(MID(ZONE_SIS_VISEE,1,1)&lt;=MID(REFERENCEMENT_FACADE[[#This Row],[I]],1,1),REFERENCEMENT_FACADE[[#Headers],[I]],""))))),
REFERENCEMENT_FACADE[[#Headers],[I]]&amp;CHAR(10)&amp;REFERENCEMENT_FACADE[[#Headers],[II]]&amp;CHAR(10)&amp;REFERENCEMENT_FACADE[[#Headers],[III]]&amp;CHAR(10)&amp;REFERENCEMENT_FACADE[[#Headers],[IV]])</f>
        <v>I
II
III
IV</v>
      </c>
      <c r="CK23" s="127" t="str">
        <f>CONCATENATE(IF(MID(REFERENCEMENT_FACADE[[#This Row],[Charpente bois (NF DTU 31.1)]],1,3)="oui",LISTES!$Q$2,""),IF(AND(MID(REFERENCEMENT_FACADE[[#This Row],[COB (NF DTU 31.2)]],1,3)="oui",MID(REFERENCEMENT_FACADE[[#This Row],[Charpente bois (NF DTU 31.1)]],1,3)="oui")," / ",""),IF(MID(REFERENCEMENT_FACADE[[#This Row],[COB (NF DTU 31.2)]],1,3)="oui",LISTES!$Q$3,""),IF(OR(AND(MID(REFERENCEMENT_FACADE[[#This Row],[COB (NF DTU 31.2)]],1,3)="oui",MID(REFERENCEMENT_FACADE[[#This Row],[FOB (NF DTU 31.4)]],1,3)="oui"),AND(MID(REFERENCEMENT_FACADE[[#This Row],[COB (NF DTU 31.2)]],1,3)="oui",MID(REFERENCEMENT_FACADE[[#This Row],[CLT (Sous AT/DTA)]],1,3)="oui"))," / ",""),IF(MID(REFERENCEMENT_FACADE[[#This Row],[FOB (NF DTU 31.4)]],1,3)="oui",LISTES!$Q$4,""),IF(AND(MID(REFERENCEMENT_FACADE[[#This Row],[CLT (Sous AT/DTA)]],1,3)="oui",MID(REFERENCEMENT_FACADE[[#This Row],[FOB (NF DTU 31.4)]],1,3)="oui")," / ",""),IF(MID(REFERENCEMENT_FACADE[[#This Row],[CLT (Sous AT/DTA)]],1,3)="oui",LISTES!$Q$7,IF(MID(REFERENCEMENT_FACADE[[#This Row],[FOB (Sous AT/DTA/ATEx)]],1,3)="oui",LISTES!$Q$5,"")))</f>
        <v>FOB (Sous AT/DTA/ATEx)</v>
      </c>
      <c r="CL23" s="127" t="str">
        <f>IF(AND(RECH_HAUTEUR=TRUE,HAUT_VISEE&lt;&gt;"",SITUA_VISEE&lt;&gt;""),IF(MID(SITUA_VISEE,1,1)="d",
IF(MID(REFERENCEMENT_FACADE[[#This Row],[≤ 50 m (situation d)]],1,3)="OUI","≤ 50 m",IF(MID(REFERENCEMENT_FACADE[[#This Row],[≤ 40 m (situation d)]],1,3)="OUI","≤ 40 m",IF(MID(REFERENCEMENT_FACADE[[#This Row],[≤ 36 m (situation d)]],1,3)="OUI","≤ 36 m",IF(MID(REFERENCEMENT_FACADE[[#This Row],[≤ 34 m (situation d)]],1,3)="OUI","≤ 34 m",IF(MID(REFERENCEMENT_FACADE[[#This Row],[≤ 28 m (situation d)]],1,3)="OUI","≤ 28 m",IF(MID(REFERENCEMENT_FACADE[[#This Row],[≤ 18 m (situation d)]],1,3)="OUI","≤ 18 m",IF(MID(REFERENCEMENT_FACADE[[#This Row],[≤ 15 m (situation d)]],1,3)="OUI","≤ 15 m",IF(MID(REFERENCEMENT_FACADE[[#This Row],[≤ 10 m (situation d)]],1,3)="OUI","≤ 10 m",IF(MID(REFERENCEMENT_FACADE[[#This Row],[≤ 9 m (situation d)]],1,3)="OUI","≤ 9 m",IF(MID(REFERENCEMENT_FACADE[[#This Row],[≤ 6 m (situation d)]],1,3)="OUI","≤ 6 m","")))))))))),
IF(MID(REFERENCEMENT_FACADE[[#This Row],[≤ 50 m (situation a à c)]],1,3)="OUI","≤ 50 m",IF(MID(REFERENCEMENT_FACADE[[#This Row],[≤ 40 m (situation a à c)]],1,3)="OUI","≤ 40 m",IF(MID(REFERENCEMENT_FACADE[[#This Row],[≤ 36 m (situation a à c)]],1,3)="OUI","≤ 36 m",IF(MID(REFERENCEMENT_FACADE[[#This Row],[≤ 34 m (situation a à c)]],1,3)="OUI","≤ 34 m",IF(MID(REFERENCEMENT_FACADE[[#This Row],[≤ 28 m (situation a à c)]],1,3)="OUI","≤ 28 m",IF(MID(REFERENCEMENT_FACADE[[#This Row],[≤ 18 m (situation a à c)]],1,3)="OUI","≤ 18 m",IF(MID(REFERENCEMENT_FACADE[[#This Row],[≤ 15 m (situation a à c)]],1,3)="OUI","≤ 15 m",IF(MID(REFERENCEMENT_FACADE[[#This Row],[≤ 10 m (situation a à c)]],1,3)="OUI","≤ 10 m",IF(MID(REFERENCEMENT_FACADE[[#This Row],[≤ 9 m (situation a à c)]],1,3)="OUI","≤ 9 m",IF(MID(REFERENCEMENT_FACADE[[#This Row],[≤ 6 m (situation a à c)]],1,3)="OUI","≤ 6 m",""))))))))))),
CONCATENATE(IF(MID(REFERENCEMENT_FACADE[[#This Row],[≤ 50 m (situation a à c)]],1,3)="OUI","(Situation a à c) h≤ 50 m"&amp;CHAR(10),IF(MID(REFERENCEMENT_FACADE[[#This Row],[≤ 40 m (situation a à c)]],1,3)="OUI","(Situation a à c) h≤ 40 m"&amp;CHAR(10),IF(MID(REFERENCEMENT_FACADE[[#This Row],[≤ 36 m (situation a à c)]],1,3)="OUI","(Situation a à c) h≤ 36 m"&amp;CHAR(10),IF(MID(REFERENCEMENT_FACADE[[#This Row],[≤ 34 m (situation a à c)]],1,3)="OUI","(Situation a à c) h≤ 34 m"&amp;CHAR(10),IF(MID(REFERENCEMENT_FACADE[[#This Row],[≤ 28 m (situation a à c)]],1,3)="OUI","(Situation a à c) h≤ 28 m"&amp;CHAR(10),IF(MID(REFERENCEMENT_FACADE[[#This Row],[≤ 18 m (situation a à c)]],1,3)="OUI","(Situation a à c) h≤ 18 m"&amp;CHAR(10),IF(MID(REFERENCEMENT_FACADE[[#This Row],[≤ 15 m (situation a à c)]],1,3)="OUI","(Situation a à c) h≤ 15 m"&amp;CHAR(10),IF(MID(REFERENCEMENT_FACADE[[#This Row],[≤ 10 m (situation a à c)]],1,3)="OUI","(Situation a à c) h≤ 10 m"&amp;CHAR(10),IF(MID(REFERENCEMENT_FACADE[[#This Row],[≤ 9 m (situation a à c)]],1,3)="OUI","(Situation a à c) h≤ 9 m"&amp;CHAR(10),IF(MID(REFERENCEMENT_FACADE[[#This Row],[≤ 6 m (situation a à c)]],1,3)="OUI","(Situation a à c) h≤ 6 m"&amp;CHAR(10),"")))))))))),IF(MID(REFERENCEMENT_FACADE[[#This Row],[≤ 50 m (situation d)]],1,3)="OUI","(Situation d) h≤ 50 m",IF(MID(REFERENCEMENT_FACADE[[#This Row],[≤ 40 m (situation d)]],1,3)="OUI","(Situation d) h≤ 40 m",IF(MID(REFERENCEMENT_FACADE[[#This Row],[≤ 36 m (situation d)]],1,3)="OUI","(Situation d) h≤ 36 m",IF(MID(REFERENCEMENT_FACADE[[#This Row],[≤ 34 m (situation d)]],1,3)="OUI","(Situation d) h≤ 34 m",IF(MID(REFERENCEMENT_FACADE[[#This Row],[≤ 28 m (situation d)]],1,3)="OUI","(Situation d) h≤ 28 m",IF(MID(REFERENCEMENT_FACADE[[#This Row],[≤ 18 m (situation d)]],1,3)="OUI","(Situation d) h≤ 18 m",IF(MID(REFERENCEMENT_FACADE[[#This Row],[≤ 15 m (situation d)]],1,3)="OUI","(Situation d) h≤ 15 m",IF(MID(REFERENCEMENT_FACADE[[#This Row],[≤ 10 m (situation d)]],1,3)="OUI","(Situation d) h≤ 10 m",IF(MID(REFERENCEMENT_FACADE[[#This Row],[≤ 9 m (situation d)]],1,3)="OUI","(Situation d) h≤ 9 m",IF(MID(REFERENCEMENT_FACADE[[#This Row],[≤ 6 m (situation d)]],1,3)="OUI","(Situation d) h≤ 6 m",""))))))))))))</f>
        <v>(Situation a à c) h≤ 28 m
(Situation d) h≤ 28 m</v>
      </c>
      <c r="CM23" s="127" t="str">
        <f>IF(OR(RECH_HAUTEUR=FALSE,HAUT_VISEE="",SITUA_VISEE=""),REFERENCEMENT_FACADE[[#This Row],[Cas où rien n''est sélectionné en hauteur]],
IF((HAUT_VISEE&lt;=6),IF(OR(MID(SITUA_VISEE,1,1)="a",MID(SITUA_VISEE,1,1)="b",MID(SITUA_VISEE,1,1)="c"),REFERENCEMENT_FACADE[[#This Row],[≤ 6 m (a à c)]],REFERENCEMENT_FACADE[[#This Row],[≤ 6 m (d)]]),
IF(AND(6&lt;HAUT_VISEE,HAUT_VISEE&lt;=9),IF(OR(MID(SITUA_VISEE,1,1)="a",MID(SITUA_VISEE,1,1)="b",MID(SITUA_VISEE,1,1)="c"),REFERENCEMENT_FACADE[[#This Row],[≤ 9 m (a à c)]],REFERENCEMENT_FACADE[[#This Row],[≤ 9 m (d)]]),
IF(AND(9&lt;HAUT_VISEE,HAUT_VISEE&lt;=10),IF(OR(MID(SITUA_VISEE,1,1)="a",MID(SITUA_VISEE,1,1)="b",MID(SITUA_VISEE,1,1)="c"),REFERENCEMENT_FACADE[[#This Row],[≤ 10 m (a à c)]],REFERENCEMENT_FACADE[[#This Row],[≤ 10 m (d)]]),
IF(AND(10&lt;HAUT_VISEE,HAUT_VISEE&lt;=18),IF(OR(MID(SITUA_VISEE,1,1)="a",MID(SITUA_VISEE,1,1)="b",MID(SITUA_VISEE,1,1)="c"),REFERENCEMENT_FACADE[[#This Row],[≤ 18 m (a à c)]],REFERENCEMENT_FACADE[[#This Row],[≤ 18 m (d)]]),
IF(AND(18&lt;HAUT_VISEE,HAUT_VISEE&lt;=28),IF(OR(MID(SITUA_VISEE,1,1)="a",MID(SITUA_VISEE,1,1)="b",MID(SITUA_VISEE,1,1)="c"),REFERENCEMENT_FACADE[[#This Row],[≤ 28 m (a à c)]],REFERENCEMENT_FACADE[[#This Row],[≤ 28 m (d)]]),
IF(AND(28&lt;HAUT_VISEE,HAUT_VISEE&lt;=34),IF(OR(MID(SITUA_VISEE,1,1)="a",MID(SITUA_VISEE,1,1)="b",MID(SITUA_VISEE,1,1)="c"),REFERENCEMENT_FACADE[[#This Row],[≤ 34 m (a à c)]],REFERENCEMENT_FACADE[[#This Row],[≤ 34 m (d)]]),
IF(AND(34&lt;HAUT_VISEE,HAUT_VISEE&lt;=36),IF(OR(MID(SITUA_VISEE,1,1)="a",MID(SITUA_VISEE,1,1)="b",MID(SITUA_VISEE,1,1)="c"),REFERENCEMENT_FACADE[[#This Row],[≤ 36 m (a à c)]],REFERENCEMENT_FACADE[[#This Row],[≤ 36 m (d)]]),
IF(AND(36&lt;HAUT_VISEE,HAUT_VISEE&lt;=40),IF(OR(MID(SITUA_VISEE,1,1)="a",MID(SITUA_VISEE,1,1)="b",MID(SITUA_VISEE,1,1)="c"),REFERENCEMENT_FACADE[[#This Row],[≤ 40 m (a à c)]],REFERENCEMENT_FACADE[[#This Row],[≤ 40 m (d)]]),
IF(AND(40&lt;HAUT_VISEE,HAUT_VISEE&lt;=50),IF(OR(MID(SITUA_VISEE,1,1)="a",MID(SITUA_VISEE,1,1)="b",MID(SITUA_VISEE,1,1)="c"),REFERENCEMENT_FACADE[[#This Row],[≤ 50 m (a à c)]],REFERENCEMENT_FACADE[[#This Row],[≤ 50 m (d)]])))))))))))</f>
        <v xml:space="preserve"> - Comme mentionné au §1.1.2. de l’Avis technique, la limite de hauteur du domaine d’emploi indiquée ci-contre correspond au domaine d’emploi le plus restreint entre celui du procédé de façade et celui du revêtement extérieur. Le procédé pouvant être utilisé en façade jusqu’en 4ième famille pour des bâtiments d’habitation et jusqu’à une hauteur de plancher bas de dernier niveau de 28m pour les ERP et ERT, et comme le référentiel de la famille de revêtement extérieur ci-contre vise des hauteurs moindre, c’est donc le référentiel du revêtement qui limite le domaine d’emploi.
Nb : Le critère de recherche par hauteur n'étant pas coché ou les données (hauteur ou situation) n'étant pas saisies, l'utilisateur est alerté qu'il peut exister des limites de hauteurs et des dispositions particulières données dans le référentiel technique du procédé qui ne sont pas affichées. 
Le logiciel peut les faire apparaitre, pour ce faire : 
 - la case de recherche en fonction de la hauteur doit être cochée ;
 - les données de hauteur ET de situation du bâtiment doivent être saisies.</v>
      </c>
      <c r="CN23" s="185">
        <f ca="1">REFERENCEMENT_FACADE[[#This Row],[VALIDITE]]</f>
        <v>1</v>
      </c>
      <c r="CO23" s="127">
        <f>IF(RECH_SUPPORT=TRUE,IF(MID(REFERENCEMENT_FACADE[[#This Row],[Colonne support visé]],1,3)="OUI",1,IF(OR(MID(REFERENCEMENT_FACADE[[#This Row],[Colonne support visé]],1,3)="non",MID(REFERENCEMENT_FACADE[[#This Row],[Colonne support visé]],1,2)="SO"),0,0)),1)</f>
        <v>1</v>
      </c>
      <c r="CP23" s="127">
        <f>IF(RECH_HAUTEUR=FALSE,1,IF(AND(MID(REFERENCEMENT_FACADE[[#This Row],[Colonne situation visé]],1,3)="oui",HAUT_VISEE&lt;=REFERENCEMENT_FACADE[[#This Row],[LIMITATION DE HAUTEUR DE FACADE]],HAUT_VISEE&lt;&gt;"",SITUA_VISEE&lt;&gt;""),1,IF(MID(REFERENCEMENT_FACADE[[#This Row],[Colonne situation visé]],1,3)="non",0,"ERREUR")))</f>
        <v>1</v>
      </c>
      <c r="CQ23" s="127">
        <f>IF(RECH_CATEGORIE=FALSE,1,IF(REFERENCEMENT_FACADE[[#This Row],[Colonne catégorie visée]]="ERREUR",0,IF(AND(RECH_CATEGORIE=TRUE,MATCH(VALUE(LEFT(REFERENCEMENT_FACADE[[#This Row],[Colonne zone visée]],1)),LISTE_ZONE_SISMIQUE,0)&gt;=MATCH(ZONE_SIS_VISEE,LISTE_ZONE_SISMIQUE,0),MATCH(REFERENCEMENT_FACADE[[#This Row],[Colonne catégorie visée]],LISTE_CATEGORIE_BATIMENT,0)&gt;=MATCH(CATEG_VISEE,LISTE_CATEGORIE_BATIMENT,0)),1,0)))</f>
        <v>1</v>
      </c>
      <c r="CR23" s="127">
        <f ca="1">IF(REFERENCEMENT_FACADE[[#This Row],[Eligibilité procédé]]&lt;&gt;0,COUNTIF(REFERENCEMENT_FACADE[Eligibilité procédé],"&lt;="&amp;REFERENCEMENT_FACADE[[#This Row],[Eligibilité procédé]])-COUNTIF(REFERENCEMENT_FACADE[Eligibilité procédé],"=0"),ROWS(REFERENCEMENT_FACADE[Ordre]))</f>
        <v>6</v>
      </c>
      <c r="CS23" s="127">
        <f ca="1">IF(COUNTIF((REFERENCEMENT_FACADE[[#This Row],[Validité]:[zone de simicité]]),"&lt;&gt;"&amp;"")=SUM(REFERENCEMENT_FACADE[[#This Row],[Validité]:[zone de simicité]]),ROW(REFERENCEMENT_FACADE[[#This Row],[zone de simicité]]),"")</f>
        <v>23</v>
      </c>
      <c r="CT23" s="48" t="str">
        <f>CONCATENATE(REFERENCEMENT_FACADE[[#This Row],[TYPE DE DOCUMENT DE REFERENCE]]," ",REFERENCEMENT_FACADE[[#This Row],[REF]]," du procédé ",REFERENCEMENT_FACADE[[#This Row],[NOM COMMERCIAL DU PROCEDE]]," : vise la pose sur : ",IF(MID(REFERENCEMENT_FACADE[[#This Row],[COB (NF DTU 31.2)]],1,3)="OUI","COB (NF DTU 31.2) ; ",""),IF(MID(REFERENCEMENT_FACADE[[#This Row],[CLT (Sous AT/DTA)]],1,3)="OUI","CLT (Sous AT/DTA)) ; ",""),IF(MID(REFERENCEMENT_FACADE[[#This Row],[FOB (NF DTU 31.4)]],1,3)="OUI","FOB (NF DTU 31.4) ; ",""),IF(MID(REFERENCEMENT_FACADE[[#This Row],[FOB (Sous AT/DTA/ATEx)]],1,3)="OUI","FOB (Sous AT/DTA/ATEx) ; ",""),"pour une hauteur max de ",REFERENCEMENT_FACADE[[#This Row],[LIMITATION DE HAUTEUR DE FACADE]],"m")</f>
        <v>Avis Technique 2.1/23-1836_V1 du procédé LOGISKIN : vise la pose sur : FOB (Sous AT/DTA/ATEx) ; pour une hauteur max de 28m</v>
      </c>
    </row>
    <row r="24" spans="1:98" s="5" customFormat="1" ht="409.6" x14ac:dyDescent="0.3">
      <c r="A24" s="275">
        <v>45085</v>
      </c>
      <c r="B24" s="191" t="s">
        <v>124</v>
      </c>
      <c r="C24" s="191"/>
      <c r="D24" s="191" t="s">
        <v>1765</v>
      </c>
      <c r="E24" s="125"/>
      <c r="F24" s="191" t="s">
        <v>1169</v>
      </c>
      <c r="G24" s="125" t="s">
        <v>1170</v>
      </c>
      <c r="H24" s="174" t="s">
        <v>10</v>
      </c>
      <c r="I24" s="175" t="s">
        <v>27</v>
      </c>
      <c r="J24" s="176" t="s">
        <v>27</v>
      </c>
      <c r="K24" s="172" t="s">
        <v>9</v>
      </c>
      <c r="L24" s="68" t="str">
        <f>IF(REFERENCEMENT_FACADE[[#This Row],[Charpente bois (NF DTU 31.1)]]="OUI","SO",IF(OR(REFERENCEMENT_FACADE[[#This Row],[FOB (Sous AT/DTA/ATEx)]]="OUI",REFERENCEMENT_FACADE[[#This Row],[FOB (NF DTU 31.4)]]="OUI"),"OUI","SO"))</f>
        <v>OUI</v>
      </c>
      <c r="M24" s="177" t="s">
        <v>27</v>
      </c>
      <c r="N24" s="178" t="s">
        <v>357</v>
      </c>
      <c r="O24" s="125" t="s">
        <v>357</v>
      </c>
      <c r="P24" s="125" t="s">
        <v>357</v>
      </c>
      <c r="Q24" s="125" t="s">
        <v>357</v>
      </c>
      <c r="R24" s="125" t="s">
        <v>357</v>
      </c>
      <c r="S24" s="125" t="s">
        <v>357</v>
      </c>
      <c r="T24" s="43" t="s">
        <v>10</v>
      </c>
      <c r="U24" s="43" t="s">
        <v>10</v>
      </c>
      <c r="V24" s="43" t="s">
        <v>10</v>
      </c>
      <c r="W24" s="44" t="s">
        <v>10</v>
      </c>
      <c r="X24" s="187" t="s">
        <v>357</v>
      </c>
      <c r="Y24" s="125" t="s">
        <v>357</v>
      </c>
      <c r="Z24" s="125" t="s">
        <v>357</v>
      </c>
      <c r="AA24" s="125" t="s">
        <v>357</v>
      </c>
      <c r="AB24" s="125" t="s">
        <v>357</v>
      </c>
      <c r="AC24" s="125" t="s">
        <v>357</v>
      </c>
      <c r="AD24" s="43" t="s">
        <v>10</v>
      </c>
      <c r="AE24" s="43" t="s">
        <v>10</v>
      </c>
      <c r="AF24" s="43" t="s">
        <v>10</v>
      </c>
      <c r="AG24" s="44" t="s">
        <v>10</v>
      </c>
      <c r="AH24" s="163" t="s">
        <v>1547</v>
      </c>
      <c r="AI24" s="220"/>
      <c r="AJ24" s="205" t="s">
        <v>1707</v>
      </c>
      <c r="AK24" s="205" t="s">
        <v>1707</v>
      </c>
      <c r="AL24" s="205" t="s">
        <v>1707</v>
      </c>
      <c r="AM24" s="205" t="s">
        <v>1707</v>
      </c>
      <c r="AN24" s="205" t="s">
        <v>1707</v>
      </c>
      <c r="AO24" s="205" t="s">
        <v>1707</v>
      </c>
      <c r="AP24" s="120"/>
      <c r="AQ24" s="120"/>
      <c r="AR24" s="120"/>
      <c r="AS24" s="120"/>
      <c r="AT24" s="205" t="s">
        <v>1707</v>
      </c>
      <c r="AU24" s="205" t="s">
        <v>1707</v>
      </c>
      <c r="AV24" s="205" t="s">
        <v>1707</v>
      </c>
      <c r="AW24" s="205" t="s">
        <v>1707</v>
      </c>
      <c r="AX24" s="205" t="s">
        <v>1707</v>
      </c>
      <c r="AY24" s="205" t="s">
        <v>1707</v>
      </c>
      <c r="AZ24" s="120"/>
      <c r="BA24" s="120"/>
      <c r="BB24" s="120"/>
      <c r="BC24" s="120"/>
      <c r="BD24" s="135" t="s">
        <v>1705</v>
      </c>
      <c r="BE24" s="178">
        <v>4</v>
      </c>
      <c r="BF24" s="125" t="s">
        <v>328</v>
      </c>
      <c r="BG24" s="125" t="s">
        <v>328</v>
      </c>
      <c r="BH24" s="125" t="s">
        <v>328</v>
      </c>
      <c r="BI24" s="293" t="s">
        <v>1175</v>
      </c>
      <c r="BJ24" s="40" t="s">
        <v>1394</v>
      </c>
      <c r="BK24" s="297" t="s">
        <v>662</v>
      </c>
      <c r="BL24" s="300">
        <v>2</v>
      </c>
      <c r="BM24" s="125" t="s">
        <v>1170</v>
      </c>
      <c r="BN24" s="125" t="s">
        <v>505</v>
      </c>
      <c r="BO24" s="191" t="s">
        <v>1171</v>
      </c>
      <c r="BP24" s="303"/>
      <c r="BQ24" s="303">
        <v>44497</v>
      </c>
      <c r="BR24" s="309">
        <v>45747</v>
      </c>
      <c r="BS24" s="310">
        <f ca="1">+(REFERENCEMENT_FACADE[[#This Row],[AVIS LIMITE AU / VALIDITE]]&gt;=TODAY())*1</f>
        <v>1</v>
      </c>
      <c r="BT24" s="125" t="s">
        <v>28</v>
      </c>
      <c r="BU24" s="191" t="str">
        <f ca="1">IF(REFERENCEMENT_FACADE[[#This Row],[ -&gt; AT/DTA : Sur liste verte C2p (OUI/NON)
-&gt; ATex (Avis favorable / Avis défavorable)
-&gt; Autre : SO]]&lt;&gt;"",IF(AND(OR(REFERENCEMENT_FACADE[[#This Row],[ -&gt; AT/DTA : Sur liste verte C2p (OUI/NON)
-&gt; ATex (Avis favorable / Avis défavorable)
-&gt; Autre : SO]]="OUI",REFERENCEMENT_FACADE[[#This Row],[ -&gt; AT/DTA : Sur liste verte C2p (OUI/NON)
-&gt; ATex (Avis favorable / Avis défavorable)
-&gt; Autre : SO]]="FAVORABLE",REFERENCEMENT_FACADE[[#This Row],[ -&gt; AT/DTA : Sur liste verte C2p (OUI/NON)
-&gt; ATex (Avis favorable / Avis défavorable)
-&gt; Autre : SO]]="SO
(DTU)",REFERENCEMENT_FACADE[[#This Row],[ -&gt; AT/DTA : Sur liste verte C2p (OUI/NON)
-&gt; ATex (Avis favorable / Avis défavorable)
-&gt; Autre : SO]]="SO 
(RECO -RAGE)",REFERENCEMENT_FACADE[[#This Row],[ -&gt; AT/DTA : Sur liste verte C2p (OUI/NON)
-&gt; ATex (Avis favorable / Avis défavorable)
-&gt; Autre : SO]]="OUI AVEC UN SUIVI DU RETOUR D'EXPERIENCE",
REFERENCEMENT_FACADE[[#This Row],[ -&gt; AT/DTA : Sur liste verte C2p (OUI/NON)
-&gt; ATex (Avis favorable / Avis défavorable)
-&gt; Autre : SO]]="SO 
(RP)"),REFERENCEMENT_FACADE[[#This Row],[VALIDITE]]=1),"TC",IF(REFERENCEMENT_FACADE[[#This Row],[VALIDITE]]=0,"TNC"&amp;CHAR(10)&amp;"(L'évaluation technique n'est plus valide)",IF(REFERENCEMENT_FACADE[[#This Row],[TYPE DE DOCUMENT DE REFERENCE]]="Appréciation Technique de Transition","TNC"&amp;CHAR(10)&amp;"(Les Appréciations Techniques de Transition ne sont pas reconnues en technique courante)",IF(REFERENCEMENT_FACADE[[#This Row],[ -&gt; AT/DTA : Sur liste verte C2p (OUI/NON)
-&gt; ATex (Avis favorable / Avis défavorable)
-&gt; Autre : SO]]="NON (EVALUATION RECENTE)","TNC"&amp;CHAR(10)&amp;"(Non sur liste verte de la C2p à date de référencement / EVALUATION RECENTE)","TNC"&amp;CHAR(10)&amp;"(N'est pas sur liste verte de la C2p à date du référencement)")))))</f>
        <v>TC</v>
      </c>
      <c r="BV24" s="282" t="s">
        <v>1380</v>
      </c>
      <c r="BW24" s="300" t="s">
        <v>1172</v>
      </c>
      <c r="BX24" s="191" t="s">
        <v>279</v>
      </c>
      <c r="BY24" s="282"/>
      <c r="BZ24" s="318"/>
      <c r="CA24" s="322" t="s">
        <v>1174</v>
      </c>
      <c r="CB24" s="320"/>
      <c r="CC24" s="127" t="str">
        <f>IF(OR(REFERENCEMENT_FACADE[[#This Row],[TYPE DE DOCUMENT DE REFERENCE]]="Document Technique d'Application (DTA)",REFERENCEMENT_FACADE[[#This Row],[TYPE DE DOCUMENT DE REFERENCE]]="Avis Technique"),CONCATENATE("https://evaluation.cstb.fr/fr/avis-technique/detail/",SUBSTITUTE(REFERENCEMENT_FACADE[[#This Row],[REF]],"/","-"),"/"),IF(REFERENCEMENT_FACADE[[#This Row],[TYPE DE DOCUMENT DE REFERENCE]]=("Appréciation Technique d'Expérimentation (ATEx cas a)"),CONCATENATE("https://evaluation.cstb.fr/fr/appreciation-technique-expertise-atex/detail/",SUBSTITUTE(REFERENCEMENT_FACADE[[#This Row],[REF]],"_","-"),"/"),CONCATENATE("https://evaluation.cstb.fr/fr/appreciation-technique-transition-att/download/att-",SUBSTITUTE(SUBSTITUTE(REFERENCEMENT_FACADE[[#This Row],[REF]],"/","-"),"_","-"),"/")))</f>
        <v>https://evaluation.cstb.fr/fr/appreciation-technique-expertise-atex/detail/2944-v1/</v>
      </c>
      <c r="CD24" s="127"/>
      <c r="CE24" s="127" t="str">
        <f>CONCATENATE(IF(REFERENCEMENT_FACADE[[#This Row],[Ancienne version]]=""," ",CONCATENATE(IF(OR(REFERENCEMENT_FACADE[[#This Row],[TYPE DE DOCUMENT DE REFERENCE]]="Avis Technique",REFERENCEMENT_FACADE[[#This Row],[TYPE DE DOCUMENT DE REFERENCE]]="ATEx"),"L'","Le "),REFERENCEMENT_FACADE[[#This Row],[TYPE DE DOCUMENT DE REFERENCE]]," n°",REFERENCEMENT_FACADE[[#This Row],[REF]]," annule et remplace ",IF(OR(REFERENCEMENT_FACADE[[#This Row],[TYPE DE DOCUMENT DE REFERENCE]]="Avis Technique",REFERENCEMENT_FACADE[[#This Row],[TYPE DE DOCUMENT DE REFERENCE]]="ATEx"),"l' ","le "),REFERENCEMENT_FACADE[[#This Row],[TYPE DE DOCUMENT DE REFERENCE]]," n° ",REFERENCEMENT_FACADE[[#This Row],[Ancienne version]])),
IF(AND(REFERENCEMENT_FACADE[[#This Row],[Ancienne version]]&lt;&gt;"",REFERENCEMENT_FACADE[[#This Row],[ -&gt; AT/DTA : Sur liste verte C2p (OUI/NON)
-&gt; ATex (Avis favorable / Avis défavorable)
-&gt; Autre : SO]]="OUI"),CHAR(10),""),
IF(REFERENCEMENT_FACADE[[#This Row],[ -&gt; AT/DTA : Sur liste verte C2p (OUI/NON)
-&gt; ATex (Avis favorable / Avis défavorable)
-&gt; Autre : SO]]="OUI","Sur liste verte de la C2p à la date du référencement",""))</f>
        <v xml:space="preserve"> </v>
      </c>
      <c r="CF24" s="127" t="str">
        <f>IF((SUPP_VISE=LISTES!$Q$2),REFERENCEMENT_FACADE[[#This Row],[Charpente bois (NF DTU 31.1)]],
IF((SUPP_VISE=LISTES!$Q$3),REFERENCEMENT_FACADE[[#This Row],[COB (NF DTU 31.2)]],
IF((SUPP_VISE=LISTES!$Q$4),REFERENCEMENT_FACADE[[#This Row],[FOB (NF DTU 31.4)]],
IF((SUPP_VISE=LISTES!$Q$5),REFERENCEMENT_FACADE[[#This Row],[FOB (Sous AT/DTA/ATEx)]],
IF((SUPP_VISE=LISTES!$Q$6),REFERENCEMENT_FACADE[[#This Row],[FOB (NF DTU 31.4 et/ou Sous AT/DTA/Atex)]],
IF((SUPP_VISE=LISTES!$Q$7),REFERENCEMENT_FACADE[[#This Row],[CLT (Sous AT/DTA)]],"ERREUR"))))))</f>
        <v>ERREUR</v>
      </c>
      <c r="CG24" s="127" t="str">
        <f>IF((HAUT_VISEE&lt;=6),IF(OR(MID(SITUA_VISEE,1,1)="a",MID(SITUA_VISEE,1,1)="b",MID(SITUA_VISEE,1,1)="c"),REFERENCEMENT_FACADE[[#This Row],[≤ 6 m (situation a à c)]],REFERENCEMENT_FACADE[[#This Row],[≤ 6 m (situation d)]]),
IF(AND(6&lt;HAUT_VISEE,HAUT_VISEE&lt;=9),IF(OR(MID(SITUA_VISEE,1,1)="a",MID(SITUA_VISEE,1,1)="b",MID(SITUA_VISEE,1,1)="c"),REFERENCEMENT_FACADE[[#This Row],[≤ 9 m (situation a à c)]],REFERENCEMENT_FACADE[[#This Row],[≤ 9 m (situation d)]]),
IF(AND(9&lt;HAUT_VISEE,HAUT_VISEE&lt;=10),IF(OR(MID(SITUA_VISEE,1,1)="a",MID(SITUA_VISEE,1,1)="b",MID(SITUA_VISEE,1,1)="c"),REFERENCEMENT_FACADE[[#This Row],[≤ 10 m (situation a à c)]],REFERENCEMENT_FACADE[[#This Row],[≤ 10 m (situation d)]]),
IF(AND(10&lt;HAUT_VISEE,HAUT_VISEE&lt;=18),IF(OR(MID(SITUA_VISEE,1,1)="a",MID(SITUA_VISEE,1,1)="b",MID(SITUA_VISEE,1,1)="c"),REFERENCEMENT_FACADE[[#This Row],[≤ 15 m (situation a à c)]],REFERENCEMENT_FACADE[[#This Row],[≤ 15 m (situation d)]]),
IF(AND(10&lt;HAUT_VISEE,HAUT_VISEE&lt;=18),IF(OR(MID(SITUA_VISEE,1,1)="a",MID(SITUA_VISEE,1,1)="b",MID(SITUA_VISEE,1,1)="c"),REFERENCEMENT_FACADE[[#This Row],[≤ 18 m (situation a à c)]],REFERENCEMENT_FACADE[[#This Row],[≤ 18 m (situation d)]]),
IF(AND(18&lt;HAUT_VISEE,HAUT_VISEE&lt;=28),IF(OR(MID(SITUA_VISEE,1,1)="a",MID(SITUA_VISEE,1,1)="b",MID(SITUA_VISEE,1,1)="c"),REFERENCEMENT_FACADE[[#This Row],[≤ 28 m (situation a à c)]],REFERENCEMENT_FACADE[[#This Row],[≤ 28 m (situation d)]]),
IF(AND(28&lt;HAUT_VISEE,HAUT_VISEE&lt;=34),IF(OR(MID(SITUA_VISEE,1,1)="a",MID(SITUA_VISEE,1,1)="b",MID(SITUA_VISEE,1,1)="c"),REFERENCEMENT_FACADE[[#This Row],[≤ 34 m (situation a à c)]],REFERENCEMENT_FACADE[[#This Row],[≤ 34 m (situation d)]]),
IF(AND(34&lt;HAUT_VISEE,HAUT_VISEE&lt;=36),IF(OR(MID(SITUA_VISEE,1,1)="a",MID(SITUA_VISEE,1,1)="b",MID(SITUA_VISEE,1,1)="c"),REFERENCEMENT_FACADE[[#This Row],[≤ 36 m (situation a à c)]],REFERENCEMENT_FACADE[[#This Row],[≤ 36 m (situation d)]]),
IF(AND(36&lt;HAUT_VISEE,HAUT_VISEE&lt;=40),IF(OR(MID(SITUA_VISEE,1,1)="a",MID(SITUA_VISEE,1,1)="b",MID(SITUA_VISEE,1,1)="c"),REFERENCEMENT_FACADE[[#This Row],[≤ 40 m (situation a à c)]],REFERENCEMENT_FACADE[[#This Row],[≤ 40 m (situation d)]]),
IF(AND(40&lt;HAUT_VISEE,HAUT_VISEE&lt;=50),IF(OR(MID(SITUA_VISEE,1,1)="a",MID(SITUA_VISEE,1,1)="b",MID(SITUA_VISEE,1,1)="c"),REFERENCEMENT_FACADE[[#This Row],[≤ 50 m (situation a à c)]],REFERENCEMENT_FACADE[[#This Row],[≤ 50 m (situation d)]]),"ERREUR"))))))))))</f>
        <v>OUI*</v>
      </c>
      <c r="CH24" s="127">
        <f>IF(MID(SITUA_VISEE,1,1)="d",
IF(MID(REFERENCEMENT_FACADE[[#This Row],[≤ 50 m (situation d)]],1,3)="OUI",50,IF(MID(REFERENCEMENT_FACADE[[#This Row],[≤ 40 m (situation d)]],1,3)="OUI",40,IF(MID(REFERENCEMENT_FACADE[[#This Row],[≤ 36 m (situation d)]],1,3)="OUI",36,IF(MID(REFERENCEMENT_FACADE[[#This Row],[≤ 34 m (situation d)]],1,3)="OUI",34,IF(MID(REFERENCEMENT_FACADE[[#This Row],[≤ 28 m (situation d)]],1,3)="OUI",28,IF(MID(REFERENCEMENT_FACADE[[#This Row],[≤ 18 m (situation d)]],1,3)="OUI",18,IF(MID(REFERENCEMENT_FACADE[[#This Row],[≤ 15 m (situation d)]],1,3)="OUI",15,IF(MID(REFERENCEMENT_FACADE[[#This Row],[≤ 10 m (situation d)]],1,3)="OUI",10,IF(MID(REFERENCEMENT_FACADE[[#This Row],[≤ 9 m (situation d)]],1,3)="OUI",9,IF(MID(REFERENCEMENT_FACADE[[#This Row],[≤ 6 m (situation d)]],1,3)="OUI",6,"")))))))))),
IF(MID(REFERENCEMENT_FACADE[[#This Row],[≤ 50 m (situation a à c)]],1,3)="OUI",50,IF(MID(REFERENCEMENT_FACADE[[#This Row],[≤ 40 m (situation a à c)]],1,3)="OUI",40,IF(MID(REFERENCEMENT_FACADE[[#This Row],[≤ 36 m (situation a à c)]],1,3)="OUI",36,IF(MID(REFERENCEMENT_FACADE[[#This Row],[≤ 34 m (situation a à c)]],1,3)="OUI",34,IF(MID(REFERENCEMENT_FACADE[[#This Row],[≤ 28 m (situation a à c)]],1,3)="OUI",28,IF(MID(REFERENCEMENT_FACADE[[#This Row],[≤ 18 m (situation a à c)]],1,3)="OUI",18,IF(MID(REFERENCEMENT_FACADE[[#This Row],[≤ 15 m (situation a à c)]],1,3)="OUI",15,IF(MID(REFERENCEMENT_FACADE[[#This Row],[≤ 10 m (situation a à c)]],1,3)="OUI",10,IF(MID(REFERENCEMENT_FACADE[[#This Row],[≤ 9 m (situation a à c)]],1,3)="OUI",9,IF(MID(REFERENCEMENT_FACADE[[#This Row],[≤ 6 m (situation a à c)]],1,3)="OUI",6,"")))))))))))</f>
        <v>28</v>
      </c>
      <c r="CI24" s="127" t="str">
        <f>IF(RECH_CATEGORIE=TRUE,IF((CATEG_VISEE=LISTES!$O$2),REFERENCEMENT_FACADE[[#This Row],[I]],
IF((CATEG_VISEE=LISTES!$O$3),REFERENCEMENT_FACADE[[#This Row],[II]],
IF((CATEG_VISEE=LISTES!$O$4),REFERENCEMENT_FACADE[[#This Row],[III]],
IF((CATEG_VISEE=LISTES!$O$5),REFERENCEMENT_FACADE[[#This Row],[IV]],"ERREUR")))),
REFERENCEMENT_FACADE[[#This Row],[I]]&amp;CHAR(10)&amp;REFERENCEMENT_FACADE[[#This Row],[II]]&amp;CHAR(10)&amp;REFERENCEMENT_FACADE[[#This Row],[III]]&amp;CHAR(10)&amp;REFERENCEMENT_FACADE[[#This Row],[IV]])</f>
        <v>4
4**
4**
4**</v>
      </c>
      <c r="CJ24" s="127" t="str">
        <f>IF(RECH_CATEGORIE=TRUE,IF(OR(REFERENCEMENT_FACADE[[#This Row],[I]]="NC",REFERENCEMENT_FACADE[[#This Row],[II]]="NC",REFERENCEMENT_FACADE[[#This Row],[III]]="NC",REFERENCEMENT_FACADE[[#This Row],[IV]]="NC"),"ERREUR",IF(MID(ZONE_SIS_VISEE,1,1)&lt;=MID(REFERENCEMENT_FACADE[[#This Row],[IV]],1,1),REFERENCEMENT_FACADE[[#Headers],[IV]],IF(MID(ZONE_SIS_VISEE,1,1)&lt;=MID(REFERENCEMENT_FACADE[[#This Row],[III]],1,1),REFERENCEMENT_FACADE[[#Headers],[III]],IF(MID(ZONE_SIS_VISEE,1,1)&lt;=MID(REFERENCEMENT_FACADE[[#This Row],[II]],1,1),REFERENCEMENT_FACADE[[#Headers],[II]],IF(MID(ZONE_SIS_VISEE,1,1)&lt;=MID(REFERENCEMENT_FACADE[[#This Row],[I]],1,1),REFERENCEMENT_FACADE[[#Headers],[I]],""))))),
REFERENCEMENT_FACADE[[#Headers],[I]]&amp;CHAR(10)&amp;REFERENCEMENT_FACADE[[#Headers],[II]]&amp;CHAR(10)&amp;REFERENCEMENT_FACADE[[#Headers],[III]]&amp;CHAR(10)&amp;REFERENCEMENT_FACADE[[#Headers],[IV]])</f>
        <v>I
II
III
IV</v>
      </c>
      <c r="CK24" s="127" t="str">
        <f>CONCATENATE(IF(MID(REFERENCEMENT_FACADE[[#This Row],[Charpente bois (NF DTU 31.1)]],1,3)="oui",LISTES!$Q$2,""),IF(AND(MID(REFERENCEMENT_FACADE[[#This Row],[COB (NF DTU 31.2)]],1,3)="oui",MID(REFERENCEMENT_FACADE[[#This Row],[Charpente bois (NF DTU 31.1)]],1,3)="oui")," / ",""),IF(MID(REFERENCEMENT_FACADE[[#This Row],[COB (NF DTU 31.2)]],1,3)="oui",LISTES!$Q$3,""),IF(OR(AND(MID(REFERENCEMENT_FACADE[[#This Row],[COB (NF DTU 31.2)]],1,3)="oui",MID(REFERENCEMENT_FACADE[[#This Row],[FOB (NF DTU 31.4)]],1,3)="oui"),AND(MID(REFERENCEMENT_FACADE[[#This Row],[COB (NF DTU 31.2)]],1,3)="oui",MID(REFERENCEMENT_FACADE[[#This Row],[CLT (Sous AT/DTA)]],1,3)="oui"))," / ",""),IF(MID(REFERENCEMENT_FACADE[[#This Row],[FOB (NF DTU 31.4)]],1,3)="oui",LISTES!$Q$4,""),IF(AND(MID(REFERENCEMENT_FACADE[[#This Row],[CLT (Sous AT/DTA)]],1,3)="oui",MID(REFERENCEMENT_FACADE[[#This Row],[FOB (NF DTU 31.4)]],1,3)="oui")," / ",""),IF(MID(REFERENCEMENT_FACADE[[#This Row],[CLT (Sous AT/DTA)]],1,3)="oui",LISTES!$Q$7,IF(MID(REFERENCEMENT_FACADE[[#This Row],[FOB (Sous AT/DTA/ATEx)]],1,3)="oui",LISTES!$Q$5,"")))</f>
        <v>FOB (Sous AT/DTA/ATEx)</v>
      </c>
      <c r="CL24" s="127" t="str">
        <f>IF(AND(RECH_HAUTEUR=TRUE,HAUT_VISEE&lt;&gt;"",SITUA_VISEE&lt;&gt;""),IF(MID(SITUA_VISEE,1,1)="d",
IF(MID(REFERENCEMENT_FACADE[[#This Row],[≤ 50 m (situation d)]],1,3)="OUI","≤ 50 m",IF(MID(REFERENCEMENT_FACADE[[#This Row],[≤ 40 m (situation d)]],1,3)="OUI","≤ 40 m",IF(MID(REFERENCEMENT_FACADE[[#This Row],[≤ 36 m (situation d)]],1,3)="OUI","≤ 36 m",IF(MID(REFERENCEMENT_FACADE[[#This Row],[≤ 34 m (situation d)]],1,3)="OUI","≤ 34 m",IF(MID(REFERENCEMENT_FACADE[[#This Row],[≤ 28 m (situation d)]],1,3)="OUI","≤ 28 m",IF(MID(REFERENCEMENT_FACADE[[#This Row],[≤ 18 m (situation d)]],1,3)="OUI","≤ 18 m",IF(MID(REFERENCEMENT_FACADE[[#This Row],[≤ 15 m (situation d)]],1,3)="OUI","≤ 15 m",IF(MID(REFERENCEMENT_FACADE[[#This Row],[≤ 10 m (situation d)]],1,3)="OUI","≤ 10 m",IF(MID(REFERENCEMENT_FACADE[[#This Row],[≤ 9 m (situation d)]],1,3)="OUI","≤ 9 m",IF(MID(REFERENCEMENT_FACADE[[#This Row],[≤ 6 m (situation d)]],1,3)="OUI","≤ 6 m","")))))))))),
IF(MID(REFERENCEMENT_FACADE[[#This Row],[≤ 50 m (situation a à c)]],1,3)="OUI","≤ 50 m",IF(MID(REFERENCEMENT_FACADE[[#This Row],[≤ 40 m (situation a à c)]],1,3)="OUI","≤ 40 m",IF(MID(REFERENCEMENT_FACADE[[#This Row],[≤ 36 m (situation a à c)]],1,3)="OUI","≤ 36 m",IF(MID(REFERENCEMENT_FACADE[[#This Row],[≤ 34 m (situation a à c)]],1,3)="OUI","≤ 34 m",IF(MID(REFERENCEMENT_FACADE[[#This Row],[≤ 28 m (situation a à c)]],1,3)="OUI","≤ 28 m",IF(MID(REFERENCEMENT_FACADE[[#This Row],[≤ 18 m (situation a à c)]],1,3)="OUI","≤ 18 m",IF(MID(REFERENCEMENT_FACADE[[#This Row],[≤ 15 m (situation a à c)]],1,3)="OUI","≤ 15 m",IF(MID(REFERENCEMENT_FACADE[[#This Row],[≤ 10 m (situation a à c)]],1,3)="OUI","≤ 10 m",IF(MID(REFERENCEMENT_FACADE[[#This Row],[≤ 9 m (situation a à c)]],1,3)="OUI","≤ 9 m",IF(MID(REFERENCEMENT_FACADE[[#This Row],[≤ 6 m (situation a à c)]],1,3)="OUI","≤ 6 m",""))))))))))),
CONCATENATE(IF(MID(REFERENCEMENT_FACADE[[#This Row],[≤ 50 m (situation a à c)]],1,3)="OUI","(Situation a à c) h≤ 50 m"&amp;CHAR(10),IF(MID(REFERENCEMENT_FACADE[[#This Row],[≤ 40 m (situation a à c)]],1,3)="OUI","(Situation a à c) h≤ 40 m"&amp;CHAR(10),IF(MID(REFERENCEMENT_FACADE[[#This Row],[≤ 36 m (situation a à c)]],1,3)="OUI","(Situation a à c) h≤ 36 m"&amp;CHAR(10),IF(MID(REFERENCEMENT_FACADE[[#This Row],[≤ 34 m (situation a à c)]],1,3)="OUI","(Situation a à c) h≤ 34 m"&amp;CHAR(10),IF(MID(REFERENCEMENT_FACADE[[#This Row],[≤ 28 m (situation a à c)]],1,3)="OUI","(Situation a à c) h≤ 28 m"&amp;CHAR(10),IF(MID(REFERENCEMENT_FACADE[[#This Row],[≤ 18 m (situation a à c)]],1,3)="OUI","(Situation a à c) h≤ 18 m"&amp;CHAR(10),IF(MID(REFERENCEMENT_FACADE[[#This Row],[≤ 15 m (situation a à c)]],1,3)="OUI","(Situation a à c) h≤ 15 m"&amp;CHAR(10),IF(MID(REFERENCEMENT_FACADE[[#This Row],[≤ 10 m (situation a à c)]],1,3)="OUI","(Situation a à c) h≤ 10 m"&amp;CHAR(10),IF(MID(REFERENCEMENT_FACADE[[#This Row],[≤ 9 m (situation a à c)]],1,3)="OUI","(Situation a à c) h≤ 9 m"&amp;CHAR(10),IF(MID(REFERENCEMENT_FACADE[[#This Row],[≤ 6 m (situation a à c)]],1,3)="OUI","(Situation a à c) h≤ 6 m"&amp;CHAR(10),"")))))))))),IF(MID(REFERENCEMENT_FACADE[[#This Row],[≤ 50 m (situation d)]],1,3)="OUI","(Situation d) h≤ 50 m",IF(MID(REFERENCEMENT_FACADE[[#This Row],[≤ 40 m (situation d)]],1,3)="OUI","(Situation d) h≤ 40 m",IF(MID(REFERENCEMENT_FACADE[[#This Row],[≤ 36 m (situation d)]],1,3)="OUI","(Situation d) h≤ 36 m",IF(MID(REFERENCEMENT_FACADE[[#This Row],[≤ 34 m (situation d)]],1,3)="OUI","(Situation d) h≤ 34 m",IF(MID(REFERENCEMENT_FACADE[[#This Row],[≤ 28 m (situation d)]],1,3)="OUI","(Situation d) h≤ 28 m",IF(MID(REFERENCEMENT_FACADE[[#This Row],[≤ 18 m (situation d)]],1,3)="OUI","(Situation d) h≤ 18 m",IF(MID(REFERENCEMENT_FACADE[[#This Row],[≤ 15 m (situation d)]],1,3)="OUI","(Situation d) h≤ 15 m",IF(MID(REFERENCEMENT_FACADE[[#This Row],[≤ 10 m (situation d)]],1,3)="OUI","(Situation d) h≤ 10 m",IF(MID(REFERENCEMENT_FACADE[[#This Row],[≤ 9 m (situation d)]],1,3)="OUI","(Situation d) h≤ 9 m",IF(MID(REFERENCEMENT_FACADE[[#This Row],[≤ 6 m (situation d)]],1,3)="OUI","(Situation d) h≤ 6 m",""))))))))))))</f>
        <v>(Situation a à c) h≤ 28 m
(Situation d) h≤ 28 m</v>
      </c>
      <c r="CM24" s="127" t="str">
        <f>IF(OR(RECH_HAUTEUR=FALSE,HAUT_VISEE="",SITUA_VISEE=""),REFERENCEMENT_FACADE[[#This Row],[Cas où rien n''est sélectionné en hauteur]],
IF((HAUT_VISEE&lt;=6),IF(OR(MID(SITUA_VISEE,1,1)="a",MID(SITUA_VISEE,1,1)="b",MID(SITUA_VISEE,1,1)="c"),REFERENCEMENT_FACADE[[#This Row],[≤ 6 m (a à c)]],REFERENCEMENT_FACADE[[#This Row],[≤ 6 m (d)]]),
IF(AND(6&lt;HAUT_VISEE,HAUT_VISEE&lt;=9),IF(OR(MID(SITUA_VISEE,1,1)="a",MID(SITUA_VISEE,1,1)="b",MID(SITUA_VISEE,1,1)="c"),REFERENCEMENT_FACADE[[#This Row],[≤ 9 m (a à c)]],REFERENCEMENT_FACADE[[#This Row],[≤ 9 m (d)]]),
IF(AND(9&lt;HAUT_VISEE,HAUT_VISEE&lt;=10),IF(OR(MID(SITUA_VISEE,1,1)="a",MID(SITUA_VISEE,1,1)="b",MID(SITUA_VISEE,1,1)="c"),REFERENCEMENT_FACADE[[#This Row],[≤ 10 m (a à c)]],REFERENCEMENT_FACADE[[#This Row],[≤ 10 m (d)]]),
IF(AND(10&lt;HAUT_VISEE,HAUT_VISEE&lt;=18),IF(OR(MID(SITUA_VISEE,1,1)="a",MID(SITUA_VISEE,1,1)="b",MID(SITUA_VISEE,1,1)="c"),REFERENCEMENT_FACADE[[#This Row],[≤ 18 m (a à c)]],REFERENCEMENT_FACADE[[#This Row],[≤ 18 m (d)]]),
IF(AND(18&lt;HAUT_VISEE,HAUT_VISEE&lt;=28),IF(OR(MID(SITUA_VISEE,1,1)="a",MID(SITUA_VISEE,1,1)="b",MID(SITUA_VISEE,1,1)="c"),REFERENCEMENT_FACADE[[#This Row],[≤ 28 m (a à c)]],REFERENCEMENT_FACADE[[#This Row],[≤ 28 m (d)]]),
IF(AND(28&lt;HAUT_VISEE,HAUT_VISEE&lt;=34),IF(OR(MID(SITUA_VISEE,1,1)="a",MID(SITUA_VISEE,1,1)="b",MID(SITUA_VISEE,1,1)="c"),REFERENCEMENT_FACADE[[#This Row],[≤ 34 m (a à c)]],REFERENCEMENT_FACADE[[#This Row],[≤ 34 m (d)]]),
IF(AND(34&lt;HAUT_VISEE,HAUT_VISEE&lt;=36),IF(OR(MID(SITUA_VISEE,1,1)="a",MID(SITUA_VISEE,1,1)="b",MID(SITUA_VISEE,1,1)="c"),REFERENCEMENT_FACADE[[#This Row],[≤ 36 m (a à c)]],REFERENCEMENT_FACADE[[#This Row],[≤ 36 m (d)]]),
IF(AND(36&lt;HAUT_VISEE,HAUT_VISEE&lt;=40),IF(OR(MID(SITUA_VISEE,1,1)="a",MID(SITUA_VISEE,1,1)="b",MID(SITUA_VISEE,1,1)="c"),REFERENCEMENT_FACADE[[#This Row],[≤ 40 m (a à c)]],REFERENCEMENT_FACADE[[#This Row],[≤ 40 m (d)]]),
IF(AND(40&lt;HAUT_VISEE,HAUT_VISEE&lt;=50),IF(OR(MID(SITUA_VISEE,1,1)="a",MID(SITUA_VISEE,1,1)="b",MID(SITUA_VISEE,1,1)="c"),REFERENCEMENT_FACADE[[#This Row],[≤ 50 m (a à c)]],REFERENCEMENT_FACADE[[#This Row],[≤ 50 m (d)]])))))))))))</f>
        <v>- Comme mentionné dans le §2.2 de l'Appréciation, le domaine d’emploi des bardages rapportés n’est pas modifié par le procédé de façade propriétaire. La limite de hauteur du domaine d’emploi indiquée ci-contre correspond donc au domaine d’emploi le plus restreint entre celui du procédé de façade et celui du revêtement extérieur. Le procédé pouvant être utilisé en façade jusqu’en 4ième famille pour des bâtiments d’habitation et jusqu’à une hauteur de plancher bas de dernier niveau de 28m pour les ERP, ERT, et comme le référentiel de la famille de revêtement extérieur ci-contre vise des hauteurs moindres, c’est donc le référentiel du revêtement qui limite le domaine d’emploi.
Nb : Le critère de recherche par hauteur n'étant pas coché ou les données (hauteur ou situation) n'étant pas saisies, l'utilisateur est alerté qu'il peut exister des limites de hauteurs et des dispositions particulières données dans le référentiel technique du procédé qui ne sont pas affichées. 
Le logiciel peut les faire apparaitre, pour ce faire : 
 - la case de recherche en fonction de la hauteur doit être cochée ;
 - les données de hauteur ET de situation du bâtiment doivent être saisies.</v>
      </c>
      <c r="CN24" s="185">
        <f ca="1">REFERENCEMENT_FACADE[[#This Row],[VALIDITE]]</f>
        <v>1</v>
      </c>
      <c r="CO24" s="127">
        <f>IF(RECH_SUPPORT=TRUE,IF(MID(REFERENCEMENT_FACADE[[#This Row],[Colonne support visé]],1,3)="OUI",1,IF(OR(MID(REFERENCEMENT_FACADE[[#This Row],[Colonne support visé]],1,3)="non",MID(REFERENCEMENT_FACADE[[#This Row],[Colonne support visé]],1,2)="SO"),0,0)),1)</f>
        <v>1</v>
      </c>
      <c r="CP24" s="127">
        <f>IF(RECH_HAUTEUR=FALSE,1,IF(AND(MID(REFERENCEMENT_FACADE[[#This Row],[Colonne situation visé]],1,3)="oui",HAUT_VISEE&lt;=REFERENCEMENT_FACADE[[#This Row],[LIMITATION DE HAUTEUR DE FACADE]],HAUT_VISEE&lt;&gt;"",SITUA_VISEE&lt;&gt;""),1,IF(MID(REFERENCEMENT_FACADE[[#This Row],[Colonne situation visé]],1,3)="non",0,"ERREUR")))</f>
        <v>1</v>
      </c>
      <c r="CQ24" s="127">
        <f>IF(RECH_CATEGORIE=FALSE,1,IF(REFERENCEMENT_FACADE[[#This Row],[Colonne catégorie visée]]="ERREUR",0,IF(AND(RECH_CATEGORIE=TRUE,MATCH(VALUE(LEFT(REFERENCEMENT_FACADE[[#This Row],[Colonne zone visée]],1)),LISTE_ZONE_SISMIQUE,0)&gt;=MATCH(ZONE_SIS_VISEE,LISTE_ZONE_SISMIQUE,0),MATCH(REFERENCEMENT_FACADE[[#This Row],[Colonne catégorie visée]],LISTE_CATEGORIE_BATIMENT,0)&gt;=MATCH(CATEG_VISEE,LISTE_CATEGORIE_BATIMENT,0)),1,0)))</f>
        <v>1</v>
      </c>
      <c r="CR24" s="127">
        <f ca="1">IF(REFERENCEMENT_FACADE[[#This Row],[Eligibilité procédé]]&lt;&gt;0,COUNTIF(REFERENCEMENT_FACADE[Eligibilité procédé],"&lt;="&amp;REFERENCEMENT_FACADE[[#This Row],[Eligibilité procédé]])-COUNTIF(REFERENCEMENT_FACADE[Eligibilité procédé],"=0"),ROWS(REFERENCEMENT_FACADE[Ordre]))</f>
        <v>7</v>
      </c>
      <c r="CS24" s="127">
        <f ca="1">IF(COUNTIF((REFERENCEMENT_FACADE[[#This Row],[Validité]:[zone de simicité]]),"&lt;&gt;"&amp;"")=SUM(REFERENCEMENT_FACADE[[#This Row],[Validité]:[zone de simicité]]),ROW(REFERENCEMENT_FACADE[[#This Row],[zone de simicité]]),"")</f>
        <v>24</v>
      </c>
      <c r="CT24" s="48" t="str">
        <f>CONCATENATE(REFERENCEMENT_FACADE[[#This Row],[TYPE DE DOCUMENT DE REFERENCE]]," ",REFERENCEMENT_FACADE[[#This Row],[REF]]," du procédé ",REFERENCEMENT_FACADE[[#This Row],[NOM COMMERCIAL DU PROCEDE]]," : vise la pose sur : ",IF(MID(REFERENCEMENT_FACADE[[#This Row],[COB (NF DTU 31.2)]],1,3)="OUI","COB (NF DTU 31.2) ; ",""),IF(MID(REFERENCEMENT_FACADE[[#This Row],[CLT (Sous AT/DTA)]],1,3)="OUI","CLT (Sous AT/DTA)) ; ",""),IF(MID(REFERENCEMENT_FACADE[[#This Row],[FOB (NF DTU 31.4)]],1,3)="OUI","FOB (NF DTU 31.4) ; ",""),IF(MID(REFERENCEMENT_FACADE[[#This Row],[FOB (Sous AT/DTA/ATEx)]],1,3)="OUI","FOB (Sous AT/DTA/ATEx) ; ",""),"pour une hauteur max de ",REFERENCEMENT_FACADE[[#This Row],[LIMITATION DE HAUTEUR DE FACADE]],"m")</f>
        <v>Appréciation Technique d'Expérimentation (ATEx cas a) 2944_v1 du procédé Façade à ossature bois non porteuse perspirante : vise la pose sur : FOB (Sous AT/DTA/ATEx) ; pour une hauteur max de 28m</v>
      </c>
    </row>
    <row r="25" spans="1:98" s="5" customFormat="1" ht="409.6" x14ac:dyDescent="0.3">
      <c r="A25" s="275">
        <v>45049</v>
      </c>
      <c r="B25" s="125" t="s">
        <v>124</v>
      </c>
      <c r="C25" s="191"/>
      <c r="D25" s="125" t="s">
        <v>1765</v>
      </c>
      <c r="E25" s="125"/>
      <c r="F25" s="191" t="s">
        <v>595</v>
      </c>
      <c r="G25" s="173" t="s">
        <v>1489</v>
      </c>
      <c r="H25" s="174" t="s">
        <v>10</v>
      </c>
      <c r="I25" s="175" t="s">
        <v>27</v>
      </c>
      <c r="J25" s="176" t="s">
        <v>27</v>
      </c>
      <c r="K25" s="176" t="s">
        <v>9</v>
      </c>
      <c r="L25" s="68" t="str">
        <f>IF(REFERENCEMENT_FACADE[[#This Row],[Charpente bois (NF DTU 31.1)]]="OUI","SO",IF(OR(REFERENCEMENT_FACADE[[#This Row],[FOB (Sous AT/DTA/ATEx)]]="OUI",REFERENCEMENT_FACADE[[#This Row],[FOB (NF DTU 31.4)]]="OUI"),"OUI","SO"))</f>
        <v>OUI</v>
      </c>
      <c r="M25" s="177" t="s">
        <v>27</v>
      </c>
      <c r="N25" s="178" t="s">
        <v>357</v>
      </c>
      <c r="O25" s="125" t="s">
        <v>357</v>
      </c>
      <c r="P25" s="125" t="s">
        <v>357</v>
      </c>
      <c r="Q25" s="125" t="s">
        <v>357</v>
      </c>
      <c r="R25" s="125" t="s">
        <v>357</v>
      </c>
      <c r="S25" s="125" t="s">
        <v>357</v>
      </c>
      <c r="T25" s="125" t="s">
        <v>10</v>
      </c>
      <c r="U25" s="125" t="s">
        <v>10</v>
      </c>
      <c r="V25" s="125" t="s">
        <v>10</v>
      </c>
      <c r="W25" s="173" t="s">
        <v>10</v>
      </c>
      <c r="X25" s="187" t="s">
        <v>357</v>
      </c>
      <c r="Y25" s="125" t="s">
        <v>357</v>
      </c>
      <c r="Z25" s="125" t="s">
        <v>357</v>
      </c>
      <c r="AA25" s="125" t="s">
        <v>357</v>
      </c>
      <c r="AB25" s="125" t="s">
        <v>357</v>
      </c>
      <c r="AC25" s="125" t="s">
        <v>357</v>
      </c>
      <c r="AD25" s="125" t="s">
        <v>10</v>
      </c>
      <c r="AE25" s="125" t="s">
        <v>10</v>
      </c>
      <c r="AF25" s="125" t="s">
        <v>10</v>
      </c>
      <c r="AG25" s="173" t="s">
        <v>10</v>
      </c>
      <c r="AH25" s="189" t="s">
        <v>661</v>
      </c>
      <c r="AI25" s="223"/>
      <c r="AJ25" s="232" t="s">
        <v>1663</v>
      </c>
      <c r="AK25" s="232" t="s">
        <v>1663</v>
      </c>
      <c r="AL25" s="232" t="s">
        <v>1663</v>
      </c>
      <c r="AM25" s="232" t="s">
        <v>1663</v>
      </c>
      <c r="AN25" s="232" t="s">
        <v>1663</v>
      </c>
      <c r="AO25" s="232" t="s">
        <v>1663</v>
      </c>
      <c r="AP25" s="162"/>
      <c r="AQ25" s="162"/>
      <c r="AR25" s="162"/>
      <c r="AS25" s="162"/>
      <c r="AT25" s="232" t="s">
        <v>1663</v>
      </c>
      <c r="AU25" s="232" t="s">
        <v>1663</v>
      </c>
      <c r="AV25" s="232" t="s">
        <v>1663</v>
      </c>
      <c r="AW25" s="232" t="s">
        <v>1663</v>
      </c>
      <c r="AX25" s="232" t="s">
        <v>1663</v>
      </c>
      <c r="AY25" s="232" t="s">
        <v>1663</v>
      </c>
      <c r="AZ25" s="162"/>
      <c r="BA25" s="162"/>
      <c r="BB25" s="162"/>
      <c r="BC25" s="162"/>
      <c r="BD25" s="242" t="s">
        <v>1665</v>
      </c>
      <c r="BE25" s="178">
        <v>4</v>
      </c>
      <c r="BF25" s="125" t="s">
        <v>328</v>
      </c>
      <c r="BG25" s="125" t="s">
        <v>328</v>
      </c>
      <c r="BH25" s="125" t="s">
        <v>328</v>
      </c>
      <c r="BI25" s="293" t="s">
        <v>1175</v>
      </c>
      <c r="BJ25" s="40" t="s">
        <v>1394</v>
      </c>
      <c r="BK25" s="297" t="s">
        <v>662</v>
      </c>
      <c r="BL25" s="300">
        <v>2</v>
      </c>
      <c r="BM25" s="125" t="s">
        <v>596</v>
      </c>
      <c r="BN25" s="125" t="s">
        <v>12</v>
      </c>
      <c r="BO25" s="191" t="s">
        <v>597</v>
      </c>
      <c r="BP25" s="303"/>
      <c r="BQ25" s="303">
        <v>44992</v>
      </c>
      <c r="BR25" s="303">
        <v>46752</v>
      </c>
      <c r="BS25" s="310">
        <f ca="1">+(REFERENCEMENT_FACADE[[#This Row],[AVIS LIMITE AU / VALIDITE]]&gt;=TODAY())*1</f>
        <v>1</v>
      </c>
      <c r="BT25" s="125" t="s">
        <v>9</v>
      </c>
      <c r="BU25" s="191" t="str">
        <f ca="1">IF(REFERENCEMENT_FACADE[[#This Row],[ -&gt; AT/DTA : Sur liste verte C2p (OUI/NON)
-&gt; ATex (Avis favorable / Avis défavorable)
-&gt; Autre : SO]]&lt;&gt;"",IF(AND(OR(REFERENCEMENT_FACADE[[#This Row],[ -&gt; AT/DTA : Sur liste verte C2p (OUI/NON)
-&gt; ATex (Avis favorable / Avis défavorable)
-&gt; Autre : SO]]="OUI",REFERENCEMENT_FACADE[[#This Row],[ -&gt; AT/DTA : Sur liste verte C2p (OUI/NON)
-&gt; ATex (Avis favorable / Avis défavorable)
-&gt; Autre : SO]]="FAVORABLE",REFERENCEMENT_FACADE[[#This Row],[ -&gt; AT/DTA : Sur liste verte C2p (OUI/NON)
-&gt; ATex (Avis favorable / Avis défavorable)
-&gt; Autre : SO]]="SO
(DTU)",REFERENCEMENT_FACADE[[#This Row],[ -&gt; AT/DTA : Sur liste verte C2p (OUI/NON)
-&gt; ATex (Avis favorable / Avis défavorable)
-&gt; Autre : SO]]="SO 
(RECO -RAGE)",REFERENCEMENT_FACADE[[#This Row],[ -&gt; AT/DTA : Sur liste verte C2p (OUI/NON)
-&gt; ATex (Avis favorable / Avis défavorable)
-&gt; Autre : SO]]="OUI AVEC UN SUIVI DU RETOUR D'EXPERIENCE",
REFERENCEMENT_FACADE[[#This Row],[ -&gt; AT/DTA : Sur liste verte C2p (OUI/NON)
-&gt; ATex (Avis favorable / Avis défavorable)
-&gt; Autre : SO]]="SO 
(RP)"),REFERENCEMENT_FACADE[[#This Row],[VALIDITE]]=1),"TC",IF(REFERENCEMENT_FACADE[[#This Row],[VALIDITE]]=0,"TNC"&amp;CHAR(10)&amp;"(L'évaluation technique n'est plus valide)",IF(REFERENCEMENT_FACADE[[#This Row],[TYPE DE DOCUMENT DE REFERENCE]]="Appréciation Technique de Transition","TNC"&amp;CHAR(10)&amp;"(Les Appréciations Techniques de Transition ne sont pas reconnues en technique courante)",IF(REFERENCEMENT_FACADE[[#This Row],[ -&gt; AT/DTA : Sur liste verte C2p (OUI/NON)
-&gt; ATex (Avis favorable / Avis défavorable)
-&gt; Autre : SO]]="NON (EVALUATION RECENTE)","TNC"&amp;CHAR(10)&amp;"(Non sur liste verte de la C2p à date de référencement / EVALUATION RECENTE)","TNC"&amp;CHAR(10)&amp;"(N'est pas sur liste verte de la C2p à date du référencement)")))))</f>
        <v>TC</v>
      </c>
      <c r="BV25" s="282" t="s">
        <v>1378</v>
      </c>
      <c r="BW25" s="300" t="s">
        <v>658</v>
      </c>
      <c r="BX25" s="191" t="s">
        <v>659</v>
      </c>
      <c r="BY25" s="282"/>
      <c r="BZ25" s="318" t="s">
        <v>660</v>
      </c>
      <c r="CA25" s="322" t="s">
        <v>638</v>
      </c>
      <c r="CB25" s="320"/>
      <c r="CC25" s="127" t="str">
        <f>IF(OR(REFERENCEMENT_FACADE[[#This Row],[TYPE DE DOCUMENT DE REFERENCE]]="Document Technique d'Application (DTA)",REFERENCEMENT_FACADE[[#This Row],[TYPE DE DOCUMENT DE REFERENCE]]="Avis Technique"),CONCATENATE("https://evaluation.cstb.fr/fr/avis-technique/detail/",SUBSTITUTE(REFERENCEMENT_FACADE[[#This Row],[REF]],"/","-"),"/"),IF(REFERENCEMENT_FACADE[[#This Row],[TYPE DE DOCUMENT DE REFERENCE]]=("Appréciation Technique d'Expérimentation (ATEx cas a)"),CONCATENATE("https://evaluation.cstb.fr/fr/appreciation-technique-expertise-atex/detail/",SUBSTITUTE(REFERENCEMENT_FACADE[[#This Row],[REF]],"_","-"),"/"),CONCATENATE("https://evaluation.cstb.fr/fr/appreciation-technique-transition-att/download/att-",SUBSTITUTE(SUBSTITUTE(REFERENCEMENT_FACADE[[#This Row],[REF]],"/","-"),"_","-"),"/")))</f>
        <v>https://evaluation.cstb.fr/fr/avis-technique/detail/2.1-14-1636_V2/</v>
      </c>
      <c r="CD25" s="127" t="s">
        <v>760</v>
      </c>
      <c r="CE25" s="127" t="str">
        <f>CONCATENATE(IF(REFERENCEMENT_FACADE[[#This Row],[Ancienne version]]=""," ",CONCATENATE(IF(OR(REFERENCEMENT_FACADE[[#This Row],[TYPE DE DOCUMENT DE REFERENCE]]="Avis Technique",REFERENCEMENT_FACADE[[#This Row],[TYPE DE DOCUMENT DE REFERENCE]]="ATEx"),"L'","Le "),REFERENCEMENT_FACADE[[#This Row],[TYPE DE DOCUMENT DE REFERENCE]]," n°",REFERENCEMENT_FACADE[[#This Row],[REF]]," annule et remplace ",IF(OR(REFERENCEMENT_FACADE[[#This Row],[TYPE DE DOCUMENT DE REFERENCE]]="Avis Technique",REFERENCEMENT_FACADE[[#This Row],[TYPE DE DOCUMENT DE REFERENCE]]="ATEx"),"l' ","le "),REFERENCEMENT_FACADE[[#This Row],[TYPE DE DOCUMENT DE REFERENCE]]," n° ",REFERENCEMENT_FACADE[[#This Row],[Ancienne version]])),
IF(AND(REFERENCEMENT_FACADE[[#This Row],[Ancienne version]]&lt;&gt;"",REFERENCEMENT_FACADE[[#This Row],[ -&gt; AT/DTA : Sur liste verte C2p (OUI/NON)
-&gt; ATex (Avis favorable / Avis défavorable)
-&gt; Autre : SO]]="OUI"),CHAR(10),""),
IF(REFERENCEMENT_FACADE[[#This Row],[ -&gt; AT/DTA : Sur liste verte C2p (OUI/NON)
-&gt; ATex (Avis favorable / Avis défavorable)
-&gt; Autre : SO]]="OUI","Sur liste verte de la C2p à la date du référencement",""))</f>
        <v>L'Avis Technique n°2.1/14-1636_V2 annule et remplace l' Avis Technique n° 2.1/14-1636_V1.1
Sur liste verte de la C2p à la date du référencement</v>
      </c>
      <c r="CF25" s="127" t="str">
        <f>IF((SUPP_VISE=LISTES!$Q$2),REFERENCEMENT_FACADE[[#This Row],[Charpente bois (NF DTU 31.1)]],
IF((SUPP_VISE=LISTES!$Q$3),REFERENCEMENT_FACADE[[#This Row],[COB (NF DTU 31.2)]],
IF((SUPP_VISE=LISTES!$Q$4),REFERENCEMENT_FACADE[[#This Row],[FOB (NF DTU 31.4)]],
IF((SUPP_VISE=LISTES!$Q$5),REFERENCEMENT_FACADE[[#This Row],[FOB (Sous AT/DTA/ATEx)]],
IF((SUPP_VISE=LISTES!$Q$6),REFERENCEMENT_FACADE[[#This Row],[FOB (NF DTU 31.4 et/ou Sous AT/DTA/Atex)]],
IF((SUPP_VISE=LISTES!$Q$7),REFERENCEMENT_FACADE[[#This Row],[CLT (Sous AT/DTA)]],"ERREUR"))))))</f>
        <v>ERREUR</v>
      </c>
      <c r="CG25" s="127" t="str">
        <f>IF((HAUT_VISEE&lt;=6),IF(OR(MID(SITUA_VISEE,1,1)="a",MID(SITUA_VISEE,1,1)="b",MID(SITUA_VISEE,1,1)="c"),REFERENCEMENT_FACADE[[#This Row],[≤ 6 m (situation a à c)]],REFERENCEMENT_FACADE[[#This Row],[≤ 6 m (situation d)]]),
IF(AND(6&lt;HAUT_VISEE,HAUT_VISEE&lt;=9),IF(OR(MID(SITUA_VISEE,1,1)="a",MID(SITUA_VISEE,1,1)="b",MID(SITUA_VISEE,1,1)="c"),REFERENCEMENT_FACADE[[#This Row],[≤ 9 m (situation a à c)]],REFERENCEMENT_FACADE[[#This Row],[≤ 9 m (situation d)]]),
IF(AND(9&lt;HAUT_VISEE,HAUT_VISEE&lt;=10),IF(OR(MID(SITUA_VISEE,1,1)="a",MID(SITUA_VISEE,1,1)="b",MID(SITUA_VISEE,1,1)="c"),REFERENCEMENT_FACADE[[#This Row],[≤ 10 m (situation a à c)]],REFERENCEMENT_FACADE[[#This Row],[≤ 10 m (situation d)]]),
IF(AND(10&lt;HAUT_VISEE,HAUT_VISEE&lt;=18),IF(OR(MID(SITUA_VISEE,1,1)="a",MID(SITUA_VISEE,1,1)="b",MID(SITUA_VISEE,1,1)="c"),REFERENCEMENT_FACADE[[#This Row],[≤ 15 m (situation a à c)]],REFERENCEMENT_FACADE[[#This Row],[≤ 15 m (situation d)]]),
IF(AND(10&lt;HAUT_VISEE,HAUT_VISEE&lt;=18),IF(OR(MID(SITUA_VISEE,1,1)="a",MID(SITUA_VISEE,1,1)="b",MID(SITUA_VISEE,1,1)="c"),REFERENCEMENT_FACADE[[#This Row],[≤ 18 m (situation a à c)]],REFERENCEMENT_FACADE[[#This Row],[≤ 18 m (situation d)]]),
IF(AND(18&lt;HAUT_VISEE,HAUT_VISEE&lt;=28),IF(OR(MID(SITUA_VISEE,1,1)="a",MID(SITUA_VISEE,1,1)="b",MID(SITUA_VISEE,1,1)="c"),REFERENCEMENT_FACADE[[#This Row],[≤ 28 m (situation a à c)]],REFERENCEMENT_FACADE[[#This Row],[≤ 28 m (situation d)]]),
IF(AND(28&lt;HAUT_VISEE,HAUT_VISEE&lt;=34),IF(OR(MID(SITUA_VISEE,1,1)="a",MID(SITUA_VISEE,1,1)="b",MID(SITUA_VISEE,1,1)="c"),REFERENCEMENT_FACADE[[#This Row],[≤ 34 m (situation a à c)]],REFERENCEMENT_FACADE[[#This Row],[≤ 34 m (situation d)]]),
IF(AND(34&lt;HAUT_VISEE,HAUT_VISEE&lt;=36),IF(OR(MID(SITUA_VISEE,1,1)="a",MID(SITUA_VISEE,1,1)="b",MID(SITUA_VISEE,1,1)="c"),REFERENCEMENT_FACADE[[#This Row],[≤ 36 m (situation a à c)]],REFERENCEMENT_FACADE[[#This Row],[≤ 36 m (situation d)]]),
IF(AND(36&lt;HAUT_VISEE,HAUT_VISEE&lt;=40),IF(OR(MID(SITUA_VISEE,1,1)="a",MID(SITUA_VISEE,1,1)="b",MID(SITUA_VISEE,1,1)="c"),REFERENCEMENT_FACADE[[#This Row],[≤ 40 m (situation a à c)]],REFERENCEMENT_FACADE[[#This Row],[≤ 40 m (situation d)]]),
IF(AND(40&lt;HAUT_VISEE,HAUT_VISEE&lt;=50),IF(OR(MID(SITUA_VISEE,1,1)="a",MID(SITUA_VISEE,1,1)="b",MID(SITUA_VISEE,1,1)="c"),REFERENCEMENT_FACADE[[#This Row],[≤ 50 m (situation a à c)]],REFERENCEMENT_FACADE[[#This Row],[≤ 50 m (situation d)]]),"ERREUR"))))))))))</f>
        <v>OUI*</v>
      </c>
      <c r="CH25" s="127">
        <f>IF(MID(SITUA_VISEE,1,1)="d",
IF(MID(REFERENCEMENT_FACADE[[#This Row],[≤ 50 m (situation d)]],1,3)="OUI",50,IF(MID(REFERENCEMENT_FACADE[[#This Row],[≤ 40 m (situation d)]],1,3)="OUI",40,IF(MID(REFERENCEMENT_FACADE[[#This Row],[≤ 36 m (situation d)]],1,3)="OUI",36,IF(MID(REFERENCEMENT_FACADE[[#This Row],[≤ 34 m (situation d)]],1,3)="OUI",34,IF(MID(REFERENCEMENT_FACADE[[#This Row],[≤ 28 m (situation d)]],1,3)="OUI",28,IF(MID(REFERENCEMENT_FACADE[[#This Row],[≤ 18 m (situation d)]],1,3)="OUI",18,IF(MID(REFERENCEMENT_FACADE[[#This Row],[≤ 15 m (situation d)]],1,3)="OUI",15,IF(MID(REFERENCEMENT_FACADE[[#This Row],[≤ 10 m (situation d)]],1,3)="OUI",10,IF(MID(REFERENCEMENT_FACADE[[#This Row],[≤ 9 m (situation d)]],1,3)="OUI",9,IF(MID(REFERENCEMENT_FACADE[[#This Row],[≤ 6 m (situation d)]],1,3)="OUI",6,"")))))))))),
IF(MID(REFERENCEMENT_FACADE[[#This Row],[≤ 50 m (situation a à c)]],1,3)="OUI",50,IF(MID(REFERENCEMENT_FACADE[[#This Row],[≤ 40 m (situation a à c)]],1,3)="OUI",40,IF(MID(REFERENCEMENT_FACADE[[#This Row],[≤ 36 m (situation a à c)]],1,3)="OUI",36,IF(MID(REFERENCEMENT_FACADE[[#This Row],[≤ 34 m (situation a à c)]],1,3)="OUI",34,IF(MID(REFERENCEMENT_FACADE[[#This Row],[≤ 28 m (situation a à c)]],1,3)="OUI",28,IF(MID(REFERENCEMENT_FACADE[[#This Row],[≤ 18 m (situation a à c)]],1,3)="OUI",18,IF(MID(REFERENCEMENT_FACADE[[#This Row],[≤ 15 m (situation a à c)]],1,3)="OUI",15,IF(MID(REFERENCEMENT_FACADE[[#This Row],[≤ 10 m (situation a à c)]],1,3)="OUI",10,IF(MID(REFERENCEMENT_FACADE[[#This Row],[≤ 9 m (situation a à c)]],1,3)="OUI",9,IF(MID(REFERENCEMENT_FACADE[[#This Row],[≤ 6 m (situation a à c)]],1,3)="OUI",6,"")))))))))))</f>
        <v>28</v>
      </c>
      <c r="CI25" s="127" t="str">
        <f>IF(RECH_CATEGORIE=TRUE,IF((CATEG_VISEE=LISTES!$O$2),REFERENCEMENT_FACADE[[#This Row],[I]],
IF((CATEG_VISEE=LISTES!$O$3),REFERENCEMENT_FACADE[[#This Row],[II]],
IF((CATEG_VISEE=LISTES!$O$4),REFERENCEMENT_FACADE[[#This Row],[III]],
IF((CATEG_VISEE=LISTES!$O$5),REFERENCEMENT_FACADE[[#This Row],[IV]],"ERREUR")))),
REFERENCEMENT_FACADE[[#This Row],[I]]&amp;CHAR(10)&amp;REFERENCEMENT_FACADE[[#This Row],[II]]&amp;CHAR(10)&amp;REFERENCEMENT_FACADE[[#This Row],[III]]&amp;CHAR(10)&amp;REFERENCEMENT_FACADE[[#This Row],[IV]])</f>
        <v>4
4**
4**
4**</v>
      </c>
      <c r="CJ25" s="127" t="str">
        <f>IF(RECH_CATEGORIE=TRUE,IF(OR(REFERENCEMENT_FACADE[[#This Row],[I]]="NC",REFERENCEMENT_FACADE[[#This Row],[II]]="NC",REFERENCEMENT_FACADE[[#This Row],[III]]="NC",REFERENCEMENT_FACADE[[#This Row],[IV]]="NC"),"ERREUR",IF(MID(ZONE_SIS_VISEE,1,1)&lt;=MID(REFERENCEMENT_FACADE[[#This Row],[IV]],1,1),REFERENCEMENT_FACADE[[#Headers],[IV]],IF(MID(ZONE_SIS_VISEE,1,1)&lt;=MID(REFERENCEMENT_FACADE[[#This Row],[III]],1,1),REFERENCEMENT_FACADE[[#Headers],[III]],IF(MID(ZONE_SIS_VISEE,1,1)&lt;=MID(REFERENCEMENT_FACADE[[#This Row],[II]],1,1),REFERENCEMENT_FACADE[[#Headers],[II]],IF(MID(ZONE_SIS_VISEE,1,1)&lt;=MID(REFERENCEMENT_FACADE[[#This Row],[I]],1,1),REFERENCEMENT_FACADE[[#Headers],[I]],""))))),
REFERENCEMENT_FACADE[[#Headers],[I]]&amp;CHAR(10)&amp;REFERENCEMENT_FACADE[[#Headers],[II]]&amp;CHAR(10)&amp;REFERENCEMENT_FACADE[[#Headers],[III]]&amp;CHAR(10)&amp;REFERENCEMENT_FACADE[[#Headers],[IV]])</f>
        <v>I
II
III
IV</v>
      </c>
      <c r="CK25" s="127" t="str">
        <f>CONCATENATE(IF(MID(REFERENCEMENT_FACADE[[#This Row],[Charpente bois (NF DTU 31.1)]],1,3)="oui",LISTES!$Q$2,""),IF(AND(MID(REFERENCEMENT_FACADE[[#This Row],[COB (NF DTU 31.2)]],1,3)="oui",MID(REFERENCEMENT_FACADE[[#This Row],[Charpente bois (NF DTU 31.1)]],1,3)="oui")," / ",""),IF(MID(REFERENCEMENT_FACADE[[#This Row],[COB (NF DTU 31.2)]],1,3)="oui",LISTES!$Q$3,""),IF(OR(AND(MID(REFERENCEMENT_FACADE[[#This Row],[COB (NF DTU 31.2)]],1,3)="oui",MID(REFERENCEMENT_FACADE[[#This Row],[FOB (NF DTU 31.4)]],1,3)="oui"),AND(MID(REFERENCEMENT_FACADE[[#This Row],[COB (NF DTU 31.2)]],1,3)="oui",MID(REFERENCEMENT_FACADE[[#This Row],[CLT (Sous AT/DTA)]],1,3)="oui"))," / ",""),IF(MID(REFERENCEMENT_FACADE[[#This Row],[FOB (NF DTU 31.4)]],1,3)="oui",LISTES!$Q$4,""),IF(AND(MID(REFERENCEMENT_FACADE[[#This Row],[CLT (Sous AT/DTA)]],1,3)="oui",MID(REFERENCEMENT_FACADE[[#This Row],[FOB (NF DTU 31.4)]],1,3)="oui")," / ",""),IF(MID(REFERENCEMENT_FACADE[[#This Row],[CLT (Sous AT/DTA)]],1,3)="oui",LISTES!$Q$7,IF(MID(REFERENCEMENT_FACADE[[#This Row],[FOB (Sous AT/DTA/ATEx)]],1,3)="oui",LISTES!$Q$5,"")))</f>
        <v>FOB (Sous AT/DTA/ATEx)</v>
      </c>
      <c r="CL25" s="127" t="str">
        <f>IF(AND(RECH_HAUTEUR=TRUE,HAUT_VISEE&lt;&gt;"",SITUA_VISEE&lt;&gt;""),IF(MID(SITUA_VISEE,1,1)="d",
IF(MID(REFERENCEMENT_FACADE[[#This Row],[≤ 50 m (situation d)]],1,3)="OUI","≤ 50 m",IF(MID(REFERENCEMENT_FACADE[[#This Row],[≤ 40 m (situation d)]],1,3)="OUI","≤ 40 m",IF(MID(REFERENCEMENT_FACADE[[#This Row],[≤ 36 m (situation d)]],1,3)="OUI","≤ 36 m",IF(MID(REFERENCEMENT_FACADE[[#This Row],[≤ 34 m (situation d)]],1,3)="OUI","≤ 34 m",IF(MID(REFERENCEMENT_FACADE[[#This Row],[≤ 28 m (situation d)]],1,3)="OUI","≤ 28 m",IF(MID(REFERENCEMENT_FACADE[[#This Row],[≤ 18 m (situation d)]],1,3)="OUI","≤ 18 m",IF(MID(REFERENCEMENT_FACADE[[#This Row],[≤ 15 m (situation d)]],1,3)="OUI","≤ 15 m",IF(MID(REFERENCEMENT_FACADE[[#This Row],[≤ 10 m (situation d)]],1,3)="OUI","≤ 10 m",IF(MID(REFERENCEMENT_FACADE[[#This Row],[≤ 9 m (situation d)]],1,3)="OUI","≤ 9 m",IF(MID(REFERENCEMENT_FACADE[[#This Row],[≤ 6 m (situation d)]],1,3)="OUI","≤ 6 m","")))))))))),
IF(MID(REFERENCEMENT_FACADE[[#This Row],[≤ 50 m (situation a à c)]],1,3)="OUI","≤ 50 m",IF(MID(REFERENCEMENT_FACADE[[#This Row],[≤ 40 m (situation a à c)]],1,3)="OUI","≤ 40 m",IF(MID(REFERENCEMENT_FACADE[[#This Row],[≤ 36 m (situation a à c)]],1,3)="OUI","≤ 36 m",IF(MID(REFERENCEMENT_FACADE[[#This Row],[≤ 34 m (situation a à c)]],1,3)="OUI","≤ 34 m",IF(MID(REFERENCEMENT_FACADE[[#This Row],[≤ 28 m (situation a à c)]],1,3)="OUI","≤ 28 m",IF(MID(REFERENCEMENT_FACADE[[#This Row],[≤ 18 m (situation a à c)]],1,3)="OUI","≤ 18 m",IF(MID(REFERENCEMENT_FACADE[[#This Row],[≤ 15 m (situation a à c)]],1,3)="OUI","≤ 15 m",IF(MID(REFERENCEMENT_FACADE[[#This Row],[≤ 10 m (situation a à c)]],1,3)="OUI","≤ 10 m",IF(MID(REFERENCEMENT_FACADE[[#This Row],[≤ 9 m (situation a à c)]],1,3)="OUI","≤ 9 m",IF(MID(REFERENCEMENT_FACADE[[#This Row],[≤ 6 m (situation a à c)]],1,3)="OUI","≤ 6 m",""))))))))))),
CONCATENATE(IF(MID(REFERENCEMENT_FACADE[[#This Row],[≤ 50 m (situation a à c)]],1,3)="OUI","(Situation a à c) h≤ 50 m"&amp;CHAR(10),IF(MID(REFERENCEMENT_FACADE[[#This Row],[≤ 40 m (situation a à c)]],1,3)="OUI","(Situation a à c) h≤ 40 m"&amp;CHAR(10),IF(MID(REFERENCEMENT_FACADE[[#This Row],[≤ 36 m (situation a à c)]],1,3)="OUI","(Situation a à c) h≤ 36 m"&amp;CHAR(10),IF(MID(REFERENCEMENT_FACADE[[#This Row],[≤ 34 m (situation a à c)]],1,3)="OUI","(Situation a à c) h≤ 34 m"&amp;CHAR(10),IF(MID(REFERENCEMENT_FACADE[[#This Row],[≤ 28 m (situation a à c)]],1,3)="OUI","(Situation a à c) h≤ 28 m"&amp;CHAR(10),IF(MID(REFERENCEMENT_FACADE[[#This Row],[≤ 18 m (situation a à c)]],1,3)="OUI","(Situation a à c) h≤ 18 m"&amp;CHAR(10),IF(MID(REFERENCEMENT_FACADE[[#This Row],[≤ 15 m (situation a à c)]],1,3)="OUI","(Situation a à c) h≤ 15 m"&amp;CHAR(10),IF(MID(REFERENCEMENT_FACADE[[#This Row],[≤ 10 m (situation a à c)]],1,3)="OUI","(Situation a à c) h≤ 10 m"&amp;CHAR(10),IF(MID(REFERENCEMENT_FACADE[[#This Row],[≤ 9 m (situation a à c)]],1,3)="OUI","(Situation a à c) h≤ 9 m"&amp;CHAR(10),IF(MID(REFERENCEMENT_FACADE[[#This Row],[≤ 6 m (situation a à c)]],1,3)="OUI","(Situation a à c) h≤ 6 m"&amp;CHAR(10),"")))))))))),IF(MID(REFERENCEMENT_FACADE[[#This Row],[≤ 50 m (situation d)]],1,3)="OUI","(Situation d) h≤ 50 m",IF(MID(REFERENCEMENT_FACADE[[#This Row],[≤ 40 m (situation d)]],1,3)="OUI","(Situation d) h≤ 40 m",IF(MID(REFERENCEMENT_FACADE[[#This Row],[≤ 36 m (situation d)]],1,3)="OUI","(Situation d) h≤ 36 m",IF(MID(REFERENCEMENT_FACADE[[#This Row],[≤ 34 m (situation d)]],1,3)="OUI","(Situation d) h≤ 34 m",IF(MID(REFERENCEMENT_FACADE[[#This Row],[≤ 28 m (situation d)]],1,3)="OUI","(Situation d) h≤ 28 m",IF(MID(REFERENCEMENT_FACADE[[#This Row],[≤ 18 m (situation d)]],1,3)="OUI","(Situation d) h≤ 18 m",IF(MID(REFERENCEMENT_FACADE[[#This Row],[≤ 15 m (situation d)]],1,3)="OUI","(Situation d) h≤ 15 m",IF(MID(REFERENCEMENT_FACADE[[#This Row],[≤ 10 m (situation d)]],1,3)="OUI","(Situation d) h≤ 10 m",IF(MID(REFERENCEMENT_FACADE[[#This Row],[≤ 9 m (situation d)]],1,3)="OUI","(Situation d) h≤ 9 m",IF(MID(REFERENCEMENT_FACADE[[#This Row],[≤ 6 m (situation d)]],1,3)="OUI","(Situation d) h≤ 6 m",""))))))))))))</f>
        <v>(Situation a à c) h≤ 28 m
(Situation d) h≤ 28 m</v>
      </c>
      <c r="CM25" s="127" t="str">
        <f>IF(OR(RECH_HAUTEUR=FALSE,HAUT_VISEE="",SITUA_VISEE=""),REFERENCEMENT_FACADE[[#This Row],[Cas où rien n''est sélectionné en hauteur]],
IF((HAUT_VISEE&lt;=6),IF(OR(MID(SITUA_VISEE,1,1)="a",MID(SITUA_VISEE,1,1)="b",MID(SITUA_VISEE,1,1)="c"),REFERENCEMENT_FACADE[[#This Row],[≤ 6 m (a à c)]],REFERENCEMENT_FACADE[[#This Row],[≤ 6 m (d)]]),
IF(AND(6&lt;HAUT_VISEE,HAUT_VISEE&lt;=9),IF(OR(MID(SITUA_VISEE,1,1)="a",MID(SITUA_VISEE,1,1)="b",MID(SITUA_VISEE,1,1)="c"),REFERENCEMENT_FACADE[[#This Row],[≤ 9 m (a à c)]],REFERENCEMENT_FACADE[[#This Row],[≤ 9 m (d)]]),
IF(AND(9&lt;HAUT_VISEE,HAUT_VISEE&lt;=10),IF(OR(MID(SITUA_VISEE,1,1)="a",MID(SITUA_VISEE,1,1)="b",MID(SITUA_VISEE,1,1)="c"),REFERENCEMENT_FACADE[[#This Row],[≤ 10 m (a à c)]],REFERENCEMENT_FACADE[[#This Row],[≤ 10 m (d)]]),
IF(AND(10&lt;HAUT_VISEE,HAUT_VISEE&lt;=18),IF(OR(MID(SITUA_VISEE,1,1)="a",MID(SITUA_VISEE,1,1)="b",MID(SITUA_VISEE,1,1)="c"),REFERENCEMENT_FACADE[[#This Row],[≤ 18 m (a à c)]],REFERENCEMENT_FACADE[[#This Row],[≤ 18 m (d)]]),
IF(AND(18&lt;HAUT_VISEE,HAUT_VISEE&lt;=28),IF(OR(MID(SITUA_VISEE,1,1)="a",MID(SITUA_VISEE,1,1)="b",MID(SITUA_VISEE,1,1)="c"),REFERENCEMENT_FACADE[[#This Row],[≤ 28 m (a à c)]],REFERENCEMENT_FACADE[[#This Row],[≤ 28 m (d)]]),
IF(AND(28&lt;HAUT_VISEE,HAUT_VISEE&lt;=34),IF(OR(MID(SITUA_VISEE,1,1)="a",MID(SITUA_VISEE,1,1)="b",MID(SITUA_VISEE,1,1)="c"),REFERENCEMENT_FACADE[[#This Row],[≤ 34 m (a à c)]],REFERENCEMENT_FACADE[[#This Row],[≤ 34 m (d)]]),
IF(AND(34&lt;HAUT_VISEE,HAUT_VISEE&lt;=36),IF(OR(MID(SITUA_VISEE,1,1)="a",MID(SITUA_VISEE,1,1)="b",MID(SITUA_VISEE,1,1)="c"),REFERENCEMENT_FACADE[[#This Row],[≤ 36 m (a à c)]],REFERENCEMENT_FACADE[[#This Row],[≤ 36 m (d)]]),
IF(AND(36&lt;HAUT_VISEE,HAUT_VISEE&lt;=40),IF(OR(MID(SITUA_VISEE,1,1)="a",MID(SITUA_VISEE,1,1)="b",MID(SITUA_VISEE,1,1)="c"),REFERENCEMENT_FACADE[[#This Row],[≤ 40 m (a à c)]],REFERENCEMENT_FACADE[[#This Row],[≤ 40 m (d)]]),
IF(AND(40&lt;HAUT_VISEE,HAUT_VISEE&lt;=50),IF(OR(MID(SITUA_VISEE,1,1)="a",MID(SITUA_VISEE,1,1)="b",MID(SITUA_VISEE,1,1)="c"),REFERENCEMENT_FACADE[[#This Row],[≤ 50 m (a à c)]],REFERENCEMENT_FACADE[[#This Row],[≤ 50 m (d)]])))))))))))</f>
        <v xml:space="preserve"> - Comme mentionné au §2.4.6 de l’Avis technique, la limite de hauteur du domaine d’emploi indiquée ci-contre correspond au domaine d’emploi le plus restreint entre celui du PANOBLOC et celui du revêtement extérieur. Le Panobloc pouvant être utilisé en façade jusqu’en 4ième famille pour des bâtiments d’habitation et jusqu’à une hauteur de plancher bas de dernier niveau de 28m pour les ERP et ERT, et comme le référentiel de la famille de revêtement extérieur ci-contre vise des hauteurs moindre, c’est donc le référentiel du revêtement qui limite le domaine d’emploi.
Nb : Le critère de recherche par hauteur n'étant pas coché ou les données (hauteur ou situation) n'étant pas saisies, l'utilisateur est alerté qu'il peut exister des limites de hauteurs et des dispositions particulières données dans le référentiel technique du procédé qui ne sont pas affichées. 
Le logiciel peut les faire apparaitre, pour ce faire : 
 - la case de recherche en fonction de la hauteur doit être cochée ;
 - les données de hauteur ET de situation du bâtiment doivent être saisies.</v>
      </c>
      <c r="CN25" s="185">
        <f ca="1">REFERENCEMENT_FACADE[[#This Row],[VALIDITE]]</f>
        <v>1</v>
      </c>
      <c r="CO25" s="127">
        <f>IF(RECH_SUPPORT=TRUE,IF(MID(REFERENCEMENT_FACADE[[#This Row],[Colonne support visé]],1,3)="OUI",1,IF(OR(MID(REFERENCEMENT_FACADE[[#This Row],[Colonne support visé]],1,3)="non",MID(REFERENCEMENT_FACADE[[#This Row],[Colonne support visé]],1,2)="SO"),0,0)),1)</f>
        <v>1</v>
      </c>
      <c r="CP25" s="127">
        <f>IF(RECH_HAUTEUR=FALSE,1,IF(AND(MID(REFERENCEMENT_FACADE[[#This Row],[Colonne situation visé]],1,3)="oui",HAUT_VISEE&lt;=REFERENCEMENT_FACADE[[#This Row],[LIMITATION DE HAUTEUR DE FACADE]],HAUT_VISEE&lt;&gt;"",SITUA_VISEE&lt;&gt;""),1,IF(MID(REFERENCEMENT_FACADE[[#This Row],[Colonne situation visé]],1,3)="non",0,"ERREUR")))</f>
        <v>1</v>
      </c>
      <c r="CQ25" s="127">
        <f>IF(RECH_CATEGORIE=FALSE,1,IF(REFERENCEMENT_FACADE[[#This Row],[Colonne catégorie visée]]="ERREUR",0,IF(AND(RECH_CATEGORIE=TRUE,MATCH(VALUE(LEFT(REFERENCEMENT_FACADE[[#This Row],[Colonne zone visée]],1)),LISTE_ZONE_SISMIQUE,0)&gt;=MATCH(ZONE_SIS_VISEE,LISTE_ZONE_SISMIQUE,0),MATCH(REFERENCEMENT_FACADE[[#This Row],[Colonne catégorie visée]],LISTE_CATEGORIE_BATIMENT,0)&gt;=MATCH(CATEG_VISEE,LISTE_CATEGORIE_BATIMENT,0)),1,0)))</f>
        <v>1</v>
      </c>
      <c r="CR25" s="127">
        <f ca="1">IF(REFERENCEMENT_FACADE[[#This Row],[Eligibilité procédé]]&lt;&gt;0,COUNTIF(REFERENCEMENT_FACADE[Eligibilité procédé],"&lt;="&amp;REFERENCEMENT_FACADE[[#This Row],[Eligibilité procédé]])-COUNTIF(REFERENCEMENT_FACADE[Eligibilité procédé],"=0"),ROWS(REFERENCEMENT_FACADE[Ordre]))</f>
        <v>8</v>
      </c>
      <c r="CS25" s="127">
        <f ca="1">IF(COUNTIF((REFERENCEMENT_FACADE[[#This Row],[Validité]:[zone de simicité]]),"&lt;&gt;"&amp;"")=SUM(REFERENCEMENT_FACADE[[#This Row],[Validité]:[zone de simicité]]),ROW(REFERENCEMENT_FACADE[[#This Row],[zone de simicité]]),"")</f>
        <v>25</v>
      </c>
      <c r="CT25" s="48" t="str">
        <f>CONCATENATE(REFERENCEMENT_FACADE[[#This Row],[TYPE DE DOCUMENT DE REFERENCE]]," ",REFERENCEMENT_FACADE[[#This Row],[REF]]," du procédé ",REFERENCEMENT_FACADE[[#This Row],[NOM COMMERCIAL DU PROCEDE]]," : vise la pose sur : ",IF(MID(REFERENCEMENT_FACADE[[#This Row],[COB (NF DTU 31.2)]],1,3)="OUI","COB (NF DTU 31.2) ; ",""),IF(MID(REFERENCEMENT_FACADE[[#This Row],[CLT (Sous AT/DTA)]],1,3)="OUI","CLT (Sous AT/DTA)) ; ",""),IF(MID(REFERENCEMENT_FACADE[[#This Row],[FOB (NF DTU 31.4)]],1,3)="OUI","FOB (NF DTU 31.4) ; ",""),IF(MID(REFERENCEMENT_FACADE[[#This Row],[FOB (Sous AT/DTA/ATEx)]],1,3)="OUI","FOB (Sous AT/DTA/ATEx) ; ",""),"pour une hauteur max de ",REFERENCEMENT_FACADE[[#This Row],[LIMITATION DE HAUTEUR DE FACADE]],"m")</f>
        <v>Avis Technique 2.1/14-1636_V2 du procédé Façade PANOBLOC : vise la pose sur : FOB (Sous AT/DTA/ATEx) ; pour une hauteur max de 28m</v>
      </c>
    </row>
    <row r="26" spans="1:98" s="5" customFormat="1" ht="216" x14ac:dyDescent="0.3">
      <c r="A26" s="190">
        <v>45469</v>
      </c>
      <c r="B26" s="79" t="s">
        <v>114</v>
      </c>
      <c r="C26" s="233" t="s">
        <v>1572</v>
      </c>
      <c r="D26" s="43" t="s">
        <v>1668</v>
      </c>
      <c r="E26" s="43" t="s">
        <v>1681</v>
      </c>
      <c r="F26" s="63" t="s">
        <v>615</v>
      </c>
      <c r="G26" s="44" t="s">
        <v>601</v>
      </c>
      <c r="H26" s="52" t="s">
        <v>27</v>
      </c>
      <c r="I26" s="53" t="s">
        <v>9</v>
      </c>
      <c r="J26" s="39" t="s">
        <v>10</v>
      </c>
      <c r="K26" s="39" t="s">
        <v>10</v>
      </c>
      <c r="L26" s="68" t="str">
        <f>IF(REFERENCEMENT_FACADE[[#This Row],[Charpente bois (NF DTU 31.1)]]="OUI","SO",IF(OR(REFERENCEMENT_FACADE[[#This Row],[FOB (Sous AT/DTA/ATEx)]]="OUI",REFERENCEMENT_FACADE[[#This Row],[FOB (NF DTU 31.4)]]="OUI"),"OUI","SO"))</f>
        <v>SO</v>
      </c>
      <c r="M26" s="54" t="s">
        <v>9</v>
      </c>
      <c r="N26" s="42" t="s">
        <v>9</v>
      </c>
      <c r="O26" s="43" t="s">
        <v>9</v>
      </c>
      <c r="P26" s="43" t="s">
        <v>9</v>
      </c>
      <c r="Q26" s="43" t="s">
        <v>357</v>
      </c>
      <c r="R26" s="43" t="s">
        <v>357</v>
      </c>
      <c r="S26" s="43" t="s">
        <v>10</v>
      </c>
      <c r="T26" s="43" t="s">
        <v>10</v>
      </c>
      <c r="U26" s="43" t="s">
        <v>10</v>
      </c>
      <c r="V26" s="43" t="s">
        <v>10</v>
      </c>
      <c r="W26" s="44" t="s">
        <v>10</v>
      </c>
      <c r="X26" s="45" t="s">
        <v>9</v>
      </c>
      <c r="Y26" s="43" t="s">
        <v>357</v>
      </c>
      <c r="Z26" s="43" t="s">
        <v>357</v>
      </c>
      <c r="AA26" s="43" t="s">
        <v>10</v>
      </c>
      <c r="AB26" s="43" t="s">
        <v>10</v>
      </c>
      <c r="AC26" s="43" t="s">
        <v>10</v>
      </c>
      <c r="AD26" s="43" t="s">
        <v>10</v>
      </c>
      <c r="AE26" s="43" t="s">
        <v>10</v>
      </c>
      <c r="AF26" s="43" t="s">
        <v>10</v>
      </c>
      <c r="AG26" s="44" t="s">
        <v>10</v>
      </c>
      <c r="AH26" s="167" t="s">
        <v>717</v>
      </c>
      <c r="AI26" s="223"/>
      <c r="AJ26" s="120" t="s">
        <v>1715</v>
      </c>
      <c r="AK26" s="120" t="s">
        <v>1715</v>
      </c>
      <c r="AL26" s="120" t="s">
        <v>1715</v>
      </c>
      <c r="AM26" s="120" t="s">
        <v>1750</v>
      </c>
      <c r="AN26" s="120" t="s">
        <v>1750</v>
      </c>
      <c r="AO26" s="41"/>
      <c r="AP26" s="41"/>
      <c r="AQ26" s="41"/>
      <c r="AR26" s="41"/>
      <c r="AS26" s="41"/>
      <c r="AT26" s="120" t="s">
        <v>1715</v>
      </c>
      <c r="AU26" s="120" t="s">
        <v>1750</v>
      </c>
      <c r="AV26" s="120" t="s">
        <v>1750</v>
      </c>
      <c r="AW26" s="83"/>
      <c r="AX26" s="83"/>
      <c r="AY26" s="83"/>
      <c r="AZ26" s="83"/>
      <c r="BA26" s="83"/>
      <c r="BB26" s="83"/>
      <c r="BC26" s="83"/>
      <c r="BD26" s="84" t="s">
        <v>1408</v>
      </c>
      <c r="BE26" s="42">
        <v>4</v>
      </c>
      <c r="BF26" s="43" t="s">
        <v>328</v>
      </c>
      <c r="BG26" s="43" t="s">
        <v>328</v>
      </c>
      <c r="BH26" s="43" t="s">
        <v>328</v>
      </c>
      <c r="BI26" s="215" t="s">
        <v>719</v>
      </c>
      <c r="BJ26" s="40" t="s">
        <v>1394</v>
      </c>
      <c r="BK26" s="218" t="s">
        <v>152</v>
      </c>
      <c r="BL26" s="66">
        <v>0</v>
      </c>
      <c r="BM26" s="44" t="s">
        <v>601</v>
      </c>
      <c r="BN26" s="43" t="s">
        <v>12</v>
      </c>
      <c r="BO26" s="63" t="s">
        <v>1648</v>
      </c>
      <c r="BP26" s="192">
        <v>45377</v>
      </c>
      <c r="BQ26" s="192">
        <v>45453</v>
      </c>
      <c r="BR26" s="192">
        <v>47664</v>
      </c>
      <c r="BS26" s="193">
        <f ca="1">+(REFERENCEMENT_FACADE[[#This Row],[AVIS LIMITE AU / VALIDITE]]&gt;=TODAY())*1</f>
        <v>1</v>
      </c>
      <c r="BT26" s="43" t="s">
        <v>9</v>
      </c>
      <c r="BU26" s="63" t="str">
        <f ca="1">IF(REFERENCEMENT_FACADE[[#This Row],[ -&gt; AT/DTA : Sur liste verte C2p (OUI/NON)
-&gt; ATex (Avis favorable / Avis défavorable)
-&gt; Autre : SO]]&lt;&gt;"",IF(AND(OR(REFERENCEMENT_FACADE[[#This Row],[ -&gt; AT/DTA : Sur liste verte C2p (OUI/NON)
-&gt; ATex (Avis favorable / Avis défavorable)
-&gt; Autre : SO]]="OUI",REFERENCEMENT_FACADE[[#This Row],[ -&gt; AT/DTA : Sur liste verte C2p (OUI/NON)
-&gt; ATex (Avis favorable / Avis défavorable)
-&gt; Autre : SO]]="FAVORABLE",REFERENCEMENT_FACADE[[#This Row],[ -&gt; AT/DTA : Sur liste verte C2p (OUI/NON)
-&gt; ATex (Avis favorable / Avis défavorable)
-&gt; Autre : SO]]="SO
(DTU)",REFERENCEMENT_FACADE[[#This Row],[ -&gt; AT/DTA : Sur liste verte C2p (OUI/NON)
-&gt; ATex (Avis favorable / Avis défavorable)
-&gt; Autre : SO]]="SO 
(RECO -RAGE)",REFERENCEMENT_FACADE[[#This Row],[ -&gt; AT/DTA : Sur liste verte C2p (OUI/NON)
-&gt; ATex (Avis favorable / Avis défavorable)
-&gt; Autre : SO]]="OUI AVEC UN SUIVI DU RETOUR D'EXPERIENCE",
REFERENCEMENT_FACADE[[#This Row],[ -&gt; AT/DTA : Sur liste verte C2p (OUI/NON)
-&gt; ATex (Avis favorable / Avis défavorable)
-&gt; Autre : SO]]="SO 
(RP)"),REFERENCEMENT_FACADE[[#This Row],[VALIDITE]]=1),"TC",IF(REFERENCEMENT_FACADE[[#This Row],[VALIDITE]]=0,"TNC"&amp;CHAR(10)&amp;"(L'évaluation technique n'est plus valide)",IF(REFERENCEMENT_FACADE[[#This Row],[TYPE DE DOCUMENT DE REFERENCE]]="Appréciation Technique de Transition","TNC"&amp;CHAR(10)&amp;"(Les Appréciations Techniques de Transition ne sont pas reconnues en technique courante)",IF(REFERENCEMENT_FACADE[[#This Row],[ -&gt; AT/DTA : Sur liste verte C2p (OUI/NON)
-&gt; ATex (Avis favorable / Avis défavorable)
-&gt; Autre : SO]]="NON (EVALUATION RECENTE)","TNC"&amp;CHAR(10)&amp;"(Non sur liste verte de la C2p à date de référencement / EVALUATION RECENTE)","TNC"&amp;CHAR(10)&amp;"(N'est pas sur liste verte de la C2p à date du référencement)")))))</f>
        <v>TC</v>
      </c>
      <c r="BV26" s="64" t="s">
        <v>862</v>
      </c>
      <c r="BW26" s="66"/>
      <c r="BX26" s="63"/>
      <c r="BY26" s="64"/>
      <c r="BZ26" s="69" t="s">
        <v>656</v>
      </c>
      <c r="CA26" s="216" t="s">
        <v>1649</v>
      </c>
      <c r="CB26" s="262" t="s">
        <v>163</v>
      </c>
      <c r="CC26" s="48" t="str">
        <f>IF(OR(REFERENCEMENT_FACADE[[#This Row],[TYPE DE DOCUMENT DE REFERENCE]]="Document Technique d'Application (DTA)",REFERENCEMENT_FACADE[[#This Row],[TYPE DE DOCUMENT DE REFERENCE]]="Avis Technique"),CONCATENATE("https://evaluation.cstb.fr/fr/avis-technique/detail/",SUBSTITUTE(REFERENCEMENT_FACADE[[#This Row],[REF]],"/","-"),"/"),IF(REFERENCEMENT_FACADE[[#This Row],[TYPE DE DOCUMENT DE REFERENCE]]=("Appréciation Technique d'Expérimentation (ATEx cas a)"),CONCATENATE("https://evaluation.cstb.fr/fr/appreciation-technique-expertise-atex/detail/",SUBSTITUTE(REFERENCEMENT_FACADE[[#This Row],[REF]],"_","-"),"/"),CONCATENATE("https://evaluation.cstb.fr/fr/appreciation-technique-transition-att/download/att-",SUBSTITUTE(SUBSTITUTE(REFERENCEMENT_FACADE[[#This Row],[REF]],"/","-"),"_","-"),"/")))</f>
        <v>https://evaluation.cstb.fr/fr/avis-technique/detail/2.2-22-1840_V2/</v>
      </c>
      <c r="CD26" s="48" t="s">
        <v>616</v>
      </c>
      <c r="CE26" s="48" t="str">
        <f>CONCATENATE(IF(REFERENCEMENT_FACADE[[#This Row],[Ancienne version]]=""," ",CONCATENATE(IF(OR(REFERENCEMENT_FACADE[[#This Row],[TYPE DE DOCUMENT DE REFERENCE]]="Avis Technique",REFERENCEMENT_FACADE[[#This Row],[TYPE DE DOCUMENT DE REFERENCE]]="ATEx"),"L'","Le "),REFERENCEMENT_FACADE[[#This Row],[TYPE DE DOCUMENT DE REFERENCE]]," n°",REFERENCEMENT_FACADE[[#This Row],[REF]]," annule et remplace ",IF(OR(REFERENCEMENT_FACADE[[#This Row],[TYPE DE DOCUMENT DE REFERENCE]]="Avis Technique",REFERENCEMENT_FACADE[[#This Row],[TYPE DE DOCUMENT DE REFERENCE]]="ATEx"),"l' ","le "),REFERENCEMENT_FACADE[[#This Row],[TYPE DE DOCUMENT DE REFERENCE]]," n° ",REFERENCEMENT_FACADE[[#This Row],[Ancienne version]])),
IF(AND(REFERENCEMENT_FACADE[[#This Row],[Ancienne version]]&lt;&gt;"",REFERENCEMENT_FACADE[[#This Row],[ -&gt; AT/DTA : Sur liste verte C2p (OUI/NON)
-&gt; ATex (Avis favorable / Avis défavorable)
-&gt; Autre : SO]]="OUI"),CHAR(10),""),
IF(REFERENCEMENT_FACADE[[#This Row],[ -&gt; AT/DTA : Sur liste verte C2p (OUI/NON)
-&gt; ATex (Avis favorable / Avis défavorable)
-&gt; Autre : SO]]="OUI","Sur liste verte de la C2p à la date du référencement",""))</f>
        <v>L'Avis Technique n°2.2/22-1840_V2 annule et remplace l' Avis Technique n° 2.2/22-1840_V1
Sur liste verte de la C2p à la date du référencement</v>
      </c>
      <c r="CF26" s="48" t="str">
        <f>IF((SUPP_VISE=LISTES!$Q$2),REFERENCEMENT_FACADE[[#This Row],[Charpente bois (NF DTU 31.1)]],
IF((SUPP_VISE=LISTES!$Q$3),REFERENCEMENT_FACADE[[#This Row],[COB (NF DTU 31.2)]],
IF((SUPP_VISE=LISTES!$Q$4),REFERENCEMENT_FACADE[[#This Row],[FOB (NF DTU 31.4)]],
IF((SUPP_VISE=LISTES!$Q$5),REFERENCEMENT_FACADE[[#This Row],[FOB (Sous AT/DTA/ATEx)]],
IF((SUPP_VISE=LISTES!$Q$6),REFERENCEMENT_FACADE[[#This Row],[FOB (NF DTU 31.4 et/ou Sous AT/DTA/Atex)]],
IF((SUPP_VISE=LISTES!$Q$7),REFERENCEMENT_FACADE[[#This Row],[CLT (Sous AT/DTA)]],"ERREUR"))))))</f>
        <v>ERREUR</v>
      </c>
      <c r="CG26" s="48" t="str">
        <f>IF((HAUT_VISEE&lt;=6),IF(OR(MID(SITUA_VISEE,1,1)="a",MID(SITUA_VISEE,1,1)="b",MID(SITUA_VISEE,1,1)="c"),REFERENCEMENT_FACADE[[#This Row],[≤ 6 m (situation a à c)]],REFERENCEMENT_FACADE[[#This Row],[≤ 6 m (situation d)]]),
IF(AND(6&lt;HAUT_VISEE,HAUT_VISEE&lt;=9),IF(OR(MID(SITUA_VISEE,1,1)="a",MID(SITUA_VISEE,1,1)="b",MID(SITUA_VISEE,1,1)="c"),REFERENCEMENT_FACADE[[#This Row],[≤ 9 m (situation a à c)]],REFERENCEMENT_FACADE[[#This Row],[≤ 9 m (situation d)]]),
IF(AND(9&lt;HAUT_VISEE,HAUT_VISEE&lt;=10),IF(OR(MID(SITUA_VISEE,1,1)="a",MID(SITUA_VISEE,1,1)="b",MID(SITUA_VISEE,1,1)="c"),REFERENCEMENT_FACADE[[#This Row],[≤ 10 m (situation a à c)]],REFERENCEMENT_FACADE[[#This Row],[≤ 10 m (situation d)]]),
IF(AND(10&lt;HAUT_VISEE,HAUT_VISEE&lt;=18),IF(OR(MID(SITUA_VISEE,1,1)="a",MID(SITUA_VISEE,1,1)="b",MID(SITUA_VISEE,1,1)="c"),REFERENCEMENT_FACADE[[#This Row],[≤ 15 m (situation a à c)]],REFERENCEMENT_FACADE[[#This Row],[≤ 15 m (situation d)]]),
IF(AND(10&lt;HAUT_VISEE,HAUT_VISEE&lt;=18),IF(OR(MID(SITUA_VISEE,1,1)="a",MID(SITUA_VISEE,1,1)="b",MID(SITUA_VISEE,1,1)="c"),REFERENCEMENT_FACADE[[#This Row],[≤ 18 m (situation a à c)]],REFERENCEMENT_FACADE[[#This Row],[≤ 18 m (situation d)]]),
IF(AND(18&lt;HAUT_VISEE,HAUT_VISEE&lt;=28),IF(OR(MID(SITUA_VISEE,1,1)="a",MID(SITUA_VISEE,1,1)="b",MID(SITUA_VISEE,1,1)="c"),REFERENCEMENT_FACADE[[#This Row],[≤ 28 m (situation a à c)]],REFERENCEMENT_FACADE[[#This Row],[≤ 28 m (situation d)]]),
IF(AND(28&lt;HAUT_VISEE,HAUT_VISEE&lt;=34),IF(OR(MID(SITUA_VISEE,1,1)="a",MID(SITUA_VISEE,1,1)="b",MID(SITUA_VISEE,1,1)="c"),REFERENCEMENT_FACADE[[#This Row],[≤ 34 m (situation a à c)]],REFERENCEMENT_FACADE[[#This Row],[≤ 34 m (situation d)]]),
IF(AND(34&lt;HAUT_VISEE,HAUT_VISEE&lt;=36),IF(OR(MID(SITUA_VISEE,1,1)="a",MID(SITUA_VISEE,1,1)="b",MID(SITUA_VISEE,1,1)="c"),REFERENCEMENT_FACADE[[#This Row],[≤ 36 m (situation a à c)]],REFERENCEMENT_FACADE[[#This Row],[≤ 36 m (situation d)]]),
IF(AND(36&lt;HAUT_VISEE,HAUT_VISEE&lt;=40),IF(OR(MID(SITUA_VISEE,1,1)="a",MID(SITUA_VISEE,1,1)="b",MID(SITUA_VISEE,1,1)="c"),REFERENCEMENT_FACADE[[#This Row],[≤ 40 m (situation a à c)]],REFERENCEMENT_FACADE[[#This Row],[≤ 40 m (situation d)]]),
IF(AND(40&lt;HAUT_VISEE,HAUT_VISEE&lt;=50),IF(OR(MID(SITUA_VISEE,1,1)="a",MID(SITUA_VISEE,1,1)="b",MID(SITUA_VISEE,1,1)="c"),REFERENCEMENT_FACADE[[#This Row],[≤ 50 m (situation a à c)]],REFERENCEMENT_FACADE[[#This Row],[≤ 50 m (situation d)]]),"ERREUR"))))))))))</f>
        <v>OUI</v>
      </c>
      <c r="CH26" s="48">
        <f>IF(MID(SITUA_VISEE,1,1)="d",
IF(MID(REFERENCEMENT_FACADE[[#This Row],[≤ 50 m (situation d)]],1,3)="OUI",50,IF(MID(REFERENCEMENT_FACADE[[#This Row],[≤ 40 m (situation d)]],1,3)="OUI",40,IF(MID(REFERENCEMENT_FACADE[[#This Row],[≤ 36 m (situation d)]],1,3)="OUI",36,IF(MID(REFERENCEMENT_FACADE[[#This Row],[≤ 34 m (situation d)]],1,3)="OUI",34,IF(MID(REFERENCEMENT_FACADE[[#This Row],[≤ 28 m (situation d)]],1,3)="OUI",28,IF(MID(REFERENCEMENT_FACADE[[#This Row],[≤ 18 m (situation d)]],1,3)="OUI",18,IF(MID(REFERENCEMENT_FACADE[[#This Row],[≤ 15 m (situation d)]],1,3)="OUI",15,IF(MID(REFERENCEMENT_FACADE[[#This Row],[≤ 10 m (situation d)]],1,3)="OUI",10,IF(MID(REFERENCEMENT_FACADE[[#This Row],[≤ 9 m (situation d)]],1,3)="OUI",9,IF(MID(REFERENCEMENT_FACADE[[#This Row],[≤ 6 m (situation d)]],1,3)="OUI",6,"")))))))))),
IF(MID(REFERENCEMENT_FACADE[[#This Row],[≤ 50 m (situation a à c)]],1,3)="OUI",50,IF(MID(REFERENCEMENT_FACADE[[#This Row],[≤ 40 m (situation a à c)]],1,3)="OUI",40,IF(MID(REFERENCEMENT_FACADE[[#This Row],[≤ 36 m (situation a à c)]],1,3)="OUI",36,IF(MID(REFERENCEMENT_FACADE[[#This Row],[≤ 34 m (situation a à c)]],1,3)="OUI",34,IF(MID(REFERENCEMENT_FACADE[[#This Row],[≤ 28 m (situation a à c)]],1,3)="OUI",28,IF(MID(REFERENCEMENT_FACADE[[#This Row],[≤ 18 m (situation a à c)]],1,3)="OUI",18,IF(MID(REFERENCEMENT_FACADE[[#This Row],[≤ 15 m (situation a à c)]],1,3)="OUI",15,IF(MID(REFERENCEMENT_FACADE[[#This Row],[≤ 10 m (situation a à c)]],1,3)="OUI",10,IF(MID(REFERENCEMENT_FACADE[[#This Row],[≤ 9 m (situation a à c)]],1,3)="OUI",9,IF(MID(REFERENCEMENT_FACADE[[#This Row],[≤ 6 m (situation a à c)]],1,3)="OUI",6,"")))))))))))</f>
        <v>18</v>
      </c>
      <c r="CI26" s="48" t="str">
        <f>IF(RECH_CATEGORIE=TRUE,IF((CATEG_VISEE=LISTES!$O$2),REFERENCEMENT_FACADE[[#This Row],[I]],
IF((CATEG_VISEE=LISTES!$O$3),REFERENCEMENT_FACADE[[#This Row],[II]],
IF((CATEG_VISEE=LISTES!$O$4),REFERENCEMENT_FACADE[[#This Row],[III]],
IF((CATEG_VISEE=LISTES!$O$5),REFERENCEMENT_FACADE[[#This Row],[IV]],"ERREUR")))),
REFERENCEMENT_FACADE[[#This Row],[I]]&amp;CHAR(10)&amp;REFERENCEMENT_FACADE[[#This Row],[II]]&amp;CHAR(10)&amp;REFERENCEMENT_FACADE[[#This Row],[III]]&amp;CHAR(10)&amp;REFERENCEMENT_FACADE[[#This Row],[IV]])</f>
        <v>4
4**
4**
4**</v>
      </c>
      <c r="CJ26" s="48" t="str">
        <f>IF(RECH_CATEGORIE=TRUE,IF(OR(REFERENCEMENT_FACADE[[#This Row],[I]]="NC",REFERENCEMENT_FACADE[[#This Row],[II]]="NC",REFERENCEMENT_FACADE[[#This Row],[III]]="NC",REFERENCEMENT_FACADE[[#This Row],[IV]]="NC"),"ERREUR",IF(MID(ZONE_SIS_VISEE,1,1)&lt;=MID(REFERENCEMENT_FACADE[[#This Row],[IV]],1,1),REFERENCEMENT_FACADE[[#Headers],[IV]],IF(MID(ZONE_SIS_VISEE,1,1)&lt;=MID(REFERENCEMENT_FACADE[[#This Row],[III]],1,1),REFERENCEMENT_FACADE[[#Headers],[III]],IF(MID(ZONE_SIS_VISEE,1,1)&lt;=MID(REFERENCEMENT_FACADE[[#This Row],[II]],1,1),REFERENCEMENT_FACADE[[#Headers],[II]],IF(MID(ZONE_SIS_VISEE,1,1)&lt;=MID(REFERENCEMENT_FACADE[[#This Row],[I]],1,1),REFERENCEMENT_FACADE[[#Headers],[I]],""))))),
REFERENCEMENT_FACADE[[#Headers],[I]]&amp;CHAR(10)&amp;REFERENCEMENT_FACADE[[#Headers],[II]]&amp;CHAR(10)&amp;REFERENCEMENT_FACADE[[#Headers],[III]]&amp;CHAR(10)&amp;REFERENCEMENT_FACADE[[#Headers],[IV]])</f>
        <v>I
II
III
IV</v>
      </c>
      <c r="CK26" s="48" t="str">
        <f>CONCATENATE(IF(MID(REFERENCEMENT_FACADE[[#This Row],[Charpente bois (NF DTU 31.1)]],1,3)="oui",LISTES!$Q$2,""),IF(AND(MID(REFERENCEMENT_FACADE[[#This Row],[COB (NF DTU 31.2)]],1,3)="oui",MID(REFERENCEMENT_FACADE[[#This Row],[Charpente bois (NF DTU 31.1)]],1,3)="oui")," / ",""),IF(MID(REFERENCEMENT_FACADE[[#This Row],[COB (NF DTU 31.2)]],1,3)="oui",LISTES!$Q$3,""),IF(OR(AND(MID(REFERENCEMENT_FACADE[[#This Row],[COB (NF DTU 31.2)]],1,3)="oui",MID(REFERENCEMENT_FACADE[[#This Row],[FOB (NF DTU 31.4)]],1,3)="oui"),AND(MID(REFERENCEMENT_FACADE[[#This Row],[COB (NF DTU 31.2)]],1,3)="oui",MID(REFERENCEMENT_FACADE[[#This Row],[CLT (Sous AT/DTA)]],1,3)="oui"))," / ",""),IF(MID(REFERENCEMENT_FACADE[[#This Row],[FOB (NF DTU 31.4)]],1,3)="oui",LISTES!$Q$4,""),IF(AND(MID(REFERENCEMENT_FACADE[[#This Row],[CLT (Sous AT/DTA)]],1,3)="oui",MID(REFERENCEMENT_FACADE[[#This Row],[FOB (NF DTU 31.4)]],1,3)="oui")," / ",""),IF(MID(REFERENCEMENT_FACADE[[#This Row],[CLT (Sous AT/DTA)]],1,3)="oui",LISTES!$Q$7,IF(MID(REFERENCEMENT_FACADE[[#This Row],[FOB (Sous AT/DTA/ATEx)]],1,3)="oui",LISTES!$Q$5,"")))</f>
        <v>COB (NF DTU 31.2) / CLT (Sous AT/DTA)</v>
      </c>
      <c r="CL26" s="48" t="str">
        <f>IF(AND(RECH_HAUTEUR=TRUE,HAUT_VISEE&lt;&gt;"",SITUA_VISEE&lt;&gt;""),IF(MID(SITUA_VISEE,1,1)="d",
IF(MID(REFERENCEMENT_FACADE[[#This Row],[≤ 50 m (situation d)]],1,3)="OUI","≤ 50 m",IF(MID(REFERENCEMENT_FACADE[[#This Row],[≤ 40 m (situation d)]],1,3)="OUI","≤ 40 m",IF(MID(REFERENCEMENT_FACADE[[#This Row],[≤ 36 m (situation d)]],1,3)="OUI","≤ 36 m",IF(MID(REFERENCEMENT_FACADE[[#This Row],[≤ 34 m (situation d)]],1,3)="OUI","≤ 34 m",IF(MID(REFERENCEMENT_FACADE[[#This Row],[≤ 28 m (situation d)]],1,3)="OUI","≤ 28 m",IF(MID(REFERENCEMENT_FACADE[[#This Row],[≤ 18 m (situation d)]],1,3)="OUI","≤ 18 m",IF(MID(REFERENCEMENT_FACADE[[#This Row],[≤ 15 m (situation d)]],1,3)="OUI","≤ 15 m",IF(MID(REFERENCEMENT_FACADE[[#This Row],[≤ 10 m (situation d)]],1,3)="OUI","≤ 10 m",IF(MID(REFERENCEMENT_FACADE[[#This Row],[≤ 9 m (situation d)]],1,3)="OUI","≤ 9 m",IF(MID(REFERENCEMENT_FACADE[[#This Row],[≤ 6 m (situation d)]],1,3)="OUI","≤ 6 m","")))))))))),
IF(MID(REFERENCEMENT_FACADE[[#This Row],[≤ 50 m (situation a à c)]],1,3)="OUI","≤ 50 m",IF(MID(REFERENCEMENT_FACADE[[#This Row],[≤ 40 m (situation a à c)]],1,3)="OUI","≤ 40 m",IF(MID(REFERENCEMENT_FACADE[[#This Row],[≤ 36 m (situation a à c)]],1,3)="OUI","≤ 36 m",IF(MID(REFERENCEMENT_FACADE[[#This Row],[≤ 34 m (situation a à c)]],1,3)="OUI","≤ 34 m",IF(MID(REFERENCEMENT_FACADE[[#This Row],[≤ 28 m (situation a à c)]],1,3)="OUI","≤ 28 m",IF(MID(REFERENCEMENT_FACADE[[#This Row],[≤ 18 m (situation a à c)]],1,3)="OUI","≤ 18 m",IF(MID(REFERENCEMENT_FACADE[[#This Row],[≤ 15 m (situation a à c)]],1,3)="OUI","≤ 15 m",IF(MID(REFERENCEMENT_FACADE[[#This Row],[≤ 10 m (situation a à c)]],1,3)="OUI","≤ 10 m",IF(MID(REFERENCEMENT_FACADE[[#This Row],[≤ 9 m (situation a à c)]],1,3)="OUI","≤ 9 m",IF(MID(REFERENCEMENT_FACADE[[#This Row],[≤ 6 m (situation a à c)]],1,3)="OUI","≤ 6 m",""))))))))))),
CONCATENATE(IF(MID(REFERENCEMENT_FACADE[[#This Row],[≤ 50 m (situation a à c)]],1,3)="OUI","(Situation a à c) h≤ 50 m"&amp;CHAR(10),IF(MID(REFERENCEMENT_FACADE[[#This Row],[≤ 40 m (situation a à c)]],1,3)="OUI","(Situation a à c) h≤ 40 m"&amp;CHAR(10),IF(MID(REFERENCEMENT_FACADE[[#This Row],[≤ 36 m (situation a à c)]],1,3)="OUI","(Situation a à c) h≤ 36 m"&amp;CHAR(10),IF(MID(REFERENCEMENT_FACADE[[#This Row],[≤ 34 m (situation a à c)]],1,3)="OUI","(Situation a à c) h≤ 34 m"&amp;CHAR(10),IF(MID(REFERENCEMENT_FACADE[[#This Row],[≤ 28 m (situation a à c)]],1,3)="OUI","(Situation a à c) h≤ 28 m"&amp;CHAR(10),IF(MID(REFERENCEMENT_FACADE[[#This Row],[≤ 18 m (situation a à c)]],1,3)="OUI","(Situation a à c) h≤ 18 m"&amp;CHAR(10),IF(MID(REFERENCEMENT_FACADE[[#This Row],[≤ 15 m (situation a à c)]],1,3)="OUI","(Situation a à c) h≤ 15 m"&amp;CHAR(10),IF(MID(REFERENCEMENT_FACADE[[#This Row],[≤ 10 m (situation a à c)]],1,3)="OUI","(Situation a à c) h≤ 10 m"&amp;CHAR(10),IF(MID(REFERENCEMENT_FACADE[[#This Row],[≤ 9 m (situation a à c)]],1,3)="OUI","(Situation a à c) h≤ 9 m"&amp;CHAR(10),IF(MID(REFERENCEMENT_FACADE[[#This Row],[≤ 6 m (situation a à c)]],1,3)="OUI","(Situation a à c) h≤ 6 m"&amp;CHAR(10),"")))))))))),IF(MID(REFERENCEMENT_FACADE[[#This Row],[≤ 50 m (situation d)]],1,3)="OUI","(Situation d) h≤ 50 m",IF(MID(REFERENCEMENT_FACADE[[#This Row],[≤ 40 m (situation d)]],1,3)="OUI","(Situation d) h≤ 40 m",IF(MID(REFERENCEMENT_FACADE[[#This Row],[≤ 36 m (situation d)]],1,3)="OUI","(Situation d) h≤ 36 m",IF(MID(REFERENCEMENT_FACADE[[#This Row],[≤ 34 m (situation d)]],1,3)="OUI","(Situation d) h≤ 34 m",IF(MID(REFERENCEMENT_FACADE[[#This Row],[≤ 28 m (situation d)]],1,3)="OUI","(Situation d) h≤ 28 m",IF(MID(REFERENCEMENT_FACADE[[#This Row],[≤ 18 m (situation d)]],1,3)="OUI","(Situation d) h≤ 18 m",IF(MID(REFERENCEMENT_FACADE[[#This Row],[≤ 15 m (situation d)]],1,3)="OUI","(Situation d) h≤ 15 m",IF(MID(REFERENCEMENT_FACADE[[#This Row],[≤ 10 m (situation d)]],1,3)="OUI","(Situation d) h≤ 10 m",IF(MID(REFERENCEMENT_FACADE[[#This Row],[≤ 9 m (situation d)]],1,3)="OUI","(Situation d) h≤ 9 m",IF(MID(REFERENCEMENT_FACADE[[#This Row],[≤ 6 m (situation d)]],1,3)="OUI","(Situation d) h≤ 6 m",""))))))))))))</f>
        <v>(Situation a à c) h≤ 18 m
(Situation d) h≤ 10 m</v>
      </c>
      <c r="CM26" s="48" t="str">
        <f>IF(OR(RECH_HAUTEUR=FALSE,HAUT_VISEE="",SITUA_VISEE=""),REFERENCEMENT_FACADE[[#This Row],[Cas où rien n''est sélectionné en hauteur]],
IF((HAUT_VISEE&lt;=6),IF(OR(MID(SITUA_VISEE,1,1)="a",MID(SITUA_VISEE,1,1)="b",MID(SITUA_VISEE,1,1)="c"),REFERENCEMENT_FACADE[[#This Row],[≤ 6 m (a à c)]],REFERENCEMENT_FACADE[[#This Row],[≤ 6 m (d)]]),
IF(AND(6&lt;HAUT_VISEE,HAUT_VISEE&lt;=9),IF(OR(MID(SITUA_VISEE,1,1)="a",MID(SITUA_VISEE,1,1)="b",MID(SITUA_VISEE,1,1)="c"),REFERENCEMENT_FACADE[[#This Row],[≤ 9 m (a à c)]],REFERENCEMENT_FACADE[[#This Row],[≤ 9 m (d)]]),
IF(AND(9&lt;HAUT_VISEE,HAUT_VISEE&lt;=10),IF(OR(MID(SITUA_VISEE,1,1)="a",MID(SITUA_VISEE,1,1)="b",MID(SITUA_VISEE,1,1)="c"),REFERENCEMENT_FACADE[[#This Row],[≤ 10 m (a à c)]],REFERENCEMENT_FACADE[[#This Row],[≤ 10 m (d)]]),
IF(AND(10&lt;HAUT_VISEE,HAUT_VISEE&lt;=18),IF(OR(MID(SITUA_VISEE,1,1)="a",MID(SITUA_VISEE,1,1)="b",MID(SITUA_VISEE,1,1)="c"),REFERENCEMENT_FACADE[[#This Row],[≤ 18 m (a à c)]],REFERENCEMENT_FACADE[[#This Row],[≤ 18 m (d)]]),
IF(AND(18&lt;HAUT_VISEE,HAUT_VISEE&lt;=28),IF(OR(MID(SITUA_VISEE,1,1)="a",MID(SITUA_VISEE,1,1)="b",MID(SITUA_VISEE,1,1)="c"),REFERENCEMENT_FACADE[[#This Row],[≤ 28 m (a à c)]],REFERENCEMENT_FACADE[[#This Row],[≤ 28 m (d)]]),
IF(AND(28&lt;HAUT_VISEE,HAUT_VISEE&lt;=34),IF(OR(MID(SITUA_VISEE,1,1)="a",MID(SITUA_VISEE,1,1)="b",MID(SITUA_VISEE,1,1)="c"),REFERENCEMENT_FACADE[[#This Row],[≤ 34 m (a à c)]],REFERENCEMENT_FACADE[[#This Row],[≤ 34 m (d)]]),
IF(AND(34&lt;HAUT_VISEE,HAUT_VISEE&lt;=36),IF(OR(MID(SITUA_VISEE,1,1)="a",MID(SITUA_VISEE,1,1)="b",MID(SITUA_VISEE,1,1)="c"),REFERENCEMENT_FACADE[[#This Row],[≤ 36 m (a à c)]],REFERENCEMENT_FACADE[[#This Row],[≤ 36 m (d)]]),
IF(AND(36&lt;HAUT_VISEE,HAUT_VISEE&lt;=40),IF(OR(MID(SITUA_VISEE,1,1)="a",MID(SITUA_VISEE,1,1)="b",MID(SITUA_VISEE,1,1)="c"),REFERENCEMENT_FACADE[[#This Row],[≤ 40 m (a à c)]],REFERENCEMENT_FACADE[[#This Row],[≤ 40 m (d)]]),
IF(AND(40&lt;HAUT_VISEE,HAUT_VISEE&lt;=50),IF(OR(MID(SITUA_VISEE,1,1)="a",MID(SITUA_VISEE,1,1)="b",MID(SITUA_VISEE,1,1)="c"),REFERENCEMENT_FACADE[[#This Row],[≤ 50 m (a à c)]],REFERENCEMENT_FACADE[[#This Row],[≤ 50 m (d)]])))))))))))</f>
        <v>Nb : Le critère de recherche par hauteur n'étant pas coché ou les données (hauteur ou situation) n'étant pas saisies, l'utilisateur est alerté qu'il peut exister des limites de hauteurs et des dispositions particulières données dans le référentiel technique du procédé qui ne sont pas affichées. 
Le logiciel peut les faire apparaitre, pour ce faire : 
 - la case de recherche en fonction de la hauteur doit être cochée ;
 - les données de hauteur ET de situation du bâtiment doivent être saisies.</v>
      </c>
      <c r="CN26" s="117">
        <f ca="1">REFERENCEMENT_FACADE[[#This Row],[VALIDITE]]</f>
        <v>1</v>
      </c>
      <c r="CO26" s="48">
        <f>IF(RECH_SUPPORT=TRUE,IF(MID(REFERENCEMENT_FACADE[[#This Row],[Colonne support visé]],1,3)="OUI",1,IF(OR(MID(REFERENCEMENT_FACADE[[#This Row],[Colonne support visé]],1,3)="non",MID(REFERENCEMENT_FACADE[[#This Row],[Colonne support visé]],1,2)="SO"),0,0)),1)</f>
        <v>1</v>
      </c>
      <c r="CP26" s="48">
        <f>IF(RECH_HAUTEUR=FALSE,1,IF(AND(MID(REFERENCEMENT_FACADE[[#This Row],[Colonne situation visé]],1,3)="oui",HAUT_VISEE&lt;=REFERENCEMENT_FACADE[[#This Row],[LIMITATION DE HAUTEUR DE FACADE]],HAUT_VISEE&lt;&gt;"",SITUA_VISEE&lt;&gt;""),1,IF(MID(REFERENCEMENT_FACADE[[#This Row],[Colonne situation visé]],1,3)="non",0,"ERREUR")))</f>
        <v>1</v>
      </c>
      <c r="CQ26" s="48">
        <f>IF(RECH_CATEGORIE=FALSE,1,IF(REFERENCEMENT_FACADE[[#This Row],[Colonne catégorie visée]]="ERREUR",0,IF(AND(RECH_CATEGORIE=TRUE,MATCH(VALUE(LEFT(REFERENCEMENT_FACADE[[#This Row],[Colonne zone visée]],1)),LISTE_ZONE_SISMIQUE,0)&gt;=MATCH(ZONE_SIS_VISEE,LISTE_ZONE_SISMIQUE,0),MATCH(REFERENCEMENT_FACADE[[#This Row],[Colonne catégorie visée]],LISTE_CATEGORIE_BATIMENT,0)&gt;=MATCH(CATEG_VISEE,LISTE_CATEGORIE_BATIMENT,0)),1,0)))</f>
        <v>1</v>
      </c>
      <c r="CR26" s="48">
        <f ca="1">IF(REFERENCEMENT_FACADE[[#This Row],[Eligibilité procédé]]&lt;&gt;0,COUNTIF(REFERENCEMENT_FACADE[Eligibilité procédé],"&lt;="&amp;REFERENCEMENT_FACADE[[#This Row],[Eligibilité procédé]])-COUNTIF(REFERENCEMENT_FACADE[Eligibilité procédé],"=0"),ROWS(REFERENCEMENT_FACADE[Ordre]))</f>
        <v>9</v>
      </c>
      <c r="CS26" s="48">
        <f ca="1">IF(COUNTIF((REFERENCEMENT_FACADE[[#This Row],[Validité]:[zone de simicité]]),"&lt;&gt;"&amp;"")=SUM(REFERENCEMENT_FACADE[[#This Row],[Validité]:[zone de simicité]]),ROW(REFERENCEMENT_FACADE[[#This Row],[zone de simicité]]),"")</f>
        <v>26</v>
      </c>
      <c r="CT26" s="48" t="str">
        <f>CONCATENATE(REFERENCEMENT_FACADE[[#This Row],[TYPE DE DOCUMENT DE REFERENCE]]," ",REFERENCEMENT_FACADE[[#This Row],[REF]]," du procédé ",REFERENCEMENT_FACADE[[#This Row],[NOM COMMERCIAL DU PROCEDE]]," : vise la pose sur : ",IF(MID(REFERENCEMENT_FACADE[[#This Row],[COB (NF DTU 31.2)]],1,3)="OUI","COB (NF DTU 31.2) ; ",""),IF(MID(REFERENCEMENT_FACADE[[#This Row],[CLT (Sous AT/DTA)]],1,3)="OUI","CLT (Sous AT/DTA)) ; ",""),IF(MID(REFERENCEMENT_FACADE[[#This Row],[FOB (NF DTU 31.4)]],1,3)="OUI","FOB (NF DTU 31.4) ; ",""),IF(MID(REFERENCEMENT_FACADE[[#This Row],[FOB (Sous AT/DTA/ATEx)]],1,3)="OUI","FOB (Sous AT/DTA/ATEx) ; ",""),"pour une hauteur max de ",REFERENCEMENT_FACADE[[#This Row],[LIMITATION DE HAUTEUR DE FACADE]],"m")</f>
        <v>Avis Technique 2.2/22-1840_V2 du procédé StoVentec R Enduits sur support bois : vise la pose sur : COB (NF DTU 31.2) ; CLT (Sous AT/DTA)) ; pour une hauteur max de 18m</v>
      </c>
    </row>
    <row r="27" spans="1:98" s="5" customFormat="1" ht="216" x14ac:dyDescent="0.3">
      <c r="A27" s="190">
        <v>45268</v>
      </c>
      <c r="B27" s="43" t="s">
        <v>114</v>
      </c>
      <c r="C27" s="125" t="s">
        <v>1572</v>
      </c>
      <c r="D27" s="43" t="s">
        <v>1668</v>
      </c>
      <c r="E27" s="63" t="s">
        <v>1681</v>
      </c>
      <c r="F27" s="43" t="s">
        <v>1448</v>
      </c>
      <c r="G27" s="44" t="s">
        <v>1405</v>
      </c>
      <c r="H27" s="78" t="s">
        <v>27</v>
      </c>
      <c r="I27" s="79" t="s">
        <v>10</v>
      </c>
      <c r="J27" s="110" t="s">
        <v>9</v>
      </c>
      <c r="K27" s="39" t="s">
        <v>10</v>
      </c>
      <c r="L27" s="68" t="str">
        <f>IF(REFERENCEMENT_FACADE[[#This Row],[Charpente bois (NF DTU 31.1)]]="OUI","SO",IF(OR(REFERENCEMENT_FACADE[[#This Row],[FOB (Sous AT/DTA/ATEx)]]="OUI",REFERENCEMENT_FACADE[[#This Row],[FOB (NF DTU 31.4)]]="OUI"),"OUI","SO"))</f>
        <v>OUI</v>
      </c>
      <c r="M27" s="109" t="s">
        <v>10</v>
      </c>
      <c r="N27" s="42" t="s">
        <v>357</v>
      </c>
      <c r="O27" s="43" t="s">
        <v>357</v>
      </c>
      <c r="P27" s="43" t="s">
        <v>357</v>
      </c>
      <c r="Q27" s="43" t="s">
        <v>357</v>
      </c>
      <c r="R27" s="43" t="s">
        <v>357</v>
      </c>
      <c r="S27" s="43" t="s">
        <v>357</v>
      </c>
      <c r="T27" s="43" t="s">
        <v>357</v>
      </c>
      <c r="U27" s="43" t="s">
        <v>357</v>
      </c>
      <c r="V27" s="43" t="s">
        <v>10</v>
      </c>
      <c r="W27" s="44" t="s">
        <v>10</v>
      </c>
      <c r="X27" s="45" t="s">
        <v>357</v>
      </c>
      <c r="Y27" s="43" t="s">
        <v>357</v>
      </c>
      <c r="Z27" s="43" t="s">
        <v>357</v>
      </c>
      <c r="AA27" s="43" t="s">
        <v>357</v>
      </c>
      <c r="AB27" s="43" t="s">
        <v>357</v>
      </c>
      <c r="AC27" s="43" t="s">
        <v>357</v>
      </c>
      <c r="AD27" s="43" t="s">
        <v>357</v>
      </c>
      <c r="AE27" s="43" t="s">
        <v>357</v>
      </c>
      <c r="AF27" s="43" t="s">
        <v>10</v>
      </c>
      <c r="AG27" s="44" t="s">
        <v>10</v>
      </c>
      <c r="AH27" s="165"/>
      <c r="AI27" s="166"/>
      <c r="AJ27" s="120" t="s">
        <v>1722</v>
      </c>
      <c r="AK27" s="120" t="s">
        <v>1722</v>
      </c>
      <c r="AL27" s="120" t="s">
        <v>1722</v>
      </c>
      <c r="AM27" s="120" t="s">
        <v>1722</v>
      </c>
      <c r="AN27" s="120" t="s">
        <v>1722</v>
      </c>
      <c r="AO27" s="120" t="s">
        <v>1721</v>
      </c>
      <c r="AP27" s="120" t="s">
        <v>1721</v>
      </c>
      <c r="AQ27" s="120" t="s">
        <v>1721</v>
      </c>
      <c r="AR27" s="120"/>
      <c r="AS27" s="120"/>
      <c r="AT27" s="120" t="s">
        <v>1722</v>
      </c>
      <c r="AU27" s="120" t="s">
        <v>1722</v>
      </c>
      <c r="AV27" s="120" t="s">
        <v>1722</v>
      </c>
      <c r="AW27" s="120" t="s">
        <v>1721</v>
      </c>
      <c r="AX27" s="120" t="s">
        <v>1721</v>
      </c>
      <c r="AY27" s="120" t="s">
        <v>1721</v>
      </c>
      <c r="AZ27" s="120" t="s">
        <v>1721</v>
      </c>
      <c r="BA27" s="120" t="s">
        <v>1721</v>
      </c>
      <c r="BB27" s="120"/>
      <c r="BC27" s="120"/>
      <c r="BD27" s="84" t="s">
        <v>1408</v>
      </c>
      <c r="BE27" s="42">
        <v>4</v>
      </c>
      <c r="BF27" s="43" t="s">
        <v>328</v>
      </c>
      <c r="BG27" s="43" t="s">
        <v>328</v>
      </c>
      <c r="BH27" s="43" t="s">
        <v>328</v>
      </c>
      <c r="BI27" s="112" t="s">
        <v>1406</v>
      </c>
      <c r="BJ27" s="40" t="s">
        <v>1394</v>
      </c>
      <c r="BK27" s="158"/>
      <c r="BL27" s="42">
        <v>0</v>
      </c>
      <c r="BM27" s="43" t="s">
        <v>1390</v>
      </c>
      <c r="BN27" s="43" t="s">
        <v>505</v>
      </c>
      <c r="BO27" s="43" t="s">
        <v>1451</v>
      </c>
      <c r="BP27" s="122" t="s">
        <v>1004</v>
      </c>
      <c r="BQ27" s="87">
        <v>45132</v>
      </c>
      <c r="BR27" s="87">
        <v>46387</v>
      </c>
      <c r="BS27" s="123">
        <f ca="1">+(REFERENCEMENT_FACADE[[#This Row],[AVIS LIMITE AU / VALIDITE]]&gt;=TODAY())*1</f>
        <v>1</v>
      </c>
      <c r="BT27" s="43" t="s">
        <v>28</v>
      </c>
      <c r="BU27" s="43" t="str">
        <f ca="1">IF(REFERENCEMENT_FACADE[[#This Row],[ -&gt; AT/DTA : Sur liste verte C2p (OUI/NON)
-&gt; ATex (Avis favorable / Avis défavorable)
-&gt; Autre : SO]]&lt;&gt;"",IF(AND(OR(REFERENCEMENT_FACADE[[#This Row],[ -&gt; AT/DTA : Sur liste verte C2p (OUI/NON)
-&gt; ATex (Avis favorable / Avis défavorable)
-&gt; Autre : SO]]="OUI",REFERENCEMENT_FACADE[[#This Row],[ -&gt; AT/DTA : Sur liste verte C2p (OUI/NON)
-&gt; ATex (Avis favorable / Avis défavorable)
-&gt; Autre : SO]]="FAVORABLE",REFERENCEMENT_FACADE[[#This Row],[ -&gt; AT/DTA : Sur liste verte C2p (OUI/NON)
-&gt; ATex (Avis favorable / Avis défavorable)
-&gt; Autre : SO]]="SO
(DTU)",REFERENCEMENT_FACADE[[#This Row],[ -&gt; AT/DTA : Sur liste verte C2p (OUI/NON)
-&gt; ATex (Avis favorable / Avis défavorable)
-&gt; Autre : SO]]="SO 
(RECO -RAGE)",REFERENCEMENT_FACADE[[#This Row],[ -&gt; AT/DTA : Sur liste verte C2p (OUI/NON)
-&gt; ATex (Avis favorable / Avis défavorable)
-&gt; Autre : SO]]="OUI AVEC UN SUIVI DU RETOUR D'EXPERIENCE",
REFERENCEMENT_FACADE[[#This Row],[ -&gt; AT/DTA : Sur liste verte C2p (OUI/NON)
-&gt; ATex (Avis favorable / Avis défavorable)
-&gt; Autre : SO]]="SO 
(RP)"),REFERENCEMENT_FACADE[[#This Row],[VALIDITE]]=1),"TC",IF(REFERENCEMENT_FACADE[[#This Row],[VALIDITE]]=0,"TNC"&amp;CHAR(10)&amp;"(L'évaluation technique n'est plus valide)",IF(REFERENCEMENT_FACADE[[#This Row],[TYPE DE DOCUMENT DE REFERENCE]]="Appréciation Technique de Transition","TNC"&amp;CHAR(10)&amp;"(Les Appréciations Techniques de Transition ne sont pas reconnues en technique courante)",IF(REFERENCEMENT_FACADE[[#This Row],[ -&gt; AT/DTA : Sur liste verte C2p (OUI/NON)
-&gt; ATex (Avis favorable / Avis défavorable)
-&gt; Autre : SO]]="NON (EVALUATION RECENTE)","TNC"&amp;CHAR(10)&amp;"(Non sur liste verte de la C2p à date de référencement / EVALUATION RECENTE)","TNC"&amp;CHAR(10)&amp;"(N'est pas sur liste verte de la C2p à date du référencement)")))))</f>
        <v>TC</v>
      </c>
      <c r="BV27" s="44"/>
      <c r="BW27" s="42" t="s">
        <v>1395</v>
      </c>
      <c r="BX27" s="43" t="s">
        <v>279</v>
      </c>
      <c r="BY27" s="44"/>
      <c r="BZ27" s="69"/>
      <c r="CA27" s="216" t="s">
        <v>1452</v>
      </c>
      <c r="CB27" s="131"/>
      <c r="CC27" s="48" t="str">
        <f>IF(OR(REFERENCEMENT_FACADE[[#This Row],[TYPE DE DOCUMENT DE REFERENCE]]="Document d'Application Technique (DTA)",REFERENCEMENT_FACADE[[#This Row],[TYPE DE DOCUMENT DE REFERENCE]]="Avis Technique"),CONCATENATE("https://evaluation.cstb.fr/fr/avis-technique/detail/",SUBSTITUTE(REFERENCEMENT_FACADE[[#This Row],[REF]],"/","-"),"/"),IF(REFERENCEMENT_FACADE[[#This Row],[TYPE DE DOCUMENT DE REFERENCE]]=("Appréciation Technique d'Expérimentation (ATEx cas a)"),CONCATENATE("https://evaluation.cstb.fr/fr/appreciation-technique-expertise-atex/detail/",SUBSTITUTE(REFERENCEMENT_FACADE[[#This Row],[REF]],"_","-"),"/"),CONCATENATE("https://evaluation.cstb.fr/fr/appreciation-technique-transition-att/download/att-",SUBSTITUTE(SUBSTITUTE(REFERENCEMENT_FACADE[[#This Row],[REF]],"/","-"),"_","-"),"/")))</f>
        <v>https://evaluation.cstb.fr/fr/appreciation-technique-expertise-atex/detail/3156-v2/</v>
      </c>
      <c r="CD27" s="2" t="s">
        <v>1391</v>
      </c>
      <c r="CE27" s="48" t="str">
        <f>CONCATENATE(IF(REFERENCEMENT_FACADE[[#This Row],[Ancienne version]]=""," ",CONCATENATE(IF(OR(REFERENCEMENT_FACADE[[#This Row],[TYPE DE DOCUMENT DE REFERENCE]]="Avis Technique",REFERENCEMENT_FACADE[[#This Row],[TYPE DE DOCUMENT DE REFERENCE]]="ATEx"),"L'","Le "),REFERENCEMENT_FACADE[[#This Row],[TYPE DE DOCUMENT DE REFERENCE]]," n°",REFERENCEMENT_FACADE[[#This Row],[REF]]," annule et remplace ",IF(OR(REFERENCEMENT_FACADE[[#This Row],[TYPE DE DOCUMENT DE REFERENCE]]="Avis Technique",REFERENCEMENT_FACADE[[#This Row],[TYPE DE DOCUMENT DE REFERENCE]]="ATEx"),"l' ","le "),REFERENCEMENT_FACADE[[#This Row],[TYPE DE DOCUMENT DE REFERENCE]]," n° ",REFERENCEMENT_FACADE[[#This Row],[Ancienne version]])),
IF(AND(REFERENCEMENT_FACADE[[#This Row],[Ancienne version]]&lt;&gt;"",REFERENCEMENT_FACADE[[#This Row],[ -&gt; AT/DTA : Sur liste verte C2p (OUI/NON)
-&gt; ATex (Avis favorable / Avis défavorable)
-&gt; Autre : SO]]="OUI"),CHAR(10),""),
IF(REFERENCEMENT_FACADE[[#This Row],[ -&gt; AT/DTA : Sur liste verte C2p (OUI/NON)
-&gt; ATex (Avis favorable / Avis défavorable)
-&gt; Autre : SO]]="OUI","Sur liste verte de la C2p à la date du référencement",""))</f>
        <v>Le Appréciation Technique d'Expérimentation (ATEx cas a) n°3156_v2 annule et remplace le Appréciation Technique d'Expérimentation (ATEx cas a) n° 3156_v1</v>
      </c>
      <c r="CF27" s="48" t="str">
        <f>IF((SUPP_VISE=LISTES!$Q$2),REFERENCEMENT_FACADE[[#This Row],[Charpente bois (NF DTU 31.1)]],
IF((SUPP_VISE=LISTES!$Q$3),REFERENCEMENT_FACADE[[#This Row],[COB (NF DTU 31.2)]],
IF((SUPP_VISE=LISTES!$Q$4),REFERENCEMENT_FACADE[[#This Row],[FOB (NF DTU 31.4)]],
IF((SUPP_VISE=LISTES!$Q$5),REFERENCEMENT_FACADE[[#This Row],[FOB (Sous AT/DTA/ATEx)]],
IF((SUPP_VISE=LISTES!$Q$6),REFERENCEMENT_FACADE[[#This Row],[FOB (NF DTU 31.4 et/ou Sous AT/DTA/Atex)]],
IF((SUPP_VISE=LISTES!$Q$7),REFERENCEMENT_FACADE[[#This Row],[CLT (Sous AT/DTA)]],"ERREUR"))))))</f>
        <v>ERREUR</v>
      </c>
      <c r="CG27" s="48" t="str">
        <f>IF((HAUT_VISEE&lt;=6),IF(OR(MID(SITUA_VISEE,1,1)="a",MID(SITUA_VISEE,1,1)="b",MID(SITUA_VISEE,1,1)="c"),REFERENCEMENT_FACADE[[#This Row],[≤ 6 m (situation a à c)]],REFERENCEMENT_FACADE[[#This Row],[≤ 6 m (situation d)]]),
IF(AND(6&lt;HAUT_VISEE,HAUT_VISEE&lt;=9),IF(OR(MID(SITUA_VISEE,1,1)="a",MID(SITUA_VISEE,1,1)="b",MID(SITUA_VISEE,1,1)="c"),REFERENCEMENT_FACADE[[#This Row],[≤ 9 m (situation a à c)]],REFERENCEMENT_FACADE[[#This Row],[≤ 9 m (situation d)]]),
IF(AND(9&lt;HAUT_VISEE,HAUT_VISEE&lt;=10),IF(OR(MID(SITUA_VISEE,1,1)="a",MID(SITUA_VISEE,1,1)="b",MID(SITUA_VISEE,1,1)="c"),REFERENCEMENT_FACADE[[#This Row],[≤ 10 m (situation a à c)]],REFERENCEMENT_FACADE[[#This Row],[≤ 10 m (situation d)]]),
IF(AND(10&lt;HAUT_VISEE,HAUT_VISEE&lt;=18),IF(OR(MID(SITUA_VISEE,1,1)="a",MID(SITUA_VISEE,1,1)="b",MID(SITUA_VISEE,1,1)="c"),REFERENCEMENT_FACADE[[#This Row],[≤ 15 m (situation a à c)]],REFERENCEMENT_FACADE[[#This Row],[≤ 15 m (situation d)]]),
IF(AND(10&lt;HAUT_VISEE,HAUT_VISEE&lt;=18),IF(OR(MID(SITUA_VISEE,1,1)="a",MID(SITUA_VISEE,1,1)="b",MID(SITUA_VISEE,1,1)="c"),REFERENCEMENT_FACADE[[#This Row],[≤ 18 m (situation a à c)]],REFERENCEMENT_FACADE[[#This Row],[≤ 18 m (situation d)]]),
IF(AND(18&lt;HAUT_VISEE,HAUT_VISEE&lt;=28),IF(OR(MID(SITUA_VISEE,1,1)="a",MID(SITUA_VISEE,1,1)="b",MID(SITUA_VISEE,1,1)="c"),REFERENCEMENT_FACADE[[#This Row],[≤ 28 m (situation a à c)]],REFERENCEMENT_FACADE[[#This Row],[≤ 28 m (situation d)]]),
IF(AND(28&lt;HAUT_VISEE,HAUT_VISEE&lt;=34),IF(OR(MID(SITUA_VISEE,1,1)="a",MID(SITUA_VISEE,1,1)="b",MID(SITUA_VISEE,1,1)="c"),REFERENCEMENT_FACADE[[#This Row],[≤ 34 m (situation a à c)]],REFERENCEMENT_FACADE[[#This Row],[≤ 34 m (situation d)]]),
IF(AND(34&lt;HAUT_VISEE,HAUT_VISEE&lt;=36),IF(OR(MID(SITUA_VISEE,1,1)="a",MID(SITUA_VISEE,1,1)="b",MID(SITUA_VISEE,1,1)="c"),REFERENCEMENT_FACADE[[#This Row],[≤ 36 m (situation a à c)]],REFERENCEMENT_FACADE[[#This Row],[≤ 36 m (situation d)]]),
IF(AND(36&lt;HAUT_VISEE,HAUT_VISEE&lt;=40),IF(OR(MID(SITUA_VISEE,1,1)="a",MID(SITUA_VISEE,1,1)="b",MID(SITUA_VISEE,1,1)="c"),REFERENCEMENT_FACADE[[#This Row],[≤ 40 m (situation a à c)]],REFERENCEMENT_FACADE[[#This Row],[≤ 40 m (situation d)]]),
IF(AND(40&lt;HAUT_VISEE,HAUT_VISEE&lt;=50),IF(OR(MID(SITUA_VISEE,1,1)="a",MID(SITUA_VISEE,1,1)="b",MID(SITUA_VISEE,1,1)="c"),REFERENCEMENT_FACADE[[#This Row],[≤ 50 m (situation a à c)]],REFERENCEMENT_FACADE[[#This Row],[≤ 50 m (situation d)]]),"ERREUR"))))))))))</f>
        <v>OUI*</v>
      </c>
      <c r="CH27" s="48">
        <f>IF(MID(SITUA_VISEE,1,1)="d",
IF(MID(REFERENCEMENT_FACADE[[#This Row],[≤ 50 m (situation d)]],1,3)="OUI",50,IF(MID(REFERENCEMENT_FACADE[[#This Row],[≤ 40 m (situation d)]],1,3)="OUI",40,IF(MID(REFERENCEMENT_FACADE[[#This Row],[≤ 36 m (situation d)]],1,3)="OUI",36,IF(MID(REFERENCEMENT_FACADE[[#This Row],[≤ 34 m (situation d)]],1,3)="OUI",34,IF(MID(REFERENCEMENT_FACADE[[#This Row],[≤ 28 m (situation d)]],1,3)="OUI",28,IF(MID(REFERENCEMENT_FACADE[[#This Row],[≤ 18 m (situation d)]],1,3)="OUI",18,IF(MID(REFERENCEMENT_FACADE[[#This Row],[≤ 15 m (situation d)]],1,3)="OUI",15,IF(MID(REFERENCEMENT_FACADE[[#This Row],[≤ 10 m (situation d)]],1,3)="OUI",10,IF(MID(REFERENCEMENT_FACADE[[#This Row],[≤ 9 m (situation d)]],1,3)="OUI",9,IF(MID(REFERENCEMENT_FACADE[[#This Row],[≤ 6 m (situation d)]],1,3)="OUI",6,"")))))))))),
IF(MID(REFERENCEMENT_FACADE[[#This Row],[≤ 50 m (situation a à c)]],1,3)="OUI",50,IF(MID(REFERENCEMENT_FACADE[[#This Row],[≤ 40 m (situation a à c)]],1,3)="OUI",40,IF(MID(REFERENCEMENT_FACADE[[#This Row],[≤ 36 m (situation a à c)]],1,3)="OUI",36,IF(MID(REFERENCEMENT_FACADE[[#This Row],[≤ 34 m (situation a à c)]],1,3)="OUI",34,IF(MID(REFERENCEMENT_FACADE[[#This Row],[≤ 28 m (situation a à c)]],1,3)="OUI",28,IF(MID(REFERENCEMENT_FACADE[[#This Row],[≤ 18 m (situation a à c)]],1,3)="OUI",18,IF(MID(REFERENCEMENT_FACADE[[#This Row],[≤ 15 m (situation a à c)]],1,3)="OUI",15,IF(MID(REFERENCEMENT_FACADE[[#This Row],[≤ 10 m (situation a à c)]],1,3)="OUI",10,IF(MID(REFERENCEMENT_FACADE[[#This Row],[≤ 9 m (situation a à c)]],1,3)="OUI",9,IF(MID(REFERENCEMENT_FACADE[[#This Row],[≤ 6 m (situation a à c)]],1,3)="OUI",6,"")))))))))))</f>
        <v>36</v>
      </c>
      <c r="CI27" s="48" t="str">
        <f>IF(RECH_CATEGORIE=TRUE,IF((CATEG_VISEE=LISTES!$O$2),REFERENCEMENT_FACADE[[#This Row],[I]],
IF((CATEG_VISEE=LISTES!$O$3),REFERENCEMENT_FACADE[[#This Row],[II]],
IF((CATEG_VISEE=LISTES!$O$4),REFERENCEMENT_FACADE[[#This Row],[III]],
IF((CATEG_VISEE=LISTES!$O$5),REFERENCEMENT_FACADE[[#This Row],[IV]],"ERREUR")))),
REFERENCEMENT_FACADE[[#This Row],[I]]&amp;CHAR(10)&amp;REFERENCEMENT_FACADE[[#This Row],[II]]&amp;CHAR(10)&amp;REFERENCEMENT_FACADE[[#This Row],[III]]&amp;CHAR(10)&amp;REFERENCEMENT_FACADE[[#This Row],[IV]])</f>
        <v>4
4**
4**
4**</v>
      </c>
      <c r="CJ27" s="48" t="str">
        <f>IF(RECH_CATEGORIE=TRUE,IF(OR(REFERENCEMENT_FACADE[[#This Row],[I]]="NC",REFERENCEMENT_FACADE[[#This Row],[II]]="NC",REFERENCEMENT_FACADE[[#This Row],[III]]="NC",REFERENCEMENT_FACADE[[#This Row],[IV]]="NC"),"ERREUR",IF(MID(ZONE_SIS_VISEE,1,1)&lt;=MID(REFERENCEMENT_FACADE[[#This Row],[IV]],1,1),REFERENCEMENT_FACADE[[#Headers],[IV]],IF(MID(ZONE_SIS_VISEE,1,1)&lt;=MID(REFERENCEMENT_FACADE[[#This Row],[III]],1,1),REFERENCEMENT_FACADE[[#Headers],[III]],IF(MID(ZONE_SIS_VISEE,1,1)&lt;=MID(REFERENCEMENT_FACADE[[#This Row],[II]],1,1),REFERENCEMENT_FACADE[[#Headers],[II]],IF(MID(ZONE_SIS_VISEE,1,1)&lt;=MID(REFERENCEMENT_FACADE[[#This Row],[I]],1,1),REFERENCEMENT_FACADE[[#Headers],[I]],""))))),
REFERENCEMENT_FACADE[[#Headers],[I]]&amp;CHAR(10)&amp;REFERENCEMENT_FACADE[[#Headers],[II]]&amp;CHAR(10)&amp;REFERENCEMENT_FACADE[[#Headers],[III]]&amp;CHAR(10)&amp;REFERENCEMENT_FACADE[[#Headers],[IV]])</f>
        <v>I
II
III
IV</v>
      </c>
      <c r="CK27" s="48" t="str">
        <f>CONCATENATE(IF(MID(REFERENCEMENT_FACADE[[#This Row],[Charpente bois (NF DTU 31.1)]],1,3)="oui",LISTES!$Q$2,""),IF(AND(MID(REFERENCEMENT_FACADE[[#This Row],[COB (NF DTU 31.2)]],1,3)="oui",MID(REFERENCEMENT_FACADE[[#This Row],[Charpente bois (NF DTU 31.1)]],1,3)="oui")," / ",""),IF(MID(REFERENCEMENT_FACADE[[#This Row],[COB (NF DTU 31.2)]],1,3)="oui",LISTES!$Q$3,""),IF(OR(AND(MID(REFERENCEMENT_FACADE[[#This Row],[COB (NF DTU 31.2)]],1,3)="oui",MID(REFERENCEMENT_FACADE[[#This Row],[FOB (NF DTU 31.4)]],1,3)="oui"),AND(MID(REFERENCEMENT_FACADE[[#This Row],[COB (NF DTU 31.2)]],1,3)="oui",MID(REFERENCEMENT_FACADE[[#This Row],[CLT (Sous AT/DTA)]],1,3)="oui"))," / ",""),IF(MID(REFERENCEMENT_FACADE[[#This Row],[FOB (NF DTU 31.4)]],1,3)="oui",LISTES!$Q$4,""),IF(AND(MID(REFERENCEMENT_FACADE[[#This Row],[CLT (Sous AT/DTA)]],1,3)="oui",MID(REFERENCEMENT_FACADE[[#This Row],[FOB (NF DTU 31.4)]],1,3)="oui")," / ",""),IF(MID(REFERENCEMENT_FACADE[[#This Row],[CLT (Sous AT/DTA)]],1,3)="oui",LISTES!$Q$7,IF(MID(REFERENCEMENT_FACADE[[#This Row],[FOB (Sous AT/DTA/ATEx)]],1,3)="oui",LISTES!$Q$5,"")))</f>
        <v>FOB (NF DTU 31.4)</v>
      </c>
      <c r="CL27" s="48" t="str">
        <f>IF(AND(RECH_HAUTEUR=TRUE,HAUT_VISEE&lt;&gt;"",SITUA_VISEE&lt;&gt;""),IF(MID(SITUA_VISEE,1,1)="d",
IF(MID(REFERENCEMENT_FACADE[[#This Row],[≤ 50 m (situation d)]],1,3)="OUI","≤ 50 m",IF(MID(REFERENCEMENT_FACADE[[#This Row],[≤ 40 m (situation d)]],1,3)="OUI","≤ 40 m",IF(MID(REFERENCEMENT_FACADE[[#This Row],[≤ 36 m (situation d)]],1,3)="OUI","≤ 36 m",IF(MID(REFERENCEMENT_FACADE[[#This Row],[≤ 34 m (situation d)]],1,3)="OUI","≤ 34 m",IF(MID(REFERENCEMENT_FACADE[[#This Row],[≤ 28 m (situation d)]],1,3)="OUI","≤ 28 m",IF(MID(REFERENCEMENT_FACADE[[#This Row],[≤ 18 m (situation d)]],1,3)="OUI","≤ 18 m",IF(MID(REFERENCEMENT_FACADE[[#This Row],[≤ 15 m (situation d)]],1,3)="OUI","≤ 15 m",IF(MID(REFERENCEMENT_FACADE[[#This Row],[≤ 10 m (situation d)]],1,3)="OUI","≤ 10 m",IF(MID(REFERENCEMENT_FACADE[[#This Row],[≤ 9 m (situation d)]],1,3)="OUI","≤ 9 m",IF(MID(REFERENCEMENT_FACADE[[#This Row],[≤ 6 m (situation d)]],1,3)="OUI","≤ 6 m","")))))))))),
IF(MID(REFERENCEMENT_FACADE[[#This Row],[≤ 50 m (situation a à c)]],1,3)="OUI","≤ 50 m",IF(MID(REFERENCEMENT_FACADE[[#This Row],[≤ 40 m (situation a à c)]],1,3)="OUI","≤ 40 m",IF(MID(REFERENCEMENT_FACADE[[#This Row],[≤ 36 m (situation a à c)]],1,3)="OUI","≤ 36 m",IF(MID(REFERENCEMENT_FACADE[[#This Row],[≤ 34 m (situation a à c)]],1,3)="OUI","≤ 34 m",IF(MID(REFERENCEMENT_FACADE[[#This Row],[≤ 28 m (situation a à c)]],1,3)="OUI","≤ 28 m",IF(MID(REFERENCEMENT_FACADE[[#This Row],[≤ 18 m (situation a à c)]],1,3)="OUI","≤ 18 m",IF(MID(REFERENCEMENT_FACADE[[#This Row],[≤ 15 m (situation a à c)]],1,3)="OUI","≤ 15 m",IF(MID(REFERENCEMENT_FACADE[[#This Row],[≤ 10 m (situation a à c)]],1,3)="OUI","≤ 10 m",IF(MID(REFERENCEMENT_FACADE[[#This Row],[≤ 9 m (situation a à c)]],1,3)="OUI","≤ 9 m",IF(MID(REFERENCEMENT_FACADE[[#This Row],[≤ 6 m (situation a à c)]],1,3)="OUI","≤ 6 m",""))))))))))),
CONCATENATE(IF(MID(REFERENCEMENT_FACADE[[#This Row],[≤ 50 m (situation a à c)]],1,3)="OUI","(Situation a à c) h≤ 50 m"&amp;CHAR(10),IF(MID(REFERENCEMENT_FACADE[[#This Row],[≤ 40 m (situation a à c)]],1,3)="OUI","(Situation a à c) h≤ 40 m"&amp;CHAR(10),IF(MID(REFERENCEMENT_FACADE[[#This Row],[≤ 36 m (situation a à c)]],1,3)="OUI","(Situation a à c) h≤ 36 m"&amp;CHAR(10),IF(MID(REFERENCEMENT_FACADE[[#This Row],[≤ 34 m (situation a à c)]],1,3)="OUI","(Situation a à c) h≤ 34 m"&amp;CHAR(10),IF(MID(REFERENCEMENT_FACADE[[#This Row],[≤ 28 m (situation a à c)]],1,3)="OUI","(Situation a à c) h≤ 28 m"&amp;CHAR(10),IF(MID(REFERENCEMENT_FACADE[[#This Row],[≤ 18 m (situation a à c)]],1,3)="OUI","(Situation a à c) h≤ 18 m"&amp;CHAR(10),IF(MID(REFERENCEMENT_FACADE[[#This Row],[≤ 15 m (situation a à c)]],1,3)="OUI","(Situation a à c) h≤ 15 m"&amp;CHAR(10),IF(MID(REFERENCEMENT_FACADE[[#This Row],[≤ 10 m (situation a à c)]],1,3)="OUI","(Situation a à c) h≤ 10 m"&amp;CHAR(10),IF(MID(REFERENCEMENT_FACADE[[#This Row],[≤ 9 m (situation a à c)]],1,3)="OUI","(Situation a à c) h≤ 9 m"&amp;CHAR(10),IF(MID(REFERENCEMENT_FACADE[[#This Row],[≤ 6 m (situation a à c)]],1,3)="OUI","(Situation a à c) h≤ 6 m"&amp;CHAR(10),"")))))))))),IF(MID(REFERENCEMENT_FACADE[[#This Row],[≤ 50 m (situation d)]],1,3)="OUI","(Situation d) h≤ 50 m",IF(MID(REFERENCEMENT_FACADE[[#This Row],[≤ 40 m (situation d)]],1,3)="OUI","(Situation d) h≤ 40 m",IF(MID(REFERENCEMENT_FACADE[[#This Row],[≤ 36 m (situation d)]],1,3)="OUI","(Situation d) h≤ 36 m",IF(MID(REFERENCEMENT_FACADE[[#This Row],[≤ 34 m (situation d)]],1,3)="OUI","(Situation d) h≤ 34 m",IF(MID(REFERENCEMENT_FACADE[[#This Row],[≤ 28 m (situation d)]],1,3)="OUI","(Situation d) h≤ 28 m",IF(MID(REFERENCEMENT_FACADE[[#This Row],[≤ 18 m (situation d)]],1,3)="OUI","(Situation d) h≤ 18 m",IF(MID(REFERENCEMENT_FACADE[[#This Row],[≤ 15 m (situation d)]],1,3)="OUI","(Situation d) h≤ 15 m",IF(MID(REFERENCEMENT_FACADE[[#This Row],[≤ 10 m (situation d)]],1,3)="OUI","(Situation d) h≤ 10 m",IF(MID(REFERENCEMENT_FACADE[[#This Row],[≤ 9 m (situation d)]],1,3)="OUI","(Situation d) h≤ 9 m",IF(MID(REFERENCEMENT_FACADE[[#This Row],[≤ 6 m (situation d)]],1,3)="OUI","(Situation d) h≤ 6 m",""))))))))))))</f>
        <v>(Situation a à c) h≤ 36 m
(Situation d) h≤ 36 m</v>
      </c>
      <c r="CM27" s="48" t="str">
        <f>IF(OR(RECH_HAUTEUR=FALSE,HAUT_VISEE="",SITUA_VISEE=""),REFERENCEMENT_FACADE[[#This Row],[Cas où rien n''est sélectionné en hauteur]],
IF((HAUT_VISEE&lt;=6),IF(OR(MID(SITUA_VISEE,1,1)="a",MID(SITUA_VISEE,1,1)="b",MID(SITUA_VISEE,1,1)="c"),REFERENCEMENT_FACADE[[#This Row],[≤ 6 m (a à c)]],REFERENCEMENT_FACADE[[#This Row],[≤ 6 m (d)]]),
IF(AND(6&lt;HAUT_VISEE,HAUT_VISEE&lt;=9),IF(OR(MID(SITUA_VISEE,1,1)="a",MID(SITUA_VISEE,1,1)="b",MID(SITUA_VISEE,1,1)="c"),REFERENCEMENT_FACADE[[#This Row],[≤ 9 m (a à c)]],REFERENCEMENT_FACADE[[#This Row],[≤ 9 m (d)]]),
IF(AND(9&lt;HAUT_VISEE,HAUT_VISEE&lt;=10),IF(OR(MID(SITUA_VISEE,1,1)="a",MID(SITUA_VISEE,1,1)="b",MID(SITUA_VISEE,1,1)="c"),REFERENCEMENT_FACADE[[#This Row],[≤ 10 m (a à c)]],REFERENCEMENT_FACADE[[#This Row],[≤ 10 m (d)]]),
IF(AND(10&lt;HAUT_VISEE,HAUT_VISEE&lt;=18),IF(OR(MID(SITUA_VISEE,1,1)="a",MID(SITUA_VISEE,1,1)="b",MID(SITUA_VISEE,1,1)="c"),REFERENCEMENT_FACADE[[#This Row],[≤ 18 m (a à c)]],REFERENCEMENT_FACADE[[#This Row],[≤ 18 m (d)]]),
IF(AND(18&lt;HAUT_VISEE,HAUT_VISEE&lt;=28),IF(OR(MID(SITUA_VISEE,1,1)="a",MID(SITUA_VISEE,1,1)="b",MID(SITUA_VISEE,1,1)="c"),REFERENCEMENT_FACADE[[#This Row],[≤ 28 m (a à c)]],REFERENCEMENT_FACADE[[#This Row],[≤ 28 m (d)]]),
IF(AND(28&lt;HAUT_VISEE,HAUT_VISEE&lt;=34),IF(OR(MID(SITUA_VISEE,1,1)="a",MID(SITUA_VISEE,1,1)="b",MID(SITUA_VISEE,1,1)="c"),REFERENCEMENT_FACADE[[#This Row],[≤ 34 m (a à c)]],REFERENCEMENT_FACADE[[#This Row],[≤ 34 m (d)]]),
IF(AND(34&lt;HAUT_VISEE,HAUT_VISEE&lt;=36),IF(OR(MID(SITUA_VISEE,1,1)="a",MID(SITUA_VISEE,1,1)="b",MID(SITUA_VISEE,1,1)="c"),REFERENCEMENT_FACADE[[#This Row],[≤ 36 m (a à c)]],REFERENCEMENT_FACADE[[#This Row],[≤ 36 m (d)]]),
IF(AND(36&lt;HAUT_VISEE,HAUT_VISEE&lt;=40),IF(OR(MID(SITUA_VISEE,1,1)="a",MID(SITUA_VISEE,1,1)="b",MID(SITUA_VISEE,1,1)="c"),REFERENCEMENT_FACADE[[#This Row],[≤ 40 m (a à c)]],REFERENCEMENT_FACADE[[#This Row],[≤ 40 m (d)]]),
IF(AND(40&lt;HAUT_VISEE,HAUT_VISEE&lt;=50),IF(OR(MID(SITUA_VISEE,1,1)="a",MID(SITUA_VISEE,1,1)="b",MID(SITUA_VISEE,1,1)="c"),REFERENCEMENT_FACADE[[#This Row],[≤ 50 m (a à c)]],REFERENCEMENT_FACADE[[#This Row],[≤ 50 m (d)]])))))))))))</f>
        <v>Nb : Le critère de recherche par hauteur n'étant pas coché ou les données (hauteur ou situation) n'étant pas saisies, l'utilisateur est alerté qu'il peut exister des limites de hauteurs et des dispositions particulières données dans le référentiel technique du procédé qui ne sont pas affichées. 
Le logiciel peut les faire apparaitre, pour ce faire : 
 - la case de recherche en fonction de la hauteur doit être cochée ;
 - les données de hauteur ET de situation du bâtiment doivent être saisies.</v>
      </c>
      <c r="CN27" s="117">
        <f ca="1">REFERENCEMENT_FACADE[[#This Row],[VALIDITE]]</f>
        <v>1</v>
      </c>
      <c r="CO27" s="48">
        <f>IF(RECH_SUPPORT=TRUE,IF(MID(REFERENCEMENT_FACADE[[#This Row],[Colonne support visé]],1,3)="OUI",1,IF(OR(MID(REFERENCEMENT_FACADE[[#This Row],[Colonne support visé]],1,3)="non",MID(REFERENCEMENT_FACADE[[#This Row],[Colonne support visé]],1,2)="SO"),0,0)),1)</f>
        <v>1</v>
      </c>
      <c r="CP27" s="48">
        <f>IF(RECH_HAUTEUR=FALSE,1,IF(AND(MID(REFERENCEMENT_FACADE[[#This Row],[Colonne situation visé]],1,3)="oui",HAUT_VISEE&lt;=REFERENCEMENT_FACADE[[#This Row],[LIMITATION DE HAUTEUR DE FACADE]],HAUT_VISEE&lt;&gt;"",SITUA_VISEE&lt;&gt;""),1,IF(MID(REFERENCEMENT_FACADE[[#This Row],[Colonne situation visé]],1,3)="non",0,"ERREUR")))</f>
        <v>1</v>
      </c>
      <c r="CQ27" s="48">
        <f>IF(RECH_CATEGORIE=FALSE,1,IF(REFERENCEMENT_FACADE[[#This Row],[Colonne catégorie visée]]="ERREUR",0,IF(AND(RECH_CATEGORIE=TRUE,MATCH(VALUE(LEFT(REFERENCEMENT_FACADE[[#This Row],[Colonne zone visée]],1)),LISTE_ZONE_SISMIQUE,0)&gt;=MATCH(ZONE_SIS_VISEE,LISTE_ZONE_SISMIQUE,0),MATCH(REFERENCEMENT_FACADE[[#This Row],[Colonne catégorie visée]],LISTE_CATEGORIE_BATIMENT,0)&gt;=MATCH(CATEG_VISEE,LISTE_CATEGORIE_BATIMENT,0)),1,0)))</f>
        <v>1</v>
      </c>
      <c r="CR27" s="48">
        <f ca="1">IF(REFERENCEMENT_FACADE[[#This Row],[Eligibilité procédé]]&lt;&gt;0,COUNTIF(REFERENCEMENT_FACADE[Eligibilité procédé],"&lt;="&amp;REFERENCEMENT_FACADE[[#This Row],[Eligibilité procédé]])-COUNTIF(REFERENCEMENT_FACADE[Eligibilité procédé],"=0"),ROWS(REFERENCEMENT_FACADE[Ordre]))</f>
        <v>10</v>
      </c>
      <c r="CS27" s="48">
        <f ca="1">IF(COUNTIF((REFERENCEMENT_FACADE[[#This Row],[Validité]:[zone de simicité]]),"&lt;&gt;"&amp;"")=SUM(REFERENCEMENT_FACADE[[#This Row],[Validité]:[zone de simicité]]),ROW(REFERENCEMENT_FACADE[[#This Row],[zone de simicité]]),"")</f>
        <v>27</v>
      </c>
      <c r="CT27" s="48" t="str">
        <f>CONCATENATE(REFERENCEMENT_FACADE[[#This Row],[TYPE DE DOCUMENT DE REFERENCE]]," ",REFERENCEMENT_FACADE[[#This Row],[REF]]," du procédé ",REFERENCEMENT_FACADE[[#This Row],[NOM COMMERCIAL DU PROCEDE]]," : vise la pose sur : ",IF(MID(REFERENCEMENT_FACADE[[#This Row],[COB (NF DTU 31.2)]],1,3)="OUI","COB (NF DTU 31.2) ; ",""),IF(MID(REFERENCEMENT_FACADE[[#This Row],[CLT (Sous AT/DTA)]],1,3)="OUI","CLT (Sous AT/DTA)) ; ",""),IF(MID(REFERENCEMENT_FACADE[[#This Row],[FOB (NF DTU 31.4)]],1,3)="OUI","FOB (NF DTU 31.4) ; ",""),IF(MID(REFERENCEMENT_FACADE[[#This Row],[FOB (Sous AT/DTA/ATEx)]],1,3)="OUI","FOB (Sous AT/DTA/ATEx) ; ",""),"pour une hauteur max de ",REFERENCEMENT_FACADE[[#This Row],[LIMITATION DE HAUTEUR DE FACADE]],"m")</f>
        <v>Appréciation Technique d'Expérimentation (ATEx cas a) 3156_v2 du procédé StoVentec R Enduits sur support FOB : vise la pose sur : FOB (NF DTU 31.4) ; pour une hauteur max de 36m</v>
      </c>
    </row>
    <row r="28" spans="1:98" s="5" customFormat="1" ht="244.8" x14ac:dyDescent="0.3">
      <c r="A28" s="221">
        <v>45254</v>
      </c>
      <c r="B28" s="63" t="s">
        <v>114</v>
      </c>
      <c r="C28" s="191" t="s">
        <v>1572</v>
      </c>
      <c r="D28" s="63" t="s">
        <v>1668</v>
      </c>
      <c r="E28" s="63" t="s">
        <v>1681</v>
      </c>
      <c r="F28" s="63" t="s">
        <v>1448</v>
      </c>
      <c r="G28" s="64" t="s">
        <v>1404</v>
      </c>
      <c r="H28" s="78" t="s">
        <v>27</v>
      </c>
      <c r="I28" s="79" t="s">
        <v>10</v>
      </c>
      <c r="J28" s="110" t="s">
        <v>9</v>
      </c>
      <c r="K28" s="39" t="s">
        <v>10</v>
      </c>
      <c r="L28" s="68" t="str">
        <f>IF(REFERENCEMENT_FACADE[[#This Row],[Charpente bois (NF DTU 31.1)]]="OUI","SO",IF(OR(REFERENCEMENT_FACADE[[#This Row],[FOB (Sous AT/DTA/ATEx)]]="OUI",REFERENCEMENT_FACADE[[#This Row],[FOB (NF DTU 31.4)]]="OUI"),"OUI","SO"))</f>
        <v>OUI</v>
      </c>
      <c r="M28" s="109" t="s">
        <v>10</v>
      </c>
      <c r="N28" s="67" t="s">
        <v>357</v>
      </c>
      <c r="O28" s="63" t="s">
        <v>357</v>
      </c>
      <c r="P28" s="63" t="s">
        <v>357</v>
      </c>
      <c r="Q28" s="63" t="s">
        <v>357</v>
      </c>
      <c r="R28" s="63" t="s">
        <v>357</v>
      </c>
      <c r="S28" s="63" t="s">
        <v>357</v>
      </c>
      <c r="T28" s="63" t="s">
        <v>357</v>
      </c>
      <c r="U28" s="63" t="s">
        <v>10</v>
      </c>
      <c r="V28" s="63" t="s">
        <v>10</v>
      </c>
      <c r="W28" s="64" t="s">
        <v>10</v>
      </c>
      <c r="X28" s="67" t="s">
        <v>357</v>
      </c>
      <c r="Y28" s="63" t="s">
        <v>357</v>
      </c>
      <c r="Z28" s="63" t="s">
        <v>357</v>
      </c>
      <c r="AA28" s="63" t="s">
        <v>357</v>
      </c>
      <c r="AB28" s="63" t="s">
        <v>357</v>
      </c>
      <c r="AC28" s="63" t="s">
        <v>357</v>
      </c>
      <c r="AD28" s="63" t="s">
        <v>357</v>
      </c>
      <c r="AE28" s="63" t="s">
        <v>10</v>
      </c>
      <c r="AF28" s="63" t="s">
        <v>10</v>
      </c>
      <c r="AG28" s="219" t="s">
        <v>10</v>
      </c>
      <c r="AH28" s="163" t="s">
        <v>1393</v>
      </c>
      <c r="AI28" s="220" t="s">
        <v>1354</v>
      </c>
      <c r="AJ28" s="120" t="s">
        <v>1724</v>
      </c>
      <c r="AK28" s="120" t="s">
        <v>1724</v>
      </c>
      <c r="AL28" s="120" t="s">
        <v>1724</v>
      </c>
      <c r="AM28" s="120" t="s">
        <v>1724</v>
      </c>
      <c r="AN28" s="120" t="s">
        <v>1724</v>
      </c>
      <c r="AO28" s="120" t="s">
        <v>1724</v>
      </c>
      <c r="AP28" s="120" t="s">
        <v>1724</v>
      </c>
      <c r="AQ28" s="83"/>
      <c r="AR28" s="83"/>
      <c r="AS28" s="83"/>
      <c r="AT28" s="120" t="s">
        <v>1724</v>
      </c>
      <c r="AU28" s="120" t="s">
        <v>1724</v>
      </c>
      <c r="AV28" s="120" t="s">
        <v>1724</v>
      </c>
      <c r="AW28" s="120" t="s">
        <v>1724</v>
      </c>
      <c r="AX28" s="120" t="s">
        <v>1724</v>
      </c>
      <c r="AY28" s="120" t="s">
        <v>1724</v>
      </c>
      <c r="AZ28" s="120" t="s">
        <v>1724</v>
      </c>
      <c r="BA28" s="83"/>
      <c r="BB28" s="83"/>
      <c r="BC28" s="83"/>
      <c r="BD28" s="215" t="s">
        <v>1408</v>
      </c>
      <c r="BE28" s="111">
        <v>4</v>
      </c>
      <c r="BF28" s="43" t="s">
        <v>328</v>
      </c>
      <c r="BG28" s="43" t="s">
        <v>328</v>
      </c>
      <c r="BH28" s="43" t="s">
        <v>328</v>
      </c>
      <c r="BI28" s="237" t="s">
        <v>1392</v>
      </c>
      <c r="BJ28" s="40" t="s">
        <v>1394</v>
      </c>
      <c r="BK28" s="296"/>
      <c r="BL28" s="66">
        <v>1</v>
      </c>
      <c r="BM28" s="63" t="s">
        <v>1342</v>
      </c>
      <c r="BN28" s="63" t="s">
        <v>505</v>
      </c>
      <c r="BO28" s="63" t="s">
        <v>1345</v>
      </c>
      <c r="BP28" s="302" t="s">
        <v>1004</v>
      </c>
      <c r="BQ28" s="222">
        <v>45020</v>
      </c>
      <c r="BR28" s="222">
        <v>46325</v>
      </c>
      <c r="BS28" s="193">
        <f ca="1">+(REFERENCEMENT_FACADE[[#This Row],[AVIS LIMITE AU / VALIDITE]]&gt;=TODAY())*1</f>
        <v>1</v>
      </c>
      <c r="BT28" s="43" t="s">
        <v>28</v>
      </c>
      <c r="BU28" s="63" t="str">
        <f ca="1">IF(REFERENCEMENT_FACADE[[#This Row],[ -&gt; AT/DTA : Sur liste verte C2p (OUI/NON)
-&gt; ATex (Avis favorable / Avis défavorable)
-&gt; Autre : SO]]&lt;&gt;"",IF(AND(OR(REFERENCEMENT_FACADE[[#This Row],[ -&gt; AT/DTA : Sur liste verte C2p (OUI/NON)
-&gt; ATex (Avis favorable / Avis défavorable)
-&gt; Autre : SO]]="OUI",REFERENCEMENT_FACADE[[#This Row],[ -&gt; AT/DTA : Sur liste verte C2p (OUI/NON)
-&gt; ATex (Avis favorable / Avis défavorable)
-&gt; Autre : SO]]="FAVORABLE",REFERENCEMENT_FACADE[[#This Row],[ -&gt; AT/DTA : Sur liste verte C2p (OUI/NON)
-&gt; ATex (Avis favorable / Avis défavorable)
-&gt; Autre : SO]]="SO
(DTU)",REFERENCEMENT_FACADE[[#This Row],[ -&gt; AT/DTA : Sur liste verte C2p (OUI/NON)
-&gt; ATex (Avis favorable / Avis défavorable)
-&gt; Autre : SO]]="SO 
(RECO -RAGE)",REFERENCEMENT_FACADE[[#This Row],[ -&gt; AT/DTA : Sur liste verte C2p (OUI/NON)
-&gt; ATex (Avis favorable / Avis défavorable)
-&gt; Autre : SO]]="OUI AVEC UN SUIVI DU RETOUR D'EXPERIENCE",
REFERENCEMENT_FACADE[[#This Row],[ -&gt; AT/DTA : Sur liste verte C2p (OUI/NON)
-&gt; ATex (Avis favorable / Avis défavorable)
-&gt; Autre : SO]]="SO 
(RP)"),REFERENCEMENT_FACADE[[#This Row],[VALIDITE]]=1),"TC",IF(REFERENCEMENT_FACADE[[#This Row],[VALIDITE]]=0,"TNC"&amp;CHAR(10)&amp;"(L'évaluation technique n'est plus valide)",IF(REFERENCEMENT_FACADE[[#This Row],[TYPE DE DOCUMENT DE REFERENCE]]="Appréciation Technique de Transition","TNC"&amp;CHAR(10)&amp;"(Les Appréciations Techniques de Transition ne sont pas reconnues en technique courante)",IF(REFERENCEMENT_FACADE[[#This Row],[ -&gt; AT/DTA : Sur liste verte C2p (OUI/NON)
-&gt; ATex (Avis favorable / Avis défavorable)
-&gt; Autre : SO]]="NON (EVALUATION RECENTE)","TNC"&amp;CHAR(10)&amp;"(Non sur liste verte de la C2p à date de référencement / EVALUATION RECENTE)","TNC"&amp;CHAR(10)&amp;"(N'est pas sur liste verte de la C2p à date du référencement)")))))</f>
        <v>TC</v>
      </c>
      <c r="BV28" s="64" t="s">
        <v>1384</v>
      </c>
      <c r="BW28" s="311" t="s">
        <v>1396</v>
      </c>
      <c r="BX28" s="314" t="s">
        <v>279</v>
      </c>
      <c r="BY28" s="258"/>
      <c r="BZ28" s="69"/>
      <c r="CA28" s="216" t="s">
        <v>1346</v>
      </c>
      <c r="CB28" s="131"/>
      <c r="CC28" s="48" t="str">
        <f>IF(OR(REFERENCEMENT_FACADE[[#This Row],[TYPE DE DOCUMENT DE REFERENCE]]="Document d'Application Technique (DTA)",REFERENCEMENT_FACADE[[#This Row],[TYPE DE DOCUMENT DE REFERENCE]]="Avis Technique"),CONCATENATE("https://evaluation.cstb.fr/fr/avis-technique/detail/",SUBSTITUTE(REFERENCEMENT_FACADE[[#This Row],[REF]],"/","-"),"/"),IF(REFERENCEMENT_FACADE[[#This Row],[TYPE DE DOCUMENT DE REFERENCE]]=("Appréciation Technique d'Expérimentation (ATEx cas a)"),CONCATENATE("https://evaluation.cstb.fr/fr/appreciation-technique-expertise-atex/detail/",SUBSTITUTE(REFERENCEMENT_FACADE[[#This Row],[REF]],"_","-"),"/"),CONCATENATE("https://evaluation.cstb.fr/fr/appreciation-technique-transition-att/download/att-",SUBSTITUTE(SUBSTITUTE(REFERENCEMENT_FACADE[[#This Row],[REF]],"/","-"),"_","-"),"/")))</f>
        <v>https://evaluation.cstb.fr/fr/appreciation-technique-expertise-atex/detail/3114-v2/</v>
      </c>
      <c r="CD28" s="48" t="s">
        <v>1343</v>
      </c>
      <c r="CE28" s="48" t="str">
        <f>CONCATENATE(IF(REFERENCEMENT_FACADE[[#This Row],[Ancienne version]]=""," ",CONCATENATE(IF(OR(REFERENCEMENT_FACADE[[#This Row],[TYPE DE DOCUMENT DE REFERENCE]]="Avis Technique",REFERENCEMENT_FACADE[[#This Row],[TYPE DE DOCUMENT DE REFERENCE]]="ATEx"),"L'","Le "),REFERENCEMENT_FACADE[[#This Row],[TYPE DE DOCUMENT DE REFERENCE]]," n°",REFERENCEMENT_FACADE[[#This Row],[REF]]," annule et remplace ",IF(OR(REFERENCEMENT_FACADE[[#This Row],[TYPE DE DOCUMENT DE REFERENCE]]="Avis Technique",REFERENCEMENT_FACADE[[#This Row],[TYPE DE DOCUMENT DE REFERENCE]]="ATEx"),"l' ","le "),REFERENCEMENT_FACADE[[#This Row],[TYPE DE DOCUMENT DE REFERENCE]]," n° ",REFERENCEMENT_FACADE[[#This Row],[Ancienne version]])),
IF(AND(REFERENCEMENT_FACADE[[#This Row],[Ancienne version]]&lt;&gt;"",REFERENCEMENT_FACADE[[#This Row],[ -&gt; AT/DTA : Sur liste verte C2p (OUI/NON)
-&gt; ATex (Avis favorable / Avis défavorable)
-&gt; Autre : SO]]="OUI"),CHAR(10),""),
IF(REFERENCEMENT_FACADE[[#This Row],[ -&gt; AT/DTA : Sur liste verte C2p (OUI/NON)
-&gt; ATex (Avis favorable / Avis défavorable)
-&gt; Autre : SO]]="OUI","Sur liste verte de la C2p à la date du référencement",""))</f>
        <v>Le Appréciation Technique d'Expérimentation (ATEx cas a) n°3114_v2 annule et remplace le Appréciation Technique d'Expérimentation (ATEx cas a) n° 3114_V1</v>
      </c>
      <c r="CF28" s="48" t="str">
        <f>IF((SUPP_VISE=LISTES!$Q$2),REFERENCEMENT_FACADE[[#This Row],[Charpente bois (NF DTU 31.1)]],
IF((SUPP_VISE=LISTES!$Q$3),REFERENCEMENT_FACADE[[#This Row],[COB (NF DTU 31.2)]],
IF((SUPP_VISE=LISTES!$Q$4),REFERENCEMENT_FACADE[[#This Row],[FOB (NF DTU 31.4)]],
IF((SUPP_VISE=LISTES!$Q$5),REFERENCEMENT_FACADE[[#This Row],[FOB (Sous AT/DTA/ATEx)]],
IF((SUPP_VISE=LISTES!$Q$6),REFERENCEMENT_FACADE[[#This Row],[FOB (NF DTU 31.4 et/ou Sous AT/DTA/Atex)]],
IF((SUPP_VISE=LISTES!$Q$7),REFERENCEMENT_FACADE[[#This Row],[CLT (Sous AT/DTA)]],"ERREUR"))))))</f>
        <v>ERREUR</v>
      </c>
      <c r="CG28" s="48" t="str">
        <f>IF((HAUT_VISEE&lt;=6),IF(OR(MID(SITUA_VISEE,1,1)="a",MID(SITUA_VISEE,1,1)="b",MID(SITUA_VISEE,1,1)="c"),REFERENCEMENT_FACADE[[#This Row],[≤ 6 m (situation a à c)]],REFERENCEMENT_FACADE[[#This Row],[≤ 6 m (situation d)]]),
IF(AND(6&lt;HAUT_VISEE,HAUT_VISEE&lt;=9),IF(OR(MID(SITUA_VISEE,1,1)="a",MID(SITUA_VISEE,1,1)="b",MID(SITUA_VISEE,1,1)="c"),REFERENCEMENT_FACADE[[#This Row],[≤ 9 m (situation a à c)]],REFERENCEMENT_FACADE[[#This Row],[≤ 9 m (situation d)]]),
IF(AND(9&lt;HAUT_VISEE,HAUT_VISEE&lt;=10),IF(OR(MID(SITUA_VISEE,1,1)="a",MID(SITUA_VISEE,1,1)="b",MID(SITUA_VISEE,1,1)="c"),REFERENCEMENT_FACADE[[#This Row],[≤ 10 m (situation a à c)]],REFERENCEMENT_FACADE[[#This Row],[≤ 10 m (situation d)]]),
IF(AND(10&lt;HAUT_VISEE,HAUT_VISEE&lt;=18),IF(OR(MID(SITUA_VISEE,1,1)="a",MID(SITUA_VISEE,1,1)="b",MID(SITUA_VISEE,1,1)="c"),REFERENCEMENT_FACADE[[#This Row],[≤ 15 m (situation a à c)]],REFERENCEMENT_FACADE[[#This Row],[≤ 15 m (situation d)]]),
IF(AND(10&lt;HAUT_VISEE,HAUT_VISEE&lt;=18),IF(OR(MID(SITUA_VISEE,1,1)="a",MID(SITUA_VISEE,1,1)="b",MID(SITUA_VISEE,1,1)="c"),REFERENCEMENT_FACADE[[#This Row],[≤ 18 m (situation a à c)]],REFERENCEMENT_FACADE[[#This Row],[≤ 18 m (situation d)]]),
IF(AND(18&lt;HAUT_VISEE,HAUT_VISEE&lt;=28),IF(OR(MID(SITUA_VISEE,1,1)="a",MID(SITUA_VISEE,1,1)="b",MID(SITUA_VISEE,1,1)="c"),REFERENCEMENT_FACADE[[#This Row],[≤ 28 m (situation a à c)]],REFERENCEMENT_FACADE[[#This Row],[≤ 28 m (situation d)]]),
IF(AND(28&lt;HAUT_VISEE,HAUT_VISEE&lt;=34),IF(OR(MID(SITUA_VISEE,1,1)="a",MID(SITUA_VISEE,1,1)="b",MID(SITUA_VISEE,1,1)="c"),REFERENCEMENT_FACADE[[#This Row],[≤ 34 m (situation a à c)]],REFERENCEMENT_FACADE[[#This Row],[≤ 34 m (situation d)]]),
IF(AND(34&lt;HAUT_VISEE,HAUT_VISEE&lt;=36),IF(OR(MID(SITUA_VISEE,1,1)="a",MID(SITUA_VISEE,1,1)="b",MID(SITUA_VISEE,1,1)="c"),REFERENCEMENT_FACADE[[#This Row],[≤ 36 m (situation a à c)]],REFERENCEMENT_FACADE[[#This Row],[≤ 36 m (situation d)]]),
IF(AND(36&lt;HAUT_VISEE,HAUT_VISEE&lt;=40),IF(OR(MID(SITUA_VISEE,1,1)="a",MID(SITUA_VISEE,1,1)="b",MID(SITUA_VISEE,1,1)="c"),REFERENCEMENT_FACADE[[#This Row],[≤ 40 m (situation a à c)]],REFERENCEMENT_FACADE[[#This Row],[≤ 40 m (situation d)]]),
IF(AND(40&lt;HAUT_VISEE,HAUT_VISEE&lt;=50),IF(OR(MID(SITUA_VISEE,1,1)="a",MID(SITUA_VISEE,1,1)="b",MID(SITUA_VISEE,1,1)="c"),REFERENCEMENT_FACADE[[#This Row],[≤ 50 m (situation a à c)]],REFERENCEMENT_FACADE[[#This Row],[≤ 50 m (situation d)]]),"ERREUR"))))))))))</f>
        <v>OUI*</v>
      </c>
      <c r="CH28" s="48">
        <f>IF(MID(SITUA_VISEE,1,1)="d",
IF(MID(REFERENCEMENT_FACADE[[#This Row],[≤ 50 m (situation d)]],1,3)="OUI",50,IF(MID(REFERENCEMENT_FACADE[[#This Row],[≤ 40 m (situation d)]],1,3)="OUI",40,IF(MID(REFERENCEMENT_FACADE[[#This Row],[≤ 36 m (situation d)]],1,3)="OUI",36,IF(MID(REFERENCEMENT_FACADE[[#This Row],[≤ 34 m (situation d)]],1,3)="OUI",34,IF(MID(REFERENCEMENT_FACADE[[#This Row],[≤ 28 m (situation d)]],1,3)="OUI",28,IF(MID(REFERENCEMENT_FACADE[[#This Row],[≤ 18 m (situation d)]],1,3)="OUI",18,IF(MID(REFERENCEMENT_FACADE[[#This Row],[≤ 15 m (situation d)]],1,3)="OUI",15,IF(MID(REFERENCEMENT_FACADE[[#This Row],[≤ 10 m (situation d)]],1,3)="OUI",10,IF(MID(REFERENCEMENT_FACADE[[#This Row],[≤ 9 m (situation d)]],1,3)="OUI",9,IF(MID(REFERENCEMENT_FACADE[[#This Row],[≤ 6 m (situation d)]],1,3)="OUI",6,"")))))))))),
IF(MID(REFERENCEMENT_FACADE[[#This Row],[≤ 50 m (situation a à c)]],1,3)="OUI",50,IF(MID(REFERENCEMENT_FACADE[[#This Row],[≤ 40 m (situation a à c)]],1,3)="OUI",40,IF(MID(REFERENCEMENT_FACADE[[#This Row],[≤ 36 m (situation a à c)]],1,3)="OUI",36,IF(MID(REFERENCEMENT_FACADE[[#This Row],[≤ 34 m (situation a à c)]],1,3)="OUI",34,IF(MID(REFERENCEMENT_FACADE[[#This Row],[≤ 28 m (situation a à c)]],1,3)="OUI",28,IF(MID(REFERENCEMENT_FACADE[[#This Row],[≤ 18 m (situation a à c)]],1,3)="OUI",18,IF(MID(REFERENCEMENT_FACADE[[#This Row],[≤ 15 m (situation a à c)]],1,3)="OUI",15,IF(MID(REFERENCEMENT_FACADE[[#This Row],[≤ 10 m (situation a à c)]],1,3)="OUI",10,IF(MID(REFERENCEMENT_FACADE[[#This Row],[≤ 9 m (situation a à c)]],1,3)="OUI",9,IF(MID(REFERENCEMENT_FACADE[[#This Row],[≤ 6 m (situation a à c)]],1,3)="OUI",6,"")))))))))))</f>
        <v>34</v>
      </c>
      <c r="CI28" s="48" t="str">
        <f>IF(RECH_CATEGORIE=TRUE,IF((CATEG_VISEE=LISTES!$O$2),REFERENCEMENT_FACADE[[#This Row],[I]],
IF((CATEG_VISEE=LISTES!$O$3),REFERENCEMENT_FACADE[[#This Row],[II]],
IF((CATEG_VISEE=LISTES!$O$4),REFERENCEMENT_FACADE[[#This Row],[III]],
IF((CATEG_VISEE=LISTES!$O$5),REFERENCEMENT_FACADE[[#This Row],[IV]],"ERREUR")))),
REFERENCEMENT_FACADE[[#This Row],[I]]&amp;CHAR(10)&amp;REFERENCEMENT_FACADE[[#This Row],[II]]&amp;CHAR(10)&amp;REFERENCEMENT_FACADE[[#This Row],[III]]&amp;CHAR(10)&amp;REFERENCEMENT_FACADE[[#This Row],[IV]])</f>
        <v>4
4**
4**
4**</v>
      </c>
      <c r="CJ28" s="48" t="str">
        <f>IF(RECH_CATEGORIE=TRUE,IF(OR(REFERENCEMENT_FACADE[[#This Row],[I]]="NC",REFERENCEMENT_FACADE[[#This Row],[II]]="NC",REFERENCEMENT_FACADE[[#This Row],[III]]="NC",REFERENCEMENT_FACADE[[#This Row],[IV]]="NC"),"ERREUR",IF(MID(ZONE_SIS_VISEE,1,1)&lt;=MID(REFERENCEMENT_FACADE[[#This Row],[IV]],1,1),REFERENCEMENT_FACADE[[#Headers],[IV]],IF(MID(ZONE_SIS_VISEE,1,1)&lt;=MID(REFERENCEMENT_FACADE[[#This Row],[III]],1,1),REFERENCEMENT_FACADE[[#Headers],[III]],IF(MID(ZONE_SIS_VISEE,1,1)&lt;=MID(REFERENCEMENT_FACADE[[#This Row],[II]],1,1),REFERENCEMENT_FACADE[[#Headers],[II]],IF(MID(ZONE_SIS_VISEE,1,1)&lt;=MID(REFERENCEMENT_FACADE[[#This Row],[I]],1,1),REFERENCEMENT_FACADE[[#Headers],[I]],""))))),
REFERENCEMENT_FACADE[[#Headers],[I]]&amp;CHAR(10)&amp;REFERENCEMENT_FACADE[[#Headers],[II]]&amp;CHAR(10)&amp;REFERENCEMENT_FACADE[[#Headers],[III]]&amp;CHAR(10)&amp;REFERENCEMENT_FACADE[[#Headers],[IV]])</f>
        <v>I
II
III
IV</v>
      </c>
      <c r="CK28" s="48" t="str">
        <f>CONCATENATE(IF(MID(REFERENCEMENT_FACADE[[#This Row],[Charpente bois (NF DTU 31.1)]],1,3)="oui",LISTES!$Q$2,""),IF(AND(MID(REFERENCEMENT_FACADE[[#This Row],[COB (NF DTU 31.2)]],1,3)="oui",MID(REFERENCEMENT_FACADE[[#This Row],[Charpente bois (NF DTU 31.1)]],1,3)="oui")," / ",""),IF(MID(REFERENCEMENT_FACADE[[#This Row],[COB (NF DTU 31.2)]],1,3)="oui",LISTES!$Q$3,""),IF(OR(AND(MID(REFERENCEMENT_FACADE[[#This Row],[COB (NF DTU 31.2)]],1,3)="oui",MID(REFERENCEMENT_FACADE[[#This Row],[FOB (NF DTU 31.4)]],1,3)="oui"),AND(MID(REFERENCEMENT_FACADE[[#This Row],[COB (NF DTU 31.2)]],1,3)="oui",MID(REFERENCEMENT_FACADE[[#This Row],[CLT (Sous AT/DTA)]],1,3)="oui"))," / ",""),IF(MID(REFERENCEMENT_FACADE[[#This Row],[FOB (NF DTU 31.4)]],1,3)="oui",LISTES!$Q$4,""),IF(AND(MID(REFERENCEMENT_FACADE[[#This Row],[CLT (Sous AT/DTA)]],1,3)="oui",MID(REFERENCEMENT_FACADE[[#This Row],[FOB (NF DTU 31.4)]],1,3)="oui")," / ",""),IF(MID(REFERENCEMENT_FACADE[[#This Row],[CLT (Sous AT/DTA)]],1,3)="oui",LISTES!$Q$7,IF(MID(REFERENCEMENT_FACADE[[#This Row],[FOB (Sous AT/DTA/ATEx)]],1,3)="oui",LISTES!$Q$5,"")))</f>
        <v>FOB (NF DTU 31.4)</v>
      </c>
      <c r="CL28" s="48" t="str">
        <f>IF(AND(RECH_HAUTEUR=TRUE,HAUT_VISEE&lt;&gt;"",SITUA_VISEE&lt;&gt;""),IF(MID(SITUA_VISEE,1,1)="d",
IF(MID(REFERENCEMENT_FACADE[[#This Row],[≤ 50 m (situation d)]],1,3)="OUI","≤ 50 m",IF(MID(REFERENCEMENT_FACADE[[#This Row],[≤ 40 m (situation d)]],1,3)="OUI","≤ 40 m",IF(MID(REFERENCEMENT_FACADE[[#This Row],[≤ 36 m (situation d)]],1,3)="OUI","≤ 36 m",IF(MID(REFERENCEMENT_FACADE[[#This Row],[≤ 34 m (situation d)]],1,3)="OUI","≤ 34 m",IF(MID(REFERENCEMENT_FACADE[[#This Row],[≤ 28 m (situation d)]],1,3)="OUI","≤ 28 m",IF(MID(REFERENCEMENT_FACADE[[#This Row],[≤ 18 m (situation d)]],1,3)="OUI","≤ 18 m",IF(MID(REFERENCEMENT_FACADE[[#This Row],[≤ 15 m (situation d)]],1,3)="OUI","≤ 15 m",IF(MID(REFERENCEMENT_FACADE[[#This Row],[≤ 10 m (situation d)]],1,3)="OUI","≤ 10 m",IF(MID(REFERENCEMENT_FACADE[[#This Row],[≤ 9 m (situation d)]],1,3)="OUI","≤ 9 m",IF(MID(REFERENCEMENT_FACADE[[#This Row],[≤ 6 m (situation d)]],1,3)="OUI","≤ 6 m","")))))))))),
IF(MID(REFERENCEMENT_FACADE[[#This Row],[≤ 50 m (situation a à c)]],1,3)="OUI","≤ 50 m",IF(MID(REFERENCEMENT_FACADE[[#This Row],[≤ 40 m (situation a à c)]],1,3)="OUI","≤ 40 m",IF(MID(REFERENCEMENT_FACADE[[#This Row],[≤ 36 m (situation a à c)]],1,3)="OUI","≤ 36 m",IF(MID(REFERENCEMENT_FACADE[[#This Row],[≤ 34 m (situation a à c)]],1,3)="OUI","≤ 34 m",IF(MID(REFERENCEMENT_FACADE[[#This Row],[≤ 28 m (situation a à c)]],1,3)="OUI","≤ 28 m",IF(MID(REFERENCEMENT_FACADE[[#This Row],[≤ 18 m (situation a à c)]],1,3)="OUI","≤ 18 m",IF(MID(REFERENCEMENT_FACADE[[#This Row],[≤ 15 m (situation a à c)]],1,3)="OUI","≤ 15 m",IF(MID(REFERENCEMENT_FACADE[[#This Row],[≤ 10 m (situation a à c)]],1,3)="OUI","≤ 10 m",IF(MID(REFERENCEMENT_FACADE[[#This Row],[≤ 9 m (situation a à c)]],1,3)="OUI","≤ 9 m",IF(MID(REFERENCEMENT_FACADE[[#This Row],[≤ 6 m (situation a à c)]],1,3)="OUI","≤ 6 m",""))))))))))),
CONCATENATE(IF(MID(REFERENCEMENT_FACADE[[#This Row],[≤ 50 m (situation a à c)]],1,3)="OUI","(Situation a à c) h≤ 50 m"&amp;CHAR(10),IF(MID(REFERENCEMENT_FACADE[[#This Row],[≤ 40 m (situation a à c)]],1,3)="OUI","(Situation a à c) h≤ 40 m"&amp;CHAR(10),IF(MID(REFERENCEMENT_FACADE[[#This Row],[≤ 36 m (situation a à c)]],1,3)="OUI","(Situation a à c) h≤ 36 m"&amp;CHAR(10),IF(MID(REFERENCEMENT_FACADE[[#This Row],[≤ 34 m (situation a à c)]],1,3)="OUI","(Situation a à c) h≤ 34 m"&amp;CHAR(10),IF(MID(REFERENCEMENT_FACADE[[#This Row],[≤ 28 m (situation a à c)]],1,3)="OUI","(Situation a à c) h≤ 28 m"&amp;CHAR(10),IF(MID(REFERENCEMENT_FACADE[[#This Row],[≤ 18 m (situation a à c)]],1,3)="OUI","(Situation a à c) h≤ 18 m"&amp;CHAR(10),IF(MID(REFERENCEMENT_FACADE[[#This Row],[≤ 15 m (situation a à c)]],1,3)="OUI","(Situation a à c) h≤ 15 m"&amp;CHAR(10),IF(MID(REFERENCEMENT_FACADE[[#This Row],[≤ 10 m (situation a à c)]],1,3)="OUI","(Situation a à c) h≤ 10 m"&amp;CHAR(10),IF(MID(REFERENCEMENT_FACADE[[#This Row],[≤ 9 m (situation a à c)]],1,3)="OUI","(Situation a à c) h≤ 9 m"&amp;CHAR(10),IF(MID(REFERENCEMENT_FACADE[[#This Row],[≤ 6 m (situation a à c)]],1,3)="OUI","(Situation a à c) h≤ 6 m"&amp;CHAR(10),"")))))))))),IF(MID(REFERENCEMENT_FACADE[[#This Row],[≤ 50 m (situation d)]],1,3)="OUI","(Situation d) h≤ 50 m",IF(MID(REFERENCEMENT_FACADE[[#This Row],[≤ 40 m (situation d)]],1,3)="OUI","(Situation d) h≤ 40 m",IF(MID(REFERENCEMENT_FACADE[[#This Row],[≤ 36 m (situation d)]],1,3)="OUI","(Situation d) h≤ 36 m",IF(MID(REFERENCEMENT_FACADE[[#This Row],[≤ 34 m (situation d)]],1,3)="OUI","(Situation d) h≤ 34 m",IF(MID(REFERENCEMENT_FACADE[[#This Row],[≤ 28 m (situation d)]],1,3)="OUI","(Situation d) h≤ 28 m",IF(MID(REFERENCEMENT_FACADE[[#This Row],[≤ 18 m (situation d)]],1,3)="OUI","(Situation d) h≤ 18 m",IF(MID(REFERENCEMENT_FACADE[[#This Row],[≤ 15 m (situation d)]],1,3)="OUI","(Situation d) h≤ 15 m",IF(MID(REFERENCEMENT_FACADE[[#This Row],[≤ 10 m (situation d)]],1,3)="OUI","(Situation d) h≤ 10 m",IF(MID(REFERENCEMENT_FACADE[[#This Row],[≤ 9 m (situation d)]],1,3)="OUI","(Situation d) h≤ 9 m",IF(MID(REFERENCEMENT_FACADE[[#This Row],[≤ 6 m (situation d)]],1,3)="OUI","(Situation d) h≤ 6 m",""))))))))))))</f>
        <v>(Situation a à c) h≤ 34 m
(Situation d) h≤ 34 m</v>
      </c>
      <c r="CM28" s="48" t="str">
        <f>IF(OR(RECH_HAUTEUR=FALSE,HAUT_VISEE="",SITUA_VISEE=""),REFERENCEMENT_FACADE[[#This Row],[Cas où rien n''est sélectionné en hauteur]],
IF((HAUT_VISEE&lt;=6),IF(OR(MID(SITUA_VISEE,1,1)="a",MID(SITUA_VISEE,1,1)="b",MID(SITUA_VISEE,1,1)="c"),REFERENCEMENT_FACADE[[#This Row],[≤ 6 m (a à c)]],REFERENCEMENT_FACADE[[#This Row],[≤ 6 m (d)]]),
IF(AND(6&lt;HAUT_VISEE,HAUT_VISEE&lt;=9),IF(OR(MID(SITUA_VISEE,1,1)="a",MID(SITUA_VISEE,1,1)="b",MID(SITUA_VISEE,1,1)="c"),REFERENCEMENT_FACADE[[#This Row],[≤ 9 m (a à c)]],REFERENCEMENT_FACADE[[#This Row],[≤ 9 m (d)]]),
IF(AND(9&lt;HAUT_VISEE,HAUT_VISEE&lt;=10),IF(OR(MID(SITUA_VISEE,1,1)="a",MID(SITUA_VISEE,1,1)="b",MID(SITUA_VISEE,1,1)="c"),REFERENCEMENT_FACADE[[#This Row],[≤ 10 m (a à c)]],REFERENCEMENT_FACADE[[#This Row],[≤ 10 m (d)]]),
IF(AND(10&lt;HAUT_VISEE,HAUT_VISEE&lt;=18),IF(OR(MID(SITUA_VISEE,1,1)="a",MID(SITUA_VISEE,1,1)="b",MID(SITUA_VISEE,1,1)="c"),REFERENCEMENT_FACADE[[#This Row],[≤ 18 m (a à c)]],REFERENCEMENT_FACADE[[#This Row],[≤ 18 m (d)]]),
IF(AND(18&lt;HAUT_VISEE,HAUT_VISEE&lt;=28),IF(OR(MID(SITUA_VISEE,1,1)="a",MID(SITUA_VISEE,1,1)="b",MID(SITUA_VISEE,1,1)="c"),REFERENCEMENT_FACADE[[#This Row],[≤ 28 m (a à c)]],REFERENCEMENT_FACADE[[#This Row],[≤ 28 m (d)]]),
IF(AND(28&lt;HAUT_VISEE,HAUT_VISEE&lt;=34),IF(OR(MID(SITUA_VISEE,1,1)="a",MID(SITUA_VISEE,1,1)="b",MID(SITUA_VISEE,1,1)="c"),REFERENCEMENT_FACADE[[#This Row],[≤ 34 m (a à c)]],REFERENCEMENT_FACADE[[#This Row],[≤ 34 m (d)]]),
IF(AND(34&lt;HAUT_VISEE,HAUT_VISEE&lt;=36),IF(OR(MID(SITUA_VISEE,1,1)="a",MID(SITUA_VISEE,1,1)="b",MID(SITUA_VISEE,1,1)="c"),REFERENCEMENT_FACADE[[#This Row],[≤ 36 m (a à c)]],REFERENCEMENT_FACADE[[#This Row],[≤ 36 m (d)]]),
IF(AND(36&lt;HAUT_VISEE,HAUT_VISEE&lt;=40),IF(OR(MID(SITUA_VISEE,1,1)="a",MID(SITUA_VISEE,1,1)="b",MID(SITUA_VISEE,1,1)="c"),REFERENCEMENT_FACADE[[#This Row],[≤ 40 m (a à c)]],REFERENCEMENT_FACADE[[#This Row],[≤ 40 m (d)]]),
IF(AND(40&lt;HAUT_VISEE,HAUT_VISEE&lt;=50),IF(OR(MID(SITUA_VISEE,1,1)="a",MID(SITUA_VISEE,1,1)="b",MID(SITUA_VISEE,1,1)="c"),REFERENCEMENT_FACADE[[#This Row],[≤ 50 m (a à c)]],REFERENCEMENT_FACADE[[#This Row],[≤ 50 m (d)]])))))))))))</f>
        <v>Nb : Le critère de recherche par hauteur n'étant pas coché ou les données (hauteur ou situation) n'étant pas saisies, l'utilisateur est alerté qu'il peut exister des limites de hauteurs et des dispositions particulières données dans le référentiel technique du procédé qui ne sont pas affichées. 
Le logiciel peut les faire apparaitre, pour ce faire : 
 - la case de recherche en fonction de la hauteur doit être cochée ;
 - les données de hauteur ET de situation du bâtiment doivent être saisies.</v>
      </c>
      <c r="CN28" s="117">
        <f ca="1">REFERENCEMENT_FACADE[[#This Row],[VALIDITE]]</f>
        <v>1</v>
      </c>
      <c r="CO28" s="48">
        <f>IF(RECH_SUPPORT=TRUE,IF(MID(REFERENCEMENT_FACADE[[#This Row],[Colonne support visé]],1,3)="OUI",1,IF(OR(MID(REFERENCEMENT_FACADE[[#This Row],[Colonne support visé]],1,3)="non",MID(REFERENCEMENT_FACADE[[#This Row],[Colonne support visé]],1,2)="SO"),0,0)),1)</f>
        <v>1</v>
      </c>
      <c r="CP28" s="48">
        <f>IF(RECH_HAUTEUR=FALSE,1,IF(AND(MID(REFERENCEMENT_FACADE[[#This Row],[Colonne situation visé]],1,3)="oui",HAUT_VISEE&lt;=REFERENCEMENT_FACADE[[#This Row],[LIMITATION DE HAUTEUR DE FACADE]],HAUT_VISEE&lt;&gt;"",SITUA_VISEE&lt;&gt;""),1,IF(MID(REFERENCEMENT_FACADE[[#This Row],[Colonne situation visé]],1,3)="non",0,"ERREUR")))</f>
        <v>1</v>
      </c>
      <c r="CQ28" s="48">
        <f>IF(RECH_CATEGORIE=FALSE,1,IF(REFERENCEMENT_FACADE[[#This Row],[Colonne catégorie visée]]="ERREUR",0,IF(AND(RECH_CATEGORIE=TRUE,MATCH(VALUE(LEFT(REFERENCEMENT_FACADE[[#This Row],[Colonne zone visée]],1)),LISTE_ZONE_SISMIQUE,0)&gt;=MATCH(ZONE_SIS_VISEE,LISTE_ZONE_SISMIQUE,0),MATCH(REFERENCEMENT_FACADE[[#This Row],[Colonne catégorie visée]],LISTE_CATEGORIE_BATIMENT,0)&gt;=MATCH(CATEG_VISEE,LISTE_CATEGORIE_BATIMENT,0)),1,0)))</f>
        <v>1</v>
      </c>
      <c r="CR28" s="48">
        <f ca="1">IF(REFERENCEMENT_FACADE[[#This Row],[Eligibilité procédé]]&lt;&gt;0,COUNTIF(REFERENCEMENT_FACADE[Eligibilité procédé],"&lt;="&amp;REFERENCEMENT_FACADE[[#This Row],[Eligibilité procédé]])-COUNTIF(REFERENCEMENT_FACADE[Eligibilité procédé],"=0"),ROWS(REFERENCEMENT_FACADE[Ordre]))</f>
        <v>11</v>
      </c>
      <c r="CS28" s="48">
        <f ca="1">IF(COUNTIF((REFERENCEMENT_FACADE[[#This Row],[Validité]:[zone de simicité]]),"&lt;&gt;"&amp;"")=SUM(REFERENCEMENT_FACADE[[#This Row],[Validité]:[zone de simicité]]),ROW(REFERENCEMENT_FACADE[[#This Row],[zone de simicité]]),"")</f>
        <v>28</v>
      </c>
      <c r="CT28" s="48" t="str">
        <f>CONCATENATE(REFERENCEMENT_FACADE[[#This Row],[TYPE DE DOCUMENT DE REFERENCE]]," ",REFERENCEMENT_FACADE[[#This Row],[REF]]," du procédé ",REFERENCEMENT_FACADE[[#This Row],[NOM COMMERCIAL DU PROCEDE]]," : vise la pose sur : ",IF(MID(REFERENCEMENT_FACADE[[#This Row],[COB (NF DTU 31.2)]],1,3)="OUI","COB (NF DTU 31.2) ; ",""),IF(MID(REFERENCEMENT_FACADE[[#This Row],[CLT (Sous AT/DTA)]],1,3)="OUI","CLT (Sous AT/DTA)) ; ",""),IF(MID(REFERENCEMENT_FACADE[[#This Row],[FOB (NF DTU 31.4)]],1,3)="OUI","FOB (NF DTU 31.4) ; ",""),IF(MID(REFERENCEMENT_FACADE[[#This Row],[FOB (Sous AT/DTA/ATEx)]],1,3)="OUI","FOB (Sous AT/DTA/ATEx) ; ",""),"pour une hauteur max de ",REFERENCEMENT_FACADE[[#This Row],[LIMITATION DE HAUTEUR DE FACADE]],"m")</f>
        <v>Appréciation Technique d'Expérimentation (ATEx cas a) 3114_v2 du procédé StoVentec R Enduits sur support FOB : vise la pose sur : FOB (NF DTU 31.4) ; pour une hauteur max de 34m</v>
      </c>
    </row>
    <row r="29" spans="1:98" s="5" customFormat="1" ht="216" x14ac:dyDescent="0.3">
      <c r="A29" s="325">
        <v>45216</v>
      </c>
      <c r="B29" s="63" t="s">
        <v>114</v>
      </c>
      <c r="C29" s="191" t="s">
        <v>1572</v>
      </c>
      <c r="D29" s="63" t="s">
        <v>1668</v>
      </c>
      <c r="E29" s="43" t="s">
        <v>1681</v>
      </c>
      <c r="F29" s="63" t="s">
        <v>324</v>
      </c>
      <c r="G29" s="44" t="s">
        <v>162</v>
      </c>
      <c r="H29" s="52" t="s">
        <v>27</v>
      </c>
      <c r="I29" s="82" t="s">
        <v>9</v>
      </c>
      <c r="J29" s="39" t="s">
        <v>10</v>
      </c>
      <c r="K29" s="39" t="s">
        <v>10</v>
      </c>
      <c r="L29" s="68" t="str">
        <f>IF(REFERENCEMENT_FACADE[[#This Row],[Charpente bois (NF DTU 31.1)]]="OUI","SO",IF(OR(REFERENCEMENT_FACADE[[#This Row],[FOB (Sous AT/DTA/ATEx)]]="OUI",REFERENCEMENT_FACADE[[#This Row],[FOB (NF DTU 31.4)]]="OUI"),"OUI","SO"))</f>
        <v>SO</v>
      </c>
      <c r="M29" s="65" t="s">
        <v>9</v>
      </c>
      <c r="N29" s="63" t="s">
        <v>9</v>
      </c>
      <c r="O29" s="63" t="s">
        <v>9</v>
      </c>
      <c r="P29" s="63" t="s">
        <v>9</v>
      </c>
      <c r="Q29" s="63" t="s">
        <v>357</v>
      </c>
      <c r="R29" s="63" t="s">
        <v>357</v>
      </c>
      <c r="S29" s="63" t="s">
        <v>10</v>
      </c>
      <c r="T29" s="63" t="s">
        <v>10</v>
      </c>
      <c r="U29" s="63" t="s">
        <v>10</v>
      </c>
      <c r="V29" s="63" t="s">
        <v>10</v>
      </c>
      <c r="W29" s="44" t="s">
        <v>10</v>
      </c>
      <c r="X29" s="63" t="s">
        <v>9</v>
      </c>
      <c r="Y29" s="63" t="s">
        <v>357</v>
      </c>
      <c r="Z29" s="63" t="s">
        <v>357</v>
      </c>
      <c r="AA29" s="63" t="s">
        <v>10</v>
      </c>
      <c r="AB29" s="63" t="s">
        <v>10</v>
      </c>
      <c r="AC29" s="63" t="s">
        <v>10</v>
      </c>
      <c r="AD29" s="63" t="s">
        <v>10</v>
      </c>
      <c r="AE29" s="63" t="s">
        <v>10</v>
      </c>
      <c r="AF29" s="63" t="s">
        <v>10</v>
      </c>
      <c r="AG29" s="63" t="s">
        <v>10</v>
      </c>
      <c r="AH29" s="163" t="s">
        <v>714</v>
      </c>
      <c r="AI29" s="220"/>
      <c r="AJ29" s="120" t="s">
        <v>1715</v>
      </c>
      <c r="AK29" s="120" t="s">
        <v>1715</v>
      </c>
      <c r="AL29" s="120" t="s">
        <v>1715</v>
      </c>
      <c r="AM29" s="120" t="s">
        <v>1750</v>
      </c>
      <c r="AN29" s="120" t="s">
        <v>1750</v>
      </c>
      <c r="AO29" s="41"/>
      <c r="AP29" s="41"/>
      <c r="AQ29" s="41"/>
      <c r="AR29" s="41"/>
      <c r="AS29" s="41"/>
      <c r="AT29" s="120" t="s">
        <v>1715</v>
      </c>
      <c r="AU29" s="120" t="s">
        <v>1750</v>
      </c>
      <c r="AV29" s="120" t="s">
        <v>1750</v>
      </c>
      <c r="AW29" s="41"/>
      <c r="AX29" s="41"/>
      <c r="AY29" s="41"/>
      <c r="AZ29" s="41"/>
      <c r="BA29" s="41"/>
      <c r="BB29" s="41"/>
      <c r="BC29" s="41"/>
      <c r="BD29" s="84" t="s">
        <v>1408</v>
      </c>
      <c r="BE29" s="42">
        <v>4</v>
      </c>
      <c r="BF29" s="43">
        <v>4</v>
      </c>
      <c r="BG29" s="43">
        <v>4</v>
      </c>
      <c r="BH29" s="43">
        <v>4</v>
      </c>
      <c r="BI29" s="215"/>
      <c r="BJ29" s="40" t="s">
        <v>1394</v>
      </c>
      <c r="BK29" s="218" t="s">
        <v>932</v>
      </c>
      <c r="BL29" s="66">
        <v>0</v>
      </c>
      <c r="BM29" s="43" t="s">
        <v>162</v>
      </c>
      <c r="BN29" s="43" t="s">
        <v>12</v>
      </c>
      <c r="BO29" s="63" t="s">
        <v>323</v>
      </c>
      <c r="BP29" s="222">
        <v>44545</v>
      </c>
      <c r="BQ29" s="222">
        <v>44690</v>
      </c>
      <c r="BR29" s="222">
        <v>45504</v>
      </c>
      <c r="BS29" s="193">
        <f ca="1">+(REFERENCEMENT_FACADE[[#This Row],[AVIS LIMITE AU / VALIDITE]]&gt;=TODAY())*1</f>
        <v>1</v>
      </c>
      <c r="BT29" s="43" t="s">
        <v>9</v>
      </c>
      <c r="BU29" s="63" t="str">
        <f ca="1">IF(REFERENCEMENT_FACADE[[#This Row],[ -&gt; AT/DTA : Sur liste verte C2p (OUI/NON)
-&gt; ATex (Avis favorable / Avis défavorable)
-&gt; Autre : SO]]&lt;&gt;"",IF(AND(OR(REFERENCEMENT_FACADE[[#This Row],[ -&gt; AT/DTA : Sur liste verte C2p (OUI/NON)
-&gt; ATex (Avis favorable / Avis défavorable)
-&gt; Autre : SO]]="OUI",REFERENCEMENT_FACADE[[#This Row],[ -&gt; AT/DTA : Sur liste verte C2p (OUI/NON)
-&gt; ATex (Avis favorable / Avis défavorable)
-&gt; Autre : SO]]="FAVORABLE",REFERENCEMENT_FACADE[[#This Row],[ -&gt; AT/DTA : Sur liste verte C2p (OUI/NON)
-&gt; ATex (Avis favorable / Avis défavorable)
-&gt; Autre : SO]]="SO
(DTU)",REFERENCEMENT_FACADE[[#This Row],[ -&gt; AT/DTA : Sur liste verte C2p (OUI/NON)
-&gt; ATex (Avis favorable / Avis défavorable)
-&gt; Autre : SO]]="SO 
(RECO -RAGE)",REFERENCEMENT_FACADE[[#This Row],[ -&gt; AT/DTA : Sur liste verte C2p (OUI/NON)
-&gt; ATex (Avis favorable / Avis défavorable)
-&gt; Autre : SO]]="OUI AVEC UN SUIVI DU RETOUR D'EXPERIENCE",
REFERENCEMENT_FACADE[[#This Row],[ -&gt; AT/DTA : Sur liste verte C2p (OUI/NON)
-&gt; ATex (Avis favorable / Avis défavorable)
-&gt; Autre : SO]]="SO 
(RP)"),REFERENCEMENT_FACADE[[#This Row],[VALIDITE]]=1),"TC",IF(REFERENCEMENT_FACADE[[#This Row],[VALIDITE]]=0,"TNC"&amp;CHAR(10)&amp;"(L'évaluation technique n'est plus valide)",IF(REFERENCEMENT_FACADE[[#This Row],[TYPE DE DOCUMENT DE REFERENCE]]="Appréciation Technique de Transition","TNC"&amp;CHAR(10)&amp;"(Les Appréciations Techniques de Transition ne sont pas reconnues en technique courante)",IF(REFERENCEMENT_FACADE[[#This Row],[ -&gt; AT/DTA : Sur liste verte C2p (OUI/NON)
-&gt; ATex (Avis favorable / Avis défavorable)
-&gt; Autre : SO]]="NON (EVALUATION RECENTE)","TNC"&amp;CHAR(10)&amp;"(Non sur liste verte de la C2p à date de référencement / EVALUATION RECENTE)","TNC"&amp;CHAR(10)&amp;"(N'est pas sur liste verte de la C2p à date du référencement)")))))</f>
        <v>TC</v>
      </c>
      <c r="BV29" s="64" t="s">
        <v>1262</v>
      </c>
      <c r="BW29" s="66"/>
      <c r="BX29" s="63"/>
      <c r="BY29" s="64"/>
      <c r="BZ29" s="69"/>
      <c r="CA29" s="216"/>
      <c r="CB29" s="262"/>
      <c r="CC29" s="48" t="str">
        <f>IF(OR(REFERENCEMENT_FACADE[[#This Row],[TYPE DE DOCUMENT DE REFERENCE]]="Document d'Application Technique (DTA)",REFERENCEMENT_FACADE[[#This Row],[TYPE DE DOCUMENT DE REFERENCE]]="Avis Technique"),CONCATENATE("https://evaluation.cstb.fr/fr/avis-technique/detail/",SUBSTITUTE(REFERENCEMENT_FACADE[[#This Row],[REF]],"/","-"),"/"),IF(REFERENCEMENT_FACADE[[#This Row],[TYPE DE DOCUMENT DE REFERENCE]]=("Appréciation Technique d'Expérimentation (ATEx cas a)"),CONCATENATE("https://evaluation.cstb.fr/fr/appreciation-technique-expertise-atex/detail/",SUBSTITUTE(REFERENCEMENT_FACADE[[#This Row],[REF]],"_","-"),"/"),CONCATENATE("https://evaluation.cstb.fr/fr/appreciation-technique-transition-att/download/att-",SUBSTITUTE(SUBSTITUTE(REFERENCEMENT_FACADE[[#This Row],[REF]],"/","-"),"_","-"),"/")))</f>
        <v>https://evaluation.cstb.fr/fr/avis-technique/detail/2.2-21-1834_V1/</v>
      </c>
      <c r="CD29" s="48"/>
      <c r="CE29" s="48" t="str">
        <f>CONCATENATE(IF(REFERENCEMENT_FACADE[[#This Row],[Ancienne version]]=""," ",CONCATENATE(IF(OR(REFERENCEMENT_FACADE[[#This Row],[TYPE DE DOCUMENT DE REFERENCE]]="Avis Technique",REFERENCEMENT_FACADE[[#This Row],[TYPE DE DOCUMENT DE REFERENCE]]="ATEx"),"L'","Le "),REFERENCEMENT_FACADE[[#This Row],[TYPE DE DOCUMENT DE REFERENCE]]," n°",REFERENCEMENT_FACADE[[#This Row],[REF]]," annule et remplace ",IF(OR(REFERENCEMENT_FACADE[[#This Row],[TYPE DE DOCUMENT DE REFERENCE]]="Avis Technique",REFERENCEMENT_FACADE[[#This Row],[TYPE DE DOCUMENT DE REFERENCE]]="ATEx"),"l' ","le "),REFERENCEMENT_FACADE[[#This Row],[TYPE DE DOCUMENT DE REFERENCE]]," n° ",REFERENCEMENT_FACADE[[#This Row],[Ancienne version]])),
IF(AND(REFERENCEMENT_FACADE[[#This Row],[Ancienne version]]&lt;&gt;"",REFERENCEMENT_FACADE[[#This Row],[ -&gt; AT/DTA : Sur liste verte C2p (OUI/NON)
-&gt; ATex (Avis favorable / Avis défavorable)
-&gt; Autre : SO]]="OUI"),CHAR(10),""),
IF(REFERENCEMENT_FACADE[[#This Row],[ -&gt; AT/DTA : Sur liste verte C2p (OUI/NON)
-&gt; ATex (Avis favorable / Avis défavorable)
-&gt; Autre : SO]]="OUI","Sur liste verte de la C2p à la date du référencement",""))</f>
        <v xml:space="preserve"> Sur liste verte de la C2p à la date du référencement</v>
      </c>
      <c r="CF29" s="48" t="str">
        <f>IF((SUPP_VISE=LISTES!$Q$2),REFERENCEMENT_FACADE[[#This Row],[Charpente bois (NF DTU 31.1)]],
IF((SUPP_VISE=LISTES!$Q$3),REFERENCEMENT_FACADE[[#This Row],[COB (NF DTU 31.2)]],
IF((SUPP_VISE=LISTES!$Q$4),REFERENCEMENT_FACADE[[#This Row],[FOB (NF DTU 31.4)]],
IF((SUPP_VISE=LISTES!$Q$5),REFERENCEMENT_FACADE[[#This Row],[FOB (Sous AT/DTA/ATEx)]],
IF((SUPP_VISE=LISTES!$Q$6),REFERENCEMENT_FACADE[[#This Row],[FOB (NF DTU 31.4 et/ou Sous AT/DTA/Atex)]],
IF((SUPP_VISE=LISTES!$Q$7),REFERENCEMENT_FACADE[[#This Row],[CLT (Sous AT/DTA)]],"ERREUR"))))))</f>
        <v>ERREUR</v>
      </c>
      <c r="CG29" s="48" t="str">
        <f>IF((HAUT_VISEE&lt;=6),IF(OR(MID(SITUA_VISEE,1,1)="a",MID(SITUA_VISEE,1,1)="b",MID(SITUA_VISEE,1,1)="c"),REFERENCEMENT_FACADE[[#This Row],[≤ 6 m (situation a à c)]],REFERENCEMENT_FACADE[[#This Row],[≤ 6 m (situation d)]]),
IF(AND(6&lt;HAUT_VISEE,HAUT_VISEE&lt;=9),IF(OR(MID(SITUA_VISEE,1,1)="a",MID(SITUA_VISEE,1,1)="b",MID(SITUA_VISEE,1,1)="c"),REFERENCEMENT_FACADE[[#This Row],[≤ 9 m (situation a à c)]],REFERENCEMENT_FACADE[[#This Row],[≤ 9 m (situation d)]]),
IF(AND(9&lt;HAUT_VISEE,HAUT_VISEE&lt;=10),IF(OR(MID(SITUA_VISEE,1,1)="a",MID(SITUA_VISEE,1,1)="b",MID(SITUA_VISEE,1,1)="c"),REFERENCEMENT_FACADE[[#This Row],[≤ 10 m (situation a à c)]],REFERENCEMENT_FACADE[[#This Row],[≤ 10 m (situation d)]]),
IF(AND(10&lt;HAUT_VISEE,HAUT_VISEE&lt;=18),IF(OR(MID(SITUA_VISEE,1,1)="a",MID(SITUA_VISEE,1,1)="b",MID(SITUA_VISEE,1,1)="c"),REFERENCEMENT_FACADE[[#This Row],[≤ 15 m (situation a à c)]],REFERENCEMENT_FACADE[[#This Row],[≤ 15 m (situation d)]]),
IF(AND(10&lt;HAUT_VISEE,HAUT_VISEE&lt;=18),IF(OR(MID(SITUA_VISEE,1,1)="a",MID(SITUA_VISEE,1,1)="b",MID(SITUA_VISEE,1,1)="c"),REFERENCEMENT_FACADE[[#This Row],[≤ 18 m (situation a à c)]],REFERENCEMENT_FACADE[[#This Row],[≤ 18 m (situation d)]]),
IF(AND(18&lt;HAUT_VISEE,HAUT_VISEE&lt;=28),IF(OR(MID(SITUA_VISEE,1,1)="a",MID(SITUA_VISEE,1,1)="b",MID(SITUA_VISEE,1,1)="c"),REFERENCEMENT_FACADE[[#This Row],[≤ 28 m (situation a à c)]],REFERENCEMENT_FACADE[[#This Row],[≤ 28 m (situation d)]]),
IF(AND(28&lt;HAUT_VISEE,HAUT_VISEE&lt;=34),IF(OR(MID(SITUA_VISEE,1,1)="a",MID(SITUA_VISEE,1,1)="b",MID(SITUA_VISEE,1,1)="c"),REFERENCEMENT_FACADE[[#This Row],[≤ 34 m (situation a à c)]],REFERENCEMENT_FACADE[[#This Row],[≤ 34 m (situation d)]]),
IF(AND(34&lt;HAUT_VISEE,HAUT_VISEE&lt;=36),IF(OR(MID(SITUA_VISEE,1,1)="a",MID(SITUA_VISEE,1,1)="b",MID(SITUA_VISEE,1,1)="c"),REFERENCEMENT_FACADE[[#This Row],[≤ 36 m (situation a à c)]],REFERENCEMENT_FACADE[[#This Row],[≤ 36 m (situation d)]]),
IF(AND(36&lt;HAUT_VISEE,HAUT_VISEE&lt;=40),IF(OR(MID(SITUA_VISEE,1,1)="a",MID(SITUA_VISEE,1,1)="b",MID(SITUA_VISEE,1,1)="c"),REFERENCEMENT_FACADE[[#This Row],[≤ 40 m (situation a à c)]],REFERENCEMENT_FACADE[[#This Row],[≤ 40 m (situation d)]]),
IF(AND(40&lt;HAUT_VISEE,HAUT_VISEE&lt;=50),IF(OR(MID(SITUA_VISEE,1,1)="a",MID(SITUA_VISEE,1,1)="b",MID(SITUA_VISEE,1,1)="c"),REFERENCEMENT_FACADE[[#This Row],[≤ 50 m (situation a à c)]],REFERENCEMENT_FACADE[[#This Row],[≤ 50 m (situation d)]]),"ERREUR"))))))))))</f>
        <v>OUI</v>
      </c>
      <c r="CH29" s="48">
        <f>IF(MID(SITUA_VISEE,1,1)="d",
IF(MID(REFERENCEMENT_FACADE[[#This Row],[≤ 50 m (situation d)]],1,3)="OUI",50,IF(MID(REFERENCEMENT_FACADE[[#This Row],[≤ 40 m (situation d)]],1,3)="OUI",40,IF(MID(REFERENCEMENT_FACADE[[#This Row],[≤ 36 m (situation d)]],1,3)="OUI",36,IF(MID(REFERENCEMENT_FACADE[[#This Row],[≤ 34 m (situation d)]],1,3)="OUI",34,IF(MID(REFERENCEMENT_FACADE[[#This Row],[≤ 28 m (situation d)]],1,3)="OUI",28,IF(MID(REFERENCEMENT_FACADE[[#This Row],[≤ 18 m (situation d)]],1,3)="OUI",18,IF(MID(REFERENCEMENT_FACADE[[#This Row],[≤ 15 m (situation d)]],1,3)="OUI",15,IF(MID(REFERENCEMENT_FACADE[[#This Row],[≤ 10 m (situation d)]],1,3)="OUI",10,IF(MID(REFERENCEMENT_FACADE[[#This Row],[≤ 9 m (situation d)]],1,3)="OUI",9,IF(MID(REFERENCEMENT_FACADE[[#This Row],[≤ 6 m (situation d)]],1,3)="OUI",6,"")))))))))),
IF(MID(REFERENCEMENT_FACADE[[#This Row],[≤ 50 m (situation a à c)]],1,3)="OUI",50,IF(MID(REFERENCEMENT_FACADE[[#This Row],[≤ 40 m (situation a à c)]],1,3)="OUI",40,IF(MID(REFERENCEMENT_FACADE[[#This Row],[≤ 36 m (situation a à c)]],1,3)="OUI",36,IF(MID(REFERENCEMENT_FACADE[[#This Row],[≤ 34 m (situation a à c)]],1,3)="OUI",34,IF(MID(REFERENCEMENT_FACADE[[#This Row],[≤ 28 m (situation a à c)]],1,3)="OUI",28,IF(MID(REFERENCEMENT_FACADE[[#This Row],[≤ 18 m (situation a à c)]],1,3)="OUI",18,IF(MID(REFERENCEMENT_FACADE[[#This Row],[≤ 15 m (situation a à c)]],1,3)="OUI",15,IF(MID(REFERENCEMENT_FACADE[[#This Row],[≤ 10 m (situation a à c)]],1,3)="OUI",10,IF(MID(REFERENCEMENT_FACADE[[#This Row],[≤ 9 m (situation a à c)]],1,3)="OUI",9,IF(MID(REFERENCEMENT_FACADE[[#This Row],[≤ 6 m (situation a à c)]],1,3)="OUI",6,"")))))))))))</f>
        <v>18</v>
      </c>
      <c r="CI29" s="48" t="str">
        <f>IF(RECH_CATEGORIE=TRUE,IF((CATEG_VISEE=LISTES!$O$2),REFERENCEMENT_FACADE[[#This Row],[I]],
IF((CATEG_VISEE=LISTES!$O$3),REFERENCEMENT_FACADE[[#This Row],[II]],
IF((CATEG_VISEE=LISTES!$O$4),REFERENCEMENT_FACADE[[#This Row],[III]],
IF((CATEG_VISEE=LISTES!$O$5),REFERENCEMENT_FACADE[[#This Row],[IV]],"ERREUR")))),
REFERENCEMENT_FACADE[[#This Row],[I]]&amp;CHAR(10)&amp;REFERENCEMENT_FACADE[[#This Row],[II]]&amp;CHAR(10)&amp;REFERENCEMENT_FACADE[[#This Row],[III]]&amp;CHAR(10)&amp;REFERENCEMENT_FACADE[[#This Row],[IV]])</f>
        <v>4
4
4
4</v>
      </c>
      <c r="CJ29" s="48" t="str">
        <f>IF(RECH_CATEGORIE=TRUE,IF(OR(REFERENCEMENT_FACADE[[#This Row],[I]]="NC",REFERENCEMENT_FACADE[[#This Row],[II]]="NC",REFERENCEMENT_FACADE[[#This Row],[III]]="NC",REFERENCEMENT_FACADE[[#This Row],[IV]]="NC"),"ERREUR",IF(MID(ZONE_SIS_VISEE,1,1)&lt;=MID(REFERENCEMENT_FACADE[[#This Row],[IV]],1,1),REFERENCEMENT_FACADE[[#Headers],[IV]],IF(MID(ZONE_SIS_VISEE,1,1)&lt;=MID(REFERENCEMENT_FACADE[[#This Row],[III]],1,1),REFERENCEMENT_FACADE[[#Headers],[III]],IF(MID(ZONE_SIS_VISEE,1,1)&lt;=MID(REFERENCEMENT_FACADE[[#This Row],[II]],1,1),REFERENCEMENT_FACADE[[#Headers],[II]],IF(MID(ZONE_SIS_VISEE,1,1)&lt;=MID(REFERENCEMENT_FACADE[[#This Row],[I]],1,1),REFERENCEMENT_FACADE[[#Headers],[I]],""))))),
REFERENCEMENT_FACADE[[#Headers],[I]]&amp;CHAR(10)&amp;REFERENCEMENT_FACADE[[#Headers],[II]]&amp;CHAR(10)&amp;REFERENCEMENT_FACADE[[#Headers],[III]]&amp;CHAR(10)&amp;REFERENCEMENT_FACADE[[#Headers],[IV]])</f>
        <v>I
II
III
IV</v>
      </c>
      <c r="CK29" s="48" t="str">
        <f>CONCATENATE(IF(MID(REFERENCEMENT_FACADE[[#This Row],[Charpente bois (NF DTU 31.1)]],1,3)="oui",LISTES!$Q$2,""),IF(AND(MID(REFERENCEMENT_FACADE[[#This Row],[COB (NF DTU 31.2)]],1,3)="oui",MID(REFERENCEMENT_FACADE[[#This Row],[Charpente bois (NF DTU 31.1)]],1,3)="oui")," / ",""),IF(MID(REFERENCEMENT_FACADE[[#This Row],[COB (NF DTU 31.2)]],1,3)="oui",LISTES!$Q$3,""),IF(OR(AND(MID(REFERENCEMENT_FACADE[[#This Row],[COB (NF DTU 31.2)]],1,3)="oui",MID(REFERENCEMENT_FACADE[[#This Row],[FOB (NF DTU 31.4)]],1,3)="oui"),AND(MID(REFERENCEMENT_FACADE[[#This Row],[COB (NF DTU 31.2)]],1,3)="oui",MID(REFERENCEMENT_FACADE[[#This Row],[CLT (Sous AT/DTA)]],1,3)="oui"))," / ",""),IF(MID(REFERENCEMENT_FACADE[[#This Row],[FOB (NF DTU 31.4)]],1,3)="oui",LISTES!$Q$4,""),IF(AND(MID(REFERENCEMENT_FACADE[[#This Row],[CLT (Sous AT/DTA)]],1,3)="oui",MID(REFERENCEMENT_FACADE[[#This Row],[FOB (NF DTU 31.4)]],1,3)="oui")," / ",""),IF(MID(REFERENCEMENT_FACADE[[#This Row],[CLT (Sous AT/DTA)]],1,3)="oui",LISTES!$Q$7,IF(MID(REFERENCEMENT_FACADE[[#This Row],[FOB (Sous AT/DTA/ATEx)]],1,3)="oui",LISTES!$Q$5,"")))</f>
        <v>COB (NF DTU 31.2) / CLT (Sous AT/DTA)</v>
      </c>
      <c r="CL29" s="48" t="str">
        <f>IF(AND(RECH_HAUTEUR=TRUE,HAUT_VISEE&lt;&gt;"",SITUA_VISEE&lt;&gt;""),IF(MID(SITUA_VISEE,1,1)="d",
IF(MID(REFERENCEMENT_FACADE[[#This Row],[≤ 50 m (situation d)]],1,3)="OUI","≤ 50 m",IF(MID(REFERENCEMENT_FACADE[[#This Row],[≤ 40 m (situation d)]],1,3)="OUI","≤ 40 m",IF(MID(REFERENCEMENT_FACADE[[#This Row],[≤ 36 m (situation d)]],1,3)="OUI","≤ 36 m",IF(MID(REFERENCEMENT_FACADE[[#This Row],[≤ 34 m (situation d)]],1,3)="OUI","≤ 34 m",IF(MID(REFERENCEMENT_FACADE[[#This Row],[≤ 28 m (situation d)]],1,3)="OUI","≤ 28 m",IF(MID(REFERENCEMENT_FACADE[[#This Row],[≤ 18 m (situation d)]],1,3)="OUI","≤ 18 m",IF(MID(REFERENCEMENT_FACADE[[#This Row],[≤ 15 m (situation d)]],1,3)="OUI","≤ 15 m",IF(MID(REFERENCEMENT_FACADE[[#This Row],[≤ 10 m (situation d)]],1,3)="OUI","≤ 10 m",IF(MID(REFERENCEMENT_FACADE[[#This Row],[≤ 9 m (situation d)]],1,3)="OUI","≤ 9 m",IF(MID(REFERENCEMENT_FACADE[[#This Row],[≤ 6 m (situation d)]],1,3)="OUI","≤ 6 m","")))))))))),
IF(MID(REFERENCEMENT_FACADE[[#This Row],[≤ 50 m (situation a à c)]],1,3)="OUI","≤ 50 m",IF(MID(REFERENCEMENT_FACADE[[#This Row],[≤ 40 m (situation a à c)]],1,3)="OUI","≤ 40 m",IF(MID(REFERENCEMENT_FACADE[[#This Row],[≤ 36 m (situation a à c)]],1,3)="OUI","≤ 36 m",IF(MID(REFERENCEMENT_FACADE[[#This Row],[≤ 34 m (situation a à c)]],1,3)="OUI","≤ 34 m",IF(MID(REFERENCEMENT_FACADE[[#This Row],[≤ 28 m (situation a à c)]],1,3)="OUI","≤ 28 m",IF(MID(REFERENCEMENT_FACADE[[#This Row],[≤ 18 m (situation a à c)]],1,3)="OUI","≤ 18 m",IF(MID(REFERENCEMENT_FACADE[[#This Row],[≤ 15 m (situation a à c)]],1,3)="OUI","≤ 15 m",IF(MID(REFERENCEMENT_FACADE[[#This Row],[≤ 10 m (situation a à c)]],1,3)="OUI","≤ 10 m",IF(MID(REFERENCEMENT_FACADE[[#This Row],[≤ 9 m (situation a à c)]],1,3)="OUI","≤ 9 m",IF(MID(REFERENCEMENT_FACADE[[#This Row],[≤ 6 m (situation a à c)]],1,3)="OUI","≤ 6 m",""))))))))))),
CONCATENATE(IF(MID(REFERENCEMENT_FACADE[[#This Row],[≤ 50 m (situation a à c)]],1,3)="OUI","(Situation a à c) h≤ 50 m"&amp;CHAR(10),IF(MID(REFERENCEMENT_FACADE[[#This Row],[≤ 40 m (situation a à c)]],1,3)="OUI","(Situation a à c) h≤ 40 m"&amp;CHAR(10),IF(MID(REFERENCEMENT_FACADE[[#This Row],[≤ 36 m (situation a à c)]],1,3)="OUI","(Situation a à c) h≤ 36 m"&amp;CHAR(10),IF(MID(REFERENCEMENT_FACADE[[#This Row],[≤ 34 m (situation a à c)]],1,3)="OUI","(Situation a à c) h≤ 34 m"&amp;CHAR(10),IF(MID(REFERENCEMENT_FACADE[[#This Row],[≤ 28 m (situation a à c)]],1,3)="OUI","(Situation a à c) h≤ 28 m"&amp;CHAR(10),IF(MID(REFERENCEMENT_FACADE[[#This Row],[≤ 18 m (situation a à c)]],1,3)="OUI","(Situation a à c) h≤ 18 m"&amp;CHAR(10),IF(MID(REFERENCEMENT_FACADE[[#This Row],[≤ 15 m (situation a à c)]],1,3)="OUI","(Situation a à c) h≤ 15 m"&amp;CHAR(10),IF(MID(REFERENCEMENT_FACADE[[#This Row],[≤ 10 m (situation a à c)]],1,3)="OUI","(Situation a à c) h≤ 10 m"&amp;CHAR(10),IF(MID(REFERENCEMENT_FACADE[[#This Row],[≤ 9 m (situation a à c)]],1,3)="OUI","(Situation a à c) h≤ 9 m"&amp;CHAR(10),IF(MID(REFERENCEMENT_FACADE[[#This Row],[≤ 6 m (situation a à c)]],1,3)="OUI","(Situation a à c) h≤ 6 m"&amp;CHAR(10),"")))))))))),IF(MID(REFERENCEMENT_FACADE[[#This Row],[≤ 50 m (situation d)]],1,3)="OUI","(Situation d) h≤ 50 m",IF(MID(REFERENCEMENT_FACADE[[#This Row],[≤ 40 m (situation d)]],1,3)="OUI","(Situation d) h≤ 40 m",IF(MID(REFERENCEMENT_FACADE[[#This Row],[≤ 36 m (situation d)]],1,3)="OUI","(Situation d) h≤ 36 m",IF(MID(REFERENCEMENT_FACADE[[#This Row],[≤ 34 m (situation d)]],1,3)="OUI","(Situation d) h≤ 34 m",IF(MID(REFERENCEMENT_FACADE[[#This Row],[≤ 28 m (situation d)]],1,3)="OUI","(Situation d) h≤ 28 m",IF(MID(REFERENCEMENT_FACADE[[#This Row],[≤ 18 m (situation d)]],1,3)="OUI","(Situation d) h≤ 18 m",IF(MID(REFERENCEMENT_FACADE[[#This Row],[≤ 15 m (situation d)]],1,3)="OUI","(Situation d) h≤ 15 m",IF(MID(REFERENCEMENT_FACADE[[#This Row],[≤ 10 m (situation d)]],1,3)="OUI","(Situation d) h≤ 10 m",IF(MID(REFERENCEMENT_FACADE[[#This Row],[≤ 9 m (situation d)]],1,3)="OUI","(Situation d) h≤ 9 m",IF(MID(REFERENCEMENT_FACADE[[#This Row],[≤ 6 m (situation d)]],1,3)="OUI","(Situation d) h≤ 6 m",""))))))))))))</f>
        <v>(Situation a à c) h≤ 18 m
(Situation d) h≤ 10 m</v>
      </c>
      <c r="CM29" s="48" t="str">
        <f>IF(OR(RECH_HAUTEUR=FALSE,HAUT_VISEE="",SITUA_VISEE=""),REFERENCEMENT_FACADE[[#This Row],[Cas où rien n''est sélectionné en hauteur]],
IF((HAUT_VISEE&lt;=6),IF(OR(MID(SITUA_VISEE,1,1)="a",MID(SITUA_VISEE,1,1)="b",MID(SITUA_VISEE,1,1)="c"),REFERENCEMENT_FACADE[[#This Row],[≤ 6 m (a à c)]],REFERENCEMENT_FACADE[[#This Row],[≤ 6 m (d)]]),
IF(AND(6&lt;HAUT_VISEE,HAUT_VISEE&lt;=9),IF(OR(MID(SITUA_VISEE,1,1)="a",MID(SITUA_VISEE,1,1)="b",MID(SITUA_VISEE,1,1)="c"),REFERENCEMENT_FACADE[[#This Row],[≤ 9 m (a à c)]],REFERENCEMENT_FACADE[[#This Row],[≤ 9 m (d)]]),
IF(AND(9&lt;HAUT_VISEE,HAUT_VISEE&lt;=10),IF(OR(MID(SITUA_VISEE,1,1)="a",MID(SITUA_VISEE,1,1)="b",MID(SITUA_VISEE,1,1)="c"),REFERENCEMENT_FACADE[[#This Row],[≤ 10 m (a à c)]],REFERENCEMENT_FACADE[[#This Row],[≤ 10 m (d)]]),
IF(AND(10&lt;HAUT_VISEE,HAUT_VISEE&lt;=18),IF(OR(MID(SITUA_VISEE,1,1)="a",MID(SITUA_VISEE,1,1)="b",MID(SITUA_VISEE,1,1)="c"),REFERENCEMENT_FACADE[[#This Row],[≤ 18 m (a à c)]],REFERENCEMENT_FACADE[[#This Row],[≤ 18 m (d)]]),
IF(AND(18&lt;HAUT_VISEE,HAUT_VISEE&lt;=28),IF(OR(MID(SITUA_VISEE,1,1)="a",MID(SITUA_VISEE,1,1)="b",MID(SITUA_VISEE,1,1)="c"),REFERENCEMENT_FACADE[[#This Row],[≤ 28 m (a à c)]],REFERENCEMENT_FACADE[[#This Row],[≤ 28 m (d)]]),
IF(AND(28&lt;HAUT_VISEE,HAUT_VISEE&lt;=34),IF(OR(MID(SITUA_VISEE,1,1)="a",MID(SITUA_VISEE,1,1)="b",MID(SITUA_VISEE,1,1)="c"),REFERENCEMENT_FACADE[[#This Row],[≤ 34 m (a à c)]],REFERENCEMENT_FACADE[[#This Row],[≤ 34 m (d)]]),
IF(AND(34&lt;HAUT_VISEE,HAUT_VISEE&lt;=36),IF(OR(MID(SITUA_VISEE,1,1)="a",MID(SITUA_VISEE,1,1)="b",MID(SITUA_VISEE,1,1)="c"),REFERENCEMENT_FACADE[[#This Row],[≤ 36 m (a à c)]],REFERENCEMENT_FACADE[[#This Row],[≤ 36 m (d)]]),
IF(AND(36&lt;HAUT_VISEE,HAUT_VISEE&lt;=40),IF(OR(MID(SITUA_VISEE,1,1)="a",MID(SITUA_VISEE,1,1)="b",MID(SITUA_VISEE,1,1)="c"),REFERENCEMENT_FACADE[[#This Row],[≤ 40 m (a à c)]],REFERENCEMENT_FACADE[[#This Row],[≤ 40 m (d)]]),
IF(AND(40&lt;HAUT_VISEE,HAUT_VISEE&lt;=50),IF(OR(MID(SITUA_VISEE,1,1)="a",MID(SITUA_VISEE,1,1)="b",MID(SITUA_VISEE,1,1)="c"),REFERENCEMENT_FACADE[[#This Row],[≤ 50 m (a à c)]],REFERENCEMENT_FACADE[[#This Row],[≤ 50 m (d)]])))))))))))</f>
        <v>Nb : Le critère de recherche par hauteur n'étant pas coché ou les données (hauteur ou situation) n'étant pas saisies, l'utilisateur est alerté qu'il peut exister des limites de hauteurs et des dispositions particulières données dans le référentiel technique du procédé qui ne sont pas affichées. 
Le logiciel peut les faire apparaitre, pour ce faire : 
 - la case de recherche en fonction de la hauteur doit être cochée ;
 - les données de hauteur ET de situation du bâtiment doivent être saisies.</v>
      </c>
      <c r="CN29" s="117">
        <f ca="1">REFERENCEMENT_FACADE[[#This Row],[VALIDITE]]</f>
        <v>1</v>
      </c>
      <c r="CO29" s="48">
        <f>IF(RECH_SUPPORT=TRUE,IF(MID(REFERENCEMENT_FACADE[[#This Row],[Colonne support visé]],1,3)="OUI",1,IF(OR(MID(REFERENCEMENT_FACADE[[#This Row],[Colonne support visé]],1,3)="non",MID(REFERENCEMENT_FACADE[[#This Row],[Colonne support visé]],1,2)="SO"),0,0)),1)</f>
        <v>1</v>
      </c>
      <c r="CP29" s="48">
        <f>IF(RECH_HAUTEUR=FALSE,1,IF(AND(MID(REFERENCEMENT_FACADE[[#This Row],[Colonne situation visé]],1,3)="oui",HAUT_VISEE&lt;=REFERENCEMENT_FACADE[[#This Row],[LIMITATION DE HAUTEUR DE FACADE]],HAUT_VISEE&lt;&gt;"",SITUA_VISEE&lt;&gt;""),1,IF(MID(REFERENCEMENT_FACADE[[#This Row],[Colonne situation visé]],1,3)="non",0,"ERREUR")))</f>
        <v>1</v>
      </c>
      <c r="CQ29" s="48">
        <f>IF(RECH_CATEGORIE=FALSE,1,IF(REFERENCEMENT_FACADE[[#This Row],[Colonne catégorie visée]]="ERREUR",0,IF(AND(RECH_CATEGORIE=TRUE,MATCH(VALUE(LEFT(REFERENCEMENT_FACADE[[#This Row],[Colonne zone visée]],1)),LISTE_ZONE_SISMIQUE,0)&gt;=MATCH(ZONE_SIS_VISEE,LISTE_ZONE_SISMIQUE,0),MATCH(REFERENCEMENT_FACADE[[#This Row],[Colonne catégorie visée]],LISTE_CATEGORIE_BATIMENT,0)&gt;=MATCH(CATEG_VISEE,LISTE_CATEGORIE_BATIMENT,0)),1,0)))</f>
        <v>1</v>
      </c>
      <c r="CR29" s="48">
        <f ca="1">IF(REFERENCEMENT_FACADE[[#This Row],[Eligibilité procédé]]&lt;&gt;0,COUNTIF(REFERENCEMENT_FACADE[Eligibilité procédé],"&lt;="&amp;REFERENCEMENT_FACADE[[#This Row],[Eligibilité procédé]])-COUNTIF(REFERENCEMENT_FACADE[Eligibilité procédé],"=0"),ROWS(REFERENCEMENT_FACADE[Ordre]))</f>
        <v>12</v>
      </c>
      <c r="CS29" s="48">
        <f ca="1">IF(COUNTIF((REFERENCEMENT_FACADE[[#This Row],[Validité]:[zone de simicité]]),"&lt;&gt;"&amp;"")=SUM(REFERENCEMENT_FACADE[[#This Row],[Validité]:[zone de simicité]]),ROW(REFERENCEMENT_FACADE[[#This Row],[zone de simicité]]),"")</f>
        <v>29</v>
      </c>
      <c r="CT29" s="48" t="str">
        <f>CONCATENATE(REFERENCEMENT_FACADE[[#This Row],[TYPE DE DOCUMENT DE REFERENCE]]," ",REFERENCEMENT_FACADE[[#This Row],[REF]]," du procédé ",REFERENCEMENT_FACADE[[#This Row],[NOM COMMERCIAL DU PROCEDE]]," : vise la pose sur : ",IF(MID(REFERENCEMENT_FACADE[[#This Row],[COB (NF DTU 31.2)]],1,3)="OUI","COB (NF DTU 31.2) ; ",""),IF(MID(REFERENCEMENT_FACADE[[#This Row],[CLT (Sous AT/DTA)]],1,3)="OUI","CLT (Sous AT/DTA)) ; ",""),IF(MID(REFERENCEMENT_FACADE[[#This Row],[FOB (NF DTU 31.4)]],1,3)="OUI","FOB (NF DTU 31.4) ; ",""),IF(MID(REFERENCEMENT_FACADE[[#This Row],[FOB (Sous AT/DTA/ATEx)]],1,3)="OUI","FOB (Sous AT/DTA/ATEx) ; ",""),"pour une hauteur max de ",REFERENCEMENT_FACADE[[#This Row],[LIMITATION DE HAUTEUR DE FACADE]],"m")</f>
        <v>Avis Technique 2.2/21-1834_V1 du procédé AQUAPANEL® Outdoor Bardage sur support bois : vise la pose sur : COB (NF DTU 31.2) ; CLT (Sous AT/DTA)) ; pour une hauteur max de 18m</v>
      </c>
    </row>
    <row r="30" spans="1:98" s="5" customFormat="1" ht="216" x14ac:dyDescent="0.3">
      <c r="A30" s="141">
        <v>45216</v>
      </c>
      <c r="B30" s="43" t="s">
        <v>114</v>
      </c>
      <c r="C30" s="125" t="s">
        <v>1572</v>
      </c>
      <c r="D30" s="43" t="s">
        <v>1668</v>
      </c>
      <c r="E30" s="43" t="s">
        <v>1681</v>
      </c>
      <c r="F30" s="43" t="s">
        <v>324</v>
      </c>
      <c r="G30" s="44" t="s">
        <v>162</v>
      </c>
      <c r="H30" s="52" t="s">
        <v>27</v>
      </c>
      <c r="I30" s="82" t="s">
        <v>9</v>
      </c>
      <c r="J30" s="39" t="s">
        <v>10</v>
      </c>
      <c r="K30" s="39" t="s">
        <v>10</v>
      </c>
      <c r="L30" s="68" t="str">
        <f>IF(REFERENCEMENT_FACADE[[#This Row],[Charpente bois (NF DTU 31.1)]]="OUI","SO",IF(OR(REFERENCEMENT_FACADE[[#This Row],[FOB (Sous AT/DTA/ATEx)]]="OUI",REFERENCEMENT_FACADE[[#This Row],[FOB (NF DTU 31.4)]]="OUI"),"OUI","SO"))</f>
        <v>SO</v>
      </c>
      <c r="M30" s="65" t="s">
        <v>9</v>
      </c>
      <c r="N30" s="42" t="s">
        <v>9</v>
      </c>
      <c r="O30" s="43" t="s">
        <v>9</v>
      </c>
      <c r="P30" s="43" t="s">
        <v>9</v>
      </c>
      <c r="Q30" s="43" t="s">
        <v>357</v>
      </c>
      <c r="R30" s="43" t="s">
        <v>357</v>
      </c>
      <c r="S30" s="43" t="s">
        <v>10</v>
      </c>
      <c r="T30" s="43" t="s">
        <v>10</v>
      </c>
      <c r="U30" s="43" t="s">
        <v>10</v>
      </c>
      <c r="V30" s="43" t="s">
        <v>10</v>
      </c>
      <c r="W30" s="44" t="s">
        <v>10</v>
      </c>
      <c r="X30" s="43" t="s">
        <v>9</v>
      </c>
      <c r="Y30" s="43" t="s">
        <v>357</v>
      </c>
      <c r="Z30" s="43" t="s">
        <v>357</v>
      </c>
      <c r="AA30" s="43" t="s">
        <v>10</v>
      </c>
      <c r="AB30" s="43" t="s">
        <v>10</v>
      </c>
      <c r="AC30" s="43" t="s">
        <v>10</v>
      </c>
      <c r="AD30" s="43" t="s">
        <v>10</v>
      </c>
      <c r="AE30" s="43" t="s">
        <v>10</v>
      </c>
      <c r="AF30" s="43" t="s">
        <v>10</v>
      </c>
      <c r="AG30" s="43" t="s">
        <v>10</v>
      </c>
      <c r="AH30" s="163" t="s">
        <v>714</v>
      </c>
      <c r="AI30" s="164"/>
      <c r="AJ30" s="120" t="s">
        <v>1715</v>
      </c>
      <c r="AK30" s="120" t="s">
        <v>1715</v>
      </c>
      <c r="AL30" s="120" t="s">
        <v>1715</v>
      </c>
      <c r="AM30" s="120" t="s">
        <v>1750</v>
      </c>
      <c r="AN30" s="120" t="s">
        <v>1750</v>
      </c>
      <c r="AO30" s="41"/>
      <c r="AP30" s="41"/>
      <c r="AQ30" s="41"/>
      <c r="AR30" s="41"/>
      <c r="AS30" s="41"/>
      <c r="AT30" s="120" t="s">
        <v>1715</v>
      </c>
      <c r="AU30" s="120" t="s">
        <v>1750</v>
      </c>
      <c r="AV30" s="120" t="s">
        <v>1750</v>
      </c>
      <c r="AW30" s="41"/>
      <c r="AX30" s="41"/>
      <c r="AY30" s="41"/>
      <c r="AZ30" s="41"/>
      <c r="BA30" s="41"/>
      <c r="BB30" s="41"/>
      <c r="BC30" s="41"/>
      <c r="BD30" s="84" t="s">
        <v>1408</v>
      </c>
      <c r="BE30" s="42">
        <v>4</v>
      </c>
      <c r="BF30" s="43">
        <v>4</v>
      </c>
      <c r="BG30" s="43">
        <v>4</v>
      </c>
      <c r="BH30" s="43">
        <v>4</v>
      </c>
      <c r="BI30" s="84"/>
      <c r="BJ30" s="40" t="s">
        <v>1394</v>
      </c>
      <c r="BK30" s="238" t="s">
        <v>932</v>
      </c>
      <c r="BL30" s="42">
        <v>0</v>
      </c>
      <c r="BM30" s="68" t="s">
        <v>162</v>
      </c>
      <c r="BN30" s="43" t="s">
        <v>12</v>
      </c>
      <c r="BO30" s="43" t="s">
        <v>1261</v>
      </c>
      <c r="BP30" s="81">
        <v>44545</v>
      </c>
      <c r="BQ30" s="81">
        <v>45138</v>
      </c>
      <c r="BR30" s="81">
        <v>45504</v>
      </c>
      <c r="BS30" s="123">
        <f ca="1">+(REFERENCEMENT_FACADE[[#This Row],[AVIS LIMITE AU / VALIDITE]]&gt;=TODAY())*1</f>
        <v>1</v>
      </c>
      <c r="BT30" s="43" t="s">
        <v>9</v>
      </c>
      <c r="BU30" s="43" t="str">
        <f ca="1">IF(REFERENCEMENT_FACADE[[#This Row],[ -&gt; AT/DTA : Sur liste verte C2p (OUI/NON)
-&gt; ATex (Avis favorable / Avis défavorable)
-&gt; Autre : SO]]&lt;&gt;"",IF(AND(OR(REFERENCEMENT_FACADE[[#This Row],[ -&gt; AT/DTA : Sur liste verte C2p (OUI/NON)
-&gt; ATex (Avis favorable / Avis défavorable)
-&gt; Autre : SO]]="OUI",REFERENCEMENT_FACADE[[#This Row],[ -&gt; AT/DTA : Sur liste verte C2p (OUI/NON)
-&gt; ATex (Avis favorable / Avis défavorable)
-&gt; Autre : SO]]="FAVORABLE",REFERENCEMENT_FACADE[[#This Row],[ -&gt; AT/DTA : Sur liste verte C2p (OUI/NON)
-&gt; ATex (Avis favorable / Avis défavorable)
-&gt; Autre : SO]]="SO
(DTU)",REFERENCEMENT_FACADE[[#This Row],[ -&gt; AT/DTA : Sur liste verte C2p (OUI/NON)
-&gt; ATex (Avis favorable / Avis défavorable)
-&gt; Autre : SO]]="SO 
(RECO -RAGE)",REFERENCEMENT_FACADE[[#This Row],[ -&gt; AT/DTA : Sur liste verte C2p (OUI/NON)
-&gt; ATex (Avis favorable / Avis défavorable)
-&gt; Autre : SO]]="OUI AVEC UN SUIVI DU RETOUR D'EXPERIENCE",
REFERENCEMENT_FACADE[[#This Row],[ -&gt; AT/DTA : Sur liste verte C2p (OUI/NON)
-&gt; ATex (Avis favorable / Avis défavorable)
-&gt; Autre : SO]]="SO 
(RP)"),REFERENCEMENT_FACADE[[#This Row],[VALIDITE]]=1),"TC",IF(REFERENCEMENT_FACADE[[#This Row],[VALIDITE]]=0,"TNC"&amp;CHAR(10)&amp;"(L'évaluation technique n'est plus valide)",IF(REFERENCEMENT_FACADE[[#This Row],[TYPE DE DOCUMENT DE REFERENCE]]="Appréciation Technique de Transition","TNC"&amp;CHAR(10)&amp;"(Les Appréciations Techniques de Transition ne sont pas reconnues en technique courante)",IF(REFERENCEMENT_FACADE[[#This Row],[ -&gt; AT/DTA : Sur liste verte C2p (OUI/NON)
-&gt; ATex (Avis favorable / Avis défavorable)
-&gt; Autre : SO]]="NON (EVALUATION RECENTE)","TNC"&amp;CHAR(10)&amp;"(Non sur liste verte de la C2p à date de référencement / EVALUATION RECENTE)","TNC"&amp;CHAR(10)&amp;"(N'est pas sur liste verte de la C2p à date du référencement)")))))</f>
        <v>TC</v>
      </c>
      <c r="BV30" s="44" t="s">
        <v>1262</v>
      </c>
      <c r="BW30" s="42"/>
      <c r="BX30" s="43"/>
      <c r="BY30" s="44"/>
      <c r="BZ30" s="58" t="s">
        <v>932</v>
      </c>
      <c r="CA30" s="133" t="s">
        <v>1553</v>
      </c>
      <c r="CB30" s="140" t="s">
        <v>808</v>
      </c>
      <c r="CC30" s="48" t="str">
        <f>IF(OR(REFERENCEMENT_FACADE[[#This Row],[TYPE DE DOCUMENT DE REFERENCE]]="Document Technique d'Application (DTA)",REFERENCEMENT_FACADE[[#This Row],[TYPE DE DOCUMENT DE REFERENCE]]="Avis Technique"),CONCATENATE("https://evaluation.cstb.fr/fr/avis-technique/detail/",SUBSTITUTE(REFERENCEMENT_FACADE[[#This Row],[REF]],"/","-"),"/"),IF(REFERENCEMENT_FACADE[[#This Row],[TYPE DE DOCUMENT DE REFERENCE]]=("Appréciation Technique d'Expérimentation (ATEx cas a)"),CONCATENATE("https://evaluation.cstb.fr/fr/appreciation-technique-expertise-atex/detail/",SUBSTITUTE(REFERENCEMENT_FACADE[[#This Row],[REF]],"_","-"),"/"),CONCATENATE("https://evaluation.cstb.fr/fr/appreciation-technique-transition-att/download/att-",SUBSTITUTE(SUBSTITUTE(REFERENCEMENT_FACADE[[#This Row],[REF]],"/","-"),"_","-"),"/")))</f>
        <v>https://evaluation.cstb.fr/fr/avis-technique/detail/2.2-21-1834_V1.1/</v>
      </c>
      <c r="CD30" s="48" t="s">
        <v>323</v>
      </c>
      <c r="CE30" s="48" t="str">
        <f>CONCATENATE(IF(REFERENCEMENT_FACADE[[#This Row],[Ancienne version]]=""," ",CONCATENATE(IF(OR(REFERENCEMENT_FACADE[[#This Row],[TYPE DE DOCUMENT DE REFERENCE]]="Avis Technique",REFERENCEMENT_FACADE[[#This Row],[TYPE DE DOCUMENT DE REFERENCE]]="ATEx"),"L'","Le "),REFERENCEMENT_FACADE[[#This Row],[TYPE DE DOCUMENT DE REFERENCE]]," n°",REFERENCEMENT_FACADE[[#This Row],[REF]]," annule et remplace ",IF(OR(REFERENCEMENT_FACADE[[#This Row],[TYPE DE DOCUMENT DE REFERENCE]]="Avis Technique",REFERENCEMENT_FACADE[[#This Row],[TYPE DE DOCUMENT DE REFERENCE]]="ATEx"),"l' ","le "),REFERENCEMENT_FACADE[[#This Row],[TYPE DE DOCUMENT DE REFERENCE]]," n° ",REFERENCEMENT_FACADE[[#This Row],[Ancienne version]])),
IF(AND(REFERENCEMENT_FACADE[[#This Row],[Ancienne version]]&lt;&gt;"",REFERENCEMENT_FACADE[[#This Row],[ -&gt; AT/DTA : Sur liste verte C2p (OUI/NON)
-&gt; ATex (Avis favorable / Avis défavorable)
-&gt; Autre : SO]]="OUI"),CHAR(10),""),
IF(REFERENCEMENT_FACADE[[#This Row],[ -&gt; AT/DTA : Sur liste verte C2p (OUI/NON)
-&gt; ATex (Avis favorable / Avis défavorable)
-&gt; Autre : SO]]="OUI","Sur liste verte de la C2p à la date du référencement",""))</f>
        <v>L'Avis Technique n°2.2/21-1834_V1.1 annule et remplace l' Avis Technique n° 2.2/21-1834_V1
Sur liste verte de la C2p à la date du référencement</v>
      </c>
      <c r="CF30" s="48" t="str">
        <f>IF((SUPP_VISE=LISTES!$Q$2),REFERENCEMENT_FACADE[[#This Row],[Charpente bois (NF DTU 31.1)]],
IF((SUPP_VISE=LISTES!$Q$3),REFERENCEMENT_FACADE[[#This Row],[COB (NF DTU 31.2)]],
IF((SUPP_VISE=LISTES!$Q$4),REFERENCEMENT_FACADE[[#This Row],[FOB (NF DTU 31.4)]],
IF((SUPP_VISE=LISTES!$Q$5),REFERENCEMENT_FACADE[[#This Row],[FOB (Sous AT/DTA/ATEx)]],
IF((SUPP_VISE=LISTES!$Q$6),REFERENCEMENT_FACADE[[#This Row],[FOB (NF DTU 31.4 et/ou Sous AT/DTA/Atex)]],
IF((SUPP_VISE=LISTES!$Q$7),REFERENCEMENT_FACADE[[#This Row],[CLT (Sous AT/DTA)]],"ERREUR"))))))</f>
        <v>ERREUR</v>
      </c>
      <c r="CG30" s="48" t="str">
        <f>IF((HAUT_VISEE&lt;=6),IF(OR(MID(SITUA_VISEE,1,1)="a",MID(SITUA_VISEE,1,1)="b",MID(SITUA_VISEE,1,1)="c"),REFERENCEMENT_FACADE[[#This Row],[≤ 6 m (situation a à c)]],REFERENCEMENT_FACADE[[#This Row],[≤ 6 m (situation d)]]),
IF(AND(6&lt;HAUT_VISEE,HAUT_VISEE&lt;=9),IF(OR(MID(SITUA_VISEE,1,1)="a",MID(SITUA_VISEE,1,1)="b",MID(SITUA_VISEE,1,1)="c"),REFERENCEMENT_FACADE[[#This Row],[≤ 9 m (situation a à c)]],REFERENCEMENT_FACADE[[#This Row],[≤ 9 m (situation d)]]),
IF(AND(9&lt;HAUT_VISEE,HAUT_VISEE&lt;=10),IF(OR(MID(SITUA_VISEE,1,1)="a",MID(SITUA_VISEE,1,1)="b",MID(SITUA_VISEE,1,1)="c"),REFERENCEMENT_FACADE[[#This Row],[≤ 10 m (situation a à c)]],REFERENCEMENT_FACADE[[#This Row],[≤ 10 m (situation d)]]),
IF(AND(10&lt;HAUT_VISEE,HAUT_VISEE&lt;=18),IF(OR(MID(SITUA_VISEE,1,1)="a",MID(SITUA_VISEE,1,1)="b",MID(SITUA_VISEE,1,1)="c"),REFERENCEMENT_FACADE[[#This Row],[≤ 15 m (situation a à c)]],REFERENCEMENT_FACADE[[#This Row],[≤ 15 m (situation d)]]),
IF(AND(10&lt;HAUT_VISEE,HAUT_VISEE&lt;=18),IF(OR(MID(SITUA_VISEE,1,1)="a",MID(SITUA_VISEE,1,1)="b",MID(SITUA_VISEE,1,1)="c"),REFERENCEMENT_FACADE[[#This Row],[≤ 18 m (situation a à c)]],REFERENCEMENT_FACADE[[#This Row],[≤ 18 m (situation d)]]),
IF(AND(18&lt;HAUT_VISEE,HAUT_VISEE&lt;=28),IF(OR(MID(SITUA_VISEE,1,1)="a",MID(SITUA_VISEE,1,1)="b",MID(SITUA_VISEE,1,1)="c"),REFERENCEMENT_FACADE[[#This Row],[≤ 28 m (situation a à c)]],REFERENCEMENT_FACADE[[#This Row],[≤ 28 m (situation d)]]),
IF(AND(28&lt;HAUT_VISEE,HAUT_VISEE&lt;=34),IF(OR(MID(SITUA_VISEE,1,1)="a",MID(SITUA_VISEE,1,1)="b",MID(SITUA_VISEE,1,1)="c"),REFERENCEMENT_FACADE[[#This Row],[≤ 34 m (situation a à c)]],REFERENCEMENT_FACADE[[#This Row],[≤ 34 m (situation d)]]),
IF(AND(34&lt;HAUT_VISEE,HAUT_VISEE&lt;=36),IF(OR(MID(SITUA_VISEE,1,1)="a",MID(SITUA_VISEE,1,1)="b",MID(SITUA_VISEE,1,1)="c"),REFERENCEMENT_FACADE[[#This Row],[≤ 36 m (situation a à c)]],REFERENCEMENT_FACADE[[#This Row],[≤ 36 m (situation d)]]),
IF(AND(36&lt;HAUT_VISEE,HAUT_VISEE&lt;=40),IF(OR(MID(SITUA_VISEE,1,1)="a",MID(SITUA_VISEE,1,1)="b",MID(SITUA_VISEE,1,1)="c"),REFERENCEMENT_FACADE[[#This Row],[≤ 40 m (situation a à c)]],REFERENCEMENT_FACADE[[#This Row],[≤ 40 m (situation d)]]),
IF(AND(40&lt;HAUT_VISEE,HAUT_VISEE&lt;=50),IF(OR(MID(SITUA_VISEE,1,1)="a",MID(SITUA_VISEE,1,1)="b",MID(SITUA_VISEE,1,1)="c"),REFERENCEMENT_FACADE[[#This Row],[≤ 50 m (situation a à c)]],REFERENCEMENT_FACADE[[#This Row],[≤ 50 m (situation d)]]),"ERREUR"))))))))))</f>
        <v>OUI</v>
      </c>
      <c r="CH30" s="48">
        <f>IF(MID(SITUA_VISEE,1,1)="d",
IF(MID(REFERENCEMENT_FACADE[[#This Row],[≤ 50 m (situation d)]],1,3)="OUI",50,IF(MID(REFERENCEMENT_FACADE[[#This Row],[≤ 40 m (situation d)]],1,3)="OUI",40,IF(MID(REFERENCEMENT_FACADE[[#This Row],[≤ 36 m (situation d)]],1,3)="OUI",36,IF(MID(REFERENCEMENT_FACADE[[#This Row],[≤ 34 m (situation d)]],1,3)="OUI",34,IF(MID(REFERENCEMENT_FACADE[[#This Row],[≤ 28 m (situation d)]],1,3)="OUI",28,IF(MID(REFERENCEMENT_FACADE[[#This Row],[≤ 18 m (situation d)]],1,3)="OUI",18,IF(MID(REFERENCEMENT_FACADE[[#This Row],[≤ 15 m (situation d)]],1,3)="OUI",15,IF(MID(REFERENCEMENT_FACADE[[#This Row],[≤ 10 m (situation d)]],1,3)="OUI",10,IF(MID(REFERENCEMENT_FACADE[[#This Row],[≤ 9 m (situation d)]],1,3)="OUI",9,IF(MID(REFERENCEMENT_FACADE[[#This Row],[≤ 6 m (situation d)]],1,3)="OUI",6,"")))))))))),
IF(MID(REFERENCEMENT_FACADE[[#This Row],[≤ 50 m (situation a à c)]],1,3)="OUI",50,IF(MID(REFERENCEMENT_FACADE[[#This Row],[≤ 40 m (situation a à c)]],1,3)="OUI",40,IF(MID(REFERENCEMENT_FACADE[[#This Row],[≤ 36 m (situation a à c)]],1,3)="OUI",36,IF(MID(REFERENCEMENT_FACADE[[#This Row],[≤ 34 m (situation a à c)]],1,3)="OUI",34,IF(MID(REFERENCEMENT_FACADE[[#This Row],[≤ 28 m (situation a à c)]],1,3)="OUI",28,IF(MID(REFERENCEMENT_FACADE[[#This Row],[≤ 18 m (situation a à c)]],1,3)="OUI",18,IF(MID(REFERENCEMENT_FACADE[[#This Row],[≤ 15 m (situation a à c)]],1,3)="OUI",15,IF(MID(REFERENCEMENT_FACADE[[#This Row],[≤ 10 m (situation a à c)]],1,3)="OUI",10,IF(MID(REFERENCEMENT_FACADE[[#This Row],[≤ 9 m (situation a à c)]],1,3)="OUI",9,IF(MID(REFERENCEMENT_FACADE[[#This Row],[≤ 6 m (situation a à c)]],1,3)="OUI",6,"")))))))))))</f>
        <v>18</v>
      </c>
      <c r="CI30" s="48" t="str">
        <f>IF(RECH_CATEGORIE=TRUE,IF((CATEG_VISEE=LISTES!$O$2),REFERENCEMENT_FACADE[[#This Row],[I]],
IF((CATEG_VISEE=LISTES!$O$3),REFERENCEMENT_FACADE[[#This Row],[II]],
IF((CATEG_VISEE=LISTES!$O$4),REFERENCEMENT_FACADE[[#This Row],[III]],
IF((CATEG_VISEE=LISTES!$O$5),REFERENCEMENT_FACADE[[#This Row],[IV]],"ERREUR")))),
REFERENCEMENT_FACADE[[#This Row],[I]]&amp;CHAR(10)&amp;REFERENCEMENT_FACADE[[#This Row],[II]]&amp;CHAR(10)&amp;REFERENCEMENT_FACADE[[#This Row],[III]]&amp;CHAR(10)&amp;REFERENCEMENT_FACADE[[#This Row],[IV]])</f>
        <v>4
4
4
4</v>
      </c>
      <c r="CJ30" s="48" t="str">
        <f>IF(RECH_CATEGORIE=TRUE,IF(OR(REFERENCEMENT_FACADE[[#This Row],[I]]="NC",REFERENCEMENT_FACADE[[#This Row],[II]]="NC",REFERENCEMENT_FACADE[[#This Row],[III]]="NC",REFERENCEMENT_FACADE[[#This Row],[IV]]="NC"),"ERREUR",IF(MID(ZONE_SIS_VISEE,1,1)&lt;=MID(REFERENCEMENT_FACADE[[#This Row],[IV]],1,1),REFERENCEMENT_FACADE[[#Headers],[IV]],IF(MID(ZONE_SIS_VISEE,1,1)&lt;=MID(REFERENCEMENT_FACADE[[#This Row],[III]],1,1),REFERENCEMENT_FACADE[[#Headers],[III]],IF(MID(ZONE_SIS_VISEE,1,1)&lt;=MID(REFERENCEMENT_FACADE[[#This Row],[II]],1,1),REFERENCEMENT_FACADE[[#Headers],[II]],IF(MID(ZONE_SIS_VISEE,1,1)&lt;=MID(REFERENCEMENT_FACADE[[#This Row],[I]],1,1),REFERENCEMENT_FACADE[[#Headers],[I]],""))))),
REFERENCEMENT_FACADE[[#Headers],[I]]&amp;CHAR(10)&amp;REFERENCEMENT_FACADE[[#Headers],[II]]&amp;CHAR(10)&amp;REFERENCEMENT_FACADE[[#Headers],[III]]&amp;CHAR(10)&amp;REFERENCEMENT_FACADE[[#Headers],[IV]])</f>
        <v>I
II
III
IV</v>
      </c>
      <c r="CK30" s="48" t="str">
        <f>CONCATENATE(IF(MID(REFERENCEMENT_FACADE[[#This Row],[Charpente bois (NF DTU 31.1)]],1,3)="oui",LISTES!$Q$2,""),IF(AND(MID(REFERENCEMENT_FACADE[[#This Row],[COB (NF DTU 31.2)]],1,3)="oui",MID(REFERENCEMENT_FACADE[[#This Row],[Charpente bois (NF DTU 31.1)]],1,3)="oui")," / ",""),IF(MID(REFERENCEMENT_FACADE[[#This Row],[COB (NF DTU 31.2)]],1,3)="oui",LISTES!$Q$3,""),IF(OR(AND(MID(REFERENCEMENT_FACADE[[#This Row],[COB (NF DTU 31.2)]],1,3)="oui",MID(REFERENCEMENT_FACADE[[#This Row],[FOB (NF DTU 31.4)]],1,3)="oui"),AND(MID(REFERENCEMENT_FACADE[[#This Row],[COB (NF DTU 31.2)]],1,3)="oui",MID(REFERENCEMENT_FACADE[[#This Row],[CLT (Sous AT/DTA)]],1,3)="oui"))," / ",""),IF(MID(REFERENCEMENT_FACADE[[#This Row],[FOB (NF DTU 31.4)]],1,3)="oui",LISTES!$Q$4,""),IF(AND(MID(REFERENCEMENT_FACADE[[#This Row],[CLT (Sous AT/DTA)]],1,3)="oui",MID(REFERENCEMENT_FACADE[[#This Row],[FOB (NF DTU 31.4)]],1,3)="oui")," / ",""),IF(MID(REFERENCEMENT_FACADE[[#This Row],[CLT (Sous AT/DTA)]],1,3)="oui",LISTES!$Q$7,IF(MID(REFERENCEMENT_FACADE[[#This Row],[FOB (Sous AT/DTA/ATEx)]],1,3)="oui",LISTES!$Q$5,"")))</f>
        <v>COB (NF DTU 31.2) / CLT (Sous AT/DTA)</v>
      </c>
      <c r="CL30" s="48" t="str">
        <f>IF(AND(RECH_HAUTEUR=TRUE,HAUT_VISEE&lt;&gt;"",SITUA_VISEE&lt;&gt;""),IF(MID(SITUA_VISEE,1,1)="d",
IF(MID(REFERENCEMENT_FACADE[[#This Row],[≤ 50 m (situation d)]],1,3)="OUI","≤ 50 m",IF(MID(REFERENCEMENT_FACADE[[#This Row],[≤ 40 m (situation d)]],1,3)="OUI","≤ 40 m",IF(MID(REFERENCEMENT_FACADE[[#This Row],[≤ 36 m (situation d)]],1,3)="OUI","≤ 36 m",IF(MID(REFERENCEMENT_FACADE[[#This Row],[≤ 34 m (situation d)]],1,3)="OUI","≤ 34 m",IF(MID(REFERENCEMENT_FACADE[[#This Row],[≤ 28 m (situation d)]],1,3)="OUI","≤ 28 m",IF(MID(REFERENCEMENT_FACADE[[#This Row],[≤ 18 m (situation d)]],1,3)="OUI","≤ 18 m",IF(MID(REFERENCEMENT_FACADE[[#This Row],[≤ 15 m (situation d)]],1,3)="OUI","≤ 15 m",IF(MID(REFERENCEMENT_FACADE[[#This Row],[≤ 10 m (situation d)]],1,3)="OUI","≤ 10 m",IF(MID(REFERENCEMENT_FACADE[[#This Row],[≤ 9 m (situation d)]],1,3)="OUI","≤ 9 m",IF(MID(REFERENCEMENT_FACADE[[#This Row],[≤ 6 m (situation d)]],1,3)="OUI","≤ 6 m","")))))))))),
IF(MID(REFERENCEMENT_FACADE[[#This Row],[≤ 50 m (situation a à c)]],1,3)="OUI","≤ 50 m",IF(MID(REFERENCEMENT_FACADE[[#This Row],[≤ 40 m (situation a à c)]],1,3)="OUI","≤ 40 m",IF(MID(REFERENCEMENT_FACADE[[#This Row],[≤ 36 m (situation a à c)]],1,3)="OUI","≤ 36 m",IF(MID(REFERENCEMENT_FACADE[[#This Row],[≤ 34 m (situation a à c)]],1,3)="OUI","≤ 34 m",IF(MID(REFERENCEMENT_FACADE[[#This Row],[≤ 28 m (situation a à c)]],1,3)="OUI","≤ 28 m",IF(MID(REFERENCEMENT_FACADE[[#This Row],[≤ 18 m (situation a à c)]],1,3)="OUI","≤ 18 m",IF(MID(REFERENCEMENT_FACADE[[#This Row],[≤ 15 m (situation a à c)]],1,3)="OUI","≤ 15 m",IF(MID(REFERENCEMENT_FACADE[[#This Row],[≤ 10 m (situation a à c)]],1,3)="OUI","≤ 10 m",IF(MID(REFERENCEMENT_FACADE[[#This Row],[≤ 9 m (situation a à c)]],1,3)="OUI","≤ 9 m",IF(MID(REFERENCEMENT_FACADE[[#This Row],[≤ 6 m (situation a à c)]],1,3)="OUI","≤ 6 m",""))))))))))),
CONCATENATE(IF(MID(REFERENCEMENT_FACADE[[#This Row],[≤ 50 m (situation a à c)]],1,3)="OUI","(Situation a à c) h≤ 50 m"&amp;CHAR(10),IF(MID(REFERENCEMENT_FACADE[[#This Row],[≤ 40 m (situation a à c)]],1,3)="OUI","(Situation a à c) h≤ 40 m"&amp;CHAR(10),IF(MID(REFERENCEMENT_FACADE[[#This Row],[≤ 36 m (situation a à c)]],1,3)="OUI","(Situation a à c) h≤ 36 m"&amp;CHAR(10),IF(MID(REFERENCEMENT_FACADE[[#This Row],[≤ 34 m (situation a à c)]],1,3)="OUI","(Situation a à c) h≤ 34 m"&amp;CHAR(10),IF(MID(REFERENCEMENT_FACADE[[#This Row],[≤ 28 m (situation a à c)]],1,3)="OUI","(Situation a à c) h≤ 28 m"&amp;CHAR(10),IF(MID(REFERENCEMENT_FACADE[[#This Row],[≤ 18 m (situation a à c)]],1,3)="OUI","(Situation a à c) h≤ 18 m"&amp;CHAR(10),IF(MID(REFERENCEMENT_FACADE[[#This Row],[≤ 15 m (situation a à c)]],1,3)="OUI","(Situation a à c) h≤ 15 m"&amp;CHAR(10),IF(MID(REFERENCEMENT_FACADE[[#This Row],[≤ 10 m (situation a à c)]],1,3)="OUI","(Situation a à c) h≤ 10 m"&amp;CHAR(10),IF(MID(REFERENCEMENT_FACADE[[#This Row],[≤ 9 m (situation a à c)]],1,3)="OUI","(Situation a à c) h≤ 9 m"&amp;CHAR(10),IF(MID(REFERENCEMENT_FACADE[[#This Row],[≤ 6 m (situation a à c)]],1,3)="OUI","(Situation a à c) h≤ 6 m"&amp;CHAR(10),"")))))))))),IF(MID(REFERENCEMENT_FACADE[[#This Row],[≤ 50 m (situation d)]],1,3)="OUI","(Situation d) h≤ 50 m",IF(MID(REFERENCEMENT_FACADE[[#This Row],[≤ 40 m (situation d)]],1,3)="OUI","(Situation d) h≤ 40 m",IF(MID(REFERENCEMENT_FACADE[[#This Row],[≤ 36 m (situation d)]],1,3)="OUI","(Situation d) h≤ 36 m",IF(MID(REFERENCEMENT_FACADE[[#This Row],[≤ 34 m (situation d)]],1,3)="OUI","(Situation d) h≤ 34 m",IF(MID(REFERENCEMENT_FACADE[[#This Row],[≤ 28 m (situation d)]],1,3)="OUI","(Situation d) h≤ 28 m",IF(MID(REFERENCEMENT_FACADE[[#This Row],[≤ 18 m (situation d)]],1,3)="OUI","(Situation d) h≤ 18 m",IF(MID(REFERENCEMENT_FACADE[[#This Row],[≤ 15 m (situation d)]],1,3)="OUI","(Situation d) h≤ 15 m",IF(MID(REFERENCEMENT_FACADE[[#This Row],[≤ 10 m (situation d)]],1,3)="OUI","(Situation d) h≤ 10 m",IF(MID(REFERENCEMENT_FACADE[[#This Row],[≤ 9 m (situation d)]],1,3)="OUI","(Situation d) h≤ 9 m",IF(MID(REFERENCEMENT_FACADE[[#This Row],[≤ 6 m (situation d)]],1,3)="OUI","(Situation d) h≤ 6 m",""))))))))))))</f>
        <v>(Situation a à c) h≤ 18 m
(Situation d) h≤ 10 m</v>
      </c>
      <c r="CM30" s="48" t="str">
        <f>IF(OR(RECH_HAUTEUR=FALSE,HAUT_VISEE="",SITUA_VISEE=""),REFERENCEMENT_FACADE[[#This Row],[Cas où rien n''est sélectionné en hauteur]],
IF((HAUT_VISEE&lt;=6),IF(OR(MID(SITUA_VISEE,1,1)="a",MID(SITUA_VISEE,1,1)="b",MID(SITUA_VISEE,1,1)="c"),REFERENCEMENT_FACADE[[#This Row],[≤ 6 m (a à c)]],REFERENCEMENT_FACADE[[#This Row],[≤ 6 m (d)]]),
IF(AND(6&lt;HAUT_VISEE,HAUT_VISEE&lt;=9),IF(OR(MID(SITUA_VISEE,1,1)="a",MID(SITUA_VISEE,1,1)="b",MID(SITUA_VISEE,1,1)="c"),REFERENCEMENT_FACADE[[#This Row],[≤ 9 m (a à c)]],REFERENCEMENT_FACADE[[#This Row],[≤ 9 m (d)]]),
IF(AND(9&lt;HAUT_VISEE,HAUT_VISEE&lt;=10),IF(OR(MID(SITUA_VISEE,1,1)="a",MID(SITUA_VISEE,1,1)="b",MID(SITUA_VISEE,1,1)="c"),REFERENCEMENT_FACADE[[#This Row],[≤ 10 m (a à c)]],REFERENCEMENT_FACADE[[#This Row],[≤ 10 m (d)]]),
IF(AND(10&lt;HAUT_VISEE,HAUT_VISEE&lt;=18),IF(OR(MID(SITUA_VISEE,1,1)="a",MID(SITUA_VISEE,1,1)="b",MID(SITUA_VISEE,1,1)="c"),REFERENCEMENT_FACADE[[#This Row],[≤ 18 m (a à c)]],REFERENCEMENT_FACADE[[#This Row],[≤ 18 m (d)]]),
IF(AND(18&lt;HAUT_VISEE,HAUT_VISEE&lt;=28),IF(OR(MID(SITUA_VISEE,1,1)="a",MID(SITUA_VISEE,1,1)="b",MID(SITUA_VISEE,1,1)="c"),REFERENCEMENT_FACADE[[#This Row],[≤ 28 m (a à c)]],REFERENCEMENT_FACADE[[#This Row],[≤ 28 m (d)]]),
IF(AND(28&lt;HAUT_VISEE,HAUT_VISEE&lt;=34),IF(OR(MID(SITUA_VISEE,1,1)="a",MID(SITUA_VISEE,1,1)="b",MID(SITUA_VISEE,1,1)="c"),REFERENCEMENT_FACADE[[#This Row],[≤ 34 m (a à c)]],REFERENCEMENT_FACADE[[#This Row],[≤ 34 m (d)]]),
IF(AND(34&lt;HAUT_VISEE,HAUT_VISEE&lt;=36),IF(OR(MID(SITUA_VISEE,1,1)="a",MID(SITUA_VISEE,1,1)="b",MID(SITUA_VISEE,1,1)="c"),REFERENCEMENT_FACADE[[#This Row],[≤ 36 m (a à c)]],REFERENCEMENT_FACADE[[#This Row],[≤ 36 m (d)]]),
IF(AND(36&lt;HAUT_VISEE,HAUT_VISEE&lt;=40),IF(OR(MID(SITUA_VISEE,1,1)="a",MID(SITUA_VISEE,1,1)="b",MID(SITUA_VISEE,1,1)="c"),REFERENCEMENT_FACADE[[#This Row],[≤ 40 m (a à c)]],REFERENCEMENT_FACADE[[#This Row],[≤ 40 m (d)]]),
IF(AND(40&lt;HAUT_VISEE,HAUT_VISEE&lt;=50),IF(OR(MID(SITUA_VISEE,1,1)="a",MID(SITUA_VISEE,1,1)="b",MID(SITUA_VISEE,1,1)="c"),REFERENCEMENT_FACADE[[#This Row],[≤ 50 m (a à c)]],REFERENCEMENT_FACADE[[#This Row],[≤ 50 m (d)]])))))))))))</f>
        <v>Nb : Le critère de recherche par hauteur n'étant pas coché ou les données (hauteur ou situation) n'étant pas saisies, l'utilisateur est alerté qu'il peut exister des limites de hauteurs et des dispositions particulières données dans le référentiel technique du procédé qui ne sont pas affichées. 
Le logiciel peut les faire apparaitre, pour ce faire : 
 - la case de recherche en fonction de la hauteur doit être cochée ;
 - les données de hauteur ET de situation du bâtiment doivent être saisies.</v>
      </c>
      <c r="CN30" s="117">
        <f ca="1">REFERENCEMENT_FACADE[[#This Row],[VALIDITE]]</f>
        <v>1</v>
      </c>
      <c r="CO30" s="48">
        <f>IF(RECH_SUPPORT=TRUE,IF(MID(REFERENCEMENT_FACADE[[#This Row],[Colonne support visé]],1,3)="OUI",1,IF(OR(MID(REFERENCEMENT_FACADE[[#This Row],[Colonne support visé]],1,3)="non",MID(REFERENCEMENT_FACADE[[#This Row],[Colonne support visé]],1,2)="SO"),0,0)),1)</f>
        <v>1</v>
      </c>
      <c r="CP30" s="48">
        <f>IF(RECH_HAUTEUR=FALSE,1,IF(AND(MID(REFERENCEMENT_FACADE[[#This Row],[Colonne situation visé]],1,3)="oui",HAUT_VISEE&lt;=REFERENCEMENT_FACADE[[#This Row],[LIMITATION DE HAUTEUR DE FACADE]],HAUT_VISEE&lt;&gt;"",SITUA_VISEE&lt;&gt;""),1,IF(MID(REFERENCEMENT_FACADE[[#This Row],[Colonne situation visé]],1,3)="non",0,"ERREUR")))</f>
        <v>1</v>
      </c>
      <c r="CQ30" s="48">
        <f>IF(RECH_CATEGORIE=FALSE,1,IF(REFERENCEMENT_FACADE[[#This Row],[Colonne catégorie visée]]="ERREUR",0,IF(AND(RECH_CATEGORIE=TRUE,MATCH(VALUE(LEFT(REFERENCEMENT_FACADE[[#This Row],[Colonne zone visée]],1)),LISTE_ZONE_SISMIQUE,0)&gt;=MATCH(ZONE_SIS_VISEE,LISTE_ZONE_SISMIQUE,0),MATCH(REFERENCEMENT_FACADE[[#This Row],[Colonne catégorie visée]],LISTE_CATEGORIE_BATIMENT,0)&gt;=MATCH(CATEG_VISEE,LISTE_CATEGORIE_BATIMENT,0)),1,0)))</f>
        <v>1</v>
      </c>
      <c r="CR30" s="48">
        <f ca="1">IF(REFERENCEMENT_FACADE[[#This Row],[Eligibilité procédé]]&lt;&gt;0,COUNTIF(REFERENCEMENT_FACADE[Eligibilité procédé],"&lt;="&amp;REFERENCEMENT_FACADE[[#This Row],[Eligibilité procédé]])-COUNTIF(REFERENCEMENT_FACADE[Eligibilité procédé],"=0"),ROWS(REFERENCEMENT_FACADE[Ordre]))</f>
        <v>13</v>
      </c>
      <c r="CS30" s="48">
        <f ca="1">IF(COUNTIF((REFERENCEMENT_FACADE[[#This Row],[Validité]:[zone de simicité]]),"&lt;&gt;"&amp;"")=SUM(REFERENCEMENT_FACADE[[#This Row],[Validité]:[zone de simicité]]),ROW(REFERENCEMENT_FACADE[[#This Row],[zone de simicité]]),"")</f>
        <v>30</v>
      </c>
      <c r="CT30" s="48" t="str">
        <f>CONCATENATE(REFERENCEMENT_FACADE[[#This Row],[TYPE DE DOCUMENT DE REFERENCE]]," ",REFERENCEMENT_FACADE[[#This Row],[REF]]," du procédé ",REFERENCEMENT_FACADE[[#This Row],[NOM COMMERCIAL DU PROCEDE]]," : vise la pose sur : ",IF(MID(REFERENCEMENT_FACADE[[#This Row],[COB (NF DTU 31.2)]],1,3)="OUI","COB (NF DTU 31.2) ; ",""),IF(MID(REFERENCEMENT_FACADE[[#This Row],[CLT (Sous AT/DTA)]],1,3)="OUI","CLT (Sous AT/DTA)) ; ",""),IF(MID(REFERENCEMENT_FACADE[[#This Row],[FOB (NF DTU 31.4)]],1,3)="OUI","FOB (NF DTU 31.4) ; ",""),IF(MID(REFERENCEMENT_FACADE[[#This Row],[FOB (Sous AT/DTA/ATEx)]],1,3)="OUI","FOB (Sous AT/DTA/ATEx) ; ",""),"pour une hauteur max de ",REFERENCEMENT_FACADE[[#This Row],[LIMITATION DE HAUTEUR DE FACADE]],"m")</f>
        <v>Avis Technique 2.2/21-1834_V1.1 du procédé AQUAPANEL® Outdoor Bardage sur support bois : vise la pose sur : COB (NF DTU 31.2) ; CLT (Sous AT/DTA)) ; pour une hauteur max de 18m</v>
      </c>
    </row>
    <row r="31" spans="1:98" s="5" customFormat="1" ht="216" x14ac:dyDescent="0.3">
      <c r="A31" s="121">
        <v>45216</v>
      </c>
      <c r="B31" s="43" t="s">
        <v>114</v>
      </c>
      <c r="C31" s="125" t="s">
        <v>1572</v>
      </c>
      <c r="D31" s="43" t="s">
        <v>1668</v>
      </c>
      <c r="E31" s="43" t="s">
        <v>1681</v>
      </c>
      <c r="F31" s="43" t="s">
        <v>1309</v>
      </c>
      <c r="G31" s="44" t="s">
        <v>1432</v>
      </c>
      <c r="H31" s="52" t="s">
        <v>27</v>
      </c>
      <c r="I31" s="82" t="s">
        <v>9</v>
      </c>
      <c r="J31" s="38" t="s">
        <v>10</v>
      </c>
      <c r="K31" s="39" t="s">
        <v>10</v>
      </c>
      <c r="L31" s="68" t="str">
        <f>IF(REFERENCEMENT_FACADE[[#This Row],[Charpente bois (NF DTU 31.1)]]="OUI","SO",IF(OR(REFERENCEMENT_FACADE[[#This Row],[FOB (Sous AT/DTA/ATEx)]]="OUI",REFERENCEMENT_FACADE[[#This Row],[FOB (NF DTU 31.4)]]="OUI"),"OUI","SO"))</f>
        <v>SO</v>
      </c>
      <c r="M31" s="65" t="s">
        <v>9</v>
      </c>
      <c r="N31" s="42" t="s">
        <v>9</v>
      </c>
      <c r="O31" s="43" t="s">
        <v>9</v>
      </c>
      <c r="P31" s="43" t="s">
        <v>9</v>
      </c>
      <c r="Q31" s="43" t="s">
        <v>357</v>
      </c>
      <c r="R31" s="43" t="s">
        <v>357</v>
      </c>
      <c r="S31" s="43" t="s">
        <v>10</v>
      </c>
      <c r="T31" s="43" t="s">
        <v>10</v>
      </c>
      <c r="U31" s="43" t="s">
        <v>10</v>
      </c>
      <c r="V31" s="43" t="s">
        <v>10</v>
      </c>
      <c r="W31" s="44" t="s">
        <v>10</v>
      </c>
      <c r="X31" s="42" t="s">
        <v>9</v>
      </c>
      <c r="Y31" s="43" t="s">
        <v>357</v>
      </c>
      <c r="Z31" s="43" t="s">
        <v>357</v>
      </c>
      <c r="AA31" s="43" t="s">
        <v>10</v>
      </c>
      <c r="AB31" s="43" t="s">
        <v>10</v>
      </c>
      <c r="AC31" s="43" t="s">
        <v>10</v>
      </c>
      <c r="AD31" s="43" t="s">
        <v>10</v>
      </c>
      <c r="AE31" s="43" t="s">
        <v>10</v>
      </c>
      <c r="AF31" s="43" t="s">
        <v>10</v>
      </c>
      <c r="AG31" s="43" t="s">
        <v>10</v>
      </c>
      <c r="AH31" s="163" t="s">
        <v>1316</v>
      </c>
      <c r="AI31" s="164" t="s">
        <v>1359</v>
      </c>
      <c r="AJ31" s="120" t="s">
        <v>1726</v>
      </c>
      <c r="AK31" s="120" t="s">
        <v>1726</v>
      </c>
      <c r="AL31" s="120" t="s">
        <v>1726</v>
      </c>
      <c r="AM31" s="120" t="s">
        <v>1749</v>
      </c>
      <c r="AN31" s="120" t="s">
        <v>1749</v>
      </c>
      <c r="AO31" s="120"/>
      <c r="AP31" s="120"/>
      <c r="AQ31" s="120"/>
      <c r="AR31" s="120"/>
      <c r="AS31" s="120"/>
      <c r="AT31" s="120" t="s">
        <v>1726</v>
      </c>
      <c r="AU31" s="120" t="s">
        <v>1749</v>
      </c>
      <c r="AV31" s="120" t="s">
        <v>1749</v>
      </c>
      <c r="AW31" s="120"/>
      <c r="AX31" s="120"/>
      <c r="AY31" s="83"/>
      <c r="AZ31" s="83"/>
      <c r="BA31" s="83"/>
      <c r="BB31" s="83"/>
      <c r="BC31" s="83"/>
      <c r="BD31" s="84" t="s">
        <v>1408</v>
      </c>
      <c r="BE31" s="42">
        <v>4</v>
      </c>
      <c r="BF31" s="43" t="s">
        <v>328</v>
      </c>
      <c r="BG31" s="43" t="s">
        <v>328</v>
      </c>
      <c r="BH31" s="43">
        <v>1</v>
      </c>
      <c r="BI31" s="84" t="s">
        <v>1317</v>
      </c>
      <c r="BJ31" s="40" t="s">
        <v>1394</v>
      </c>
      <c r="BK31" s="158"/>
      <c r="BL31" s="42">
        <v>0</v>
      </c>
      <c r="BM31" s="43" t="s">
        <v>1310</v>
      </c>
      <c r="BN31" s="43" t="s">
        <v>12</v>
      </c>
      <c r="BO31" s="43" t="s">
        <v>1311</v>
      </c>
      <c r="BP31" s="87"/>
      <c r="BQ31" s="87">
        <v>45096</v>
      </c>
      <c r="BR31" s="87">
        <v>46811</v>
      </c>
      <c r="BS31" s="123">
        <f ca="1">+(REFERENCEMENT_FACADE[[#This Row],[AVIS LIMITE AU / VALIDITE]]&gt;=TODAY())*1</f>
        <v>1</v>
      </c>
      <c r="BT31" s="43" t="s">
        <v>10</v>
      </c>
      <c r="BU31" s="43" t="str">
        <f ca="1">IF(REFERENCEMENT_FACADE[[#This Row],[ -&gt; AT/DTA : Sur liste verte C2p (OUI/NON)
-&gt; ATex (Avis favorable / Avis défavorable)
-&gt; Autre : SO]]&lt;&gt;"",IF(AND(OR(REFERENCEMENT_FACADE[[#This Row],[ -&gt; AT/DTA : Sur liste verte C2p (OUI/NON)
-&gt; ATex (Avis favorable / Avis défavorable)
-&gt; Autre : SO]]="OUI",REFERENCEMENT_FACADE[[#This Row],[ -&gt; AT/DTA : Sur liste verte C2p (OUI/NON)
-&gt; ATex (Avis favorable / Avis défavorable)
-&gt; Autre : SO]]="FAVORABLE",REFERENCEMENT_FACADE[[#This Row],[ -&gt; AT/DTA : Sur liste verte C2p (OUI/NON)
-&gt; ATex (Avis favorable / Avis défavorable)
-&gt; Autre : SO]]="SO
(DTU)",REFERENCEMENT_FACADE[[#This Row],[ -&gt; AT/DTA : Sur liste verte C2p (OUI/NON)
-&gt; ATex (Avis favorable / Avis défavorable)
-&gt; Autre : SO]]="SO 
(RECO -RAGE)",REFERENCEMENT_FACADE[[#This Row],[ -&gt; AT/DTA : Sur liste verte C2p (OUI/NON)
-&gt; ATex (Avis favorable / Avis défavorable)
-&gt; Autre : SO]]="OUI AVEC UN SUIVI DU RETOUR D'EXPERIENCE",
REFERENCEMENT_FACADE[[#This Row],[ -&gt; AT/DTA : Sur liste verte C2p (OUI/NON)
-&gt; ATex (Avis favorable / Avis défavorable)
-&gt; Autre : SO]]="SO 
(RP)"),REFERENCEMENT_FACADE[[#This Row],[VALIDITE]]=1),"TC",IF(REFERENCEMENT_FACADE[[#This Row],[VALIDITE]]=0,"TNC"&amp;CHAR(10)&amp;"(L'évaluation technique n'est plus valide)",IF(REFERENCEMENT_FACADE[[#This Row],[TYPE DE DOCUMENT DE REFERENCE]]="Appréciation Technique de Transition","TNC"&amp;CHAR(10)&amp;"(Les Appréciations Techniques de Transition ne sont pas reconnues en technique courante)",IF(REFERENCEMENT_FACADE[[#This Row],[ -&gt; AT/DTA : Sur liste verte C2p (OUI/NON)
-&gt; ATex (Avis favorable / Avis défavorable)
-&gt; Autre : SO]]="NON (EVALUATION RECENTE)","TNC"&amp;CHAR(10)&amp;"(Non sur liste verte de la C2p à date de référencement / EVALUATION RECENTE)","TNC"&amp;CHAR(10)&amp;"(N'est pas sur liste verte de la C2p à date du référencement)")))))</f>
        <v>TNC
(N'est pas sur liste verte de la C2p à date du référencement)</v>
      </c>
      <c r="BV31" s="44" t="s">
        <v>1315</v>
      </c>
      <c r="BW31" s="42"/>
      <c r="BX31" s="43"/>
      <c r="BY31" s="44"/>
      <c r="BZ31" s="57"/>
      <c r="CA31" s="133" t="s">
        <v>1314</v>
      </c>
      <c r="CB31" s="134" t="s">
        <v>1313</v>
      </c>
      <c r="CC31" s="48" t="str">
        <f>IF(OR(REFERENCEMENT_FACADE[[#This Row],[TYPE DE DOCUMENT DE REFERENCE]]="Document d'Application Technique (DTA)",REFERENCEMENT_FACADE[[#This Row],[TYPE DE DOCUMENT DE REFERENCE]]="Avis Technique"),CONCATENATE("https://evaluation.cstb.fr/fr/avis-technique/detail/",SUBSTITUTE(REFERENCEMENT_FACADE[[#This Row],[REF]],"/","-"),"/"),IF(REFERENCEMENT_FACADE[[#This Row],[TYPE DE DOCUMENT DE REFERENCE]]=("Appréciation Technique d'Expérimentation (ATEx cas a)"),CONCATENATE("https://evaluation.cstb.fr/fr/appreciation-technique-expertise-atex/detail/",SUBSTITUTE(REFERENCEMENT_FACADE[[#This Row],[REF]],"_","-"),"/"),CONCATENATE("https://evaluation.cstb.fr/fr/appreciation-technique-transition-att/download/att-",SUBSTITUTE(SUBSTITUTE(REFERENCEMENT_FACADE[[#This Row],[REF]],"/","-"),"_","-"),"/")))</f>
        <v>https://evaluation.cstb.fr/fr/avis-technique/detail/2.2-21-1817_V2/</v>
      </c>
      <c r="CD31" s="48" t="s">
        <v>1312</v>
      </c>
      <c r="CE31" s="48" t="str">
        <f>CONCATENATE(IF(REFERENCEMENT_FACADE[[#This Row],[Ancienne version]]=""," ",CONCATENATE(IF(OR(REFERENCEMENT_FACADE[[#This Row],[TYPE DE DOCUMENT DE REFERENCE]]="Avis Technique",REFERENCEMENT_FACADE[[#This Row],[TYPE DE DOCUMENT DE REFERENCE]]="ATEx"),"L'","Le "),REFERENCEMENT_FACADE[[#This Row],[TYPE DE DOCUMENT DE REFERENCE]]," n°",REFERENCEMENT_FACADE[[#This Row],[REF]]," annule et remplace ",IF(OR(REFERENCEMENT_FACADE[[#This Row],[TYPE DE DOCUMENT DE REFERENCE]]="Avis Technique",REFERENCEMENT_FACADE[[#This Row],[TYPE DE DOCUMENT DE REFERENCE]]="ATEx"),"l' ","le "),REFERENCEMENT_FACADE[[#This Row],[TYPE DE DOCUMENT DE REFERENCE]]," n° ",REFERENCEMENT_FACADE[[#This Row],[Ancienne version]])),
IF(AND(REFERENCEMENT_FACADE[[#This Row],[Ancienne version]]&lt;&gt;"",REFERENCEMENT_FACADE[[#This Row],[ -&gt; AT/DTA : Sur liste verte C2p (OUI/NON)
-&gt; ATex (Avis favorable / Avis défavorable)
-&gt; Autre : SO]]="OUI"),CHAR(10),""),
IF(REFERENCEMENT_FACADE[[#This Row],[ -&gt; AT/DTA : Sur liste verte C2p (OUI/NON)
-&gt; ATex (Avis favorable / Avis défavorable)
-&gt; Autre : SO]]="OUI","Sur liste verte de la C2p à la date du référencement",""))</f>
        <v>L'Avis Technique n°2.2/21-1817_V2 annule et remplace l' Avis Technique n° 2.2/21-1817_V1</v>
      </c>
      <c r="CF31" s="48" t="str">
        <f>IF((SUPP_VISE=LISTES!$Q$2),REFERENCEMENT_FACADE[[#This Row],[Charpente bois (NF DTU 31.1)]],
IF((SUPP_VISE=LISTES!$Q$3),REFERENCEMENT_FACADE[[#This Row],[COB (NF DTU 31.2)]],
IF((SUPP_VISE=LISTES!$Q$4),REFERENCEMENT_FACADE[[#This Row],[FOB (NF DTU 31.4)]],
IF((SUPP_VISE=LISTES!$Q$5),REFERENCEMENT_FACADE[[#This Row],[FOB (Sous AT/DTA/ATEx)]],
IF((SUPP_VISE=LISTES!$Q$6),REFERENCEMENT_FACADE[[#This Row],[FOB (NF DTU 31.4 et/ou Sous AT/DTA/Atex)]],
IF((SUPP_VISE=LISTES!$Q$7),REFERENCEMENT_FACADE[[#This Row],[CLT (Sous AT/DTA)]],"ERREUR"))))))</f>
        <v>ERREUR</v>
      </c>
      <c r="CG31" s="48" t="str">
        <f>IF((HAUT_VISEE&lt;=6),IF(OR(MID(SITUA_VISEE,1,1)="a",MID(SITUA_VISEE,1,1)="b",MID(SITUA_VISEE,1,1)="c"),REFERENCEMENT_FACADE[[#This Row],[≤ 6 m (situation a à c)]],REFERENCEMENT_FACADE[[#This Row],[≤ 6 m (situation d)]]),
IF(AND(6&lt;HAUT_VISEE,HAUT_VISEE&lt;=9),IF(OR(MID(SITUA_VISEE,1,1)="a",MID(SITUA_VISEE,1,1)="b",MID(SITUA_VISEE,1,1)="c"),REFERENCEMENT_FACADE[[#This Row],[≤ 9 m (situation a à c)]],REFERENCEMENT_FACADE[[#This Row],[≤ 9 m (situation d)]]),
IF(AND(9&lt;HAUT_VISEE,HAUT_VISEE&lt;=10),IF(OR(MID(SITUA_VISEE,1,1)="a",MID(SITUA_VISEE,1,1)="b",MID(SITUA_VISEE,1,1)="c"),REFERENCEMENT_FACADE[[#This Row],[≤ 10 m (situation a à c)]],REFERENCEMENT_FACADE[[#This Row],[≤ 10 m (situation d)]]),
IF(AND(10&lt;HAUT_VISEE,HAUT_VISEE&lt;=18),IF(OR(MID(SITUA_VISEE,1,1)="a",MID(SITUA_VISEE,1,1)="b",MID(SITUA_VISEE,1,1)="c"),REFERENCEMENT_FACADE[[#This Row],[≤ 15 m (situation a à c)]],REFERENCEMENT_FACADE[[#This Row],[≤ 15 m (situation d)]]),
IF(AND(10&lt;HAUT_VISEE,HAUT_VISEE&lt;=18),IF(OR(MID(SITUA_VISEE,1,1)="a",MID(SITUA_VISEE,1,1)="b",MID(SITUA_VISEE,1,1)="c"),REFERENCEMENT_FACADE[[#This Row],[≤ 18 m (situation a à c)]],REFERENCEMENT_FACADE[[#This Row],[≤ 18 m (situation d)]]),
IF(AND(18&lt;HAUT_VISEE,HAUT_VISEE&lt;=28),IF(OR(MID(SITUA_VISEE,1,1)="a",MID(SITUA_VISEE,1,1)="b",MID(SITUA_VISEE,1,1)="c"),REFERENCEMENT_FACADE[[#This Row],[≤ 28 m (situation a à c)]],REFERENCEMENT_FACADE[[#This Row],[≤ 28 m (situation d)]]),
IF(AND(28&lt;HAUT_VISEE,HAUT_VISEE&lt;=34),IF(OR(MID(SITUA_VISEE,1,1)="a",MID(SITUA_VISEE,1,1)="b",MID(SITUA_VISEE,1,1)="c"),REFERENCEMENT_FACADE[[#This Row],[≤ 34 m (situation a à c)]],REFERENCEMENT_FACADE[[#This Row],[≤ 34 m (situation d)]]),
IF(AND(34&lt;HAUT_VISEE,HAUT_VISEE&lt;=36),IF(OR(MID(SITUA_VISEE,1,1)="a",MID(SITUA_VISEE,1,1)="b",MID(SITUA_VISEE,1,1)="c"),REFERENCEMENT_FACADE[[#This Row],[≤ 36 m (situation a à c)]],REFERENCEMENT_FACADE[[#This Row],[≤ 36 m (situation d)]]),
IF(AND(36&lt;HAUT_VISEE,HAUT_VISEE&lt;=40),IF(OR(MID(SITUA_VISEE,1,1)="a",MID(SITUA_VISEE,1,1)="b",MID(SITUA_VISEE,1,1)="c"),REFERENCEMENT_FACADE[[#This Row],[≤ 40 m (situation a à c)]],REFERENCEMENT_FACADE[[#This Row],[≤ 40 m (situation d)]]),
IF(AND(40&lt;HAUT_VISEE,HAUT_VISEE&lt;=50),IF(OR(MID(SITUA_VISEE,1,1)="a",MID(SITUA_VISEE,1,1)="b",MID(SITUA_VISEE,1,1)="c"),REFERENCEMENT_FACADE[[#This Row],[≤ 50 m (situation a à c)]],REFERENCEMENT_FACADE[[#This Row],[≤ 50 m (situation d)]]),"ERREUR"))))))))))</f>
        <v>OUI</v>
      </c>
      <c r="CH31" s="48">
        <f>IF(MID(SITUA_VISEE,1,1)="d",
IF(MID(REFERENCEMENT_FACADE[[#This Row],[≤ 50 m (situation d)]],1,3)="OUI",50,IF(MID(REFERENCEMENT_FACADE[[#This Row],[≤ 40 m (situation d)]],1,3)="OUI",40,IF(MID(REFERENCEMENT_FACADE[[#This Row],[≤ 36 m (situation d)]],1,3)="OUI",36,IF(MID(REFERENCEMENT_FACADE[[#This Row],[≤ 34 m (situation d)]],1,3)="OUI",34,IF(MID(REFERENCEMENT_FACADE[[#This Row],[≤ 28 m (situation d)]],1,3)="OUI",28,IF(MID(REFERENCEMENT_FACADE[[#This Row],[≤ 18 m (situation d)]],1,3)="OUI",18,IF(MID(REFERENCEMENT_FACADE[[#This Row],[≤ 15 m (situation d)]],1,3)="OUI",15,IF(MID(REFERENCEMENT_FACADE[[#This Row],[≤ 10 m (situation d)]],1,3)="OUI",10,IF(MID(REFERENCEMENT_FACADE[[#This Row],[≤ 9 m (situation d)]],1,3)="OUI",9,IF(MID(REFERENCEMENT_FACADE[[#This Row],[≤ 6 m (situation d)]],1,3)="OUI",6,"")))))))))),
IF(MID(REFERENCEMENT_FACADE[[#This Row],[≤ 50 m (situation a à c)]],1,3)="OUI",50,IF(MID(REFERENCEMENT_FACADE[[#This Row],[≤ 40 m (situation a à c)]],1,3)="OUI",40,IF(MID(REFERENCEMENT_FACADE[[#This Row],[≤ 36 m (situation a à c)]],1,3)="OUI",36,IF(MID(REFERENCEMENT_FACADE[[#This Row],[≤ 34 m (situation a à c)]],1,3)="OUI",34,IF(MID(REFERENCEMENT_FACADE[[#This Row],[≤ 28 m (situation a à c)]],1,3)="OUI",28,IF(MID(REFERENCEMENT_FACADE[[#This Row],[≤ 18 m (situation a à c)]],1,3)="OUI",18,IF(MID(REFERENCEMENT_FACADE[[#This Row],[≤ 15 m (situation a à c)]],1,3)="OUI",15,IF(MID(REFERENCEMENT_FACADE[[#This Row],[≤ 10 m (situation a à c)]],1,3)="OUI",10,IF(MID(REFERENCEMENT_FACADE[[#This Row],[≤ 9 m (situation a à c)]],1,3)="OUI",9,IF(MID(REFERENCEMENT_FACADE[[#This Row],[≤ 6 m (situation a à c)]],1,3)="OUI",6,"")))))))))))</f>
        <v>18</v>
      </c>
      <c r="CI31" s="48" t="str">
        <f>IF(RECH_CATEGORIE=TRUE,IF((CATEG_VISEE=LISTES!$O$2),REFERENCEMENT_FACADE[[#This Row],[I]],
IF((CATEG_VISEE=LISTES!$O$3),REFERENCEMENT_FACADE[[#This Row],[II]],
IF((CATEG_VISEE=LISTES!$O$4),REFERENCEMENT_FACADE[[#This Row],[III]],
IF((CATEG_VISEE=LISTES!$O$5),REFERENCEMENT_FACADE[[#This Row],[IV]],"ERREUR")))),
REFERENCEMENT_FACADE[[#This Row],[I]]&amp;CHAR(10)&amp;REFERENCEMENT_FACADE[[#This Row],[II]]&amp;CHAR(10)&amp;REFERENCEMENT_FACADE[[#This Row],[III]]&amp;CHAR(10)&amp;REFERENCEMENT_FACADE[[#This Row],[IV]])</f>
        <v>4
4**
4**
1</v>
      </c>
      <c r="CJ31" s="48" t="str">
        <f>IF(RECH_CATEGORIE=TRUE,IF(OR(REFERENCEMENT_FACADE[[#This Row],[I]]="NC",REFERENCEMENT_FACADE[[#This Row],[II]]="NC",REFERENCEMENT_FACADE[[#This Row],[III]]="NC",REFERENCEMENT_FACADE[[#This Row],[IV]]="NC"),"ERREUR",IF(MID(ZONE_SIS_VISEE,1,1)&lt;=MID(REFERENCEMENT_FACADE[[#This Row],[IV]],1,1),REFERENCEMENT_FACADE[[#Headers],[IV]],IF(MID(ZONE_SIS_VISEE,1,1)&lt;=MID(REFERENCEMENT_FACADE[[#This Row],[III]],1,1),REFERENCEMENT_FACADE[[#Headers],[III]],IF(MID(ZONE_SIS_VISEE,1,1)&lt;=MID(REFERENCEMENT_FACADE[[#This Row],[II]],1,1),REFERENCEMENT_FACADE[[#Headers],[II]],IF(MID(ZONE_SIS_VISEE,1,1)&lt;=MID(REFERENCEMENT_FACADE[[#This Row],[I]],1,1),REFERENCEMENT_FACADE[[#Headers],[I]],""))))),
REFERENCEMENT_FACADE[[#Headers],[I]]&amp;CHAR(10)&amp;REFERENCEMENT_FACADE[[#Headers],[II]]&amp;CHAR(10)&amp;REFERENCEMENT_FACADE[[#Headers],[III]]&amp;CHAR(10)&amp;REFERENCEMENT_FACADE[[#Headers],[IV]])</f>
        <v>I
II
III
IV</v>
      </c>
      <c r="CK31" s="48" t="str">
        <f>CONCATENATE(IF(MID(REFERENCEMENT_FACADE[[#This Row],[Charpente bois (NF DTU 31.1)]],1,3)="oui",LISTES!$Q$2,""),IF(AND(MID(REFERENCEMENT_FACADE[[#This Row],[COB (NF DTU 31.2)]],1,3)="oui",MID(REFERENCEMENT_FACADE[[#This Row],[Charpente bois (NF DTU 31.1)]],1,3)="oui")," / ",""),IF(MID(REFERENCEMENT_FACADE[[#This Row],[COB (NF DTU 31.2)]],1,3)="oui",LISTES!$Q$3,""),IF(OR(AND(MID(REFERENCEMENT_FACADE[[#This Row],[COB (NF DTU 31.2)]],1,3)="oui",MID(REFERENCEMENT_FACADE[[#This Row],[FOB (NF DTU 31.4)]],1,3)="oui"),AND(MID(REFERENCEMENT_FACADE[[#This Row],[COB (NF DTU 31.2)]],1,3)="oui",MID(REFERENCEMENT_FACADE[[#This Row],[CLT (Sous AT/DTA)]],1,3)="oui"))," / ",""),IF(MID(REFERENCEMENT_FACADE[[#This Row],[FOB (NF DTU 31.4)]],1,3)="oui",LISTES!$Q$4,""),IF(AND(MID(REFERENCEMENT_FACADE[[#This Row],[CLT (Sous AT/DTA)]],1,3)="oui",MID(REFERENCEMENT_FACADE[[#This Row],[FOB (NF DTU 31.4)]],1,3)="oui")," / ",""),IF(MID(REFERENCEMENT_FACADE[[#This Row],[CLT (Sous AT/DTA)]],1,3)="oui",LISTES!$Q$7,IF(MID(REFERENCEMENT_FACADE[[#This Row],[FOB (Sous AT/DTA/ATEx)]],1,3)="oui",LISTES!$Q$5,"")))</f>
        <v>COB (NF DTU 31.2) / CLT (Sous AT/DTA)</v>
      </c>
      <c r="CL31" s="48" t="str">
        <f>IF(AND(RECH_HAUTEUR=TRUE,HAUT_VISEE&lt;&gt;"",SITUA_VISEE&lt;&gt;""),IF(MID(SITUA_VISEE,1,1)="d",
IF(MID(REFERENCEMENT_FACADE[[#This Row],[≤ 50 m (situation d)]],1,3)="OUI","≤ 50 m",IF(MID(REFERENCEMENT_FACADE[[#This Row],[≤ 40 m (situation d)]],1,3)="OUI","≤ 40 m",IF(MID(REFERENCEMENT_FACADE[[#This Row],[≤ 36 m (situation d)]],1,3)="OUI","≤ 36 m",IF(MID(REFERENCEMENT_FACADE[[#This Row],[≤ 34 m (situation d)]],1,3)="OUI","≤ 34 m",IF(MID(REFERENCEMENT_FACADE[[#This Row],[≤ 28 m (situation d)]],1,3)="OUI","≤ 28 m",IF(MID(REFERENCEMENT_FACADE[[#This Row],[≤ 18 m (situation d)]],1,3)="OUI","≤ 18 m",IF(MID(REFERENCEMENT_FACADE[[#This Row],[≤ 15 m (situation d)]],1,3)="OUI","≤ 15 m",IF(MID(REFERENCEMENT_FACADE[[#This Row],[≤ 10 m (situation d)]],1,3)="OUI","≤ 10 m",IF(MID(REFERENCEMENT_FACADE[[#This Row],[≤ 9 m (situation d)]],1,3)="OUI","≤ 9 m",IF(MID(REFERENCEMENT_FACADE[[#This Row],[≤ 6 m (situation d)]],1,3)="OUI","≤ 6 m","")))))))))),
IF(MID(REFERENCEMENT_FACADE[[#This Row],[≤ 50 m (situation a à c)]],1,3)="OUI","≤ 50 m",IF(MID(REFERENCEMENT_FACADE[[#This Row],[≤ 40 m (situation a à c)]],1,3)="OUI","≤ 40 m",IF(MID(REFERENCEMENT_FACADE[[#This Row],[≤ 36 m (situation a à c)]],1,3)="OUI","≤ 36 m",IF(MID(REFERENCEMENT_FACADE[[#This Row],[≤ 34 m (situation a à c)]],1,3)="OUI","≤ 34 m",IF(MID(REFERENCEMENT_FACADE[[#This Row],[≤ 28 m (situation a à c)]],1,3)="OUI","≤ 28 m",IF(MID(REFERENCEMENT_FACADE[[#This Row],[≤ 18 m (situation a à c)]],1,3)="OUI","≤ 18 m",IF(MID(REFERENCEMENT_FACADE[[#This Row],[≤ 15 m (situation a à c)]],1,3)="OUI","≤ 15 m",IF(MID(REFERENCEMENT_FACADE[[#This Row],[≤ 10 m (situation a à c)]],1,3)="OUI","≤ 10 m",IF(MID(REFERENCEMENT_FACADE[[#This Row],[≤ 9 m (situation a à c)]],1,3)="OUI","≤ 9 m",IF(MID(REFERENCEMENT_FACADE[[#This Row],[≤ 6 m (situation a à c)]],1,3)="OUI","≤ 6 m",""))))))))))),
CONCATENATE(IF(MID(REFERENCEMENT_FACADE[[#This Row],[≤ 50 m (situation a à c)]],1,3)="OUI","(Situation a à c) h≤ 50 m"&amp;CHAR(10),IF(MID(REFERENCEMENT_FACADE[[#This Row],[≤ 40 m (situation a à c)]],1,3)="OUI","(Situation a à c) h≤ 40 m"&amp;CHAR(10),IF(MID(REFERENCEMENT_FACADE[[#This Row],[≤ 36 m (situation a à c)]],1,3)="OUI","(Situation a à c) h≤ 36 m"&amp;CHAR(10),IF(MID(REFERENCEMENT_FACADE[[#This Row],[≤ 34 m (situation a à c)]],1,3)="OUI","(Situation a à c) h≤ 34 m"&amp;CHAR(10),IF(MID(REFERENCEMENT_FACADE[[#This Row],[≤ 28 m (situation a à c)]],1,3)="OUI","(Situation a à c) h≤ 28 m"&amp;CHAR(10),IF(MID(REFERENCEMENT_FACADE[[#This Row],[≤ 18 m (situation a à c)]],1,3)="OUI","(Situation a à c) h≤ 18 m"&amp;CHAR(10),IF(MID(REFERENCEMENT_FACADE[[#This Row],[≤ 15 m (situation a à c)]],1,3)="OUI","(Situation a à c) h≤ 15 m"&amp;CHAR(10),IF(MID(REFERENCEMENT_FACADE[[#This Row],[≤ 10 m (situation a à c)]],1,3)="OUI","(Situation a à c) h≤ 10 m"&amp;CHAR(10),IF(MID(REFERENCEMENT_FACADE[[#This Row],[≤ 9 m (situation a à c)]],1,3)="OUI","(Situation a à c) h≤ 9 m"&amp;CHAR(10),IF(MID(REFERENCEMENT_FACADE[[#This Row],[≤ 6 m (situation a à c)]],1,3)="OUI","(Situation a à c) h≤ 6 m"&amp;CHAR(10),"")))))))))),IF(MID(REFERENCEMENT_FACADE[[#This Row],[≤ 50 m (situation d)]],1,3)="OUI","(Situation d) h≤ 50 m",IF(MID(REFERENCEMENT_FACADE[[#This Row],[≤ 40 m (situation d)]],1,3)="OUI","(Situation d) h≤ 40 m",IF(MID(REFERENCEMENT_FACADE[[#This Row],[≤ 36 m (situation d)]],1,3)="OUI","(Situation d) h≤ 36 m",IF(MID(REFERENCEMENT_FACADE[[#This Row],[≤ 34 m (situation d)]],1,3)="OUI","(Situation d) h≤ 34 m",IF(MID(REFERENCEMENT_FACADE[[#This Row],[≤ 28 m (situation d)]],1,3)="OUI","(Situation d) h≤ 28 m",IF(MID(REFERENCEMENT_FACADE[[#This Row],[≤ 18 m (situation d)]],1,3)="OUI","(Situation d) h≤ 18 m",IF(MID(REFERENCEMENT_FACADE[[#This Row],[≤ 15 m (situation d)]],1,3)="OUI","(Situation d) h≤ 15 m",IF(MID(REFERENCEMENT_FACADE[[#This Row],[≤ 10 m (situation d)]],1,3)="OUI","(Situation d) h≤ 10 m",IF(MID(REFERENCEMENT_FACADE[[#This Row],[≤ 9 m (situation d)]],1,3)="OUI","(Situation d) h≤ 9 m",IF(MID(REFERENCEMENT_FACADE[[#This Row],[≤ 6 m (situation d)]],1,3)="OUI","(Situation d) h≤ 6 m",""))))))))))))</f>
        <v>(Situation a à c) h≤ 18 m
(Situation d) h≤ 10 m</v>
      </c>
      <c r="CM31" s="48" t="str">
        <f>IF(OR(RECH_HAUTEUR=FALSE,HAUT_VISEE="",SITUA_VISEE=""),REFERENCEMENT_FACADE[[#This Row],[Cas où rien n''est sélectionné en hauteur]],
IF((HAUT_VISEE&lt;=6),IF(OR(MID(SITUA_VISEE,1,1)="a",MID(SITUA_VISEE,1,1)="b",MID(SITUA_VISEE,1,1)="c"),REFERENCEMENT_FACADE[[#This Row],[≤ 6 m (a à c)]],REFERENCEMENT_FACADE[[#This Row],[≤ 6 m (d)]]),
IF(AND(6&lt;HAUT_VISEE,HAUT_VISEE&lt;=9),IF(OR(MID(SITUA_VISEE,1,1)="a",MID(SITUA_VISEE,1,1)="b",MID(SITUA_VISEE,1,1)="c"),REFERENCEMENT_FACADE[[#This Row],[≤ 9 m (a à c)]],REFERENCEMENT_FACADE[[#This Row],[≤ 9 m (d)]]),
IF(AND(9&lt;HAUT_VISEE,HAUT_VISEE&lt;=10),IF(OR(MID(SITUA_VISEE,1,1)="a",MID(SITUA_VISEE,1,1)="b",MID(SITUA_VISEE,1,1)="c"),REFERENCEMENT_FACADE[[#This Row],[≤ 10 m (a à c)]],REFERENCEMENT_FACADE[[#This Row],[≤ 10 m (d)]]),
IF(AND(10&lt;HAUT_VISEE,HAUT_VISEE&lt;=18),IF(OR(MID(SITUA_VISEE,1,1)="a",MID(SITUA_VISEE,1,1)="b",MID(SITUA_VISEE,1,1)="c"),REFERENCEMENT_FACADE[[#This Row],[≤ 18 m (a à c)]],REFERENCEMENT_FACADE[[#This Row],[≤ 18 m (d)]]),
IF(AND(18&lt;HAUT_VISEE,HAUT_VISEE&lt;=28),IF(OR(MID(SITUA_VISEE,1,1)="a",MID(SITUA_VISEE,1,1)="b",MID(SITUA_VISEE,1,1)="c"),REFERENCEMENT_FACADE[[#This Row],[≤ 28 m (a à c)]],REFERENCEMENT_FACADE[[#This Row],[≤ 28 m (d)]]),
IF(AND(28&lt;HAUT_VISEE,HAUT_VISEE&lt;=34),IF(OR(MID(SITUA_VISEE,1,1)="a",MID(SITUA_VISEE,1,1)="b",MID(SITUA_VISEE,1,1)="c"),REFERENCEMENT_FACADE[[#This Row],[≤ 34 m (a à c)]],REFERENCEMENT_FACADE[[#This Row],[≤ 34 m (d)]]),
IF(AND(34&lt;HAUT_VISEE,HAUT_VISEE&lt;=36),IF(OR(MID(SITUA_VISEE,1,1)="a",MID(SITUA_VISEE,1,1)="b",MID(SITUA_VISEE,1,1)="c"),REFERENCEMENT_FACADE[[#This Row],[≤ 36 m (a à c)]],REFERENCEMENT_FACADE[[#This Row],[≤ 36 m (d)]]),
IF(AND(36&lt;HAUT_VISEE,HAUT_VISEE&lt;=40),IF(OR(MID(SITUA_VISEE,1,1)="a",MID(SITUA_VISEE,1,1)="b",MID(SITUA_VISEE,1,1)="c"),REFERENCEMENT_FACADE[[#This Row],[≤ 40 m (a à c)]],REFERENCEMENT_FACADE[[#This Row],[≤ 40 m (d)]]),
IF(AND(40&lt;HAUT_VISEE,HAUT_VISEE&lt;=50),IF(OR(MID(SITUA_VISEE,1,1)="a",MID(SITUA_VISEE,1,1)="b",MID(SITUA_VISEE,1,1)="c"),REFERENCEMENT_FACADE[[#This Row],[≤ 50 m (a à c)]],REFERENCEMENT_FACADE[[#This Row],[≤ 50 m (d)]])))))))))))</f>
        <v>Nb : Le critère de recherche par hauteur n'étant pas coché ou les données (hauteur ou situation) n'étant pas saisies, l'utilisateur est alerté qu'il peut exister des limites de hauteurs et des dispositions particulières données dans le référentiel technique du procédé qui ne sont pas affichées. 
Le logiciel peut les faire apparaitre, pour ce faire : 
 - la case de recherche en fonction de la hauteur doit être cochée ;
 - les données de hauteur ET de situation du bâtiment doivent être saisies.</v>
      </c>
      <c r="CN31" s="117">
        <f ca="1">REFERENCEMENT_FACADE[[#This Row],[VALIDITE]]</f>
        <v>1</v>
      </c>
      <c r="CO31" s="48">
        <f>IF(RECH_SUPPORT=TRUE,IF(MID(REFERENCEMENT_FACADE[[#This Row],[Colonne support visé]],1,3)="OUI",1,IF(OR(MID(REFERENCEMENT_FACADE[[#This Row],[Colonne support visé]],1,3)="non",MID(REFERENCEMENT_FACADE[[#This Row],[Colonne support visé]],1,2)="SO"),0,0)),1)</f>
        <v>1</v>
      </c>
      <c r="CP31" s="48">
        <f>IF(RECH_HAUTEUR=FALSE,1,IF(AND(MID(REFERENCEMENT_FACADE[[#This Row],[Colonne situation visé]],1,3)="oui",HAUT_VISEE&lt;=REFERENCEMENT_FACADE[[#This Row],[LIMITATION DE HAUTEUR DE FACADE]],HAUT_VISEE&lt;&gt;"",SITUA_VISEE&lt;&gt;""),1,IF(MID(REFERENCEMENT_FACADE[[#This Row],[Colonne situation visé]],1,3)="non",0,"ERREUR")))</f>
        <v>1</v>
      </c>
      <c r="CQ31" s="48">
        <f>IF(RECH_CATEGORIE=FALSE,1,IF(REFERENCEMENT_FACADE[[#This Row],[Colonne catégorie visée]]="ERREUR",0,IF(AND(RECH_CATEGORIE=TRUE,MATCH(VALUE(LEFT(REFERENCEMENT_FACADE[[#This Row],[Colonne zone visée]],1)),LISTE_ZONE_SISMIQUE,0)&gt;=MATCH(ZONE_SIS_VISEE,LISTE_ZONE_SISMIQUE,0),MATCH(REFERENCEMENT_FACADE[[#This Row],[Colonne catégorie visée]],LISTE_CATEGORIE_BATIMENT,0)&gt;=MATCH(CATEG_VISEE,LISTE_CATEGORIE_BATIMENT,0)),1,0)))</f>
        <v>1</v>
      </c>
      <c r="CR31" s="48">
        <f ca="1">IF(REFERENCEMENT_FACADE[[#This Row],[Eligibilité procédé]]&lt;&gt;0,COUNTIF(REFERENCEMENT_FACADE[Eligibilité procédé],"&lt;="&amp;REFERENCEMENT_FACADE[[#This Row],[Eligibilité procédé]])-COUNTIF(REFERENCEMENT_FACADE[Eligibilité procédé],"=0"),ROWS(REFERENCEMENT_FACADE[Ordre]))</f>
        <v>14</v>
      </c>
      <c r="CS31" s="48">
        <f ca="1">IF(COUNTIF((REFERENCEMENT_FACADE[[#This Row],[Validité]:[zone de simicité]]),"&lt;&gt;"&amp;"")=SUM(REFERENCEMENT_FACADE[[#This Row],[Validité]:[zone de simicité]]),ROW(REFERENCEMENT_FACADE[[#This Row],[zone de simicité]]),"")</f>
        <v>31</v>
      </c>
      <c r="CT31" s="48" t="str">
        <f>CONCATENATE(REFERENCEMENT_FACADE[[#This Row],[TYPE DE DOCUMENT DE REFERENCE]]," ",REFERENCEMENT_FACADE[[#This Row],[REF]]," du procédé ",REFERENCEMENT_FACADE[[#This Row],[NOM COMMERCIAL DU PROCEDE]]," : vise la pose sur : ",IF(MID(REFERENCEMENT_FACADE[[#This Row],[COB (NF DTU 31.2)]],1,3)="OUI","COB (NF DTU 31.2) ; ",""),IF(MID(REFERENCEMENT_FACADE[[#This Row],[CLT (Sous AT/DTA)]],1,3)="OUI","CLT (Sous AT/DTA)) ; ",""),IF(MID(REFERENCEMENT_FACADE[[#This Row],[FOB (NF DTU 31.4)]],1,3)="OUI","FOB (NF DTU 31.4) ; ",""),IF(MID(REFERENCEMENT_FACADE[[#This Row],[FOB (Sous AT/DTA/ATEx)]],1,3)="OUI","FOB (Sous AT/DTA/ATEx) ; ",""),"pour une hauteur max de ",REFERENCEMENT_FACADE[[#This Row],[LIMITATION DE HAUTEUR DE FACADE]],"m")</f>
        <v>Avis Technique 2.2/21-1817_V2 du procédé SINIAT AQUABOARD sur support bois : vise la pose sur : COB (NF DTU 31.2) ; CLT (Sous AT/DTA)) ; pour une hauteur max de 18m</v>
      </c>
    </row>
    <row r="32" spans="1:98" s="5" customFormat="1" ht="409.6" x14ac:dyDescent="0.3">
      <c r="A32" s="130">
        <v>45303</v>
      </c>
      <c r="B32" s="125" t="s">
        <v>120</v>
      </c>
      <c r="C32" s="125"/>
      <c r="D32" s="43" t="s">
        <v>1758</v>
      </c>
      <c r="E32" s="125"/>
      <c r="F32" s="125" t="s">
        <v>1507</v>
      </c>
      <c r="G32" s="173" t="s">
        <v>1508</v>
      </c>
      <c r="H32" s="174" t="s">
        <v>10</v>
      </c>
      <c r="I32" s="175" t="s">
        <v>27</v>
      </c>
      <c r="J32" s="176" t="s">
        <v>27</v>
      </c>
      <c r="K32" s="176" t="s">
        <v>9</v>
      </c>
      <c r="L32" s="68" t="str">
        <f>IF(REFERENCEMENT_FACADE[[#This Row],[Charpente bois (NF DTU 31.1)]]="OUI","SO",IF(OR(REFERENCEMENT_FACADE[[#This Row],[FOB (Sous AT/DTA/ATEx)]]="OUI",REFERENCEMENT_FACADE[[#This Row],[FOB (NF DTU 31.4)]]="OUI"),"OUI","SO"))</f>
        <v>OUI</v>
      </c>
      <c r="M32" s="177" t="s">
        <v>27</v>
      </c>
      <c r="N32" s="178" t="s">
        <v>357</v>
      </c>
      <c r="O32" s="125" t="s">
        <v>357</v>
      </c>
      <c r="P32" s="125" t="s">
        <v>357</v>
      </c>
      <c r="Q32" s="125" t="s">
        <v>357</v>
      </c>
      <c r="R32" s="125" t="s">
        <v>357</v>
      </c>
      <c r="S32" s="125" t="s">
        <v>357</v>
      </c>
      <c r="T32" s="125" t="s">
        <v>357</v>
      </c>
      <c r="U32" s="43" t="s">
        <v>357</v>
      </c>
      <c r="V32" s="43" t="s">
        <v>10</v>
      </c>
      <c r="W32" s="44" t="s">
        <v>10</v>
      </c>
      <c r="X32" s="178" t="s">
        <v>357</v>
      </c>
      <c r="Y32" s="125" t="s">
        <v>357</v>
      </c>
      <c r="Z32" s="125" t="s">
        <v>357</v>
      </c>
      <c r="AA32" s="125" t="s">
        <v>357</v>
      </c>
      <c r="AB32" s="125" t="s">
        <v>357</v>
      </c>
      <c r="AC32" s="125" t="s">
        <v>357</v>
      </c>
      <c r="AD32" s="125" t="s">
        <v>357</v>
      </c>
      <c r="AE32" s="43" t="s">
        <v>357</v>
      </c>
      <c r="AF32" s="43" t="s">
        <v>10</v>
      </c>
      <c r="AG32" s="44" t="s">
        <v>10</v>
      </c>
      <c r="AH32" s="189" t="s">
        <v>1548</v>
      </c>
      <c r="AI32" s="162" t="s">
        <v>1516</v>
      </c>
      <c r="AJ32" s="232" t="s">
        <v>1728</v>
      </c>
      <c r="AK32" s="232" t="s">
        <v>1728</v>
      </c>
      <c r="AL32" s="232" t="s">
        <v>1728</v>
      </c>
      <c r="AM32" s="232" t="s">
        <v>1728</v>
      </c>
      <c r="AN32" s="232" t="s">
        <v>1728</v>
      </c>
      <c r="AO32" s="232" t="s">
        <v>1728</v>
      </c>
      <c r="AP32" s="232" t="s">
        <v>1728</v>
      </c>
      <c r="AQ32" s="232" t="s">
        <v>1728</v>
      </c>
      <c r="AR32" s="166"/>
      <c r="AS32" s="166"/>
      <c r="AT32" s="232" t="s">
        <v>1728</v>
      </c>
      <c r="AU32" s="232" t="s">
        <v>1728</v>
      </c>
      <c r="AV32" s="232" t="s">
        <v>1728</v>
      </c>
      <c r="AW32" s="232" t="s">
        <v>1728</v>
      </c>
      <c r="AX32" s="232" t="s">
        <v>1728</v>
      </c>
      <c r="AY32" s="232" t="s">
        <v>1728</v>
      </c>
      <c r="AZ32" s="232" t="s">
        <v>1728</v>
      </c>
      <c r="BA32" s="232" t="s">
        <v>1728</v>
      </c>
      <c r="BB32" s="166"/>
      <c r="BC32" s="166"/>
      <c r="BD32" s="242" t="s">
        <v>1708</v>
      </c>
      <c r="BE32" s="178">
        <v>4</v>
      </c>
      <c r="BF32" s="125" t="s">
        <v>328</v>
      </c>
      <c r="BG32" s="125" t="s">
        <v>328</v>
      </c>
      <c r="BH32" s="125" t="s">
        <v>328</v>
      </c>
      <c r="BI32" s="179" t="s">
        <v>1175</v>
      </c>
      <c r="BJ32" s="40" t="s">
        <v>1394</v>
      </c>
      <c r="BK32" s="180" t="s">
        <v>932</v>
      </c>
      <c r="BL32" s="178">
        <v>2</v>
      </c>
      <c r="BM32" s="125" t="s">
        <v>1508</v>
      </c>
      <c r="BN32" s="125" t="s">
        <v>12</v>
      </c>
      <c r="BO32" s="125" t="s">
        <v>1509</v>
      </c>
      <c r="BP32" s="194" t="s">
        <v>1004</v>
      </c>
      <c r="BQ32" s="181">
        <v>45281</v>
      </c>
      <c r="BR32" s="181">
        <v>46295</v>
      </c>
      <c r="BS32" s="182">
        <f ca="1">+(REFERENCEMENT_FACADE[[#This Row],[AVIS LIMITE AU / VALIDITE]]&gt;=TODAY())*1</f>
        <v>1</v>
      </c>
      <c r="BT32" s="125" t="s">
        <v>1239</v>
      </c>
      <c r="BU32" s="125" t="str">
        <f ca="1">IF(REFERENCEMENT_FACADE[[#This Row],[ -&gt; AT/DTA : Sur liste verte C2p (OUI/NON)
-&gt; ATex (Avis favorable / Avis défavorable)
-&gt; Autre : SO]]&lt;&gt;"",IF(AND(OR(REFERENCEMENT_FACADE[[#This Row],[ -&gt; AT/DTA : Sur liste verte C2p (OUI/NON)
-&gt; ATex (Avis favorable / Avis défavorable)
-&gt; Autre : SO]]="OUI",REFERENCEMENT_FACADE[[#This Row],[ -&gt; AT/DTA : Sur liste verte C2p (OUI/NON)
-&gt; ATex (Avis favorable / Avis défavorable)
-&gt; Autre : SO]]="FAVORABLE",REFERENCEMENT_FACADE[[#This Row],[ -&gt; AT/DTA : Sur liste verte C2p (OUI/NON)
-&gt; ATex (Avis favorable / Avis défavorable)
-&gt; Autre : SO]]="SO
(DTU)",REFERENCEMENT_FACADE[[#This Row],[ -&gt; AT/DTA : Sur liste verte C2p (OUI/NON)
-&gt; ATex (Avis favorable / Avis défavorable)
-&gt; Autre : SO]]="SO 
(RECO -RAGE)",REFERENCEMENT_FACADE[[#This Row],[ -&gt; AT/DTA : Sur liste verte C2p (OUI/NON)
-&gt; ATex (Avis favorable / Avis défavorable)
-&gt; Autre : SO]]="OUI AVEC UN SUIVI DU RETOUR D'EXPERIENCE",
REFERENCEMENT_FACADE[[#This Row],[ -&gt; AT/DTA : Sur liste verte C2p (OUI/NON)
-&gt; ATex (Avis favorable / Avis défavorable)
-&gt; Autre : SO]]="SO 
(RP)"),REFERENCEMENT_FACADE[[#This Row],[VALIDITE]]=1),"TC",IF(REFERENCEMENT_FACADE[[#This Row],[VALIDITE]]=0,"TNC"&amp;CHAR(10)&amp;"(L'évaluation technique n'est plus valide)",IF(REFERENCEMENT_FACADE[[#This Row],[TYPE DE DOCUMENT DE REFERENCE]]="Appréciation Technique de Transition","TNC"&amp;CHAR(10)&amp;"(Les Appréciations Techniques de Transition ne sont pas reconnues en technique courante)",IF(REFERENCEMENT_FACADE[[#This Row],[ -&gt; AT/DTA : Sur liste verte C2p (OUI/NON)
-&gt; ATex (Avis favorable / Avis défavorable)
-&gt; Autre : SO]]="NON (EVALUATION RECENTE)","TNC"&amp;CHAR(10)&amp;"(Non sur liste verte de la C2p à date de référencement / EVALUATION RECENTE)","TNC"&amp;CHAR(10)&amp;"(N'est pas sur liste verte de la C2p à date du référencement)")))))</f>
        <v>TNC
(Non sur liste verte de la C2p à date de référencement / EVALUATION RECENTE)</v>
      </c>
      <c r="BV32" s="173"/>
      <c r="BW32" s="178" t="s">
        <v>1515</v>
      </c>
      <c r="BX32" s="125" t="s">
        <v>279</v>
      </c>
      <c r="BY32" s="173"/>
      <c r="BZ32" s="183"/>
      <c r="CA32" s="321" t="s">
        <v>1511</v>
      </c>
      <c r="CB32" s="184"/>
      <c r="CC32" s="127" t="str">
        <f>IF(OR(REFERENCEMENT_FACADE[[#This Row],[TYPE DE DOCUMENT DE REFERENCE]]="Document d'Application Technique (DTA)",REFERENCEMENT_FACADE[[#This Row],[TYPE DE DOCUMENT DE REFERENCE]]="Avis Technique"),CONCATENATE("https://evaluation.cstb.fr/fr/avis-technique/detail/",SUBSTITUTE(REFERENCEMENT_FACADE[[#This Row],[REF]],"/","-"),"/"),IF(REFERENCEMENT_FACADE[[#This Row],[TYPE DE DOCUMENT DE REFERENCE]]=("Appréciation Technique d'Expérimentation (ATEx cas a)"),CONCATENATE("https://evaluation.cstb.fr/fr/appreciation-technique-expertise-atex/detail/",SUBSTITUTE(REFERENCEMENT_FACADE[[#This Row],[REF]],"_","-"),"/"),CONCATENATE("https://evaluation.cstb.fr/fr/appreciation-technique-transition-att/download/att-",SUBSTITUTE(SUBSTITUTE(REFERENCEMENT_FACADE[[#This Row],[REF]],"/","-"),"_","-"),"/")))</f>
        <v>https://evaluation.cstb.fr/fr/avis-technique/detail/2.1-23-1836_V1/</v>
      </c>
      <c r="CD32" s="127"/>
      <c r="CE32" s="127" t="str">
        <f>CONCATENATE(IF(REFERENCEMENT_FACADE[[#This Row],[Ancienne version]]=""," ",CONCATENATE(IF(OR(REFERENCEMENT_FACADE[[#This Row],[TYPE DE DOCUMENT DE REFERENCE]]="Avis Technique",REFERENCEMENT_FACADE[[#This Row],[TYPE DE DOCUMENT DE REFERENCE]]="ATEx"),"L'","Le "),REFERENCEMENT_FACADE[[#This Row],[TYPE DE DOCUMENT DE REFERENCE]]," n°",REFERENCEMENT_FACADE[[#This Row],[REF]]," annule et remplace ",IF(OR(REFERENCEMENT_FACADE[[#This Row],[TYPE DE DOCUMENT DE REFERENCE]]="Avis Technique",REFERENCEMENT_FACADE[[#This Row],[TYPE DE DOCUMENT DE REFERENCE]]="ATEx"),"l' ","le "),REFERENCEMENT_FACADE[[#This Row],[TYPE DE DOCUMENT DE REFERENCE]]," n° ",REFERENCEMENT_FACADE[[#This Row],[Ancienne version]])),
IF(AND(REFERENCEMENT_FACADE[[#This Row],[Ancienne version]]&lt;&gt;"",REFERENCEMENT_FACADE[[#This Row],[ -&gt; AT/DTA : Sur liste verte C2p (OUI/NON)
-&gt; ATex (Avis favorable / Avis défavorable)
-&gt; Autre : SO]]="OUI"),CHAR(10),""),
IF(REFERENCEMENT_FACADE[[#This Row],[ -&gt; AT/DTA : Sur liste verte C2p (OUI/NON)
-&gt; ATex (Avis favorable / Avis défavorable)
-&gt; Autre : SO]]="OUI","Sur liste verte de la C2p à la date du référencement",""))</f>
        <v xml:space="preserve"> </v>
      </c>
      <c r="CF32" s="127" t="str">
        <f>IF((SUPP_VISE=LISTES!$Q$2),REFERENCEMENT_FACADE[[#This Row],[Charpente bois (NF DTU 31.1)]],
IF((SUPP_VISE=LISTES!$Q$3),REFERENCEMENT_FACADE[[#This Row],[COB (NF DTU 31.2)]],
IF((SUPP_VISE=LISTES!$Q$4),REFERENCEMENT_FACADE[[#This Row],[FOB (NF DTU 31.4)]],
IF((SUPP_VISE=LISTES!$Q$5),REFERENCEMENT_FACADE[[#This Row],[FOB (Sous AT/DTA/ATEx)]],
IF((SUPP_VISE=LISTES!$Q$6),REFERENCEMENT_FACADE[[#This Row],[FOB (NF DTU 31.4 et/ou Sous AT/DTA/Atex)]],
IF((SUPP_VISE=LISTES!$Q$7),REFERENCEMENT_FACADE[[#This Row],[CLT (Sous AT/DTA)]],"ERREUR"))))))</f>
        <v>ERREUR</v>
      </c>
      <c r="CG32" s="127" t="str">
        <f>IF((HAUT_VISEE&lt;=6),IF(OR(MID(SITUA_VISEE,1,1)="a",MID(SITUA_VISEE,1,1)="b",MID(SITUA_VISEE,1,1)="c"),REFERENCEMENT_FACADE[[#This Row],[≤ 6 m (situation a à c)]],REFERENCEMENT_FACADE[[#This Row],[≤ 6 m (situation d)]]),
IF(AND(6&lt;HAUT_VISEE,HAUT_VISEE&lt;=9),IF(OR(MID(SITUA_VISEE,1,1)="a",MID(SITUA_VISEE,1,1)="b",MID(SITUA_VISEE,1,1)="c"),REFERENCEMENT_FACADE[[#This Row],[≤ 9 m (situation a à c)]],REFERENCEMENT_FACADE[[#This Row],[≤ 9 m (situation d)]]),
IF(AND(9&lt;HAUT_VISEE,HAUT_VISEE&lt;=10),IF(OR(MID(SITUA_VISEE,1,1)="a",MID(SITUA_VISEE,1,1)="b",MID(SITUA_VISEE,1,1)="c"),REFERENCEMENT_FACADE[[#This Row],[≤ 10 m (situation a à c)]],REFERENCEMENT_FACADE[[#This Row],[≤ 10 m (situation d)]]),
IF(AND(10&lt;HAUT_VISEE,HAUT_VISEE&lt;=18),IF(OR(MID(SITUA_VISEE,1,1)="a",MID(SITUA_VISEE,1,1)="b",MID(SITUA_VISEE,1,1)="c"),REFERENCEMENT_FACADE[[#This Row],[≤ 15 m (situation a à c)]],REFERENCEMENT_FACADE[[#This Row],[≤ 15 m (situation d)]]),
IF(AND(10&lt;HAUT_VISEE,HAUT_VISEE&lt;=18),IF(OR(MID(SITUA_VISEE,1,1)="a",MID(SITUA_VISEE,1,1)="b",MID(SITUA_VISEE,1,1)="c"),REFERENCEMENT_FACADE[[#This Row],[≤ 18 m (situation a à c)]],REFERENCEMENT_FACADE[[#This Row],[≤ 18 m (situation d)]]),
IF(AND(18&lt;HAUT_VISEE,HAUT_VISEE&lt;=28),IF(OR(MID(SITUA_VISEE,1,1)="a",MID(SITUA_VISEE,1,1)="b",MID(SITUA_VISEE,1,1)="c"),REFERENCEMENT_FACADE[[#This Row],[≤ 28 m (situation a à c)]],REFERENCEMENT_FACADE[[#This Row],[≤ 28 m (situation d)]]),
IF(AND(28&lt;HAUT_VISEE,HAUT_VISEE&lt;=34),IF(OR(MID(SITUA_VISEE,1,1)="a",MID(SITUA_VISEE,1,1)="b",MID(SITUA_VISEE,1,1)="c"),REFERENCEMENT_FACADE[[#This Row],[≤ 34 m (situation a à c)]],REFERENCEMENT_FACADE[[#This Row],[≤ 34 m (situation d)]]),
IF(AND(34&lt;HAUT_VISEE,HAUT_VISEE&lt;=36),IF(OR(MID(SITUA_VISEE,1,1)="a",MID(SITUA_VISEE,1,1)="b",MID(SITUA_VISEE,1,1)="c"),REFERENCEMENT_FACADE[[#This Row],[≤ 36 m (situation a à c)]],REFERENCEMENT_FACADE[[#This Row],[≤ 36 m (situation d)]]),
IF(AND(36&lt;HAUT_VISEE,HAUT_VISEE&lt;=40),IF(OR(MID(SITUA_VISEE,1,1)="a",MID(SITUA_VISEE,1,1)="b",MID(SITUA_VISEE,1,1)="c"),REFERENCEMENT_FACADE[[#This Row],[≤ 40 m (situation a à c)]],REFERENCEMENT_FACADE[[#This Row],[≤ 40 m (situation d)]]),
IF(AND(40&lt;HAUT_VISEE,HAUT_VISEE&lt;=50),IF(OR(MID(SITUA_VISEE,1,1)="a",MID(SITUA_VISEE,1,1)="b",MID(SITUA_VISEE,1,1)="c"),REFERENCEMENT_FACADE[[#This Row],[≤ 50 m (situation a à c)]],REFERENCEMENT_FACADE[[#This Row],[≤ 50 m (situation d)]]),"ERREUR"))))))))))</f>
        <v>OUI*</v>
      </c>
      <c r="CH32" s="127">
        <f>IF(MID(SITUA_VISEE,1,1)="d",
IF(MID(REFERENCEMENT_FACADE[[#This Row],[≤ 50 m (situation d)]],1,3)="OUI",50,IF(MID(REFERENCEMENT_FACADE[[#This Row],[≤ 40 m (situation d)]],1,3)="OUI",40,IF(MID(REFERENCEMENT_FACADE[[#This Row],[≤ 36 m (situation d)]],1,3)="OUI",36,IF(MID(REFERENCEMENT_FACADE[[#This Row],[≤ 34 m (situation d)]],1,3)="OUI",34,IF(MID(REFERENCEMENT_FACADE[[#This Row],[≤ 28 m (situation d)]],1,3)="OUI",28,IF(MID(REFERENCEMENT_FACADE[[#This Row],[≤ 18 m (situation d)]],1,3)="OUI",18,IF(MID(REFERENCEMENT_FACADE[[#This Row],[≤ 15 m (situation d)]],1,3)="OUI",15,IF(MID(REFERENCEMENT_FACADE[[#This Row],[≤ 10 m (situation d)]],1,3)="OUI",10,IF(MID(REFERENCEMENT_FACADE[[#This Row],[≤ 9 m (situation d)]],1,3)="OUI",9,IF(MID(REFERENCEMENT_FACADE[[#This Row],[≤ 6 m (situation d)]],1,3)="OUI",6,"")))))))))),
IF(MID(REFERENCEMENT_FACADE[[#This Row],[≤ 50 m (situation a à c)]],1,3)="OUI",50,IF(MID(REFERENCEMENT_FACADE[[#This Row],[≤ 40 m (situation a à c)]],1,3)="OUI",40,IF(MID(REFERENCEMENT_FACADE[[#This Row],[≤ 36 m (situation a à c)]],1,3)="OUI",36,IF(MID(REFERENCEMENT_FACADE[[#This Row],[≤ 34 m (situation a à c)]],1,3)="OUI",34,IF(MID(REFERENCEMENT_FACADE[[#This Row],[≤ 28 m (situation a à c)]],1,3)="OUI",28,IF(MID(REFERENCEMENT_FACADE[[#This Row],[≤ 18 m (situation a à c)]],1,3)="OUI",18,IF(MID(REFERENCEMENT_FACADE[[#This Row],[≤ 15 m (situation a à c)]],1,3)="OUI",15,IF(MID(REFERENCEMENT_FACADE[[#This Row],[≤ 10 m (situation a à c)]],1,3)="OUI",10,IF(MID(REFERENCEMENT_FACADE[[#This Row],[≤ 9 m (situation a à c)]],1,3)="OUI",9,IF(MID(REFERENCEMENT_FACADE[[#This Row],[≤ 6 m (situation a à c)]],1,3)="OUI",6,"")))))))))))</f>
        <v>36</v>
      </c>
      <c r="CI32" s="127" t="str">
        <f>IF(RECH_CATEGORIE=TRUE,IF((CATEG_VISEE=LISTES!$O$2),REFERENCEMENT_FACADE[[#This Row],[I]],
IF((CATEG_VISEE=LISTES!$O$3),REFERENCEMENT_FACADE[[#This Row],[II]],
IF((CATEG_VISEE=LISTES!$O$4),REFERENCEMENT_FACADE[[#This Row],[III]],
IF((CATEG_VISEE=LISTES!$O$5),REFERENCEMENT_FACADE[[#This Row],[IV]],"ERREUR")))),
REFERENCEMENT_FACADE[[#This Row],[I]]&amp;CHAR(10)&amp;REFERENCEMENT_FACADE[[#This Row],[II]]&amp;CHAR(10)&amp;REFERENCEMENT_FACADE[[#This Row],[III]]&amp;CHAR(10)&amp;REFERENCEMENT_FACADE[[#This Row],[IV]])</f>
        <v>4
4**
4**
4**</v>
      </c>
      <c r="CJ32" s="127" t="str">
        <f>IF(RECH_CATEGORIE=TRUE,IF(OR(REFERENCEMENT_FACADE[[#This Row],[I]]="NC",REFERENCEMENT_FACADE[[#This Row],[II]]="NC",REFERENCEMENT_FACADE[[#This Row],[III]]="NC",REFERENCEMENT_FACADE[[#This Row],[IV]]="NC"),"ERREUR",IF(MID(ZONE_SIS_VISEE,1,1)&lt;=MID(REFERENCEMENT_FACADE[[#This Row],[IV]],1,1),REFERENCEMENT_FACADE[[#Headers],[IV]],IF(MID(ZONE_SIS_VISEE,1,1)&lt;=MID(REFERENCEMENT_FACADE[[#This Row],[III]],1,1),REFERENCEMENT_FACADE[[#Headers],[III]],IF(MID(ZONE_SIS_VISEE,1,1)&lt;=MID(REFERENCEMENT_FACADE[[#This Row],[II]],1,1),REFERENCEMENT_FACADE[[#Headers],[II]],IF(MID(ZONE_SIS_VISEE,1,1)&lt;=MID(REFERENCEMENT_FACADE[[#This Row],[I]],1,1),REFERENCEMENT_FACADE[[#Headers],[I]],""))))),
REFERENCEMENT_FACADE[[#Headers],[I]]&amp;CHAR(10)&amp;REFERENCEMENT_FACADE[[#Headers],[II]]&amp;CHAR(10)&amp;REFERENCEMENT_FACADE[[#Headers],[III]]&amp;CHAR(10)&amp;REFERENCEMENT_FACADE[[#Headers],[IV]])</f>
        <v>I
II
III
IV</v>
      </c>
      <c r="CK32" s="127" t="str">
        <f>CONCATENATE(IF(MID(REFERENCEMENT_FACADE[[#This Row],[Charpente bois (NF DTU 31.1)]],1,3)="oui",LISTES!$Q$2,""),IF(AND(MID(REFERENCEMENT_FACADE[[#This Row],[COB (NF DTU 31.2)]],1,3)="oui",MID(REFERENCEMENT_FACADE[[#This Row],[Charpente bois (NF DTU 31.1)]],1,3)="oui")," / ",""),IF(MID(REFERENCEMENT_FACADE[[#This Row],[COB (NF DTU 31.2)]],1,3)="oui",LISTES!$Q$3,""),IF(OR(AND(MID(REFERENCEMENT_FACADE[[#This Row],[COB (NF DTU 31.2)]],1,3)="oui",MID(REFERENCEMENT_FACADE[[#This Row],[FOB (NF DTU 31.4)]],1,3)="oui"),AND(MID(REFERENCEMENT_FACADE[[#This Row],[COB (NF DTU 31.2)]],1,3)="oui",MID(REFERENCEMENT_FACADE[[#This Row],[CLT (Sous AT/DTA)]],1,3)="oui"))," / ",""),IF(MID(REFERENCEMENT_FACADE[[#This Row],[FOB (NF DTU 31.4)]],1,3)="oui",LISTES!$Q$4,""),IF(AND(MID(REFERENCEMENT_FACADE[[#This Row],[CLT (Sous AT/DTA)]],1,3)="oui",MID(REFERENCEMENT_FACADE[[#This Row],[FOB (NF DTU 31.4)]],1,3)="oui")," / ",""),IF(MID(REFERENCEMENT_FACADE[[#This Row],[CLT (Sous AT/DTA)]],1,3)="oui",LISTES!$Q$7,IF(MID(REFERENCEMENT_FACADE[[#This Row],[FOB (Sous AT/DTA/ATEx)]],1,3)="oui",LISTES!$Q$5,"")))</f>
        <v>FOB (Sous AT/DTA/ATEx)</v>
      </c>
      <c r="CL32" s="127" t="str">
        <f>IF(AND(RECH_HAUTEUR=TRUE,HAUT_VISEE&lt;&gt;"",SITUA_VISEE&lt;&gt;""),IF(MID(SITUA_VISEE,1,1)="d",
IF(MID(REFERENCEMENT_FACADE[[#This Row],[≤ 50 m (situation d)]],1,3)="OUI","≤ 50 m",IF(MID(REFERENCEMENT_FACADE[[#This Row],[≤ 40 m (situation d)]],1,3)="OUI","≤ 40 m",IF(MID(REFERENCEMENT_FACADE[[#This Row],[≤ 36 m (situation d)]],1,3)="OUI","≤ 36 m",IF(MID(REFERENCEMENT_FACADE[[#This Row],[≤ 34 m (situation d)]],1,3)="OUI","≤ 34 m",IF(MID(REFERENCEMENT_FACADE[[#This Row],[≤ 28 m (situation d)]],1,3)="OUI","≤ 28 m",IF(MID(REFERENCEMENT_FACADE[[#This Row],[≤ 18 m (situation d)]],1,3)="OUI","≤ 18 m",IF(MID(REFERENCEMENT_FACADE[[#This Row],[≤ 15 m (situation d)]],1,3)="OUI","≤ 15 m",IF(MID(REFERENCEMENT_FACADE[[#This Row],[≤ 10 m (situation d)]],1,3)="OUI","≤ 10 m",IF(MID(REFERENCEMENT_FACADE[[#This Row],[≤ 9 m (situation d)]],1,3)="OUI","≤ 9 m",IF(MID(REFERENCEMENT_FACADE[[#This Row],[≤ 6 m (situation d)]],1,3)="OUI","≤ 6 m","")))))))))),
IF(MID(REFERENCEMENT_FACADE[[#This Row],[≤ 50 m (situation a à c)]],1,3)="OUI","≤ 50 m",IF(MID(REFERENCEMENT_FACADE[[#This Row],[≤ 40 m (situation a à c)]],1,3)="OUI","≤ 40 m",IF(MID(REFERENCEMENT_FACADE[[#This Row],[≤ 36 m (situation a à c)]],1,3)="OUI","≤ 36 m",IF(MID(REFERENCEMENT_FACADE[[#This Row],[≤ 34 m (situation a à c)]],1,3)="OUI","≤ 34 m",IF(MID(REFERENCEMENT_FACADE[[#This Row],[≤ 28 m (situation a à c)]],1,3)="OUI","≤ 28 m",IF(MID(REFERENCEMENT_FACADE[[#This Row],[≤ 18 m (situation a à c)]],1,3)="OUI","≤ 18 m",IF(MID(REFERENCEMENT_FACADE[[#This Row],[≤ 15 m (situation a à c)]],1,3)="OUI","≤ 15 m",IF(MID(REFERENCEMENT_FACADE[[#This Row],[≤ 10 m (situation a à c)]],1,3)="OUI","≤ 10 m",IF(MID(REFERENCEMENT_FACADE[[#This Row],[≤ 9 m (situation a à c)]],1,3)="OUI","≤ 9 m",IF(MID(REFERENCEMENT_FACADE[[#This Row],[≤ 6 m (situation a à c)]],1,3)="OUI","≤ 6 m",""))))))))))),
CONCATENATE(IF(MID(REFERENCEMENT_FACADE[[#This Row],[≤ 50 m (situation a à c)]],1,3)="OUI","(Situation a à c) h≤ 50 m"&amp;CHAR(10),IF(MID(REFERENCEMENT_FACADE[[#This Row],[≤ 40 m (situation a à c)]],1,3)="OUI","(Situation a à c) h≤ 40 m"&amp;CHAR(10),IF(MID(REFERENCEMENT_FACADE[[#This Row],[≤ 36 m (situation a à c)]],1,3)="OUI","(Situation a à c) h≤ 36 m"&amp;CHAR(10),IF(MID(REFERENCEMENT_FACADE[[#This Row],[≤ 34 m (situation a à c)]],1,3)="OUI","(Situation a à c) h≤ 34 m"&amp;CHAR(10),IF(MID(REFERENCEMENT_FACADE[[#This Row],[≤ 28 m (situation a à c)]],1,3)="OUI","(Situation a à c) h≤ 28 m"&amp;CHAR(10),IF(MID(REFERENCEMENT_FACADE[[#This Row],[≤ 18 m (situation a à c)]],1,3)="OUI","(Situation a à c) h≤ 18 m"&amp;CHAR(10),IF(MID(REFERENCEMENT_FACADE[[#This Row],[≤ 15 m (situation a à c)]],1,3)="OUI","(Situation a à c) h≤ 15 m"&amp;CHAR(10),IF(MID(REFERENCEMENT_FACADE[[#This Row],[≤ 10 m (situation a à c)]],1,3)="OUI","(Situation a à c) h≤ 10 m"&amp;CHAR(10),IF(MID(REFERENCEMENT_FACADE[[#This Row],[≤ 9 m (situation a à c)]],1,3)="OUI","(Situation a à c) h≤ 9 m"&amp;CHAR(10),IF(MID(REFERENCEMENT_FACADE[[#This Row],[≤ 6 m (situation a à c)]],1,3)="OUI","(Situation a à c) h≤ 6 m"&amp;CHAR(10),"")))))))))),IF(MID(REFERENCEMENT_FACADE[[#This Row],[≤ 50 m (situation d)]],1,3)="OUI","(Situation d) h≤ 50 m",IF(MID(REFERENCEMENT_FACADE[[#This Row],[≤ 40 m (situation d)]],1,3)="OUI","(Situation d) h≤ 40 m",IF(MID(REFERENCEMENT_FACADE[[#This Row],[≤ 36 m (situation d)]],1,3)="OUI","(Situation d) h≤ 36 m",IF(MID(REFERENCEMENT_FACADE[[#This Row],[≤ 34 m (situation d)]],1,3)="OUI","(Situation d) h≤ 34 m",IF(MID(REFERENCEMENT_FACADE[[#This Row],[≤ 28 m (situation d)]],1,3)="OUI","(Situation d) h≤ 28 m",IF(MID(REFERENCEMENT_FACADE[[#This Row],[≤ 18 m (situation d)]],1,3)="OUI","(Situation d) h≤ 18 m",IF(MID(REFERENCEMENT_FACADE[[#This Row],[≤ 15 m (situation d)]],1,3)="OUI","(Situation d) h≤ 15 m",IF(MID(REFERENCEMENT_FACADE[[#This Row],[≤ 10 m (situation d)]],1,3)="OUI","(Situation d) h≤ 10 m",IF(MID(REFERENCEMENT_FACADE[[#This Row],[≤ 9 m (situation d)]],1,3)="OUI","(Situation d) h≤ 9 m",IF(MID(REFERENCEMENT_FACADE[[#This Row],[≤ 6 m (situation d)]],1,3)="OUI","(Situation d) h≤ 6 m",""))))))))))))</f>
        <v>(Situation a à c) h≤ 36 m
(Situation d) h≤ 36 m</v>
      </c>
      <c r="CM32" s="127" t="str">
        <f>IF(OR(RECH_HAUTEUR=FALSE,HAUT_VISEE="",SITUA_VISEE=""),REFERENCEMENT_FACADE[[#This Row],[Cas où rien n''est sélectionné en hauteur]],
IF((HAUT_VISEE&lt;=6),IF(OR(MID(SITUA_VISEE,1,1)="a",MID(SITUA_VISEE,1,1)="b",MID(SITUA_VISEE,1,1)="c"),REFERENCEMENT_FACADE[[#This Row],[≤ 6 m (a à c)]],REFERENCEMENT_FACADE[[#This Row],[≤ 6 m (d)]]),
IF(AND(6&lt;HAUT_VISEE,HAUT_VISEE&lt;=9),IF(OR(MID(SITUA_VISEE,1,1)="a",MID(SITUA_VISEE,1,1)="b",MID(SITUA_VISEE,1,1)="c"),REFERENCEMENT_FACADE[[#This Row],[≤ 9 m (a à c)]],REFERENCEMENT_FACADE[[#This Row],[≤ 9 m (d)]]),
IF(AND(9&lt;HAUT_VISEE,HAUT_VISEE&lt;=10),IF(OR(MID(SITUA_VISEE,1,1)="a",MID(SITUA_VISEE,1,1)="b",MID(SITUA_VISEE,1,1)="c"),REFERENCEMENT_FACADE[[#This Row],[≤ 10 m (a à c)]],REFERENCEMENT_FACADE[[#This Row],[≤ 10 m (d)]]),
IF(AND(10&lt;HAUT_VISEE,HAUT_VISEE&lt;=18),IF(OR(MID(SITUA_VISEE,1,1)="a",MID(SITUA_VISEE,1,1)="b",MID(SITUA_VISEE,1,1)="c"),REFERENCEMENT_FACADE[[#This Row],[≤ 18 m (a à c)]],REFERENCEMENT_FACADE[[#This Row],[≤ 18 m (d)]]),
IF(AND(18&lt;HAUT_VISEE,HAUT_VISEE&lt;=28),IF(OR(MID(SITUA_VISEE,1,1)="a",MID(SITUA_VISEE,1,1)="b",MID(SITUA_VISEE,1,1)="c"),REFERENCEMENT_FACADE[[#This Row],[≤ 28 m (a à c)]],REFERENCEMENT_FACADE[[#This Row],[≤ 28 m (d)]]),
IF(AND(28&lt;HAUT_VISEE,HAUT_VISEE&lt;=34),IF(OR(MID(SITUA_VISEE,1,1)="a",MID(SITUA_VISEE,1,1)="b",MID(SITUA_VISEE,1,1)="c"),REFERENCEMENT_FACADE[[#This Row],[≤ 34 m (a à c)]],REFERENCEMENT_FACADE[[#This Row],[≤ 34 m (d)]]),
IF(AND(34&lt;HAUT_VISEE,HAUT_VISEE&lt;=36),IF(OR(MID(SITUA_VISEE,1,1)="a",MID(SITUA_VISEE,1,1)="b",MID(SITUA_VISEE,1,1)="c"),REFERENCEMENT_FACADE[[#This Row],[≤ 36 m (a à c)]],REFERENCEMENT_FACADE[[#This Row],[≤ 36 m (d)]]),
IF(AND(36&lt;HAUT_VISEE,HAUT_VISEE&lt;=40),IF(OR(MID(SITUA_VISEE,1,1)="a",MID(SITUA_VISEE,1,1)="b",MID(SITUA_VISEE,1,1)="c"),REFERENCEMENT_FACADE[[#This Row],[≤ 40 m (a à c)]],REFERENCEMENT_FACADE[[#This Row],[≤ 40 m (d)]]),
IF(AND(40&lt;HAUT_VISEE,HAUT_VISEE&lt;=50),IF(OR(MID(SITUA_VISEE,1,1)="a",MID(SITUA_VISEE,1,1)="b",MID(SITUA_VISEE,1,1)="c"),REFERENCEMENT_FACADE[[#This Row],[≤ 50 m (a à c)]],REFERENCEMENT_FACADE[[#This Row],[≤ 50 m (d)]])))))))))))</f>
        <v xml:space="preserve"> - Comme mentionné au §1.1.2. de l’Avis technique, la limite de hauteur du domaine d’emploi indiquée ci-contre correspond au domaine d’emploi le plus restreint entre celui du procédé de façade et celui du revêtement extérieur. Le procédé pouvant être utilisé en façade jusqu’en 4ième famille pour des bâtiments d’habitation et jusqu’à une hauteur de plancher bas de dernier niveau de 28m pour les ERP et ERT, et comme le référentiel de la famille de revêtement extérieur ci-contre vise des hauteurs moindre, c’est donc le référentiel du revêtement qui limite le domaine d’emploi.
Nb : Le critère de recherche par hauteur n'étant pas coché ou les données (hauteur ou situation) n'étant pas saisies, l'utilisateur est alerté qu'il peut exister des limites de hauteurs et des dispositions particulières données dans le référentiel technique du procédé qui ne sont pas affichées. 
Le logiciel peut les faire apparaitre, pour ce faire : 
 - la case de recherche en fonction de la hauteur doit être cochée ;
 - les données de hauteur ET de situation du bâtiment doivent être saisies.</v>
      </c>
      <c r="CN32" s="185">
        <f ca="1">REFERENCEMENT_FACADE[[#This Row],[VALIDITE]]</f>
        <v>1</v>
      </c>
      <c r="CO32" s="127">
        <f>IF(RECH_SUPPORT=TRUE,IF(MID(REFERENCEMENT_FACADE[[#This Row],[Colonne support visé]],1,3)="OUI",1,IF(OR(MID(REFERENCEMENT_FACADE[[#This Row],[Colonne support visé]],1,3)="non",MID(REFERENCEMENT_FACADE[[#This Row],[Colonne support visé]],1,2)="SO"),0,0)),1)</f>
        <v>1</v>
      </c>
      <c r="CP32" s="127">
        <f>IF(RECH_HAUTEUR=FALSE,1,IF(AND(MID(REFERENCEMENT_FACADE[[#This Row],[Colonne situation visé]],1,3)="oui",HAUT_VISEE&lt;=REFERENCEMENT_FACADE[[#This Row],[LIMITATION DE HAUTEUR DE FACADE]],HAUT_VISEE&lt;&gt;"",SITUA_VISEE&lt;&gt;""),1,IF(MID(REFERENCEMENT_FACADE[[#This Row],[Colonne situation visé]],1,3)="non",0,"ERREUR")))</f>
        <v>1</v>
      </c>
      <c r="CQ32" s="127">
        <f>IF(RECH_CATEGORIE=FALSE,1,IF(REFERENCEMENT_FACADE[[#This Row],[Colonne catégorie visée]]="ERREUR",0,IF(AND(RECH_CATEGORIE=TRUE,MATCH(VALUE(LEFT(REFERENCEMENT_FACADE[[#This Row],[Colonne zone visée]],1)),LISTE_ZONE_SISMIQUE,0)&gt;=MATCH(ZONE_SIS_VISEE,LISTE_ZONE_SISMIQUE,0),MATCH(REFERENCEMENT_FACADE[[#This Row],[Colonne catégorie visée]],LISTE_CATEGORIE_BATIMENT,0)&gt;=MATCH(CATEG_VISEE,LISTE_CATEGORIE_BATIMENT,0)),1,0)))</f>
        <v>1</v>
      </c>
      <c r="CR32" s="127">
        <f ca="1">IF(REFERENCEMENT_FACADE[[#This Row],[Eligibilité procédé]]&lt;&gt;0,COUNTIF(REFERENCEMENT_FACADE[Eligibilité procédé],"&lt;="&amp;REFERENCEMENT_FACADE[[#This Row],[Eligibilité procédé]])-COUNTIF(REFERENCEMENT_FACADE[Eligibilité procédé],"=0"),ROWS(REFERENCEMENT_FACADE[Ordre]))</f>
        <v>15</v>
      </c>
      <c r="CS32" s="127">
        <f ca="1">IF(COUNTIF((REFERENCEMENT_FACADE[[#This Row],[Validité]:[zone de simicité]]),"&lt;&gt;"&amp;"")=SUM(REFERENCEMENT_FACADE[[#This Row],[Validité]:[zone de simicité]]),ROW(REFERENCEMENT_FACADE[[#This Row],[zone de simicité]]),"")</f>
        <v>32</v>
      </c>
      <c r="CT32" s="48" t="str">
        <f>CONCATENATE(REFERENCEMENT_FACADE[[#This Row],[TYPE DE DOCUMENT DE REFERENCE]]," ",REFERENCEMENT_FACADE[[#This Row],[REF]]," du procédé ",REFERENCEMENT_FACADE[[#This Row],[NOM COMMERCIAL DU PROCEDE]]," : vise la pose sur : ",IF(MID(REFERENCEMENT_FACADE[[#This Row],[COB (NF DTU 31.2)]],1,3)="OUI","COB (NF DTU 31.2) ; ",""),IF(MID(REFERENCEMENT_FACADE[[#This Row],[CLT (Sous AT/DTA)]],1,3)="OUI","CLT (Sous AT/DTA)) ; ",""),IF(MID(REFERENCEMENT_FACADE[[#This Row],[FOB (NF DTU 31.4)]],1,3)="OUI","FOB (NF DTU 31.4) ; ",""),IF(MID(REFERENCEMENT_FACADE[[#This Row],[FOB (Sous AT/DTA/ATEx)]],1,3)="OUI","FOB (Sous AT/DTA/ATEx) ; ",""),"pour une hauteur max de ",REFERENCEMENT_FACADE[[#This Row],[LIMITATION DE HAUTEUR DE FACADE]],"m")</f>
        <v>Avis Technique 2.1/23-1836_V1 du procédé LOGISKIN : vise la pose sur : FOB (Sous AT/DTA/ATEx) ; pour une hauteur max de 36m</v>
      </c>
    </row>
    <row r="33" spans="1:98" s="5" customFormat="1" ht="409.6" x14ac:dyDescent="0.3">
      <c r="A33" s="130">
        <v>45085</v>
      </c>
      <c r="B33" s="125" t="s">
        <v>114</v>
      </c>
      <c r="C33" s="125"/>
      <c r="D33" s="43" t="s">
        <v>1758</v>
      </c>
      <c r="E33" s="125"/>
      <c r="F33" s="125" t="s">
        <v>1169</v>
      </c>
      <c r="G33" s="173" t="s">
        <v>1170</v>
      </c>
      <c r="H33" s="174" t="s">
        <v>10</v>
      </c>
      <c r="I33" s="175" t="s">
        <v>27</v>
      </c>
      <c r="J33" s="176" t="s">
        <v>27</v>
      </c>
      <c r="K33" s="172" t="s">
        <v>9</v>
      </c>
      <c r="L33" s="68" t="str">
        <f>IF(REFERENCEMENT_FACADE[[#This Row],[Charpente bois (NF DTU 31.1)]]="OUI","SO",IF(OR(REFERENCEMENT_FACADE[[#This Row],[FOB (Sous AT/DTA/ATEx)]]="OUI",REFERENCEMENT_FACADE[[#This Row],[FOB (NF DTU 31.4)]]="OUI"),"OUI","SO"))</f>
        <v>OUI</v>
      </c>
      <c r="M33" s="177" t="s">
        <v>27</v>
      </c>
      <c r="N33" s="178" t="s">
        <v>357</v>
      </c>
      <c r="O33" s="125" t="s">
        <v>357</v>
      </c>
      <c r="P33" s="125" t="s">
        <v>357</v>
      </c>
      <c r="Q33" s="125" t="s">
        <v>357</v>
      </c>
      <c r="R33" s="125" t="s">
        <v>357</v>
      </c>
      <c r="S33" s="125" t="s">
        <v>10</v>
      </c>
      <c r="T33" s="125" t="s">
        <v>10</v>
      </c>
      <c r="U33" s="125" t="s">
        <v>10</v>
      </c>
      <c r="V33" s="125" t="s">
        <v>10</v>
      </c>
      <c r="W33" s="173" t="s">
        <v>10</v>
      </c>
      <c r="X33" s="178" t="s">
        <v>357</v>
      </c>
      <c r="Y33" s="125" t="s">
        <v>357</v>
      </c>
      <c r="Z33" s="125" t="s">
        <v>357</v>
      </c>
      <c r="AA33" s="125" t="s">
        <v>10</v>
      </c>
      <c r="AB33" s="125" t="s">
        <v>10</v>
      </c>
      <c r="AC33" s="125" t="s">
        <v>10</v>
      </c>
      <c r="AD33" s="125" t="s">
        <v>10</v>
      </c>
      <c r="AE33" s="125" t="s">
        <v>10</v>
      </c>
      <c r="AF33" s="125" t="s">
        <v>10</v>
      </c>
      <c r="AG33" s="173" t="s">
        <v>10</v>
      </c>
      <c r="AH33" s="163" t="s">
        <v>1547</v>
      </c>
      <c r="AI33" s="164"/>
      <c r="AJ33" s="205" t="s">
        <v>1707</v>
      </c>
      <c r="AK33" s="205" t="s">
        <v>1707</v>
      </c>
      <c r="AL33" s="205" t="s">
        <v>1707</v>
      </c>
      <c r="AM33" s="205" t="s">
        <v>1707</v>
      </c>
      <c r="AN33" s="205" t="s">
        <v>1707</v>
      </c>
      <c r="AO33" s="120"/>
      <c r="AP33" s="120"/>
      <c r="AQ33" s="120"/>
      <c r="AR33" s="120"/>
      <c r="AS33" s="120"/>
      <c r="AT33" s="205" t="s">
        <v>1707</v>
      </c>
      <c r="AU33" s="205" t="s">
        <v>1707</v>
      </c>
      <c r="AV33" s="205" t="s">
        <v>1707</v>
      </c>
      <c r="AW33" s="120"/>
      <c r="AX33" s="120"/>
      <c r="AY33" s="120"/>
      <c r="AZ33" s="120"/>
      <c r="BA33" s="120"/>
      <c r="BB33" s="120"/>
      <c r="BC33" s="120"/>
      <c r="BD33" s="135" t="s">
        <v>1705</v>
      </c>
      <c r="BE33" s="178">
        <v>4</v>
      </c>
      <c r="BF33" s="125" t="s">
        <v>328</v>
      </c>
      <c r="BG33" s="125" t="s">
        <v>328</v>
      </c>
      <c r="BH33" s="125" t="s">
        <v>328</v>
      </c>
      <c r="BI33" s="179" t="s">
        <v>1175</v>
      </c>
      <c r="BJ33" s="40" t="s">
        <v>1394</v>
      </c>
      <c r="BK33" s="180" t="s">
        <v>662</v>
      </c>
      <c r="BL33" s="178">
        <v>2</v>
      </c>
      <c r="BM33" s="125" t="s">
        <v>1170</v>
      </c>
      <c r="BN33" s="125" t="s">
        <v>505</v>
      </c>
      <c r="BO33" s="125" t="s">
        <v>1171</v>
      </c>
      <c r="BP33" s="181"/>
      <c r="BQ33" s="181">
        <v>44497</v>
      </c>
      <c r="BR33" s="188">
        <v>45747</v>
      </c>
      <c r="BS33" s="182">
        <f ca="1">+(REFERENCEMENT_FACADE[[#This Row],[AVIS LIMITE AU / VALIDITE]]&gt;=TODAY())*1</f>
        <v>1</v>
      </c>
      <c r="BT33" s="125" t="s">
        <v>28</v>
      </c>
      <c r="BU33" s="125" t="str">
        <f ca="1">IF(REFERENCEMENT_FACADE[[#This Row],[ -&gt; AT/DTA : Sur liste verte C2p (OUI/NON)
-&gt; ATex (Avis favorable / Avis défavorable)
-&gt; Autre : SO]]&lt;&gt;"",IF(AND(OR(REFERENCEMENT_FACADE[[#This Row],[ -&gt; AT/DTA : Sur liste verte C2p (OUI/NON)
-&gt; ATex (Avis favorable / Avis défavorable)
-&gt; Autre : SO]]="OUI",REFERENCEMENT_FACADE[[#This Row],[ -&gt; AT/DTA : Sur liste verte C2p (OUI/NON)
-&gt; ATex (Avis favorable / Avis défavorable)
-&gt; Autre : SO]]="FAVORABLE",REFERENCEMENT_FACADE[[#This Row],[ -&gt; AT/DTA : Sur liste verte C2p (OUI/NON)
-&gt; ATex (Avis favorable / Avis défavorable)
-&gt; Autre : SO]]="SO
(DTU)",REFERENCEMENT_FACADE[[#This Row],[ -&gt; AT/DTA : Sur liste verte C2p (OUI/NON)
-&gt; ATex (Avis favorable / Avis défavorable)
-&gt; Autre : SO]]="SO 
(RECO -RAGE)",REFERENCEMENT_FACADE[[#This Row],[ -&gt; AT/DTA : Sur liste verte C2p (OUI/NON)
-&gt; ATex (Avis favorable / Avis défavorable)
-&gt; Autre : SO]]="OUI AVEC UN SUIVI DU RETOUR D'EXPERIENCE",
REFERENCEMENT_FACADE[[#This Row],[ -&gt; AT/DTA : Sur liste verte C2p (OUI/NON)
-&gt; ATex (Avis favorable / Avis défavorable)
-&gt; Autre : SO]]="SO 
(RP)"),REFERENCEMENT_FACADE[[#This Row],[VALIDITE]]=1),"TC",IF(REFERENCEMENT_FACADE[[#This Row],[VALIDITE]]=0,"TNC"&amp;CHAR(10)&amp;"(L'évaluation technique n'est plus valide)",IF(REFERENCEMENT_FACADE[[#This Row],[TYPE DE DOCUMENT DE REFERENCE]]="Appréciation Technique de Transition","TNC"&amp;CHAR(10)&amp;"(Les Appréciations Techniques de Transition ne sont pas reconnues en technique courante)",IF(REFERENCEMENT_FACADE[[#This Row],[ -&gt; AT/DTA : Sur liste verte C2p (OUI/NON)
-&gt; ATex (Avis favorable / Avis défavorable)
-&gt; Autre : SO]]="NON (EVALUATION RECENTE)","TNC"&amp;CHAR(10)&amp;"(Non sur liste verte de la C2p à date de référencement / EVALUATION RECENTE)","TNC"&amp;CHAR(10)&amp;"(N'est pas sur liste verte de la C2p à date du référencement)")))))</f>
        <v>TC</v>
      </c>
      <c r="BV33" s="173" t="s">
        <v>1380</v>
      </c>
      <c r="BW33" s="178" t="s">
        <v>1172</v>
      </c>
      <c r="BX33" s="125" t="s">
        <v>279</v>
      </c>
      <c r="BY33" s="173"/>
      <c r="BZ33" s="183"/>
      <c r="CA33" s="321" t="s">
        <v>1174</v>
      </c>
      <c r="CB33" s="184"/>
      <c r="CC33" s="127" t="str">
        <f>IF(OR(REFERENCEMENT_FACADE[[#This Row],[TYPE DE DOCUMENT DE REFERENCE]]="Document Technique d'Application (DTA)",REFERENCEMENT_FACADE[[#This Row],[TYPE DE DOCUMENT DE REFERENCE]]="Avis Technique"),CONCATENATE("https://evaluation.cstb.fr/fr/avis-technique/detail/",SUBSTITUTE(REFERENCEMENT_FACADE[[#This Row],[REF]],"/","-"),"/"),IF(REFERENCEMENT_FACADE[[#This Row],[TYPE DE DOCUMENT DE REFERENCE]]=("Appréciation Technique d'Expérimentation (ATEx cas a)"),CONCATENATE("https://evaluation.cstb.fr/fr/appreciation-technique-expertise-atex/detail/",SUBSTITUTE(REFERENCEMENT_FACADE[[#This Row],[REF]],"_","-"),"/"),CONCATENATE("https://evaluation.cstb.fr/fr/appreciation-technique-transition-att/download/att-",SUBSTITUTE(SUBSTITUTE(REFERENCEMENT_FACADE[[#This Row],[REF]],"/","-"),"_","-"),"/")))</f>
        <v>https://evaluation.cstb.fr/fr/appreciation-technique-expertise-atex/detail/2944-v1/</v>
      </c>
      <c r="CD33" s="127"/>
      <c r="CE33" s="127" t="str">
        <f>CONCATENATE(IF(REFERENCEMENT_FACADE[[#This Row],[Ancienne version]]=""," ",CONCATENATE(IF(OR(REFERENCEMENT_FACADE[[#This Row],[TYPE DE DOCUMENT DE REFERENCE]]="Avis Technique",REFERENCEMENT_FACADE[[#This Row],[TYPE DE DOCUMENT DE REFERENCE]]="ATEx"),"L'","Le "),REFERENCEMENT_FACADE[[#This Row],[TYPE DE DOCUMENT DE REFERENCE]]," n°",REFERENCEMENT_FACADE[[#This Row],[REF]]," annule et remplace ",IF(OR(REFERENCEMENT_FACADE[[#This Row],[TYPE DE DOCUMENT DE REFERENCE]]="Avis Technique",REFERENCEMENT_FACADE[[#This Row],[TYPE DE DOCUMENT DE REFERENCE]]="ATEx"),"l' ","le "),REFERENCEMENT_FACADE[[#This Row],[TYPE DE DOCUMENT DE REFERENCE]]," n° ",REFERENCEMENT_FACADE[[#This Row],[Ancienne version]])),
IF(AND(REFERENCEMENT_FACADE[[#This Row],[Ancienne version]]&lt;&gt;"",REFERENCEMENT_FACADE[[#This Row],[ -&gt; AT/DTA : Sur liste verte C2p (OUI/NON)
-&gt; ATex (Avis favorable / Avis défavorable)
-&gt; Autre : SO]]="OUI"),CHAR(10),""),
IF(REFERENCEMENT_FACADE[[#This Row],[ -&gt; AT/DTA : Sur liste verte C2p (OUI/NON)
-&gt; ATex (Avis favorable / Avis défavorable)
-&gt; Autre : SO]]="OUI","Sur liste verte de la C2p à la date du référencement",""))</f>
        <v xml:space="preserve"> </v>
      </c>
      <c r="CF33" s="127" t="str">
        <f>IF((SUPP_VISE=LISTES!$Q$2),REFERENCEMENT_FACADE[[#This Row],[Charpente bois (NF DTU 31.1)]],
IF((SUPP_VISE=LISTES!$Q$3),REFERENCEMENT_FACADE[[#This Row],[COB (NF DTU 31.2)]],
IF((SUPP_VISE=LISTES!$Q$4),REFERENCEMENT_FACADE[[#This Row],[FOB (NF DTU 31.4)]],
IF((SUPP_VISE=LISTES!$Q$5),REFERENCEMENT_FACADE[[#This Row],[FOB (Sous AT/DTA/ATEx)]],
IF((SUPP_VISE=LISTES!$Q$6),REFERENCEMENT_FACADE[[#This Row],[FOB (NF DTU 31.4 et/ou Sous AT/DTA/Atex)]],
IF((SUPP_VISE=LISTES!$Q$7),REFERENCEMENT_FACADE[[#This Row],[CLT (Sous AT/DTA)]],"ERREUR"))))))</f>
        <v>ERREUR</v>
      </c>
      <c r="CG33" s="127" t="str">
        <f>IF((HAUT_VISEE&lt;=6),IF(OR(MID(SITUA_VISEE,1,1)="a",MID(SITUA_VISEE,1,1)="b",MID(SITUA_VISEE,1,1)="c"),REFERENCEMENT_FACADE[[#This Row],[≤ 6 m (situation a à c)]],REFERENCEMENT_FACADE[[#This Row],[≤ 6 m (situation d)]]),
IF(AND(6&lt;HAUT_VISEE,HAUT_VISEE&lt;=9),IF(OR(MID(SITUA_VISEE,1,1)="a",MID(SITUA_VISEE,1,1)="b",MID(SITUA_VISEE,1,1)="c"),REFERENCEMENT_FACADE[[#This Row],[≤ 9 m (situation a à c)]],REFERENCEMENT_FACADE[[#This Row],[≤ 9 m (situation d)]]),
IF(AND(9&lt;HAUT_VISEE,HAUT_VISEE&lt;=10),IF(OR(MID(SITUA_VISEE,1,1)="a",MID(SITUA_VISEE,1,1)="b",MID(SITUA_VISEE,1,1)="c"),REFERENCEMENT_FACADE[[#This Row],[≤ 10 m (situation a à c)]],REFERENCEMENT_FACADE[[#This Row],[≤ 10 m (situation d)]]),
IF(AND(10&lt;HAUT_VISEE,HAUT_VISEE&lt;=18),IF(OR(MID(SITUA_VISEE,1,1)="a",MID(SITUA_VISEE,1,1)="b",MID(SITUA_VISEE,1,1)="c"),REFERENCEMENT_FACADE[[#This Row],[≤ 15 m (situation a à c)]],REFERENCEMENT_FACADE[[#This Row],[≤ 15 m (situation d)]]),
IF(AND(10&lt;HAUT_VISEE,HAUT_VISEE&lt;=18),IF(OR(MID(SITUA_VISEE,1,1)="a",MID(SITUA_VISEE,1,1)="b",MID(SITUA_VISEE,1,1)="c"),REFERENCEMENT_FACADE[[#This Row],[≤ 18 m (situation a à c)]],REFERENCEMENT_FACADE[[#This Row],[≤ 18 m (situation d)]]),
IF(AND(18&lt;HAUT_VISEE,HAUT_VISEE&lt;=28),IF(OR(MID(SITUA_VISEE,1,1)="a",MID(SITUA_VISEE,1,1)="b",MID(SITUA_VISEE,1,1)="c"),REFERENCEMENT_FACADE[[#This Row],[≤ 28 m (situation a à c)]],REFERENCEMENT_FACADE[[#This Row],[≤ 28 m (situation d)]]),
IF(AND(28&lt;HAUT_VISEE,HAUT_VISEE&lt;=34),IF(OR(MID(SITUA_VISEE,1,1)="a",MID(SITUA_VISEE,1,1)="b",MID(SITUA_VISEE,1,1)="c"),REFERENCEMENT_FACADE[[#This Row],[≤ 34 m (situation a à c)]],REFERENCEMENT_FACADE[[#This Row],[≤ 34 m (situation d)]]),
IF(AND(34&lt;HAUT_VISEE,HAUT_VISEE&lt;=36),IF(OR(MID(SITUA_VISEE,1,1)="a",MID(SITUA_VISEE,1,1)="b",MID(SITUA_VISEE,1,1)="c"),REFERENCEMENT_FACADE[[#This Row],[≤ 36 m (situation a à c)]],REFERENCEMENT_FACADE[[#This Row],[≤ 36 m (situation d)]]),
IF(AND(36&lt;HAUT_VISEE,HAUT_VISEE&lt;=40),IF(OR(MID(SITUA_VISEE,1,1)="a",MID(SITUA_VISEE,1,1)="b",MID(SITUA_VISEE,1,1)="c"),REFERENCEMENT_FACADE[[#This Row],[≤ 40 m (situation a à c)]],REFERENCEMENT_FACADE[[#This Row],[≤ 40 m (situation d)]]),
IF(AND(40&lt;HAUT_VISEE,HAUT_VISEE&lt;=50),IF(OR(MID(SITUA_VISEE,1,1)="a",MID(SITUA_VISEE,1,1)="b",MID(SITUA_VISEE,1,1)="c"),REFERENCEMENT_FACADE[[#This Row],[≤ 50 m (situation a à c)]],REFERENCEMENT_FACADE[[#This Row],[≤ 50 m (situation d)]]),"ERREUR"))))))))))</f>
        <v>OUI*</v>
      </c>
      <c r="CH33" s="127">
        <f>IF(MID(SITUA_VISEE,1,1)="d",
IF(MID(REFERENCEMENT_FACADE[[#This Row],[≤ 50 m (situation d)]],1,3)="OUI",50,IF(MID(REFERENCEMENT_FACADE[[#This Row],[≤ 40 m (situation d)]],1,3)="OUI",40,IF(MID(REFERENCEMENT_FACADE[[#This Row],[≤ 36 m (situation d)]],1,3)="OUI",36,IF(MID(REFERENCEMENT_FACADE[[#This Row],[≤ 34 m (situation d)]],1,3)="OUI",34,IF(MID(REFERENCEMENT_FACADE[[#This Row],[≤ 28 m (situation d)]],1,3)="OUI",28,IF(MID(REFERENCEMENT_FACADE[[#This Row],[≤ 18 m (situation d)]],1,3)="OUI",18,IF(MID(REFERENCEMENT_FACADE[[#This Row],[≤ 15 m (situation d)]],1,3)="OUI",15,IF(MID(REFERENCEMENT_FACADE[[#This Row],[≤ 10 m (situation d)]],1,3)="OUI",10,IF(MID(REFERENCEMENT_FACADE[[#This Row],[≤ 9 m (situation d)]],1,3)="OUI",9,IF(MID(REFERENCEMENT_FACADE[[#This Row],[≤ 6 m (situation d)]],1,3)="OUI",6,"")))))))))),
IF(MID(REFERENCEMENT_FACADE[[#This Row],[≤ 50 m (situation a à c)]],1,3)="OUI",50,IF(MID(REFERENCEMENT_FACADE[[#This Row],[≤ 40 m (situation a à c)]],1,3)="OUI",40,IF(MID(REFERENCEMENT_FACADE[[#This Row],[≤ 36 m (situation a à c)]],1,3)="OUI",36,IF(MID(REFERENCEMENT_FACADE[[#This Row],[≤ 34 m (situation a à c)]],1,3)="OUI",34,IF(MID(REFERENCEMENT_FACADE[[#This Row],[≤ 28 m (situation a à c)]],1,3)="OUI",28,IF(MID(REFERENCEMENT_FACADE[[#This Row],[≤ 18 m (situation a à c)]],1,3)="OUI",18,IF(MID(REFERENCEMENT_FACADE[[#This Row],[≤ 15 m (situation a à c)]],1,3)="OUI",15,IF(MID(REFERENCEMENT_FACADE[[#This Row],[≤ 10 m (situation a à c)]],1,3)="OUI",10,IF(MID(REFERENCEMENT_FACADE[[#This Row],[≤ 9 m (situation a à c)]],1,3)="OUI",9,IF(MID(REFERENCEMENT_FACADE[[#This Row],[≤ 6 m (situation a à c)]],1,3)="OUI",6,"")))))))))))</f>
        <v>18</v>
      </c>
      <c r="CI33" s="127" t="str">
        <f>IF(RECH_CATEGORIE=TRUE,IF((CATEG_VISEE=LISTES!$O$2),REFERENCEMENT_FACADE[[#This Row],[I]],
IF((CATEG_VISEE=LISTES!$O$3),REFERENCEMENT_FACADE[[#This Row],[II]],
IF((CATEG_VISEE=LISTES!$O$4),REFERENCEMENT_FACADE[[#This Row],[III]],
IF((CATEG_VISEE=LISTES!$O$5),REFERENCEMENT_FACADE[[#This Row],[IV]],"ERREUR")))),
REFERENCEMENT_FACADE[[#This Row],[I]]&amp;CHAR(10)&amp;REFERENCEMENT_FACADE[[#This Row],[II]]&amp;CHAR(10)&amp;REFERENCEMENT_FACADE[[#This Row],[III]]&amp;CHAR(10)&amp;REFERENCEMENT_FACADE[[#This Row],[IV]])</f>
        <v>4
4**
4**
4**</v>
      </c>
      <c r="CJ33" s="127" t="str">
        <f>IF(RECH_CATEGORIE=TRUE,IF(OR(REFERENCEMENT_FACADE[[#This Row],[I]]="NC",REFERENCEMENT_FACADE[[#This Row],[II]]="NC",REFERENCEMENT_FACADE[[#This Row],[III]]="NC",REFERENCEMENT_FACADE[[#This Row],[IV]]="NC"),"ERREUR",IF(MID(ZONE_SIS_VISEE,1,1)&lt;=MID(REFERENCEMENT_FACADE[[#This Row],[IV]],1,1),REFERENCEMENT_FACADE[[#Headers],[IV]],IF(MID(ZONE_SIS_VISEE,1,1)&lt;=MID(REFERENCEMENT_FACADE[[#This Row],[III]],1,1),REFERENCEMENT_FACADE[[#Headers],[III]],IF(MID(ZONE_SIS_VISEE,1,1)&lt;=MID(REFERENCEMENT_FACADE[[#This Row],[II]],1,1),REFERENCEMENT_FACADE[[#Headers],[II]],IF(MID(ZONE_SIS_VISEE,1,1)&lt;=MID(REFERENCEMENT_FACADE[[#This Row],[I]],1,1),REFERENCEMENT_FACADE[[#Headers],[I]],""))))),
REFERENCEMENT_FACADE[[#Headers],[I]]&amp;CHAR(10)&amp;REFERENCEMENT_FACADE[[#Headers],[II]]&amp;CHAR(10)&amp;REFERENCEMENT_FACADE[[#Headers],[III]]&amp;CHAR(10)&amp;REFERENCEMENT_FACADE[[#Headers],[IV]])</f>
        <v>I
II
III
IV</v>
      </c>
      <c r="CK33" s="127" t="str">
        <f>CONCATENATE(IF(MID(REFERENCEMENT_FACADE[[#This Row],[Charpente bois (NF DTU 31.1)]],1,3)="oui",LISTES!$Q$2,""),IF(AND(MID(REFERENCEMENT_FACADE[[#This Row],[COB (NF DTU 31.2)]],1,3)="oui",MID(REFERENCEMENT_FACADE[[#This Row],[Charpente bois (NF DTU 31.1)]],1,3)="oui")," / ",""),IF(MID(REFERENCEMENT_FACADE[[#This Row],[COB (NF DTU 31.2)]],1,3)="oui",LISTES!$Q$3,""),IF(OR(AND(MID(REFERENCEMENT_FACADE[[#This Row],[COB (NF DTU 31.2)]],1,3)="oui",MID(REFERENCEMENT_FACADE[[#This Row],[FOB (NF DTU 31.4)]],1,3)="oui"),AND(MID(REFERENCEMENT_FACADE[[#This Row],[COB (NF DTU 31.2)]],1,3)="oui",MID(REFERENCEMENT_FACADE[[#This Row],[CLT (Sous AT/DTA)]],1,3)="oui"))," / ",""),IF(MID(REFERENCEMENT_FACADE[[#This Row],[FOB (NF DTU 31.4)]],1,3)="oui",LISTES!$Q$4,""),IF(AND(MID(REFERENCEMENT_FACADE[[#This Row],[CLT (Sous AT/DTA)]],1,3)="oui",MID(REFERENCEMENT_FACADE[[#This Row],[FOB (NF DTU 31.4)]],1,3)="oui")," / ",""),IF(MID(REFERENCEMENT_FACADE[[#This Row],[CLT (Sous AT/DTA)]],1,3)="oui",LISTES!$Q$7,IF(MID(REFERENCEMENT_FACADE[[#This Row],[FOB (Sous AT/DTA/ATEx)]],1,3)="oui",LISTES!$Q$5,"")))</f>
        <v>FOB (Sous AT/DTA/ATEx)</v>
      </c>
      <c r="CL33" s="127" t="str">
        <f>IF(AND(RECH_HAUTEUR=TRUE,HAUT_VISEE&lt;&gt;"",SITUA_VISEE&lt;&gt;""),IF(MID(SITUA_VISEE,1,1)="d",
IF(MID(REFERENCEMENT_FACADE[[#This Row],[≤ 50 m (situation d)]],1,3)="OUI","≤ 50 m",IF(MID(REFERENCEMENT_FACADE[[#This Row],[≤ 40 m (situation d)]],1,3)="OUI","≤ 40 m",IF(MID(REFERENCEMENT_FACADE[[#This Row],[≤ 36 m (situation d)]],1,3)="OUI","≤ 36 m",IF(MID(REFERENCEMENT_FACADE[[#This Row],[≤ 34 m (situation d)]],1,3)="OUI","≤ 34 m",IF(MID(REFERENCEMENT_FACADE[[#This Row],[≤ 28 m (situation d)]],1,3)="OUI","≤ 28 m",IF(MID(REFERENCEMENT_FACADE[[#This Row],[≤ 18 m (situation d)]],1,3)="OUI","≤ 18 m",IF(MID(REFERENCEMENT_FACADE[[#This Row],[≤ 15 m (situation d)]],1,3)="OUI","≤ 15 m",IF(MID(REFERENCEMENT_FACADE[[#This Row],[≤ 10 m (situation d)]],1,3)="OUI","≤ 10 m",IF(MID(REFERENCEMENT_FACADE[[#This Row],[≤ 9 m (situation d)]],1,3)="OUI","≤ 9 m",IF(MID(REFERENCEMENT_FACADE[[#This Row],[≤ 6 m (situation d)]],1,3)="OUI","≤ 6 m","")))))))))),
IF(MID(REFERENCEMENT_FACADE[[#This Row],[≤ 50 m (situation a à c)]],1,3)="OUI","≤ 50 m",IF(MID(REFERENCEMENT_FACADE[[#This Row],[≤ 40 m (situation a à c)]],1,3)="OUI","≤ 40 m",IF(MID(REFERENCEMENT_FACADE[[#This Row],[≤ 36 m (situation a à c)]],1,3)="OUI","≤ 36 m",IF(MID(REFERENCEMENT_FACADE[[#This Row],[≤ 34 m (situation a à c)]],1,3)="OUI","≤ 34 m",IF(MID(REFERENCEMENT_FACADE[[#This Row],[≤ 28 m (situation a à c)]],1,3)="OUI","≤ 28 m",IF(MID(REFERENCEMENT_FACADE[[#This Row],[≤ 18 m (situation a à c)]],1,3)="OUI","≤ 18 m",IF(MID(REFERENCEMENT_FACADE[[#This Row],[≤ 15 m (situation a à c)]],1,3)="OUI","≤ 15 m",IF(MID(REFERENCEMENT_FACADE[[#This Row],[≤ 10 m (situation a à c)]],1,3)="OUI","≤ 10 m",IF(MID(REFERENCEMENT_FACADE[[#This Row],[≤ 9 m (situation a à c)]],1,3)="OUI","≤ 9 m",IF(MID(REFERENCEMENT_FACADE[[#This Row],[≤ 6 m (situation a à c)]],1,3)="OUI","≤ 6 m",""))))))))))),
CONCATENATE(IF(MID(REFERENCEMENT_FACADE[[#This Row],[≤ 50 m (situation a à c)]],1,3)="OUI","(Situation a à c) h≤ 50 m"&amp;CHAR(10),IF(MID(REFERENCEMENT_FACADE[[#This Row],[≤ 40 m (situation a à c)]],1,3)="OUI","(Situation a à c) h≤ 40 m"&amp;CHAR(10),IF(MID(REFERENCEMENT_FACADE[[#This Row],[≤ 36 m (situation a à c)]],1,3)="OUI","(Situation a à c) h≤ 36 m"&amp;CHAR(10),IF(MID(REFERENCEMENT_FACADE[[#This Row],[≤ 34 m (situation a à c)]],1,3)="OUI","(Situation a à c) h≤ 34 m"&amp;CHAR(10),IF(MID(REFERENCEMENT_FACADE[[#This Row],[≤ 28 m (situation a à c)]],1,3)="OUI","(Situation a à c) h≤ 28 m"&amp;CHAR(10),IF(MID(REFERENCEMENT_FACADE[[#This Row],[≤ 18 m (situation a à c)]],1,3)="OUI","(Situation a à c) h≤ 18 m"&amp;CHAR(10),IF(MID(REFERENCEMENT_FACADE[[#This Row],[≤ 15 m (situation a à c)]],1,3)="OUI","(Situation a à c) h≤ 15 m"&amp;CHAR(10),IF(MID(REFERENCEMENT_FACADE[[#This Row],[≤ 10 m (situation a à c)]],1,3)="OUI","(Situation a à c) h≤ 10 m"&amp;CHAR(10),IF(MID(REFERENCEMENT_FACADE[[#This Row],[≤ 9 m (situation a à c)]],1,3)="OUI","(Situation a à c) h≤ 9 m"&amp;CHAR(10),IF(MID(REFERENCEMENT_FACADE[[#This Row],[≤ 6 m (situation a à c)]],1,3)="OUI","(Situation a à c) h≤ 6 m"&amp;CHAR(10),"")))))))))),IF(MID(REFERENCEMENT_FACADE[[#This Row],[≤ 50 m (situation d)]],1,3)="OUI","(Situation d) h≤ 50 m",IF(MID(REFERENCEMENT_FACADE[[#This Row],[≤ 40 m (situation d)]],1,3)="OUI","(Situation d) h≤ 40 m",IF(MID(REFERENCEMENT_FACADE[[#This Row],[≤ 36 m (situation d)]],1,3)="OUI","(Situation d) h≤ 36 m",IF(MID(REFERENCEMENT_FACADE[[#This Row],[≤ 34 m (situation d)]],1,3)="OUI","(Situation d) h≤ 34 m",IF(MID(REFERENCEMENT_FACADE[[#This Row],[≤ 28 m (situation d)]],1,3)="OUI","(Situation d) h≤ 28 m",IF(MID(REFERENCEMENT_FACADE[[#This Row],[≤ 18 m (situation d)]],1,3)="OUI","(Situation d) h≤ 18 m",IF(MID(REFERENCEMENT_FACADE[[#This Row],[≤ 15 m (situation d)]],1,3)="OUI","(Situation d) h≤ 15 m",IF(MID(REFERENCEMENT_FACADE[[#This Row],[≤ 10 m (situation d)]],1,3)="OUI","(Situation d) h≤ 10 m",IF(MID(REFERENCEMENT_FACADE[[#This Row],[≤ 9 m (situation d)]],1,3)="OUI","(Situation d) h≤ 9 m",IF(MID(REFERENCEMENT_FACADE[[#This Row],[≤ 6 m (situation d)]],1,3)="OUI","(Situation d) h≤ 6 m",""))))))))))))</f>
        <v>(Situation a à c) h≤ 18 m
(Situation d) h≤ 10 m</v>
      </c>
      <c r="CM33" s="127" t="str">
        <f>IF(OR(RECH_HAUTEUR=FALSE,HAUT_VISEE="",SITUA_VISEE=""),REFERENCEMENT_FACADE[[#This Row],[Cas où rien n''est sélectionné en hauteur]],
IF((HAUT_VISEE&lt;=6),IF(OR(MID(SITUA_VISEE,1,1)="a",MID(SITUA_VISEE,1,1)="b",MID(SITUA_VISEE,1,1)="c"),REFERENCEMENT_FACADE[[#This Row],[≤ 6 m (a à c)]],REFERENCEMENT_FACADE[[#This Row],[≤ 6 m (d)]]),
IF(AND(6&lt;HAUT_VISEE,HAUT_VISEE&lt;=9),IF(OR(MID(SITUA_VISEE,1,1)="a",MID(SITUA_VISEE,1,1)="b",MID(SITUA_VISEE,1,1)="c"),REFERENCEMENT_FACADE[[#This Row],[≤ 9 m (a à c)]],REFERENCEMENT_FACADE[[#This Row],[≤ 9 m (d)]]),
IF(AND(9&lt;HAUT_VISEE,HAUT_VISEE&lt;=10),IF(OR(MID(SITUA_VISEE,1,1)="a",MID(SITUA_VISEE,1,1)="b",MID(SITUA_VISEE,1,1)="c"),REFERENCEMENT_FACADE[[#This Row],[≤ 10 m (a à c)]],REFERENCEMENT_FACADE[[#This Row],[≤ 10 m (d)]]),
IF(AND(10&lt;HAUT_VISEE,HAUT_VISEE&lt;=18),IF(OR(MID(SITUA_VISEE,1,1)="a",MID(SITUA_VISEE,1,1)="b",MID(SITUA_VISEE,1,1)="c"),REFERENCEMENT_FACADE[[#This Row],[≤ 18 m (a à c)]],REFERENCEMENT_FACADE[[#This Row],[≤ 18 m (d)]]),
IF(AND(18&lt;HAUT_VISEE,HAUT_VISEE&lt;=28),IF(OR(MID(SITUA_VISEE,1,1)="a",MID(SITUA_VISEE,1,1)="b",MID(SITUA_VISEE,1,1)="c"),REFERENCEMENT_FACADE[[#This Row],[≤ 28 m (a à c)]],REFERENCEMENT_FACADE[[#This Row],[≤ 28 m (d)]]),
IF(AND(28&lt;HAUT_VISEE,HAUT_VISEE&lt;=34),IF(OR(MID(SITUA_VISEE,1,1)="a",MID(SITUA_VISEE,1,1)="b",MID(SITUA_VISEE,1,1)="c"),REFERENCEMENT_FACADE[[#This Row],[≤ 34 m (a à c)]],REFERENCEMENT_FACADE[[#This Row],[≤ 34 m (d)]]),
IF(AND(34&lt;HAUT_VISEE,HAUT_VISEE&lt;=36),IF(OR(MID(SITUA_VISEE,1,1)="a",MID(SITUA_VISEE,1,1)="b",MID(SITUA_VISEE,1,1)="c"),REFERENCEMENT_FACADE[[#This Row],[≤ 36 m (a à c)]],REFERENCEMENT_FACADE[[#This Row],[≤ 36 m (d)]]),
IF(AND(36&lt;HAUT_VISEE,HAUT_VISEE&lt;=40),IF(OR(MID(SITUA_VISEE,1,1)="a",MID(SITUA_VISEE,1,1)="b",MID(SITUA_VISEE,1,1)="c"),REFERENCEMENT_FACADE[[#This Row],[≤ 40 m (a à c)]],REFERENCEMENT_FACADE[[#This Row],[≤ 40 m (d)]]),
IF(AND(40&lt;HAUT_VISEE,HAUT_VISEE&lt;=50),IF(OR(MID(SITUA_VISEE,1,1)="a",MID(SITUA_VISEE,1,1)="b",MID(SITUA_VISEE,1,1)="c"),REFERENCEMENT_FACADE[[#This Row],[≤ 50 m (a à c)]],REFERENCEMENT_FACADE[[#This Row],[≤ 50 m (d)]])))))))))))</f>
        <v>- Comme mentionné dans le §2.2 de l'Appréciation, le domaine d’emploi des bardages rapportés n’est pas modifié par le procédé de façade propriétaire. La limite de hauteur du domaine d’emploi indiquée ci-contre correspond donc au domaine d’emploi le plus restreint entre celui du procédé de façade et celui du revêtement extérieur. Le procédé pouvant être utilisé en façade jusqu’en 4ième famille pour des bâtiments d’habitation et jusqu’à une hauteur de plancher bas de dernier niveau de 28m pour les ERP, ERT, et comme le référentiel de la famille de revêtement extérieur ci-contre vise des hauteurs moindres, c’est donc le référentiel du revêtement qui limite le domaine d’emploi.
Nb : Le critère de recherche par hauteur n'étant pas coché ou les données (hauteur ou situation) n'étant pas saisies, l'utilisateur est alerté qu'il peut exister des limites de hauteurs et des dispositions particulières données dans le référentiel technique du procédé qui ne sont pas affichées. 
Le logiciel peut les faire apparaitre, pour ce faire : 
 - la case de recherche en fonction de la hauteur doit être cochée ;
 - les données de hauteur ET de situation du bâtiment doivent être saisies.</v>
      </c>
      <c r="CN33" s="185">
        <f ca="1">REFERENCEMENT_FACADE[[#This Row],[VALIDITE]]</f>
        <v>1</v>
      </c>
      <c r="CO33" s="127">
        <f>IF(RECH_SUPPORT=TRUE,IF(MID(REFERENCEMENT_FACADE[[#This Row],[Colonne support visé]],1,3)="OUI",1,IF(OR(MID(REFERENCEMENT_FACADE[[#This Row],[Colonne support visé]],1,3)="non",MID(REFERENCEMENT_FACADE[[#This Row],[Colonne support visé]],1,2)="SO"),0,0)),1)</f>
        <v>1</v>
      </c>
      <c r="CP33" s="127">
        <f>IF(RECH_HAUTEUR=FALSE,1,IF(AND(MID(REFERENCEMENT_FACADE[[#This Row],[Colonne situation visé]],1,3)="oui",HAUT_VISEE&lt;=REFERENCEMENT_FACADE[[#This Row],[LIMITATION DE HAUTEUR DE FACADE]],HAUT_VISEE&lt;&gt;"",SITUA_VISEE&lt;&gt;""),1,IF(MID(REFERENCEMENT_FACADE[[#This Row],[Colonne situation visé]],1,3)="non",0,"ERREUR")))</f>
        <v>1</v>
      </c>
      <c r="CQ33" s="127">
        <f>IF(RECH_CATEGORIE=FALSE,1,IF(REFERENCEMENT_FACADE[[#This Row],[Colonne catégorie visée]]="ERREUR",0,IF(AND(RECH_CATEGORIE=TRUE,MATCH(VALUE(LEFT(REFERENCEMENT_FACADE[[#This Row],[Colonne zone visée]],1)),LISTE_ZONE_SISMIQUE,0)&gt;=MATCH(ZONE_SIS_VISEE,LISTE_ZONE_SISMIQUE,0),MATCH(REFERENCEMENT_FACADE[[#This Row],[Colonne catégorie visée]],LISTE_CATEGORIE_BATIMENT,0)&gt;=MATCH(CATEG_VISEE,LISTE_CATEGORIE_BATIMENT,0)),1,0)))</f>
        <v>1</v>
      </c>
      <c r="CR33" s="127">
        <f ca="1">IF(REFERENCEMENT_FACADE[[#This Row],[Eligibilité procédé]]&lt;&gt;0,COUNTIF(REFERENCEMENT_FACADE[Eligibilité procédé],"&lt;="&amp;REFERENCEMENT_FACADE[[#This Row],[Eligibilité procédé]])-COUNTIF(REFERENCEMENT_FACADE[Eligibilité procédé],"=0"),ROWS(REFERENCEMENT_FACADE[Ordre]))</f>
        <v>16</v>
      </c>
      <c r="CS33" s="127">
        <f ca="1">IF(COUNTIF((REFERENCEMENT_FACADE[[#This Row],[Validité]:[zone de simicité]]),"&lt;&gt;"&amp;"")=SUM(REFERENCEMENT_FACADE[[#This Row],[Validité]:[zone de simicité]]),ROW(REFERENCEMENT_FACADE[[#This Row],[zone de simicité]]),"")</f>
        <v>33</v>
      </c>
      <c r="CT33" s="48" t="str">
        <f>CONCATENATE(REFERENCEMENT_FACADE[[#This Row],[TYPE DE DOCUMENT DE REFERENCE]]," ",REFERENCEMENT_FACADE[[#This Row],[REF]]," du procédé ",REFERENCEMENT_FACADE[[#This Row],[NOM COMMERCIAL DU PROCEDE]]," : vise la pose sur : ",IF(MID(REFERENCEMENT_FACADE[[#This Row],[COB (NF DTU 31.2)]],1,3)="OUI","COB (NF DTU 31.2) ; ",""),IF(MID(REFERENCEMENT_FACADE[[#This Row],[CLT (Sous AT/DTA)]],1,3)="OUI","CLT (Sous AT/DTA)) ; ",""),IF(MID(REFERENCEMENT_FACADE[[#This Row],[FOB (NF DTU 31.4)]],1,3)="OUI","FOB (NF DTU 31.4) ; ",""),IF(MID(REFERENCEMENT_FACADE[[#This Row],[FOB (Sous AT/DTA/ATEx)]],1,3)="OUI","FOB (Sous AT/DTA/ATEx) ; ",""),"pour une hauteur max de ",REFERENCEMENT_FACADE[[#This Row],[LIMITATION DE HAUTEUR DE FACADE]],"m")</f>
        <v>Appréciation Technique d'Expérimentation (ATEx cas a) 2944_v1 du procédé Façade à ossature bois non porteuse perspirante : vise la pose sur : FOB (Sous AT/DTA/ATEx) ; pour une hauteur max de 18m</v>
      </c>
    </row>
    <row r="34" spans="1:98" s="5" customFormat="1" ht="409.6" x14ac:dyDescent="0.3">
      <c r="A34" s="130">
        <v>45049</v>
      </c>
      <c r="B34" s="125" t="s">
        <v>114</v>
      </c>
      <c r="C34" s="125"/>
      <c r="D34" s="43" t="s">
        <v>1758</v>
      </c>
      <c r="E34" s="125"/>
      <c r="F34" s="125" t="s">
        <v>595</v>
      </c>
      <c r="G34" s="173" t="s">
        <v>1489</v>
      </c>
      <c r="H34" s="174" t="s">
        <v>10</v>
      </c>
      <c r="I34" s="175" t="s">
        <v>27</v>
      </c>
      <c r="J34" s="176" t="s">
        <v>27</v>
      </c>
      <c r="K34" s="176" t="s">
        <v>9</v>
      </c>
      <c r="L34" s="68" t="str">
        <f>IF(REFERENCEMENT_FACADE[[#This Row],[Charpente bois (NF DTU 31.1)]]="OUI","SO",IF(OR(REFERENCEMENT_FACADE[[#This Row],[FOB (Sous AT/DTA/ATEx)]]="OUI",REFERENCEMENT_FACADE[[#This Row],[FOB (NF DTU 31.4)]]="OUI"),"OUI","SO"))</f>
        <v>OUI</v>
      </c>
      <c r="M34" s="177" t="s">
        <v>27</v>
      </c>
      <c r="N34" s="178" t="s">
        <v>357</v>
      </c>
      <c r="O34" s="125" t="s">
        <v>357</v>
      </c>
      <c r="P34" s="125" t="s">
        <v>357</v>
      </c>
      <c r="Q34" s="125" t="s">
        <v>357</v>
      </c>
      <c r="R34" s="125" t="s">
        <v>357</v>
      </c>
      <c r="S34" s="125" t="s">
        <v>10</v>
      </c>
      <c r="T34" s="125" t="s">
        <v>10</v>
      </c>
      <c r="U34" s="125" t="s">
        <v>10</v>
      </c>
      <c r="V34" s="125" t="s">
        <v>10</v>
      </c>
      <c r="W34" s="173" t="s">
        <v>10</v>
      </c>
      <c r="X34" s="178" t="s">
        <v>357</v>
      </c>
      <c r="Y34" s="125" t="s">
        <v>357</v>
      </c>
      <c r="Z34" s="125" t="s">
        <v>357</v>
      </c>
      <c r="AA34" s="125" t="s">
        <v>10</v>
      </c>
      <c r="AB34" s="125" t="s">
        <v>10</v>
      </c>
      <c r="AC34" s="125" t="s">
        <v>10</v>
      </c>
      <c r="AD34" s="125" t="s">
        <v>10</v>
      </c>
      <c r="AE34" s="125" t="s">
        <v>10</v>
      </c>
      <c r="AF34" s="125" t="s">
        <v>10</v>
      </c>
      <c r="AG34" s="173" t="s">
        <v>10</v>
      </c>
      <c r="AH34" s="189" t="s">
        <v>1545</v>
      </c>
      <c r="AI34" s="162"/>
      <c r="AJ34" s="232" t="s">
        <v>1663</v>
      </c>
      <c r="AK34" s="232" t="s">
        <v>1663</v>
      </c>
      <c r="AL34" s="232" t="s">
        <v>1663</v>
      </c>
      <c r="AM34" s="232" t="s">
        <v>1663</v>
      </c>
      <c r="AN34" s="232" t="s">
        <v>1663</v>
      </c>
      <c r="AO34" s="162"/>
      <c r="AP34" s="162"/>
      <c r="AQ34" s="162"/>
      <c r="AR34" s="162"/>
      <c r="AS34" s="162"/>
      <c r="AT34" s="232" t="s">
        <v>1663</v>
      </c>
      <c r="AU34" s="232" t="s">
        <v>1663</v>
      </c>
      <c r="AV34" s="232" t="s">
        <v>1663</v>
      </c>
      <c r="AW34" s="162"/>
      <c r="AX34" s="162"/>
      <c r="AY34" s="162"/>
      <c r="AZ34" s="162"/>
      <c r="BA34" s="162"/>
      <c r="BB34" s="162"/>
      <c r="BC34" s="162"/>
      <c r="BD34" s="242" t="s">
        <v>1665</v>
      </c>
      <c r="BE34" s="178">
        <v>4</v>
      </c>
      <c r="BF34" s="125" t="s">
        <v>328</v>
      </c>
      <c r="BG34" s="125" t="s">
        <v>328</v>
      </c>
      <c r="BH34" s="125" t="s">
        <v>328</v>
      </c>
      <c r="BI34" s="179" t="s">
        <v>1175</v>
      </c>
      <c r="BJ34" s="40" t="s">
        <v>1394</v>
      </c>
      <c r="BK34" s="180" t="s">
        <v>662</v>
      </c>
      <c r="BL34" s="178">
        <v>2</v>
      </c>
      <c r="BM34" s="173" t="s">
        <v>596</v>
      </c>
      <c r="BN34" s="125" t="s">
        <v>12</v>
      </c>
      <c r="BO34" s="125" t="s">
        <v>597</v>
      </c>
      <c r="BP34" s="181"/>
      <c r="BQ34" s="181">
        <v>44992</v>
      </c>
      <c r="BR34" s="181">
        <v>46752</v>
      </c>
      <c r="BS34" s="182">
        <f ca="1">+(REFERENCEMENT_FACADE[[#This Row],[AVIS LIMITE AU / VALIDITE]]&gt;=TODAY())*1</f>
        <v>1</v>
      </c>
      <c r="BT34" s="125" t="s">
        <v>9</v>
      </c>
      <c r="BU34" s="125" t="str">
        <f ca="1">IF(REFERENCEMENT_FACADE[[#This Row],[ -&gt; AT/DTA : Sur liste verte C2p (OUI/NON)
-&gt; ATex (Avis favorable / Avis défavorable)
-&gt; Autre : SO]]&lt;&gt;"",IF(AND(OR(REFERENCEMENT_FACADE[[#This Row],[ -&gt; AT/DTA : Sur liste verte C2p (OUI/NON)
-&gt; ATex (Avis favorable / Avis défavorable)
-&gt; Autre : SO]]="OUI",REFERENCEMENT_FACADE[[#This Row],[ -&gt; AT/DTA : Sur liste verte C2p (OUI/NON)
-&gt; ATex (Avis favorable / Avis défavorable)
-&gt; Autre : SO]]="FAVORABLE",REFERENCEMENT_FACADE[[#This Row],[ -&gt; AT/DTA : Sur liste verte C2p (OUI/NON)
-&gt; ATex (Avis favorable / Avis défavorable)
-&gt; Autre : SO]]="SO
(DTU)",REFERENCEMENT_FACADE[[#This Row],[ -&gt; AT/DTA : Sur liste verte C2p (OUI/NON)
-&gt; ATex (Avis favorable / Avis défavorable)
-&gt; Autre : SO]]="SO 
(RECO -RAGE)",REFERENCEMENT_FACADE[[#This Row],[ -&gt; AT/DTA : Sur liste verte C2p (OUI/NON)
-&gt; ATex (Avis favorable / Avis défavorable)
-&gt; Autre : SO]]="OUI AVEC UN SUIVI DU RETOUR D'EXPERIENCE",
REFERENCEMENT_FACADE[[#This Row],[ -&gt; AT/DTA : Sur liste verte C2p (OUI/NON)
-&gt; ATex (Avis favorable / Avis défavorable)
-&gt; Autre : SO]]="SO 
(RP)"),REFERENCEMENT_FACADE[[#This Row],[VALIDITE]]=1),"TC",IF(REFERENCEMENT_FACADE[[#This Row],[VALIDITE]]=0,"TNC"&amp;CHAR(10)&amp;"(L'évaluation technique n'est plus valide)",IF(REFERENCEMENT_FACADE[[#This Row],[TYPE DE DOCUMENT DE REFERENCE]]="Appréciation Technique de Transition","TNC"&amp;CHAR(10)&amp;"(Les Appréciations Techniques de Transition ne sont pas reconnues en technique courante)",IF(REFERENCEMENT_FACADE[[#This Row],[ -&gt; AT/DTA : Sur liste verte C2p (OUI/NON)
-&gt; ATex (Avis favorable / Avis défavorable)
-&gt; Autre : SO]]="NON (EVALUATION RECENTE)","TNC"&amp;CHAR(10)&amp;"(Non sur liste verte de la C2p à date de référencement / EVALUATION RECENTE)","TNC"&amp;CHAR(10)&amp;"(N'est pas sur liste verte de la C2p à date du référencement)")))))</f>
        <v>TC</v>
      </c>
      <c r="BV34" s="173" t="s">
        <v>1378</v>
      </c>
      <c r="BW34" s="178" t="s">
        <v>658</v>
      </c>
      <c r="BX34" s="125" t="s">
        <v>659</v>
      </c>
      <c r="BY34" s="173"/>
      <c r="BZ34" s="183" t="s">
        <v>660</v>
      </c>
      <c r="CA34" s="321" t="s">
        <v>638</v>
      </c>
      <c r="CB34" s="184"/>
      <c r="CC34" s="127" t="str">
        <f>IF(OR(REFERENCEMENT_FACADE[[#This Row],[TYPE DE DOCUMENT DE REFERENCE]]="Document Technique d'Application (DTA)",REFERENCEMENT_FACADE[[#This Row],[TYPE DE DOCUMENT DE REFERENCE]]="Avis Technique"),CONCATENATE("https://evaluation.cstb.fr/fr/avis-technique/detail/",SUBSTITUTE(REFERENCEMENT_FACADE[[#This Row],[REF]],"/","-"),"/"),IF(REFERENCEMENT_FACADE[[#This Row],[TYPE DE DOCUMENT DE REFERENCE]]=("Appréciation Technique d'Expérimentation (ATEx cas a)"),CONCATENATE("https://evaluation.cstb.fr/fr/appreciation-technique-expertise-atex/detail/",SUBSTITUTE(REFERENCEMENT_FACADE[[#This Row],[REF]],"_","-"),"/"),CONCATENATE("https://evaluation.cstb.fr/fr/appreciation-technique-transition-att/download/att-",SUBSTITUTE(SUBSTITUTE(REFERENCEMENT_FACADE[[#This Row],[REF]],"/","-"),"_","-"),"/")))</f>
        <v>https://evaluation.cstb.fr/fr/avis-technique/detail/2.1-14-1636_V2/</v>
      </c>
      <c r="CD34" s="127" t="s">
        <v>760</v>
      </c>
      <c r="CE34" s="127" t="str">
        <f>CONCATENATE(IF(REFERENCEMENT_FACADE[[#This Row],[Ancienne version]]=""," ",CONCATENATE(IF(OR(REFERENCEMENT_FACADE[[#This Row],[TYPE DE DOCUMENT DE REFERENCE]]="Avis Technique",REFERENCEMENT_FACADE[[#This Row],[TYPE DE DOCUMENT DE REFERENCE]]="ATEx"),"L'","Le "),REFERENCEMENT_FACADE[[#This Row],[TYPE DE DOCUMENT DE REFERENCE]]," n°",REFERENCEMENT_FACADE[[#This Row],[REF]]," annule et remplace ",IF(OR(REFERENCEMENT_FACADE[[#This Row],[TYPE DE DOCUMENT DE REFERENCE]]="Avis Technique",REFERENCEMENT_FACADE[[#This Row],[TYPE DE DOCUMENT DE REFERENCE]]="ATEx"),"l' ","le "),REFERENCEMENT_FACADE[[#This Row],[TYPE DE DOCUMENT DE REFERENCE]]," n° ",REFERENCEMENT_FACADE[[#This Row],[Ancienne version]])),
IF(AND(REFERENCEMENT_FACADE[[#This Row],[Ancienne version]]&lt;&gt;"",REFERENCEMENT_FACADE[[#This Row],[ -&gt; AT/DTA : Sur liste verte C2p (OUI/NON)
-&gt; ATex (Avis favorable / Avis défavorable)
-&gt; Autre : SO]]="OUI"),CHAR(10),""),
IF(REFERENCEMENT_FACADE[[#This Row],[ -&gt; AT/DTA : Sur liste verte C2p (OUI/NON)
-&gt; ATex (Avis favorable / Avis défavorable)
-&gt; Autre : SO]]="OUI","Sur liste verte de la C2p à la date du référencement",""))</f>
        <v>L'Avis Technique n°2.1/14-1636_V2 annule et remplace l' Avis Technique n° 2.1/14-1636_V1.1
Sur liste verte de la C2p à la date du référencement</v>
      </c>
      <c r="CF34" s="127" t="str">
        <f>IF((SUPP_VISE=LISTES!$Q$2),REFERENCEMENT_FACADE[[#This Row],[Charpente bois (NF DTU 31.1)]],
IF((SUPP_VISE=LISTES!$Q$3),REFERENCEMENT_FACADE[[#This Row],[COB (NF DTU 31.2)]],
IF((SUPP_VISE=LISTES!$Q$4),REFERENCEMENT_FACADE[[#This Row],[FOB (NF DTU 31.4)]],
IF((SUPP_VISE=LISTES!$Q$5),REFERENCEMENT_FACADE[[#This Row],[FOB (Sous AT/DTA/ATEx)]],
IF((SUPP_VISE=LISTES!$Q$6),REFERENCEMENT_FACADE[[#This Row],[FOB (NF DTU 31.4 et/ou Sous AT/DTA/Atex)]],
IF((SUPP_VISE=LISTES!$Q$7),REFERENCEMENT_FACADE[[#This Row],[CLT (Sous AT/DTA)]],"ERREUR"))))))</f>
        <v>ERREUR</v>
      </c>
      <c r="CG34" s="127" t="str">
        <f>IF((HAUT_VISEE&lt;=6),IF(OR(MID(SITUA_VISEE,1,1)="a",MID(SITUA_VISEE,1,1)="b",MID(SITUA_VISEE,1,1)="c"),REFERENCEMENT_FACADE[[#This Row],[≤ 6 m (situation a à c)]],REFERENCEMENT_FACADE[[#This Row],[≤ 6 m (situation d)]]),
IF(AND(6&lt;HAUT_VISEE,HAUT_VISEE&lt;=9),IF(OR(MID(SITUA_VISEE,1,1)="a",MID(SITUA_VISEE,1,1)="b",MID(SITUA_VISEE,1,1)="c"),REFERENCEMENT_FACADE[[#This Row],[≤ 9 m (situation a à c)]],REFERENCEMENT_FACADE[[#This Row],[≤ 9 m (situation d)]]),
IF(AND(9&lt;HAUT_VISEE,HAUT_VISEE&lt;=10),IF(OR(MID(SITUA_VISEE,1,1)="a",MID(SITUA_VISEE,1,1)="b",MID(SITUA_VISEE,1,1)="c"),REFERENCEMENT_FACADE[[#This Row],[≤ 10 m (situation a à c)]],REFERENCEMENT_FACADE[[#This Row],[≤ 10 m (situation d)]]),
IF(AND(10&lt;HAUT_VISEE,HAUT_VISEE&lt;=18),IF(OR(MID(SITUA_VISEE,1,1)="a",MID(SITUA_VISEE,1,1)="b",MID(SITUA_VISEE,1,1)="c"),REFERENCEMENT_FACADE[[#This Row],[≤ 15 m (situation a à c)]],REFERENCEMENT_FACADE[[#This Row],[≤ 15 m (situation d)]]),
IF(AND(10&lt;HAUT_VISEE,HAUT_VISEE&lt;=18),IF(OR(MID(SITUA_VISEE,1,1)="a",MID(SITUA_VISEE,1,1)="b",MID(SITUA_VISEE,1,1)="c"),REFERENCEMENT_FACADE[[#This Row],[≤ 18 m (situation a à c)]],REFERENCEMENT_FACADE[[#This Row],[≤ 18 m (situation d)]]),
IF(AND(18&lt;HAUT_VISEE,HAUT_VISEE&lt;=28),IF(OR(MID(SITUA_VISEE,1,1)="a",MID(SITUA_VISEE,1,1)="b",MID(SITUA_VISEE,1,1)="c"),REFERENCEMENT_FACADE[[#This Row],[≤ 28 m (situation a à c)]],REFERENCEMENT_FACADE[[#This Row],[≤ 28 m (situation d)]]),
IF(AND(28&lt;HAUT_VISEE,HAUT_VISEE&lt;=34),IF(OR(MID(SITUA_VISEE,1,1)="a",MID(SITUA_VISEE,1,1)="b",MID(SITUA_VISEE,1,1)="c"),REFERENCEMENT_FACADE[[#This Row],[≤ 34 m (situation a à c)]],REFERENCEMENT_FACADE[[#This Row],[≤ 34 m (situation d)]]),
IF(AND(34&lt;HAUT_VISEE,HAUT_VISEE&lt;=36),IF(OR(MID(SITUA_VISEE,1,1)="a",MID(SITUA_VISEE,1,1)="b",MID(SITUA_VISEE,1,1)="c"),REFERENCEMENT_FACADE[[#This Row],[≤ 36 m (situation a à c)]],REFERENCEMENT_FACADE[[#This Row],[≤ 36 m (situation d)]]),
IF(AND(36&lt;HAUT_VISEE,HAUT_VISEE&lt;=40),IF(OR(MID(SITUA_VISEE,1,1)="a",MID(SITUA_VISEE,1,1)="b",MID(SITUA_VISEE,1,1)="c"),REFERENCEMENT_FACADE[[#This Row],[≤ 40 m (situation a à c)]],REFERENCEMENT_FACADE[[#This Row],[≤ 40 m (situation d)]]),
IF(AND(40&lt;HAUT_VISEE,HAUT_VISEE&lt;=50),IF(OR(MID(SITUA_VISEE,1,1)="a",MID(SITUA_VISEE,1,1)="b",MID(SITUA_VISEE,1,1)="c"),REFERENCEMENT_FACADE[[#This Row],[≤ 50 m (situation a à c)]],REFERENCEMENT_FACADE[[#This Row],[≤ 50 m (situation d)]]),"ERREUR"))))))))))</f>
        <v>OUI*</v>
      </c>
      <c r="CH34" s="127">
        <f>IF(MID(SITUA_VISEE,1,1)="d",
IF(MID(REFERENCEMENT_FACADE[[#This Row],[≤ 50 m (situation d)]],1,3)="OUI",50,IF(MID(REFERENCEMENT_FACADE[[#This Row],[≤ 40 m (situation d)]],1,3)="OUI",40,IF(MID(REFERENCEMENT_FACADE[[#This Row],[≤ 36 m (situation d)]],1,3)="OUI",36,IF(MID(REFERENCEMENT_FACADE[[#This Row],[≤ 34 m (situation d)]],1,3)="OUI",34,IF(MID(REFERENCEMENT_FACADE[[#This Row],[≤ 28 m (situation d)]],1,3)="OUI",28,IF(MID(REFERENCEMENT_FACADE[[#This Row],[≤ 18 m (situation d)]],1,3)="OUI",18,IF(MID(REFERENCEMENT_FACADE[[#This Row],[≤ 15 m (situation d)]],1,3)="OUI",15,IF(MID(REFERENCEMENT_FACADE[[#This Row],[≤ 10 m (situation d)]],1,3)="OUI",10,IF(MID(REFERENCEMENT_FACADE[[#This Row],[≤ 9 m (situation d)]],1,3)="OUI",9,IF(MID(REFERENCEMENT_FACADE[[#This Row],[≤ 6 m (situation d)]],1,3)="OUI",6,"")))))))))),
IF(MID(REFERENCEMENT_FACADE[[#This Row],[≤ 50 m (situation a à c)]],1,3)="OUI",50,IF(MID(REFERENCEMENT_FACADE[[#This Row],[≤ 40 m (situation a à c)]],1,3)="OUI",40,IF(MID(REFERENCEMENT_FACADE[[#This Row],[≤ 36 m (situation a à c)]],1,3)="OUI",36,IF(MID(REFERENCEMENT_FACADE[[#This Row],[≤ 34 m (situation a à c)]],1,3)="OUI",34,IF(MID(REFERENCEMENT_FACADE[[#This Row],[≤ 28 m (situation a à c)]],1,3)="OUI",28,IF(MID(REFERENCEMENT_FACADE[[#This Row],[≤ 18 m (situation a à c)]],1,3)="OUI",18,IF(MID(REFERENCEMENT_FACADE[[#This Row],[≤ 15 m (situation a à c)]],1,3)="OUI",15,IF(MID(REFERENCEMENT_FACADE[[#This Row],[≤ 10 m (situation a à c)]],1,3)="OUI",10,IF(MID(REFERENCEMENT_FACADE[[#This Row],[≤ 9 m (situation a à c)]],1,3)="OUI",9,IF(MID(REFERENCEMENT_FACADE[[#This Row],[≤ 6 m (situation a à c)]],1,3)="OUI",6,"")))))))))))</f>
        <v>18</v>
      </c>
      <c r="CI34" s="127" t="str">
        <f>IF(RECH_CATEGORIE=TRUE,IF((CATEG_VISEE=LISTES!$O$2),REFERENCEMENT_FACADE[[#This Row],[I]],
IF((CATEG_VISEE=LISTES!$O$3),REFERENCEMENT_FACADE[[#This Row],[II]],
IF((CATEG_VISEE=LISTES!$O$4),REFERENCEMENT_FACADE[[#This Row],[III]],
IF((CATEG_VISEE=LISTES!$O$5),REFERENCEMENT_FACADE[[#This Row],[IV]],"ERREUR")))),
REFERENCEMENT_FACADE[[#This Row],[I]]&amp;CHAR(10)&amp;REFERENCEMENT_FACADE[[#This Row],[II]]&amp;CHAR(10)&amp;REFERENCEMENT_FACADE[[#This Row],[III]]&amp;CHAR(10)&amp;REFERENCEMENT_FACADE[[#This Row],[IV]])</f>
        <v>4
4**
4**
4**</v>
      </c>
      <c r="CJ34" s="127" t="str">
        <f>IF(RECH_CATEGORIE=TRUE,IF(OR(REFERENCEMENT_FACADE[[#This Row],[I]]="NC",REFERENCEMENT_FACADE[[#This Row],[II]]="NC",REFERENCEMENT_FACADE[[#This Row],[III]]="NC",REFERENCEMENT_FACADE[[#This Row],[IV]]="NC"),"ERREUR",IF(MID(ZONE_SIS_VISEE,1,1)&lt;=MID(REFERENCEMENT_FACADE[[#This Row],[IV]],1,1),REFERENCEMENT_FACADE[[#Headers],[IV]],IF(MID(ZONE_SIS_VISEE,1,1)&lt;=MID(REFERENCEMENT_FACADE[[#This Row],[III]],1,1),REFERENCEMENT_FACADE[[#Headers],[III]],IF(MID(ZONE_SIS_VISEE,1,1)&lt;=MID(REFERENCEMENT_FACADE[[#This Row],[II]],1,1),REFERENCEMENT_FACADE[[#Headers],[II]],IF(MID(ZONE_SIS_VISEE,1,1)&lt;=MID(REFERENCEMENT_FACADE[[#This Row],[I]],1,1),REFERENCEMENT_FACADE[[#Headers],[I]],""))))),
REFERENCEMENT_FACADE[[#Headers],[I]]&amp;CHAR(10)&amp;REFERENCEMENT_FACADE[[#Headers],[II]]&amp;CHAR(10)&amp;REFERENCEMENT_FACADE[[#Headers],[III]]&amp;CHAR(10)&amp;REFERENCEMENT_FACADE[[#Headers],[IV]])</f>
        <v>I
II
III
IV</v>
      </c>
      <c r="CK34" s="127" t="str">
        <f>CONCATENATE(IF(MID(REFERENCEMENT_FACADE[[#This Row],[Charpente bois (NF DTU 31.1)]],1,3)="oui",LISTES!$Q$2,""),IF(AND(MID(REFERENCEMENT_FACADE[[#This Row],[COB (NF DTU 31.2)]],1,3)="oui",MID(REFERENCEMENT_FACADE[[#This Row],[Charpente bois (NF DTU 31.1)]],1,3)="oui")," / ",""),IF(MID(REFERENCEMENT_FACADE[[#This Row],[COB (NF DTU 31.2)]],1,3)="oui",LISTES!$Q$3,""),IF(OR(AND(MID(REFERENCEMENT_FACADE[[#This Row],[COB (NF DTU 31.2)]],1,3)="oui",MID(REFERENCEMENT_FACADE[[#This Row],[FOB (NF DTU 31.4)]],1,3)="oui"),AND(MID(REFERENCEMENT_FACADE[[#This Row],[COB (NF DTU 31.2)]],1,3)="oui",MID(REFERENCEMENT_FACADE[[#This Row],[CLT (Sous AT/DTA)]],1,3)="oui"))," / ",""),IF(MID(REFERENCEMENT_FACADE[[#This Row],[FOB (NF DTU 31.4)]],1,3)="oui",LISTES!$Q$4,""),IF(AND(MID(REFERENCEMENT_FACADE[[#This Row],[CLT (Sous AT/DTA)]],1,3)="oui",MID(REFERENCEMENT_FACADE[[#This Row],[FOB (NF DTU 31.4)]],1,3)="oui")," / ",""),IF(MID(REFERENCEMENT_FACADE[[#This Row],[CLT (Sous AT/DTA)]],1,3)="oui",LISTES!$Q$7,IF(MID(REFERENCEMENT_FACADE[[#This Row],[FOB (Sous AT/DTA/ATEx)]],1,3)="oui",LISTES!$Q$5,"")))</f>
        <v>FOB (Sous AT/DTA/ATEx)</v>
      </c>
      <c r="CL34" s="127" t="str">
        <f>IF(AND(RECH_HAUTEUR=TRUE,HAUT_VISEE&lt;&gt;"",SITUA_VISEE&lt;&gt;""),IF(MID(SITUA_VISEE,1,1)="d",
IF(MID(REFERENCEMENT_FACADE[[#This Row],[≤ 50 m (situation d)]],1,3)="OUI","≤ 50 m",IF(MID(REFERENCEMENT_FACADE[[#This Row],[≤ 40 m (situation d)]],1,3)="OUI","≤ 40 m",IF(MID(REFERENCEMENT_FACADE[[#This Row],[≤ 36 m (situation d)]],1,3)="OUI","≤ 36 m",IF(MID(REFERENCEMENT_FACADE[[#This Row],[≤ 34 m (situation d)]],1,3)="OUI","≤ 34 m",IF(MID(REFERENCEMENT_FACADE[[#This Row],[≤ 28 m (situation d)]],1,3)="OUI","≤ 28 m",IF(MID(REFERENCEMENT_FACADE[[#This Row],[≤ 18 m (situation d)]],1,3)="OUI","≤ 18 m",IF(MID(REFERENCEMENT_FACADE[[#This Row],[≤ 15 m (situation d)]],1,3)="OUI","≤ 15 m",IF(MID(REFERENCEMENT_FACADE[[#This Row],[≤ 10 m (situation d)]],1,3)="OUI","≤ 10 m",IF(MID(REFERENCEMENT_FACADE[[#This Row],[≤ 9 m (situation d)]],1,3)="OUI","≤ 9 m",IF(MID(REFERENCEMENT_FACADE[[#This Row],[≤ 6 m (situation d)]],1,3)="OUI","≤ 6 m","")))))))))),
IF(MID(REFERENCEMENT_FACADE[[#This Row],[≤ 50 m (situation a à c)]],1,3)="OUI","≤ 50 m",IF(MID(REFERENCEMENT_FACADE[[#This Row],[≤ 40 m (situation a à c)]],1,3)="OUI","≤ 40 m",IF(MID(REFERENCEMENT_FACADE[[#This Row],[≤ 36 m (situation a à c)]],1,3)="OUI","≤ 36 m",IF(MID(REFERENCEMENT_FACADE[[#This Row],[≤ 34 m (situation a à c)]],1,3)="OUI","≤ 34 m",IF(MID(REFERENCEMENT_FACADE[[#This Row],[≤ 28 m (situation a à c)]],1,3)="OUI","≤ 28 m",IF(MID(REFERENCEMENT_FACADE[[#This Row],[≤ 18 m (situation a à c)]],1,3)="OUI","≤ 18 m",IF(MID(REFERENCEMENT_FACADE[[#This Row],[≤ 15 m (situation a à c)]],1,3)="OUI","≤ 15 m",IF(MID(REFERENCEMENT_FACADE[[#This Row],[≤ 10 m (situation a à c)]],1,3)="OUI","≤ 10 m",IF(MID(REFERENCEMENT_FACADE[[#This Row],[≤ 9 m (situation a à c)]],1,3)="OUI","≤ 9 m",IF(MID(REFERENCEMENT_FACADE[[#This Row],[≤ 6 m (situation a à c)]],1,3)="OUI","≤ 6 m",""))))))))))),
CONCATENATE(IF(MID(REFERENCEMENT_FACADE[[#This Row],[≤ 50 m (situation a à c)]],1,3)="OUI","(Situation a à c) h≤ 50 m"&amp;CHAR(10),IF(MID(REFERENCEMENT_FACADE[[#This Row],[≤ 40 m (situation a à c)]],1,3)="OUI","(Situation a à c) h≤ 40 m"&amp;CHAR(10),IF(MID(REFERENCEMENT_FACADE[[#This Row],[≤ 36 m (situation a à c)]],1,3)="OUI","(Situation a à c) h≤ 36 m"&amp;CHAR(10),IF(MID(REFERENCEMENT_FACADE[[#This Row],[≤ 34 m (situation a à c)]],1,3)="OUI","(Situation a à c) h≤ 34 m"&amp;CHAR(10),IF(MID(REFERENCEMENT_FACADE[[#This Row],[≤ 28 m (situation a à c)]],1,3)="OUI","(Situation a à c) h≤ 28 m"&amp;CHAR(10),IF(MID(REFERENCEMENT_FACADE[[#This Row],[≤ 18 m (situation a à c)]],1,3)="OUI","(Situation a à c) h≤ 18 m"&amp;CHAR(10),IF(MID(REFERENCEMENT_FACADE[[#This Row],[≤ 15 m (situation a à c)]],1,3)="OUI","(Situation a à c) h≤ 15 m"&amp;CHAR(10),IF(MID(REFERENCEMENT_FACADE[[#This Row],[≤ 10 m (situation a à c)]],1,3)="OUI","(Situation a à c) h≤ 10 m"&amp;CHAR(10),IF(MID(REFERENCEMENT_FACADE[[#This Row],[≤ 9 m (situation a à c)]],1,3)="OUI","(Situation a à c) h≤ 9 m"&amp;CHAR(10),IF(MID(REFERENCEMENT_FACADE[[#This Row],[≤ 6 m (situation a à c)]],1,3)="OUI","(Situation a à c) h≤ 6 m"&amp;CHAR(10),"")))))))))),IF(MID(REFERENCEMENT_FACADE[[#This Row],[≤ 50 m (situation d)]],1,3)="OUI","(Situation d) h≤ 50 m",IF(MID(REFERENCEMENT_FACADE[[#This Row],[≤ 40 m (situation d)]],1,3)="OUI","(Situation d) h≤ 40 m",IF(MID(REFERENCEMENT_FACADE[[#This Row],[≤ 36 m (situation d)]],1,3)="OUI","(Situation d) h≤ 36 m",IF(MID(REFERENCEMENT_FACADE[[#This Row],[≤ 34 m (situation d)]],1,3)="OUI","(Situation d) h≤ 34 m",IF(MID(REFERENCEMENT_FACADE[[#This Row],[≤ 28 m (situation d)]],1,3)="OUI","(Situation d) h≤ 28 m",IF(MID(REFERENCEMENT_FACADE[[#This Row],[≤ 18 m (situation d)]],1,3)="OUI","(Situation d) h≤ 18 m",IF(MID(REFERENCEMENT_FACADE[[#This Row],[≤ 15 m (situation d)]],1,3)="OUI","(Situation d) h≤ 15 m",IF(MID(REFERENCEMENT_FACADE[[#This Row],[≤ 10 m (situation d)]],1,3)="OUI","(Situation d) h≤ 10 m",IF(MID(REFERENCEMENT_FACADE[[#This Row],[≤ 9 m (situation d)]],1,3)="OUI","(Situation d) h≤ 9 m",IF(MID(REFERENCEMENT_FACADE[[#This Row],[≤ 6 m (situation d)]],1,3)="OUI","(Situation d) h≤ 6 m",""))))))))))))</f>
        <v>(Situation a à c) h≤ 18 m
(Situation d) h≤ 10 m</v>
      </c>
      <c r="CM34" s="127" t="str">
        <f>IF(OR(RECH_HAUTEUR=FALSE,HAUT_VISEE="",SITUA_VISEE=""),REFERENCEMENT_FACADE[[#This Row],[Cas où rien n''est sélectionné en hauteur]],
IF((HAUT_VISEE&lt;=6),IF(OR(MID(SITUA_VISEE,1,1)="a",MID(SITUA_VISEE,1,1)="b",MID(SITUA_VISEE,1,1)="c"),REFERENCEMENT_FACADE[[#This Row],[≤ 6 m (a à c)]],REFERENCEMENT_FACADE[[#This Row],[≤ 6 m (d)]]),
IF(AND(6&lt;HAUT_VISEE,HAUT_VISEE&lt;=9),IF(OR(MID(SITUA_VISEE,1,1)="a",MID(SITUA_VISEE,1,1)="b",MID(SITUA_VISEE,1,1)="c"),REFERENCEMENT_FACADE[[#This Row],[≤ 9 m (a à c)]],REFERENCEMENT_FACADE[[#This Row],[≤ 9 m (d)]]),
IF(AND(9&lt;HAUT_VISEE,HAUT_VISEE&lt;=10),IF(OR(MID(SITUA_VISEE,1,1)="a",MID(SITUA_VISEE,1,1)="b",MID(SITUA_VISEE,1,1)="c"),REFERENCEMENT_FACADE[[#This Row],[≤ 10 m (a à c)]],REFERENCEMENT_FACADE[[#This Row],[≤ 10 m (d)]]),
IF(AND(10&lt;HAUT_VISEE,HAUT_VISEE&lt;=18),IF(OR(MID(SITUA_VISEE,1,1)="a",MID(SITUA_VISEE,1,1)="b",MID(SITUA_VISEE,1,1)="c"),REFERENCEMENT_FACADE[[#This Row],[≤ 18 m (a à c)]],REFERENCEMENT_FACADE[[#This Row],[≤ 18 m (d)]]),
IF(AND(18&lt;HAUT_VISEE,HAUT_VISEE&lt;=28),IF(OR(MID(SITUA_VISEE,1,1)="a",MID(SITUA_VISEE,1,1)="b",MID(SITUA_VISEE,1,1)="c"),REFERENCEMENT_FACADE[[#This Row],[≤ 28 m (a à c)]],REFERENCEMENT_FACADE[[#This Row],[≤ 28 m (d)]]),
IF(AND(28&lt;HAUT_VISEE,HAUT_VISEE&lt;=34),IF(OR(MID(SITUA_VISEE,1,1)="a",MID(SITUA_VISEE,1,1)="b",MID(SITUA_VISEE,1,1)="c"),REFERENCEMENT_FACADE[[#This Row],[≤ 34 m (a à c)]],REFERENCEMENT_FACADE[[#This Row],[≤ 34 m (d)]]),
IF(AND(34&lt;HAUT_VISEE,HAUT_VISEE&lt;=36),IF(OR(MID(SITUA_VISEE,1,1)="a",MID(SITUA_VISEE,1,1)="b",MID(SITUA_VISEE,1,1)="c"),REFERENCEMENT_FACADE[[#This Row],[≤ 36 m (a à c)]],REFERENCEMENT_FACADE[[#This Row],[≤ 36 m (d)]]),
IF(AND(36&lt;HAUT_VISEE,HAUT_VISEE&lt;=40),IF(OR(MID(SITUA_VISEE,1,1)="a",MID(SITUA_VISEE,1,1)="b",MID(SITUA_VISEE,1,1)="c"),REFERENCEMENT_FACADE[[#This Row],[≤ 40 m (a à c)]],REFERENCEMENT_FACADE[[#This Row],[≤ 40 m (d)]]),
IF(AND(40&lt;HAUT_VISEE,HAUT_VISEE&lt;=50),IF(OR(MID(SITUA_VISEE,1,1)="a",MID(SITUA_VISEE,1,1)="b",MID(SITUA_VISEE,1,1)="c"),REFERENCEMENT_FACADE[[#This Row],[≤ 50 m (a à c)]],REFERENCEMENT_FACADE[[#This Row],[≤ 50 m (d)]])))))))))))</f>
        <v xml:space="preserve"> - Comme mentionné au §2.4.6 de l’Avis technique, la limite de hauteur du domaine d’emploi indiquée ci-contre correspond au domaine d’emploi le plus restreint entre celui du PANOBLOC et celui du revêtement extérieur. Le Panobloc pouvant être utilisé en façade jusqu’en 4ième famille pour des bâtiments d’habitation et jusqu’à une hauteur de plancher bas de dernier niveau de 28m pour les ERP et ERT, et comme le référentiel de la famille de revêtement extérieur ci-contre vise des hauteurs moindre, c’est donc le référentiel du revêtement qui limite le domaine d’emploi.
Nb : Le critère de recherche par hauteur n'étant pas coché ou les données (hauteur ou situation) n'étant pas saisies, l'utilisateur est alerté qu'il peut exister des limites de hauteurs et des dispositions particulières données dans le référentiel technique du procédé qui ne sont pas affichées. 
Le logiciel peut les faire apparaitre, pour ce faire : 
 - la case de recherche en fonction de la hauteur doit être cochée ;
 - les données de hauteur ET de situation du bâtiment doivent être saisies.</v>
      </c>
      <c r="CN34" s="185">
        <f ca="1">REFERENCEMENT_FACADE[[#This Row],[VALIDITE]]</f>
        <v>1</v>
      </c>
      <c r="CO34" s="127">
        <f>IF(RECH_SUPPORT=TRUE,IF(MID(REFERENCEMENT_FACADE[[#This Row],[Colonne support visé]],1,3)="OUI",1,IF(OR(MID(REFERENCEMENT_FACADE[[#This Row],[Colonne support visé]],1,3)="non",MID(REFERENCEMENT_FACADE[[#This Row],[Colonne support visé]],1,2)="SO"),0,0)),1)</f>
        <v>1</v>
      </c>
      <c r="CP34" s="127">
        <f>IF(RECH_HAUTEUR=FALSE,1,IF(AND(MID(REFERENCEMENT_FACADE[[#This Row],[Colonne situation visé]],1,3)="oui",HAUT_VISEE&lt;=REFERENCEMENT_FACADE[[#This Row],[LIMITATION DE HAUTEUR DE FACADE]],HAUT_VISEE&lt;&gt;"",SITUA_VISEE&lt;&gt;""),1,IF(MID(REFERENCEMENT_FACADE[[#This Row],[Colonne situation visé]],1,3)="non",0,"ERREUR")))</f>
        <v>1</v>
      </c>
      <c r="CQ34" s="127">
        <f>IF(RECH_CATEGORIE=FALSE,1,IF(REFERENCEMENT_FACADE[[#This Row],[Colonne catégorie visée]]="ERREUR",0,IF(AND(RECH_CATEGORIE=TRUE,MATCH(VALUE(LEFT(REFERENCEMENT_FACADE[[#This Row],[Colonne zone visée]],1)),LISTE_ZONE_SISMIQUE,0)&gt;=MATCH(ZONE_SIS_VISEE,LISTE_ZONE_SISMIQUE,0),MATCH(REFERENCEMENT_FACADE[[#This Row],[Colonne catégorie visée]],LISTE_CATEGORIE_BATIMENT,0)&gt;=MATCH(CATEG_VISEE,LISTE_CATEGORIE_BATIMENT,0)),1,0)))</f>
        <v>1</v>
      </c>
      <c r="CR34" s="127">
        <f ca="1">IF(REFERENCEMENT_FACADE[[#This Row],[Eligibilité procédé]]&lt;&gt;0,COUNTIF(REFERENCEMENT_FACADE[Eligibilité procédé],"&lt;="&amp;REFERENCEMENT_FACADE[[#This Row],[Eligibilité procédé]])-COUNTIF(REFERENCEMENT_FACADE[Eligibilité procédé],"=0"),ROWS(REFERENCEMENT_FACADE[Ordre]))</f>
        <v>17</v>
      </c>
      <c r="CS34" s="127">
        <f ca="1">IF(COUNTIF((REFERENCEMENT_FACADE[[#This Row],[Validité]:[zone de simicité]]),"&lt;&gt;"&amp;"")=SUM(REFERENCEMENT_FACADE[[#This Row],[Validité]:[zone de simicité]]),ROW(REFERENCEMENT_FACADE[[#This Row],[zone de simicité]]),"")</f>
        <v>34</v>
      </c>
      <c r="CT34" s="48" t="str">
        <f>CONCATENATE(REFERENCEMENT_FACADE[[#This Row],[TYPE DE DOCUMENT DE REFERENCE]]," ",REFERENCEMENT_FACADE[[#This Row],[REF]]," du procédé ",REFERENCEMENT_FACADE[[#This Row],[NOM COMMERCIAL DU PROCEDE]]," : vise la pose sur : ",IF(MID(REFERENCEMENT_FACADE[[#This Row],[COB (NF DTU 31.2)]],1,3)="OUI","COB (NF DTU 31.2) ; ",""),IF(MID(REFERENCEMENT_FACADE[[#This Row],[CLT (Sous AT/DTA)]],1,3)="OUI","CLT (Sous AT/DTA)) ; ",""),IF(MID(REFERENCEMENT_FACADE[[#This Row],[FOB (NF DTU 31.4)]],1,3)="OUI","FOB (NF DTU 31.4) ; ",""),IF(MID(REFERENCEMENT_FACADE[[#This Row],[FOB (Sous AT/DTA/ATEx)]],1,3)="OUI","FOB (Sous AT/DTA/ATEx) ; ",""),"pour une hauteur max de ",REFERENCEMENT_FACADE[[#This Row],[LIMITATION DE HAUTEUR DE FACADE]],"m")</f>
        <v>Avis Technique 2.1/14-1636_V2 du procédé Façade PANOBLOC : vise la pose sur : FOB (Sous AT/DTA/ATEx) ; pour une hauteur max de 18m</v>
      </c>
    </row>
    <row r="35" spans="1:98" s="5" customFormat="1" ht="216" x14ac:dyDescent="0.3">
      <c r="A35" s="141">
        <v>45049</v>
      </c>
      <c r="B35" s="43" t="s">
        <v>120</v>
      </c>
      <c r="C35" s="125" t="s">
        <v>1568</v>
      </c>
      <c r="D35" s="79" t="s">
        <v>1671</v>
      </c>
      <c r="E35" s="79" t="s">
        <v>1692</v>
      </c>
      <c r="F35" s="43" t="s">
        <v>668</v>
      </c>
      <c r="G35" s="44" t="s">
        <v>174</v>
      </c>
      <c r="H35" s="52" t="s">
        <v>27</v>
      </c>
      <c r="I35" s="53" t="s">
        <v>9</v>
      </c>
      <c r="J35" s="39" t="s">
        <v>10</v>
      </c>
      <c r="K35" s="39" t="s">
        <v>10</v>
      </c>
      <c r="L35" s="68" t="str">
        <f>IF(REFERENCEMENT_FACADE[[#This Row],[Charpente bois (NF DTU 31.1)]]="OUI","SO",IF(OR(REFERENCEMENT_FACADE[[#This Row],[FOB (Sous AT/DTA/ATEx)]]="OUI",REFERENCEMENT_FACADE[[#This Row],[FOB (NF DTU 31.4)]]="OUI"),"OUI","SO"))</f>
        <v>SO</v>
      </c>
      <c r="M35" s="54" t="s">
        <v>158</v>
      </c>
      <c r="N35" s="42" t="s">
        <v>9</v>
      </c>
      <c r="O35" s="43" t="s">
        <v>9</v>
      </c>
      <c r="P35" s="43" t="s">
        <v>9</v>
      </c>
      <c r="Q35" s="43" t="s">
        <v>357</v>
      </c>
      <c r="R35" s="43" t="s">
        <v>357</v>
      </c>
      <c r="S35" s="43" t="s">
        <v>10</v>
      </c>
      <c r="T35" s="43" t="s">
        <v>10</v>
      </c>
      <c r="U35" s="43" t="s">
        <v>10</v>
      </c>
      <c r="V35" s="43" t="s">
        <v>10</v>
      </c>
      <c r="W35" s="44" t="s">
        <v>10</v>
      </c>
      <c r="X35" s="42" t="s">
        <v>9</v>
      </c>
      <c r="Y35" s="43" t="s">
        <v>357</v>
      </c>
      <c r="Z35" s="43" t="s">
        <v>357</v>
      </c>
      <c r="AA35" s="43" t="s">
        <v>10</v>
      </c>
      <c r="AB35" s="43" t="s">
        <v>10</v>
      </c>
      <c r="AC35" s="43" t="s">
        <v>10</v>
      </c>
      <c r="AD35" s="43" t="s">
        <v>10</v>
      </c>
      <c r="AE35" s="43" t="s">
        <v>10</v>
      </c>
      <c r="AF35" s="43" t="s">
        <v>10</v>
      </c>
      <c r="AG35" s="44" t="s">
        <v>10</v>
      </c>
      <c r="AH35" s="167" t="s">
        <v>671</v>
      </c>
      <c r="AI35" s="162"/>
      <c r="AJ35" s="120" t="s">
        <v>1715</v>
      </c>
      <c r="AK35" s="120" t="s">
        <v>1715</v>
      </c>
      <c r="AL35" s="120" t="s">
        <v>1715</v>
      </c>
      <c r="AM35" s="120" t="s">
        <v>1749</v>
      </c>
      <c r="AN35" s="120" t="s">
        <v>1749</v>
      </c>
      <c r="AO35" s="41"/>
      <c r="AP35" s="41"/>
      <c r="AQ35" s="41"/>
      <c r="AR35" s="41"/>
      <c r="AS35" s="41"/>
      <c r="AT35" s="120" t="s">
        <v>1715</v>
      </c>
      <c r="AU35" s="120" t="s">
        <v>1749</v>
      </c>
      <c r="AV35" s="120" t="s">
        <v>1749</v>
      </c>
      <c r="AW35" s="83"/>
      <c r="AX35" s="83"/>
      <c r="AY35" s="83"/>
      <c r="AZ35" s="83"/>
      <c r="BA35" s="83"/>
      <c r="BB35" s="83"/>
      <c r="BC35" s="83"/>
      <c r="BD35" s="84" t="s">
        <v>1408</v>
      </c>
      <c r="BE35" s="42">
        <v>4</v>
      </c>
      <c r="BF35" s="43" t="s">
        <v>328</v>
      </c>
      <c r="BG35" s="43" t="s">
        <v>331</v>
      </c>
      <c r="BH35" s="43" t="s">
        <v>331</v>
      </c>
      <c r="BI35" s="84" t="s">
        <v>670</v>
      </c>
      <c r="BJ35" s="40" t="s">
        <v>1394</v>
      </c>
      <c r="BK35" s="158" t="s">
        <v>662</v>
      </c>
      <c r="BL35" s="42">
        <v>0</v>
      </c>
      <c r="BM35" s="43" t="s">
        <v>174</v>
      </c>
      <c r="BN35" s="43" t="s">
        <v>12</v>
      </c>
      <c r="BO35" s="43" t="s">
        <v>667</v>
      </c>
      <c r="BP35" s="87">
        <v>44824</v>
      </c>
      <c r="BQ35" s="87">
        <v>44931</v>
      </c>
      <c r="BR35" s="87">
        <v>46295</v>
      </c>
      <c r="BS35" s="123">
        <f ca="1">+(REFERENCEMENT_FACADE[[#This Row],[AVIS LIMITE AU / VALIDITE]]&gt;=TODAY())*1</f>
        <v>1</v>
      </c>
      <c r="BT35" s="43" t="s">
        <v>9</v>
      </c>
      <c r="BU35" s="43" t="str">
        <f ca="1">IF(REFERENCEMENT_FACADE[[#This Row],[ -&gt; AT/DTA : Sur liste verte C2p (OUI/NON)
-&gt; ATex (Avis favorable / Avis défavorable)
-&gt; Autre : SO]]&lt;&gt;"",IF(AND(OR(REFERENCEMENT_FACADE[[#This Row],[ -&gt; AT/DTA : Sur liste verte C2p (OUI/NON)
-&gt; ATex (Avis favorable / Avis défavorable)
-&gt; Autre : SO]]="OUI",REFERENCEMENT_FACADE[[#This Row],[ -&gt; AT/DTA : Sur liste verte C2p (OUI/NON)
-&gt; ATex (Avis favorable / Avis défavorable)
-&gt; Autre : SO]]="FAVORABLE",REFERENCEMENT_FACADE[[#This Row],[ -&gt; AT/DTA : Sur liste verte C2p (OUI/NON)
-&gt; ATex (Avis favorable / Avis défavorable)
-&gt; Autre : SO]]="SO
(DTU)",REFERENCEMENT_FACADE[[#This Row],[ -&gt; AT/DTA : Sur liste verte C2p (OUI/NON)
-&gt; ATex (Avis favorable / Avis défavorable)
-&gt; Autre : SO]]="SO 
(RECO -RAGE)",REFERENCEMENT_FACADE[[#This Row],[ -&gt; AT/DTA : Sur liste verte C2p (OUI/NON)
-&gt; ATex (Avis favorable / Avis défavorable)
-&gt; Autre : SO]]="OUI AVEC UN SUIVI DU RETOUR D'EXPERIENCE",
REFERENCEMENT_FACADE[[#This Row],[ -&gt; AT/DTA : Sur liste verte C2p (OUI/NON)
-&gt; ATex (Avis favorable / Avis défavorable)
-&gt; Autre : SO]]="SO 
(RP)"),REFERENCEMENT_FACADE[[#This Row],[VALIDITE]]=1),"TC",IF(REFERENCEMENT_FACADE[[#This Row],[VALIDITE]]=0,"TNC"&amp;CHAR(10)&amp;"(L'évaluation technique n'est plus valide)",IF(REFERENCEMENT_FACADE[[#This Row],[TYPE DE DOCUMENT DE REFERENCE]]="Appréciation Technique de Transition","TNC"&amp;CHAR(10)&amp;"(Les Appréciations Techniques de Transition ne sont pas reconnues en technique courante)",IF(REFERENCEMENT_FACADE[[#This Row],[ -&gt; AT/DTA : Sur liste verte C2p (OUI/NON)
-&gt; ATex (Avis favorable / Avis défavorable)
-&gt; Autre : SO]]="NON (EVALUATION RECENTE)","TNC"&amp;CHAR(10)&amp;"(Non sur liste verte de la C2p à date de référencement / EVALUATION RECENTE)","TNC"&amp;CHAR(10)&amp;"(N'est pas sur liste verte de la C2p à date du référencement)")))))</f>
        <v>TC</v>
      </c>
      <c r="BV35" s="44" t="s">
        <v>830</v>
      </c>
      <c r="BW35" s="42"/>
      <c r="BX35" s="43"/>
      <c r="BY35" s="44"/>
      <c r="BZ35" s="58" t="s">
        <v>656</v>
      </c>
      <c r="CA35" s="133" t="s">
        <v>669</v>
      </c>
      <c r="CB35" s="147" t="s">
        <v>173</v>
      </c>
      <c r="CC35" s="48" t="str">
        <f>IF(OR(REFERENCEMENT_FACADE[[#This Row],[TYPE DE DOCUMENT DE REFERENCE]]="Document Technique d'Application (DTA)",REFERENCEMENT_FACADE[[#This Row],[TYPE DE DOCUMENT DE REFERENCE]]="Avis Technique"),CONCATENATE("https://evaluation.cstb.fr/fr/avis-technique/detail/",SUBSTITUTE(REFERENCEMENT_FACADE[[#This Row],[REF]],"/","-"),"/"),IF(REFERENCEMENT_FACADE[[#This Row],[TYPE DE DOCUMENT DE REFERENCE]]=("Appréciation Technique d'Expérimentation (ATEx cas a)"),CONCATENATE("https://evaluation.cstb.fr/fr/appreciation-technique-expertise-atex/detail/",SUBSTITUTE(REFERENCEMENT_FACADE[[#This Row],[REF]],"_","-"),"/"),CONCATENATE("https://evaluation.cstb.fr/fr/appreciation-technique-transition-att/download/att-",SUBSTITUTE(SUBSTITUTE(REFERENCEMENT_FACADE[[#This Row],[REF]],"/","-"),"_","-"),"/")))</f>
        <v>https://evaluation.cstb.fr/fr/avis-technique/detail/2.2-22-1838_V1/</v>
      </c>
      <c r="CD35" s="48" t="s">
        <v>173</v>
      </c>
      <c r="CE35" s="48" t="str">
        <f>CONCATENATE(IF(REFERENCEMENT_FACADE[[#This Row],[Ancienne version]]=""," ",CONCATENATE(IF(OR(REFERENCEMENT_FACADE[[#This Row],[TYPE DE DOCUMENT DE REFERENCE]]="Avis Technique",REFERENCEMENT_FACADE[[#This Row],[TYPE DE DOCUMENT DE REFERENCE]]="ATEx"),"L'","Le "),REFERENCEMENT_FACADE[[#This Row],[TYPE DE DOCUMENT DE REFERENCE]]," n°",REFERENCEMENT_FACADE[[#This Row],[REF]]," annule et remplace ",IF(OR(REFERENCEMENT_FACADE[[#This Row],[TYPE DE DOCUMENT DE REFERENCE]]="Avis Technique",REFERENCEMENT_FACADE[[#This Row],[TYPE DE DOCUMENT DE REFERENCE]]="ATEx"),"l' ","le "),REFERENCEMENT_FACADE[[#This Row],[TYPE DE DOCUMENT DE REFERENCE]]," n° ",REFERENCEMENT_FACADE[[#This Row],[Ancienne version]])),
IF(AND(REFERENCEMENT_FACADE[[#This Row],[Ancienne version]]&lt;&gt;"",REFERENCEMENT_FACADE[[#This Row],[ -&gt; AT/DTA : Sur liste verte C2p (OUI/NON)
-&gt; ATex (Avis favorable / Avis défavorable)
-&gt; Autre : SO]]="OUI"),CHAR(10),""),
IF(REFERENCEMENT_FACADE[[#This Row],[ -&gt; AT/DTA : Sur liste verte C2p (OUI/NON)
-&gt; ATex (Avis favorable / Avis défavorable)
-&gt; Autre : SO]]="OUI","Sur liste verte de la C2p à la date du référencement",""))</f>
        <v>L'Avis Technique n°2.2/22-1838_V1 annule et remplace l' Avis Technique n° 2.2/13-1542_V2
Sur liste verte de la C2p à la date du référencement</v>
      </c>
      <c r="CF35" s="48" t="str">
        <f>IF((SUPP_VISE=LISTES!$Q$2),REFERENCEMENT_FACADE[[#This Row],[Charpente bois (NF DTU 31.1)]],
IF((SUPP_VISE=LISTES!$Q$3),REFERENCEMENT_FACADE[[#This Row],[COB (NF DTU 31.2)]],
IF((SUPP_VISE=LISTES!$Q$4),REFERENCEMENT_FACADE[[#This Row],[FOB (NF DTU 31.4)]],
IF((SUPP_VISE=LISTES!$Q$5),REFERENCEMENT_FACADE[[#This Row],[FOB (Sous AT/DTA/ATEx)]],
IF((SUPP_VISE=LISTES!$Q$6),REFERENCEMENT_FACADE[[#This Row],[FOB (NF DTU 31.4 et/ou Sous AT/DTA/Atex)]],
IF((SUPP_VISE=LISTES!$Q$7),REFERENCEMENT_FACADE[[#This Row],[CLT (Sous AT/DTA)]],"ERREUR"))))))</f>
        <v>ERREUR</v>
      </c>
      <c r="CG35" s="48" t="str">
        <f>IF((HAUT_VISEE&lt;=6),IF(OR(MID(SITUA_VISEE,1,1)="a",MID(SITUA_VISEE,1,1)="b",MID(SITUA_VISEE,1,1)="c"),REFERENCEMENT_FACADE[[#This Row],[≤ 6 m (situation a à c)]],REFERENCEMENT_FACADE[[#This Row],[≤ 6 m (situation d)]]),
IF(AND(6&lt;HAUT_VISEE,HAUT_VISEE&lt;=9),IF(OR(MID(SITUA_VISEE,1,1)="a",MID(SITUA_VISEE,1,1)="b",MID(SITUA_VISEE,1,1)="c"),REFERENCEMENT_FACADE[[#This Row],[≤ 9 m (situation a à c)]],REFERENCEMENT_FACADE[[#This Row],[≤ 9 m (situation d)]]),
IF(AND(9&lt;HAUT_VISEE,HAUT_VISEE&lt;=10),IF(OR(MID(SITUA_VISEE,1,1)="a",MID(SITUA_VISEE,1,1)="b",MID(SITUA_VISEE,1,1)="c"),REFERENCEMENT_FACADE[[#This Row],[≤ 10 m (situation a à c)]],REFERENCEMENT_FACADE[[#This Row],[≤ 10 m (situation d)]]),
IF(AND(10&lt;HAUT_VISEE,HAUT_VISEE&lt;=18),IF(OR(MID(SITUA_VISEE,1,1)="a",MID(SITUA_VISEE,1,1)="b",MID(SITUA_VISEE,1,1)="c"),REFERENCEMENT_FACADE[[#This Row],[≤ 15 m (situation a à c)]],REFERENCEMENT_FACADE[[#This Row],[≤ 15 m (situation d)]]),
IF(AND(10&lt;HAUT_VISEE,HAUT_VISEE&lt;=18),IF(OR(MID(SITUA_VISEE,1,1)="a",MID(SITUA_VISEE,1,1)="b",MID(SITUA_VISEE,1,1)="c"),REFERENCEMENT_FACADE[[#This Row],[≤ 18 m (situation a à c)]],REFERENCEMENT_FACADE[[#This Row],[≤ 18 m (situation d)]]),
IF(AND(18&lt;HAUT_VISEE,HAUT_VISEE&lt;=28),IF(OR(MID(SITUA_VISEE,1,1)="a",MID(SITUA_VISEE,1,1)="b",MID(SITUA_VISEE,1,1)="c"),REFERENCEMENT_FACADE[[#This Row],[≤ 28 m (situation a à c)]],REFERENCEMENT_FACADE[[#This Row],[≤ 28 m (situation d)]]),
IF(AND(28&lt;HAUT_VISEE,HAUT_VISEE&lt;=34),IF(OR(MID(SITUA_VISEE,1,1)="a",MID(SITUA_VISEE,1,1)="b",MID(SITUA_VISEE,1,1)="c"),REFERENCEMENT_FACADE[[#This Row],[≤ 34 m (situation a à c)]],REFERENCEMENT_FACADE[[#This Row],[≤ 34 m (situation d)]]),
IF(AND(34&lt;HAUT_VISEE,HAUT_VISEE&lt;=36),IF(OR(MID(SITUA_VISEE,1,1)="a",MID(SITUA_VISEE,1,1)="b",MID(SITUA_VISEE,1,1)="c"),REFERENCEMENT_FACADE[[#This Row],[≤ 36 m (situation a à c)]],REFERENCEMENT_FACADE[[#This Row],[≤ 36 m (situation d)]]),
IF(AND(36&lt;HAUT_VISEE,HAUT_VISEE&lt;=40),IF(OR(MID(SITUA_VISEE,1,1)="a",MID(SITUA_VISEE,1,1)="b",MID(SITUA_VISEE,1,1)="c"),REFERENCEMENT_FACADE[[#This Row],[≤ 40 m (situation a à c)]],REFERENCEMENT_FACADE[[#This Row],[≤ 40 m (situation d)]]),
IF(AND(40&lt;HAUT_VISEE,HAUT_VISEE&lt;=50),IF(OR(MID(SITUA_VISEE,1,1)="a",MID(SITUA_VISEE,1,1)="b",MID(SITUA_VISEE,1,1)="c"),REFERENCEMENT_FACADE[[#This Row],[≤ 50 m (situation a à c)]],REFERENCEMENT_FACADE[[#This Row],[≤ 50 m (situation d)]]),"ERREUR"))))))))))</f>
        <v>OUI</v>
      </c>
      <c r="CH35" s="48">
        <f>IF(MID(SITUA_VISEE,1,1)="d",
IF(MID(REFERENCEMENT_FACADE[[#This Row],[≤ 50 m (situation d)]],1,3)="OUI",50,IF(MID(REFERENCEMENT_FACADE[[#This Row],[≤ 40 m (situation d)]],1,3)="OUI",40,IF(MID(REFERENCEMENT_FACADE[[#This Row],[≤ 36 m (situation d)]],1,3)="OUI",36,IF(MID(REFERENCEMENT_FACADE[[#This Row],[≤ 34 m (situation d)]],1,3)="OUI",34,IF(MID(REFERENCEMENT_FACADE[[#This Row],[≤ 28 m (situation d)]],1,3)="OUI",28,IF(MID(REFERENCEMENT_FACADE[[#This Row],[≤ 18 m (situation d)]],1,3)="OUI",18,IF(MID(REFERENCEMENT_FACADE[[#This Row],[≤ 15 m (situation d)]],1,3)="OUI",15,IF(MID(REFERENCEMENT_FACADE[[#This Row],[≤ 10 m (situation d)]],1,3)="OUI",10,IF(MID(REFERENCEMENT_FACADE[[#This Row],[≤ 9 m (situation d)]],1,3)="OUI",9,IF(MID(REFERENCEMENT_FACADE[[#This Row],[≤ 6 m (situation d)]],1,3)="OUI",6,"")))))))))),
IF(MID(REFERENCEMENT_FACADE[[#This Row],[≤ 50 m (situation a à c)]],1,3)="OUI",50,IF(MID(REFERENCEMENT_FACADE[[#This Row],[≤ 40 m (situation a à c)]],1,3)="OUI",40,IF(MID(REFERENCEMENT_FACADE[[#This Row],[≤ 36 m (situation a à c)]],1,3)="OUI",36,IF(MID(REFERENCEMENT_FACADE[[#This Row],[≤ 34 m (situation a à c)]],1,3)="OUI",34,IF(MID(REFERENCEMENT_FACADE[[#This Row],[≤ 28 m (situation a à c)]],1,3)="OUI",28,IF(MID(REFERENCEMENT_FACADE[[#This Row],[≤ 18 m (situation a à c)]],1,3)="OUI",18,IF(MID(REFERENCEMENT_FACADE[[#This Row],[≤ 15 m (situation a à c)]],1,3)="OUI",15,IF(MID(REFERENCEMENT_FACADE[[#This Row],[≤ 10 m (situation a à c)]],1,3)="OUI",10,IF(MID(REFERENCEMENT_FACADE[[#This Row],[≤ 9 m (situation a à c)]],1,3)="OUI",9,IF(MID(REFERENCEMENT_FACADE[[#This Row],[≤ 6 m (situation a à c)]],1,3)="OUI",6,"")))))))))))</f>
        <v>18</v>
      </c>
      <c r="CI35" s="48" t="str">
        <f>IF(RECH_CATEGORIE=TRUE,IF((CATEG_VISEE=LISTES!$O$2),REFERENCEMENT_FACADE[[#This Row],[I]],
IF((CATEG_VISEE=LISTES!$O$3),REFERENCEMENT_FACADE[[#This Row],[II]],
IF((CATEG_VISEE=LISTES!$O$4),REFERENCEMENT_FACADE[[#This Row],[III]],
IF((CATEG_VISEE=LISTES!$O$5),REFERENCEMENT_FACADE[[#This Row],[IV]],"ERREUR")))),
REFERENCEMENT_FACADE[[#This Row],[I]]&amp;CHAR(10)&amp;REFERENCEMENT_FACADE[[#This Row],[II]]&amp;CHAR(10)&amp;REFERENCEMENT_FACADE[[#This Row],[III]]&amp;CHAR(10)&amp;REFERENCEMENT_FACADE[[#This Row],[IV]])</f>
        <v>4
4**
3**
3**</v>
      </c>
      <c r="CJ35" s="48" t="str">
        <f>IF(RECH_CATEGORIE=TRUE,IF(OR(REFERENCEMENT_FACADE[[#This Row],[I]]="NC",REFERENCEMENT_FACADE[[#This Row],[II]]="NC",REFERENCEMENT_FACADE[[#This Row],[III]]="NC",REFERENCEMENT_FACADE[[#This Row],[IV]]="NC"),"ERREUR",IF(MID(ZONE_SIS_VISEE,1,1)&lt;=MID(REFERENCEMENT_FACADE[[#This Row],[IV]],1,1),REFERENCEMENT_FACADE[[#Headers],[IV]],IF(MID(ZONE_SIS_VISEE,1,1)&lt;=MID(REFERENCEMENT_FACADE[[#This Row],[III]],1,1),REFERENCEMENT_FACADE[[#Headers],[III]],IF(MID(ZONE_SIS_VISEE,1,1)&lt;=MID(REFERENCEMENT_FACADE[[#This Row],[II]],1,1),REFERENCEMENT_FACADE[[#Headers],[II]],IF(MID(ZONE_SIS_VISEE,1,1)&lt;=MID(REFERENCEMENT_FACADE[[#This Row],[I]],1,1),REFERENCEMENT_FACADE[[#Headers],[I]],""))))),
REFERENCEMENT_FACADE[[#Headers],[I]]&amp;CHAR(10)&amp;REFERENCEMENT_FACADE[[#Headers],[II]]&amp;CHAR(10)&amp;REFERENCEMENT_FACADE[[#Headers],[III]]&amp;CHAR(10)&amp;REFERENCEMENT_FACADE[[#Headers],[IV]])</f>
        <v>I
II
III
IV</v>
      </c>
      <c r="CK35" s="48" t="str">
        <f>CONCATENATE(IF(MID(REFERENCEMENT_FACADE[[#This Row],[Charpente bois (NF DTU 31.1)]],1,3)="oui",LISTES!$Q$2,""),IF(AND(MID(REFERENCEMENT_FACADE[[#This Row],[COB (NF DTU 31.2)]],1,3)="oui",MID(REFERENCEMENT_FACADE[[#This Row],[Charpente bois (NF DTU 31.1)]],1,3)="oui")," / ",""),IF(MID(REFERENCEMENT_FACADE[[#This Row],[COB (NF DTU 31.2)]],1,3)="oui",LISTES!$Q$3,""),IF(OR(AND(MID(REFERENCEMENT_FACADE[[#This Row],[COB (NF DTU 31.2)]],1,3)="oui",MID(REFERENCEMENT_FACADE[[#This Row],[FOB (NF DTU 31.4)]],1,3)="oui"),AND(MID(REFERENCEMENT_FACADE[[#This Row],[COB (NF DTU 31.2)]],1,3)="oui",MID(REFERENCEMENT_FACADE[[#This Row],[CLT (Sous AT/DTA)]],1,3)="oui"))," / ",""),IF(MID(REFERENCEMENT_FACADE[[#This Row],[FOB (NF DTU 31.4)]],1,3)="oui",LISTES!$Q$4,""),IF(AND(MID(REFERENCEMENT_FACADE[[#This Row],[CLT (Sous AT/DTA)]],1,3)="oui",MID(REFERENCEMENT_FACADE[[#This Row],[FOB (NF DTU 31.4)]],1,3)="oui")," / ",""),IF(MID(REFERENCEMENT_FACADE[[#This Row],[CLT (Sous AT/DTA)]],1,3)="oui",LISTES!$Q$7,IF(MID(REFERENCEMENT_FACADE[[#This Row],[FOB (Sous AT/DTA/ATEx)]],1,3)="oui",LISTES!$Q$5,"")))</f>
        <v>COB (NF DTU 31.2) / CLT (Sous AT/DTA)</v>
      </c>
      <c r="CL35" s="48" t="str">
        <f>IF(AND(RECH_HAUTEUR=TRUE,HAUT_VISEE&lt;&gt;"",SITUA_VISEE&lt;&gt;""),IF(MID(SITUA_VISEE,1,1)="d",
IF(MID(REFERENCEMENT_FACADE[[#This Row],[≤ 50 m (situation d)]],1,3)="OUI","≤ 50 m",IF(MID(REFERENCEMENT_FACADE[[#This Row],[≤ 40 m (situation d)]],1,3)="OUI","≤ 40 m",IF(MID(REFERENCEMENT_FACADE[[#This Row],[≤ 36 m (situation d)]],1,3)="OUI","≤ 36 m",IF(MID(REFERENCEMENT_FACADE[[#This Row],[≤ 34 m (situation d)]],1,3)="OUI","≤ 34 m",IF(MID(REFERENCEMENT_FACADE[[#This Row],[≤ 28 m (situation d)]],1,3)="OUI","≤ 28 m",IF(MID(REFERENCEMENT_FACADE[[#This Row],[≤ 18 m (situation d)]],1,3)="OUI","≤ 18 m",IF(MID(REFERENCEMENT_FACADE[[#This Row],[≤ 15 m (situation d)]],1,3)="OUI","≤ 15 m",IF(MID(REFERENCEMENT_FACADE[[#This Row],[≤ 10 m (situation d)]],1,3)="OUI","≤ 10 m",IF(MID(REFERENCEMENT_FACADE[[#This Row],[≤ 9 m (situation d)]],1,3)="OUI","≤ 9 m",IF(MID(REFERENCEMENT_FACADE[[#This Row],[≤ 6 m (situation d)]],1,3)="OUI","≤ 6 m","")))))))))),
IF(MID(REFERENCEMENT_FACADE[[#This Row],[≤ 50 m (situation a à c)]],1,3)="OUI","≤ 50 m",IF(MID(REFERENCEMENT_FACADE[[#This Row],[≤ 40 m (situation a à c)]],1,3)="OUI","≤ 40 m",IF(MID(REFERENCEMENT_FACADE[[#This Row],[≤ 36 m (situation a à c)]],1,3)="OUI","≤ 36 m",IF(MID(REFERENCEMENT_FACADE[[#This Row],[≤ 34 m (situation a à c)]],1,3)="OUI","≤ 34 m",IF(MID(REFERENCEMENT_FACADE[[#This Row],[≤ 28 m (situation a à c)]],1,3)="OUI","≤ 28 m",IF(MID(REFERENCEMENT_FACADE[[#This Row],[≤ 18 m (situation a à c)]],1,3)="OUI","≤ 18 m",IF(MID(REFERENCEMENT_FACADE[[#This Row],[≤ 15 m (situation a à c)]],1,3)="OUI","≤ 15 m",IF(MID(REFERENCEMENT_FACADE[[#This Row],[≤ 10 m (situation a à c)]],1,3)="OUI","≤ 10 m",IF(MID(REFERENCEMENT_FACADE[[#This Row],[≤ 9 m (situation a à c)]],1,3)="OUI","≤ 9 m",IF(MID(REFERENCEMENT_FACADE[[#This Row],[≤ 6 m (situation a à c)]],1,3)="OUI","≤ 6 m",""))))))))))),
CONCATENATE(IF(MID(REFERENCEMENT_FACADE[[#This Row],[≤ 50 m (situation a à c)]],1,3)="OUI","(Situation a à c) h≤ 50 m"&amp;CHAR(10),IF(MID(REFERENCEMENT_FACADE[[#This Row],[≤ 40 m (situation a à c)]],1,3)="OUI","(Situation a à c) h≤ 40 m"&amp;CHAR(10),IF(MID(REFERENCEMENT_FACADE[[#This Row],[≤ 36 m (situation a à c)]],1,3)="OUI","(Situation a à c) h≤ 36 m"&amp;CHAR(10),IF(MID(REFERENCEMENT_FACADE[[#This Row],[≤ 34 m (situation a à c)]],1,3)="OUI","(Situation a à c) h≤ 34 m"&amp;CHAR(10),IF(MID(REFERENCEMENT_FACADE[[#This Row],[≤ 28 m (situation a à c)]],1,3)="OUI","(Situation a à c) h≤ 28 m"&amp;CHAR(10),IF(MID(REFERENCEMENT_FACADE[[#This Row],[≤ 18 m (situation a à c)]],1,3)="OUI","(Situation a à c) h≤ 18 m"&amp;CHAR(10),IF(MID(REFERENCEMENT_FACADE[[#This Row],[≤ 15 m (situation a à c)]],1,3)="OUI","(Situation a à c) h≤ 15 m"&amp;CHAR(10),IF(MID(REFERENCEMENT_FACADE[[#This Row],[≤ 10 m (situation a à c)]],1,3)="OUI","(Situation a à c) h≤ 10 m"&amp;CHAR(10),IF(MID(REFERENCEMENT_FACADE[[#This Row],[≤ 9 m (situation a à c)]],1,3)="OUI","(Situation a à c) h≤ 9 m"&amp;CHAR(10),IF(MID(REFERENCEMENT_FACADE[[#This Row],[≤ 6 m (situation a à c)]],1,3)="OUI","(Situation a à c) h≤ 6 m"&amp;CHAR(10),"")))))))))),IF(MID(REFERENCEMENT_FACADE[[#This Row],[≤ 50 m (situation d)]],1,3)="OUI","(Situation d) h≤ 50 m",IF(MID(REFERENCEMENT_FACADE[[#This Row],[≤ 40 m (situation d)]],1,3)="OUI","(Situation d) h≤ 40 m",IF(MID(REFERENCEMENT_FACADE[[#This Row],[≤ 36 m (situation d)]],1,3)="OUI","(Situation d) h≤ 36 m",IF(MID(REFERENCEMENT_FACADE[[#This Row],[≤ 34 m (situation d)]],1,3)="OUI","(Situation d) h≤ 34 m",IF(MID(REFERENCEMENT_FACADE[[#This Row],[≤ 28 m (situation d)]],1,3)="OUI","(Situation d) h≤ 28 m",IF(MID(REFERENCEMENT_FACADE[[#This Row],[≤ 18 m (situation d)]],1,3)="OUI","(Situation d) h≤ 18 m",IF(MID(REFERENCEMENT_FACADE[[#This Row],[≤ 15 m (situation d)]],1,3)="OUI","(Situation d) h≤ 15 m",IF(MID(REFERENCEMENT_FACADE[[#This Row],[≤ 10 m (situation d)]],1,3)="OUI","(Situation d) h≤ 10 m",IF(MID(REFERENCEMENT_FACADE[[#This Row],[≤ 9 m (situation d)]],1,3)="OUI","(Situation d) h≤ 9 m",IF(MID(REFERENCEMENT_FACADE[[#This Row],[≤ 6 m (situation d)]],1,3)="OUI","(Situation d) h≤ 6 m",""))))))))))))</f>
        <v>(Situation a à c) h≤ 18 m
(Situation d) h≤ 10 m</v>
      </c>
      <c r="CM35" s="48" t="str">
        <f>IF(OR(RECH_HAUTEUR=FALSE,HAUT_VISEE="",SITUA_VISEE=""),REFERENCEMENT_FACADE[[#This Row],[Cas où rien n''est sélectionné en hauteur]],
IF((HAUT_VISEE&lt;=6),IF(OR(MID(SITUA_VISEE,1,1)="a",MID(SITUA_VISEE,1,1)="b",MID(SITUA_VISEE,1,1)="c"),REFERENCEMENT_FACADE[[#This Row],[≤ 6 m (a à c)]],REFERENCEMENT_FACADE[[#This Row],[≤ 6 m (d)]]),
IF(AND(6&lt;HAUT_VISEE,HAUT_VISEE&lt;=9),IF(OR(MID(SITUA_VISEE,1,1)="a",MID(SITUA_VISEE,1,1)="b",MID(SITUA_VISEE,1,1)="c"),REFERENCEMENT_FACADE[[#This Row],[≤ 9 m (a à c)]],REFERENCEMENT_FACADE[[#This Row],[≤ 9 m (d)]]),
IF(AND(9&lt;HAUT_VISEE,HAUT_VISEE&lt;=10),IF(OR(MID(SITUA_VISEE,1,1)="a",MID(SITUA_VISEE,1,1)="b",MID(SITUA_VISEE,1,1)="c"),REFERENCEMENT_FACADE[[#This Row],[≤ 10 m (a à c)]],REFERENCEMENT_FACADE[[#This Row],[≤ 10 m (d)]]),
IF(AND(10&lt;HAUT_VISEE,HAUT_VISEE&lt;=18),IF(OR(MID(SITUA_VISEE,1,1)="a",MID(SITUA_VISEE,1,1)="b",MID(SITUA_VISEE,1,1)="c"),REFERENCEMENT_FACADE[[#This Row],[≤ 18 m (a à c)]],REFERENCEMENT_FACADE[[#This Row],[≤ 18 m (d)]]),
IF(AND(18&lt;HAUT_VISEE,HAUT_VISEE&lt;=28),IF(OR(MID(SITUA_VISEE,1,1)="a",MID(SITUA_VISEE,1,1)="b",MID(SITUA_VISEE,1,1)="c"),REFERENCEMENT_FACADE[[#This Row],[≤ 28 m (a à c)]],REFERENCEMENT_FACADE[[#This Row],[≤ 28 m (d)]]),
IF(AND(28&lt;HAUT_VISEE,HAUT_VISEE&lt;=34),IF(OR(MID(SITUA_VISEE,1,1)="a",MID(SITUA_VISEE,1,1)="b",MID(SITUA_VISEE,1,1)="c"),REFERENCEMENT_FACADE[[#This Row],[≤ 34 m (a à c)]],REFERENCEMENT_FACADE[[#This Row],[≤ 34 m (d)]]),
IF(AND(34&lt;HAUT_VISEE,HAUT_VISEE&lt;=36),IF(OR(MID(SITUA_VISEE,1,1)="a",MID(SITUA_VISEE,1,1)="b",MID(SITUA_VISEE,1,1)="c"),REFERENCEMENT_FACADE[[#This Row],[≤ 36 m (a à c)]],REFERENCEMENT_FACADE[[#This Row],[≤ 36 m (d)]]),
IF(AND(36&lt;HAUT_VISEE,HAUT_VISEE&lt;=40),IF(OR(MID(SITUA_VISEE,1,1)="a",MID(SITUA_VISEE,1,1)="b",MID(SITUA_VISEE,1,1)="c"),REFERENCEMENT_FACADE[[#This Row],[≤ 40 m (a à c)]],REFERENCEMENT_FACADE[[#This Row],[≤ 40 m (d)]]),
IF(AND(40&lt;HAUT_VISEE,HAUT_VISEE&lt;=50),IF(OR(MID(SITUA_VISEE,1,1)="a",MID(SITUA_VISEE,1,1)="b",MID(SITUA_VISEE,1,1)="c"),REFERENCEMENT_FACADE[[#This Row],[≤ 50 m (a à c)]],REFERENCEMENT_FACADE[[#This Row],[≤ 50 m (d)]])))))))))))</f>
        <v>Nb : Le critère de recherche par hauteur n'étant pas coché ou les données (hauteur ou situation) n'étant pas saisies, l'utilisateur est alerté qu'il peut exister des limites de hauteurs et des dispositions particulières données dans le référentiel technique du procédé qui ne sont pas affichées. 
Le logiciel peut les faire apparaitre, pour ce faire : 
 - la case de recherche en fonction de la hauteur doit être cochée ;
 - les données de hauteur ET de situation du bâtiment doivent être saisies.</v>
      </c>
      <c r="CN35" s="117">
        <f ca="1">REFERENCEMENT_FACADE[[#This Row],[VALIDITE]]</f>
        <v>1</v>
      </c>
      <c r="CO35" s="48">
        <f>IF(RECH_SUPPORT=TRUE,IF(MID(REFERENCEMENT_FACADE[[#This Row],[Colonne support visé]],1,3)="OUI",1,IF(OR(MID(REFERENCEMENT_FACADE[[#This Row],[Colonne support visé]],1,3)="non",MID(REFERENCEMENT_FACADE[[#This Row],[Colonne support visé]],1,2)="SO"),0,0)),1)</f>
        <v>1</v>
      </c>
      <c r="CP35" s="48">
        <f>IF(RECH_HAUTEUR=FALSE,1,IF(AND(MID(REFERENCEMENT_FACADE[[#This Row],[Colonne situation visé]],1,3)="oui",HAUT_VISEE&lt;=REFERENCEMENT_FACADE[[#This Row],[LIMITATION DE HAUTEUR DE FACADE]],HAUT_VISEE&lt;&gt;"",SITUA_VISEE&lt;&gt;""),1,IF(MID(REFERENCEMENT_FACADE[[#This Row],[Colonne situation visé]],1,3)="non",0,"ERREUR")))</f>
        <v>1</v>
      </c>
      <c r="CQ35" s="48">
        <f>IF(RECH_CATEGORIE=FALSE,1,IF(REFERENCEMENT_FACADE[[#This Row],[Colonne catégorie visée]]="ERREUR",0,IF(AND(RECH_CATEGORIE=TRUE,MATCH(VALUE(LEFT(REFERENCEMENT_FACADE[[#This Row],[Colonne zone visée]],1)),LISTE_ZONE_SISMIQUE,0)&gt;=MATCH(ZONE_SIS_VISEE,LISTE_ZONE_SISMIQUE,0),MATCH(REFERENCEMENT_FACADE[[#This Row],[Colonne catégorie visée]],LISTE_CATEGORIE_BATIMENT,0)&gt;=MATCH(CATEG_VISEE,LISTE_CATEGORIE_BATIMENT,0)),1,0)))</f>
        <v>1</v>
      </c>
      <c r="CR35" s="48">
        <f ca="1">IF(REFERENCEMENT_FACADE[[#This Row],[Eligibilité procédé]]&lt;&gt;0,COUNTIF(REFERENCEMENT_FACADE[Eligibilité procédé],"&lt;="&amp;REFERENCEMENT_FACADE[[#This Row],[Eligibilité procédé]])-COUNTIF(REFERENCEMENT_FACADE[Eligibilité procédé],"=0"),ROWS(REFERENCEMENT_FACADE[Ordre]))</f>
        <v>18</v>
      </c>
      <c r="CS35" s="48">
        <f ca="1">IF(COUNTIF((REFERENCEMENT_FACADE[[#This Row],[Validité]:[zone de simicité]]),"&lt;&gt;"&amp;"")=SUM(REFERENCEMENT_FACADE[[#This Row],[Validité]:[zone de simicité]]),ROW(REFERENCEMENT_FACADE[[#This Row],[zone de simicité]]),"")</f>
        <v>35</v>
      </c>
      <c r="CT35" s="48" t="str">
        <f>CONCATENATE(REFERENCEMENT_FACADE[[#This Row],[TYPE DE DOCUMENT DE REFERENCE]]," ",REFERENCEMENT_FACADE[[#This Row],[REF]]," du procédé ",REFERENCEMENT_FACADE[[#This Row],[NOM COMMERCIAL DU PROCEDE]]," : vise la pose sur : ",IF(MID(REFERENCEMENT_FACADE[[#This Row],[COB (NF DTU 31.2)]],1,3)="OUI","COB (NF DTU 31.2) ; ",""),IF(MID(REFERENCEMENT_FACADE[[#This Row],[CLT (Sous AT/DTA)]],1,3)="OUI","CLT (Sous AT/DTA)) ; ",""),IF(MID(REFERENCEMENT_FACADE[[#This Row],[FOB (NF DTU 31.4)]],1,3)="OUI","FOB (NF DTU 31.4) ; ",""),IF(MID(REFERENCEMENT_FACADE[[#This Row],[FOB (Sous AT/DTA/ATEx)]],1,3)="OUI","FOB (Sous AT/DTA/ATEx) ; ",""),"pour une hauteur max de ",REFERENCEMENT_FACADE[[#This Row],[LIMITATION DE HAUTEUR DE FACADE]],"m")</f>
        <v>Avis Technique 2.2/22-1838_V1 du procédé V-Clip® sur support Bois : vise la pose sur : COB (NF DTU 31.2) ; CLT (Sous AT/DTA)) ; pour une hauteur max de 18m</v>
      </c>
    </row>
    <row r="36" spans="1:98" s="5" customFormat="1" ht="216" x14ac:dyDescent="0.3">
      <c r="A36" s="141">
        <v>44893</v>
      </c>
      <c r="B36" s="43" t="s">
        <v>120</v>
      </c>
      <c r="C36" s="125" t="s">
        <v>1568</v>
      </c>
      <c r="D36" s="79" t="s">
        <v>1671</v>
      </c>
      <c r="E36" s="79" t="s">
        <v>1692</v>
      </c>
      <c r="F36" s="43" t="s">
        <v>325</v>
      </c>
      <c r="G36" s="44" t="s">
        <v>1467</v>
      </c>
      <c r="H36" s="52" t="s">
        <v>27</v>
      </c>
      <c r="I36" s="82" t="s">
        <v>9</v>
      </c>
      <c r="J36" s="39" t="s">
        <v>10</v>
      </c>
      <c r="K36" s="39" t="s">
        <v>10</v>
      </c>
      <c r="L36" s="68" t="str">
        <f>IF(REFERENCEMENT_FACADE[[#This Row],[Charpente bois (NF DTU 31.1)]]="OUI","SO",IF(OR(REFERENCEMENT_FACADE[[#This Row],[FOB (Sous AT/DTA/ATEx)]]="OUI",REFERENCEMENT_FACADE[[#This Row],[FOB (NF DTU 31.4)]]="OUI"),"OUI","SO"))</f>
        <v>SO</v>
      </c>
      <c r="M36" s="65" t="s">
        <v>9</v>
      </c>
      <c r="N36" s="42" t="s">
        <v>9</v>
      </c>
      <c r="O36" s="43" t="s">
        <v>9</v>
      </c>
      <c r="P36" s="43" t="s">
        <v>9</v>
      </c>
      <c r="Q36" s="43" t="s">
        <v>357</v>
      </c>
      <c r="R36" s="43" t="s">
        <v>357</v>
      </c>
      <c r="S36" s="43" t="s">
        <v>10</v>
      </c>
      <c r="T36" s="43" t="s">
        <v>10</v>
      </c>
      <c r="U36" s="43" t="s">
        <v>10</v>
      </c>
      <c r="V36" s="43" t="s">
        <v>10</v>
      </c>
      <c r="W36" s="44" t="s">
        <v>10</v>
      </c>
      <c r="X36" s="42" t="s">
        <v>9</v>
      </c>
      <c r="Y36" s="43" t="s">
        <v>357</v>
      </c>
      <c r="Z36" s="43" t="s">
        <v>357</v>
      </c>
      <c r="AA36" s="43" t="s">
        <v>10</v>
      </c>
      <c r="AB36" s="43" t="s">
        <v>10</v>
      </c>
      <c r="AC36" s="43" t="s">
        <v>10</v>
      </c>
      <c r="AD36" s="43" t="s">
        <v>10</v>
      </c>
      <c r="AE36" s="43" t="s">
        <v>10</v>
      </c>
      <c r="AF36" s="43" t="s">
        <v>10</v>
      </c>
      <c r="AG36" s="44" t="s">
        <v>10</v>
      </c>
      <c r="AH36" s="167" t="s">
        <v>716</v>
      </c>
      <c r="AI36" s="162"/>
      <c r="AJ36" s="120" t="s">
        <v>1715</v>
      </c>
      <c r="AK36" s="120" t="s">
        <v>1715</v>
      </c>
      <c r="AL36" s="120" t="s">
        <v>1715</v>
      </c>
      <c r="AM36" s="120" t="s">
        <v>1720</v>
      </c>
      <c r="AN36" s="120" t="s">
        <v>1720</v>
      </c>
      <c r="AO36" s="41"/>
      <c r="AP36" s="41"/>
      <c r="AQ36" s="41"/>
      <c r="AR36" s="41"/>
      <c r="AS36" s="41"/>
      <c r="AT36" s="120" t="s">
        <v>1715</v>
      </c>
      <c r="AU36" s="120" t="s">
        <v>1720</v>
      </c>
      <c r="AV36" s="120" t="s">
        <v>1720</v>
      </c>
      <c r="AW36" s="83"/>
      <c r="AX36" s="83"/>
      <c r="AY36" s="83"/>
      <c r="AZ36" s="83"/>
      <c r="BA36" s="83"/>
      <c r="BB36" s="83"/>
      <c r="BC36" s="83"/>
      <c r="BD36" s="84" t="s">
        <v>1408</v>
      </c>
      <c r="BE36" s="42">
        <v>4</v>
      </c>
      <c r="BF36" s="43">
        <v>4</v>
      </c>
      <c r="BG36" s="43">
        <v>4</v>
      </c>
      <c r="BH36" s="43">
        <v>4</v>
      </c>
      <c r="BI36" s="84"/>
      <c r="BJ36" s="40" t="s">
        <v>1394</v>
      </c>
      <c r="BK36" s="158" t="s">
        <v>952</v>
      </c>
      <c r="BL36" s="42">
        <v>0</v>
      </c>
      <c r="BM36" s="43" t="s">
        <v>1467</v>
      </c>
      <c r="BN36" s="43" t="s">
        <v>12</v>
      </c>
      <c r="BO36" s="43" t="s">
        <v>509</v>
      </c>
      <c r="BP36" s="81">
        <v>44545</v>
      </c>
      <c r="BQ36" s="81">
        <v>44690</v>
      </c>
      <c r="BR36" s="81">
        <v>46446</v>
      </c>
      <c r="BS36" s="123">
        <f ca="1">+(REFERENCEMENT_FACADE[[#This Row],[AVIS LIMITE AU / VALIDITE]]&gt;=TODAY())*1</f>
        <v>1</v>
      </c>
      <c r="BT36" s="43" t="s">
        <v>9</v>
      </c>
      <c r="BU36" s="43" t="str">
        <f ca="1">IF(REFERENCEMENT_FACADE[[#This Row],[ -&gt; AT/DTA : Sur liste verte C2p (OUI/NON)
-&gt; ATex (Avis favorable / Avis défavorable)
-&gt; Autre : SO]]&lt;&gt;"",IF(AND(OR(REFERENCEMENT_FACADE[[#This Row],[ -&gt; AT/DTA : Sur liste verte C2p (OUI/NON)
-&gt; ATex (Avis favorable / Avis défavorable)
-&gt; Autre : SO]]="OUI",REFERENCEMENT_FACADE[[#This Row],[ -&gt; AT/DTA : Sur liste verte C2p (OUI/NON)
-&gt; ATex (Avis favorable / Avis défavorable)
-&gt; Autre : SO]]="FAVORABLE",REFERENCEMENT_FACADE[[#This Row],[ -&gt; AT/DTA : Sur liste verte C2p (OUI/NON)
-&gt; ATex (Avis favorable / Avis défavorable)
-&gt; Autre : SO]]="SO
(DTU)",REFERENCEMENT_FACADE[[#This Row],[ -&gt; AT/DTA : Sur liste verte C2p (OUI/NON)
-&gt; ATex (Avis favorable / Avis défavorable)
-&gt; Autre : SO]]="SO 
(RECO -RAGE)",REFERENCEMENT_FACADE[[#This Row],[ -&gt; AT/DTA : Sur liste verte C2p (OUI/NON)
-&gt; ATex (Avis favorable / Avis défavorable)
-&gt; Autre : SO]]="OUI AVEC UN SUIVI DU RETOUR D'EXPERIENCE",
REFERENCEMENT_FACADE[[#This Row],[ -&gt; AT/DTA : Sur liste verte C2p (OUI/NON)
-&gt; ATex (Avis favorable / Avis défavorable)
-&gt; Autre : SO]]="SO 
(RP)"),REFERENCEMENT_FACADE[[#This Row],[VALIDITE]]=1),"TC",IF(REFERENCEMENT_FACADE[[#This Row],[VALIDITE]]=0,"TNC"&amp;CHAR(10)&amp;"(L'évaluation technique n'est plus valide)",IF(REFERENCEMENT_FACADE[[#This Row],[TYPE DE DOCUMENT DE REFERENCE]]="Appréciation Technique de Transition","TNC"&amp;CHAR(10)&amp;"(Les Appréciations Techniques de Transition ne sont pas reconnues en technique courante)",IF(REFERENCEMENT_FACADE[[#This Row],[ -&gt; AT/DTA : Sur liste verte C2p (OUI/NON)
-&gt; ATex (Avis favorable / Avis défavorable)
-&gt; Autre : SO]]="NON (EVALUATION RECENTE)","TNC"&amp;CHAR(10)&amp;"(Non sur liste verte de la C2p à date de référencement / EVALUATION RECENTE)","TNC"&amp;CHAR(10)&amp;"(N'est pas sur liste verte de la C2p à date du référencement)")))))</f>
        <v>TC</v>
      </c>
      <c r="BV36" s="44" t="s">
        <v>860</v>
      </c>
      <c r="BW36" s="42"/>
      <c r="BX36" s="43"/>
      <c r="BY36" s="44"/>
      <c r="BZ36" s="58" t="s">
        <v>656</v>
      </c>
      <c r="CA36" s="133" t="s">
        <v>533</v>
      </c>
      <c r="CB36" s="140" t="s">
        <v>809</v>
      </c>
      <c r="CC36" s="48" t="str">
        <f>IF(OR(REFERENCEMENT_FACADE[[#This Row],[TYPE DE DOCUMENT DE REFERENCE]]="Document Technique d'Application (DTA)",REFERENCEMENT_FACADE[[#This Row],[TYPE DE DOCUMENT DE REFERENCE]]="Avis Technique"),CONCATENATE("https://evaluation.cstb.fr/fr/avis-technique/detail/",SUBSTITUTE(REFERENCEMENT_FACADE[[#This Row],[REF]],"/","-"),"/"),IF(REFERENCEMENT_FACADE[[#This Row],[TYPE DE DOCUMENT DE REFERENCE]]=("Appréciation Technique d'Expérimentation (ATEx cas a)"),CONCATENATE("https://evaluation.cstb.fr/fr/appreciation-technique-expertise-atex/detail/",SUBSTITUTE(REFERENCEMENT_FACADE[[#This Row],[REF]],"_","-"),"/"),CONCATENATE("https://evaluation.cstb.fr/fr/appreciation-technique-transition-att/download/att-",SUBSTITUTE(SUBSTITUTE(REFERENCEMENT_FACADE[[#This Row],[REF]],"/","-"),"_","-"),"/")))</f>
        <v>https://evaluation.cstb.fr/fr/avis-technique/detail/2.2-21-1835_v1/</v>
      </c>
      <c r="CD36" s="48" t="s">
        <v>809</v>
      </c>
      <c r="CE36" s="48" t="str">
        <f>CONCATENATE(IF(REFERENCEMENT_FACADE[[#This Row],[Ancienne version]]=""," ",CONCATENATE(IF(OR(REFERENCEMENT_FACADE[[#This Row],[TYPE DE DOCUMENT DE REFERENCE]]="Avis Technique",REFERENCEMENT_FACADE[[#This Row],[TYPE DE DOCUMENT DE REFERENCE]]="ATEx"),"L'","Le "),REFERENCEMENT_FACADE[[#This Row],[TYPE DE DOCUMENT DE REFERENCE]]," n°",REFERENCEMENT_FACADE[[#This Row],[REF]]," annule et remplace ",IF(OR(REFERENCEMENT_FACADE[[#This Row],[TYPE DE DOCUMENT DE REFERENCE]]="Avis Technique",REFERENCEMENT_FACADE[[#This Row],[TYPE DE DOCUMENT DE REFERENCE]]="ATEx"),"l' ","le "),REFERENCEMENT_FACADE[[#This Row],[TYPE DE DOCUMENT DE REFERENCE]]," n° ",REFERENCEMENT_FACADE[[#This Row],[Ancienne version]])),
IF(AND(REFERENCEMENT_FACADE[[#This Row],[Ancienne version]]&lt;&gt;"",REFERENCEMENT_FACADE[[#This Row],[ -&gt; AT/DTA : Sur liste verte C2p (OUI/NON)
-&gt; ATex (Avis favorable / Avis défavorable)
-&gt; Autre : SO]]="OUI"),CHAR(10),""),
IF(REFERENCEMENT_FACADE[[#This Row],[ -&gt; AT/DTA : Sur liste verte C2p (OUI/NON)
-&gt; ATex (Avis favorable / Avis défavorable)
-&gt; Autre : SO]]="OUI","Sur liste verte de la C2p à la date du référencement",""))</f>
        <v>L'Avis Technique n°2.2/21-1835_v1 annule et remplace l' Avis Technique n° 2.2/14-1633_V2
Sur liste verte de la C2p à la date du référencement</v>
      </c>
      <c r="CF36" s="48" t="str">
        <f>IF((SUPP_VISE=LISTES!$Q$2),REFERENCEMENT_FACADE[[#This Row],[Charpente bois (NF DTU 31.1)]],
IF((SUPP_VISE=LISTES!$Q$3),REFERENCEMENT_FACADE[[#This Row],[COB (NF DTU 31.2)]],
IF((SUPP_VISE=LISTES!$Q$4),REFERENCEMENT_FACADE[[#This Row],[FOB (NF DTU 31.4)]],
IF((SUPP_VISE=LISTES!$Q$5),REFERENCEMENT_FACADE[[#This Row],[FOB (Sous AT/DTA/ATEx)]],
IF((SUPP_VISE=LISTES!$Q$6),REFERENCEMENT_FACADE[[#This Row],[FOB (NF DTU 31.4 et/ou Sous AT/DTA/Atex)]],
IF((SUPP_VISE=LISTES!$Q$7),REFERENCEMENT_FACADE[[#This Row],[CLT (Sous AT/DTA)]],"ERREUR"))))))</f>
        <v>ERREUR</v>
      </c>
      <c r="CG36" s="48" t="str">
        <f>IF((HAUT_VISEE&lt;=6),IF(OR(MID(SITUA_VISEE,1,1)="a",MID(SITUA_VISEE,1,1)="b",MID(SITUA_VISEE,1,1)="c"),REFERENCEMENT_FACADE[[#This Row],[≤ 6 m (situation a à c)]],REFERENCEMENT_FACADE[[#This Row],[≤ 6 m (situation d)]]),
IF(AND(6&lt;HAUT_VISEE,HAUT_VISEE&lt;=9),IF(OR(MID(SITUA_VISEE,1,1)="a",MID(SITUA_VISEE,1,1)="b",MID(SITUA_VISEE,1,1)="c"),REFERENCEMENT_FACADE[[#This Row],[≤ 9 m (situation a à c)]],REFERENCEMENT_FACADE[[#This Row],[≤ 9 m (situation d)]]),
IF(AND(9&lt;HAUT_VISEE,HAUT_VISEE&lt;=10),IF(OR(MID(SITUA_VISEE,1,1)="a",MID(SITUA_VISEE,1,1)="b",MID(SITUA_VISEE,1,1)="c"),REFERENCEMENT_FACADE[[#This Row],[≤ 10 m (situation a à c)]],REFERENCEMENT_FACADE[[#This Row],[≤ 10 m (situation d)]]),
IF(AND(10&lt;HAUT_VISEE,HAUT_VISEE&lt;=18),IF(OR(MID(SITUA_VISEE,1,1)="a",MID(SITUA_VISEE,1,1)="b",MID(SITUA_VISEE,1,1)="c"),REFERENCEMENT_FACADE[[#This Row],[≤ 15 m (situation a à c)]],REFERENCEMENT_FACADE[[#This Row],[≤ 15 m (situation d)]]),
IF(AND(10&lt;HAUT_VISEE,HAUT_VISEE&lt;=18),IF(OR(MID(SITUA_VISEE,1,1)="a",MID(SITUA_VISEE,1,1)="b",MID(SITUA_VISEE,1,1)="c"),REFERENCEMENT_FACADE[[#This Row],[≤ 18 m (situation a à c)]],REFERENCEMENT_FACADE[[#This Row],[≤ 18 m (situation d)]]),
IF(AND(18&lt;HAUT_VISEE,HAUT_VISEE&lt;=28),IF(OR(MID(SITUA_VISEE,1,1)="a",MID(SITUA_VISEE,1,1)="b",MID(SITUA_VISEE,1,1)="c"),REFERENCEMENT_FACADE[[#This Row],[≤ 28 m (situation a à c)]],REFERENCEMENT_FACADE[[#This Row],[≤ 28 m (situation d)]]),
IF(AND(28&lt;HAUT_VISEE,HAUT_VISEE&lt;=34),IF(OR(MID(SITUA_VISEE,1,1)="a",MID(SITUA_VISEE,1,1)="b",MID(SITUA_VISEE,1,1)="c"),REFERENCEMENT_FACADE[[#This Row],[≤ 34 m (situation a à c)]],REFERENCEMENT_FACADE[[#This Row],[≤ 34 m (situation d)]]),
IF(AND(34&lt;HAUT_VISEE,HAUT_VISEE&lt;=36),IF(OR(MID(SITUA_VISEE,1,1)="a",MID(SITUA_VISEE,1,1)="b",MID(SITUA_VISEE,1,1)="c"),REFERENCEMENT_FACADE[[#This Row],[≤ 36 m (situation a à c)]],REFERENCEMENT_FACADE[[#This Row],[≤ 36 m (situation d)]]),
IF(AND(36&lt;HAUT_VISEE,HAUT_VISEE&lt;=40),IF(OR(MID(SITUA_VISEE,1,1)="a",MID(SITUA_VISEE,1,1)="b",MID(SITUA_VISEE,1,1)="c"),REFERENCEMENT_FACADE[[#This Row],[≤ 40 m (situation a à c)]],REFERENCEMENT_FACADE[[#This Row],[≤ 40 m (situation d)]]),
IF(AND(40&lt;HAUT_VISEE,HAUT_VISEE&lt;=50),IF(OR(MID(SITUA_VISEE,1,1)="a",MID(SITUA_VISEE,1,1)="b",MID(SITUA_VISEE,1,1)="c"),REFERENCEMENT_FACADE[[#This Row],[≤ 50 m (situation a à c)]],REFERENCEMENT_FACADE[[#This Row],[≤ 50 m (situation d)]]),"ERREUR"))))))))))</f>
        <v>OUI</v>
      </c>
      <c r="CH36" s="48">
        <f>IF(MID(SITUA_VISEE,1,1)="d",
IF(MID(REFERENCEMENT_FACADE[[#This Row],[≤ 50 m (situation d)]],1,3)="OUI",50,IF(MID(REFERENCEMENT_FACADE[[#This Row],[≤ 40 m (situation d)]],1,3)="OUI",40,IF(MID(REFERENCEMENT_FACADE[[#This Row],[≤ 36 m (situation d)]],1,3)="OUI",36,IF(MID(REFERENCEMENT_FACADE[[#This Row],[≤ 34 m (situation d)]],1,3)="OUI",34,IF(MID(REFERENCEMENT_FACADE[[#This Row],[≤ 28 m (situation d)]],1,3)="OUI",28,IF(MID(REFERENCEMENT_FACADE[[#This Row],[≤ 18 m (situation d)]],1,3)="OUI",18,IF(MID(REFERENCEMENT_FACADE[[#This Row],[≤ 15 m (situation d)]],1,3)="OUI",15,IF(MID(REFERENCEMENT_FACADE[[#This Row],[≤ 10 m (situation d)]],1,3)="OUI",10,IF(MID(REFERENCEMENT_FACADE[[#This Row],[≤ 9 m (situation d)]],1,3)="OUI",9,IF(MID(REFERENCEMENT_FACADE[[#This Row],[≤ 6 m (situation d)]],1,3)="OUI",6,"")))))))))),
IF(MID(REFERENCEMENT_FACADE[[#This Row],[≤ 50 m (situation a à c)]],1,3)="OUI",50,IF(MID(REFERENCEMENT_FACADE[[#This Row],[≤ 40 m (situation a à c)]],1,3)="OUI",40,IF(MID(REFERENCEMENT_FACADE[[#This Row],[≤ 36 m (situation a à c)]],1,3)="OUI",36,IF(MID(REFERENCEMENT_FACADE[[#This Row],[≤ 34 m (situation a à c)]],1,3)="OUI",34,IF(MID(REFERENCEMENT_FACADE[[#This Row],[≤ 28 m (situation a à c)]],1,3)="OUI",28,IF(MID(REFERENCEMENT_FACADE[[#This Row],[≤ 18 m (situation a à c)]],1,3)="OUI",18,IF(MID(REFERENCEMENT_FACADE[[#This Row],[≤ 15 m (situation a à c)]],1,3)="OUI",15,IF(MID(REFERENCEMENT_FACADE[[#This Row],[≤ 10 m (situation a à c)]],1,3)="OUI",10,IF(MID(REFERENCEMENT_FACADE[[#This Row],[≤ 9 m (situation a à c)]],1,3)="OUI",9,IF(MID(REFERENCEMENT_FACADE[[#This Row],[≤ 6 m (situation a à c)]],1,3)="OUI",6,"")))))))))))</f>
        <v>18</v>
      </c>
      <c r="CI36" s="48" t="str">
        <f>IF(RECH_CATEGORIE=TRUE,IF((CATEG_VISEE=LISTES!$O$2),REFERENCEMENT_FACADE[[#This Row],[I]],
IF((CATEG_VISEE=LISTES!$O$3),REFERENCEMENT_FACADE[[#This Row],[II]],
IF((CATEG_VISEE=LISTES!$O$4),REFERENCEMENT_FACADE[[#This Row],[III]],
IF((CATEG_VISEE=LISTES!$O$5),REFERENCEMENT_FACADE[[#This Row],[IV]],"ERREUR")))),
REFERENCEMENT_FACADE[[#This Row],[I]]&amp;CHAR(10)&amp;REFERENCEMENT_FACADE[[#This Row],[II]]&amp;CHAR(10)&amp;REFERENCEMENT_FACADE[[#This Row],[III]]&amp;CHAR(10)&amp;REFERENCEMENT_FACADE[[#This Row],[IV]])</f>
        <v>4
4
4
4</v>
      </c>
      <c r="CJ36" s="48" t="str">
        <f>IF(RECH_CATEGORIE=TRUE,IF(OR(REFERENCEMENT_FACADE[[#This Row],[I]]="NC",REFERENCEMENT_FACADE[[#This Row],[II]]="NC",REFERENCEMENT_FACADE[[#This Row],[III]]="NC",REFERENCEMENT_FACADE[[#This Row],[IV]]="NC"),"ERREUR",IF(MID(ZONE_SIS_VISEE,1,1)&lt;=MID(REFERENCEMENT_FACADE[[#This Row],[IV]],1,1),REFERENCEMENT_FACADE[[#Headers],[IV]],IF(MID(ZONE_SIS_VISEE,1,1)&lt;=MID(REFERENCEMENT_FACADE[[#This Row],[III]],1,1),REFERENCEMENT_FACADE[[#Headers],[III]],IF(MID(ZONE_SIS_VISEE,1,1)&lt;=MID(REFERENCEMENT_FACADE[[#This Row],[II]],1,1),REFERENCEMENT_FACADE[[#Headers],[II]],IF(MID(ZONE_SIS_VISEE,1,1)&lt;=MID(REFERENCEMENT_FACADE[[#This Row],[I]],1,1),REFERENCEMENT_FACADE[[#Headers],[I]],""))))),
REFERENCEMENT_FACADE[[#Headers],[I]]&amp;CHAR(10)&amp;REFERENCEMENT_FACADE[[#Headers],[II]]&amp;CHAR(10)&amp;REFERENCEMENT_FACADE[[#Headers],[III]]&amp;CHAR(10)&amp;REFERENCEMENT_FACADE[[#Headers],[IV]])</f>
        <v>I
II
III
IV</v>
      </c>
      <c r="CK36" s="48" t="str">
        <f>CONCATENATE(IF(MID(REFERENCEMENT_FACADE[[#This Row],[Charpente bois (NF DTU 31.1)]],1,3)="oui",LISTES!$Q$2,""),IF(AND(MID(REFERENCEMENT_FACADE[[#This Row],[COB (NF DTU 31.2)]],1,3)="oui",MID(REFERENCEMENT_FACADE[[#This Row],[Charpente bois (NF DTU 31.1)]],1,3)="oui")," / ",""),IF(MID(REFERENCEMENT_FACADE[[#This Row],[COB (NF DTU 31.2)]],1,3)="oui",LISTES!$Q$3,""),IF(OR(AND(MID(REFERENCEMENT_FACADE[[#This Row],[COB (NF DTU 31.2)]],1,3)="oui",MID(REFERENCEMENT_FACADE[[#This Row],[FOB (NF DTU 31.4)]],1,3)="oui"),AND(MID(REFERENCEMENT_FACADE[[#This Row],[COB (NF DTU 31.2)]],1,3)="oui",MID(REFERENCEMENT_FACADE[[#This Row],[CLT (Sous AT/DTA)]],1,3)="oui"))," / ",""),IF(MID(REFERENCEMENT_FACADE[[#This Row],[FOB (NF DTU 31.4)]],1,3)="oui",LISTES!$Q$4,""),IF(AND(MID(REFERENCEMENT_FACADE[[#This Row],[CLT (Sous AT/DTA)]],1,3)="oui",MID(REFERENCEMENT_FACADE[[#This Row],[FOB (NF DTU 31.4)]],1,3)="oui")," / ",""),IF(MID(REFERENCEMENT_FACADE[[#This Row],[CLT (Sous AT/DTA)]],1,3)="oui",LISTES!$Q$7,IF(MID(REFERENCEMENT_FACADE[[#This Row],[FOB (Sous AT/DTA/ATEx)]],1,3)="oui",LISTES!$Q$5,"")))</f>
        <v>COB (NF DTU 31.2) / CLT (Sous AT/DTA)</v>
      </c>
      <c r="CL36" s="48" t="str">
        <f>IF(AND(RECH_HAUTEUR=TRUE,HAUT_VISEE&lt;&gt;"",SITUA_VISEE&lt;&gt;""),IF(MID(SITUA_VISEE,1,1)="d",
IF(MID(REFERENCEMENT_FACADE[[#This Row],[≤ 50 m (situation d)]],1,3)="OUI","≤ 50 m",IF(MID(REFERENCEMENT_FACADE[[#This Row],[≤ 40 m (situation d)]],1,3)="OUI","≤ 40 m",IF(MID(REFERENCEMENT_FACADE[[#This Row],[≤ 36 m (situation d)]],1,3)="OUI","≤ 36 m",IF(MID(REFERENCEMENT_FACADE[[#This Row],[≤ 34 m (situation d)]],1,3)="OUI","≤ 34 m",IF(MID(REFERENCEMENT_FACADE[[#This Row],[≤ 28 m (situation d)]],1,3)="OUI","≤ 28 m",IF(MID(REFERENCEMENT_FACADE[[#This Row],[≤ 18 m (situation d)]],1,3)="OUI","≤ 18 m",IF(MID(REFERENCEMENT_FACADE[[#This Row],[≤ 15 m (situation d)]],1,3)="OUI","≤ 15 m",IF(MID(REFERENCEMENT_FACADE[[#This Row],[≤ 10 m (situation d)]],1,3)="OUI","≤ 10 m",IF(MID(REFERENCEMENT_FACADE[[#This Row],[≤ 9 m (situation d)]],1,3)="OUI","≤ 9 m",IF(MID(REFERENCEMENT_FACADE[[#This Row],[≤ 6 m (situation d)]],1,3)="OUI","≤ 6 m","")))))))))),
IF(MID(REFERENCEMENT_FACADE[[#This Row],[≤ 50 m (situation a à c)]],1,3)="OUI","≤ 50 m",IF(MID(REFERENCEMENT_FACADE[[#This Row],[≤ 40 m (situation a à c)]],1,3)="OUI","≤ 40 m",IF(MID(REFERENCEMENT_FACADE[[#This Row],[≤ 36 m (situation a à c)]],1,3)="OUI","≤ 36 m",IF(MID(REFERENCEMENT_FACADE[[#This Row],[≤ 34 m (situation a à c)]],1,3)="OUI","≤ 34 m",IF(MID(REFERENCEMENT_FACADE[[#This Row],[≤ 28 m (situation a à c)]],1,3)="OUI","≤ 28 m",IF(MID(REFERENCEMENT_FACADE[[#This Row],[≤ 18 m (situation a à c)]],1,3)="OUI","≤ 18 m",IF(MID(REFERENCEMENT_FACADE[[#This Row],[≤ 15 m (situation a à c)]],1,3)="OUI","≤ 15 m",IF(MID(REFERENCEMENT_FACADE[[#This Row],[≤ 10 m (situation a à c)]],1,3)="OUI","≤ 10 m",IF(MID(REFERENCEMENT_FACADE[[#This Row],[≤ 9 m (situation a à c)]],1,3)="OUI","≤ 9 m",IF(MID(REFERENCEMENT_FACADE[[#This Row],[≤ 6 m (situation a à c)]],1,3)="OUI","≤ 6 m",""))))))))))),
CONCATENATE(IF(MID(REFERENCEMENT_FACADE[[#This Row],[≤ 50 m (situation a à c)]],1,3)="OUI","(Situation a à c) h≤ 50 m"&amp;CHAR(10),IF(MID(REFERENCEMENT_FACADE[[#This Row],[≤ 40 m (situation a à c)]],1,3)="OUI","(Situation a à c) h≤ 40 m"&amp;CHAR(10),IF(MID(REFERENCEMENT_FACADE[[#This Row],[≤ 36 m (situation a à c)]],1,3)="OUI","(Situation a à c) h≤ 36 m"&amp;CHAR(10),IF(MID(REFERENCEMENT_FACADE[[#This Row],[≤ 34 m (situation a à c)]],1,3)="OUI","(Situation a à c) h≤ 34 m"&amp;CHAR(10),IF(MID(REFERENCEMENT_FACADE[[#This Row],[≤ 28 m (situation a à c)]],1,3)="OUI","(Situation a à c) h≤ 28 m"&amp;CHAR(10),IF(MID(REFERENCEMENT_FACADE[[#This Row],[≤ 18 m (situation a à c)]],1,3)="OUI","(Situation a à c) h≤ 18 m"&amp;CHAR(10),IF(MID(REFERENCEMENT_FACADE[[#This Row],[≤ 15 m (situation a à c)]],1,3)="OUI","(Situation a à c) h≤ 15 m"&amp;CHAR(10),IF(MID(REFERENCEMENT_FACADE[[#This Row],[≤ 10 m (situation a à c)]],1,3)="OUI","(Situation a à c) h≤ 10 m"&amp;CHAR(10),IF(MID(REFERENCEMENT_FACADE[[#This Row],[≤ 9 m (situation a à c)]],1,3)="OUI","(Situation a à c) h≤ 9 m"&amp;CHAR(10),IF(MID(REFERENCEMENT_FACADE[[#This Row],[≤ 6 m (situation a à c)]],1,3)="OUI","(Situation a à c) h≤ 6 m"&amp;CHAR(10),"")))))))))),IF(MID(REFERENCEMENT_FACADE[[#This Row],[≤ 50 m (situation d)]],1,3)="OUI","(Situation d) h≤ 50 m",IF(MID(REFERENCEMENT_FACADE[[#This Row],[≤ 40 m (situation d)]],1,3)="OUI","(Situation d) h≤ 40 m",IF(MID(REFERENCEMENT_FACADE[[#This Row],[≤ 36 m (situation d)]],1,3)="OUI","(Situation d) h≤ 36 m",IF(MID(REFERENCEMENT_FACADE[[#This Row],[≤ 34 m (situation d)]],1,3)="OUI","(Situation d) h≤ 34 m",IF(MID(REFERENCEMENT_FACADE[[#This Row],[≤ 28 m (situation d)]],1,3)="OUI","(Situation d) h≤ 28 m",IF(MID(REFERENCEMENT_FACADE[[#This Row],[≤ 18 m (situation d)]],1,3)="OUI","(Situation d) h≤ 18 m",IF(MID(REFERENCEMENT_FACADE[[#This Row],[≤ 15 m (situation d)]],1,3)="OUI","(Situation d) h≤ 15 m",IF(MID(REFERENCEMENT_FACADE[[#This Row],[≤ 10 m (situation d)]],1,3)="OUI","(Situation d) h≤ 10 m",IF(MID(REFERENCEMENT_FACADE[[#This Row],[≤ 9 m (situation d)]],1,3)="OUI","(Situation d) h≤ 9 m",IF(MID(REFERENCEMENT_FACADE[[#This Row],[≤ 6 m (situation d)]],1,3)="OUI","(Situation d) h≤ 6 m",""))))))))))))</f>
        <v>(Situation a à c) h≤ 18 m
(Situation d) h≤ 10 m</v>
      </c>
      <c r="CM36" s="48" t="str">
        <f>IF(OR(RECH_HAUTEUR=FALSE,HAUT_VISEE="",SITUA_VISEE=""),REFERENCEMENT_FACADE[[#This Row],[Cas où rien n''est sélectionné en hauteur]],
IF((HAUT_VISEE&lt;=6),IF(OR(MID(SITUA_VISEE,1,1)="a",MID(SITUA_VISEE,1,1)="b",MID(SITUA_VISEE,1,1)="c"),REFERENCEMENT_FACADE[[#This Row],[≤ 6 m (a à c)]],REFERENCEMENT_FACADE[[#This Row],[≤ 6 m (d)]]),
IF(AND(6&lt;HAUT_VISEE,HAUT_VISEE&lt;=9),IF(OR(MID(SITUA_VISEE,1,1)="a",MID(SITUA_VISEE,1,1)="b",MID(SITUA_VISEE,1,1)="c"),REFERENCEMENT_FACADE[[#This Row],[≤ 9 m (a à c)]],REFERENCEMENT_FACADE[[#This Row],[≤ 9 m (d)]]),
IF(AND(9&lt;HAUT_VISEE,HAUT_VISEE&lt;=10),IF(OR(MID(SITUA_VISEE,1,1)="a",MID(SITUA_VISEE,1,1)="b",MID(SITUA_VISEE,1,1)="c"),REFERENCEMENT_FACADE[[#This Row],[≤ 10 m (a à c)]],REFERENCEMENT_FACADE[[#This Row],[≤ 10 m (d)]]),
IF(AND(10&lt;HAUT_VISEE,HAUT_VISEE&lt;=18),IF(OR(MID(SITUA_VISEE,1,1)="a",MID(SITUA_VISEE,1,1)="b",MID(SITUA_VISEE,1,1)="c"),REFERENCEMENT_FACADE[[#This Row],[≤ 18 m (a à c)]],REFERENCEMENT_FACADE[[#This Row],[≤ 18 m (d)]]),
IF(AND(18&lt;HAUT_VISEE,HAUT_VISEE&lt;=28),IF(OR(MID(SITUA_VISEE,1,1)="a",MID(SITUA_VISEE,1,1)="b",MID(SITUA_VISEE,1,1)="c"),REFERENCEMENT_FACADE[[#This Row],[≤ 28 m (a à c)]],REFERENCEMENT_FACADE[[#This Row],[≤ 28 m (d)]]),
IF(AND(28&lt;HAUT_VISEE,HAUT_VISEE&lt;=34),IF(OR(MID(SITUA_VISEE,1,1)="a",MID(SITUA_VISEE,1,1)="b",MID(SITUA_VISEE,1,1)="c"),REFERENCEMENT_FACADE[[#This Row],[≤ 34 m (a à c)]],REFERENCEMENT_FACADE[[#This Row],[≤ 34 m (d)]]),
IF(AND(34&lt;HAUT_VISEE,HAUT_VISEE&lt;=36),IF(OR(MID(SITUA_VISEE,1,1)="a",MID(SITUA_VISEE,1,1)="b",MID(SITUA_VISEE,1,1)="c"),REFERENCEMENT_FACADE[[#This Row],[≤ 36 m (a à c)]],REFERENCEMENT_FACADE[[#This Row],[≤ 36 m (d)]]),
IF(AND(36&lt;HAUT_VISEE,HAUT_VISEE&lt;=40),IF(OR(MID(SITUA_VISEE,1,1)="a",MID(SITUA_VISEE,1,1)="b",MID(SITUA_VISEE,1,1)="c"),REFERENCEMENT_FACADE[[#This Row],[≤ 40 m (a à c)]],REFERENCEMENT_FACADE[[#This Row],[≤ 40 m (d)]]),
IF(AND(40&lt;HAUT_VISEE,HAUT_VISEE&lt;=50),IF(OR(MID(SITUA_VISEE,1,1)="a",MID(SITUA_VISEE,1,1)="b",MID(SITUA_VISEE,1,1)="c"),REFERENCEMENT_FACADE[[#This Row],[≤ 50 m (a à c)]],REFERENCEMENT_FACADE[[#This Row],[≤ 50 m (d)]])))))))))))</f>
        <v>Nb : Le critère de recherche par hauteur n'étant pas coché ou les données (hauteur ou situation) n'étant pas saisies, l'utilisateur est alerté qu'il peut exister des limites de hauteurs et des dispositions particulières données dans le référentiel technique du procédé qui ne sont pas affichées. 
Le logiciel peut les faire apparaitre, pour ce faire : 
 - la case de recherche en fonction de la hauteur doit être cochée ;
 - les données de hauteur ET de situation du bâtiment doivent être saisies.</v>
      </c>
      <c r="CN36" s="117">
        <f ca="1">REFERENCEMENT_FACADE[[#This Row],[VALIDITE]]</f>
        <v>1</v>
      </c>
      <c r="CO36" s="48">
        <f>IF(RECH_SUPPORT=TRUE,IF(MID(REFERENCEMENT_FACADE[[#This Row],[Colonne support visé]],1,3)="OUI",1,IF(OR(MID(REFERENCEMENT_FACADE[[#This Row],[Colonne support visé]],1,3)="non",MID(REFERENCEMENT_FACADE[[#This Row],[Colonne support visé]],1,2)="SO"),0,0)),1)</f>
        <v>1</v>
      </c>
      <c r="CP36" s="48">
        <f>IF(RECH_HAUTEUR=FALSE,1,IF(AND(MID(REFERENCEMENT_FACADE[[#This Row],[Colonne situation visé]],1,3)="oui",HAUT_VISEE&lt;=REFERENCEMENT_FACADE[[#This Row],[LIMITATION DE HAUTEUR DE FACADE]],HAUT_VISEE&lt;&gt;"",SITUA_VISEE&lt;&gt;""),1,IF(MID(REFERENCEMENT_FACADE[[#This Row],[Colonne situation visé]],1,3)="non",0,"ERREUR")))</f>
        <v>1</v>
      </c>
      <c r="CQ36" s="48">
        <f>IF(RECH_CATEGORIE=FALSE,1,IF(REFERENCEMENT_FACADE[[#This Row],[Colonne catégorie visée]]="ERREUR",0,IF(AND(RECH_CATEGORIE=TRUE,MATCH(VALUE(LEFT(REFERENCEMENT_FACADE[[#This Row],[Colonne zone visée]],1)),LISTE_ZONE_SISMIQUE,0)&gt;=MATCH(ZONE_SIS_VISEE,LISTE_ZONE_SISMIQUE,0),MATCH(REFERENCEMENT_FACADE[[#This Row],[Colonne catégorie visée]],LISTE_CATEGORIE_BATIMENT,0)&gt;=MATCH(CATEG_VISEE,LISTE_CATEGORIE_BATIMENT,0)),1,0)))</f>
        <v>1</v>
      </c>
      <c r="CR36" s="48">
        <f ca="1">IF(REFERENCEMENT_FACADE[[#This Row],[Eligibilité procédé]]&lt;&gt;0,COUNTIF(REFERENCEMENT_FACADE[Eligibilité procédé],"&lt;="&amp;REFERENCEMENT_FACADE[[#This Row],[Eligibilité procédé]])-COUNTIF(REFERENCEMENT_FACADE[Eligibilité procédé],"=0"),ROWS(REFERENCEMENT_FACADE[Ordre]))</f>
        <v>19</v>
      </c>
      <c r="CS36" s="48">
        <f ca="1">IF(COUNTIF((REFERENCEMENT_FACADE[[#This Row],[Validité]:[zone de simicité]]),"&lt;&gt;"&amp;"")=SUM(REFERENCEMENT_FACADE[[#This Row],[Validité]:[zone de simicité]]),ROW(REFERENCEMENT_FACADE[[#This Row],[zone de simicité]]),"")</f>
        <v>36</v>
      </c>
      <c r="CT36" s="48" t="str">
        <f>CONCATENATE(REFERENCEMENT_FACADE[[#This Row],[TYPE DE DOCUMENT DE REFERENCE]]," ",REFERENCEMENT_FACADE[[#This Row],[REF]]," du procédé ",REFERENCEMENT_FACADE[[#This Row],[NOM COMMERCIAL DU PROCEDE]]," : vise la pose sur : ",IF(MID(REFERENCEMENT_FACADE[[#This Row],[COB (NF DTU 31.2)]],1,3)="OUI","COB (NF DTU 31.2) ; ",""),IF(MID(REFERENCEMENT_FACADE[[#This Row],[CLT (Sous AT/DTA)]],1,3)="OUI","CLT (Sous AT/DTA)) ; ",""),IF(MID(REFERENCEMENT_FACADE[[#This Row],[FOB (NF DTU 31.4)]],1,3)="OUI","FOB (NF DTU 31.4) ; ",""),IF(MID(REFERENCEMENT_FACADE[[#This Row],[FOB (Sous AT/DTA/ATEx)]],1,3)="OUI","FOB (Sous AT/DTA/ATEx) ; ",""),"pour une hauteur max de ",REFERENCEMENT_FACADE[[#This Row],[LIMITATION DE HAUTEUR DE FACADE]],"m")</f>
        <v>Avis Technique 2.2/21-1835_v1 du procédé Vetisol Veticlip sur support bois : vise la pose sur : COB (NF DTU 31.2) ; CLT (Sous AT/DTA)) ; pour une hauteur max de 18m</v>
      </c>
    </row>
    <row r="37" spans="1:98" s="5" customFormat="1" ht="216" x14ac:dyDescent="0.3">
      <c r="A37" s="141">
        <v>44893</v>
      </c>
      <c r="B37" s="43" t="s">
        <v>124</v>
      </c>
      <c r="C37" s="125" t="s">
        <v>137</v>
      </c>
      <c r="D37" s="79" t="s">
        <v>332</v>
      </c>
      <c r="E37" s="126" t="s">
        <v>332</v>
      </c>
      <c r="F37" s="43" t="s">
        <v>1460</v>
      </c>
      <c r="G37" s="44" t="s">
        <v>1419</v>
      </c>
      <c r="H37" s="52" t="s">
        <v>27</v>
      </c>
      <c r="I37" s="53" t="s">
        <v>9</v>
      </c>
      <c r="J37" s="39" t="s">
        <v>10</v>
      </c>
      <c r="K37" s="39" t="s">
        <v>10</v>
      </c>
      <c r="L37" s="68" t="str">
        <f>IF(REFERENCEMENT_FACADE[[#This Row],[Charpente bois (NF DTU 31.1)]]="OUI","SO",IF(OR(REFERENCEMENT_FACADE[[#This Row],[FOB (Sous AT/DTA/ATEx)]]="OUI",REFERENCEMENT_FACADE[[#This Row],[FOB (NF DTU 31.4)]]="OUI"),"OUI","SO"))</f>
        <v>SO</v>
      </c>
      <c r="M37" s="54" t="s">
        <v>158</v>
      </c>
      <c r="N37" s="42" t="s">
        <v>357</v>
      </c>
      <c r="O37" s="43" t="s">
        <v>357</v>
      </c>
      <c r="P37" s="43" t="s">
        <v>357</v>
      </c>
      <c r="Q37" s="43" t="s">
        <v>10</v>
      </c>
      <c r="R37" s="43" t="s">
        <v>10</v>
      </c>
      <c r="S37" s="43" t="s">
        <v>10</v>
      </c>
      <c r="T37" s="43" t="s">
        <v>10</v>
      </c>
      <c r="U37" s="43" t="s">
        <v>10</v>
      </c>
      <c r="V37" s="43" t="s">
        <v>10</v>
      </c>
      <c r="W37" s="44" t="s">
        <v>10</v>
      </c>
      <c r="X37" s="45" t="s">
        <v>357</v>
      </c>
      <c r="Y37" s="43" t="s">
        <v>10</v>
      </c>
      <c r="Z37" s="43" t="s">
        <v>10</v>
      </c>
      <c r="AA37" s="43" t="s">
        <v>10</v>
      </c>
      <c r="AB37" s="43" t="s">
        <v>10</v>
      </c>
      <c r="AC37" s="43" t="s">
        <v>10</v>
      </c>
      <c r="AD37" s="43" t="s">
        <v>10</v>
      </c>
      <c r="AE37" s="43" t="s">
        <v>10</v>
      </c>
      <c r="AF37" s="43" t="s">
        <v>10</v>
      </c>
      <c r="AG37" s="44" t="s">
        <v>10</v>
      </c>
      <c r="AH37" s="167" t="s">
        <v>327</v>
      </c>
      <c r="AI37" s="162"/>
      <c r="AJ37" s="120" t="s">
        <v>1726</v>
      </c>
      <c r="AK37" s="120" t="s">
        <v>1726</v>
      </c>
      <c r="AL37" s="120" t="s">
        <v>1726</v>
      </c>
      <c r="AM37" s="83"/>
      <c r="AN37" s="83"/>
      <c r="AO37" s="83"/>
      <c r="AP37" s="83"/>
      <c r="AQ37" s="83"/>
      <c r="AR37" s="83"/>
      <c r="AS37" s="83"/>
      <c r="AT37" s="120" t="s">
        <v>1726</v>
      </c>
      <c r="AU37" s="83"/>
      <c r="AV37" s="83"/>
      <c r="AW37" s="83"/>
      <c r="AX37" s="83"/>
      <c r="AY37" s="83"/>
      <c r="AZ37" s="83"/>
      <c r="BA37" s="83"/>
      <c r="BB37" s="83"/>
      <c r="BC37" s="83"/>
      <c r="BD37" s="84" t="s">
        <v>1408</v>
      </c>
      <c r="BE37" s="42">
        <v>4</v>
      </c>
      <c r="BF37" s="43">
        <v>2</v>
      </c>
      <c r="BG37" s="43">
        <v>1</v>
      </c>
      <c r="BH37" s="43">
        <v>1</v>
      </c>
      <c r="BI37" s="84"/>
      <c r="BJ37" s="40" t="s">
        <v>1394</v>
      </c>
      <c r="BK37" s="158" t="s">
        <v>152</v>
      </c>
      <c r="BL37" s="42">
        <v>0</v>
      </c>
      <c r="BM37" s="43" t="s">
        <v>318</v>
      </c>
      <c r="BN37" s="43" t="s">
        <v>12</v>
      </c>
      <c r="BO37" s="43" t="s">
        <v>317</v>
      </c>
      <c r="BP37" s="81">
        <v>44649</v>
      </c>
      <c r="BQ37" s="81">
        <v>44848</v>
      </c>
      <c r="BR37" s="81">
        <v>46053</v>
      </c>
      <c r="BS37" s="123">
        <f ca="1">+(REFERENCEMENT_FACADE[[#This Row],[AVIS LIMITE AU / VALIDITE]]&gt;=TODAY())*1</f>
        <v>1</v>
      </c>
      <c r="BT37" s="43" t="s">
        <v>9</v>
      </c>
      <c r="BU37" s="43" t="str">
        <f ca="1">IF(REFERENCEMENT_FACADE[[#This Row],[ -&gt; AT/DTA : Sur liste verte C2p (OUI/NON)
-&gt; ATex (Avis favorable / Avis défavorable)
-&gt; Autre : SO]]&lt;&gt;"",IF(AND(OR(REFERENCEMENT_FACADE[[#This Row],[ -&gt; AT/DTA : Sur liste verte C2p (OUI/NON)
-&gt; ATex (Avis favorable / Avis défavorable)
-&gt; Autre : SO]]="OUI",REFERENCEMENT_FACADE[[#This Row],[ -&gt; AT/DTA : Sur liste verte C2p (OUI/NON)
-&gt; ATex (Avis favorable / Avis défavorable)
-&gt; Autre : SO]]="FAVORABLE",REFERENCEMENT_FACADE[[#This Row],[ -&gt; AT/DTA : Sur liste verte C2p (OUI/NON)
-&gt; ATex (Avis favorable / Avis défavorable)
-&gt; Autre : SO]]="SO
(DTU)",REFERENCEMENT_FACADE[[#This Row],[ -&gt; AT/DTA : Sur liste verte C2p (OUI/NON)
-&gt; ATex (Avis favorable / Avis défavorable)
-&gt; Autre : SO]]="SO 
(RECO -RAGE)",REFERENCEMENT_FACADE[[#This Row],[ -&gt; AT/DTA : Sur liste verte C2p (OUI/NON)
-&gt; ATex (Avis favorable / Avis défavorable)
-&gt; Autre : SO]]="OUI AVEC UN SUIVI DU RETOUR D'EXPERIENCE",
REFERENCEMENT_FACADE[[#This Row],[ -&gt; AT/DTA : Sur liste verte C2p (OUI/NON)
-&gt; ATex (Avis favorable / Avis défavorable)
-&gt; Autre : SO]]="SO 
(RP)"),REFERENCEMENT_FACADE[[#This Row],[VALIDITE]]=1),"TC",IF(REFERENCEMENT_FACADE[[#This Row],[VALIDITE]]=0,"TNC"&amp;CHAR(10)&amp;"(L'évaluation technique n'est plus valide)",IF(REFERENCEMENT_FACADE[[#This Row],[TYPE DE DOCUMENT DE REFERENCE]]="Appréciation Technique de Transition","TNC"&amp;CHAR(10)&amp;"(Les Appréciations Techniques de Transition ne sont pas reconnues en technique courante)",IF(REFERENCEMENT_FACADE[[#This Row],[ -&gt; AT/DTA : Sur liste verte C2p (OUI/NON)
-&gt; ATex (Avis favorable / Avis défavorable)
-&gt; Autre : SO]]="NON (EVALUATION RECENTE)","TNC"&amp;CHAR(10)&amp;"(Non sur liste verte de la C2p à date de référencement / EVALUATION RECENTE)","TNC"&amp;CHAR(10)&amp;"(N'est pas sur liste verte de la C2p à date du référencement)")))))</f>
        <v>TC</v>
      </c>
      <c r="BV37" s="44" t="s">
        <v>837</v>
      </c>
      <c r="BW37" s="42"/>
      <c r="BX37" s="43"/>
      <c r="BY37" s="44"/>
      <c r="BZ37" s="58" t="s">
        <v>657</v>
      </c>
      <c r="CA37" s="134" t="s">
        <v>524</v>
      </c>
      <c r="CB37" s="136"/>
      <c r="CC37" s="48" t="str">
        <f>IF(OR(REFERENCEMENT_FACADE[[#This Row],[TYPE DE DOCUMENT DE REFERENCE]]="Document Technique d'Application (DTA)",REFERENCEMENT_FACADE[[#This Row],[TYPE DE DOCUMENT DE REFERENCE]]="Avis Technique"),CONCATENATE("https://evaluation.cstb.fr/fr/avis-technique/detail/",SUBSTITUTE(REFERENCEMENT_FACADE[[#This Row],[REF]],"/","-"),"/"),IF(REFERENCEMENT_FACADE[[#This Row],[TYPE DE DOCUMENT DE REFERENCE]]=("Appréciation Technique d'Expérimentation (ATEx cas a)"),CONCATENATE("https://evaluation.cstb.fr/fr/appreciation-technique-expertise-atex/detail/",SUBSTITUTE(REFERENCEMENT_FACADE[[#This Row],[REF]],"_","-"),"/"),CONCATENATE("https://evaluation.cstb.fr/fr/appreciation-technique-transition-att/download/att-",SUBSTITUTE(SUBSTITUTE(REFERENCEMENT_FACADE[[#This Row],[REF]],"/","-"),"_","-"),"/")))</f>
        <v>https://evaluation.cstb.fr/fr/avis-technique/detail/2.2-14-1642_V2/</v>
      </c>
      <c r="CD37" s="48" t="s">
        <v>777</v>
      </c>
      <c r="CE37" s="48" t="str">
        <f>CONCATENATE(IF(REFERENCEMENT_FACADE[[#This Row],[Ancienne version]]=""," ",CONCATENATE(IF(OR(REFERENCEMENT_FACADE[[#This Row],[TYPE DE DOCUMENT DE REFERENCE]]="Avis Technique",REFERENCEMENT_FACADE[[#This Row],[TYPE DE DOCUMENT DE REFERENCE]]="ATEx"),"L'","Le "),REFERENCEMENT_FACADE[[#This Row],[TYPE DE DOCUMENT DE REFERENCE]]," n°",REFERENCEMENT_FACADE[[#This Row],[REF]]," annule et remplace ",IF(OR(REFERENCEMENT_FACADE[[#This Row],[TYPE DE DOCUMENT DE REFERENCE]]="Avis Technique",REFERENCEMENT_FACADE[[#This Row],[TYPE DE DOCUMENT DE REFERENCE]]="ATEx"),"l' ","le "),REFERENCEMENT_FACADE[[#This Row],[TYPE DE DOCUMENT DE REFERENCE]]," n° ",REFERENCEMENT_FACADE[[#This Row],[Ancienne version]])),
IF(AND(REFERENCEMENT_FACADE[[#This Row],[Ancienne version]]&lt;&gt;"",REFERENCEMENT_FACADE[[#This Row],[ -&gt; AT/DTA : Sur liste verte C2p (OUI/NON)
-&gt; ATex (Avis favorable / Avis défavorable)
-&gt; Autre : SO]]="OUI"),CHAR(10),""),
IF(REFERENCEMENT_FACADE[[#This Row],[ -&gt; AT/DTA : Sur liste verte C2p (OUI/NON)
-&gt; ATex (Avis favorable / Avis défavorable)
-&gt; Autre : SO]]="OUI","Sur liste verte de la C2p à la date du référencement",""))</f>
        <v>L'Avis Technique n°2.2/14-1642_V2 annule et remplace l' Avis Technique n° 2.2/14-1642_V1
Sur liste verte de la C2p à la date du référencement</v>
      </c>
      <c r="CF37" s="48" t="str">
        <f>IF((SUPP_VISE=LISTES!$Q$2),REFERENCEMENT_FACADE[[#This Row],[Charpente bois (NF DTU 31.1)]],
IF((SUPP_VISE=LISTES!$Q$3),REFERENCEMENT_FACADE[[#This Row],[COB (NF DTU 31.2)]],
IF((SUPP_VISE=LISTES!$Q$4),REFERENCEMENT_FACADE[[#This Row],[FOB (NF DTU 31.4)]],
IF((SUPP_VISE=LISTES!$Q$5),REFERENCEMENT_FACADE[[#This Row],[FOB (Sous AT/DTA/ATEx)]],
IF((SUPP_VISE=LISTES!$Q$6),REFERENCEMENT_FACADE[[#This Row],[FOB (NF DTU 31.4 et/ou Sous AT/DTA/Atex)]],
IF((SUPP_VISE=LISTES!$Q$7),REFERENCEMENT_FACADE[[#This Row],[CLT (Sous AT/DTA)]],"ERREUR"))))))</f>
        <v>ERREUR</v>
      </c>
      <c r="CG37" s="48" t="str">
        <f>IF((HAUT_VISEE&lt;=6),IF(OR(MID(SITUA_VISEE,1,1)="a",MID(SITUA_VISEE,1,1)="b",MID(SITUA_VISEE,1,1)="c"),REFERENCEMENT_FACADE[[#This Row],[≤ 6 m (situation a à c)]],REFERENCEMENT_FACADE[[#This Row],[≤ 6 m (situation d)]]),
IF(AND(6&lt;HAUT_VISEE,HAUT_VISEE&lt;=9),IF(OR(MID(SITUA_VISEE,1,1)="a",MID(SITUA_VISEE,1,1)="b",MID(SITUA_VISEE,1,1)="c"),REFERENCEMENT_FACADE[[#This Row],[≤ 9 m (situation a à c)]],REFERENCEMENT_FACADE[[#This Row],[≤ 9 m (situation d)]]),
IF(AND(9&lt;HAUT_VISEE,HAUT_VISEE&lt;=10),IF(OR(MID(SITUA_VISEE,1,1)="a",MID(SITUA_VISEE,1,1)="b",MID(SITUA_VISEE,1,1)="c"),REFERENCEMENT_FACADE[[#This Row],[≤ 10 m (situation a à c)]],REFERENCEMENT_FACADE[[#This Row],[≤ 10 m (situation d)]]),
IF(AND(10&lt;HAUT_VISEE,HAUT_VISEE&lt;=18),IF(OR(MID(SITUA_VISEE,1,1)="a",MID(SITUA_VISEE,1,1)="b",MID(SITUA_VISEE,1,1)="c"),REFERENCEMENT_FACADE[[#This Row],[≤ 15 m (situation a à c)]],REFERENCEMENT_FACADE[[#This Row],[≤ 15 m (situation d)]]),
IF(AND(10&lt;HAUT_VISEE,HAUT_VISEE&lt;=18),IF(OR(MID(SITUA_VISEE,1,1)="a",MID(SITUA_VISEE,1,1)="b",MID(SITUA_VISEE,1,1)="c"),REFERENCEMENT_FACADE[[#This Row],[≤ 18 m (situation a à c)]],REFERENCEMENT_FACADE[[#This Row],[≤ 18 m (situation d)]]),
IF(AND(18&lt;HAUT_VISEE,HAUT_VISEE&lt;=28),IF(OR(MID(SITUA_VISEE,1,1)="a",MID(SITUA_VISEE,1,1)="b",MID(SITUA_VISEE,1,1)="c"),REFERENCEMENT_FACADE[[#This Row],[≤ 28 m (situation a à c)]],REFERENCEMENT_FACADE[[#This Row],[≤ 28 m (situation d)]]),
IF(AND(28&lt;HAUT_VISEE,HAUT_VISEE&lt;=34),IF(OR(MID(SITUA_VISEE,1,1)="a",MID(SITUA_VISEE,1,1)="b",MID(SITUA_VISEE,1,1)="c"),REFERENCEMENT_FACADE[[#This Row],[≤ 34 m (situation a à c)]],REFERENCEMENT_FACADE[[#This Row],[≤ 34 m (situation d)]]),
IF(AND(34&lt;HAUT_VISEE,HAUT_VISEE&lt;=36),IF(OR(MID(SITUA_VISEE,1,1)="a",MID(SITUA_VISEE,1,1)="b",MID(SITUA_VISEE,1,1)="c"),REFERENCEMENT_FACADE[[#This Row],[≤ 36 m (situation a à c)]],REFERENCEMENT_FACADE[[#This Row],[≤ 36 m (situation d)]]),
IF(AND(36&lt;HAUT_VISEE,HAUT_VISEE&lt;=40),IF(OR(MID(SITUA_VISEE,1,1)="a",MID(SITUA_VISEE,1,1)="b",MID(SITUA_VISEE,1,1)="c"),REFERENCEMENT_FACADE[[#This Row],[≤ 40 m (situation a à c)]],REFERENCEMENT_FACADE[[#This Row],[≤ 40 m (situation d)]]),
IF(AND(40&lt;HAUT_VISEE,HAUT_VISEE&lt;=50),IF(OR(MID(SITUA_VISEE,1,1)="a",MID(SITUA_VISEE,1,1)="b",MID(SITUA_VISEE,1,1)="c"),REFERENCEMENT_FACADE[[#This Row],[≤ 50 m (situation a à c)]],REFERENCEMENT_FACADE[[#This Row],[≤ 50 m (situation d)]]),"ERREUR"))))))))))</f>
        <v>OUI*</v>
      </c>
      <c r="CH37" s="48">
        <f>IF(MID(SITUA_VISEE,1,1)="d",
IF(MID(REFERENCEMENT_FACADE[[#This Row],[≤ 50 m (situation d)]],1,3)="OUI",50,IF(MID(REFERENCEMENT_FACADE[[#This Row],[≤ 40 m (situation d)]],1,3)="OUI",40,IF(MID(REFERENCEMENT_FACADE[[#This Row],[≤ 36 m (situation d)]],1,3)="OUI",36,IF(MID(REFERENCEMENT_FACADE[[#This Row],[≤ 34 m (situation d)]],1,3)="OUI",34,IF(MID(REFERENCEMENT_FACADE[[#This Row],[≤ 28 m (situation d)]],1,3)="OUI",28,IF(MID(REFERENCEMENT_FACADE[[#This Row],[≤ 18 m (situation d)]],1,3)="OUI",18,IF(MID(REFERENCEMENT_FACADE[[#This Row],[≤ 15 m (situation d)]],1,3)="OUI",15,IF(MID(REFERENCEMENT_FACADE[[#This Row],[≤ 10 m (situation d)]],1,3)="OUI",10,IF(MID(REFERENCEMENT_FACADE[[#This Row],[≤ 9 m (situation d)]],1,3)="OUI",9,IF(MID(REFERENCEMENT_FACADE[[#This Row],[≤ 6 m (situation d)]],1,3)="OUI",6,"")))))))))),
IF(MID(REFERENCEMENT_FACADE[[#This Row],[≤ 50 m (situation a à c)]],1,3)="OUI",50,IF(MID(REFERENCEMENT_FACADE[[#This Row],[≤ 40 m (situation a à c)]],1,3)="OUI",40,IF(MID(REFERENCEMENT_FACADE[[#This Row],[≤ 36 m (situation a à c)]],1,3)="OUI",36,IF(MID(REFERENCEMENT_FACADE[[#This Row],[≤ 34 m (situation a à c)]],1,3)="OUI",34,IF(MID(REFERENCEMENT_FACADE[[#This Row],[≤ 28 m (situation a à c)]],1,3)="OUI",28,IF(MID(REFERENCEMENT_FACADE[[#This Row],[≤ 18 m (situation a à c)]],1,3)="OUI",18,IF(MID(REFERENCEMENT_FACADE[[#This Row],[≤ 15 m (situation a à c)]],1,3)="OUI",15,IF(MID(REFERENCEMENT_FACADE[[#This Row],[≤ 10 m (situation a à c)]],1,3)="OUI",10,IF(MID(REFERENCEMENT_FACADE[[#This Row],[≤ 9 m (situation a à c)]],1,3)="OUI",9,IF(MID(REFERENCEMENT_FACADE[[#This Row],[≤ 6 m (situation a à c)]],1,3)="OUI",6,"")))))))))))</f>
        <v>10</v>
      </c>
      <c r="CI37" s="48" t="str">
        <f>IF(RECH_CATEGORIE=TRUE,IF((CATEG_VISEE=LISTES!$O$2),REFERENCEMENT_FACADE[[#This Row],[I]],
IF((CATEG_VISEE=LISTES!$O$3),REFERENCEMENT_FACADE[[#This Row],[II]],
IF((CATEG_VISEE=LISTES!$O$4),REFERENCEMENT_FACADE[[#This Row],[III]],
IF((CATEG_VISEE=LISTES!$O$5),REFERENCEMENT_FACADE[[#This Row],[IV]],"ERREUR")))),
REFERENCEMENT_FACADE[[#This Row],[I]]&amp;CHAR(10)&amp;REFERENCEMENT_FACADE[[#This Row],[II]]&amp;CHAR(10)&amp;REFERENCEMENT_FACADE[[#This Row],[III]]&amp;CHAR(10)&amp;REFERENCEMENT_FACADE[[#This Row],[IV]])</f>
        <v>4
2
1
1</v>
      </c>
      <c r="CJ37" s="48" t="str">
        <f>IF(RECH_CATEGORIE=TRUE,IF(OR(REFERENCEMENT_FACADE[[#This Row],[I]]="NC",REFERENCEMENT_FACADE[[#This Row],[II]]="NC",REFERENCEMENT_FACADE[[#This Row],[III]]="NC",REFERENCEMENT_FACADE[[#This Row],[IV]]="NC"),"ERREUR",IF(MID(ZONE_SIS_VISEE,1,1)&lt;=MID(REFERENCEMENT_FACADE[[#This Row],[IV]],1,1),REFERENCEMENT_FACADE[[#Headers],[IV]],IF(MID(ZONE_SIS_VISEE,1,1)&lt;=MID(REFERENCEMENT_FACADE[[#This Row],[III]],1,1),REFERENCEMENT_FACADE[[#Headers],[III]],IF(MID(ZONE_SIS_VISEE,1,1)&lt;=MID(REFERENCEMENT_FACADE[[#This Row],[II]],1,1),REFERENCEMENT_FACADE[[#Headers],[II]],IF(MID(ZONE_SIS_VISEE,1,1)&lt;=MID(REFERENCEMENT_FACADE[[#This Row],[I]],1,1),REFERENCEMENT_FACADE[[#Headers],[I]],""))))),
REFERENCEMENT_FACADE[[#Headers],[I]]&amp;CHAR(10)&amp;REFERENCEMENT_FACADE[[#Headers],[II]]&amp;CHAR(10)&amp;REFERENCEMENT_FACADE[[#Headers],[III]]&amp;CHAR(10)&amp;REFERENCEMENT_FACADE[[#Headers],[IV]])</f>
        <v>I
II
III
IV</v>
      </c>
      <c r="CK37" s="48" t="str">
        <f>CONCATENATE(IF(MID(REFERENCEMENT_FACADE[[#This Row],[Charpente bois (NF DTU 31.1)]],1,3)="oui",LISTES!$Q$2,""),IF(AND(MID(REFERENCEMENT_FACADE[[#This Row],[COB (NF DTU 31.2)]],1,3)="oui",MID(REFERENCEMENT_FACADE[[#This Row],[Charpente bois (NF DTU 31.1)]],1,3)="oui")," / ",""),IF(MID(REFERENCEMENT_FACADE[[#This Row],[COB (NF DTU 31.2)]],1,3)="oui",LISTES!$Q$3,""),IF(OR(AND(MID(REFERENCEMENT_FACADE[[#This Row],[COB (NF DTU 31.2)]],1,3)="oui",MID(REFERENCEMENT_FACADE[[#This Row],[FOB (NF DTU 31.4)]],1,3)="oui"),AND(MID(REFERENCEMENT_FACADE[[#This Row],[COB (NF DTU 31.2)]],1,3)="oui",MID(REFERENCEMENT_FACADE[[#This Row],[CLT (Sous AT/DTA)]],1,3)="oui"))," / ",""),IF(MID(REFERENCEMENT_FACADE[[#This Row],[FOB (NF DTU 31.4)]],1,3)="oui",LISTES!$Q$4,""),IF(AND(MID(REFERENCEMENT_FACADE[[#This Row],[CLT (Sous AT/DTA)]],1,3)="oui",MID(REFERENCEMENT_FACADE[[#This Row],[FOB (NF DTU 31.4)]],1,3)="oui")," / ",""),IF(MID(REFERENCEMENT_FACADE[[#This Row],[CLT (Sous AT/DTA)]],1,3)="oui",LISTES!$Q$7,IF(MID(REFERENCEMENT_FACADE[[#This Row],[FOB (Sous AT/DTA/ATEx)]],1,3)="oui",LISTES!$Q$5,"")))</f>
        <v>COB (NF DTU 31.2) / CLT (Sous AT/DTA)</v>
      </c>
      <c r="CL37" s="48" t="str">
        <f>IF(AND(RECH_HAUTEUR=TRUE,HAUT_VISEE&lt;&gt;"",SITUA_VISEE&lt;&gt;""),IF(MID(SITUA_VISEE,1,1)="d",
IF(MID(REFERENCEMENT_FACADE[[#This Row],[≤ 50 m (situation d)]],1,3)="OUI","≤ 50 m",IF(MID(REFERENCEMENT_FACADE[[#This Row],[≤ 40 m (situation d)]],1,3)="OUI","≤ 40 m",IF(MID(REFERENCEMENT_FACADE[[#This Row],[≤ 36 m (situation d)]],1,3)="OUI","≤ 36 m",IF(MID(REFERENCEMENT_FACADE[[#This Row],[≤ 34 m (situation d)]],1,3)="OUI","≤ 34 m",IF(MID(REFERENCEMENT_FACADE[[#This Row],[≤ 28 m (situation d)]],1,3)="OUI","≤ 28 m",IF(MID(REFERENCEMENT_FACADE[[#This Row],[≤ 18 m (situation d)]],1,3)="OUI","≤ 18 m",IF(MID(REFERENCEMENT_FACADE[[#This Row],[≤ 15 m (situation d)]],1,3)="OUI","≤ 15 m",IF(MID(REFERENCEMENT_FACADE[[#This Row],[≤ 10 m (situation d)]],1,3)="OUI","≤ 10 m",IF(MID(REFERENCEMENT_FACADE[[#This Row],[≤ 9 m (situation d)]],1,3)="OUI","≤ 9 m",IF(MID(REFERENCEMENT_FACADE[[#This Row],[≤ 6 m (situation d)]],1,3)="OUI","≤ 6 m","")))))))))),
IF(MID(REFERENCEMENT_FACADE[[#This Row],[≤ 50 m (situation a à c)]],1,3)="OUI","≤ 50 m",IF(MID(REFERENCEMENT_FACADE[[#This Row],[≤ 40 m (situation a à c)]],1,3)="OUI","≤ 40 m",IF(MID(REFERENCEMENT_FACADE[[#This Row],[≤ 36 m (situation a à c)]],1,3)="OUI","≤ 36 m",IF(MID(REFERENCEMENT_FACADE[[#This Row],[≤ 34 m (situation a à c)]],1,3)="OUI","≤ 34 m",IF(MID(REFERENCEMENT_FACADE[[#This Row],[≤ 28 m (situation a à c)]],1,3)="OUI","≤ 28 m",IF(MID(REFERENCEMENT_FACADE[[#This Row],[≤ 18 m (situation a à c)]],1,3)="OUI","≤ 18 m",IF(MID(REFERENCEMENT_FACADE[[#This Row],[≤ 15 m (situation a à c)]],1,3)="OUI","≤ 15 m",IF(MID(REFERENCEMENT_FACADE[[#This Row],[≤ 10 m (situation a à c)]],1,3)="OUI","≤ 10 m",IF(MID(REFERENCEMENT_FACADE[[#This Row],[≤ 9 m (situation a à c)]],1,3)="OUI","≤ 9 m",IF(MID(REFERENCEMENT_FACADE[[#This Row],[≤ 6 m (situation a à c)]],1,3)="OUI","≤ 6 m",""))))))))))),
CONCATENATE(IF(MID(REFERENCEMENT_FACADE[[#This Row],[≤ 50 m (situation a à c)]],1,3)="OUI","(Situation a à c) h≤ 50 m"&amp;CHAR(10),IF(MID(REFERENCEMENT_FACADE[[#This Row],[≤ 40 m (situation a à c)]],1,3)="OUI","(Situation a à c) h≤ 40 m"&amp;CHAR(10),IF(MID(REFERENCEMENT_FACADE[[#This Row],[≤ 36 m (situation a à c)]],1,3)="OUI","(Situation a à c) h≤ 36 m"&amp;CHAR(10),IF(MID(REFERENCEMENT_FACADE[[#This Row],[≤ 34 m (situation a à c)]],1,3)="OUI","(Situation a à c) h≤ 34 m"&amp;CHAR(10),IF(MID(REFERENCEMENT_FACADE[[#This Row],[≤ 28 m (situation a à c)]],1,3)="OUI","(Situation a à c) h≤ 28 m"&amp;CHAR(10),IF(MID(REFERENCEMENT_FACADE[[#This Row],[≤ 18 m (situation a à c)]],1,3)="OUI","(Situation a à c) h≤ 18 m"&amp;CHAR(10),IF(MID(REFERENCEMENT_FACADE[[#This Row],[≤ 15 m (situation a à c)]],1,3)="OUI","(Situation a à c) h≤ 15 m"&amp;CHAR(10),IF(MID(REFERENCEMENT_FACADE[[#This Row],[≤ 10 m (situation a à c)]],1,3)="OUI","(Situation a à c) h≤ 10 m"&amp;CHAR(10),IF(MID(REFERENCEMENT_FACADE[[#This Row],[≤ 9 m (situation a à c)]],1,3)="OUI","(Situation a à c) h≤ 9 m"&amp;CHAR(10),IF(MID(REFERENCEMENT_FACADE[[#This Row],[≤ 6 m (situation a à c)]],1,3)="OUI","(Situation a à c) h≤ 6 m"&amp;CHAR(10),"")))))))))),IF(MID(REFERENCEMENT_FACADE[[#This Row],[≤ 50 m (situation d)]],1,3)="OUI","(Situation d) h≤ 50 m",IF(MID(REFERENCEMENT_FACADE[[#This Row],[≤ 40 m (situation d)]],1,3)="OUI","(Situation d) h≤ 40 m",IF(MID(REFERENCEMENT_FACADE[[#This Row],[≤ 36 m (situation d)]],1,3)="OUI","(Situation d) h≤ 36 m",IF(MID(REFERENCEMENT_FACADE[[#This Row],[≤ 34 m (situation d)]],1,3)="OUI","(Situation d) h≤ 34 m",IF(MID(REFERENCEMENT_FACADE[[#This Row],[≤ 28 m (situation d)]],1,3)="OUI","(Situation d) h≤ 28 m",IF(MID(REFERENCEMENT_FACADE[[#This Row],[≤ 18 m (situation d)]],1,3)="OUI","(Situation d) h≤ 18 m",IF(MID(REFERENCEMENT_FACADE[[#This Row],[≤ 15 m (situation d)]],1,3)="OUI","(Situation d) h≤ 15 m",IF(MID(REFERENCEMENT_FACADE[[#This Row],[≤ 10 m (situation d)]],1,3)="OUI","(Situation d) h≤ 10 m",IF(MID(REFERENCEMENT_FACADE[[#This Row],[≤ 9 m (situation d)]],1,3)="OUI","(Situation d) h≤ 9 m",IF(MID(REFERENCEMENT_FACADE[[#This Row],[≤ 6 m (situation d)]],1,3)="OUI","(Situation d) h≤ 6 m",""))))))))))))</f>
        <v>(Situation a à c) h≤ 10 m
(Situation d) h≤ 6 m</v>
      </c>
      <c r="CM37" s="48" t="str">
        <f>IF(OR(RECH_HAUTEUR=FALSE,HAUT_VISEE="",SITUA_VISEE=""),REFERENCEMENT_FACADE[[#This Row],[Cas où rien n''est sélectionné en hauteur]],
IF((HAUT_VISEE&lt;=6),IF(OR(MID(SITUA_VISEE,1,1)="a",MID(SITUA_VISEE,1,1)="b",MID(SITUA_VISEE,1,1)="c"),REFERENCEMENT_FACADE[[#This Row],[≤ 6 m (a à c)]],REFERENCEMENT_FACADE[[#This Row],[≤ 6 m (d)]]),
IF(AND(6&lt;HAUT_VISEE,HAUT_VISEE&lt;=9),IF(OR(MID(SITUA_VISEE,1,1)="a",MID(SITUA_VISEE,1,1)="b",MID(SITUA_VISEE,1,1)="c"),REFERENCEMENT_FACADE[[#This Row],[≤ 9 m (a à c)]],REFERENCEMENT_FACADE[[#This Row],[≤ 9 m (d)]]),
IF(AND(9&lt;HAUT_VISEE,HAUT_VISEE&lt;=10),IF(OR(MID(SITUA_VISEE,1,1)="a",MID(SITUA_VISEE,1,1)="b",MID(SITUA_VISEE,1,1)="c"),REFERENCEMENT_FACADE[[#This Row],[≤ 10 m (a à c)]],REFERENCEMENT_FACADE[[#This Row],[≤ 10 m (d)]]),
IF(AND(10&lt;HAUT_VISEE,HAUT_VISEE&lt;=18),IF(OR(MID(SITUA_VISEE,1,1)="a",MID(SITUA_VISEE,1,1)="b",MID(SITUA_VISEE,1,1)="c"),REFERENCEMENT_FACADE[[#This Row],[≤ 18 m (a à c)]],REFERENCEMENT_FACADE[[#This Row],[≤ 18 m (d)]]),
IF(AND(18&lt;HAUT_VISEE,HAUT_VISEE&lt;=28),IF(OR(MID(SITUA_VISEE,1,1)="a",MID(SITUA_VISEE,1,1)="b",MID(SITUA_VISEE,1,1)="c"),REFERENCEMENT_FACADE[[#This Row],[≤ 28 m (a à c)]],REFERENCEMENT_FACADE[[#This Row],[≤ 28 m (d)]]),
IF(AND(28&lt;HAUT_VISEE,HAUT_VISEE&lt;=34),IF(OR(MID(SITUA_VISEE,1,1)="a",MID(SITUA_VISEE,1,1)="b",MID(SITUA_VISEE,1,1)="c"),REFERENCEMENT_FACADE[[#This Row],[≤ 34 m (a à c)]],REFERENCEMENT_FACADE[[#This Row],[≤ 34 m (d)]]),
IF(AND(34&lt;HAUT_VISEE,HAUT_VISEE&lt;=36),IF(OR(MID(SITUA_VISEE,1,1)="a",MID(SITUA_VISEE,1,1)="b",MID(SITUA_VISEE,1,1)="c"),REFERENCEMENT_FACADE[[#This Row],[≤ 36 m (a à c)]],REFERENCEMENT_FACADE[[#This Row],[≤ 36 m (d)]]),
IF(AND(36&lt;HAUT_VISEE,HAUT_VISEE&lt;=40),IF(OR(MID(SITUA_VISEE,1,1)="a",MID(SITUA_VISEE,1,1)="b",MID(SITUA_VISEE,1,1)="c"),REFERENCEMENT_FACADE[[#This Row],[≤ 40 m (a à c)]],REFERENCEMENT_FACADE[[#This Row],[≤ 40 m (d)]]),
IF(AND(40&lt;HAUT_VISEE,HAUT_VISEE&lt;=50),IF(OR(MID(SITUA_VISEE,1,1)="a",MID(SITUA_VISEE,1,1)="b",MID(SITUA_VISEE,1,1)="c"),REFERENCEMENT_FACADE[[#This Row],[≤ 50 m (a à c)]],REFERENCEMENT_FACADE[[#This Row],[≤ 50 m (d)]])))))))))))</f>
        <v>Nb : Le critère de recherche par hauteur n'étant pas coché ou les données (hauteur ou situation) n'étant pas saisies, l'utilisateur est alerté qu'il peut exister des limites de hauteurs et des dispositions particulières données dans le référentiel technique du procédé qui ne sont pas affichées. 
Le logiciel peut les faire apparaitre, pour ce faire : 
 - la case de recherche en fonction de la hauteur doit être cochée ;
 - les données de hauteur ET de situation du bâtiment doivent être saisies.</v>
      </c>
      <c r="CN37" s="117">
        <f ca="1">REFERENCEMENT_FACADE[[#This Row],[VALIDITE]]</f>
        <v>1</v>
      </c>
      <c r="CO37" s="48">
        <f>IF(RECH_SUPPORT=TRUE,IF(MID(REFERENCEMENT_FACADE[[#This Row],[Colonne support visé]],1,3)="OUI",1,IF(OR(MID(REFERENCEMENT_FACADE[[#This Row],[Colonne support visé]],1,3)="non",MID(REFERENCEMENT_FACADE[[#This Row],[Colonne support visé]],1,2)="SO"),0,0)),1)</f>
        <v>1</v>
      </c>
      <c r="CP37" s="48">
        <f>IF(RECH_HAUTEUR=FALSE,1,IF(AND(MID(REFERENCEMENT_FACADE[[#This Row],[Colonne situation visé]],1,3)="oui",HAUT_VISEE&lt;=REFERENCEMENT_FACADE[[#This Row],[LIMITATION DE HAUTEUR DE FACADE]],HAUT_VISEE&lt;&gt;"",SITUA_VISEE&lt;&gt;""),1,IF(MID(REFERENCEMENT_FACADE[[#This Row],[Colonne situation visé]],1,3)="non",0,"ERREUR")))</f>
        <v>1</v>
      </c>
      <c r="CQ37" s="48">
        <f>IF(RECH_CATEGORIE=FALSE,1,IF(REFERENCEMENT_FACADE[[#This Row],[Colonne catégorie visée]]="ERREUR",0,IF(AND(RECH_CATEGORIE=TRUE,MATCH(VALUE(LEFT(REFERENCEMENT_FACADE[[#This Row],[Colonne zone visée]],1)),LISTE_ZONE_SISMIQUE,0)&gt;=MATCH(ZONE_SIS_VISEE,LISTE_ZONE_SISMIQUE,0),MATCH(REFERENCEMENT_FACADE[[#This Row],[Colonne catégorie visée]],LISTE_CATEGORIE_BATIMENT,0)&gt;=MATCH(CATEG_VISEE,LISTE_CATEGORIE_BATIMENT,0)),1,0)))</f>
        <v>1</v>
      </c>
      <c r="CR37" s="48">
        <f ca="1">IF(REFERENCEMENT_FACADE[[#This Row],[Eligibilité procédé]]&lt;&gt;0,COUNTIF(REFERENCEMENT_FACADE[Eligibilité procédé],"&lt;="&amp;REFERENCEMENT_FACADE[[#This Row],[Eligibilité procédé]])-COUNTIF(REFERENCEMENT_FACADE[Eligibilité procédé],"=0"),ROWS(REFERENCEMENT_FACADE[Ordre]))</f>
        <v>20</v>
      </c>
      <c r="CS37" s="48">
        <f ca="1">IF(COUNTIF((REFERENCEMENT_FACADE[[#This Row],[Validité]:[zone de simicité]]),"&lt;&gt;"&amp;"")=SUM(REFERENCEMENT_FACADE[[#This Row],[Validité]:[zone de simicité]]),ROW(REFERENCEMENT_FACADE[[#This Row],[zone de simicité]]),"")</f>
        <v>37</v>
      </c>
      <c r="CT37" s="48" t="str">
        <f>CONCATENATE(REFERENCEMENT_FACADE[[#This Row],[TYPE DE DOCUMENT DE REFERENCE]]," ",REFERENCEMENT_FACADE[[#This Row],[REF]]," du procédé ",REFERENCEMENT_FACADE[[#This Row],[NOM COMMERCIAL DU PROCEDE]]," : vise la pose sur : ",IF(MID(REFERENCEMENT_FACADE[[#This Row],[COB (NF DTU 31.2)]],1,3)="OUI","COB (NF DTU 31.2) ; ",""),IF(MID(REFERENCEMENT_FACADE[[#This Row],[CLT (Sous AT/DTA)]],1,3)="OUI","CLT (Sous AT/DTA)) ; ",""),IF(MID(REFERENCEMENT_FACADE[[#This Row],[FOB (NF DTU 31.4)]],1,3)="OUI","FOB (NF DTU 31.4) ; ",""),IF(MID(REFERENCEMENT_FACADE[[#This Row],[FOB (Sous AT/DTA/ATEx)]],1,3)="OUI","FOB (Sous AT/DTA/ATEx) ; ",""),"pour une hauteur max de ",REFERENCEMENT_FACADE[[#This Row],[LIMITATION DE HAUTEUR DE FACADE]],"m")</f>
        <v>Avis Technique 2.2/14-1642_V2 du procédé FibreC - concrete skin et öko skin : vise la pose sur : COB (NF DTU 31.2) ; CLT (Sous AT/DTA)) ; pour une hauteur max de 10m</v>
      </c>
    </row>
    <row r="38" spans="1:98" s="5" customFormat="1" ht="216" x14ac:dyDescent="0.3">
      <c r="A38" s="121">
        <v>45442</v>
      </c>
      <c r="B38" s="43" t="s">
        <v>124</v>
      </c>
      <c r="C38" s="125" t="s">
        <v>137</v>
      </c>
      <c r="D38" s="79" t="s">
        <v>1422</v>
      </c>
      <c r="E38" s="79" t="s">
        <v>332</v>
      </c>
      <c r="F38" s="43" t="s">
        <v>235</v>
      </c>
      <c r="G38" s="44" t="s">
        <v>700</v>
      </c>
      <c r="H38" s="52" t="s">
        <v>27</v>
      </c>
      <c r="I38" s="53" t="s">
        <v>9</v>
      </c>
      <c r="J38" s="39" t="s">
        <v>10</v>
      </c>
      <c r="K38" s="39" t="s">
        <v>10</v>
      </c>
      <c r="L38" s="68" t="str">
        <f>IF(REFERENCEMENT_FACADE[[#This Row],[Charpente bois (NF DTU 31.1)]]="OUI","SO",IF(OR(REFERENCEMENT_FACADE[[#This Row],[FOB (Sous AT/DTA/ATEx)]]="OUI",REFERENCEMENT_FACADE[[#This Row],[FOB (NF DTU 31.4)]]="OUI"),"OUI","SO"))</f>
        <v>SO</v>
      </c>
      <c r="M38" s="54" t="s">
        <v>158</v>
      </c>
      <c r="N38" s="42" t="s">
        <v>9</v>
      </c>
      <c r="O38" s="43" t="s">
        <v>9</v>
      </c>
      <c r="P38" s="43" t="s">
        <v>9</v>
      </c>
      <c r="Q38" s="43" t="s">
        <v>10</v>
      </c>
      <c r="R38" s="43" t="s">
        <v>10</v>
      </c>
      <c r="S38" s="43" t="s">
        <v>10</v>
      </c>
      <c r="T38" s="43" t="s">
        <v>10</v>
      </c>
      <c r="U38" s="43" t="s">
        <v>10</v>
      </c>
      <c r="V38" s="43" t="s">
        <v>10</v>
      </c>
      <c r="W38" s="44" t="s">
        <v>10</v>
      </c>
      <c r="X38" s="43" t="s">
        <v>9</v>
      </c>
      <c r="Y38" s="43" t="s">
        <v>10</v>
      </c>
      <c r="Z38" s="43" t="s">
        <v>10</v>
      </c>
      <c r="AA38" s="43" t="s">
        <v>10</v>
      </c>
      <c r="AB38" s="43" t="s">
        <v>10</v>
      </c>
      <c r="AC38" s="43" t="s">
        <v>10</v>
      </c>
      <c r="AD38" s="43" t="s">
        <v>10</v>
      </c>
      <c r="AE38" s="43" t="s">
        <v>10</v>
      </c>
      <c r="AF38" s="43" t="s">
        <v>10</v>
      </c>
      <c r="AG38" s="44" t="s">
        <v>10</v>
      </c>
      <c r="AH38" s="163"/>
      <c r="AI38" s="164"/>
      <c r="AJ38" s="120" t="s">
        <v>1726</v>
      </c>
      <c r="AK38" s="120" t="s">
        <v>1726</v>
      </c>
      <c r="AL38" s="120" t="s">
        <v>1726</v>
      </c>
      <c r="AM38" s="41"/>
      <c r="AN38" s="41"/>
      <c r="AO38" s="41"/>
      <c r="AP38" s="41"/>
      <c r="AQ38" s="41"/>
      <c r="AR38" s="41"/>
      <c r="AS38" s="41"/>
      <c r="AT38" s="120" t="s">
        <v>1726</v>
      </c>
      <c r="AU38" s="41"/>
      <c r="AV38" s="41"/>
      <c r="AW38" s="41"/>
      <c r="AX38" s="41"/>
      <c r="AY38" s="41"/>
      <c r="AZ38" s="41"/>
      <c r="BA38" s="41"/>
      <c r="BB38" s="41"/>
      <c r="BC38" s="41"/>
      <c r="BD38" s="84" t="s">
        <v>1408</v>
      </c>
      <c r="BE38" s="42">
        <v>4</v>
      </c>
      <c r="BF38" s="43" t="s">
        <v>328</v>
      </c>
      <c r="BG38" s="43" t="s">
        <v>328</v>
      </c>
      <c r="BH38" s="43" t="s">
        <v>331</v>
      </c>
      <c r="BI38" s="84" t="s">
        <v>343</v>
      </c>
      <c r="BJ38" s="40" t="s">
        <v>1394</v>
      </c>
      <c r="BK38" s="159" t="s">
        <v>152</v>
      </c>
      <c r="BL38" s="42">
        <v>0</v>
      </c>
      <c r="BM38" s="43" t="s">
        <v>236</v>
      </c>
      <c r="BN38" s="79" t="s">
        <v>12</v>
      </c>
      <c r="BO38" s="43" t="s">
        <v>1630</v>
      </c>
      <c r="BP38" s="122" t="s">
        <v>1004</v>
      </c>
      <c r="BQ38" s="87">
        <v>45401</v>
      </c>
      <c r="BR38" s="87">
        <v>45747</v>
      </c>
      <c r="BS38" s="123">
        <f ca="1">+(REFERENCEMENT_FACADE[[#This Row],[AVIS LIMITE AU / VALIDITE]]&gt;=TODAY())*1</f>
        <v>1</v>
      </c>
      <c r="BT38" s="43" t="s">
        <v>1239</v>
      </c>
      <c r="BU38" s="43" t="str">
        <f ca="1">IF(REFERENCEMENT_FACADE[[#This Row],[ -&gt; AT/DTA : Sur liste verte C2p (OUI/NON)
-&gt; ATex (Avis favorable / Avis défavorable)
-&gt; Autre : SO]]&lt;&gt;"",IF(AND(OR(REFERENCEMENT_FACADE[[#This Row],[ -&gt; AT/DTA : Sur liste verte C2p (OUI/NON)
-&gt; ATex (Avis favorable / Avis défavorable)
-&gt; Autre : SO]]="OUI",REFERENCEMENT_FACADE[[#This Row],[ -&gt; AT/DTA : Sur liste verte C2p (OUI/NON)
-&gt; ATex (Avis favorable / Avis défavorable)
-&gt; Autre : SO]]="FAVORABLE",REFERENCEMENT_FACADE[[#This Row],[ -&gt; AT/DTA : Sur liste verte C2p (OUI/NON)
-&gt; ATex (Avis favorable / Avis défavorable)
-&gt; Autre : SO]]="SO
(DTU)",REFERENCEMENT_FACADE[[#This Row],[ -&gt; AT/DTA : Sur liste verte C2p (OUI/NON)
-&gt; ATex (Avis favorable / Avis défavorable)
-&gt; Autre : SO]]="SO 
(RECO -RAGE)",REFERENCEMENT_FACADE[[#This Row],[ -&gt; AT/DTA : Sur liste verte C2p (OUI/NON)
-&gt; ATex (Avis favorable / Avis défavorable)
-&gt; Autre : SO]]="OUI AVEC UN SUIVI DU RETOUR D'EXPERIENCE",
REFERENCEMENT_FACADE[[#This Row],[ -&gt; AT/DTA : Sur liste verte C2p (OUI/NON)
-&gt; ATex (Avis favorable / Avis défavorable)
-&gt; Autre : SO]]="SO 
(RP)"),REFERENCEMENT_FACADE[[#This Row],[VALIDITE]]=1),"TC",IF(REFERENCEMENT_FACADE[[#This Row],[VALIDITE]]=0,"TNC"&amp;CHAR(10)&amp;"(L'évaluation technique n'est plus valide)",IF(REFERENCEMENT_FACADE[[#This Row],[TYPE DE DOCUMENT DE REFERENCE]]="Appréciation Technique de Transition","TNC"&amp;CHAR(10)&amp;"(Les Appréciations Techniques de Transition ne sont pas reconnues en technique courante)",IF(REFERENCEMENT_FACADE[[#This Row],[ -&gt; AT/DTA : Sur liste verte C2p (OUI/NON)
-&gt; ATex (Avis favorable / Avis défavorable)
-&gt; Autre : SO]]="NON (EVALUATION RECENTE)","TNC"&amp;CHAR(10)&amp;"(Non sur liste verte de la C2p à date de référencement / EVALUATION RECENTE)","TNC"&amp;CHAR(10)&amp;"(N'est pas sur liste verte de la C2p à date du référencement)")))))</f>
        <v>TNC
(Non sur liste verte de la C2p à date de référencement / EVALUATION RECENTE)</v>
      </c>
      <c r="BV38" s="44"/>
      <c r="BW38" s="42"/>
      <c r="BX38" s="43"/>
      <c r="BY38" s="44"/>
      <c r="BZ38" s="57"/>
      <c r="CA38" s="133" t="s">
        <v>1655</v>
      </c>
      <c r="CB38" s="134"/>
      <c r="CC38" s="48" t="str">
        <f>IF(OR(REFERENCEMENT_FACADE[[#This Row],[TYPE DE DOCUMENT DE REFERENCE]]="Document d'Application Technique (DTA)",REFERENCEMENT_FACADE[[#This Row],[TYPE DE DOCUMENT DE REFERENCE]]="Avis Technique"),CONCATENATE("https://evaluation.cstb.fr/fr/avis-technique/detail/",SUBSTITUTE(REFERENCEMENT_FACADE[[#This Row],[REF]],"/","-"),"/"),IF(REFERENCEMENT_FACADE[[#This Row],[TYPE DE DOCUMENT DE REFERENCE]]=("Appréciation Technique d'Expérimentation (ATEx cas a)"),CONCATENATE("https://evaluation.cstb.fr/fr/appreciation-technique-expertise-atex/detail/",SUBSTITUTE(REFERENCEMENT_FACADE[[#This Row],[REF]],"_","-"),"/"),CONCATENATE("https://evaluation.cstb.fr/fr/appreciation-technique-transition-att/download/att-",SUBSTITUTE(SUBSTITUTE(REFERENCEMENT_FACADE[[#This Row],[REF]],"/","-"),"_","-"),"/")))</f>
        <v>https://evaluation.cstb.fr/fr/avis-technique/detail/2.2-20-1809_V2/</v>
      </c>
      <c r="CD38" s="48" t="s">
        <v>1631</v>
      </c>
      <c r="CE38" s="48" t="str">
        <f>CONCATENATE(IF(REFERENCEMENT_FACADE[[#This Row],[Ancienne version]]=""," ",CONCATENATE(IF(OR(REFERENCEMENT_FACADE[[#This Row],[TYPE DE DOCUMENT DE REFERENCE]]="Avis Technique",REFERENCEMENT_FACADE[[#This Row],[TYPE DE DOCUMENT DE REFERENCE]]="ATEx"),"L'","Le "),REFERENCEMENT_FACADE[[#This Row],[TYPE DE DOCUMENT DE REFERENCE]]," n°",REFERENCEMENT_FACADE[[#This Row],[REF]]," annule et remplace ",IF(OR(REFERENCEMENT_FACADE[[#This Row],[TYPE DE DOCUMENT DE REFERENCE]]="Avis Technique",REFERENCEMENT_FACADE[[#This Row],[TYPE DE DOCUMENT DE REFERENCE]]="ATEx"),"l' ","le "),REFERENCEMENT_FACADE[[#This Row],[TYPE DE DOCUMENT DE REFERENCE]]," n° ",REFERENCEMENT_FACADE[[#This Row],[Ancienne version]])),
IF(AND(REFERENCEMENT_FACADE[[#This Row],[Ancienne version]]&lt;&gt;"",REFERENCEMENT_FACADE[[#This Row],[ -&gt; AT/DTA : Sur liste verte C2p (OUI/NON)
-&gt; ATex (Avis favorable / Avis défavorable)
-&gt; Autre : SO]]="OUI"),CHAR(10),""),
IF(REFERENCEMENT_FACADE[[#This Row],[ -&gt; AT/DTA : Sur liste verte C2p (OUI/NON)
-&gt; ATex (Avis favorable / Avis défavorable)
-&gt; Autre : SO]]="OUI","Sur liste verte de la C2p à la date du référencement",""))</f>
        <v>L'Avis Technique n°2.2/20-1809_V2 annule et remplace l' Avis Technique n° 2.2/20-1809_V1,1</v>
      </c>
      <c r="CF38" s="48" t="str">
        <f>IF((SUPP_VISE=LISTES!$Q$2),REFERENCEMENT_FACADE[[#This Row],[Charpente bois (NF DTU 31.1)]],
IF((SUPP_VISE=LISTES!$Q$3),REFERENCEMENT_FACADE[[#This Row],[COB (NF DTU 31.2)]],
IF((SUPP_VISE=LISTES!$Q$4),REFERENCEMENT_FACADE[[#This Row],[FOB (NF DTU 31.4)]],
IF((SUPP_VISE=LISTES!$Q$5),REFERENCEMENT_FACADE[[#This Row],[FOB (Sous AT/DTA/ATEx)]],
IF((SUPP_VISE=LISTES!$Q$6),REFERENCEMENT_FACADE[[#This Row],[FOB (NF DTU 31.4 et/ou Sous AT/DTA/Atex)]],
IF((SUPP_VISE=LISTES!$Q$7),REFERENCEMENT_FACADE[[#This Row],[CLT (Sous AT/DTA)]],"ERREUR"))))))</f>
        <v>ERREUR</v>
      </c>
      <c r="CG38" s="48" t="str">
        <f>IF((HAUT_VISEE&lt;=6),IF(OR(MID(SITUA_VISEE,1,1)="a",MID(SITUA_VISEE,1,1)="b",MID(SITUA_VISEE,1,1)="c"),REFERENCEMENT_FACADE[[#This Row],[≤ 6 m (situation a à c)]],REFERENCEMENT_FACADE[[#This Row],[≤ 6 m (situation d)]]),
IF(AND(6&lt;HAUT_VISEE,HAUT_VISEE&lt;=9),IF(OR(MID(SITUA_VISEE,1,1)="a",MID(SITUA_VISEE,1,1)="b",MID(SITUA_VISEE,1,1)="c"),REFERENCEMENT_FACADE[[#This Row],[≤ 9 m (situation a à c)]],REFERENCEMENT_FACADE[[#This Row],[≤ 9 m (situation d)]]),
IF(AND(9&lt;HAUT_VISEE,HAUT_VISEE&lt;=10),IF(OR(MID(SITUA_VISEE,1,1)="a",MID(SITUA_VISEE,1,1)="b",MID(SITUA_VISEE,1,1)="c"),REFERENCEMENT_FACADE[[#This Row],[≤ 10 m (situation a à c)]],REFERENCEMENT_FACADE[[#This Row],[≤ 10 m (situation d)]]),
IF(AND(10&lt;HAUT_VISEE,HAUT_VISEE&lt;=18),IF(OR(MID(SITUA_VISEE,1,1)="a",MID(SITUA_VISEE,1,1)="b",MID(SITUA_VISEE,1,1)="c"),REFERENCEMENT_FACADE[[#This Row],[≤ 15 m (situation a à c)]],REFERENCEMENT_FACADE[[#This Row],[≤ 15 m (situation d)]]),
IF(AND(10&lt;HAUT_VISEE,HAUT_VISEE&lt;=18),IF(OR(MID(SITUA_VISEE,1,1)="a",MID(SITUA_VISEE,1,1)="b",MID(SITUA_VISEE,1,1)="c"),REFERENCEMENT_FACADE[[#This Row],[≤ 18 m (situation a à c)]],REFERENCEMENT_FACADE[[#This Row],[≤ 18 m (situation d)]]),
IF(AND(18&lt;HAUT_VISEE,HAUT_VISEE&lt;=28),IF(OR(MID(SITUA_VISEE,1,1)="a",MID(SITUA_VISEE,1,1)="b",MID(SITUA_VISEE,1,1)="c"),REFERENCEMENT_FACADE[[#This Row],[≤ 28 m (situation a à c)]],REFERENCEMENT_FACADE[[#This Row],[≤ 28 m (situation d)]]),
IF(AND(28&lt;HAUT_VISEE,HAUT_VISEE&lt;=34),IF(OR(MID(SITUA_VISEE,1,1)="a",MID(SITUA_VISEE,1,1)="b",MID(SITUA_VISEE,1,1)="c"),REFERENCEMENT_FACADE[[#This Row],[≤ 34 m (situation a à c)]],REFERENCEMENT_FACADE[[#This Row],[≤ 34 m (situation d)]]),
IF(AND(34&lt;HAUT_VISEE,HAUT_VISEE&lt;=36),IF(OR(MID(SITUA_VISEE,1,1)="a",MID(SITUA_VISEE,1,1)="b",MID(SITUA_VISEE,1,1)="c"),REFERENCEMENT_FACADE[[#This Row],[≤ 36 m (situation a à c)]],REFERENCEMENT_FACADE[[#This Row],[≤ 36 m (situation d)]]),
IF(AND(36&lt;HAUT_VISEE,HAUT_VISEE&lt;=40),IF(OR(MID(SITUA_VISEE,1,1)="a",MID(SITUA_VISEE,1,1)="b",MID(SITUA_VISEE,1,1)="c"),REFERENCEMENT_FACADE[[#This Row],[≤ 40 m (situation a à c)]],REFERENCEMENT_FACADE[[#This Row],[≤ 40 m (situation d)]]),
IF(AND(40&lt;HAUT_VISEE,HAUT_VISEE&lt;=50),IF(OR(MID(SITUA_VISEE,1,1)="a",MID(SITUA_VISEE,1,1)="b",MID(SITUA_VISEE,1,1)="c"),REFERENCEMENT_FACADE[[#This Row],[≤ 50 m (situation a à c)]],REFERENCEMENT_FACADE[[#This Row],[≤ 50 m (situation d)]]),"ERREUR"))))))))))</f>
        <v>OUI</v>
      </c>
      <c r="CH38" s="48">
        <f>IF(MID(SITUA_VISEE,1,1)="d",
IF(MID(REFERENCEMENT_FACADE[[#This Row],[≤ 50 m (situation d)]],1,3)="OUI",50,IF(MID(REFERENCEMENT_FACADE[[#This Row],[≤ 40 m (situation d)]],1,3)="OUI",40,IF(MID(REFERENCEMENT_FACADE[[#This Row],[≤ 36 m (situation d)]],1,3)="OUI",36,IF(MID(REFERENCEMENT_FACADE[[#This Row],[≤ 34 m (situation d)]],1,3)="OUI",34,IF(MID(REFERENCEMENT_FACADE[[#This Row],[≤ 28 m (situation d)]],1,3)="OUI",28,IF(MID(REFERENCEMENT_FACADE[[#This Row],[≤ 18 m (situation d)]],1,3)="OUI",18,IF(MID(REFERENCEMENT_FACADE[[#This Row],[≤ 15 m (situation d)]],1,3)="OUI",15,IF(MID(REFERENCEMENT_FACADE[[#This Row],[≤ 10 m (situation d)]],1,3)="OUI",10,IF(MID(REFERENCEMENT_FACADE[[#This Row],[≤ 9 m (situation d)]],1,3)="OUI",9,IF(MID(REFERENCEMENT_FACADE[[#This Row],[≤ 6 m (situation d)]],1,3)="OUI",6,"")))))))))),
IF(MID(REFERENCEMENT_FACADE[[#This Row],[≤ 50 m (situation a à c)]],1,3)="OUI",50,IF(MID(REFERENCEMENT_FACADE[[#This Row],[≤ 40 m (situation a à c)]],1,3)="OUI",40,IF(MID(REFERENCEMENT_FACADE[[#This Row],[≤ 36 m (situation a à c)]],1,3)="OUI",36,IF(MID(REFERENCEMENT_FACADE[[#This Row],[≤ 34 m (situation a à c)]],1,3)="OUI",34,IF(MID(REFERENCEMENT_FACADE[[#This Row],[≤ 28 m (situation a à c)]],1,3)="OUI",28,IF(MID(REFERENCEMENT_FACADE[[#This Row],[≤ 18 m (situation a à c)]],1,3)="OUI",18,IF(MID(REFERENCEMENT_FACADE[[#This Row],[≤ 15 m (situation a à c)]],1,3)="OUI",15,IF(MID(REFERENCEMENT_FACADE[[#This Row],[≤ 10 m (situation a à c)]],1,3)="OUI",10,IF(MID(REFERENCEMENT_FACADE[[#This Row],[≤ 9 m (situation a à c)]],1,3)="OUI",9,IF(MID(REFERENCEMENT_FACADE[[#This Row],[≤ 6 m (situation a à c)]],1,3)="OUI",6,"")))))))))))</f>
        <v>10</v>
      </c>
      <c r="CI38" s="48" t="str">
        <f>IF(RECH_CATEGORIE=TRUE,IF((CATEG_VISEE=LISTES!$O$2),REFERENCEMENT_FACADE[[#This Row],[I]],
IF((CATEG_VISEE=LISTES!$O$3),REFERENCEMENT_FACADE[[#This Row],[II]],
IF((CATEG_VISEE=LISTES!$O$4),REFERENCEMENT_FACADE[[#This Row],[III]],
IF((CATEG_VISEE=LISTES!$O$5),REFERENCEMENT_FACADE[[#This Row],[IV]],"ERREUR")))),
REFERENCEMENT_FACADE[[#This Row],[I]]&amp;CHAR(10)&amp;REFERENCEMENT_FACADE[[#This Row],[II]]&amp;CHAR(10)&amp;REFERENCEMENT_FACADE[[#This Row],[III]]&amp;CHAR(10)&amp;REFERENCEMENT_FACADE[[#This Row],[IV]])</f>
        <v>4
4**
4**
3**</v>
      </c>
      <c r="CJ38" s="48" t="str">
        <f>IF(RECH_CATEGORIE=TRUE,IF(OR(REFERENCEMENT_FACADE[[#This Row],[I]]="NC",REFERENCEMENT_FACADE[[#This Row],[II]]="NC",REFERENCEMENT_FACADE[[#This Row],[III]]="NC",REFERENCEMENT_FACADE[[#This Row],[IV]]="NC"),"ERREUR",IF(MID(ZONE_SIS_VISEE,1,1)&lt;=MID(REFERENCEMENT_FACADE[[#This Row],[IV]],1,1),REFERENCEMENT_FACADE[[#Headers],[IV]],IF(MID(ZONE_SIS_VISEE,1,1)&lt;=MID(REFERENCEMENT_FACADE[[#This Row],[III]],1,1),REFERENCEMENT_FACADE[[#Headers],[III]],IF(MID(ZONE_SIS_VISEE,1,1)&lt;=MID(REFERENCEMENT_FACADE[[#This Row],[II]],1,1),REFERENCEMENT_FACADE[[#Headers],[II]],IF(MID(ZONE_SIS_VISEE,1,1)&lt;=MID(REFERENCEMENT_FACADE[[#This Row],[I]],1,1),REFERENCEMENT_FACADE[[#Headers],[I]],""))))),
REFERENCEMENT_FACADE[[#Headers],[I]]&amp;CHAR(10)&amp;REFERENCEMENT_FACADE[[#Headers],[II]]&amp;CHAR(10)&amp;REFERENCEMENT_FACADE[[#Headers],[III]]&amp;CHAR(10)&amp;REFERENCEMENT_FACADE[[#Headers],[IV]])</f>
        <v>I
II
III
IV</v>
      </c>
      <c r="CK38" s="48" t="str">
        <f>CONCATENATE(IF(MID(REFERENCEMENT_FACADE[[#This Row],[Charpente bois (NF DTU 31.1)]],1,3)="oui",LISTES!$Q$2,""),IF(AND(MID(REFERENCEMENT_FACADE[[#This Row],[COB (NF DTU 31.2)]],1,3)="oui",MID(REFERENCEMENT_FACADE[[#This Row],[Charpente bois (NF DTU 31.1)]],1,3)="oui")," / ",""),IF(MID(REFERENCEMENT_FACADE[[#This Row],[COB (NF DTU 31.2)]],1,3)="oui",LISTES!$Q$3,""),IF(OR(AND(MID(REFERENCEMENT_FACADE[[#This Row],[COB (NF DTU 31.2)]],1,3)="oui",MID(REFERENCEMENT_FACADE[[#This Row],[FOB (NF DTU 31.4)]],1,3)="oui"),AND(MID(REFERENCEMENT_FACADE[[#This Row],[COB (NF DTU 31.2)]],1,3)="oui",MID(REFERENCEMENT_FACADE[[#This Row],[CLT (Sous AT/DTA)]],1,3)="oui"))," / ",""),IF(MID(REFERENCEMENT_FACADE[[#This Row],[FOB (NF DTU 31.4)]],1,3)="oui",LISTES!$Q$4,""),IF(AND(MID(REFERENCEMENT_FACADE[[#This Row],[CLT (Sous AT/DTA)]],1,3)="oui",MID(REFERENCEMENT_FACADE[[#This Row],[FOB (NF DTU 31.4)]],1,3)="oui")," / ",""),IF(MID(REFERENCEMENT_FACADE[[#This Row],[CLT (Sous AT/DTA)]],1,3)="oui",LISTES!$Q$7,IF(MID(REFERENCEMENT_FACADE[[#This Row],[FOB (Sous AT/DTA/ATEx)]],1,3)="oui",LISTES!$Q$5,"")))</f>
        <v>COB (NF DTU 31.2) / CLT (Sous AT/DTA)</v>
      </c>
      <c r="CL38" s="48" t="str">
        <f>IF(AND(RECH_HAUTEUR=TRUE,HAUT_VISEE&lt;&gt;"",SITUA_VISEE&lt;&gt;""),IF(MID(SITUA_VISEE,1,1)="d",
IF(MID(REFERENCEMENT_FACADE[[#This Row],[≤ 50 m (situation d)]],1,3)="OUI","≤ 50 m",IF(MID(REFERENCEMENT_FACADE[[#This Row],[≤ 40 m (situation d)]],1,3)="OUI","≤ 40 m",IF(MID(REFERENCEMENT_FACADE[[#This Row],[≤ 36 m (situation d)]],1,3)="OUI","≤ 36 m",IF(MID(REFERENCEMENT_FACADE[[#This Row],[≤ 34 m (situation d)]],1,3)="OUI","≤ 34 m",IF(MID(REFERENCEMENT_FACADE[[#This Row],[≤ 28 m (situation d)]],1,3)="OUI","≤ 28 m",IF(MID(REFERENCEMENT_FACADE[[#This Row],[≤ 18 m (situation d)]],1,3)="OUI","≤ 18 m",IF(MID(REFERENCEMENT_FACADE[[#This Row],[≤ 15 m (situation d)]],1,3)="OUI","≤ 15 m",IF(MID(REFERENCEMENT_FACADE[[#This Row],[≤ 10 m (situation d)]],1,3)="OUI","≤ 10 m",IF(MID(REFERENCEMENT_FACADE[[#This Row],[≤ 9 m (situation d)]],1,3)="OUI","≤ 9 m",IF(MID(REFERENCEMENT_FACADE[[#This Row],[≤ 6 m (situation d)]],1,3)="OUI","≤ 6 m","")))))))))),
IF(MID(REFERENCEMENT_FACADE[[#This Row],[≤ 50 m (situation a à c)]],1,3)="OUI","≤ 50 m",IF(MID(REFERENCEMENT_FACADE[[#This Row],[≤ 40 m (situation a à c)]],1,3)="OUI","≤ 40 m",IF(MID(REFERENCEMENT_FACADE[[#This Row],[≤ 36 m (situation a à c)]],1,3)="OUI","≤ 36 m",IF(MID(REFERENCEMENT_FACADE[[#This Row],[≤ 34 m (situation a à c)]],1,3)="OUI","≤ 34 m",IF(MID(REFERENCEMENT_FACADE[[#This Row],[≤ 28 m (situation a à c)]],1,3)="OUI","≤ 28 m",IF(MID(REFERENCEMENT_FACADE[[#This Row],[≤ 18 m (situation a à c)]],1,3)="OUI","≤ 18 m",IF(MID(REFERENCEMENT_FACADE[[#This Row],[≤ 15 m (situation a à c)]],1,3)="OUI","≤ 15 m",IF(MID(REFERENCEMENT_FACADE[[#This Row],[≤ 10 m (situation a à c)]],1,3)="OUI","≤ 10 m",IF(MID(REFERENCEMENT_FACADE[[#This Row],[≤ 9 m (situation a à c)]],1,3)="OUI","≤ 9 m",IF(MID(REFERENCEMENT_FACADE[[#This Row],[≤ 6 m (situation a à c)]],1,3)="OUI","≤ 6 m",""))))))))))),
CONCATENATE(IF(MID(REFERENCEMENT_FACADE[[#This Row],[≤ 50 m (situation a à c)]],1,3)="OUI","(Situation a à c) h≤ 50 m"&amp;CHAR(10),IF(MID(REFERENCEMENT_FACADE[[#This Row],[≤ 40 m (situation a à c)]],1,3)="OUI","(Situation a à c) h≤ 40 m"&amp;CHAR(10),IF(MID(REFERENCEMENT_FACADE[[#This Row],[≤ 36 m (situation a à c)]],1,3)="OUI","(Situation a à c) h≤ 36 m"&amp;CHAR(10),IF(MID(REFERENCEMENT_FACADE[[#This Row],[≤ 34 m (situation a à c)]],1,3)="OUI","(Situation a à c) h≤ 34 m"&amp;CHAR(10),IF(MID(REFERENCEMENT_FACADE[[#This Row],[≤ 28 m (situation a à c)]],1,3)="OUI","(Situation a à c) h≤ 28 m"&amp;CHAR(10),IF(MID(REFERENCEMENT_FACADE[[#This Row],[≤ 18 m (situation a à c)]],1,3)="OUI","(Situation a à c) h≤ 18 m"&amp;CHAR(10),IF(MID(REFERENCEMENT_FACADE[[#This Row],[≤ 15 m (situation a à c)]],1,3)="OUI","(Situation a à c) h≤ 15 m"&amp;CHAR(10),IF(MID(REFERENCEMENT_FACADE[[#This Row],[≤ 10 m (situation a à c)]],1,3)="OUI","(Situation a à c) h≤ 10 m"&amp;CHAR(10),IF(MID(REFERENCEMENT_FACADE[[#This Row],[≤ 9 m (situation a à c)]],1,3)="OUI","(Situation a à c) h≤ 9 m"&amp;CHAR(10),IF(MID(REFERENCEMENT_FACADE[[#This Row],[≤ 6 m (situation a à c)]],1,3)="OUI","(Situation a à c) h≤ 6 m"&amp;CHAR(10),"")))))))))),IF(MID(REFERENCEMENT_FACADE[[#This Row],[≤ 50 m (situation d)]],1,3)="OUI","(Situation d) h≤ 50 m",IF(MID(REFERENCEMENT_FACADE[[#This Row],[≤ 40 m (situation d)]],1,3)="OUI","(Situation d) h≤ 40 m",IF(MID(REFERENCEMENT_FACADE[[#This Row],[≤ 36 m (situation d)]],1,3)="OUI","(Situation d) h≤ 36 m",IF(MID(REFERENCEMENT_FACADE[[#This Row],[≤ 34 m (situation d)]],1,3)="OUI","(Situation d) h≤ 34 m",IF(MID(REFERENCEMENT_FACADE[[#This Row],[≤ 28 m (situation d)]],1,3)="OUI","(Situation d) h≤ 28 m",IF(MID(REFERENCEMENT_FACADE[[#This Row],[≤ 18 m (situation d)]],1,3)="OUI","(Situation d) h≤ 18 m",IF(MID(REFERENCEMENT_FACADE[[#This Row],[≤ 15 m (situation d)]],1,3)="OUI","(Situation d) h≤ 15 m",IF(MID(REFERENCEMENT_FACADE[[#This Row],[≤ 10 m (situation d)]],1,3)="OUI","(Situation d) h≤ 10 m",IF(MID(REFERENCEMENT_FACADE[[#This Row],[≤ 9 m (situation d)]],1,3)="OUI","(Situation d) h≤ 9 m",IF(MID(REFERENCEMENT_FACADE[[#This Row],[≤ 6 m (situation d)]],1,3)="OUI","(Situation d) h≤ 6 m",""))))))))))))</f>
        <v>(Situation a à c) h≤ 10 m
(Situation d) h≤ 6 m</v>
      </c>
      <c r="CM38" s="48" t="str">
        <f>IF(OR(RECH_HAUTEUR=FALSE,HAUT_VISEE="",SITUA_VISEE=""),REFERENCEMENT_FACADE[[#This Row],[Cas où rien n''est sélectionné en hauteur]],
IF((HAUT_VISEE&lt;=6),IF(OR(MID(SITUA_VISEE,1,1)="a",MID(SITUA_VISEE,1,1)="b",MID(SITUA_VISEE,1,1)="c"),REFERENCEMENT_FACADE[[#This Row],[≤ 6 m (a à c)]],REFERENCEMENT_FACADE[[#This Row],[≤ 6 m (d)]]),
IF(AND(6&lt;HAUT_VISEE,HAUT_VISEE&lt;=9),IF(OR(MID(SITUA_VISEE,1,1)="a",MID(SITUA_VISEE,1,1)="b",MID(SITUA_VISEE,1,1)="c"),REFERENCEMENT_FACADE[[#This Row],[≤ 9 m (a à c)]],REFERENCEMENT_FACADE[[#This Row],[≤ 9 m (d)]]),
IF(AND(9&lt;HAUT_VISEE,HAUT_VISEE&lt;=10),IF(OR(MID(SITUA_VISEE,1,1)="a",MID(SITUA_VISEE,1,1)="b",MID(SITUA_VISEE,1,1)="c"),REFERENCEMENT_FACADE[[#This Row],[≤ 10 m (a à c)]],REFERENCEMENT_FACADE[[#This Row],[≤ 10 m (d)]]),
IF(AND(10&lt;HAUT_VISEE,HAUT_VISEE&lt;=18),IF(OR(MID(SITUA_VISEE,1,1)="a",MID(SITUA_VISEE,1,1)="b",MID(SITUA_VISEE,1,1)="c"),REFERENCEMENT_FACADE[[#This Row],[≤ 18 m (a à c)]],REFERENCEMENT_FACADE[[#This Row],[≤ 18 m (d)]]),
IF(AND(18&lt;HAUT_VISEE,HAUT_VISEE&lt;=28),IF(OR(MID(SITUA_VISEE,1,1)="a",MID(SITUA_VISEE,1,1)="b",MID(SITUA_VISEE,1,1)="c"),REFERENCEMENT_FACADE[[#This Row],[≤ 28 m (a à c)]],REFERENCEMENT_FACADE[[#This Row],[≤ 28 m (d)]]),
IF(AND(28&lt;HAUT_VISEE,HAUT_VISEE&lt;=34),IF(OR(MID(SITUA_VISEE,1,1)="a",MID(SITUA_VISEE,1,1)="b",MID(SITUA_VISEE,1,1)="c"),REFERENCEMENT_FACADE[[#This Row],[≤ 34 m (a à c)]],REFERENCEMENT_FACADE[[#This Row],[≤ 34 m (d)]]),
IF(AND(34&lt;HAUT_VISEE,HAUT_VISEE&lt;=36),IF(OR(MID(SITUA_VISEE,1,1)="a",MID(SITUA_VISEE,1,1)="b",MID(SITUA_VISEE,1,1)="c"),REFERENCEMENT_FACADE[[#This Row],[≤ 36 m (a à c)]],REFERENCEMENT_FACADE[[#This Row],[≤ 36 m (d)]]),
IF(AND(36&lt;HAUT_VISEE,HAUT_VISEE&lt;=40),IF(OR(MID(SITUA_VISEE,1,1)="a",MID(SITUA_VISEE,1,1)="b",MID(SITUA_VISEE,1,1)="c"),REFERENCEMENT_FACADE[[#This Row],[≤ 40 m (a à c)]],REFERENCEMENT_FACADE[[#This Row],[≤ 40 m (d)]]),
IF(AND(40&lt;HAUT_VISEE,HAUT_VISEE&lt;=50),IF(OR(MID(SITUA_VISEE,1,1)="a",MID(SITUA_VISEE,1,1)="b",MID(SITUA_VISEE,1,1)="c"),REFERENCEMENT_FACADE[[#This Row],[≤ 50 m (a à c)]],REFERENCEMENT_FACADE[[#This Row],[≤ 50 m (d)]])))))))))))</f>
        <v>Nb : Le critère de recherche par hauteur n'étant pas coché ou les données (hauteur ou situation) n'étant pas saisies, l'utilisateur est alerté qu'il peut exister des limites de hauteurs et des dispositions particulières données dans le référentiel technique du procédé qui ne sont pas affichées. 
Le logiciel peut les faire apparaitre, pour ce faire : 
 - la case de recherche en fonction de la hauteur doit être cochée ;
 - les données de hauteur ET de situation du bâtiment doivent être saisies.</v>
      </c>
      <c r="CN38" s="117">
        <f ca="1">REFERENCEMENT_FACADE[[#This Row],[VALIDITE]]</f>
        <v>1</v>
      </c>
      <c r="CO38" s="48">
        <f>IF(RECH_SUPPORT=TRUE,IF(MID(REFERENCEMENT_FACADE[[#This Row],[Colonne support visé]],1,3)="OUI",1,IF(OR(MID(REFERENCEMENT_FACADE[[#This Row],[Colonne support visé]],1,3)="non",MID(REFERENCEMENT_FACADE[[#This Row],[Colonne support visé]],1,2)="SO"),0,0)),1)</f>
        <v>1</v>
      </c>
      <c r="CP38" s="48">
        <f>IF(RECH_HAUTEUR=FALSE,1,IF(AND(MID(REFERENCEMENT_FACADE[[#This Row],[Colonne situation visé]],1,3)="oui",HAUT_VISEE&lt;=REFERENCEMENT_FACADE[[#This Row],[LIMITATION DE HAUTEUR DE FACADE]],HAUT_VISEE&lt;&gt;"",SITUA_VISEE&lt;&gt;""),1,IF(MID(REFERENCEMENT_FACADE[[#This Row],[Colonne situation visé]],1,3)="non",0,"ERREUR")))</f>
        <v>1</v>
      </c>
      <c r="CQ38" s="48">
        <f>IF(RECH_CATEGORIE=FALSE,1,IF(REFERENCEMENT_FACADE[[#This Row],[Colonne catégorie visée]]="ERREUR",0,IF(AND(RECH_CATEGORIE=TRUE,MATCH(VALUE(LEFT(REFERENCEMENT_FACADE[[#This Row],[Colonne zone visée]],1)),LISTE_ZONE_SISMIQUE,0)&gt;=MATCH(ZONE_SIS_VISEE,LISTE_ZONE_SISMIQUE,0),MATCH(REFERENCEMENT_FACADE[[#This Row],[Colonne catégorie visée]],LISTE_CATEGORIE_BATIMENT,0)&gt;=MATCH(CATEG_VISEE,LISTE_CATEGORIE_BATIMENT,0)),1,0)))</f>
        <v>1</v>
      </c>
      <c r="CR38" s="48">
        <f ca="1">IF(REFERENCEMENT_FACADE[[#This Row],[Eligibilité procédé]]&lt;&gt;0,COUNTIF(REFERENCEMENT_FACADE[Eligibilité procédé],"&lt;="&amp;REFERENCEMENT_FACADE[[#This Row],[Eligibilité procédé]])-COUNTIF(REFERENCEMENT_FACADE[Eligibilité procédé],"=0"),ROWS(REFERENCEMENT_FACADE[Ordre]))</f>
        <v>21</v>
      </c>
      <c r="CS38" s="48">
        <f ca="1">IF(COUNTIF((REFERENCEMENT_FACADE[[#This Row],[Validité]:[zone de simicité]]),"&lt;&gt;"&amp;"")=SUM(REFERENCEMENT_FACADE[[#This Row],[Validité]:[zone de simicité]]),ROW(REFERENCEMENT_FACADE[[#This Row],[zone de simicité]]),"")</f>
        <v>38</v>
      </c>
      <c r="CT38" s="48" t="str">
        <f>CONCATENATE(REFERENCEMENT_FACADE[[#This Row],[TYPE DE DOCUMENT DE REFERENCE]]," ",REFERENCEMENT_FACADE[[#This Row],[REF]]," du procédé ",REFERENCEMENT_FACADE[[#This Row],[NOM COMMERCIAL DU PROCEDE]]," : vise la pose sur : ",IF(MID(REFERENCEMENT_FACADE[[#This Row],[COB (NF DTU 31.2)]],1,3)="OUI","COB (NF DTU 31.2) ; ",""),IF(MID(REFERENCEMENT_FACADE[[#This Row],[CLT (Sous AT/DTA)]],1,3)="OUI","CLT (Sous AT/DTA)) ; ",""),IF(MID(REFERENCEMENT_FACADE[[#This Row],[FOB (NF DTU 31.4)]],1,3)="OUI","FOB (NF DTU 31.4) ; ",""),IF(MID(REFERENCEMENT_FACADE[[#This Row],[FOB (Sous AT/DTA/ATEx)]],1,3)="OUI","FOB (Sous AT/DTA/ATEx) ; ",""),"pour une hauteur max de ",REFERENCEMENT_FACADE[[#This Row],[LIMITATION DE HAUTEUR DE FACADE]],"m")</f>
        <v>Avis Technique 2.2/20-1809_V2 du procédé Bardage Ductal® F Clad® fixation invisible : vise la pose sur : COB (NF DTU 31.2) ; CLT (Sous AT/DTA)) ; pour une hauteur max de 10m</v>
      </c>
    </row>
    <row r="39" spans="1:98" s="5" customFormat="1" ht="216" x14ac:dyDescent="0.3">
      <c r="A39" s="141">
        <v>45442</v>
      </c>
      <c r="B39" s="43" t="s">
        <v>125</v>
      </c>
      <c r="C39" s="125" t="s">
        <v>1583</v>
      </c>
      <c r="D39" s="43" t="s">
        <v>626</v>
      </c>
      <c r="E39" s="43" t="s">
        <v>1661</v>
      </c>
      <c r="F39" s="43" t="s">
        <v>1635</v>
      </c>
      <c r="G39" s="44" t="s">
        <v>1479</v>
      </c>
      <c r="H39" s="86" t="s">
        <v>27</v>
      </c>
      <c r="I39" s="82" t="s">
        <v>9</v>
      </c>
      <c r="J39" s="38" t="s">
        <v>10</v>
      </c>
      <c r="K39" s="39" t="s">
        <v>10</v>
      </c>
      <c r="L39" s="68" t="str">
        <f>IF(REFERENCEMENT_FACADE[[#This Row],[Charpente bois (NF DTU 31.1)]]="OUI","SO",IF(OR(REFERENCEMENT_FACADE[[#This Row],[FOB (Sous AT/DTA/ATEx)]]="OUI",REFERENCEMENT_FACADE[[#This Row],[FOB (NF DTU 31.4)]]="OUI"),"OUI","SO"))</f>
        <v>SO</v>
      </c>
      <c r="M39" s="65" t="s">
        <v>9</v>
      </c>
      <c r="N39" s="42" t="s">
        <v>9</v>
      </c>
      <c r="O39" s="43" t="s">
        <v>9</v>
      </c>
      <c r="P39" s="43" t="s">
        <v>9</v>
      </c>
      <c r="Q39" s="43" t="s">
        <v>357</v>
      </c>
      <c r="R39" s="43" t="s">
        <v>357</v>
      </c>
      <c r="S39" s="43" t="s">
        <v>10</v>
      </c>
      <c r="T39" s="43" t="s">
        <v>10</v>
      </c>
      <c r="U39" s="43" t="s">
        <v>10</v>
      </c>
      <c r="V39" s="43" t="s">
        <v>10</v>
      </c>
      <c r="W39" s="44" t="s">
        <v>10</v>
      </c>
      <c r="X39" s="42" t="s">
        <v>9</v>
      </c>
      <c r="Y39" s="43" t="s">
        <v>357</v>
      </c>
      <c r="Z39" s="43" t="s">
        <v>357</v>
      </c>
      <c r="AA39" s="43" t="s">
        <v>10</v>
      </c>
      <c r="AB39" s="43" t="s">
        <v>10</v>
      </c>
      <c r="AC39" s="43" t="s">
        <v>10</v>
      </c>
      <c r="AD39" s="43" t="s">
        <v>10</v>
      </c>
      <c r="AE39" s="43" t="s">
        <v>10</v>
      </c>
      <c r="AF39" s="43" t="s">
        <v>10</v>
      </c>
      <c r="AG39" s="44" t="s">
        <v>10</v>
      </c>
      <c r="AH39" s="163" t="s">
        <v>711</v>
      </c>
      <c r="AI39" s="164"/>
      <c r="AJ39" s="120" t="s">
        <v>1726</v>
      </c>
      <c r="AK39" s="120" t="s">
        <v>1726</v>
      </c>
      <c r="AL39" s="120" t="s">
        <v>1726</v>
      </c>
      <c r="AM39" s="120" t="s">
        <v>1749</v>
      </c>
      <c r="AN39" s="120" t="s">
        <v>1749</v>
      </c>
      <c r="AO39" s="41"/>
      <c r="AP39" s="41"/>
      <c r="AQ39" s="41"/>
      <c r="AR39" s="41"/>
      <c r="AS39" s="41"/>
      <c r="AT39" s="120" t="s">
        <v>1726</v>
      </c>
      <c r="AU39" s="120" t="s">
        <v>1749</v>
      </c>
      <c r="AV39" s="120" t="s">
        <v>1749</v>
      </c>
      <c r="AW39" s="41"/>
      <c r="AX39" s="41"/>
      <c r="AY39" s="41"/>
      <c r="AZ39" s="41"/>
      <c r="BA39" s="41"/>
      <c r="BB39" s="41"/>
      <c r="BC39" s="41"/>
      <c r="BD39" s="84" t="s">
        <v>1408</v>
      </c>
      <c r="BE39" s="42">
        <v>4</v>
      </c>
      <c r="BF39" s="43" t="s">
        <v>328</v>
      </c>
      <c r="BG39" s="43" t="s">
        <v>328</v>
      </c>
      <c r="BH39" s="43" t="s">
        <v>328</v>
      </c>
      <c r="BI39" s="84" t="s">
        <v>713</v>
      </c>
      <c r="BJ39" s="40" t="s">
        <v>1394</v>
      </c>
      <c r="BK39" s="158" t="s">
        <v>932</v>
      </c>
      <c r="BL39" s="42">
        <v>0</v>
      </c>
      <c r="BM39" s="43" t="s">
        <v>599</v>
      </c>
      <c r="BN39" s="43" t="s">
        <v>12</v>
      </c>
      <c r="BO39" s="43" t="s">
        <v>1634</v>
      </c>
      <c r="BP39" s="87">
        <v>45272</v>
      </c>
      <c r="BQ39" s="87">
        <v>45385</v>
      </c>
      <c r="BR39" s="87">
        <v>46387</v>
      </c>
      <c r="BS39" s="123">
        <f ca="1">+(REFERENCEMENT_FACADE[[#This Row],[AVIS LIMITE AU / VALIDITE]]&gt;=TODAY())*1</f>
        <v>1</v>
      </c>
      <c r="BT39" s="43" t="s">
        <v>9</v>
      </c>
      <c r="BU39" s="43" t="str">
        <f ca="1">IF(REFERENCEMENT_FACADE[[#This Row],[ -&gt; AT/DTA : Sur liste verte C2p (OUI/NON)
-&gt; ATex (Avis favorable / Avis défavorable)
-&gt; Autre : SO]]&lt;&gt;"",IF(AND(OR(REFERENCEMENT_FACADE[[#This Row],[ -&gt; AT/DTA : Sur liste verte C2p (OUI/NON)
-&gt; ATex (Avis favorable / Avis défavorable)
-&gt; Autre : SO]]="OUI",REFERENCEMENT_FACADE[[#This Row],[ -&gt; AT/DTA : Sur liste verte C2p (OUI/NON)
-&gt; ATex (Avis favorable / Avis défavorable)
-&gt; Autre : SO]]="FAVORABLE",REFERENCEMENT_FACADE[[#This Row],[ -&gt; AT/DTA : Sur liste verte C2p (OUI/NON)
-&gt; ATex (Avis favorable / Avis défavorable)
-&gt; Autre : SO]]="SO
(DTU)",REFERENCEMENT_FACADE[[#This Row],[ -&gt; AT/DTA : Sur liste verte C2p (OUI/NON)
-&gt; ATex (Avis favorable / Avis défavorable)
-&gt; Autre : SO]]="SO 
(RECO -RAGE)",REFERENCEMENT_FACADE[[#This Row],[ -&gt; AT/DTA : Sur liste verte C2p (OUI/NON)
-&gt; ATex (Avis favorable / Avis défavorable)
-&gt; Autre : SO]]="OUI AVEC UN SUIVI DU RETOUR D'EXPERIENCE",
REFERENCEMENT_FACADE[[#This Row],[ -&gt; AT/DTA : Sur liste verte C2p (OUI/NON)
-&gt; ATex (Avis favorable / Avis défavorable)
-&gt; Autre : SO]]="SO 
(RP)"),REFERENCEMENT_FACADE[[#This Row],[VALIDITE]]=1),"TC",IF(REFERENCEMENT_FACADE[[#This Row],[VALIDITE]]=0,"TNC"&amp;CHAR(10)&amp;"(L'évaluation technique n'est plus valide)",IF(REFERENCEMENT_FACADE[[#This Row],[TYPE DE DOCUMENT DE REFERENCE]]="Appréciation Technique de Transition","TNC"&amp;CHAR(10)&amp;"(Les Appréciations Techniques de Transition ne sont pas reconnues en technique courante)",IF(REFERENCEMENT_FACADE[[#This Row],[ -&gt; AT/DTA : Sur liste verte C2p (OUI/NON)
-&gt; ATex (Avis favorable / Avis défavorable)
-&gt; Autre : SO]]="NON (EVALUATION RECENTE)","TNC"&amp;CHAR(10)&amp;"(Non sur liste verte de la C2p à date de référencement / EVALUATION RECENTE)","TNC"&amp;CHAR(10)&amp;"(N'est pas sur liste verte de la C2p à date du référencement)")))))</f>
        <v>TC</v>
      </c>
      <c r="BV39" s="44"/>
      <c r="BW39" s="42" t="s">
        <v>712</v>
      </c>
      <c r="BX39" s="43" t="s">
        <v>279</v>
      </c>
      <c r="BY39" s="44"/>
      <c r="BZ39" s="57" t="s">
        <v>932</v>
      </c>
      <c r="CA39" s="134" t="s">
        <v>1659</v>
      </c>
      <c r="CB39" s="140" t="s">
        <v>804</v>
      </c>
      <c r="CC39" s="48" t="str">
        <f>IF(OR(REFERENCEMENT_FACADE[[#This Row],[TYPE DE DOCUMENT DE REFERENCE]]="Document Technique d'Application (DTA)",REFERENCEMENT_FACADE[[#This Row],[TYPE DE DOCUMENT DE REFERENCE]]="Avis Technique"),CONCATENATE("https://evaluation.cstb.fr/fr/avis-technique/detail/",SUBSTITUTE(REFERENCEMENT_FACADE[[#This Row],[REF]],"/","-"),"/"),IF(REFERENCEMENT_FACADE[[#This Row],[TYPE DE DOCUMENT DE REFERENCE]]=("Appréciation Technique d'Expérimentation (ATEx cas a)"),CONCATENATE("https://evaluation.cstb.fr/fr/appreciation-technique-expertise-atex/detail/",SUBSTITUTE(REFERENCEMENT_FACADE[[#This Row],[REF]],"_","-"),"/"),CONCATENATE("https://evaluation.cstb.fr/fr/appreciation-technique-transition-att/download/att-",SUBSTITUTE(SUBSTITUTE(REFERENCEMENT_FACADE[[#This Row],[REF]],"/","-"),"_","-"),"/")))</f>
        <v>https://evaluation.cstb.fr/fr/avis-technique/detail/2.2-21-1827_V3/</v>
      </c>
      <c r="CD39" s="251" t="s">
        <v>627</v>
      </c>
      <c r="CE39" s="48" t="str">
        <f>CONCATENATE(IF(REFERENCEMENT_FACADE[[#This Row],[Ancienne version]]=""," ",CONCATENATE(IF(OR(REFERENCEMENT_FACADE[[#This Row],[TYPE DE DOCUMENT DE REFERENCE]]="Avis Technique",REFERENCEMENT_FACADE[[#This Row],[TYPE DE DOCUMENT DE REFERENCE]]="ATEx"),"L'","Le "),REFERENCEMENT_FACADE[[#This Row],[TYPE DE DOCUMENT DE REFERENCE]]," n°",REFERENCEMENT_FACADE[[#This Row],[REF]]," annule et remplace ",IF(OR(REFERENCEMENT_FACADE[[#This Row],[TYPE DE DOCUMENT DE REFERENCE]]="Avis Technique",REFERENCEMENT_FACADE[[#This Row],[TYPE DE DOCUMENT DE REFERENCE]]="ATEx"),"l' ","le "),REFERENCEMENT_FACADE[[#This Row],[TYPE DE DOCUMENT DE REFERENCE]]," n° ",REFERENCEMENT_FACADE[[#This Row],[Ancienne version]])),
IF(AND(REFERENCEMENT_FACADE[[#This Row],[Ancienne version]]&lt;&gt;"",REFERENCEMENT_FACADE[[#This Row],[ -&gt; AT/DTA : Sur liste verte C2p (OUI/NON)
-&gt; ATex (Avis favorable / Avis défavorable)
-&gt; Autre : SO]]="OUI"),CHAR(10),""),
IF(REFERENCEMENT_FACADE[[#This Row],[ -&gt; AT/DTA : Sur liste verte C2p (OUI/NON)
-&gt; ATex (Avis favorable / Avis défavorable)
-&gt; Autre : SO]]="OUI","Sur liste verte de la C2p à la date du référencement",""))</f>
        <v>L'Avis Technique n°2.2/21-1827_V3 annule et remplace l' Avis Technique n° 2.2/21-1827_V2
Sur liste verte de la C2p à la date du référencement</v>
      </c>
      <c r="CF39" s="48" t="str">
        <f>IF((SUPP_VISE=LISTES!$Q$2),REFERENCEMENT_FACADE[[#This Row],[Charpente bois (NF DTU 31.1)]],
IF((SUPP_VISE=LISTES!$Q$3),REFERENCEMENT_FACADE[[#This Row],[COB (NF DTU 31.2)]],
IF((SUPP_VISE=LISTES!$Q$4),REFERENCEMENT_FACADE[[#This Row],[FOB (NF DTU 31.4)]],
IF((SUPP_VISE=LISTES!$Q$5),REFERENCEMENT_FACADE[[#This Row],[FOB (Sous AT/DTA/ATEx)]],
IF((SUPP_VISE=LISTES!$Q$6),REFERENCEMENT_FACADE[[#This Row],[FOB (NF DTU 31.4 et/ou Sous AT/DTA/Atex)]],
IF((SUPP_VISE=LISTES!$Q$7),REFERENCEMENT_FACADE[[#This Row],[CLT (Sous AT/DTA)]],"ERREUR"))))))</f>
        <v>ERREUR</v>
      </c>
      <c r="CG39" s="48" t="str">
        <f>IF((HAUT_VISEE&lt;=6),IF(OR(MID(SITUA_VISEE,1,1)="a",MID(SITUA_VISEE,1,1)="b",MID(SITUA_VISEE,1,1)="c"),REFERENCEMENT_FACADE[[#This Row],[≤ 6 m (situation a à c)]],REFERENCEMENT_FACADE[[#This Row],[≤ 6 m (situation d)]]),
IF(AND(6&lt;HAUT_VISEE,HAUT_VISEE&lt;=9),IF(OR(MID(SITUA_VISEE,1,1)="a",MID(SITUA_VISEE,1,1)="b",MID(SITUA_VISEE,1,1)="c"),REFERENCEMENT_FACADE[[#This Row],[≤ 9 m (situation a à c)]],REFERENCEMENT_FACADE[[#This Row],[≤ 9 m (situation d)]]),
IF(AND(9&lt;HAUT_VISEE,HAUT_VISEE&lt;=10),IF(OR(MID(SITUA_VISEE,1,1)="a",MID(SITUA_VISEE,1,1)="b",MID(SITUA_VISEE,1,1)="c"),REFERENCEMENT_FACADE[[#This Row],[≤ 10 m (situation a à c)]],REFERENCEMENT_FACADE[[#This Row],[≤ 10 m (situation d)]]),
IF(AND(10&lt;HAUT_VISEE,HAUT_VISEE&lt;=18),IF(OR(MID(SITUA_VISEE,1,1)="a",MID(SITUA_VISEE,1,1)="b",MID(SITUA_VISEE,1,1)="c"),REFERENCEMENT_FACADE[[#This Row],[≤ 15 m (situation a à c)]],REFERENCEMENT_FACADE[[#This Row],[≤ 15 m (situation d)]]),
IF(AND(10&lt;HAUT_VISEE,HAUT_VISEE&lt;=18),IF(OR(MID(SITUA_VISEE,1,1)="a",MID(SITUA_VISEE,1,1)="b",MID(SITUA_VISEE,1,1)="c"),REFERENCEMENT_FACADE[[#This Row],[≤ 18 m (situation a à c)]],REFERENCEMENT_FACADE[[#This Row],[≤ 18 m (situation d)]]),
IF(AND(18&lt;HAUT_VISEE,HAUT_VISEE&lt;=28),IF(OR(MID(SITUA_VISEE,1,1)="a",MID(SITUA_VISEE,1,1)="b",MID(SITUA_VISEE,1,1)="c"),REFERENCEMENT_FACADE[[#This Row],[≤ 28 m (situation a à c)]],REFERENCEMENT_FACADE[[#This Row],[≤ 28 m (situation d)]]),
IF(AND(28&lt;HAUT_VISEE,HAUT_VISEE&lt;=34),IF(OR(MID(SITUA_VISEE,1,1)="a",MID(SITUA_VISEE,1,1)="b",MID(SITUA_VISEE,1,1)="c"),REFERENCEMENT_FACADE[[#This Row],[≤ 34 m (situation a à c)]],REFERENCEMENT_FACADE[[#This Row],[≤ 34 m (situation d)]]),
IF(AND(34&lt;HAUT_VISEE,HAUT_VISEE&lt;=36),IF(OR(MID(SITUA_VISEE,1,1)="a",MID(SITUA_VISEE,1,1)="b",MID(SITUA_VISEE,1,1)="c"),REFERENCEMENT_FACADE[[#This Row],[≤ 36 m (situation a à c)]],REFERENCEMENT_FACADE[[#This Row],[≤ 36 m (situation d)]]),
IF(AND(36&lt;HAUT_VISEE,HAUT_VISEE&lt;=40),IF(OR(MID(SITUA_VISEE,1,1)="a",MID(SITUA_VISEE,1,1)="b",MID(SITUA_VISEE,1,1)="c"),REFERENCEMENT_FACADE[[#This Row],[≤ 40 m (situation a à c)]],REFERENCEMENT_FACADE[[#This Row],[≤ 40 m (situation d)]]),
IF(AND(40&lt;HAUT_VISEE,HAUT_VISEE&lt;=50),IF(OR(MID(SITUA_VISEE,1,1)="a",MID(SITUA_VISEE,1,1)="b",MID(SITUA_VISEE,1,1)="c"),REFERENCEMENT_FACADE[[#This Row],[≤ 50 m (situation a à c)]],REFERENCEMENT_FACADE[[#This Row],[≤ 50 m (situation d)]]),"ERREUR"))))))))))</f>
        <v>OUI</v>
      </c>
      <c r="CH39" s="48">
        <f>IF(MID(SITUA_VISEE,1,1)="d",
IF(MID(REFERENCEMENT_FACADE[[#This Row],[≤ 50 m (situation d)]],1,3)="OUI",50,IF(MID(REFERENCEMENT_FACADE[[#This Row],[≤ 40 m (situation d)]],1,3)="OUI",40,IF(MID(REFERENCEMENT_FACADE[[#This Row],[≤ 36 m (situation d)]],1,3)="OUI",36,IF(MID(REFERENCEMENT_FACADE[[#This Row],[≤ 34 m (situation d)]],1,3)="OUI",34,IF(MID(REFERENCEMENT_FACADE[[#This Row],[≤ 28 m (situation d)]],1,3)="OUI",28,IF(MID(REFERENCEMENT_FACADE[[#This Row],[≤ 18 m (situation d)]],1,3)="OUI",18,IF(MID(REFERENCEMENT_FACADE[[#This Row],[≤ 15 m (situation d)]],1,3)="OUI",15,IF(MID(REFERENCEMENT_FACADE[[#This Row],[≤ 10 m (situation d)]],1,3)="OUI",10,IF(MID(REFERENCEMENT_FACADE[[#This Row],[≤ 9 m (situation d)]],1,3)="OUI",9,IF(MID(REFERENCEMENT_FACADE[[#This Row],[≤ 6 m (situation d)]],1,3)="OUI",6,"")))))))))),
IF(MID(REFERENCEMENT_FACADE[[#This Row],[≤ 50 m (situation a à c)]],1,3)="OUI",50,IF(MID(REFERENCEMENT_FACADE[[#This Row],[≤ 40 m (situation a à c)]],1,3)="OUI",40,IF(MID(REFERENCEMENT_FACADE[[#This Row],[≤ 36 m (situation a à c)]],1,3)="OUI",36,IF(MID(REFERENCEMENT_FACADE[[#This Row],[≤ 34 m (situation a à c)]],1,3)="OUI",34,IF(MID(REFERENCEMENT_FACADE[[#This Row],[≤ 28 m (situation a à c)]],1,3)="OUI",28,IF(MID(REFERENCEMENT_FACADE[[#This Row],[≤ 18 m (situation a à c)]],1,3)="OUI",18,IF(MID(REFERENCEMENT_FACADE[[#This Row],[≤ 15 m (situation a à c)]],1,3)="OUI",15,IF(MID(REFERENCEMENT_FACADE[[#This Row],[≤ 10 m (situation a à c)]],1,3)="OUI",10,IF(MID(REFERENCEMENT_FACADE[[#This Row],[≤ 9 m (situation a à c)]],1,3)="OUI",9,IF(MID(REFERENCEMENT_FACADE[[#This Row],[≤ 6 m (situation a à c)]],1,3)="OUI",6,"")))))))))))</f>
        <v>18</v>
      </c>
      <c r="CI39" s="48" t="str">
        <f>IF(RECH_CATEGORIE=TRUE,IF((CATEG_VISEE=LISTES!$O$2),REFERENCEMENT_FACADE[[#This Row],[I]],
IF((CATEG_VISEE=LISTES!$O$3),REFERENCEMENT_FACADE[[#This Row],[II]],
IF((CATEG_VISEE=LISTES!$O$4),REFERENCEMENT_FACADE[[#This Row],[III]],
IF((CATEG_VISEE=LISTES!$O$5),REFERENCEMENT_FACADE[[#This Row],[IV]],"ERREUR")))),
REFERENCEMENT_FACADE[[#This Row],[I]]&amp;CHAR(10)&amp;REFERENCEMENT_FACADE[[#This Row],[II]]&amp;CHAR(10)&amp;REFERENCEMENT_FACADE[[#This Row],[III]]&amp;CHAR(10)&amp;REFERENCEMENT_FACADE[[#This Row],[IV]])</f>
        <v>4
4**
4**
4**</v>
      </c>
      <c r="CJ39" s="48" t="str">
        <f>IF(RECH_CATEGORIE=TRUE,IF(OR(REFERENCEMENT_FACADE[[#This Row],[I]]="NC",REFERENCEMENT_FACADE[[#This Row],[II]]="NC",REFERENCEMENT_FACADE[[#This Row],[III]]="NC",REFERENCEMENT_FACADE[[#This Row],[IV]]="NC"),"ERREUR",IF(MID(ZONE_SIS_VISEE,1,1)&lt;=MID(REFERENCEMENT_FACADE[[#This Row],[IV]],1,1),REFERENCEMENT_FACADE[[#Headers],[IV]],IF(MID(ZONE_SIS_VISEE,1,1)&lt;=MID(REFERENCEMENT_FACADE[[#This Row],[III]],1,1),REFERENCEMENT_FACADE[[#Headers],[III]],IF(MID(ZONE_SIS_VISEE,1,1)&lt;=MID(REFERENCEMENT_FACADE[[#This Row],[II]],1,1),REFERENCEMENT_FACADE[[#Headers],[II]],IF(MID(ZONE_SIS_VISEE,1,1)&lt;=MID(REFERENCEMENT_FACADE[[#This Row],[I]],1,1),REFERENCEMENT_FACADE[[#Headers],[I]],""))))),
REFERENCEMENT_FACADE[[#Headers],[I]]&amp;CHAR(10)&amp;REFERENCEMENT_FACADE[[#Headers],[II]]&amp;CHAR(10)&amp;REFERENCEMENT_FACADE[[#Headers],[III]]&amp;CHAR(10)&amp;REFERENCEMENT_FACADE[[#Headers],[IV]])</f>
        <v>I
II
III
IV</v>
      </c>
      <c r="CK39" s="48" t="str">
        <f>CONCATENATE(IF(MID(REFERENCEMENT_FACADE[[#This Row],[Charpente bois (NF DTU 31.1)]],1,3)="oui",LISTES!$Q$2,""),IF(AND(MID(REFERENCEMENT_FACADE[[#This Row],[COB (NF DTU 31.2)]],1,3)="oui",MID(REFERENCEMENT_FACADE[[#This Row],[Charpente bois (NF DTU 31.1)]],1,3)="oui")," / ",""),IF(MID(REFERENCEMENT_FACADE[[#This Row],[COB (NF DTU 31.2)]],1,3)="oui",LISTES!$Q$3,""),IF(OR(AND(MID(REFERENCEMENT_FACADE[[#This Row],[COB (NF DTU 31.2)]],1,3)="oui",MID(REFERENCEMENT_FACADE[[#This Row],[FOB (NF DTU 31.4)]],1,3)="oui"),AND(MID(REFERENCEMENT_FACADE[[#This Row],[COB (NF DTU 31.2)]],1,3)="oui",MID(REFERENCEMENT_FACADE[[#This Row],[CLT (Sous AT/DTA)]],1,3)="oui"))," / ",""),IF(MID(REFERENCEMENT_FACADE[[#This Row],[FOB (NF DTU 31.4)]],1,3)="oui",LISTES!$Q$4,""),IF(AND(MID(REFERENCEMENT_FACADE[[#This Row],[CLT (Sous AT/DTA)]],1,3)="oui",MID(REFERENCEMENT_FACADE[[#This Row],[FOB (NF DTU 31.4)]],1,3)="oui")," / ",""),IF(MID(REFERENCEMENT_FACADE[[#This Row],[CLT (Sous AT/DTA)]],1,3)="oui",LISTES!$Q$7,IF(MID(REFERENCEMENT_FACADE[[#This Row],[FOB (Sous AT/DTA/ATEx)]],1,3)="oui",LISTES!$Q$5,"")))</f>
        <v>COB (NF DTU 31.2) / CLT (Sous AT/DTA)</v>
      </c>
      <c r="CL39" s="48" t="str">
        <f>IF(AND(RECH_HAUTEUR=TRUE,HAUT_VISEE&lt;&gt;"",SITUA_VISEE&lt;&gt;""),IF(MID(SITUA_VISEE,1,1)="d",
IF(MID(REFERENCEMENT_FACADE[[#This Row],[≤ 50 m (situation d)]],1,3)="OUI","≤ 50 m",IF(MID(REFERENCEMENT_FACADE[[#This Row],[≤ 40 m (situation d)]],1,3)="OUI","≤ 40 m",IF(MID(REFERENCEMENT_FACADE[[#This Row],[≤ 36 m (situation d)]],1,3)="OUI","≤ 36 m",IF(MID(REFERENCEMENT_FACADE[[#This Row],[≤ 34 m (situation d)]],1,3)="OUI","≤ 34 m",IF(MID(REFERENCEMENT_FACADE[[#This Row],[≤ 28 m (situation d)]],1,3)="OUI","≤ 28 m",IF(MID(REFERENCEMENT_FACADE[[#This Row],[≤ 18 m (situation d)]],1,3)="OUI","≤ 18 m",IF(MID(REFERENCEMENT_FACADE[[#This Row],[≤ 15 m (situation d)]],1,3)="OUI","≤ 15 m",IF(MID(REFERENCEMENT_FACADE[[#This Row],[≤ 10 m (situation d)]],1,3)="OUI","≤ 10 m",IF(MID(REFERENCEMENT_FACADE[[#This Row],[≤ 9 m (situation d)]],1,3)="OUI","≤ 9 m",IF(MID(REFERENCEMENT_FACADE[[#This Row],[≤ 6 m (situation d)]],1,3)="OUI","≤ 6 m","")))))))))),
IF(MID(REFERENCEMENT_FACADE[[#This Row],[≤ 50 m (situation a à c)]],1,3)="OUI","≤ 50 m",IF(MID(REFERENCEMENT_FACADE[[#This Row],[≤ 40 m (situation a à c)]],1,3)="OUI","≤ 40 m",IF(MID(REFERENCEMENT_FACADE[[#This Row],[≤ 36 m (situation a à c)]],1,3)="OUI","≤ 36 m",IF(MID(REFERENCEMENT_FACADE[[#This Row],[≤ 34 m (situation a à c)]],1,3)="OUI","≤ 34 m",IF(MID(REFERENCEMENT_FACADE[[#This Row],[≤ 28 m (situation a à c)]],1,3)="OUI","≤ 28 m",IF(MID(REFERENCEMENT_FACADE[[#This Row],[≤ 18 m (situation a à c)]],1,3)="OUI","≤ 18 m",IF(MID(REFERENCEMENT_FACADE[[#This Row],[≤ 15 m (situation a à c)]],1,3)="OUI","≤ 15 m",IF(MID(REFERENCEMENT_FACADE[[#This Row],[≤ 10 m (situation a à c)]],1,3)="OUI","≤ 10 m",IF(MID(REFERENCEMENT_FACADE[[#This Row],[≤ 9 m (situation a à c)]],1,3)="OUI","≤ 9 m",IF(MID(REFERENCEMENT_FACADE[[#This Row],[≤ 6 m (situation a à c)]],1,3)="OUI","≤ 6 m",""))))))))))),
CONCATENATE(IF(MID(REFERENCEMENT_FACADE[[#This Row],[≤ 50 m (situation a à c)]],1,3)="OUI","(Situation a à c) h≤ 50 m"&amp;CHAR(10),IF(MID(REFERENCEMENT_FACADE[[#This Row],[≤ 40 m (situation a à c)]],1,3)="OUI","(Situation a à c) h≤ 40 m"&amp;CHAR(10),IF(MID(REFERENCEMENT_FACADE[[#This Row],[≤ 36 m (situation a à c)]],1,3)="OUI","(Situation a à c) h≤ 36 m"&amp;CHAR(10),IF(MID(REFERENCEMENT_FACADE[[#This Row],[≤ 34 m (situation a à c)]],1,3)="OUI","(Situation a à c) h≤ 34 m"&amp;CHAR(10),IF(MID(REFERENCEMENT_FACADE[[#This Row],[≤ 28 m (situation a à c)]],1,3)="OUI","(Situation a à c) h≤ 28 m"&amp;CHAR(10),IF(MID(REFERENCEMENT_FACADE[[#This Row],[≤ 18 m (situation a à c)]],1,3)="OUI","(Situation a à c) h≤ 18 m"&amp;CHAR(10),IF(MID(REFERENCEMENT_FACADE[[#This Row],[≤ 15 m (situation a à c)]],1,3)="OUI","(Situation a à c) h≤ 15 m"&amp;CHAR(10),IF(MID(REFERENCEMENT_FACADE[[#This Row],[≤ 10 m (situation a à c)]],1,3)="OUI","(Situation a à c) h≤ 10 m"&amp;CHAR(10),IF(MID(REFERENCEMENT_FACADE[[#This Row],[≤ 9 m (situation a à c)]],1,3)="OUI","(Situation a à c) h≤ 9 m"&amp;CHAR(10),IF(MID(REFERENCEMENT_FACADE[[#This Row],[≤ 6 m (situation a à c)]],1,3)="OUI","(Situation a à c) h≤ 6 m"&amp;CHAR(10),"")))))))))),IF(MID(REFERENCEMENT_FACADE[[#This Row],[≤ 50 m (situation d)]],1,3)="OUI","(Situation d) h≤ 50 m",IF(MID(REFERENCEMENT_FACADE[[#This Row],[≤ 40 m (situation d)]],1,3)="OUI","(Situation d) h≤ 40 m",IF(MID(REFERENCEMENT_FACADE[[#This Row],[≤ 36 m (situation d)]],1,3)="OUI","(Situation d) h≤ 36 m",IF(MID(REFERENCEMENT_FACADE[[#This Row],[≤ 34 m (situation d)]],1,3)="OUI","(Situation d) h≤ 34 m",IF(MID(REFERENCEMENT_FACADE[[#This Row],[≤ 28 m (situation d)]],1,3)="OUI","(Situation d) h≤ 28 m",IF(MID(REFERENCEMENT_FACADE[[#This Row],[≤ 18 m (situation d)]],1,3)="OUI","(Situation d) h≤ 18 m",IF(MID(REFERENCEMENT_FACADE[[#This Row],[≤ 15 m (situation d)]],1,3)="OUI","(Situation d) h≤ 15 m",IF(MID(REFERENCEMENT_FACADE[[#This Row],[≤ 10 m (situation d)]],1,3)="OUI","(Situation d) h≤ 10 m",IF(MID(REFERENCEMENT_FACADE[[#This Row],[≤ 9 m (situation d)]],1,3)="OUI","(Situation d) h≤ 9 m",IF(MID(REFERENCEMENT_FACADE[[#This Row],[≤ 6 m (situation d)]],1,3)="OUI","(Situation d) h≤ 6 m",""))))))))))))</f>
        <v>(Situation a à c) h≤ 18 m
(Situation d) h≤ 10 m</v>
      </c>
      <c r="CM39" s="48" t="str">
        <f>IF(OR(RECH_HAUTEUR=FALSE,HAUT_VISEE="",SITUA_VISEE=""),REFERENCEMENT_FACADE[[#This Row],[Cas où rien n''est sélectionné en hauteur]],
IF((HAUT_VISEE&lt;=6),IF(OR(MID(SITUA_VISEE,1,1)="a",MID(SITUA_VISEE,1,1)="b",MID(SITUA_VISEE,1,1)="c"),REFERENCEMENT_FACADE[[#This Row],[≤ 6 m (a à c)]],REFERENCEMENT_FACADE[[#This Row],[≤ 6 m (d)]]),
IF(AND(6&lt;HAUT_VISEE,HAUT_VISEE&lt;=9),IF(OR(MID(SITUA_VISEE,1,1)="a",MID(SITUA_VISEE,1,1)="b",MID(SITUA_VISEE,1,1)="c"),REFERENCEMENT_FACADE[[#This Row],[≤ 9 m (a à c)]],REFERENCEMENT_FACADE[[#This Row],[≤ 9 m (d)]]),
IF(AND(9&lt;HAUT_VISEE,HAUT_VISEE&lt;=10),IF(OR(MID(SITUA_VISEE,1,1)="a",MID(SITUA_VISEE,1,1)="b",MID(SITUA_VISEE,1,1)="c"),REFERENCEMENT_FACADE[[#This Row],[≤ 10 m (a à c)]],REFERENCEMENT_FACADE[[#This Row],[≤ 10 m (d)]]),
IF(AND(10&lt;HAUT_VISEE,HAUT_VISEE&lt;=18),IF(OR(MID(SITUA_VISEE,1,1)="a",MID(SITUA_VISEE,1,1)="b",MID(SITUA_VISEE,1,1)="c"),REFERENCEMENT_FACADE[[#This Row],[≤ 18 m (a à c)]],REFERENCEMENT_FACADE[[#This Row],[≤ 18 m (d)]]),
IF(AND(18&lt;HAUT_VISEE,HAUT_VISEE&lt;=28),IF(OR(MID(SITUA_VISEE,1,1)="a",MID(SITUA_VISEE,1,1)="b",MID(SITUA_VISEE,1,1)="c"),REFERENCEMENT_FACADE[[#This Row],[≤ 28 m (a à c)]],REFERENCEMENT_FACADE[[#This Row],[≤ 28 m (d)]]),
IF(AND(28&lt;HAUT_VISEE,HAUT_VISEE&lt;=34),IF(OR(MID(SITUA_VISEE,1,1)="a",MID(SITUA_VISEE,1,1)="b",MID(SITUA_VISEE,1,1)="c"),REFERENCEMENT_FACADE[[#This Row],[≤ 34 m (a à c)]],REFERENCEMENT_FACADE[[#This Row],[≤ 34 m (d)]]),
IF(AND(34&lt;HAUT_VISEE,HAUT_VISEE&lt;=36),IF(OR(MID(SITUA_VISEE,1,1)="a",MID(SITUA_VISEE,1,1)="b",MID(SITUA_VISEE,1,1)="c"),REFERENCEMENT_FACADE[[#This Row],[≤ 36 m (a à c)]],REFERENCEMENT_FACADE[[#This Row],[≤ 36 m (d)]]),
IF(AND(36&lt;HAUT_VISEE,HAUT_VISEE&lt;=40),IF(OR(MID(SITUA_VISEE,1,1)="a",MID(SITUA_VISEE,1,1)="b",MID(SITUA_VISEE,1,1)="c"),REFERENCEMENT_FACADE[[#This Row],[≤ 40 m (a à c)]],REFERENCEMENT_FACADE[[#This Row],[≤ 40 m (d)]]),
IF(AND(40&lt;HAUT_VISEE,HAUT_VISEE&lt;=50),IF(OR(MID(SITUA_VISEE,1,1)="a",MID(SITUA_VISEE,1,1)="b",MID(SITUA_VISEE,1,1)="c"),REFERENCEMENT_FACADE[[#This Row],[≤ 50 m (a à c)]],REFERENCEMENT_FACADE[[#This Row],[≤ 50 m (d)]])))))))))))</f>
        <v>Nb : Le critère de recherche par hauteur n'étant pas coché ou les données (hauteur ou situation) n'étant pas saisies, l'utilisateur est alerté qu'il peut exister des limites de hauteurs et des dispositions particulières données dans le référentiel technique du procédé qui ne sont pas affichées. 
Le logiciel peut les faire apparaitre, pour ce faire : 
 - la case de recherche en fonction de la hauteur doit être cochée ;
 - les données de hauteur ET de situation du bâtiment doivent être saisies.</v>
      </c>
      <c r="CN39" s="117">
        <f ca="1">REFERENCEMENT_FACADE[[#This Row],[VALIDITE]]</f>
        <v>1</v>
      </c>
      <c r="CO39" s="48">
        <f>IF(RECH_SUPPORT=TRUE,IF(MID(REFERENCEMENT_FACADE[[#This Row],[Colonne support visé]],1,3)="OUI",1,IF(OR(MID(REFERENCEMENT_FACADE[[#This Row],[Colonne support visé]],1,3)="non",MID(REFERENCEMENT_FACADE[[#This Row],[Colonne support visé]],1,2)="SO"),0,0)),1)</f>
        <v>1</v>
      </c>
      <c r="CP39" s="48">
        <f>IF(RECH_HAUTEUR=FALSE,1,IF(AND(MID(REFERENCEMENT_FACADE[[#This Row],[Colonne situation visé]],1,3)="oui",HAUT_VISEE&lt;=REFERENCEMENT_FACADE[[#This Row],[LIMITATION DE HAUTEUR DE FACADE]],HAUT_VISEE&lt;&gt;"",SITUA_VISEE&lt;&gt;""),1,IF(MID(REFERENCEMENT_FACADE[[#This Row],[Colonne situation visé]],1,3)="non",0,"ERREUR")))</f>
        <v>1</v>
      </c>
      <c r="CQ39" s="48">
        <f>IF(RECH_CATEGORIE=FALSE,1,IF(REFERENCEMENT_FACADE[[#This Row],[Colonne catégorie visée]]="ERREUR",0,IF(AND(RECH_CATEGORIE=TRUE,MATCH(VALUE(LEFT(REFERENCEMENT_FACADE[[#This Row],[Colonne zone visée]],1)),LISTE_ZONE_SISMIQUE,0)&gt;=MATCH(ZONE_SIS_VISEE,LISTE_ZONE_SISMIQUE,0),MATCH(REFERENCEMENT_FACADE[[#This Row],[Colonne catégorie visée]],LISTE_CATEGORIE_BATIMENT,0)&gt;=MATCH(CATEG_VISEE,LISTE_CATEGORIE_BATIMENT,0)),1,0)))</f>
        <v>1</v>
      </c>
      <c r="CR39" s="48">
        <f ca="1">IF(REFERENCEMENT_FACADE[[#This Row],[Eligibilité procédé]]&lt;&gt;0,COUNTIF(REFERENCEMENT_FACADE[Eligibilité procédé],"&lt;="&amp;REFERENCEMENT_FACADE[[#This Row],[Eligibilité procédé]])-COUNTIF(REFERENCEMENT_FACADE[Eligibilité procédé],"=0"),ROWS(REFERENCEMENT_FACADE[Ordre]))</f>
        <v>22</v>
      </c>
      <c r="CS39" s="48">
        <f ca="1">IF(COUNTIF((REFERENCEMENT_FACADE[[#This Row],[Validité]:[zone de simicité]]),"&lt;&gt;"&amp;"")=SUM(REFERENCEMENT_FACADE[[#This Row],[Validité]:[zone de simicité]]),ROW(REFERENCEMENT_FACADE[[#This Row],[zone de simicité]]),"")</f>
        <v>39</v>
      </c>
      <c r="CT39" s="48" t="str">
        <f>CONCATENATE(REFERENCEMENT_FACADE[[#This Row],[TYPE DE DOCUMENT DE REFERENCE]]," ",REFERENCEMENT_FACADE[[#This Row],[REF]]," du procédé ",REFERENCEMENT_FACADE[[#This Row],[NOM COMMERCIAL DU PROCEDE]]," : vise la pose sur : ",IF(MID(REFERENCEMENT_FACADE[[#This Row],[COB (NF DTU 31.2)]],1,3)="OUI","COB (NF DTU 31.2) ; ",""),IF(MID(REFERENCEMENT_FACADE[[#This Row],[CLT (Sous AT/DTA)]],1,3)="OUI","CLT (Sous AT/DTA)) ; ",""),IF(MID(REFERENCEMENT_FACADE[[#This Row],[FOB (NF DTU 31.4)]],1,3)="OUI","FOB (NF DTU 31.4) ; ",""),IF(MID(REFERENCEMENT_FACADE[[#This Row],[FOB (Sous AT/DTA/ATEx)]],1,3)="OUI","FOB (Sous AT/DTA/ATEx) ; ",""),"pour une hauteur max de ",REFERENCEMENT_FACADE[[#This Row],[LIMITATION DE HAUTEUR DE FACADE]],"m")</f>
        <v>Avis Technique 2.2/21-1827_V3 du procédé COVER 6, COVER 14, COVER 30_sur support bois : vise la pose sur : COB (NF DTU 31.2) ; CLT (Sous AT/DTA)) ; pour une hauteur max de 18m</v>
      </c>
    </row>
    <row r="40" spans="1:98" s="5" customFormat="1" ht="216" x14ac:dyDescent="0.3">
      <c r="A40" s="121">
        <v>45384</v>
      </c>
      <c r="B40" s="43" t="s">
        <v>125</v>
      </c>
      <c r="C40" s="125" t="s">
        <v>1583</v>
      </c>
      <c r="D40" s="43" t="s">
        <v>626</v>
      </c>
      <c r="E40" s="43" t="s">
        <v>626</v>
      </c>
      <c r="F40" s="43" t="s">
        <v>1618</v>
      </c>
      <c r="G40" s="44" t="s">
        <v>1617</v>
      </c>
      <c r="H40" s="52" t="s">
        <v>27</v>
      </c>
      <c r="I40" s="53" t="s">
        <v>9</v>
      </c>
      <c r="J40" s="39" t="s">
        <v>10</v>
      </c>
      <c r="K40" s="39" t="s">
        <v>10</v>
      </c>
      <c r="L40" s="68" t="str">
        <f>IF(REFERENCEMENT_FACADE[[#This Row],[Charpente bois (NF DTU 31.1)]]="OUI","SO",IF(OR(REFERENCEMENT_FACADE[[#This Row],[FOB (Sous AT/DTA/ATEx)]]="OUI",REFERENCEMENT_FACADE[[#This Row],[FOB (NF DTU 31.4)]]="OUI"),"OUI","SO"))</f>
        <v>SO</v>
      </c>
      <c r="M40" s="54" t="s">
        <v>158</v>
      </c>
      <c r="N40" s="42" t="s">
        <v>9</v>
      </c>
      <c r="O40" s="43" t="s">
        <v>9</v>
      </c>
      <c r="P40" s="43" t="s">
        <v>9</v>
      </c>
      <c r="Q40" s="43" t="s">
        <v>10</v>
      </c>
      <c r="R40" s="43" t="s">
        <v>10</v>
      </c>
      <c r="S40" s="43" t="s">
        <v>10</v>
      </c>
      <c r="T40" s="43" t="s">
        <v>10</v>
      </c>
      <c r="U40" s="43" t="s">
        <v>10</v>
      </c>
      <c r="V40" s="43" t="s">
        <v>10</v>
      </c>
      <c r="W40" s="44" t="s">
        <v>10</v>
      </c>
      <c r="X40" s="42" t="s">
        <v>9</v>
      </c>
      <c r="Y40" s="43" t="s">
        <v>10</v>
      </c>
      <c r="Z40" s="43" t="s">
        <v>10</v>
      </c>
      <c r="AA40" s="43" t="s">
        <v>10</v>
      </c>
      <c r="AB40" s="43" t="s">
        <v>10</v>
      </c>
      <c r="AC40" s="43" t="s">
        <v>10</v>
      </c>
      <c r="AD40" s="43" t="s">
        <v>10</v>
      </c>
      <c r="AE40" s="43" t="s">
        <v>10</v>
      </c>
      <c r="AF40" s="43" t="s">
        <v>10</v>
      </c>
      <c r="AG40" s="44" t="s">
        <v>10</v>
      </c>
      <c r="AH40" s="167"/>
      <c r="AI40" s="164"/>
      <c r="AJ40" s="120" t="s">
        <v>1726</v>
      </c>
      <c r="AK40" s="120" t="s">
        <v>1726</v>
      </c>
      <c r="AL40" s="120" t="s">
        <v>1726</v>
      </c>
      <c r="AM40" s="120"/>
      <c r="AN40" s="120"/>
      <c r="AO40" s="120"/>
      <c r="AP40" s="120"/>
      <c r="AQ40" s="120"/>
      <c r="AR40" s="120"/>
      <c r="AS40" s="120"/>
      <c r="AT40" s="120" t="s">
        <v>1726</v>
      </c>
      <c r="AU40" s="120"/>
      <c r="AV40" s="120"/>
      <c r="AW40" s="120"/>
      <c r="AX40" s="120"/>
      <c r="AY40" s="120"/>
      <c r="AZ40" s="120"/>
      <c r="BA40" s="120"/>
      <c r="BB40" s="120"/>
      <c r="BC40" s="120"/>
      <c r="BD40" s="84" t="s">
        <v>1408</v>
      </c>
      <c r="BE40" s="42">
        <v>4</v>
      </c>
      <c r="BF40" s="43" t="s">
        <v>328</v>
      </c>
      <c r="BG40" s="43">
        <v>1</v>
      </c>
      <c r="BH40" s="43">
        <v>1</v>
      </c>
      <c r="BI40" s="84" t="s">
        <v>1242</v>
      </c>
      <c r="BJ40" s="40" t="s">
        <v>1394</v>
      </c>
      <c r="BK40" s="159" t="s">
        <v>690</v>
      </c>
      <c r="BL40" s="42">
        <v>0</v>
      </c>
      <c r="BM40" s="43" t="s">
        <v>1617</v>
      </c>
      <c r="BN40" s="79" t="s">
        <v>12</v>
      </c>
      <c r="BO40" s="43" t="s">
        <v>1619</v>
      </c>
      <c r="BP40" s="122">
        <v>45244</v>
      </c>
      <c r="BQ40" s="87">
        <v>45378</v>
      </c>
      <c r="BR40" s="87">
        <v>46445</v>
      </c>
      <c r="BS40" s="123">
        <f ca="1">+(REFERENCEMENT_FACADE[[#This Row],[AVIS LIMITE AU / VALIDITE]]&gt;=TODAY())*1</f>
        <v>1</v>
      </c>
      <c r="BT40" s="43" t="s">
        <v>9</v>
      </c>
      <c r="BU40" s="43" t="str">
        <f ca="1">IF(REFERENCEMENT_FACADE[[#This Row],[ -&gt; AT/DTA : Sur liste verte C2p (OUI/NON)
-&gt; ATex (Avis favorable / Avis défavorable)
-&gt; Autre : SO]]&lt;&gt;"",IF(AND(OR(REFERENCEMENT_FACADE[[#This Row],[ -&gt; AT/DTA : Sur liste verte C2p (OUI/NON)
-&gt; ATex (Avis favorable / Avis défavorable)
-&gt; Autre : SO]]="OUI",REFERENCEMENT_FACADE[[#This Row],[ -&gt; AT/DTA : Sur liste verte C2p (OUI/NON)
-&gt; ATex (Avis favorable / Avis défavorable)
-&gt; Autre : SO]]="FAVORABLE",REFERENCEMENT_FACADE[[#This Row],[ -&gt; AT/DTA : Sur liste verte C2p (OUI/NON)
-&gt; ATex (Avis favorable / Avis défavorable)
-&gt; Autre : SO]]="SO
(DTU)",REFERENCEMENT_FACADE[[#This Row],[ -&gt; AT/DTA : Sur liste verte C2p (OUI/NON)
-&gt; ATex (Avis favorable / Avis défavorable)
-&gt; Autre : SO]]="SO 
(RECO -RAGE)",REFERENCEMENT_FACADE[[#This Row],[ -&gt; AT/DTA : Sur liste verte C2p (OUI/NON)
-&gt; ATex (Avis favorable / Avis défavorable)
-&gt; Autre : SO]]="OUI AVEC UN SUIVI DU RETOUR D'EXPERIENCE",
REFERENCEMENT_FACADE[[#This Row],[ -&gt; AT/DTA : Sur liste verte C2p (OUI/NON)
-&gt; ATex (Avis favorable / Avis défavorable)
-&gt; Autre : SO]]="SO 
(RP)"),REFERENCEMENT_FACADE[[#This Row],[VALIDITE]]=1),"TC",IF(REFERENCEMENT_FACADE[[#This Row],[VALIDITE]]=0,"TNC"&amp;CHAR(10)&amp;"(L'évaluation technique n'est plus valide)",IF(REFERENCEMENT_FACADE[[#This Row],[TYPE DE DOCUMENT DE REFERENCE]]="Appréciation Technique de Transition","TNC"&amp;CHAR(10)&amp;"(Les Appréciations Techniques de Transition ne sont pas reconnues en technique courante)",IF(REFERENCEMENT_FACADE[[#This Row],[ -&gt; AT/DTA : Sur liste verte C2p (OUI/NON)
-&gt; ATex (Avis favorable / Avis défavorable)
-&gt; Autre : SO]]="NON (EVALUATION RECENTE)","TNC"&amp;CHAR(10)&amp;"(Non sur liste verte de la C2p à date de référencement / EVALUATION RECENTE)","TNC"&amp;CHAR(10)&amp;"(N'est pas sur liste verte de la C2p à date du référencement)")))))</f>
        <v>TC</v>
      </c>
      <c r="BV40" s="44"/>
      <c r="BW40" s="42"/>
      <c r="BX40" s="43"/>
      <c r="BY40" s="44"/>
      <c r="BZ40" s="57" t="s">
        <v>657</v>
      </c>
      <c r="CA40" s="134" t="s">
        <v>1620</v>
      </c>
      <c r="CB40" s="134"/>
      <c r="CC40" s="48" t="str">
        <f>IF(OR(REFERENCEMENT_FACADE[[#This Row],[TYPE DE DOCUMENT DE REFERENCE]]="Document d'Application Technique (DTA)",REFERENCEMENT_FACADE[[#This Row],[TYPE DE DOCUMENT DE REFERENCE]]="Avis Technique"),CONCATENATE("https://evaluation.cstb.fr/fr/avis-technique/detail/",SUBSTITUTE(REFERENCEMENT_FACADE[[#This Row],[REF]],"/","-"),"/"),IF(REFERENCEMENT_FACADE[[#This Row],[TYPE DE DOCUMENT DE REFERENCE]]=("Appréciation Technique d'Expérimentation (ATEx cas a)"),CONCATENATE("https://evaluation.cstb.fr/fr/appreciation-technique-expertise-atex/detail/",SUBSTITUTE(REFERENCEMENT_FACADE[[#This Row],[REF]],"_","-"),"/"),CONCATENATE("https://evaluation.cstb.fr/fr/appreciation-technique-transition-att/download/att-",SUBSTITUTE(SUBSTITUTE(REFERENCEMENT_FACADE[[#This Row],[REF]],"/","-"),"_","-"),"/")))</f>
        <v>https://evaluation.cstb.fr/fr/avis-technique/detail/2.2-23-1855_V1/</v>
      </c>
      <c r="CD40" s="251"/>
      <c r="CE40" s="48" t="str">
        <f>CONCATENATE(IF(REFERENCEMENT_FACADE[[#This Row],[Ancienne version]]=""," ",CONCATENATE(IF(OR(REFERENCEMENT_FACADE[[#This Row],[TYPE DE DOCUMENT DE REFERENCE]]="Avis Technique",REFERENCEMENT_FACADE[[#This Row],[TYPE DE DOCUMENT DE REFERENCE]]="ATEx"),"L'","Le "),REFERENCEMENT_FACADE[[#This Row],[TYPE DE DOCUMENT DE REFERENCE]]," n°",REFERENCEMENT_FACADE[[#This Row],[REF]]," annule et remplace ",IF(OR(REFERENCEMENT_FACADE[[#This Row],[TYPE DE DOCUMENT DE REFERENCE]]="Avis Technique",REFERENCEMENT_FACADE[[#This Row],[TYPE DE DOCUMENT DE REFERENCE]]="ATEx"),"l' ","le "),REFERENCEMENT_FACADE[[#This Row],[TYPE DE DOCUMENT DE REFERENCE]]," n° ",REFERENCEMENT_FACADE[[#This Row],[Ancienne version]])),
IF(AND(REFERENCEMENT_FACADE[[#This Row],[Ancienne version]]&lt;&gt;"",REFERENCEMENT_FACADE[[#This Row],[ -&gt; AT/DTA : Sur liste verte C2p (OUI/NON)
-&gt; ATex (Avis favorable / Avis défavorable)
-&gt; Autre : SO]]="OUI"),CHAR(10),""),
IF(REFERENCEMENT_FACADE[[#This Row],[ -&gt; AT/DTA : Sur liste verte C2p (OUI/NON)
-&gt; ATex (Avis favorable / Avis défavorable)
-&gt; Autre : SO]]="OUI","Sur liste verte de la C2p à la date du référencement",""))</f>
        <v xml:space="preserve"> Sur liste verte de la C2p à la date du référencement</v>
      </c>
      <c r="CF40" s="48" t="str">
        <f>IF((SUPP_VISE=LISTES!$Q$2),REFERENCEMENT_FACADE[[#This Row],[Charpente bois (NF DTU 31.1)]],
IF((SUPP_VISE=LISTES!$Q$3),REFERENCEMENT_FACADE[[#This Row],[COB (NF DTU 31.2)]],
IF((SUPP_VISE=LISTES!$Q$4),REFERENCEMENT_FACADE[[#This Row],[FOB (NF DTU 31.4)]],
IF((SUPP_VISE=LISTES!$Q$5),REFERENCEMENT_FACADE[[#This Row],[FOB (Sous AT/DTA/ATEx)]],
IF((SUPP_VISE=LISTES!$Q$6),REFERENCEMENT_FACADE[[#This Row],[FOB (NF DTU 31.4 et/ou Sous AT/DTA/Atex)]],
IF((SUPP_VISE=LISTES!$Q$7),REFERENCEMENT_FACADE[[#This Row],[CLT (Sous AT/DTA)]],"ERREUR"))))))</f>
        <v>ERREUR</v>
      </c>
      <c r="CG40" s="48" t="str">
        <f>IF((HAUT_VISEE&lt;=6),IF(OR(MID(SITUA_VISEE,1,1)="a",MID(SITUA_VISEE,1,1)="b",MID(SITUA_VISEE,1,1)="c"),REFERENCEMENT_FACADE[[#This Row],[≤ 6 m (situation a à c)]],REFERENCEMENT_FACADE[[#This Row],[≤ 6 m (situation d)]]),
IF(AND(6&lt;HAUT_VISEE,HAUT_VISEE&lt;=9),IF(OR(MID(SITUA_VISEE,1,1)="a",MID(SITUA_VISEE,1,1)="b",MID(SITUA_VISEE,1,1)="c"),REFERENCEMENT_FACADE[[#This Row],[≤ 9 m (situation a à c)]],REFERENCEMENT_FACADE[[#This Row],[≤ 9 m (situation d)]]),
IF(AND(9&lt;HAUT_VISEE,HAUT_VISEE&lt;=10),IF(OR(MID(SITUA_VISEE,1,1)="a",MID(SITUA_VISEE,1,1)="b",MID(SITUA_VISEE,1,1)="c"),REFERENCEMENT_FACADE[[#This Row],[≤ 10 m (situation a à c)]],REFERENCEMENT_FACADE[[#This Row],[≤ 10 m (situation d)]]),
IF(AND(10&lt;HAUT_VISEE,HAUT_VISEE&lt;=18),IF(OR(MID(SITUA_VISEE,1,1)="a",MID(SITUA_VISEE,1,1)="b",MID(SITUA_VISEE,1,1)="c"),REFERENCEMENT_FACADE[[#This Row],[≤ 15 m (situation a à c)]],REFERENCEMENT_FACADE[[#This Row],[≤ 15 m (situation d)]]),
IF(AND(10&lt;HAUT_VISEE,HAUT_VISEE&lt;=18),IF(OR(MID(SITUA_VISEE,1,1)="a",MID(SITUA_VISEE,1,1)="b",MID(SITUA_VISEE,1,1)="c"),REFERENCEMENT_FACADE[[#This Row],[≤ 18 m (situation a à c)]],REFERENCEMENT_FACADE[[#This Row],[≤ 18 m (situation d)]]),
IF(AND(18&lt;HAUT_VISEE,HAUT_VISEE&lt;=28),IF(OR(MID(SITUA_VISEE,1,1)="a",MID(SITUA_VISEE,1,1)="b",MID(SITUA_VISEE,1,1)="c"),REFERENCEMENT_FACADE[[#This Row],[≤ 28 m (situation a à c)]],REFERENCEMENT_FACADE[[#This Row],[≤ 28 m (situation d)]]),
IF(AND(28&lt;HAUT_VISEE,HAUT_VISEE&lt;=34),IF(OR(MID(SITUA_VISEE,1,1)="a",MID(SITUA_VISEE,1,1)="b",MID(SITUA_VISEE,1,1)="c"),REFERENCEMENT_FACADE[[#This Row],[≤ 34 m (situation a à c)]],REFERENCEMENT_FACADE[[#This Row],[≤ 34 m (situation d)]]),
IF(AND(34&lt;HAUT_VISEE,HAUT_VISEE&lt;=36),IF(OR(MID(SITUA_VISEE,1,1)="a",MID(SITUA_VISEE,1,1)="b",MID(SITUA_VISEE,1,1)="c"),REFERENCEMENT_FACADE[[#This Row],[≤ 36 m (situation a à c)]],REFERENCEMENT_FACADE[[#This Row],[≤ 36 m (situation d)]]),
IF(AND(36&lt;HAUT_VISEE,HAUT_VISEE&lt;=40),IF(OR(MID(SITUA_VISEE,1,1)="a",MID(SITUA_VISEE,1,1)="b",MID(SITUA_VISEE,1,1)="c"),REFERENCEMENT_FACADE[[#This Row],[≤ 40 m (situation a à c)]],REFERENCEMENT_FACADE[[#This Row],[≤ 40 m (situation d)]]),
IF(AND(40&lt;HAUT_VISEE,HAUT_VISEE&lt;=50),IF(OR(MID(SITUA_VISEE,1,1)="a",MID(SITUA_VISEE,1,1)="b",MID(SITUA_VISEE,1,1)="c"),REFERENCEMENT_FACADE[[#This Row],[≤ 50 m (situation a à c)]],REFERENCEMENT_FACADE[[#This Row],[≤ 50 m (situation d)]]),"ERREUR"))))))))))</f>
        <v>OUI</v>
      </c>
      <c r="CH40" s="48">
        <f>IF(MID(SITUA_VISEE,1,1)="d",
IF(MID(REFERENCEMENT_FACADE[[#This Row],[≤ 50 m (situation d)]],1,3)="OUI",50,IF(MID(REFERENCEMENT_FACADE[[#This Row],[≤ 40 m (situation d)]],1,3)="OUI",40,IF(MID(REFERENCEMENT_FACADE[[#This Row],[≤ 36 m (situation d)]],1,3)="OUI",36,IF(MID(REFERENCEMENT_FACADE[[#This Row],[≤ 34 m (situation d)]],1,3)="OUI",34,IF(MID(REFERENCEMENT_FACADE[[#This Row],[≤ 28 m (situation d)]],1,3)="OUI",28,IF(MID(REFERENCEMENT_FACADE[[#This Row],[≤ 18 m (situation d)]],1,3)="OUI",18,IF(MID(REFERENCEMENT_FACADE[[#This Row],[≤ 15 m (situation d)]],1,3)="OUI",15,IF(MID(REFERENCEMENT_FACADE[[#This Row],[≤ 10 m (situation d)]],1,3)="OUI",10,IF(MID(REFERENCEMENT_FACADE[[#This Row],[≤ 9 m (situation d)]],1,3)="OUI",9,IF(MID(REFERENCEMENT_FACADE[[#This Row],[≤ 6 m (situation d)]],1,3)="OUI",6,"")))))))))),
IF(MID(REFERENCEMENT_FACADE[[#This Row],[≤ 50 m (situation a à c)]],1,3)="OUI",50,IF(MID(REFERENCEMENT_FACADE[[#This Row],[≤ 40 m (situation a à c)]],1,3)="OUI",40,IF(MID(REFERENCEMENT_FACADE[[#This Row],[≤ 36 m (situation a à c)]],1,3)="OUI",36,IF(MID(REFERENCEMENT_FACADE[[#This Row],[≤ 34 m (situation a à c)]],1,3)="OUI",34,IF(MID(REFERENCEMENT_FACADE[[#This Row],[≤ 28 m (situation a à c)]],1,3)="OUI",28,IF(MID(REFERENCEMENT_FACADE[[#This Row],[≤ 18 m (situation a à c)]],1,3)="OUI",18,IF(MID(REFERENCEMENT_FACADE[[#This Row],[≤ 15 m (situation a à c)]],1,3)="OUI",15,IF(MID(REFERENCEMENT_FACADE[[#This Row],[≤ 10 m (situation a à c)]],1,3)="OUI",10,IF(MID(REFERENCEMENT_FACADE[[#This Row],[≤ 9 m (situation a à c)]],1,3)="OUI",9,IF(MID(REFERENCEMENT_FACADE[[#This Row],[≤ 6 m (situation a à c)]],1,3)="OUI",6,"")))))))))))</f>
        <v>10</v>
      </c>
      <c r="CI40" s="48" t="str">
        <f>IF(RECH_CATEGORIE=TRUE,IF((CATEG_VISEE=LISTES!$O$2),REFERENCEMENT_FACADE[[#This Row],[I]],
IF((CATEG_VISEE=LISTES!$O$3),REFERENCEMENT_FACADE[[#This Row],[II]],
IF((CATEG_VISEE=LISTES!$O$4),REFERENCEMENT_FACADE[[#This Row],[III]],
IF((CATEG_VISEE=LISTES!$O$5),REFERENCEMENT_FACADE[[#This Row],[IV]],"ERREUR")))),
REFERENCEMENT_FACADE[[#This Row],[I]]&amp;CHAR(10)&amp;REFERENCEMENT_FACADE[[#This Row],[II]]&amp;CHAR(10)&amp;REFERENCEMENT_FACADE[[#This Row],[III]]&amp;CHAR(10)&amp;REFERENCEMENT_FACADE[[#This Row],[IV]])</f>
        <v>4
4**
1
1</v>
      </c>
      <c r="CJ40" s="48" t="str">
        <f>IF(RECH_CATEGORIE=TRUE,IF(OR(REFERENCEMENT_FACADE[[#This Row],[I]]="NC",REFERENCEMENT_FACADE[[#This Row],[II]]="NC",REFERENCEMENT_FACADE[[#This Row],[III]]="NC",REFERENCEMENT_FACADE[[#This Row],[IV]]="NC"),"ERREUR",IF(MID(ZONE_SIS_VISEE,1,1)&lt;=MID(REFERENCEMENT_FACADE[[#This Row],[IV]],1,1),REFERENCEMENT_FACADE[[#Headers],[IV]],IF(MID(ZONE_SIS_VISEE,1,1)&lt;=MID(REFERENCEMENT_FACADE[[#This Row],[III]],1,1),REFERENCEMENT_FACADE[[#Headers],[III]],IF(MID(ZONE_SIS_VISEE,1,1)&lt;=MID(REFERENCEMENT_FACADE[[#This Row],[II]],1,1),REFERENCEMENT_FACADE[[#Headers],[II]],IF(MID(ZONE_SIS_VISEE,1,1)&lt;=MID(REFERENCEMENT_FACADE[[#This Row],[I]],1,1),REFERENCEMENT_FACADE[[#Headers],[I]],""))))),
REFERENCEMENT_FACADE[[#Headers],[I]]&amp;CHAR(10)&amp;REFERENCEMENT_FACADE[[#Headers],[II]]&amp;CHAR(10)&amp;REFERENCEMENT_FACADE[[#Headers],[III]]&amp;CHAR(10)&amp;REFERENCEMENT_FACADE[[#Headers],[IV]])</f>
        <v>I
II
III
IV</v>
      </c>
      <c r="CK40" s="48" t="str">
        <f>CONCATENATE(IF(MID(REFERENCEMENT_FACADE[[#This Row],[Charpente bois (NF DTU 31.1)]],1,3)="oui",LISTES!$Q$2,""),IF(AND(MID(REFERENCEMENT_FACADE[[#This Row],[COB (NF DTU 31.2)]],1,3)="oui",MID(REFERENCEMENT_FACADE[[#This Row],[Charpente bois (NF DTU 31.1)]],1,3)="oui")," / ",""),IF(MID(REFERENCEMENT_FACADE[[#This Row],[COB (NF DTU 31.2)]],1,3)="oui",LISTES!$Q$3,""),IF(OR(AND(MID(REFERENCEMENT_FACADE[[#This Row],[COB (NF DTU 31.2)]],1,3)="oui",MID(REFERENCEMENT_FACADE[[#This Row],[FOB (NF DTU 31.4)]],1,3)="oui"),AND(MID(REFERENCEMENT_FACADE[[#This Row],[COB (NF DTU 31.2)]],1,3)="oui",MID(REFERENCEMENT_FACADE[[#This Row],[CLT (Sous AT/DTA)]],1,3)="oui"))," / ",""),IF(MID(REFERENCEMENT_FACADE[[#This Row],[FOB (NF DTU 31.4)]],1,3)="oui",LISTES!$Q$4,""),IF(AND(MID(REFERENCEMENT_FACADE[[#This Row],[CLT (Sous AT/DTA)]],1,3)="oui",MID(REFERENCEMENT_FACADE[[#This Row],[FOB (NF DTU 31.4)]],1,3)="oui")," / ",""),IF(MID(REFERENCEMENT_FACADE[[#This Row],[CLT (Sous AT/DTA)]],1,3)="oui",LISTES!$Q$7,IF(MID(REFERENCEMENT_FACADE[[#This Row],[FOB (Sous AT/DTA/ATEx)]],1,3)="oui",LISTES!$Q$5,"")))</f>
        <v>COB (NF DTU 31.2) / CLT (Sous AT/DTA)</v>
      </c>
      <c r="CL40" s="48" t="str">
        <f>IF(AND(RECH_HAUTEUR=TRUE,HAUT_VISEE&lt;&gt;"",SITUA_VISEE&lt;&gt;""),IF(MID(SITUA_VISEE,1,1)="d",
IF(MID(REFERENCEMENT_FACADE[[#This Row],[≤ 50 m (situation d)]],1,3)="OUI","≤ 50 m",IF(MID(REFERENCEMENT_FACADE[[#This Row],[≤ 40 m (situation d)]],1,3)="OUI","≤ 40 m",IF(MID(REFERENCEMENT_FACADE[[#This Row],[≤ 36 m (situation d)]],1,3)="OUI","≤ 36 m",IF(MID(REFERENCEMENT_FACADE[[#This Row],[≤ 34 m (situation d)]],1,3)="OUI","≤ 34 m",IF(MID(REFERENCEMENT_FACADE[[#This Row],[≤ 28 m (situation d)]],1,3)="OUI","≤ 28 m",IF(MID(REFERENCEMENT_FACADE[[#This Row],[≤ 18 m (situation d)]],1,3)="OUI","≤ 18 m",IF(MID(REFERENCEMENT_FACADE[[#This Row],[≤ 15 m (situation d)]],1,3)="OUI","≤ 15 m",IF(MID(REFERENCEMENT_FACADE[[#This Row],[≤ 10 m (situation d)]],1,3)="OUI","≤ 10 m",IF(MID(REFERENCEMENT_FACADE[[#This Row],[≤ 9 m (situation d)]],1,3)="OUI","≤ 9 m",IF(MID(REFERENCEMENT_FACADE[[#This Row],[≤ 6 m (situation d)]],1,3)="OUI","≤ 6 m","")))))))))),
IF(MID(REFERENCEMENT_FACADE[[#This Row],[≤ 50 m (situation a à c)]],1,3)="OUI","≤ 50 m",IF(MID(REFERENCEMENT_FACADE[[#This Row],[≤ 40 m (situation a à c)]],1,3)="OUI","≤ 40 m",IF(MID(REFERENCEMENT_FACADE[[#This Row],[≤ 36 m (situation a à c)]],1,3)="OUI","≤ 36 m",IF(MID(REFERENCEMENT_FACADE[[#This Row],[≤ 34 m (situation a à c)]],1,3)="OUI","≤ 34 m",IF(MID(REFERENCEMENT_FACADE[[#This Row],[≤ 28 m (situation a à c)]],1,3)="OUI","≤ 28 m",IF(MID(REFERENCEMENT_FACADE[[#This Row],[≤ 18 m (situation a à c)]],1,3)="OUI","≤ 18 m",IF(MID(REFERENCEMENT_FACADE[[#This Row],[≤ 15 m (situation a à c)]],1,3)="OUI","≤ 15 m",IF(MID(REFERENCEMENT_FACADE[[#This Row],[≤ 10 m (situation a à c)]],1,3)="OUI","≤ 10 m",IF(MID(REFERENCEMENT_FACADE[[#This Row],[≤ 9 m (situation a à c)]],1,3)="OUI","≤ 9 m",IF(MID(REFERENCEMENT_FACADE[[#This Row],[≤ 6 m (situation a à c)]],1,3)="OUI","≤ 6 m",""))))))))))),
CONCATENATE(IF(MID(REFERENCEMENT_FACADE[[#This Row],[≤ 50 m (situation a à c)]],1,3)="OUI","(Situation a à c) h≤ 50 m"&amp;CHAR(10),IF(MID(REFERENCEMENT_FACADE[[#This Row],[≤ 40 m (situation a à c)]],1,3)="OUI","(Situation a à c) h≤ 40 m"&amp;CHAR(10),IF(MID(REFERENCEMENT_FACADE[[#This Row],[≤ 36 m (situation a à c)]],1,3)="OUI","(Situation a à c) h≤ 36 m"&amp;CHAR(10),IF(MID(REFERENCEMENT_FACADE[[#This Row],[≤ 34 m (situation a à c)]],1,3)="OUI","(Situation a à c) h≤ 34 m"&amp;CHAR(10),IF(MID(REFERENCEMENT_FACADE[[#This Row],[≤ 28 m (situation a à c)]],1,3)="OUI","(Situation a à c) h≤ 28 m"&amp;CHAR(10),IF(MID(REFERENCEMENT_FACADE[[#This Row],[≤ 18 m (situation a à c)]],1,3)="OUI","(Situation a à c) h≤ 18 m"&amp;CHAR(10),IF(MID(REFERENCEMENT_FACADE[[#This Row],[≤ 15 m (situation a à c)]],1,3)="OUI","(Situation a à c) h≤ 15 m"&amp;CHAR(10),IF(MID(REFERENCEMENT_FACADE[[#This Row],[≤ 10 m (situation a à c)]],1,3)="OUI","(Situation a à c) h≤ 10 m"&amp;CHAR(10),IF(MID(REFERENCEMENT_FACADE[[#This Row],[≤ 9 m (situation a à c)]],1,3)="OUI","(Situation a à c) h≤ 9 m"&amp;CHAR(10),IF(MID(REFERENCEMENT_FACADE[[#This Row],[≤ 6 m (situation a à c)]],1,3)="OUI","(Situation a à c) h≤ 6 m"&amp;CHAR(10),"")))))))))),IF(MID(REFERENCEMENT_FACADE[[#This Row],[≤ 50 m (situation d)]],1,3)="OUI","(Situation d) h≤ 50 m",IF(MID(REFERENCEMENT_FACADE[[#This Row],[≤ 40 m (situation d)]],1,3)="OUI","(Situation d) h≤ 40 m",IF(MID(REFERENCEMENT_FACADE[[#This Row],[≤ 36 m (situation d)]],1,3)="OUI","(Situation d) h≤ 36 m",IF(MID(REFERENCEMENT_FACADE[[#This Row],[≤ 34 m (situation d)]],1,3)="OUI","(Situation d) h≤ 34 m",IF(MID(REFERENCEMENT_FACADE[[#This Row],[≤ 28 m (situation d)]],1,3)="OUI","(Situation d) h≤ 28 m",IF(MID(REFERENCEMENT_FACADE[[#This Row],[≤ 18 m (situation d)]],1,3)="OUI","(Situation d) h≤ 18 m",IF(MID(REFERENCEMENT_FACADE[[#This Row],[≤ 15 m (situation d)]],1,3)="OUI","(Situation d) h≤ 15 m",IF(MID(REFERENCEMENT_FACADE[[#This Row],[≤ 10 m (situation d)]],1,3)="OUI","(Situation d) h≤ 10 m",IF(MID(REFERENCEMENT_FACADE[[#This Row],[≤ 9 m (situation d)]],1,3)="OUI","(Situation d) h≤ 9 m",IF(MID(REFERENCEMENT_FACADE[[#This Row],[≤ 6 m (situation d)]],1,3)="OUI","(Situation d) h≤ 6 m",""))))))))))))</f>
        <v>(Situation a à c) h≤ 10 m
(Situation d) h≤ 6 m</v>
      </c>
      <c r="CM40" s="48" t="str">
        <f>IF(OR(RECH_HAUTEUR=FALSE,HAUT_VISEE="",SITUA_VISEE=""),REFERENCEMENT_FACADE[[#This Row],[Cas où rien n''est sélectionné en hauteur]],
IF((HAUT_VISEE&lt;=6),IF(OR(MID(SITUA_VISEE,1,1)="a",MID(SITUA_VISEE,1,1)="b",MID(SITUA_VISEE,1,1)="c"),REFERENCEMENT_FACADE[[#This Row],[≤ 6 m (a à c)]],REFERENCEMENT_FACADE[[#This Row],[≤ 6 m (d)]]),
IF(AND(6&lt;HAUT_VISEE,HAUT_VISEE&lt;=9),IF(OR(MID(SITUA_VISEE,1,1)="a",MID(SITUA_VISEE,1,1)="b",MID(SITUA_VISEE,1,1)="c"),REFERENCEMENT_FACADE[[#This Row],[≤ 9 m (a à c)]],REFERENCEMENT_FACADE[[#This Row],[≤ 9 m (d)]]),
IF(AND(9&lt;HAUT_VISEE,HAUT_VISEE&lt;=10),IF(OR(MID(SITUA_VISEE,1,1)="a",MID(SITUA_VISEE,1,1)="b",MID(SITUA_VISEE,1,1)="c"),REFERENCEMENT_FACADE[[#This Row],[≤ 10 m (a à c)]],REFERENCEMENT_FACADE[[#This Row],[≤ 10 m (d)]]),
IF(AND(10&lt;HAUT_VISEE,HAUT_VISEE&lt;=18),IF(OR(MID(SITUA_VISEE,1,1)="a",MID(SITUA_VISEE,1,1)="b",MID(SITUA_VISEE,1,1)="c"),REFERENCEMENT_FACADE[[#This Row],[≤ 18 m (a à c)]],REFERENCEMENT_FACADE[[#This Row],[≤ 18 m (d)]]),
IF(AND(18&lt;HAUT_VISEE,HAUT_VISEE&lt;=28),IF(OR(MID(SITUA_VISEE,1,1)="a",MID(SITUA_VISEE,1,1)="b",MID(SITUA_VISEE,1,1)="c"),REFERENCEMENT_FACADE[[#This Row],[≤ 28 m (a à c)]],REFERENCEMENT_FACADE[[#This Row],[≤ 28 m (d)]]),
IF(AND(28&lt;HAUT_VISEE,HAUT_VISEE&lt;=34),IF(OR(MID(SITUA_VISEE,1,1)="a",MID(SITUA_VISEE,1,1)="b",MID(SITUA_VISEE,1,1)="c"),REFERENCEMENT_FACADE[[#This Row],[≤ 34 m (a à c)]],REFERENCEMENT_FACADE[[#This Row],[≤ 34 m (d)]]),
IF(AND(34&lt;HAUT_VISEE,HAUT_VISEE&lt;=36),IF(OR(MID(SITUA_VISEE,1,1)="a",MID(SITUA_VISEE,1,1)="b",MID(SITUA_VISEE,1,1)="c"),REFERENCEMENT_FACADE[[#This Row],[≤ 36 m (a à c)]],REFERENCEMENT_FACADE[[#This Row],[≤ 36 m (d)]]),
IF(AND(36&lt;HAUT_VISEE,HAUT_VISEE&lt;=40),IF(OR(MID(SITUA_VISEE,1,1)="a",MID(SITUA_VISEE,1,1)="b",MID(SITUA_VISEE,1,1)="c"),REFERENCEMENT_FACADE[[#This Row],[≤ 40 m (a à c)]],REFERENCEMENT_FACADE[[#This Row],[≤ 40 m (d)]]),
IF(AND(40&lt;HAUT_VISEE,HAUT_VISEE&lt;=50),IF(OR(MID(SITUA_VISEE,1,1)="a",MID(SITUA_VISEE,1,1)="b",MID(SITUA_VISEE,1,1)="c"),REFERENCEMENT_FACADE[[#This Row],[≤ 50 m (a à c)]],REFERENCEMENT_FACADE[[#This Row],[≤ 50 m (d)]])))))))))))</f>
        <v>Nb : Le critère de recherche par hauteur n'étant pas coché ou les données (hauteur ou situation) n'étant pas saisies, l'utilisateur est alerté qu'il peut exister des limites de hauteurs et des dispositions particulières données dans le référentiel technique du procédé qui ne sont pas affichées. 
Le logiciel peut les faire apparaitre, pour ce faire : 
 - la case de recherche en fonction de la hauteur doit être cochée ;
 - les données de hauteur ET de situation du bâtiment doivent être saisies.</v>
      </c>
      <c r="CN40" s="117">
        <f ca="1">REFERENCEMENT_FACADE[[#This Row],[VALIDITE]]</f>
        <v>1</v>
      </c>
      <c r="CO40" s="48">
        <f>IF(RECH_SUPPORT=TRUE,IF(MID(REFERENCEMENT_FACADE[[#This Row],[Colonne support visé]],1,3)="OUI",1,IF(OR(MID(REFERENCEMENT_FACADE[[#This Row],[Colonne support visé]],1,3)="non",MID(REFERENCEMENT_FACADE[[#This Row],[Colonne support visé]],1,2)="SO"),0,0)),1)</f>
        <v>1</v>
      </c>
      <c r="CP40" s="48">
        <f>IF(RECH_HAUTEUR=FALSE,1,IF(AND(MID(REFERENCEMENT_FACADE[[#This Row],[Colonne situation visé]],1,3)="oui",HAUT_VISEE&lt;=REFERENCEMENT_FACADE[[#This Row],[LIMITATION DE HAUTEUR DE FACADE]],HAUT_VISEE&lt;&gt;"",SITUA_VISEE&lt;&gt;""),1,IF(MID(REFERENCEMENT_FACADE[[#This Row],[Colonne situation visé]],1,3)="non",0,"ERREUR")))</f>
        <v>1</v>
      </c>
      <c r="CQ40" s="48">
        <f>IF(RECH_CATEGORIE=FALSE,1,IF(REFERENCEMENT_FACADE[[#This Row],[Colonne catégorie visée]]="ERREUR",0,IF(AND(RECH_CATEGORIE=TRUE,MATCH(VALUE(LEFT(REFERENCEMENT_FACADE[[#This Row],[Colonne zone visée]],1)),LISTE_ZONE_SISMIQUE,0)&gt;=MATCH(ZONE_SIS_VISEE,LISTE_ZONE_SISMIQUE,0),MATCH(REFERENCEMENT_FACADE[[#This Row],[Colonne catégorie visée]],LISTE_CATEGORIE_BATIMENT,0)&gt;=MATCH(CATEG_VISEE,LISTE_CATEGORIE_BATIMENT,0)),1,0)))</f>
        <v>1</v>
      </c>
      <c r="CR40" s="48">
        <f ca="1">IF(REFERENCEMENT_FACADE[[#This Row],[Eligibilité procédé]]&lt;&gt;0,COUNTIF(REFERENCEMENT_FACADE[Eligibilité procédé],"&lt;="&amp;REFERENCEMENT_FACADE[[#This Row],[Eligibilité procédé]])-COUNTIF(REFERENCEMENT_FACADE[Eligibilité procédé],"=0"),ROWS(REFERENCEMENT_FACADE[Ordre]))</f>
        <v>23</v>
      </c>
      <c r="CS40" s="48">
        <f ca="1">IF(COUNTIF((REFERENCEMENT_FACADE[[#This Row],[Validité]:[zone de simicité]]),"&lt;&gt;"&amp;"")=SUM(REFERENCEMENT_FACADE[[#This Row],[Validité]:[zone de simicité]]),ROW(REFERENCEMENT_FACADE[[#This Row],[zone de simicité]]),"")</f>
        <v>40</v>
      </c>
      <c r="CT40" s="48" t="str">
        <f>CONCATENATE(REFERENCEMENT_FACADE[[#This Row],[TYPE DE DOCUMENT DE REFERENCE]]," ",REFERENCEMENT_FACADE[[#This Row],[REF]]," du procédé ",REFERENCEMENT_FACADE[[#This Row],[NOM COMMERCIAL DU PROCEDE]]," : vise la pose sur : ",IF(MID(REFERENCEMENT_FACADE[[#This Row],[COB (NF DTU 31.2)]],1,3)="OUI","COB (NF DTU 31.2) ; ",""),IF(MID(REFERENCEMENT_FACADE[[#This Row],[CLT (Sous AT/DTA)]],1,3)="OUI","CLT (Sous AT/DTA)) ; ",""),IF(MID(REFERENCEMENT_FACADE[[#This Row],[FOB (NF DTU 31.4)]],1,3)="OUI","FOB (NF DTU 31.4) ; ",""),IF(MID(REFERENCEMENT_FACADE[[#This Row],[FOB (Sous AT/DTA/ATEx)]],1,3)="OUI","FOB (Sous AT/DTA/ATEx) ; ",""),"pour une hauteur max de ",REFERENCEMENT_FACADE[[#This Row],[LIMITATION DE HAUTEUR DE FACADE]],"m")</f>
        <v>Avis Technique 2.2/23-1855_V1 du procédé WEO 35 : vise la pose sur : COB (NF DTU 31.2) ; CLT (Sous AT/DTA)) ; pour une hauteur max de 10m</v>
      </c>
    </row>
    <row r="41" spans="1:98" s="5" customFormat="1" ht="216" x14ac:dyDescent="0.3">
      <c r="A41" s="121">
        <v>45370</v>
      </c>
      <c r="B41" s="43" t="s">
        <v>125</v>
      </c>
      <c r="C41" s="125" t="s">
        <v>1583</v>
      </c>
      <c r="D41" s="43" t="s">
        <v>626</v>
      </c>
      <c r="E41" s="43" t="s">
        <v>626</v>
      </c>
      <c r="F41" s="43" t="s">
        <v>633</v>
      </c>
      <c r="G41" s="44" t="s">
        <v>1488</v>
      </c>
      <c r="H41" s="52" t="s">
        <v>27</v>
      </c>
      <c r="I41" s="53" t="s">
        <v>9</v>
      </c>
      <c r="J41" s="39" t="s">
        <v>10</v>
      </c>
      <c r="K41" s="39" t="s">
        <v>10</v>
      </c>
      <c r="L41" s="68" t="str">
        <f>IF(REFERENCEMENT_FACADE[[#This Row],[Charpente bois (NF DTU 31.1)]]="OUI","SO",IF(OR(REFERENCEMENT_FACADE[[#This Row],[FOB (Sous AT/DTA/ATEx)]]="OUI",REFERENCEMENT_FACADE[[#This Row],[FOB (NF DTU 31.4)]]="OUI"),"OUI","SO"))</f>
        <v>SO</v>
      </c>
      <c r="M41" s="54" t="s">
        <v>158</v>
      </c>
      <c r="N41" s="42" t="s">
        <v>9</v>
      </c>
      <c r="O41" s="43" t="s">
        <v>9</v>
      </c>
      <c r="P41" s="43" t="s">
        <v>9</v>
      </c>
      <c r="Q41" s="43" t="s">
        <v>10</v>
      </c>
      <c r="R41" s="43" t="s">
        <v>10</v>
      </c>
      <c r="S41" s="43" t="s">
        <v>10</v>
      </c>
      <c r="T41" s="43" t="s">
        <v>10</v>
      </c>
      <c r="U41" s="43" t="s">
        <v>10</v>
      </c>
      <c r="V41" s="43" t="s">
        <v>10</v>
      </c>
      <c r="W41" s="44" t="s">
        <v>10</v>
      </c>
      <c r="X41" s="42" t="s">
        <v>9</v>
      </c>
      <c r="Y41" s="43" t="s">
        <v>10</v>
      </c>
      <c r="Z41" s="43" t="s">
        <v>10</v>
      </c>
      <c r="AA41" s="43" t="s">
        <v>10</v>
      </c>
      <c r="AB41" s="43" t="s">
        <v>10</v>
      </c>
      <c r="AC41" s="43" t="s">
        <v>10</v>
      </c>
      <c r="AD41" s="43" t="s">
        <v>10</v>
      </c>
      <c r="AE41" s="43" t="s">
        <v>10</v>
      </c>
      <c r="AF41" s="43" t="s">
        <v>10</v>
      </c>
      <c r="AG41" s="44" t="s">
        <v>10</v>
      </c>
      <c r="AH41" s="163"/>
      <c r="AI41" s="164"/>
      <c r="AJ41" s="120" t="s">
        <v>1726</v>
      </c>
      <c r="AK41" s="120" t="s">
        <v>1726</v>
      </c>
      <c r="AL41" s="120" t="s">
        <v>1726</v>
      </c>
      <c r="AM41" s="41"/>
      <c r="AN41" s="41"/>
      <c r="AO41" s="41"/>
      <c r="AP41" s="41"/>
      <c r="AQ41" s="41"/>
      <c r="AR41" s="41"/>
      <c r="AS41" s="41"/>
      <c r="AT41" s="120" t="s">
        <v>1726</v>
      </c>
      <c r="AU41" s="41"/>
      <c r="AV41" s="41"/>
      <c r="AW41" s="41"/>
      <c r="AX41" s="41"/>
      <c r="AY41" s="41"/>
      <c r="AZ41" s="41"/>
      <c r="BA41" s="41"/>
      <c r="BB41" s="41"/>
      <c r="BC41" s="41"/>
      <c r="BD41" s="84" t="s">
        <v>1408</v>
      </c>
      <c r="BE41" s="42">
        <v>4</v>
      </c>
      <c r="BF41" s="43">
        <v>2</v>
      </c>
      <c r="BG41" s="43">
        <v>1</v>
      </c>
      <c r="BH41" s="43">
        <v>1</v>
      </c>
      <c r="BI41" s="84"/>
      <c r="BJ41" s="40" t="s">
        <v>1394</v>
      </c>
      <c r="BK41" s="158" t="s">
        <v>677</v>
      </c>
      <c r="BL41" s="42">
        <v>0</v>
      </c>
      <c r="BM41" s="43" t="s">
        <v>634</v>
      </c>
      <c r="BN41" s="43" t="s">
        <v>12</v>
      </c>
      <c r="BO41" s="43" t="s">
        <v>1603</v>
      </c>
      <c r="BP41" s="87">
        <v>45244</v>
      </c>
      <c r="BQ41" s="87">
        <v>45366</v>
      </c>
      <c r="BR41" s="87">
        <v>45961</v>
      </c>
      <c r="BS41" s="123">
        <f ca="1">+(REFERENCEMENT_FACADE[[#This Row],[AVIS LIMITE AU / VALIDITE]]&gt;=TODAY())*1</f>
        <v>1</v>
      </c>
      <c r="BT41" s="43" t="s">
        <v>9</v>
      </c>
      <c r="BU41" s="43" t="str">
        <f ca="1">IF(REFERENCEMENT_FACADE[[#This Row],[ -&gt; AT/DTA : Sur liste verte C2p (OUI/NON)
-&gt; ATex (Avis favorable / Avis défavorable)
-&gt; Autre : SO]]&lt;&gt;"",IF(AND(OR(REFERENCEMENT_FACADE[[#This Row],[ -&gt; AT/DTA : Sur liste verte C2p (OUI/NON)
-&gt; ATex (Avis favorable / Avis défavorable)
-&gt; Autre : SO]]="OUI",REFERENCEMENT_FACADE[[#This Row],[ -&gt; AT/DTA : Sur liste verte C2p (OUI/NON)
-&gt; ATex (Avis favorable / Avis défavorable)
-&gt; Autre : SO]]="FAVORABLE",REFERENCEMENT_FACADE[[#This Row],[ -&gt; AT/DTA : Sur liste verte C2p (OUI/NON)
-&gt; ATex (Avis favorable / Avis défavorable)
-&gt; Autre : SO]]="SO
(DTU)",REFERENCEMENT_FACADE[[#This Row],[ -&gt; AT/DTA : Sur liste verte C2p (OUI/NON)
-&gt; ATex (Avis favorable / Avis défavorable)
-&gt; Autre : SO]]="SO 
(RECO -RAGE)",REFERENCEMENT_FACADE[[#This Row],[ -&gt; AT/DTA : Sur liste verte C2p (OUI/NON)
-&gt; ATex (Avis favorable / Avis défavorable)
-&gt; Autre : SO]]="OUI AVEC UN SUIVI DU RETOUR D'EXPERIENCE",
REFERENCEMENT_FACADE[[#This Row],[ -&gt; AT/DTA : Sur liste verte C2p (OUI/NON)
-&gt; ATex (Avis favorable / Avis défavorable)
-&gt; Autre : SO]]="SO 
(RP)"),REFERENCEMENT_FACADE[[#This Row],[VALIDITE]]=1),"TC",IF(REFERENCEMENT_FACADE[[#This Row],[VALIDITE]]=0,"TNC"&amp;CHAR(10)&amp;"(L'évaluation technique n'est plus valide)",IF(REFERENCEMENT_FACADE[[#This Row],[TYPE DE DOCUMENT DE REFERENCE]]="Appréciation Technique de Transition","TNC"&amp;CHAR(10)&amp;"(Les Appréciations Techniques de Transition ne sont pas reconnues en technique courante)",IF(REFERENCEMENT_FACADE[[#This Row],[ -&gt; AT/DTA : Sur liste verte C2p (OUI/NON)
-&gt; ATex (Avis favorable / Avis défavorable)
-&gt; Autre : SO]]="NON (EVALUATION RECENTE)","TNC"&amp;CHAR(10)&amp;"(Non sur liste verte de la C2p à date de référencement / EVALUATION RECENTE)","TNC"&amp;CHAR(10)&amp;"(N'est pas sur liste verte de la C2p à date du référencement)")))))</f>
        <v>TC</v>
      </c>
      <c r="BV41" s="44"/>
      <c r="BW41" s="42"/>
      <c r="BX41" s="43"/>
      <c r="BY41" s="44"/>
      <c r="BZ41" s="57" t="s">
        <v>657</v>
      </c>
      <c r="CA41" s="134" t="s">
        <v>1604</v>
      </c>
      <c r="CB41" s="136"/>
      <c r="CC41" s="48" t="str">
        <f>IF(OR(REFERENCEMENT_FACADE[[#This Row],[TYPE DE DOCUMENT DE REFERENCE]]="Document Technique d'Application (DTA)",REFERENCEMENT_FACADE[[#This Row],[TYPE DE DOCUMENT DE REFERENCE]]="Avis Technique"),CONCATENATE("https://evaluation.cstb.fr/fr/avis-technique/detail/",SUBSTITUTE(REFERENCEMENT_FACADE[[#This Row],[REF]],"/","-"),"/"),IF(REFERENCEMENT_FACADE[[#This Row],[TYPE DE DOCUMENT DE REFERENCE]]=("Appréciation Technique d'Expérimentation (ATEx cas a)"),CONCATENATE("https://evaluation.cstb.fr/fr/appreciation-technique-expertise-atex/detail/",SUBSTITUTE(REFERENCEMENT_FACADE[[#This Row],[REF]],"_","-"),"/"),CONCATENATE("https://evaluation.cstb.fr/fr/appreciation-technique-transition-att/download/att-",SUBSTITUTE(SUBSTITUTE(REFERENCEMENT_FACADE[[#This Row],[REF]],"/","-"),"_","-"),"/")))</f>
        <v>https://evaluation.cstb.fr/fr/avis-technique/detail/2.2-22-1836_V2/</v>
      </c>
      <c r="CD41" s="48"/>
      <c r="CE41" s="48" t="str">
        <f>CONCATENATE(IF(REFERENCEMENT_FACADE[[#This Row],[Ancienne version]]=""," ",CONCATENATE(IF(OR(REFERENCEMENT_FACADE[[#This Row],[TYPE DE DOCUMENT DE REFERENCE]]="Avis Technique",REFERENCEMENT_FACADE[[#This Row],[TYPE DE DOCUMENT DE REFERENCE]]="ATEx"),"L'","Le "),REFERENCEMENT_FACADE[[#This Row],[TYPE DE DOCUMENT DE REFERENCE]]," n°",REFERENCEMENT_FACADE[[#This Row],[REF]]," annule et remplace ",IF(OR(REFERENCEMENT_FACADE[[#This Row],[TYPE DE DOCUMENT DE REFERENCE]]="Avis Technique",REFERENCEMENT_FACADE[[#This Row],[TYPE DE DOCUMENT DE REFERENCE]]="ATEx"),"l' ","le "),REFERENCEMENT_FACADE[[#This Row],[TYPE DE DOCUMENT DE REFERENCE]]," n° ",REFERENCEMENT_FACADE[[#This Row],[Ancienne version]])),
IF(AND(REFERENCEMENT_FACADE[[#This Row],[Ancienne version]]&lt;&gt;"",REFERENCEMENT_FACADE[[#This Row],[ -&gt; AT/DTA : Sur liste verte C2p (OUI/NON)
-&gt; ATex (Avis favorable / Avis défavorable)
-&gt; Autre : SO]]="OUI"),CHAR(10),""),
IF(REFERENCEMENT_FACADE[[#This Row],[ -&gt; AT/DTA : Sur liste verte C2p (OUI/NON)
-&gt; ATex (Avis favorable / Avis défavorable)
-&gt; Autre : SO]]="OUI","Sur liste verte de la C2p à la date du référencement",""))</f>
        <v xml:space="preserve"> Sur liste verte de la C2p à la date du référencement</v>
      </c>
      <c r="CF41" s="48" t="str">
        <f>IF((SUPP_VISE=LISTES!$Q$2),REFERENCEMENT_FACADE[[#This Row],[Charpente bois (NF DTU 31.1)]],
IF((SUPP_VISE=LISTES!$Q$3),REFERENCEMENT_FACADE[[#This Row],[COB (NF DTU 31.2)]],
IF((SUPP_VISE=LISTES!$Q$4),REFERENCEMENT_FACADE[[#This Row],[FOB (NF DTU 31.4)]],
IF((SUPP_VISE=LISTES!$Q$5),REFERENCEMENT_FACADE[[#This Row],[FOB (Sous AT/DTA/ATEx)]],
IF((SUPP_VISE=LISTES!$Q$6),REFERENCEMENT_FACADE[[#This Row],[FOB (NF DTU 31.4 et/ou Sous AT/DTA/Atex)]],
IF((SUPP_VISE=LISTES!$Q$7),REFERENCEMENT_FACADE[[#This Row],[CLT (Sous AT/DTA)]],"ERREUR"))))))</f>
        <v>ERREUR</v>
      </c>
      <c r="CG41" s="48" t="str">
        <f>IF((HAUT_VISEE&lt;=6),IF(OR(MID(SITUA_VISEE,1,1)="a",MID(SITUA_VISEE,1,1)="b",MID(SITUA_VISEE,1,1)="c"),REFERENCEMENT_FACADE[[#This Row],[≤ 6 m (situation a à c)]],REFERENCEMENT_FACADE[[#This Row],[≤ 6 m (situation d)]]),
IF(AND(6&lt;HAUT_VISEE,HAUT_VISEE&lt;=9),IF(OR(MID(SITUA_VISEE,1,1)="a",MID(SITUA_VISEE,1,1)="b",MID(SITUA_VISEE,1,1)="c"),REFERENCEMENT_FACADE[[#This Row],[≤ 9 m (situation a à c)]],REFERENCEMENT_FACADE[[#This Row],[≤ 9 m (situation d)]]),
IF(AND(9&lt;HAUT_VISEE,HAUT_VISEE&lt;=10),IF(OR(MID(SITUA_VISEE,1,1)="a",MID(SITUA_VISEE,1,1)="b",MID(SITUA_VISEE,1,1)="c"),REFERENCEMENT_FACADE[[#This Row],[≤ 10 m (situation a à c)]],REFERENCEMENT_FACADE[[#This Row],[≤ 10 m (situation d)]]),
IF(AND(10&lt;HAUT_VISEE,HAUT_VISEE&lt;=18),IF(OR(MID(SITUA_VISEE,1,1)="a",MID(SITUA_VISEE,1,1)="b",MID(SITUA_VISEE,1,1)="c"),REFERENCEMENT_FACADE[[#This Row],[≤ 15 m (situation a à c)]],REFERENCEMENT_FACADE[[#This Row],[≤ 15 m (situation d)]]),
IF(AND(10&lt;HAUT_VISEE,HAUT_VISEE&lt;=18),IF(OR(MID(SITUA_VISEE,1,1)="a",MID(SITUA_VISEE,1,1)="b",MID(SITUA_VISEE,1,1)="c"),REFERENCEMENT_FACADE[[#This Row],[≤ 18 m (situation a à c)]],REFERENCEMENT_FACADE[[#This Row],[≤ 18 m (situation d)]]),
IF(AND(18&lt;HAUT_VISEE,HAUT_VISEE&lt;=28),IF(OR(MID(SITUA_VISEE,1,1)="a",MID(SITUA_VISEE,1,1)="b",MID(SITUA_VISEE,1,1)="c"),REFERENCEMENT_FACADE[[#This Row],[≤ 28 m (situation a à c)]],REFERENCEMENT_FACADE[[#This Row],[≤ 28 m (situation d)]]),
IF(AND(28&lt;HAUT_VISEE,HAUT_VISEE&lt;=34),IF(OR(MID(SITUA_VISEE,1,1)="a",MID(SITUA_VISEE,1,1)="b",MID(SITUA_VISEE,1,1)="c"),REFERENCEMENT_FACADE[[#This Row],[≤ 34 m (situation a à c)]],REFERENCEMENT_FACADE[[#This Row],[≤ 34 m (situation d)]]),
IF(AND(34&lt;HAUT_VISEE,HAUT_VISEE&lt;=36),IF(OR(MID(SITUA_VISEE,1,1)="a",MID(SITUA_VISEE,1,1)="b",MID(SITUA_VISEE,1,1)="c"),REFERENCEMENT_FACADE[[#This Row],[≤ 36 m (situation a à c)]],REFERENCEMENT_FACADE[[#This Row],[≤ 36 m (situation d)]]),
IF(AND(36&lt;HAUT_VISEE,HAUT_VISEE&lt;=40),IF(OR(MID(SITUA_VISEE,1,1)="a",MID(SITUA_VISEE,1,1)="b",MID(SITUA_VISEE,1,1)="c"),REFERENCEMENT_FACADE[[#This Row],[≤ 40 m (situation a à c)]],REFERENCEMENT_FACADE[[#This Row],[≤ 40 m (situation d)]]),
IF(AND(40&lt;HAUT_VISEE,HAUT_VISEE&lt;=50),IF(OR(MID(SITUA_VISEE,1,1)="a",MID(SITUA_VISEE,1,1)="b",MID(SITUA_VISEE,1,1)="c"),REFERENCEMENT_FACADE[[#This Row],[≤ 50 m (situation a à c)]],REFERENCEMENT_FACADE[[#This Row],[≤ 50 m (situation d)]]),"ERREUR"))))))))))</f>
        <v>OUI</v>
      </c>
      <c r="CH41" s="48">
        <f>IF(MID(SITUA_VISEE,1,1)="d",
IF(MID(REFERENCEMENT_FACADE[[#This Row],[≤ 50 m (situation d)]],1,3)="OUI",50,IF(MID(REFERENCEMENT_FACADE[[#This Row],[≤ 40 m (situation d)]],1,3)="OUI",40,IF(MID(REFERENCEMENT_FACADE[[#This Row],[≤ 36 m (situation d)]],1,3)="OUI",36,IF(MID(REFERENCEMENT_FACADE[[#This Row],[≤ 34 m (situation d)]],1,3)="OUI",34,IF(MID(REFERENCEMENT_FACADE[[#This Row],[≤ 28 m (situation d)]],1,3)="OUI",28,IF(MID(REFERENCEMENT_FACADE[[#This Row],[≤ 18 m (situation d)]],1,3)="OUI",18,IF(MID(REFERENCEMENT_FACADE[[#This Row],[≤ 15 m (situation d)]],1,3)="OUI",15,IF(MID(REFERENCEMENT_FACADE[[#This Row],[≤ 10 m (situation d)]],1,3)="OUI",10,IF(MID(REFERENCEMENT_FACADE[[#This Row],[≤ 9 m (situation d)]],1,3)="OUI",9,IF(MID(REFERENCEMENT_FACADE[[#This Row],[≤ 6 m (situation d)]],1,3)="OUI",6,"")))))))))),
IF(MID(REFERENCEMENT_FACADE[[#This Row],[≤ 50 m (situation a à c)]],1,3)="OUI",50,IF(MID(REFERENCEMENT_FACADE[[#This Row],[≤ 40 m (situation a à c)]],1,3)="OUI",40,IF(MID(REFERENCEMENT_FACADE[[#This Row],[≤ 36 m (situation a à c)]],1,3)="OUI",36,IF(MID(REFERENCEMENT_FACADE[[#This Row],[≤ 34 m (situation a à c)]],1,3)="OUI",34,IF(MID(REFERENCEMENT_FACADE[[#This Row],[≤ 28 m (situation a à c)]],1,3)="OUI",28,IF(MID(REFERENCEMENT_FACADE[[#This Row],[≤ 18 m (situation a à c)]],1,3)="OUI",18,IF(MID(REFERENCEMENT_FACADE[[#This Row],[≤ 15 m (situation a à c)]],1,3)="OUI",15,IF(MID(REFERENCEMENT_FACADE[[#This Row],[≤ 10 m (situation a à c)]],1,3)="OUI",10,IF(MID(REFERENCEMENT_FACADE[[#This Row],[≤ 9 m (situation a à c)]],1,3)="OUI",9,IF(MID(REFERENCEMENT_FACADE[[#This Row],[≤ 6 m (situation a à c)]],1,3)="OUI",6,"")))))))))))</f>
        <v>10</v>
      </c>
      <c r="CI41" s="48" t="str">
        <f>IF(RECH_CATEGORIE=TRUE,IF((CATEG_VISEE=LISTES!$O$2),REFERENCEMENT_FACADE[[#This Row],[I]],
IF((CATEG_VISEE=LISTES!$O$3),REFERENCEMENT_FACADE[[#This Row],[II]],
IF((CATEG_VISEE=LISTES!$O$4),REFERENCEMENT_FACADE[[#This Row],[III]],
IF((CATEG_VISEE=LISTES!$O$5),REFERENCEMENT_FACADE[[#This Row],[IV]],"ERREUR")))),
REFERENCEMENT_FACADE[[#This Row],[I]]&amp;CHAR(10)&amp;REFERENCEMENT_FACADE[[#This Row],[II]]&amp;CHAR(10)&amp;REFERENCEMENT_FACADE[[#This Row],[III]]&amp;CHAR(10)&amp;REFERENCEMENT_FACADE[[#This Row],[IV]])</f>
        <v>4
2
1
1</v>
      </c>
      <c r="CJ41" s="48" t="str">
        <f>IF(RECH_CATEGORIE=TRUE,IF(OR(REFERENCEMENT_FACADE[[#This Row],[I]]="NC",REFERENCEMENT_FACADE[[#This Row],[II]]="NC",REFERENCEMENT_FACADE[[#This Row],[III]]="NC",REFERENCEMENT_FACADE[[#This Row],[IV]]="NC"),"ERREUR",IF(MID(ZONE_SIS_VISEE,1,1)&lt;=MID(REFERENCEMENT_FACADE[[#This Row],[IV]],1,1),REFERENCEMENT_FACADE[[#Headers],[IV]],IF(MID(ZONE_SIS_VISEE,1,1)&lt;=MID(REFERENCEMENT_FACADE[[#This Row],[III]],1,1),REFERENCEMENT_FACADE[[#Headers],[III]],IF(MID(ZONE_SIS_VISEE,1,1)&lt;=MID(REFERENCEMENT_FACADE[[#This Row],[II]],1,1),REFERENCEMENT_FACADE[[#Headers],[II]],IF(MID(ZONE_SIS_VISEE,1,1)&lt;=MID(REFERENCEMENT_FACADE[[#This Row],[I]],1,1),REFERENCEMENT_FACADE[[#Headers],[I]],""))))),
REFERENCEMENT_FACADE[[#Headers],[I]]&amp;CHAR(10)&amp;REFERENCEMENT_FACADE[[#Headers],[II]]&amp;CHAR(10)&amp;REFERENCEMENT_FACADE[[#Headers],[III]]&amp;CHAR(10)&amp;REFERENCEMENT_FACADE[[#Headers],[IV]])</f>
        <v>I
II
III
IV</v>
      </c>
      <c r="CK41" s="48" t="str">
        <f>CONCATENATE(IF(MID(REFERENCEMENT_FACADE[[#This Row],[Charpente bois (NF DTU 31.1)]],1,3)="oui",LISTES!$Q$2,""),IF(AND(MID(REFERENCEMENT_FACADE[[#This Row],[COB (NF DTU 31.2)]],1,3)="oui",MID(REFERENCEMENT_FACADE[[#This Row],[Charpente bois (NF DTU 31.1)]],1,3)="oui")," / ",""),IF(MID(REFERENCEMENT_FACADE[[#This Row],[COB (NF DTU 31.2)]],1,3)="oui",LISTES!$Q$3,""),IF(OR(AND(MID(REFERENCEMENT_FACADE[[#This Row],[COB (NF DTU 31.2)]],1,3)="oui",MID(REFERENCEMENT_FACADE[[#This Row],[FOB (NF DTU 31.4)]],1,3)="oui"),AND(MID(REFERENCEMENT_FACADE[[#This Row],[COB (NF DTU 31.2)]],1,3)="oui",MID(REFERENCEMENT_FACADE[[#This Row],[CLT (Sous AT/DTA)]],1,3)="oui"))," / ",""),IF(MID(REFERENCEMENT_FACADE[[#This Row],[FOB (NF DTU 31.4)]],1,3)="oui",LISTES!$Q$4,""),IF(AND(MID(REFERENCEMENT_FACADE[[#This Row],[CLT (Sous AT/DTA)]],1,3)="oui",MID(REFERENCEMENT_FACADE[[#This Row],[FOB (NF DTU 31.4)]],1,3)="oui")," / ",""),IF(MID(REFERENCEMENT_FACADE[[#This Row],[CLT (Sous AT/DTA)]],1,3)="oui",LISTES!$Q$7,IF(MID(REFERENCEMENT_FACADE[[#This Row],[FOB (Sous AT/DTA/ATEx)]],1,3)="oui",LISTES!$Q$5,"")))</f>
        <v>COB (NF DTU 31.2) / CLT (Sous AT/DTA)</v>
      </c>
      <c r="CL41" s="48" t="str">
        <f>IF(AND(RECH_HAUTEUR=TRUE,HAUT_VISEE&lt;&gt;"",SITUA_VISEE&lt;&gt;""),IF(MID(SITUA_VISEE,1,1)="d",
IF(MID(REFERENCEMENT_FACADE[[#This Row],[≤ 50 m (situation d)]],1,3)="OUI","≤ 50 m",IF(MID(REFERENCEMENT_FACADE[[#This Row],[≤ 40 m (situation d)]],1,3)="OUI","≤ 40 m",IF(MID(REFERENCEMENT_FACADE[[#This Row],[≤ 36 m (situation d)]],1,3)="OUI","≤ 36 m",IF(MID(REFERENCEMENT_FACADE[[#This Row],[≤ 34 m (situation d)]],1,3)="OUI","≤ 34 m",IF(MID(REFERENCEMENT_FACADE[[#This Row],[≤ 28 m (situation d)]],1,3)="OUI","≤ 28 m",IF(MID(REFERENCEMENT_FACADE[[#This Row],[≤ 18 m (situation d)]],1,3)="OUI","≤ 18 m",IF(MID(REFERENCEMENT_FACADE[[#This Row],[≤ 15 m (situation d)]],1,3)="OUI","≤ 15 m",IF(MID(REFERENCEMENT_FACADE[[#This Row],[≤ 10 m (situation d)]],1,3)="OUI","≤ 10 m",IF(MID(REFERENCEMENT_FACADE[[#This Row],[≤ 9 m (situation d)]],1,3)="OUI","≤ 9 m",IF(MID(REFERENCEMENT_FACADE[[#This Row],[≤ 6 m (situation d)]],1,3)="OUI","≤ 6 m","")))))))))),
IF(MID(REFERENCEMENT_FACADE[[#This Row],[≤ 50 m (situation a à c)]],1,3)="OUI","≤ 50 m",IF(MID(REFERENCEMENT_FACADE[[#This Row],[≤ 40 m (situation a à c)]],1,3)="OUI","≤ 40 m",IF(MID(REFERENCEMENT_FACADE[[#This Row],[≤ 36 m (situation a à c)]],1,3)="OUI","≤ 36 m",IF(MID(REFERENCEMENT_FACADE[[#This Row],[≤ 34 m (situation a à c)]],1,3)="OUI","≤ 34 m",IF(MID(REFERENCEMENT_FACADE[[#This Row],[≤ 28 m (situation a à c)]],1,3)="OUI","≤ 28 m",IF(MID(REFERENCEMENT_FACADE[[#This Row],[≤ 18 m (situation a à c)]],1,3)="OUI","≤ 18 m",IF(MID(REFERENCEMENT_FACADE[[#This Row],[≤ 15 m (situation a à c)]],1,3)="OUI","≤ 15 m",IF(MID(REFERENCEMENT_FACADE[[#This Row],[≤ 10 m (situation a à c)]],1,3)="OUI","≤ 10 m",IF(MID(REFERENCEMENT_FACADE[[#This Row],[≤ 9 m (situation a à c)]],1,3)="OUI","≤ 9 m",IF(MID(REFERENCEMENT_FACADE[[#This Row],[≤ 6 m (situation a à c)]],1,3)="OUI","≤ 6 m",""))))))))))),
CONCATENATE(IF(MID(REFERENCEMENT_FACADE[[#This Row],[≤ 50 m (situation a à c)]],1,3)="OUI","(Situation a à c) h≤ 50 m"&amp;CHAR(10),IF(MID(REFERENCEMENT_FACADE[[#This Row],[≤ 40 m (situation a à c)]],1,3)="OUI","(Situation a à c) h≤ 40 m"&amp;CHAR(10),IF(MID(REFERENCEMENT_FACADE[[#This Row],[≤ 36 m (situation a à c)]],1,3)="OUI","(Situation a à c) h≤ 36 m"&amp;CHAR(10),IF(MID(REFERENCEMENT_FACADE[[#This Row],[≤ 34 m (situation a à c)]],1,3)="OUI","(Situation a à c) h≤ 34 m"&amp;CHAR(10),IF(MID(REFERENCEMENT_FACADE[[#This Row],[≤ 28 m (situation a à c)]],1,3)="OUI","(Situation a à c) h≤ 28 m"&amp;CHAR(10),IF(MID(REFERENCEMENT_FACADE[[#This Row],[≤ 18 m (situation a à c)]],1,3)="OUI","(Situation a à c) h≤ 18 m"&amp;CHAR(10),IF(MID(REFERENCEMENT_FACADE[[#This Row],[≤ 15 m (situation a à c)]],1,3)="OUI","(Situation a à c) h≤ 15 m"&amp;CHAR(10),IF(MID(REFERENCEMENT_FACADE[[#This Row],[≤ 10 m (situation a à c)]],1,3)="OUI","(Situation a à c) h≤ 10 m"&amp;CHAR(10),IF(MID(REFERENCEMENT_FACADE[[#This Row],[≤ 9 m (situation a à c)]],1,3)="OUI","(Situation a à c) h≤ 9 m"&amp;CHAR(10),IF(MID(REFERENCEMENT_FACADE[[#This Row],[≤ 6 m (situation a à c)]],1,3)="OUI","(Situation a à c) h≤ 6 m"&amp;CHAR(10),"")))))))))),IF(MID(REFERENCEMENT_FACADE[[#This Row],[≤ 50 m (situation d)]],1,3)="OUI","(Situation d) h≤ 50 m",IF(MID(REFERENCEMENT_FACADE[[#This Row],[≤ 40 m (situation d)]],1,3)="OUI","(Situation d) h≤ 40 m",IF(MID(REFERENCEMENT_FACADE[[#This Row],[≤ 36 m (situation d)]],1,3)="OUI","(Situation d) h≤ 36 m",IF(MID(REFERENCEMENT_FACADE[[#This Row],[≤ 34 m (situation d)]],1,3)="OUI","(Situation d) h≤ 34 m",IF(MID(REFERENCEMENT_FACADE[[#This Row],[≤ 28 m (situation d)]],1,3)="OUI","(Situation d) h≤ 28 m",IF(MID(REFERENCEMENT_FACADE[[#This Row],[≤ 18 m (situation d)]],1,3)="OUI","(Situation d) h≤ 18 m",IF(MID(REFERENCEMENT_FACADE[[#This Row],[≤ 15 m (situation d)]],1,3)="OUI","(Situation d) h≤ 15 m",IF(MID(REFERENCEMENT_FACADE[[#This Row],[≤ 10 m (situation d)]],1,3)="OUI","(Situation d) h≤ 10 m",IF(MID(REFERENCEMENT_FACADE[[#This Row],[≤ 9 m (situation d)]],1,3)="OUI","(Situation d) h≤ 9 m",IF(MID(REFERENCEMENT_FACADE[[#This Row],[≤ 6 m (situation d)]],1,3)="OUI","(Situation d) h≤ 6 m",""))))))))))))</f>
        <v>(Situation a à c) h≤ 10 m
(Situation d) h≤ 6 m</v>
      </c>
      <c r="CM41" s="48" t="str">
        <f>IF(OR(RECH_HAUTEUR=FALSE,HAUT_VISEE="",SITUA_VISEE=""),REFERENCEMENT_FACADE[[#This Row],[Cas où rien n''est sélectionné en hauteur]],
IF((HAUT_VISEE&lt;=6),IF(OR(MID(SITUA_VISEE,1,1)="a",MID(SITUA_VISEE,1,1)="b",MID(SITUA_VISEE,1,1)="c"),REFERENCEMENT_FACADE[[#This Row],[≤ 6 m (a à c)]],REFERENCEMENT_FACADE[[#This Row],[≤ 6 m (d)]]),
IF(AND(6&lt;HAUT_VISEE,HAUT_VISEE&lt;=9),IF(OR(MID(SITUA_VISEE,1,1)="a",MID(SITUA_VISEE,1,1)="b",MID(SITUA_VISEE,1,1)="c"),REFERENCEMENT_FACADE[[#This Row],[≤ 9 m (a à c)]],REFERENCEMENT_FACADE[[#This Row],[≤ 9 m (d)]]),
IF(AND(9&lt;HAUT_VISEE,HAUT_VISEE&lt;=10),IF(OR(MID(SITUA_VISEE,1,1)="a",MID(SITUA_VISEE,1,1)="b",MID(SITUA_VISEE,1,1)="c"),REFERENCEMENT_FACADE[[#This Row],[≤ 10 m (a à c)]],REFERENCEMENT_FACADE[[#This Row],[≤ 10 m (d)]]),
IF(AND(10&lt;HAUT_VISEE,HAUT_VISEE&lt;=18),IF(OR(MID(SITUA_VISEE,1,1)="a",MID(SITUA_VISEE,1,1)="b",MID(SITUA_VISEE,1,1)="c"),REFERENCEMENT_FACADE[[#This Row],[≤ 18 m (a à c)]],REFERENCEMENT_FACADE[[#This Row],[≤ 18 m (d)]]),
IF(AND(18&lt;HAUT_VISEE,HAUT_VISEE&lt;=28),IF(OR(MID(SITUA_VISEE,1,1)="a",MID(SITUA_VISEE,1,1)="b",MID(SITUA_VISEE,1,1)="c"),REFERENCEMENT_FACADE[[#This Row],[≤ 28 m (a à c)]],REFERENCEMENT_FACADE[[#This Row],[≤ 28 m (d)]]),
IF(AND(28&lt;HAUT_VISEE,HAUT_VISEE&lt;=34),IF(OR(MID(SITUA_VISEE,1,1)="a",MID(SITUA_VISEE,1,1)="b",MID(SITUA_VISEE,1,1)="c"),REFERENCEMENT_FACADE[[#This Row],[≤ 34 m (a à c)]],REFERENCEMENT_FACADE[[#This Row],[≤ 34 m (d)]]),
IF(AND(34&lt;HAUT_VISEE,HAUT_VISEE&lt;=36),IF(OR(MID(SITUA_VISEE,1,1)="a",MID(SITUA_VISEE,1,1)="b",MID(SITUA_VISEE,1,1)="c"),REFERENCEMENT_FACADE[[#This Row],[≤ 36 m (a à c)]],REFERENCEMENT_FACADE[[#This Row],[≤ 36 m (d)]]),
IF(AND(36&lt;HAUT_VISEE,HAUT_VISEE&lt;=40),IF(OR(MID(SITUA_VISEE,1,1)="a",MID(SITUA_VISEE,1,1)="b",MID(SITUA_VISEE,1,1)="c"),REFERENCEMENT_FACADE[[#This Row],[≤ 40 m (a à c)]],REFERENCEMENT_FACADE[[#This Row],[≤ 40 m (d)]]),
IF(AND(40&lt;HAUT_VISEE,HAUT_VISEE&lt;=50),IF(OR(MID(SITUA_VISEE,1,1)="a",MID(SITUA_VISEE,1,1)="b",MID(SITUA_VISEE,1,1)="c"),REFERENCEMENT_FACADE[[#This Row],[≤ 50 m (a à c)]],REFERENCEMENT_FACADE[[#This Row],[≤ 50 m (d)]])))))))))))</f>
        <v>Nb : Le critère de recherche par hauteur n'étant pas coché ou les données (hauteur ou situation) n'étant pas saisies, l'utilisateur est alerté qu'il peut exister des limites de hauteurs et des dispositions particulières données dans le référentiel technique du procédé qui ne sont pas affichées. 
Le logiciel peut les faire apparaitre, pour ce faire : 
 - la case de recherche en fonction de la hauteur doit être cochée ;
 - les données de hauteur ET de situation du bâtiment doivent être saisies.</v>
      </c>
      <c r="CN41" s="117">
        <f ca="1">REFERENCEMENT_FACADE[[#This Row],[VALIDITE]]</f>
        <v>1</v>
      </c>
      <c r="CO41" s="48">
        <f>IF(RECH_SUPPORT=TRUE,IF(MID(REFERENCEMENT_FACADE[[#This Row],[Colonne support visé]],1,3)="OUI",1,IF(OR(MID(REFERENCEMENT_FACADE[[#This Row],[Colonne support visé]],1,3)="non",MID(REFERENCEMENT_FACADE[[#This Row],[Colonne support visé]],1,2)="SO"),0,0)),1)</f>
        <v>1</v>
      </c>
      <c r="CP41" s="48">
        <f>IF(RECH_HAUTEUR=FALSE,1,IF(AND(MID(REFERENCEMENT_FACADE[[#This Row],[Colonne situation visé]],1,3)="oui",HAUT_VISEE&lt;=REFERENCEMENT_FACADE[[#This Row],[LIMITATION DE HAUTEUR DE FACADE]],HAUT_VISEE&lt;&gt;"",SITUA_VISEE&lt;&gt;""),1,IF(MID(REFERENCEMENT_FACADE[[#This Row],[Colonne situation visé]],1,3)="non",0,"ERREUR")))</f>
        <v>1</v>
      </c>
      <c r="CQ41" s="48">
        <f>IF(RECH_CATEGORIE=FALSE,1,IF(REFERENCEMENT_FACADE[[#This Row],[Colonne catégorie visée]]="ERREUR",0,IF(AND(RECH_CATEGORIE=TRUE,MATCH(VALUE(LEFT(REFERENCEMENT_FACADE[[#This Row],[Colonne zone visée]],1)),LISTE_ZONE_SISMIQUE,0)&gt;=MATCH(ZONE_SIS_VISEE,LISTE_ZONE_SISMIQUE,0),MATCH(REFERENCEMENT_FACADE[[#This Row],[Colonne catégorie visée]],LISTE_CATEGORIE_BATIMENT,0)&gt;=MATCH(CATEG_VISEE,LISTE_CATEGORIE_BATIMENT,0)),1,0)))</f>
        <v>1</v>
      </c>
      <c r="CR41" s="48">
        <f ca="1">IF(REFERENCEMENT_FACADE[[#This Row],[Eligibilité procédé]]&lt;&gt;0,COUNTIF(REFERENCEMENT_FACADE[Eligibilité procédé],"&lt;="&amp;REFERENCEMENT_FACADE[[#This Row],[Eligibilité procédé]])-COUNTIF(REFERENCEMENT_FACADE[Eligibilité procédé],"=0"),ROWS(REFERENCEMENT_FACADE[Ordre]))</f>
        <v>24</v>
      </c>
      <c r="CS41" s="48">
        <f ca="1">IF(COUNTIF((REFERENCEMENT_FACADE[[#This Row],[Validité]:[zone de simicité]]),"&lt;&gt;"&amp;"")=SUM(REFERENCEMENT_FACADE[[#This Row],[Validité]:[zone de simicité]]),ROW(REFERENCEMENT_FACADE[[#This Row],[zone de simicité]]),"")</f>
        <v>41</v>
      </c>
      <c r="CT41" s="48" t="str">
        <f>CONCATENATE(REFERENCEMENT_FACADE[[#This Row],[TYPE DE DOCUMENT DE REFERENCE]]," ",REFERENCEMENT_FACADE[[#This Row],[REF]]," du procédé ",REFERENCEMENT_FACADE[[#This Row],[NOM COMMERCIAL DU PROCEDE]]," : vise la pose sur : ",IF(MID(REFERENCEMENT_FACADE[[#This Row],[COB (NF DTU 31.2)]],1,3)="OUI","COB (NF DTU 31.2) ; ",""),IF(MID(REFERENCEMENT_FACADE[[#This Row],[CLT (Sous AT/DTA)]],1,3)="OUI","CLT (Sous AT/DTA)) ; ",""),IF(MID(REFERENCEMENT_FACADE[[#This Row],[FOB (NF DTU 31.4)]],1,3)="OUI","FOB (NF DTU 31.4) ; ",""),IF(MID(REFERENCEMENT_FACADE[[#This Row],[FOB (Sous AT/DTA/ATEx)]],1,3)="OUI","FOB (Sous AT/DTA/ATEx) ; ",""),"pour une hauteur max de ",REFERENCEMENT_FACADE[[#This Row],[LIMITATION DE HAUTEUR DE FACADE]],"m")</f>
        <v>Avis Technique 2.2/22-1836_V2 du procédé MALO : vise la pose sur : COB (NF DTU 31.2) ; CLT (Sous AT/DTA)) ; pour une hauteur max de 10m</v>
      </c>
    </row>
    <row r="42" spans="1:98" s="5" customFormat="1" ht="216" x14ac:dyDescent="0.3">
      <c r="A42" s="121">
        <v>45049</v>
      </c>
      <c r="B42" s="43" t="s">
        <v>125</v>
      </c>
      <c r="C42" s="125" t="s">
        <v>1583</v>
      </c>
      <c r="D42" s="43" t="s">
        <v>626</v>
      </c>
      <c r="E42" s="43" t="s">
        <v>1661</v>
      </c>
      <c r="F42" s="43" t="s">
        <v>598</v>
      </c>
      <c r="G42" s="44" t="s">
        <v>1479</v>
      </c>
      <c r="H42" s="52" t="s">
        <v>27</v>
      </c>
      <c r="I42" s="53" t="s">
        <v>9</v>
      </c>
      <c r="J42" s="39" t="s">
        <v>10</v>
      </c>
      <c r="K42" s="39" t="s">
        <v>10</v>
      </c>
      <c r="L42" s="68" t="str">
        <f>IF(REFERENCEMENT_FACADE[[#This Row],[Charpente bois (NF DTU 31.1)]]="OUI","SO",IF(OR(REFERENCEMENT_FACADE[[#This Row],[FOB (Sous AT/DTA/ATEx)]]="OUI",REFERENCEMENT_FACADE[[#This Row],[FOB (NF DTU 31.4)]]="OUI"),"OUI","SO"))</f>
        <v>SO</v>
      </c>
      <c r="M42" s="54" t="s">
        <v>9</v>
      </c>
      <c r="N42" s="42" t="s">
        <v>9</v>
      </c>
      <c r="O42" s="43" t="s">
        <v>9</v>
      </c>
      <c r="P42" s="43" t="s">
        <v>9</v>
      </c>
      <c r="Q42" s="43" t="s">
        <v>357</v>
      </c>
      <c r="R42" s="43" t="s">
        <v>357</v>
      </c>
      <c r="S42" s="43" t="s">
        <v>10</v>
      </c>
      <c r="T42" s="43" t="s">
        <v>10</v>
      </c>
      <c r="U42" s="43" t="s">
        <v>10</v>
      </c>
      <c r="V42" s="43" t="s">
        <v>10</v>
      </c>
      <c r="W42" s="44" t="s">
        <v>10</v>
      </c>
      <c r="X42" s="45" t="s">
        <v>9</v>
      </c>
      <c r="Y42" s="43" t="s">
        <v>357</v>
      </c>
      <c r="Z42" s="43" t="s">
        <v>357</v>
      </c>
      <c r="AA42" s="43" t="s">
        <v>10</v>
      </c>
      <c r="AB42" s="43" t="s">
        <v>10</v>
      </c>
      <c r="AC42" s="43" t="s">
        <v>10</v>
      </c>
      <c r="AD42" s="43" t="s">
        <v>10</v>
      </c>
      <c r="AE42" s="43" t="s">
        <v>10</v>
      </c>
      <c r="AF42" s="43" t="s">
        <v>10</v>
      </c>
      <c r="AG42" s="44" t="s">
        <v>10</v>
      </c>
      <c r="AH42" s="163" t="s">
        <v>703</v>
      </c>
      <c r="AI42" s="164"/>
      <c r="AJ42" s="120" t="s">
        <v>1715</v>
      </c>
      <c r="AK42" s="120" t="s">
        <v>1715</v>
      </c>
      <c r="AL42" s="120" t="s">
        <v>1715</v>
      </c>
      <c r="AM42" s="120" t="s">
        <v>1750</v>
      </c>
      <c r="AN42" s="120" t="s">
        <v>1750</v>
      </c>
      <c r="AO42" s="41"/>
      <c r="AP42" s="41"/>
      <c r="AQ42" s="41"/>
      <c r="AR42" s="41"/>
      <c r="AS42" s="41"/>
      <c r="AT42" s="120" t="s">
        <v>1715</v>
      </c>
      <c r="AU42" s="120" t="s">
        <v>1750</v>
      </c>
      <c r="AV42" s="120" t="s">
        <v>1750</v>
      </c>
      <c r="AW42" s="41"/>
      <c r="AX42" s="41"/>
      <c r="AY42" s="41"/>
      <c r="AZ42" s="41"/>
      <c r="BA42" s="41"/>
      <c r="BB42" s="41"/>
      <c r="BC42" s="41"/>
      <c r="BD42" s="84" t="s">
        <v>1408</v>
      </c>
      <c r="BE42" s="42">
        <v>4</v>
      </c>
      <c r="BF42" s="43">
        <v>4</v>
      </c>
      <c r="BG42" s="43">
        <v>4</v>
      </c>
      <c r="BH42" s="43">
        <v>1</v>
      </c>
      <c r="BI42" s="84"/>
      <c r="BJ42" s="40" t="s">
        <v>1394</v>
      </c>
      <c r="BK42" s="158" t="s">
        <v>704</v>
      </c>
      <c r="BL42" s="42">
        <v>0</v>
      </c>
      <c r="BM42" s="43" t="s">
        <v>599</v>
      </c>
      <c r="BN42" s="43" t="s">
        <v>12</v>
      </c>
      <c r="BO42" s="43" t="s">
        <v>600</v>
      </c>
      <c r="BP42" s="87">
        <v>44824</v>
      </c>
      <c r="BQ42" s="87">
        <v>44987</v>
      </c>
      <c r="BR42" s="87">
        <v>46387</v>
      </c>
      <c r="BS42" s="123">
        <f ca="1">+(REFERENCEMENT_FACADE[[#This Row],[AVIS LIMITE AU / VALIDITE]]&gt;=TODAY())*1</f>
        <v>1</v>
      </c>
      <c r="BT42" s="43" t="s">
        <v>9</v>
      </c>
      <c r="BU42" s="43" t="str">
        <f ca="1">IF(REFERENCEMENT_FACADE[[#This Row],[ -&gt; AT/DTA : Sur liste verte C2p (OUI/NON)
-&gt; ATex (Avis favorable / Avis défavorable)
-&gt; Autre : SO]]&lt;&gt;"",IF(AND(OR(REFERENCEMENT_FACADE[[#This Row],[ -&gt; AT/DTA : Sur liste verte C2p (OUI/NON)
-&gt; ATex (Avis favorable / Avis défavorable)
-&gt; Autre : SO]]="OUI",REFERENCEMENT_FACADE[[#This Row],[ -&gt; AT/DTA : Sur liste verte C2p (OUI/NON)
-&gt; ATex (Avis favorable / Avis défavorable)
-&gt; Autre : SO]]="FAVORABLE",REFERENCEMENT_FACADE[[#This Row],[ -&gt; AT/DTA : Sur liste verte C2p (OUI/NON)
-&gt; ATex (Avis favorable / Avis défavorable)
-&gt; Autre : SO]]="SO
(DTU)",REFERENCEMENT_FACADE[[#This Row],[ -&gt; AT/DTA : Sur liste verte C2p (OUI/NON)
-&gt; ATex (Avis favorable / Avis défavorable)
-&gt; Autre : SO]]="SO 
(RECO -RAGE)",REFERENCEMENT_FACADE[[#This Row],[ -&gt; AT/DTA : Sur liste verte C2p (OUI/NON)
-&gt; ATex (Avis favorable / Avis défavorable)
-&gt; Autre : SO]]="OUI AVEC UN SUIVI DU RETOUR D'EXPERIENCE",
REFERENCEMENT_FACADE[[#This Row],[ -&gt; AT/DTA : Sur liste verte C2p (OUI/NON)
-&gt; ATex (Avis favorable / Avis défavorable)
-&gt; Autre : SO]]="SO 
(RP)"),REFERENCEMENT_FACADE[[#This Row],[VALIDITE]]=1),"TC",IF(REFERENCEMENT_FACADE[[#This Row],[VALIDITE]]=0,"TNC"&amp;CHAR(10)&amp;"(L'évaluation technique n'est plus valide)",IF(REFERENCEMENT_FACADE[[#This Row],[TYPE DE DOCUMENT DE REFERENCE]]="Appréciation Technique de Transition","TNC"&amp;CHAR(10)&amp;"(Les Appréciations Techniques de Transition ne sont pas reconnues en technique courante)",IF(REFERENCEMENT_FACADE[[#This Row],[ -&gt; AT/DTA : Sur liste verte C2p (OUI/NON)
-&gt; ATex (Avis favorable / Avis défavorable)
-&gt; Autre : SO]]="NON (EVALUATION RECENTE)","TNC"&amp;CHAR(10)&amp;"(Non sur liste verte de la C2p à date de référencement / EVALUATION RECENTE)","TNC"&amp;CHAR(10)&amp;"(N'est pas sur liste verte de la C2p à date du référencement)")))))</f>
        <v>TC</v>
      </c>
      <c r="BV42" s="44" t="s">
        <v>1374</v>
      </c>
      <c r="BW42" s="42"/>
      <c r="BX42" s="43"/>
      <c r="BY42" s="44"/>
      <c r="BZ42" s="58" t="s">
        <v>656</v>
      </c>
      <c r="CA42" s="134" t="s">
        <v>639</v>
      </c>
      <c r="CB42" s="147" t="s">
        <v>798</v>
      </c>
      <c r="CC42" s="48" t="str">
        <f>IF(OR(REFERENCEMENT_FACADE[[#This Row],[TYPE DE DOCUMENT DE REFERENCE]]="Document Technique d'Application (DTA)",REFERENCEMENT_FACADE[[#This Row],[TYPE DE DOCUMENT DE REFERENCE]]="Avis Technique"),CONCATENATE("https://evaluation.cstb.fr/fr/avis-technique/detail/",SUBSTITUTE(REFERENCEMENT_FACADE[[#This Row],[REF]],"/","-"),"/"),IF(REFERENCEMENT_FACADE[[#This Row],[TYPE DE DOCUMENT DE REFERENCE]]=("Appréciation Technique d'Expérimentation (ATEx cas a)"),CONCATENATE("https://evaluation.cstb.fr/fr/appreciation-technique-expertise-atex/detail/",SUBSTITUTE(REFERENCEMENT_FACADE[[#This Row],[REF]],"_","-"),"/"),CONCATENATE("https://evaluation.cstb.fr/fr/appreciation-technique-transition-att/download/att-",SUBSTITUTE(SUBSTITUTE(REFERENCEMENT_FACADE[[#This Row],[REF]],"/","-"),"_","-"),"/")))</f>
        <v>https://evaluation.cstb.fr/fr/avis-technique/detail/2.2-21-1819_V2/</v>
      </c>
      <c r="CD42" s="48" t="s">
        <v>798</v>
      </c>
      <c r="CE42" s="48" t="str">
        <f>CONCATENATE(IF(REFERENCEMENT_FACADE[[#This Row],[Ancienne version]]=""," ",CONCATENATE(IF(OR(REFERENCEMENT_FACADE[[#This Row],[TYPE DE DOCUMENT DE REFERENCE]]="Avis Technique",REFERENCEMENT_FACADE[[#This Row],[TYPE DE DOCUMENT DE REFERENCE]]="ATEx"),"L'","Le "),REFERENCEMENT_FACADE[[#This Row],[TYPE DE DOCUMENT DE REFERENCE]]," n°",REFERENCEMENT_FACADE[[#This Row],[REF]]," annule et remplace ",IF(OR(REFERENCEMENT_FACADE[[#This Row],[TYPE DE DOCUMENT DE REFERENCE]]="Avis Technique",REFERENCEMENT_FACADE[[#This Row],[TYPE DE DOCUMENT DE REFERENCE]]="ATEx"),"l' ","le "),REFERENCEMENT_FACADE[[#This Row],[TYPE DE DOCUMENT DE REFERENCE]]," n° ",REFERENCEMENT_FACADE[[#This Row],[Ancienne version]])),
IF(AND(REFERENCEMENT_FACADE[[#This Row],[Ancienne version]]&lt;&gt;"",REFERENCEMENT_FACADE[[#This Row],[ -&gt; AT/DTA : Sur liste verte C2p (OUI/NON)
-&gt; ATex (Avis favorable / Avis défavorable)
-&gt; Autre : SO]]="OUI"),CHAR(10),""),
IF(REFERENCEMENT_FACADE[[#This Row],[ -&gt; AT/DTA : Sur liste verte C2p (OUI/NON)
-&gt; ATex (Avis favorable / Avis défavorable)
-&gt; Autre : SO]]="OUI","Sur liste verte de la C2p à la date du référencement",""))</f>
        <v>L'Avis Technique n°2.2/21-1819_V2 annule et remplace l' Avis Technique n°  2.2/21-1819_V1
Sur liste verte de la C2p à la date du référencement</v>
      </c>
      <c r="CF42" s="48" t="str">
        <f>IF((SUPP_VISE=LISTES!$Q$2),REFERENCEMENT_FACADE[[#This Row],[Charpente bois (NF DTU 31.1)]],
IF((SUPP_VISE=LISTES!$Q$3),REFERENCEMENT_FACADE[[#This Row],[COB (NF DTU 31.2)]],
IF((SUPP_VISE=LISTES!$Q$4),REFERENCEMENT_FACADE[[#This Row],[FOB (NF DTU 31.4)]],
IF((SUPP_VISE=LISTES!$Q$5),REFERENCEMENT_FACADE[[#This Row],[FOB (Sous AT/DTA/ATEx)]],
IF((SUPP_VISE=LISTES!$Q$6),REFERENCEMENT_FACADE[[#This Row],[FOB (NF DTU 31.4 et/ou Sous AT/DTA/Atex)]],
IF((SUPP_VISE=LISTES!$Q$7),REFERENCEMENT_FACADE[[#This Row],[CLT (Sous AT/DTA)]],"ERREUR"))))))</f>
        <v>ERREUR</v>
      </c>
      <c r="CG42" s="48" t="str">
        <f>IF((HAUT_VISEE&lt;=6),IF(OR(MID(SITUA_VISEE,1,1)="a",MID(SITUA_VISEE,1,1)="b",MID(SITUA_VISEE,1,1)="c"),REFERENCEMENT_FACADE[[#This Row],[≤ 6 m (situation a à c)]],REFERENCEMENT_FACADE[[#This Row],[≤ 6 m (situation d)]]),
IF(AND(6&lt;HAUT_VISEE,HAUT_VISEE&lt;=9),IF(OR(MID(SITUA_VISEE,1,1)="a",MID(SITUA_VISEE,1,1)="b",MID(SITUA_VISEE,1,1)="c"),REFERENCEMENT_FACADE[[#This Row],[≤ 9 m (situation a à c)]],REFERENCEMENT_FACADE[[#This Row],[≤ 9 m (situation d)]]),
IF(AND(9&lt;HAUT_VISEE,HAUT_VISEE&lt;=10),IF(OR(MID(SITUA_VISEE,1,1)="a",MID(SITUA_VISEE,1,1)="b",MID(SITUA_VISEE,1,1)="c"),REFERENCEMENT_FACADE[[#This Row],[≤ 10 m (situation a à c)]],REFERENCEMENT_FACADE[[#This Row],[≤ 10 m (situation d)]]),
IF(AND(10&lt;HAUT_VISEE,HAUT_VISEE&lt;=18),IF(OR(MID(SITUA_VISEE,1,1)="a",MID(SITUA_VISEE,1,1)="b",MID(SITUA_VISEE,1,1)="c"),REFERENCEMENT_FACADE[[#This Row],[≤ 15 m (situation a à c)]],REFERENCEMENT_FACADE[[#This Row],[≤ 15 m (situation d)]]),
IF(AND(10&lt;HAUT_VISEE,HAUT_VISEE&lt;=18),IF(OR(MID(SITUA_VISEE,1,1)="a",MID(SITUA_VISEE,1,1)="b",MID(SITUA_VISEE,1,1)="c"),REFERENCEMENT_FACADE[[#This Row],[≤ 18 m (situation a à c)]],REFERENCEMENT_FACADE[[#This Row],[≤ 18 m (situation d)]]),
IF(AND(18&lt;HAUT_VISEE,HAUT_VISEE&lt;=28),IF(OR(MID(SITUA_VISEE,1,1)="a",MID(SITUA_VISEE,1,1)="b",MID(SITUA_VISEE,1,1)="c"),REFERENCEMENT_FACADE[[#This Row],[≤ 28 m (situation a à c)]],REFERENCEMENT_FACADE[[#This Row],[≤ 28 m (situation d)]]),
IF(AND(28&lt;HAUT_VISEE,HAUT_VISEE&lt;=34),IF(OR(MID(SITUA_VISEE,1,1)="a",MID(SITUA_VISEE,1,1)="b",MID(SITUA_VISEE,1,1)="c"),REFERENCEMENT_FACADE[[#This Row],[≤ 34 m (situation a à c)]],REFERENCEMENT_FACADE[[#This Row],[≤ 34 m (situation d)]]),
IF(AND(34&lt;HAUT_VISEE,HAUT_VISEE&lt;=36),IF(OR(MID(SITUA_VISEE,1,1)="a",MID(SITUA_VISEE,1,1)="b",MID(SITUA_VISEE,1,1)="c"),REFERENCEMENT_FACADE[[#This Row],[≤ 36 m (situation a à c)]],REFERENCEMENT_FACADE[[#This Row],[≤ 36 m (situation d)]]),
IF(AND(36&lt;HAUT_VISEE,HAUT_VISEE&lt;=40),IF(OR(MID(SITUA_VISEE,1,1)="a",MID(SITUA_VISEE,1,1)="b",MID(SITUA_VISEE,1,1)="c"),REFERENCEMENT_FACADE[[#This Row],[≤ 40 m (situation a à c)]],REFERENCEMENT_FACADE[[#This Row],[≤ 40 m (situation d)]]),
IF(AND(40&lt;HAUT_VISEE,HAUT_VISEE&lt;=50),IF(OR(MID(SITUA_VISEE,1,1)="a",MID(SITUA_VISEE,1,1)="b",MID(SITUA_VISEE,1,1)="c"),REFERENCEMENT_FACADE[[#This Row],[≤ 50 m (situation a à c)]],REFERENCEMENT_FACADE[[#This Row],[≤ 50 m (situation d)]]),"ERREUR"))))))))))</f>
        <v>OUI</v>
      </c>
      <c r="CH42" s="48">
        <f>IF(MID(SITUA_VISEE,1,1)="d",
IF(MID(REFERENCEMENT_FACADE[[#This Row],[≤ 50 m (situation d)]],1,3)="OUI",50,IF(MID(REFERENCEMENT_FACADE[[#This Row],[≤ 40 m (situation d)]],1,3)="OUI",40,IF(MID(REFERENCEMENT_FACADE[[#This Row],[≤ 36 m (situation d)]],1,3)="OUI",36,IF(MID(REFERENCEMENT_FACADE[[#This Row],[≤ 34 m (situation d)]],1,3)="OUI",34,IF(MID(REFERENCEMENT_FACADE[[#This Row],[≤ 28 m (situation d)]],1,3)="OUI",28,IF(MID(REFERENCEMENT_FACADE[[#This Row],[≤ 18 m (situation d)]],1,3)="OUI",18,IF(MID(REFERENCEMENT_FACADE[[#This Row],[≤ 15 m (situation d)]],1,3)="OUI",15,IF(MID(REFERENCEMENT_FACADE[[#This Row],[≤ 10 m (situation d)]],1,3)="OUI",10,IF(MID(REFERENCEMENT_FACADE[[#This Row],[≤ 9 m (situation d)]],1,3)="OUI",9,IF(MID(REFERENCEMENT_FACADE[[#This Row],[≤ 6 m (situation d)]],1,3)="OUI",6,"")))))))))),
IF(MID(REFERENCEMENT_FACADE[[#This Row],[≤ 50 m (situation a à c)]],1,3)="OUI",50,IF(MID(REFERENCEMENT_FACADE[[#This Row],[≤ 40 m (situation a à c)]],1,3)="OUI",40,IF(MID(REFERENCEMENT_FACADE[[#This Row],[≤ 36 m (situation a à c)]],1,3)="OUI",36,IF(MID(REFERENCEMENT_FACADE[[#This Row],[≤ 34 m (situation a à c)]],1,3)="OUI",34,IF(MID(REFERENCEMENT_FACADE[[#This Row],[≤ 28 m (situation a à c)]],1,3)="OUI",28,IF(MID(REFERENCEMENT_FACADE[[#This Row],[≤ 18 m (situation a à c)]],1,3)="OUI",18,IF(MID(REFERENCEMENT_FACADE[[#This Row],[≤ 15 m (situation a à c)]],1,3)="OUI",15,IF(MID(REFERENCEMENT_FACADE[[#This Row],[≤ 10 m (situation a à c)]],1,3)="OUI",10,IF(MID(REFERENCEMENT_FACADE[[#This Row],[≤ 9 m (situation a à c)]],1,3)="OUI",9,IF(MID(REFERENCEMENT_FACADE[[#This Row],[≤ 6 m (situation a à c)]],1,3)="OUI",6,"")))))))))))</f>
        <v>18</v>
      </c>
      <c r="CI42" s="48" t="str">
        <f>IF(RECH_CATEGORIE=TRUE,IF((CATEG_VISEE=LISTES!$O$2),REFERENCEMENT_FACADE[[#This Row],[I]],
IF((CATEG_VISEE=LISTES!$O$3),REFERENCEMENT_FACADE[[#This Row],[II]],
IF((CATEG_VISEE=LISTES!$O$4),REFERENCEMENT_FACADE[[#This Row],[III]],
IF((CATEG_VISEE=LISTES!$O$5),REFERENCEMENT_FACADE[[#This Row],[IV]],"ERREUR")))),
REFERENCEMENT_FACADE[[#This Row],[I]]&amp;CHAR(10)&amp;REFERENCEMENT_FACADE[[#This Row],[II]]&amp;CHAR(10)&amp;REFERENCEMENT_FACADE[[#This Row],[III]]&amp;CHAR(10)&amp;REFERENCEMENT_FACADE[[#This Row],[IV]])</f>
        <v>4
4
4
1</v>
      </c>
      <c r="CJ42" s="48" t="str">
        <f>IF(RECH_CATEGORIE=TRUE,IF(OR(REFERENCEMENT_FACADE[[#This Row],[I]]="NC",REFERENCEMENT_FACADE[[#This Row],[II]]="NC",REFERENCEMENT_FACADE[[#This Row],[III]]="NC",REFERENCEMENT_FACADE[[#This Row],[IV]]="NC"),"ERREUR",IF(MID(ZONE_SIS_VISEE,1,1)&lt;=MID(REFERENCEMENT_FACADE[[#This Row],[IV]],1,1),REFERENCEMENT_FACADE[[#Headers],[IV]],IF(MID(ZONE_SIS_VISEE,1,1)&lt;=MID(REFERENCEMENT_FACADE[[#This Row],[III]],1,1),REFERENCEMENT_FACADE[[#Headers],[III]],IF(MID(ZONE_SIS_VISEE,1,1)&lt;=MID(REFERENCEMENT_FACADE[[#This Row],[II]],1,1),REFERENCEMENT_FACADE[[#Headers],[II]],IF(MID(ZONE_SIS_VISEE,1,1)&lt;=MID(REFERENCEMENT_FACADE[[#This Row],[I]],1,1),REFERENCEMENT_FACADE[[#Headers],[I]],""))))),
REFERENCEMENT_FACADE[[#Headers],[I]]&amp;CHAR(10)&amp;REFERENCEMENT_FACADE[[#Headers],[II]]&amp;CHAR(10)&amp;REFERENCEMENT_FACADE[[#Headers],[III]]&amp;CHAR(10)&amp;REFERENCEMENT_FACADE[[#Headers],[IV]])</f>
        <v>I
II
III
IV</v>
      </c>
      <c r="CK42" s="48" t="str">
        <f>CONCATENATE(IF(MID(REFERENCEMENT_FACADE[[#This Row],[Charpente bois (NF DTU 31.1)]],1,3)="oui",LISTES!$Q$2,""),IF(AND(MID(REFERENCEMENT_FACADE[[#This Row],[COB (NF DTU 31.2)]],1,3)="oui",MID(REFERENCEMENT_FACADE[[#This Row],[Charpente bois (NF DTU 31.1)]],1,3)="oui")," / ",""),IF(MID(REFERENCEMENT_FACADE[[#This Row],[COB (NF DTU 31.2)]],1,3)="oui",LISTES!$Q$3,""),IF(OR(AND(MID(REFERENCEMENT_FACADE[[#This Row],[COB (NF DTU 31.2)]],1,3)="oui",MID(REFERENCEMENT_FACADE[[#This Row],[FOB (NF DTU 31.4)]],1,3)="oui"),AND(MID(REFERENCEMENT_FACADE[[#This Row],[COB (NF DTU 31.2)]],1,3)="oui",MID(REFERENCEMENT_FACADE[[#This Row],[CLT (Sous AT/DTA)]],1,3)="oui"))," / ",""),IF(MID(REFERENCEMENT_FACADE[[#This Row],[FOB (NF DTU 31.4)]],1,3)="oui",LISTES!$Q$4,""),IF(AND(MID(REFERENCEMENT_FACADE[[#This Row],[CLT (Sous AT/DTA)]],1,3)="oui",MID(REFERENCEMENT_FACADE[[#This Row],[FOB (NF DTU 31.4)]],1,3)="oui")," / ",""),IF(MID(REFERENCEMENT_FACADE[[#This Row],[CLT (Sous AT/DTA)]],1,3)="oui",LISTES!$Q$7,IF(MID(REFERENCEMENT_FACADE[[#This Row],[FOB (Sous AT/DTA/ATEx)]],1,3)="oui",LISTES!$Q$5,"")))</f>
        <v>COB (NF DTU 31.2) / CLT (Sous AT/DTA)</v>
      </c>
      <c r="CL42" s="48" t="str">
        <f>IF(AND(RECH_HAUTEUR=TRUE,HAUT_VISEE&lt;&gt;"",SITUA_VISEE&lt;&gt;""),IF(MID(SITUA_VISEE,1,1)="d",
IF(MID(REFERENCEMENT_FACADE[[#This Row],[≤ 50 m (situation d)]],1,3)="OUI","≤ 50 m",IF(MID(REFERENCEMENT_FACADE[[#This Row],[≤ 40 m (situation d)]],1,3)="OUI","≤ 40 m",IF(MID(REFERENCEMENT_FACADE[[#This Row],[≤ 36 m (situation d)]],1,3)="OUI","≤ 36 m",IF(MID(REFERENCEMENT_FACADE[[#This Row],[≤ 34 m (situation d)]],1,3)="OUI","≤ 34 m",IF(MID(REFERENCEMENT_FACADE[[#This Row],[≤ 28 m (situation d)]],1,3)="OUI","≤ 28 m",IF(MID(REFERENCEMENT_FACADE[[#This Row],[≤ 18 m (situation d)]],1,3)="OUI","≤ 18 m",IF(MID(REFERENCEMENT_FACADE[[#This Row],[≤ 15 m (situation d)]],1,3)="OUI","≤ 15 m",IF(MID(REFERENCEMENT_FACADE[[#This Row],[≤ 10 m (situation d)]],1,3)="OUI","≤ 10 m",IF(MID(REFERENCEMENT_FACADE[[#This Row],[≤ 9 m (situation d)]],1,3)="OUI","≤ 9 m",IF(MID(REFERENCEMENT_FACADE[[#This Row],[≤ 6 m (situation d)]],1,3)="OUI","≤ 6 m","")))))))))),
IF(MID(REFERENCEMENT_FACADE[[#This Row],[≤ 50 m (situation a à c)]],1,3)="OUI","≤ 50 m",IF(MID(REFERENCEMENT_FACADE[[#This Row],[≤ 40 m (situation a à c)]],1,3)="OUI","≤ 40 m",IF(MID(REFERENCEMENT_FACADE[[#This Row],[≤ 36 m (situation a à c)]],1,3)="OUI","≤ 36 m",IF(MID(REFERENCEMENT_FACADE[[#This Row],[≤ 34 m (situation a à c)]],1,3)="OUI","≤ 34 m",IF(MID(REFERENCEMENT_FACADE[[#This Row],[≤ 28 m (situation a à c)]],1,3)="OUI","≤ 28 m",IF(MID(REFERENCEMENT_FACADE[[#This Row],[≤ 18 m (situation a à c)]],1,3)="OUI","≤ 18 m",IF(MID(REFERENCEMENT_FACADE[[#This Row],[≤ 15 m (situation a à c)]],1,3)="OUI","≤ 15 m",IF(MID(REFERENCEMENT_FACADE[[#This Row],[≤ 10 m (situation a à c)]],1,3)="OUI","≤ 10 m",IF(MID(REFERENCEMENT_FACADE[[#This Row],[≤ 9 m (situation a à c)]],1,3)="OUI","≤ 9 m",IF(MID(REFERENCEMENT_FACADE[[#This Row],[≤ 6 m (situation a à c)]],1,3)="OUI","≤ 6 m",""))))))))))),
CONCATENATE(IF(MID(REFERENCEMENT_FACADE[[#This Row],[≤ 50 m (situation a à c)]],1,3)="OUI","(Situation a à c) h≤ 50 m"&amp;CHAR(10),IF(MID(REFERENCEMENT_FACADE[[#This Row],[≤ 40 m (situation a à c)]],1,3)="OUI","(Situation a à c) h≤ 40 m"&amp;CHAR(10),IF(MID(REFERENCEMENT_FACADE[[#This Row],[≤ 36 m (situation a à c)]],1,3)="OUI","(Situation a à c) h≤ 36 m"&amp;CHAR(10),IF(MID(REFERENCEMENT_FACADE[[#This Row],[≤ 34 m (situation a à c)]],1,3)="OUI","(Situation a à c) h≤ 34 m"&amp;CHAR(10),IF(MID(REFERENCEMENT_FACADE[[#This Row],[≤ 28 m (situation a à c)]],1,3)="OUI","(Situation a à c) h≤ 28 m"&amp;CHAR(10),IF(MID(REFERENCEMENT_FACADE[[#This Row],[≤ 18 m (situation a à c)]],1,3)="OUI","(Situation a à c) h≤ 18 m"&amp;CHAR(10),IF(MID(REFERENCEMENT_FACADE[[#This Row],[≤ 15 m (situation a à c)]],1,3)="OUI","(Situation a à c) h≤ 15 m"&amp;CHAR(10),IF(MID(REFERENCEMENT_FACADE[[#This Row],[≤ 10 m (situation a à c)]],1,3)="OUI","(Situation a à c) h≤ 10 m"&amp;CHAR(10),IF(MID(REFERENCEMENT_FACADE[[#This Row],[≤ 9 m (situation a à c)]],1,3)="OUI","(Situation a à c) h≤ 9 m"&amp;CHAR(10),IF(MID(REFERENCEMENT_FACADE[[#This Row],[≤ 6 m (situation a à c)]],1,3)="OUI","(Situation a à c) h≤ 6 m"&amp;CHAR(10),"")))))))))),IF(MID(REFERENCEMENT_FACADE[[#This Row],[≤ 50 m (situation d)]],1,3)="OUI","(Situation d) h≤ 50 m",IF(MID(REFERENCEMENT_FACADE[[#This Row],[≤ 40 m (situation d)]],1,3)="OUI","(Situation d) h≤ 40 m",IF(MID(REFERENCEMENT_FACADE[[#This Row],[≤ 36 m (situation d)]],1,3)="OUI","(Situation d) h≤ 36 m",IF(MID(REFERENCEMENT_FACADE[[#This Row],[≤ 34 m (situation d)]],1,3)="OUI","(Situation d) h≤ 34 m",IF(MID(REFERENCEMENT_FACADE[[#This Row],[≤ 28 m (situation d)]],1,3)="OUI","(Situation d) h≤ 28 m",IF(MID(REFERENCEMENT_FACADE[[#This Row],[≤ 18 m (situation d)]],1,3)="OUI","(Situation d) h≤ 18 m",IF(MID(REFERENCEMENT_FACADE[[#This Row],[≤ 15 m (situation d)]],1,3)="OUI","(Situation d) h≤ 15 m",IF(MID(REFERENCEMENT_FACADE[[#This Row],[≤ 10 m (situation d)]],1,3)="OUI","(Situation d) h≤ 10 m",IF(MID(REFERENCEMENT_FACADE[[#This Row],[≤ 9 m (situation d)]],1,3)="OUI","(Situation d) h≤ 9 m",IF(MID(REFERENCEMENT_FACADE[[#This Row],[≤ 6 m (situation d)]],1,3)="OUI","(Situation d) h≤ 6 m",""))))))))))))</f>
        <v>(Situation a à c) h≤ 18 m
(Situation d) h≤ 10 m</v>
      </c>
      <c r="CM42" s="48" t="str">
        <f>IF(OR(RECH_HAUTEUR=FALSE,HAUT_VISEE="",SITUA_VISEE=""),REFERENCEMENT_FACADE[[#This Row],[Cas où rien n''est sélectionné en hauteur]],
IF((HAUT_VISEE&lt;=6),IF(OR(MID(SITUA_VISEE,1,1)="a",MID(SITUA_VISEE,1,1)="b",MID(SITUA_VISEE,1,1)="c"),REFERENCEMENT_FACADE[[#This Row],[≤ 6 m (a à c)]],REFERENCEMENT_FACADE[[#This Row],[≤ 6 m (d)]]),
IF(AND(6&lt;HAUT_VISEE,HAUT_VISEE&lt;=9),IF(OR(MID(SITUA_VISEE,1,1)="a",MID(SITUA_VISEE,1,1)="b",MID(SITUA_VISEE,1,1)="c"),REFERENCEMENT_FACADE[[#This Row],[≤ 9 m (a à c)]],REFERENCEMENT_FACADE[[#This Row],[≤ 9 m (d)]]),
IF(AND(9&lt;HAUT_VISEE,HAUT_VISEE&lt;=10),IF(OR(MID(SITUA_VISEE,1,1)="a",MID(SITUA_VISEE,1,1)="b",MID(SITUA_VISEE,1,1)="c"),REFERENCEMENT_FACADE[[#This Row],[≤ 10 m (a à c)]],REFERENCEMENT_FACADE[[#This Row],[≤ 10 m (d)]]),
IF(AND(10&lt;HAUT_VISEE,HAUT_VISEE&lt;=18),IF(OR(MID(SITUA_VISEE,1,1)="a",MID(SITUA_VISEE,1,1)="b",MID(SITUA_VISEE,1,1)="c"),REFERENCEMENT_FACADE[[#This Row],[≤ 18 m (a à c)]],REFERENCEMENT_FACADE[[#This Row],[≤ 18 m (d)]]),
IF(AND(18&lt;HAUT_VISEE,HAUT_VISEE&lt;=28),IF(OR(MID(SITUA_VISEE,1,1)="a",MID(SITUA_VISEE,1,1)="b",MID(SITUA_VISEE,1,1)="c"),REFERENCEMENT_FACADE[[#This Row],[≤ 28 m (a à c)]],REFERENCEMENT_FACADE[[#This Row],[≤ 28 m (d)]]),
IF(AND(28&lt;HAUT_VISEE,HAUT_VISEE&lt;=34),IF(OR(MID(SITUA_VISEE,1,1)="a",MID(SITUA_VISEE,1,1)="b",MID(SITUA_VISEE,1,1)="c"),REFERENCEMENT_FACADE[[#This Row],[≤ 34 m (a à c)]],REFERENCEMENT_FACADE[[#This Row],[≤ 34 m (d)]]),
IF(AND(34&lt;HAUT_VISEE,HAUT_VISEE&lt;=36),IF(OR(MID(SITUA_VISEE,1,1)="a",MID(SITUA_VISEE,1,1)="b",MID(SITUA_VISEE,1,1)="c"),REFERENCEMENT_FACADE[[#This Row],[≤ 36 m (a à c)]],REFERENCEMENT_FACADE[[#This Row],[≤ 36 m (d)]]),
IF(AND(36&lt;HAUT_VISEE,HAUT_VISEE&lt;=40),IF(OR(MID(SITUA_VISEE,1,1)="a",MID(SITUA_VISEE,1,1)="b",MID(SITUA_VISEE,1,1)="c"),REFERENCEMENT_FACADE[[#This Row],[≤ 40 m (a à c)]],REFERENCEMENT_FACADE[[#This Row],[≤ 40 m (d)]]),
IF(AND(40&lt;HAUT_VISEE,HAUT_VISEE&lt;=50),IF(OR(MID(SITUA_VISEE,1,1)="a",MID(SITUA_VISEE,1,1)="b",MID(SITUA_VISEE,1,1)="c"),REFERENCEMENT_FACADE[[#This Row],[≤ 50 m (a à c)]],REFERENCEMENT_FACADE[[#This Row],[≤ 50 m (d)]])))))))))))</f>
        <v>Nb : Le critère de recherche par hauteur n'étant pas coché ou les données (hauteur ou situation) n'étant pas saisies, l'utilisateur est alerté qu'il peut exister des limites de hauteurs et des dispositions particulières données dans le référentiel technique du procédé qui ne sont pas affichées. 
Le logiciel peut les faire apparaitre, pour ce faire : 
 - la case de recherche en fonction de la hauteur doit être cochée ;
 - les données de hauteur ET de situation du bâtiment doivent être saisies.</v>
      </c>
      <c r="CN42" s="117">
        <f ca="1">REFERENCEMENT_FACADE[[#This Row],[VALIDITE]]</f>
        <v>1</v>
      </c>
      <c r="CO42" s="48">
        <f>IF(RECH_SUPPORT=TRUE,IF(MID(REFERENCEMENT_FACADE[[#This Row],[Colonne support visé]],1,3)="OUI",1,IF(OR(MID(REFERENCEMENT_FACADE[[#This Row],[Colonne support visé]],1,3)="non",MID(REFERENCEMENT_FACADE[[#This Row],[Colonne support visé]],1,2)="SO"),0,0)),1)</f>
        <v>1</v>
      </c>
      <c r="CP42" s="48">
        <f>IF(RECH_HAUTEUR=FALSE,1,IF(AND(MID(REFERENCEMENT_FACADE[[#This Row],[Colonne situation visé]],1,3)="oui",HAUT_VISEE&lt;=REFERENCEMENT_FACADE[[#This Row],[LIMITATION DE HAUTEUR DE FACADE]],HAUT_VISEE&lt;&gt;"",SITUA_VISEE&lt;&gt;""),1,IF(MID(REFERENCEMENT_FACADE[[#This Row],[Colonne situation visé]],1,3)="non",0,"ERREUR")))</f>
        <v>1</v>
      </c>
      <c r="CQ42" s="48">
        <f>IF(RECH_CATEGORIE=FALSE,1,IF(REFERENCEMENT_FACADE[[#This Row],[Colonne catégorie visée]]="ERREUR",0,IF(AND(RECH_CATEGORIE=TRUE,MATCH(VALUE(LEFT(REFERENCEMENT_FACADE[[#This Row],[Colonne zone visée]],1)),LISTE_ZONE_SISMIQUE,0)&gt;=MATCH(ZONE_SIS_VISEE,LISTE_ZONE_SISMIQUE,0),MATCH(REFERENCEMENT_FACADE[[#This Row],[Colonne catégorie visée]],LISTE_CATEGORIE_BATIMENT,0)&gt;=MATCH(CATEG_VISEE,LISTE_CATEGORIE_BATIMENT,0)),1,0)))</f>
        <v>1</v>
      </c>
      <c r="CR42" s="48">
        <f ca="1">IF(REFERENCEMENT_FACADE[[#This Row],[Eligibilité procédé]]&lt;&gt;0,COUNTIF(REFERENCEMENT_FACADE[Eligibilité procédé],"&lt;="&amp;REFERENCEMENT_FACADE[[#This Row],[Eligibilité procédé]])-COUNTIF(REFERENCEMENT_FACADE[Eligibilité procédé],"=0"),ROWS(REFERENCEMENT_FACADE[Ordre]))</f>
        <v>25</v>
      </c>
      <c r="CS42" s="48">
        <f ca="1">IF(COUNTIF((REFERENCEMENT_FACADE[[#This Row],[Validité]:[zone de simicité]]),"&lt;&gt;"&amp;"")=SUM(REFERENCEMENT_FACADE[[#This Row],[Validité]:[zone de simicité]]),ROW(REFERENCEMENT_FACADE[[#This Row],[zone de simicité]]),"")</f>
        <v>42</v>
      </c>
      <c r="CT42" s="48" t="str">
        <f>CONCATENATE(REFERENCEMENT_FACADE[[#This Row],[TYPE DE DOCUMENT DE REFERENCE]]," ",REFERENCEMENT_FACADE[[#This Row],[REF]]," du procédé ",REFERENCEMENT_FACADE[[#This Row],[NOM COMMERCIAL DU PROCEDE]]," : vise la pose sur : ",IF(MID(REFERENCEMENT_FACADE[[#This Row],[COB (NF DTU 31.2)]],1,3)="OUI","COB (NF DTU 31.2) ; ",""),IF(MID(REFERENCEMENT_FACADE[[#This Row],[CLT (Sous AT/DTA)]],1,3)="OUI","CLT (Sous AT/DTA)) ; ",""),IF(MID(REFERENCEMENT_FACADE[[#This Row],[FOB (NF DTU 31.4)]],1,3)="OUI","FOB (NF DTU 31.4) ; ",""),IF(MID(REFERENCEMENT_FACADE[[#This Row],[FOB (Sous AT/DTA/ATEx)]],1,3)="OUI","FOB (Sous AT/DTA/ATEx) ; ",""),"pour une hauteur max de ",REFERENCEMENT_FACADE[[#This Row],[LIMITATION DE HAUTEUR DE FACADE]],"m")</f>
        <v>Avis Technique 2.2/21-1819_V2 du procédé CLAD / SMART sur Support Bois : vise la pose sur : COB (NF DTU 31.2) ; CLT (Sous AT/DTA)) ; pour une hauteur max de 18m</v>
      </c>
    </row>
    <row r="43" spans="1:98" s="5" customFormat="1" ht="216" x14ac:dyDescent="0.3">
      <c r="A43" s="141">
        <v>44230</v>
      </c>
      <c r="B43" s="43" t="s">
        <v>125</v>
      </c>
      <c r="C43" s="125" t="s">
        <v>1589</v>
      </c>
      <c r="D43" s="43" t="s">
        <v>626</v>
      </c>
      <c r="E43" s="43" t="s">
        <v>1410</v>
      </c>
      <c r="F43" s="43" t="s">
        <v>48</v>
      </c>
      <c r="G43" s="44" t="s">
        <v>49</v>
      </c>
      <c r="H43" s="86" t="s">
        <v>27</v>
      </c>
      <c r="I43" s="82" t="s">
        <v>9</v>
      </c>
      <c r="J43" s="38" t="s">
        <v>10</v>
      </c>
      <c r="K43" s="39" t="s">
        <v>10</v>
      </c>
      <c r="L43" s="68" t="str">
        <f>IF(REFERENCEMENT_FACADE[[#This Row],[Charpente bois (NF DTU 31.1)]]="OUI","SO",IF(OR(REFERENCEMENT_FACADE[[#This Row],[FOB (Sous AT/DTA/ATEx)]]="OUI",REFERENCEMENT_FACADE[[#This Row],[FOB (NF DTU 31.4)]]="OUI"),"OUI","SO"))</f>
        <v>SO</v>
      </c>
      <c r="M43" s="65" t="s">
        <v>159</v>
      </c>
      <c r="N43" s="42" t="s">
        <v>9</v>
      </c>
      <c r="O43" s="43" t="s">
        <v>9</v>
      </c>
      <c r="P43" s="43" t="s">
        <v>9</v>
      </c>
      <c r="Q43" s="43" t="s">
        <v>10</v>
      </c>
      <c r="R43" s="43" t="s">
        <v>10</v>
      </c>
      <c r="S43" s="43" t="s">
        <v>10</v>
      </c>
      <c r="T43" s="43" t="s">
        <v>10</v>
      </c>
      <c r="U43" s="43" t="s">
        <v>10</v>
      </c>
      <c r="V43" s="43" t="s">
        <v>10</v>
      </c>
      <c r="W43" s="44" t="s">
        <v>10</v>
      </c>
      <c r="X43" s="45" t="s">
        <v>9</v>
      </c>
      <c r="Y43" s="43" t="s">
        <v>10</v>
      </c>
      <c r="Z43" s="43" t="s">
        <v>10</v>
      </c>
      <c r="AA43" s="43" t="s">
        <v>10</v>
      </c>
      <c r="AB43" s="43" t="s">
        <v>10</v>
      </c>
      <c r="AC43" s="43" t="s">
        <v>10</v>
      </c>
      <c r="AD43" s="43" t="s">
        <v>10</v>
      </c>
      <c r="AE43" s="43" t="s">
        <v>10</v>
      </c>
      <c r="AF43" s="43" t="s">
        <v>10</v>
      </c>
      <c r="AG43" s="44" t="s">
        <v>10</v>
      </c>
      <c r="AH43" s="163"/>
      <c r="AI43" s="164"/>
      <c r="AJ43" s="120" t="s">
        <v>1726</v>
      </c>
      <c r="AK43" s="120" t="s">
        <v>1726</v>
      </c>
      <c r="AL43" s="120" t="s">
        <v>1726</v>
      </c>
      <c r="AM43" s="41"/>
      <c r="AN43" s="41"/>
      <c r="AO43" s="41"/>
      <c r="AP43" s="41"/>
      <c r="AQ43" s="41"/>
      <c r="AR43" s="41"/>
      <c r="AS43" s="41"/>
      <c r="AT43" s="120" t="s">
        <v>1726</v>
      </c>
      <c r="AU43" s="41"/>
      <c r="AV43" s="41"/>
      <c r="AW43" s="41"/>
      <c r="AX43" s="41"/>
      <c r="AY43" s="41"/>
      <c r="AZ43" s="41"/>
      <c r="BA43" s="41"/>
      <c r="BB43" s="41"/>
      <c r="BC43" s="41"/>
      <c r="BD43" s="84" t="s">
        <v>1408</v>
      </c>
      <c r="BE43" s="42">
        <v>4</v>
      </c>
      <c r="BF43" s="43">
        <v>2</v>
      </c>
      <c r="BG43" s="43">
        <v>1</v>
      </c>
      <c r="BH43" s="43">
        <v>1</v>
      </c>
      <c r="BI43" s="84"/>
      <c r="BJ43" s="40" t="s">
        <v>1394</v>
      </c>
      <c r="BK43" s="158" t="s">
        <v>690</v>
      </c>
      <c r="BL43" s="42">
        <v>0</v>
      </c>
      <c r="BM43" s="43" t="s">
        <v>49</v>
      </c>
      <c r="BN43" s="79" t="s">
        <v>12</v>
      </c>
      <c r="BO43" s="43" t="s">
        <v>211</v>
      </c>
      <c r="BP43" s="81">
        <v>43921</v>
      </c>
      <c r="BQ43" s="81">
        <v>44018</v>
      </c>
      <c r="BR43" s="81">
        <v>46022</v>
      </c>
      <c r="BS43" s="123">
        <f ca="1">+(REFERENCEMENT_FACADE[[#This Row],[AVIS LIMITE AU / VALIDITE]]&gt;=TODAY())*1</f>
        <v>1</v>
      </c>
      <c r="BT43" s="43" t="s">
        <v>9</v>
      </c>
      <c r="BU43" s="43" t="str">
        <f ca="1">IF(REFERENCEMENT_FACADE[[#This Row],[ -&gt; AT/DTA : Sur liste verte C2p (OUI/NON)
-&gt; ATex (Avis favorable / Avis défavorable)
-&gt; Autre : SO]]&lt;&gt;"",IF(AND(OR(REFERENCEMENT_FACADE[[#This Row],[ -&gt; AT/DTA : Sur liste verte C2p (OUI/NON)
-&gt; ATex (Avis favorable / Avis défavorable)
-&gt; Autre : SO]]="OUI",REFERENCEMENT_FACADE[[#This Row],[ -&gt; AT/DTA : Sur liste verte C2p (OUI/NON)
-&gt; ATex (Avis favorable / Avis défavorable)
-&gt; Autre : SO]]="FAVORABLE",REFERENCEMENT_FACADE[[#This Row],[ -&gt; AT/DTA : Sur liste verte C2p (OUI/NON)
-&gt; ATex (Avis favorable / Avis défavorable)
-&gt; Autre : SO]]="SO
(DTU)",REFERENCEMENT_FACADE[[#This Row],[ -&gt; AT/DTA : Sur liste verte C2p (OUI/NON)
-&gt; ATex (Avis favorable / Avis défavorable)
-&gt; Autre : SO]]="SO 
(RECO -RAGE)",REFERENCEMENT_FACADE[[#This Row],[ -&gt; AT/DTA : Sur liste verte C2p (OUI/NON)
-&gt; ATex (Avis favorable / Avis défavorable)
-&gt; Autre : SO]]="OUI AVEC UN SUIVI DU RETOUR D'EXPERIENCE",
REFERENCEMENT_FACADE[[#This Row],[ -&gt; AT/DTA : Sur liste verte C2p (OUI/NON)
-&gt; ATex (Avis favorable / Avis défavorable)
-&gt; Autre : SO]]="SO 
(RP)"),REFERENCEMENT_FACADE[[#This Row],[VALIDITE]]=1),"TC",IF(REFERENCEMENT_FACADE[[#This Row],[VALIDITE]]=0,"TNC"&amp;CHAR(10)&amp;"(L'évaluation technique n'est plus valide)",IF(REFERENCEMENT_FACADE[[#This Row],[TYPE DE DOCUMENT DE REFERENCE]]="Appréciation Technique de Transition","TNC"&amp;CHAR(10)&amp;"(Les Appréciations Techniques de Transition ne sont pas reconnues en technique courante)",IF(REFERENCEMENT_FACADE[[#This Row],[ -&gt; AT/DTA : Sur liste verte C2p (OUI/NON)
-&gt; ATex (Avis favorable / Avis défavorable)
-&gt; Autre : SO]]="NON (EVALUATION RECENTE)","TNC"&amp;CHAR(10)&amp;"(Non sur liste verte de la C2p à date de référencement / EVALUATION RECENTE)","TNC"&amp;CHAR(10)&amp;"(N'est pas sur liste verte de la C2p à date du référencement)")))))</f>
        <v>TC</v>
      </c>
      <c r="BV43" s="44" t="s">
        <v>845</v>
      </c>
      <c r="BW43" s="42"/>
      <c r="BX43" s="43"/>
      <c r="BY43" s="44"/>
      <c r="BZ43" s="58" t="s">
        <v>657</v>
      </c>
      <c r="CA43" s="134" t="s">
        <v>565</v>
      </c>
      <c r="CB43" s="136"/>
      <c r="CC43" s="48" t="str">
        <f>IF(OR(REFERENCEMENT_FACADE[[#This Row],[TYPE DE DOCUMENT DE REFERENCE]]="Document Technique d'Application (DTA)",REFERENCEMENT_FACADE[[#This Row],[TYPE DE DOCUMENT DE REFERENCE]]="Avis Technique"),CONCATENATE("https://evaluation.cstb.fr/fr/avis-technique/detail/",SUBSTITUTE(REFERENCEMENT_FACADE[[#This Row],[REF]],"/","-"),"/"),IF(REFERENCEMENT_FACADE[[#This Row],[TYPE DE DOCUMENT DE REFERENCE]]=("Appréciation Technique d'Expérimentation (ATEx cas a)"),CONCATENATE("https://evaluation.cstb.fr/fr/appreciation-technique-expertise-atex/detail/",SUBSTITUTE(REFERENCEMENT_FACADE[[#This Row],[REF]],"_","-"),"/"),CONCATENATE("https://evaluation.cstb.fr/fr/appreciation-technique-transition-att/download/att-",SUBSTITUTE(SUBSTITUTE(REFERENCEMENT_FACADE[[#This Row],[REF]],"/","-"),"_","-"),"/")))</f>
        <v>https://evaluation.cstb.fr/fr/avis-technique/detail/2.2-16-1752_V1 /</v>
      </c>
      <c r="CD43" s="48" t="s">
        <v>787</v>
      </c>
      <c r="CE43" s="48" t="str">
        <f>CONCATENATE(IF(REFERENCEMENT_FACADE[[#This Row],[Ancienne version]]=""," ",CONCATENATE(IF(OR(REFERENCEMENT_FACADE[[#This Row],[TYPE DE DOCUMENT DE REFERENCE]]="Avis Technique",REFERENCEMENT_FACADE[[#This Row],[TYPE DE DOCUMENT DE REFERENCE]]="ATEx"),"L'","Le "),REFERENCEMENT_FACADE[[#This Row],[TYPE DE DOCUMENT DE REFERENCE]]," n°",REFERENCEMENT_FACADE[[#This Row],[REF]]," annule et remplace ",IF(OR(REFERENCEMENT_FACADE[[#This Row],[TYPE DE DOCUMENT DE REFERENCE]]="Avis Technique",REFERENCEMENT_FACADE[[#This Row],[TYPE DE DOCUMENT DE REFERENCE]]="ATEx"),"l' ","le "),REFERENCEMENT_FACADE[[#This Row],[TYPE DE DOCUMENT DE REFERENCE]]," n° ",REFERENCEMENT_FACADE[[#This Row],[Ancienne version]])),
IF(AND(REFERENCEMENT_FACADE[[#This Row],[Ancienne version]]&lt;&gt;"",REFERENCEMENT_FACADE[[#This Row],[ -&gt; AT/DTA : Sur liste verte C2p (OUI/NON)
-&gt; ATex (Avis favorable / Avis défavorable)
-&gt; Autre : SO]]="OUI"),CHAR(10),""),
IF(REFERENCEMENT_FACADE[[#This Row],[ -&gt; AT/DTA : Sur liste verte C2p (OUI/NON)
-&gt; ATex (Avis favorable / Avis défavorable)
-&gt; Autre : SO]]="OUI","Sur liste verte de la C2p à la date du référencement",""))</f>
        <v>L'Avis Technique n°2.2/16-1752_V1  annule et remplace l' Avis Technique n° 2.2/16-1752
Sur liste verte de la C2p à la date du référencement</v>
      </c>
      <c r="CF43" s="48" t="str">
        <f>IF((SUPP_VISE=LISTES!$Q$2),REFERENCEMENT_FACADE[[#This Row],[Charpente bois (NF DTU 31.1)]],
IF((SUPP_VISE=LISTES!$Q$3),REFERENCEMENT_FACADE[[#This Row],[COB (NF DTU 31.2)]],
IF((SUPP_VISE=LISTES!$Q$4),REFERENCEMENT_FACADE[[#This Row],[FOB (NF DTU 31.4)]],
IF((SUPP_VISE=LISTES!$Q$5),REFERENCEMENT_FACADE[[#This Row],[FOB (Sous AT/DTA/ATEx)]],
IF((SUPP_VISE=LISTES!$Q$6),REFERENCEMENT_FACADE[[#This Row],[FOB (NF DTU 31.4 et/ou Sous AT/DTA/Atex)]],
IF((SUPP_VISE=LISTES!$Q$7),REFERENCEMENT_FACADE[[#This Row],[CLT (Sous AT/DTA)]],"ERREUR"))))))</f>
        <v>ERREUR</v>
      </c>
      <c r="CG43" s="48" t="str">
        <f>IF((HAUT_VISEE&lt;=6),IF(OR(MID(SITUA_VISEE,1,1)="a",MID(SITUA_VISEE,1,1)="b",MID(SITUA_VISEE,1,1)="c"),REFERENCEMENT_FACADE[[#This Row],[≤ 6 m (situation a à c)]],REFERENCEMENT_FACADE[[#This Row],[≤ 6 m (situation d)]]),
IF(AND(6&lt;HAUT_VISEE,HAUT_VISEE&lt;=9),IF(OR(MID(SITUA_VISEE,1,1)="a",MID(SITUA_VISEE,1,1)="b",MID(SITUA_VISEE,1,1)="c"),REFERENCEMENT_FACADE[[#This Row],[≤ 9 m (situation a à c)]],REFERENCEMENT_FACADE[[#This Row],[≤ 9 m (situation d)]]),
IF(AND(9&lt;HAUT_VISEE,HAUT_VISEE&lt;=10),IF(OR(MID(SITUA_VISEE,1,1)="a",MID(SITUA_VISEE,1,1)="b",MID(SITUA_VISEE,1,1)="c"),REFERENCEMENT_FACADE[[#This Row],[≤ 10 m (situation a à c)]],REFERENCEMENT_FACADE[[#This Row],[≤ 10 m (situation d)]]),
IF(AND(10&lt;HAUT_VISEE,HAUT_VISEE&lt;=18),IF(OR(MID(SITUA_VISEE,1,1)="a",MID(SITUA_VISEE,1,1)="b",MID(SITUA_VISEE,1,1)="c"),REFERENCEMENT_FACADE[[#This Row],[≤ 15 m (situation a à c)]],REFERENCEMENT_FACADE[[#This Row],[≤ 15 m (situation d)]]),
IF(AND(10&lt;HAUT_VISEE,HAUT_VISEE&lt;=18),IF(OR(MID(SITUA_VISEE,1,1)="a",MID(SITUA_VISEE,1,1)="b",MID(SITUA_VISEE,1,1)="c"),REFERENCEMENT_FACADE[[#This Row],[≤ 18 m (situation a à c)]],REFERENCEMENT_FACADE[[#This Row],[≤ 18 m (situation d)]]),
IF(AND(18&lt;HAUT_VISEE,HAUT_VISEE&lt;=28),IF(OR(MID(SITUA_VISEE,1,1)="a",MID(SITUA_VISEE,1,1)="b",MID(SITUA_VISEE,1,1)="c"),REFERENCEMENT_FACADE[[#This Row],[≤ 28 m (situation a à c)]],REFERENCEMENT_FACADE[[#This Row],[≤ 28 m (situation d)]]),
IF(AND(28&lt;HAUT_VISEE,HAUT_VISEE&lt;=34),IF(OR(MID(SITUA_VISEE,1,1)="a",MID(SITUA_VISEE,1,1)="b",MID(SITUA_VISEE,1,1)="c"),REFERENCEMENT_FACADE[[#This Row],[≤ 34 m (situation a à c)]],REFERENCEMENT_FACADE[[#This Row],[≤ 34 m (situation d)]]),
IF(AND(34&lt;HAUT_VISEE,HAUT_VISEE&lt;=36),IF(OR(MID(SITUA_VISEE,1,1)="a",MID(SITUA_VISEE,1,1)="b",MID(SITUA_VISEE,1,1)="c"),REFERENCEMENT_FACADE[[#This Row],[≤ 36 m (situation a à c)]],REFERENCEMENT_FACADE[[#This Row],[≤ 36 m (situation d)]]),
IF(AND(36&lt;HAUT_VISEE,HAUT_VISEE&lt;=40),IF(OR(MID(SITUA_VISEE,1,1)="a",MID(SITUA_VISEE,1,1)="b",MID(SITUA_VISEE,1,1)="c"),REFERENCEMENT_FACADE[[#This Row],[≤ 40 m (situation a à c)]],REFERENCEMENT_FACADE[[#This Row],[≤ 40 m (situation d)]]),
IF(AND(40&lt;HAUT_VISEE,HAUT_VISEE&lt;=50),IF(OR(MID(SITUA_VISEE,1,1)="a",MID(SITUA_VISEE,1,1)="b",MID(SITUA_VISEE,1,1)="c"),REFERENCEMENT_FACADE[[#This Row],[≤ 50 m (situation a à c)]],REFERENCEMENT_FACADE[[#This Row],[≤ 50 m (situation d)]]),"ERREUR"))))))))))</f>
        <v>OUI</v>
      </c>
      <c r="CH43" s="48">
        <f>IF(MID(SITUA_VISEE,1,1)="d",
IF(MID(REFERENCEMENT_FACADE[[#This Row],[≤ 50 m (situation d)]],1,3)="OUI",50,IF(MID(REFERENCEMENT_FACADE[[#This Row],[≤ 40 m (situation d)]],1,3)="OUI",40,IF(MID(REFERENCEMENT_FACADE[[#This Row],[≤ 36 m (situation d)]],1,3)="OUI",36,IF(MID(REFERENCEMENT_FACADE[[#This Row],[≤ 34 m (situation d)]],1,3)="OUI",34,IF(MID(REFERENCEMENT_FACADE[[#This Row],[≤ 28 m (situation d)]],1,3)="OUI",28,IF(MID(REFERENCEMENT_FACADE[[#This Row],[≤ 18 m (situation d)]],1,3)="OUI",18,IF(MID(REFERENCEMENT_FACADE[[#This Row],[≤ 15 m (situation d)]],1,3)="OUI",15,IF(MID(REFERENCEMENT_FACADE[[#This Row],[≤ 10 m (situation d)]],1,3)="OUI",10,IF(MID(REFERENCEMENT_FACADE[[#This Row],[≤ 9 m (situation d)]],1,3)="OUI",9,IF(MID(REFERENCEMENT_FACADE[[#This Row],[≤ 6 m (situation d)]],1,3)="OUI",6,"")))))))))),
IF(MID(REFERENCEMENT_FACADE[[#This Row],[≤ 50 m (situation a à c)]],1,3)="OUI",50,IF(MID(REFERENCEMENT_FACADE[[#This Row],[≤ 40 m (situation a à c)]],1,3)="OUI",40,IF(MID(REFERENCEMENT_FACADE[[#This Row],[≤ 36 m (situation a à c)]],1,3)="OUI",36,IF(MID(REFERENCEMENT_FACADE[[#This Row],[≤ 34 m (situation a à c)]],1,3)="OUI",34,IF(MID(REFERENCEMENT_FACADE[[#This Row],[≤ 28 m (situation a à c)]],1,3)="OUI",28,IF(MID(REFERENCEMENT_FACADE[[#This Row],[≤ 18 m (situation a à c)]],1,3)="OUI",18,IF(MID(REFERENCEMENT_FACADE[[#This Row],[≤ 15 m (situation a à c)]],1,3)="OUI",15,IF(MID(REFERENCEMENT_FACADE[[#This Row],[≤ 10 m (situation a à c)]],1,3)="OUI",10,IF(MID(REFERENCEMENT_FACADE[[#This Row],[≤ 9 m (situation a à c)]],1,3)="OUI",9,IF(MID(REFERENCEMENT_FACADE[[#This Row],[≤ 6 m (situation a à c)]],1,3)="OUI",6,"")))))))))))</f>
        <v>10</v>
      </c>
      <c r="CI43" s="48" t="str">
        <f>IF(RECH_CATEGORIE=TRUE,IF((CATEG_VISEE=LISTES!$O$2),REFERENCEMENT_FACADE[[#This Row],[I]],
IF((CATEG_VISEE=LISTES!$O$3),REFERENCEMENT_FACADE[[#This Row],[II]],
IF((CATEG_VISEE=LISTES!$O$4),REFERENCEMENT_FACADE[[#This Row],[III]],
IF((CATEG_VISEE=LISTES!$O$5),REFERENCEMENT_FACADE[[#This Row],[IV]],"ERREUR")))),
REFERENCEMENT_FACADE[[#This Row],[I]]&amp;CHAR(10)&amp;REFERENCEMENT_FACADE[[#This Row],[II]]&amp;CHAR(10)&amp;REFERENCEMENT_FACADE[[#This Row],[III]]&amp;CHAR(10)&amp;REFERENCEMENT_FACADE[[#This Row],[IV]])</f>
        <v>4
2
1
1</v>
      </c>
      <c r="CJ43" s="48" t="str">
        <f>IF(RECH_CATEGORIE=TRUE,IF(OR(REFERENCEMENT_FACADE[[#This Row],[I]]="NC",REFERENCEMENT_FACADE[[#This Row],[II]]="NC",REFERENCEMENT_FACADE[[#This Row],[III]]="NC",REFERENCEMENT_FACADE[[#This Row],[IV]]="NC"),"ERREUR",IF(MID(ZONE_SIS_VISEE,1,1)&lt;=MID(REFERENCEMENT_FACADE[[#This Row],[IV]],1,1),REFERENCEMENT_FACADE[[#Headers],[IV]],IF(MID(ZONE_SIS_VISEE,1,1)&lt;=MID(REFERENCEMENT_FACADE[[#This Row],[III]],1,1),REFERENCEMENT_FACADE[[#Headers],[III]],IF(MID(ZONE_SIS_VISEE,1,1)&lt;=MID(REFERENCEMENT_FACADE[[#This Row],[II]],1,1),REFERENCEMENT_FACADE[[#Headers],[II]],IF(MID(ZONE_SIS_VISEE,1,1)&lt;=MID(REFERENCEMENT_FACADE[[#This Row],[I]],1,1),REFERENCEMENT_FACADE[[#Headers],[I]],""))))),
REFERENCEMENT_FACADE[[#Headers],[I]]&amp;CHAR(10)&amp;REFERENCEMENT_FACADE[[#Headers],[II]]&amp;CHAR(10)&amp;REFERENCEMENT_FACADE[[#Headers],[III]]&amp;CHAR(10)&amp;REFERENCEMENT_FACADE[[#Headers],[IV]])</f>
        <v>I
II
III
IV</v>
      </c>
      <c r="CK43" s="48" t="str">
        <f>CONCATENATE(IF(MID(REFERENCEMENT_FACADE[[#This Row],[Charpente bois (NF DTU 31.1)]],1,3)="oui",LISTES!$Q$2,""),IF(AND(MID(REFERENCEMENT_FACADE[[#This Row],[COB (NF DTU 31.2)]],1,3)="oui",MID(REFERENCEMENT_FACADE[[#This Row],[Charpente bois (NF DTU 31.1)]],1,3)="oui")," / ",""),IF(MID(REFERENCEMENT_FACADE[[#This Row],[COB (NF DTU 31.2)]],1,3)="oui",LISTES!$Q$3,""),IF(OR(AND(MID(REFERENCEMENT_FACADE[[#This Row],[COB (NF DTU 31.2)]],1,3)="oui",MID(REFERENCEMENT_FACADE[[#This Row],[FOB (NF DTU 31.4)]],1,3)="oui"),AND(MID(REFERENCEMENT_FACADE[[#This Row],[COB (NF DTU 31.2)]],1,3)="oui",MID(REFERENCEMENT_FACADE[[#This Row],[CLT (Sous AT/DTA)]],1,3)="oui"))," / ",""),IF(MID(REFERENCEMENT_FACADE[[#This Row],[FOB (NF DTU 31.4)]],1,3)="oui",LISTES!$Q$4,""),IF(AND(MID(REFERENCEMENT_FACADE[[#This Row],[CLT (Sous AT/DTA)]],1,3)="oui",MID(REFERENCEMENT_FACADE[[#This Row],[FOB (NF DTU 31.4)]],1,3)="oui")," / ",""),IF(MID(REFERENCEMENT_FACADE[[#This Row],[CLT (Sous AT/DTA)]],1,3)="oui",LISTES!$Q$7,IF(MID(REFERENCEMENT_FACADE[[#This Row],[FOB (Sous AT/DTA/ATEx)]],1,3)="oui",LISTES!$Q$5,"")))</f>
        <v>COB (NF DTU 31.2) / CLT (Sous AT/DTA)</v>
      </c>
      <c r="CL43" s="48" t="str">
        <f>IF(AND(RECH_HAUTEUR=TRUE,HAUT_VISEE&lt;&gt;"",SITUA_VISEE&lt;&gt;""),IF(MID(SITUA_VISEE,1,1)="d",
IF(MID(REFERENCEMENT_FACADE[[#This Row],[≤ 50 m (situation d)]],1,3)="OUI","≤ 50 m",IF(MID(REFERENCEMENT_FACADE[[#This Row],[≤ 40 m (situation d)]],1,3)="OUI","≤ 40 m",IF(MID(REFERENCEMENT_FACADE[[#This Row],[≤ 36 m (situation d)]],1,3)="OUI","≤ 36 m",IF(MID(REFERENCEMENT_FACADE[[#This Row],[≤ 34 m (situation d)]],1,3)="OUI","≤ 34 m",IF(MID(REFERENCEMENT_FACADE[[#This Row],[≤ 28 m (situation d)]],1,3)="OUI","≤ 28 m",IF(MID(REFERENCEMENT_FACADE[[#This Row],[≤ 18 m (situation d)]],1,3)="OUI","≤ 18 m",IF(MID(REFERENCEMENT_FACADE[[#This Row],[≤ 15 m (situation d)]],1,3)="OUI","≤ 15 m",IF(MID(REFERENCEMENT_FACADE[[#This Row],[≤ 10 m (situation d)]],1,3)="OUI","≤ 10 m",IF(MID(REFERENCEMENT_FACADE[[#This Row],[≤ 9 m (situation d)]],1,3)="OUI","≤ 9 m",IF(MID(REFERENCEMENT_FACADE[[#This Row],[≤ 6 m (situation d)]],1,3)="OUI","≤ 6 m","")))))))))),
IF(MID(REFERENCEMENT_FACADE[[#This Row],[≤ 50 m (situation a à c)]],1,3)="OUI","≤ 50 m",IF(MID(REFERENCEMENT_FACADE[[#This Row],[≤ 40 m (situation a à c)]],1,3)="OUI","≤ 40 m",IF(MID(REFERENCEMENT_FACADE[[#This Row],[≤ 36 m (situation a à c)]],1,3)="OUI","≤ 36 m",IF(MID(REFERENCEMENT_FACADE[[#This Row],[≤ 34 m (situation a à c)]],1,3)="OUI","≤ 34 m",IF(MID(REFERENCEMENT_FACADE[[#This Row],[≤ 28 m (situation a à c)]],1,3)="OUI","≤ 28 m",IF(MID(REFERENCEMENT_FACADE[[#This Row],[≤ 18 m (situation a à c)]],1,3)="OUI","≤ 18 m",IF(MID(REFERENCEMENT_FACADE[[#This Row],[≤ 15 m (situation a à c)]],1,3)="OUI","≤ 15 m",IF(MID(REFERENCEMENT_FACADE[[#This Row],[≤ 10 m (situation a à c)]],1,3)="OUI","≤ 10 m",IF(MID(REFERENCEMENT_FACADE[[#This Row],[≤ 9 m (situation a à c)]],1,3)="OUI","≤ 9 m",IF(MID(REFERENCEMENT_FACADE[[#This Row],[≤ 6 m (situation a à c)]],1,3)="OUI","≤ 6 m",""))))))))))),
CONCATENATE(IF(MID(REFERENCEMENT_FACADE[[#This Row],[≤ 50 m (situation a à c)]],1,3)="OUI","(Situation a à c) h≤ 50 m"&amp;CHAR(10),IF(MID(REFERENCEMENT_FACADE[[#This Row],[≤ 40 m (situation a à c)]],1,3)="OUI","(Situation a à c) h≤ 40 m"&amp;CHAR(10),IF(MID(REFERENCEMENT_FACADE[[#This Row],[≤ 36 m (situation a à c)]],1,3)="OUI","(Situation a à c) h≤ 36 m"&amp;CHAR(10),IF(MID(REFERENCEMENT_FACADE[[#This Row],[≤ 34 m (situation a à c)]],1,3)="OUI","(Situation a à c) h≤ 34 m"&amp;CHAR(10),IF(MID(REFERENCEMENT_FACADE[[#This Row],[≤ 28 m (situation a à c)]],1,3)="OUI","(Situation a à c) h≤ 28 m"&amp;CHAR(10),IF(MID(REFERENCEMENT_FACADE[[#This Row],[≤ 18 m (situation a à c)]],1,3)="OUI","(Situation a à c) h≤ 18 m"&amp;CHAR(10),IF(MID(REFERENCEMENT_FACADE[[#This Row],[≤ 15 m (situation a à c)]],1,3)="OUI","(Situation a à c) h≤ 15 m"&amp;CHAR(10),IF(MID(REFERENCEMENT_FACADE[[#This Row],[≤ 10 m (situation a à c)]],1,3)="OUI","(Situation a à c) h≤ 10 m"&amp;CHAR(10),IF(MID(REFERENCEMENT_FACADE[[#This Row],[≤ 9 m (situation a à c)]],1,3)="OUI","(Situation a à c) h≤ 9 m"&amp;CHAR(10),IF(MID(REFERENCEMENT_FACADE[[#This Row],[≤ 6 m (situation a à c)]],1,3)="OUI","(Situation a à c) h≤ 6 m"&amp;CHAR(10),"")))))))))),IF(MID(REFERENCEMENT_FACADE[[#This Row],[≤ 50 m (situation d)]],1,3)="OUI","(Situation d) h≤ 50 m",IF(MID(REFERENCEMENT_FACADE[[#This Row],[≤ 40 m (situation d)]],1,3)="OUI","(Situation d) h≤ 40 m",IF(MID(REFERENCEMENT_FACADE[[#This Row],[≤ 36 m (situation d)]],1,3)="OUI","(Situation d) h≤ 36 m",IF(MID(REFERENCEMENT_FACADE[[#This Row],[≤ 34 m (situation d)]],1,3)="OUI","(Situation d) h≤ 34 m",IF(MID(REFERENCEMENT_FACADE[[#This Row],[≤ 28 m (situation d)]],1,3)="OUI","(Situation d) h≤ 28 m",IF(MID(REFERENCEMENT_FACADE[[#This Row],[≤ 18 m (situation d)]],1,3)="OUI","(Situation d) h≤ 18 m",IF(MID(REFERENCEMENT_FACADE[[#This Row],[≤ 15 m (situation d)]],1,3)="OUI","(Situation d) h≤ 15 m",IF(MID(REFERENCEMENT_FACADE[[#This Row],[≤ 10 m (situation d)]],1,3)="OUI","(Situation d) h≤ 10 m",IF(MID(REFERENCEMENT_FACADE[[#This Row],[≤ 9 m (situation d)]],1,3)="OUI","(Situation d) h≤ 9 m",IF(MID(REFERENCEMENT_FACADE[[#This Row],[≤ 6 m (situation d)]],1,3)="OUI","(Situation d) h≤ 6 m",""))))))))))))</f>
        <v>(Situation a à c) h≤ 10 m
(Situation d) h≤ 6 m</v>
      </c>
      <c r="CM43" s="48" t="str">
        <f>IF(OR(RECH_HAUTEUR=FALSE,HAUT_VISEE="",SITUA_VISEE=""),REFERENCEMENT_FACADE[[#This Row],[Cas où rien n''est sélectionné en hauteur]],
IF((HAUT_VISEE&lt;=6),IF(OR(MID(SITUA_VISEE,1,1)="a",MID(SITUA_VISEE,1,1)="b",MID(SITUA_VISEE,1,1)="c"),REFERENCEMENT_FACADE[[#This Row],[≤ 6 m (a à c)]],REFERENCEMENT_FACADE[[#This Row],[≤ 6 m (d)]]),
IF(AND(6&lt;HAUT_VISEE,HAUT_VISEE&lt;=9),IF(OR(MID(SITUA_VISEE,1,1)="a",MID(SITUA_VISEE,1,1)="b",MID(SITUA_VISEE,1,1)="c"),REFERENCEMENT_FACADE[[#This Row],[≤ 9 m (a à c)]],REFERENCEMENT_FACADE[[#This Row],[≤ 9 m (d)]]),
IF(AND(9&lt;HAUT_VISEE,HAUT_VISEE&lt;=10),IF(OR(MID(SITUA_VISEE,1,1)="a",MID(SITUA_VISEE,1,1)="b",MID(SITUA_VISEE,1,1)="c"),REFERENCEMENT_FACADE[[#This Row],[≤ 10 m (a à c)]],REFERENCEMENT_FACADE[[#This Row],[≤ 10 m (d)]]),
IF(AND(10&lt;HAUT_VISEE,HAUT_VISEE&lt;=18),IF(OR(MID(SITUA_VISEE,1,1)="a",MID(SITUA_VISEE,1,1)="b",MID(SITUA_VISEE,1,1)="c"),REFERENCEMENT_FACADE[[#This Row],[≤ 18 m (a à c)]],REFERENCEMENT_FACADE[[#This Row],[≤ 18 m (d)]]),
IF(AND(18&lt;HAUT_VISEE,HAUT_VISEE&lt;=28),IF(OR(MID(SITUA_VISEE,1,1)="a",MID(SITUA_VISEE,1,1)="b",MID(SITUA_VISEE,1,1)="c"),REFERENCEMENT_FACADE[[#This Row],[≤ 28 m (a à c)]],REFERENCEMENT_FACADE[[#This Row],[≤ 28 m (d)]]),
IF(AND(28&lt;HAUT_VISEE,HAUT_VISEE&lt;=34),IF(OR(MID(SITUA_VISEE,1,1)="a",MID(SITUA_VISEE,1,1)="b",MID(SITUA_VISEE,1,1)="c"),REFERENCEMENT_FACADE[[#This Row],[≤ 34 m (a à c)]],REFERENCEMENT_FACADE[[#This Row],[≤ 34 m (d)]]),
IF(AND(34&lt;HAUT_VISEE,HAUT_VISEE&lt;=36),IF(OR(MID(SITUA_VISEE,1,1)="a",MID(SITUA_VISEE,1,1)="b",MID(SITUA_VISEE,1,1)="c"),REFERENCEMENT_FACADE[[#This Row],[≤ 36 m (a à c)]],REFERENCEMENT_FACADE[[#This Row],[≤ 36 m (d)]]),
IF(AND(36&lt;HAUT_VISEE,HAUT_VISEE&lt;=40),IF(OR(MID(SITUA_VISEE,1,1)="a",MID(SITUA_VISEE,1,1)="b",MID(SITUA_VISEE,1,1)="c"),REFERENCEMENT_FACADE[[#This Row],[≤ 40 m (a à c)]],REFERENCEMENT_FACADE[[#This Row],[≤ 40 m (d)]]),
IF(AND(40&lt;HAUT_VISEE,HAUT_VISEE&lt;=50),IF(OR(MID(SITUA_VISEE,1,1)="a",MID(SITUA_VISEE,1,1)="b",MID(SITUA_VISEE,1,1)="c"),REFERENCEMENT_FACADE[[#This Row],[≤ 50 m (a à c)]],REFERENCEMENT_FACADE[[#This Row],[≤ 50 m (d)]])))))))))))</f>
        <v>Nb : Le critère de recherche par hauteur n'étant pas coché ou les données (hauteur ou situation) n'étant pas saisies, l'utilisateur est alerté qu'il peut exister des limites de hauteurs et des dispositions particulières données dans le référentiel technique du procédé qui ne sont pas affichées. 
Le logiciel peut les faire apparaitre, pour ce faire : 
 - la case de recherche en fonction de la hauteur doit être cochée ;
 - les données de hauteur ET de situation du bâtiment doivent être saisies.</v>
      </c>
      <c r="CN43" s="117">
        <f ca="1">REFERENCEMENT_FACADE[[#This Row],[VALIDITE]]</f>
        <v>1</v>
      </c>
      <c r="CO43" s="48">
        <f>IF(RECH_SUPPORT=TRUE,IF(MID(REFERENCEMENT_FACADE[[#This Row],[Colonne support visé]],1,3)="OUI",1,IF(OR(MID(REFERENCEMENT_FACADE[[#This Row],[Colonne support visé]],1,3)="non",MID(REFERENCEMENT_FACADE[[#This Row],[Colonne support visé]],1,2)="SO"),0,0)),1)</f>
        <v>1</v>
      </c>
      <c r="CP43" s="48">
        <f>IF(RECH_HAUTEUR=FALSE,1,IF(AND(MID(REFERENCEMENT_FACADE[[#This Row],[Colonne situation visé]],1,3)="oui",HAUT_VISEE&lt;=REFERENCEMENT_FACADE[[#This Row],[LIMITATION DE HAUTEUR DE FACADE]],HAUT_VISEE&lt;&gt;"",SITUA_VISEE&lt;&gt;""),1,IF(MID(REFERENCEMENT_FACADE[[#This Row],[Colonne situation visé]],1,3)="non",0,"ERREUR")))</f>
        <v>1</v>
      </c>
      <c r="CQ43" s="48">
        <f>IF(RECH_CATEGORIE=FALSE,1,IF(REFERENCEMENT_FACADE[[#This Row],[Colonne catégorie visée]]="ERREUR",0,IF(AND(RECH_CATEGORIE=TRUE,MATCH(VALUE(LEFT(REFERENCEMENT_FACADE[[#This Row],[Colonne zone visée]],1)),LISTE_ZONE_SISMIQUE,0)&gt;=MATCH(ZONE_SIS_VISEE,LISTE_ZONE_SISMIQUE,0),MATCH(REFERENCEMENT_FACADE[[#This Row],[Colonne catégorie visée]],LISTE_CATEGORIE_BATIMENT,0)&gt;=MATCH(CATEG_VISEE,LISTE_CATEGORIE_BATIMENT,0)),1,0)))</f>
        <v>1</v>
      </c>
      <c r="CR43" s="48">
        <f ca="1">IF(REFERENCEMENT_FACADE[[#This Row],[Eligibilité procédé]]&lt;&gt;0,COUNTIF(REFERENCEMENT_FACADE[Eligibilité procédé],"&lt;="&amp;REFERENCEMENT_FACADE[[#This Row],[Eligibilité procédé]])-COUNTIF(REFERENCEMENT_FACADE[Eligibilité procédé],"=0"),ROWS(REFERENCEMENT_FACADE[Ordre]))</f>
        <v>26</v>
      </c>
      <c r="CS43" s="48">
        <f ca="1">IF(COUNTIF((REFERENCEMENT_FACADE[[#This Row],[Validité]:[zone de simicité]]),"&lt;&gt;"&amp;"")=SUM(REFERENCEMENT_FACADE[[#This Row],[Validité]:[zone de simicité]]),ROW(REFERENCEMENT_FACADE[[#This Row],[zone de simicité]]),"")</f>
        <v>43</v>
      </c>
      <c r="CT43" s="48" t="str">
        <f>CONCATENATE(REFERENCEMENT_FACADE[[#This Row],[TYPE DE DOCUMENT DE REFERENCE]]," ",REFERENCEMENT_FACADE[[#This Row],[REF]]," du procédé ",REFERENCEMENT_FACADE[[#This Row],[NOM COMMERCIAL DU PROCEDE]]," : vise la pose sur : ",IF(MID(REFERENCEMENT_FACADE[[#This Row],[COB (NF DTU 31.2)]],1,3)="OUI","COB (NF DTU 31.2) ; ",""),IF(MID(REFERENCEMENT_FACADE[[#This Row],[CLT (Sous AT/DTA)]],1,3)="OUI","CLT (Sous AT/DTA)) ; ",""),IF(MID(REFERENCEMENT_FACADE[[#This Row],[FOB (NF DTU 31.4)]],1,3)="OUI","FOB (NF DTU 31.4) ; ",""),IF(MID(REFERENCEMENT_FACADE[[#This Row],[FOB (Sous AT/DTA/ATEx)]],1,3)="OUI","FOB (Sous AT/DTA/ATEx) ; ",""),"pour une hauteur max de ",REFERENCEMENT_FACADE[[#This Row],[LIMITATION DE HAUTEUR DE FACADE]],"m")</f>
        <v>Avis Technique 2.2/16-1752_V1  du procédé Naturetech™ : vise la pose sur : COB (NF DTU 31.2) ; CLT (Sous AT/DTA)) ; pour une hauteur max de 10m</v>
      </c>
    </row>
    <row r="44" spans="1:98" s="5" customFormat="1" ht="409.6" x14ac:dyDescent="0.3">
      <c r="A44" s="130">
        <v>45085</v>
      </c>
      <c r="B44" s="125" t="s">
        <v>125</v>
      </c>
      <c r="C44" s="125"/>
      <c r="D44" s="43" t="s">
        <v>1761</v>
      </c>
      <c r="E44" s="125"/>
      <c r="F44" s="125" t="s">
        <v>1169</v>
      </c>
      <c r="G44" s="173" t="s">
        <v>1170</v>
      </c>
      <c r="H44" s="174" t="s">
        <v>10</v>
      </c>
      <c r="I44" s="175" t="s">
        <v>27</v>
      </c>
      <c r="J44" s="176" t="s">
        <v>27</v>
      </c>
      <c r="K44" s="172" t="s">
        <v>9</v>
      </c>
      <c r="L44" s="68" t="str">
        <f>IF(REFERENCEMENT_FACADE[[#This Row],[Charpente bois (NF DTU 31.1)]]="OUI","SO",IF(OR(REFERENCEMENT_FACADE[[#This Row],[FOB (Sous AT/DTA/ATEx)]]="OUI",REFERENCEMENT_FACADE[[#This Row],[FOB (NF DTU 31.4)]]="OUI"),"OUI","SO"))</f>
        <v>OUI</v>
      </c>
      <c r="M44" s="177" t="s">
        <v>27</v>
      </c>
      <c r="N44" s="178" t="s">
        <v>357</v>
      </c>
      <c r="O44" s="125" t="s">
        <v>357</v>
      </c>
      <c r="P44" s="125" t="s">
        <v>357</v>
      </c>
      <c r="Q44" s="125" t="s">
        <v>357</v>
      </c>
      <c r="R44" s="125" t="s">
        <v>357</v>
      </c>
      <c r="S44" s="43" t="s">
        <v>10</v>
      </c>
      <c r="T44" s="43" t="s">
        <v>10</v>
      </c>
      <c r="U44" s="43" t="s">
        <v>10</v>
      </c>
      <c r="V44" s="43" t="s">
        <v>10</v>
      </c>
      <c r="W44" s="44" t="s">
        <v>10</v>
      </c>
      <c r="X44" s="187" t="s">
        <v>357</v>
      </c>
      <c r="Y44" s="125" t="s">
        <v>357</v>
      </c>
      <c r="Z44" s="125" t="s">
        <v>357</v>
      </c>
      <c r="AA44" s="43" t="s">
        <v>10</v>
      </c>
      <c r="AB44" s="43" t="s">
        <v>10</v>
      </c>
      <c r="AC44" s="43" t="s">
        <v>10</v>
      </c>
      <c r="AD44" s="43" t="s">
        <v>10</v>
      </c>
      <c r="AE44" s="43" t="s">
        <v>10</v>
      </c>
      <c r="AF44" s="43" t="s">
        <v>10</v>
      </c>
      <c r="AG44" s="44" t="s">
        <v>10</v>
      </c>
      <c r="AH44" s="163" t="s">
        <v>1547</v>
      </c>
      <c r="AI44" s="164"/>
      <c r="AJ44" s="205" t="s">
        <v>1707</v>
      </c>
      <c r="AK44" s="205" t="s">
        <v>1707</v>
      </c>
      <c r="AL44" s="205" t="s">
        <v>1707</v>
      </c>
      <c r="AM44" s="205" t="s">
        <v>1707</v>
      </c>
      <c r="AN44" s="205" t="s">
        <v>1707</v>
      </c>
      <c r="AO44" s="120"/>
      <c r="AP44" s="120"/>
      <c r="AQ44" s="120"/>
      <c r="AR44" s="120"/>
      <c r="AS44" s="120"/>
      <c r="AT44" s="205" t="s">
        <v>1707</v>
      </c>
      <c r="AU44" s="205" t="s">
        <v>1707</v>
      </c>
      <c r="AV44" s="205" t="s">
        <v>1707</v>
      </c>
      <c r="AW44" s="120"/>
      <c r="AX44" s="120"/>
      <c r="AY44" s="120"/>
      <c r="AZ44" s="120"/>
      <c r="BA44" s="120"/>
      <c r="BB44" s="120"/>
      <c r="BC44" s="120"/>
      <c r="BD44" s="135" t="s">
        <v>1705</v>
      </c>
      <c r="BE44" s="178">
        <v>4</v>
      </c>
      <c r="BF44" s="125" t="s">
        <v>328</v>
      </c>
      <c r="BG44" s="125" t="s">
        <v>328</v>
      </c>
      <c r="BH44" s="125" t="s">
        <v>328</v>
      </c>
      <c r="BI44" s="179" t="s">
        <v>1175</v>
      </c>
      <c r="BJ44" s="40" t="s">
        <v>1394</v>
      </c>
      <c r="BK44" s="180" t="s">
        <v>662</v>
      </c>
      <c r="BL44" s="178">
        <v>2</v>
      </c>
      <c r="BM44" s="125" t="s">
        <v>1170</v>
      </c>
      <c r="BN44" s="125" t="s">
        <v>505</v>
      </c>
      <c r="BO44" s="125" t="s">
        <v>1171</v>
      </c>
      <c r="BP44" s="181"/>
      <c r="BQ44" s="181">
        <v>44497</v>
      </c>
      <c r="BR44" s="188">
        <v>45747</v>
      </c>
      <c r="BS44" s="182">
        <f ca="1">+(REFERENCEMENT_FACADE[[#This Row],[AVIS LIMITE AU / VALIDITE]]&gt;=TODAY())*1</f>
        <v>1</v>
      </c>
      <c r="BT44" s="125" t="s">
        <v>28</v>
      </c>
      <c r="BU44" s="125" t="str">
        <f ca="1">IF(REFERENCEMENT_FACADE[[#This Row],[ -&gt; AT/DTA : Sur liste verte C2p (OUI/NON)
-&gt; ATex (Avis favorable / Avis défavorable)
-&gt; Autre : SO]]&lt;&gt;"",IF(AND(OR(REFERENCEMENT_FACADE[[#This Row],[ -&gt; AT/DTA : Sur liste verte C2p (OUI/NON)
-&gt; ATex (Avis favorable / Avis défavorable)
-&gt; Autre : SO]]="OUI",REFERENCEMENT_FACADE[[#This Row],[ -&gt; AT/DTA : Sur liste verte C2p (OUI/NON)
-&gt; ATex (Avis favorable / Avis défavorable)
-&gt; Autre : SO]]="FAVORABLE",REFERENCEMENT_FACADE[[#This Row],[ -&gt; AT/DTA : Sur liste verte C2p (OUI/NON)
-&gt; ATex (Avis favorable / Avis défavorable)
-&gt; Autre : SO]]="SO
(DTU)",REFERENCEMENT_FACADE[[#This Row],[ -&gt; AT/DTA : Sur liste verte C2p (OUI/NON)
-&gt; ATex (Avis favorable / Avis défavorable)
-&gt; Autre : SO]]="SO 
(RECO -RAGE)",REFERENCEMENT_FACADE[[#This Row],[ -&gt; AT/DTA : Sur liste verte C2p (OUI/NON)
-&gt; ATex (Avis favorable / Avis défavorable)
-&gt; Autre : SO]]="OUI AVEC UN SUIVI DU RETOUR D'EXPERIENCE",
REFERENCEMENT_FACADE[[#This Row],[ -&gt; AT/DTA : Sur liste verte C2p (OUI/NON)
-&gt; ATex (Avis favorable / Avis défavorable)
-&gt; Autre : SO]]="SO 
(RP)"),REFERENCEMENT_FACADE[[#This Row],[VALIDITE]]=1),"TC",IF(REFERENCEMENT_FACADE[[#This Row],[VALIDITE]]=0,"TNC"&amp;CHAR(10)&amp;"(L'évaluation technique n'est plus valide)",IF(REFERENCEMENT_FACADE[[#This Row],[TYPE DE DOCUMENT DE REFERENCE]]="Appréciation Technique de Transition","TNC"&amp;CHAR(10)&amp;"(Les Appréciations Techniques de Transition ne sont pas reconnues en technique courante)",IF(REFERENCEMENT_FACADE[[#This Row],[ -&gt; AT/DTA : Sur liste verte C2p (OUI/NON)
-&gt; ATex (Avis favorable / Avis défavorable)
-&gt; Autre : SO]]="NON (EVALUATION RECENTE)","TNC"&amp;CHAR(10)&amp;"(Non sur liste verte de la C2p à date de référencement / EVALUATION RECENTE)","TNC"&amp;CHAR(10)&amp;"(N'est pas sur liste verte de la C2p à date du référencement)")))))</f>
        <v>TC</v>
      </c>
      <c r="BV44" s="173" t="s">
        <v>1380</v>
      </c>
      <c r="BW44" s="178" t="s">
        <v>1172</v>
      </c>
      <c r="BX44" s="125" t="s">
        <v>279</v>
      </c>
      <c r="BY44" s="173"/>
      <c r="BZ44" s="183"/>
      <c r="CA44" s="184" t="s">
        <v>1174</v>
      </c>
      <c r="CB44" s="184"/>
      <c r="CC44" s="127" t="str">
        <f>IF(OR(REFERENCEMENT_FACADE[[#This Row],[TYPE DE DOCUMENT DE REFERENCE]]="Document Technique d'Application (DTA)",REFERENCEMENT_FACADE[[#This Row],[TYPE DE DOCUMENT DE REFERENCE]]="Avis Technique"),CONCATENATE("https://evaluation.cstb.fr/fr/avis-technique/detail/",SUBSTITUTE(REFERENCEMENT_FACADE[[#This Row],[REF]],"/","-"),"/"),IF(REFERENCEMENT_FACADE[[#This Row],[TYPE DE DOCUMENT DE REFERENCE]]=("Appréciation Technique d'Expérimentation (ATEx cas a)"),CONCATENATE("https://evaluation.cstb.fr/fr/appreciation-technique-expertise-atex/detail/",SUBSTITUTE(REFERENCEMENT_FACADE[[#This Row],[REF]],"_","-"),"/"),CONCATENATE("https://evaluation.cstb.fr/fr/appreciation-technique-transition-att/download/att-",SUBSTITUTE(SUBSTITUTE(REFERENCEMENT_FACADE[[#This Row],[REF]],"/","-"),"_","-"),"/")))</f>
        <v>https://evaluation.cstb.fr/fr/appreciation-technique-expertise-atex/detail/2944-v1/</v>
      </c>
      <c r="CD44" s="127"/>
      <c r="CE44" s="127" t="str">
        <f>CONCATENATE(IF(REFERENCEMENT_FACADE[[#This Row],[Ancienne version]]=""," ",CONCATENATE(IF(OR(REFERENCEMENT_FACADE[[#This Row],[TYPE DE DOCUMENT DE REFERENCE]]="Avis Technique",REFERENCEMENT_FACADE[[#This Row],[TYPE DE DOCUMENT DE REFERENCE]]="ATEx"),"L'","Le "),REFERENCEMENT_FACADE[[#This Row],[TYPE DE DOCUMENT DE REFERENCE]]," n°",REFERENCEMENT_FACADE[[#This Row],[REF]]," annule et remplace ",IF(OR(REFERENCEMENT_FACADE[[#This Row],[TYPE DE DOCUMENT DE REFERENCE]]="Avis Technique",REFERENCEMENT_FACADE[[#This Row],[TYPE DE DOCUMENT DE REFERENCE]]="ATEx"),"l' ","le "),REFERENCEMENT_FACADE[[#This Row],[TYPE DE DOCUMENT DE REFERENCE]]," n° ",REFERENCEMENT_FACADE[[#This Row],[Ancienne version]])),
IF(AND(REFERENCEMENT_FACADE[[#This Row],[Ancienne version]]&lt;&gt;"",REFERENCEMENT_FACADE[[#This Row],[ -&gt; AT/DTA : Sur liste verte C2p (OUI/NON)
-&gt; ATex (Avis favorable / Avis défavorable)
-&gt; Autre : SO]]="OUI"),CHAR(10),""),
IF(REFERENCEMENT_FACADE[[#This Row],[ -&gt; AT/DTA : Sur liste verte C2p (OUI/NON)
-&gt; ATex (Avis favorable / Avis défavorable)
-&gt; Autre : SO]]="OUI","Sur liste verte de la C2p à la date du référencement",""))</f>
        <v xml:space="preserve"> </v>
      </c>
      <c r="CF44" s="127" t="str">
        <f>IF((SUPP_VISE=LISTES!$Q$2),REFERENCEMENT_FACADE[[#This Row],[Charpente bois (NF DTU 31.1)]],
IF((SUPP_VISE=LISTES!$Q$3),REFERENCEMENT_FACADE[[#This Row],[COB (NF DTU 31.2)]],
IF((SUPP_VISE=LISTES!$Q$4),REFERENCEMENT_FACADE[[#This Row],[FOB (NF DTU 31.4)]],
IF((SUPP_VISE=LISTES!$Q$5),REFERENCEMENT_FACADE[[#This Row],[FOB (Sous AT/DTA/ATEx)]],
IF((SUPP_VISE=LISTES!$Q$6),REFERENCEMENT_FACADE[[#This Row],[FOB (NF DTU 31.4 et/ou Sous AT/DTA/Atex)]],
IF((SUPP_VISE=LISTES!$Q$7),REFERENCEMENT_FACADE[[#This Row],[CLT (Sous AT/DTA)]],"ERREUR"))))))</f>
        <v>ERREUR</v>
      </c>
      <c r="CG44" s="127" t="str">
        <f>IF((HAUT_VISEE&lt;=6),IF(OR(MID(SITUA_VISEE,1,1)="a",MID(SITUA_VISEE,1,1)="b",MID(SITUA_VISEE,1,1)="c"),REFERENCEMENT_FACADE[[#This Row],[≤ 6 m (situation a à c)]],REFERENCEMENT_FACADE[[#This Row],[≤ 6 m (situation d)]]),
IF(AND(6&lt;HAUT_VISEE,HAUT_VISEE&lt;=9),IF(OR(MID(SITUA_VISEE,1,1)="a",MID(SITUA_VISEE,1,1)="b",MID(SITUA_VISEE,1,1)="c"),REFERENCEMENT_FACADE[[#This Row],[≤ 9 m (situation a à c)]],REFERENCEMENT_FACADE[[#This Row],[≤ 9 m (situation d)]]),
IF(AND(9&lt;HAUT_VISEE,HAUT_VISEE&lt;=10),IF(OR(MID(SITUA_VISEE,1,1)="a",MID(SITUA_VISEE,1,1)="b",MID(SITUA_VISEE,1,1)="c"),REFERENCEMENT_FACADE[[#This Row],[≤ 10 m (situation a à c)]],REFERENCEMENT_FACADE[[#This Row],[≤ 10 m (situation d)]]),
IF(AND(10&lt;HAUT_VISEE,HAUT_VISEE&lt;=18),IF(OR(MID(SITUA_VISEE,1,1)="a",MID(SITUA_VISEE,1,1)="b",MID(SITUA_VISEE,1,1)="c"),REFERENCEMENT_FACADE[[#This Row],[≤ 15 m (situation a à c)]],REFERENCEMENT_FACADE[[#This Row],[≤ 15 m (situation d)]]),
IF(AND(10&lt;HAUT_VISEE,HAUT_VISEE&lt;=18),IF(OR(MID(SITUA_VISEE,1,1)="a",MID(SITUA_VISEE,1,1)="b",MID(SITUA_VISEE,1,1)="c"),REFERENCEMENT_FACADE[[#This Row],[≤ 18 m (situation a à c)]],REFERENCEMENT_FACADE[[#This Row],[≤ 18 m (situation d)]]),
IF(AND(18&lt;HAUT_VISEE,HAUT_VISEE&lt;=28),IF(OR(MID(SITUA_VISEE,1,1)="a",MID(SITUA_VISEE,1,1)="b",MID(SITUA_VISEE,1,1)="c"),REFERENCEMENT_FACADE[[#This Row],[≤ 28 m (situation a à c)]],REFERENCEMENT_FACADE[[#This Row],[≤ 28 m (situation d)]]),
IF(AND(28&lt;HAUT_VISEE,HAUT_VISEE&lt;=34),IF(OR(MID(SITUA_VISEE,1,1)="a",MID(SITUA_VISEE,1,1)="b",MID(SITUA_VISEE,1,1)="c"),REFERENCEMENT_FACADE[[#This Row],[≤ 34 m (situation a à c)]],REFERENCEMENT_FACADE[[#This Row],[≤ 34 m (situation d)]]),
IF(AND(34&lt;HAUT_VISEE,HAUT_VISEE&lt;=36),IF(OR(MID(SITUA_VISEE,1,1)="a",MID(SITUA_VISEE,1,1)="b",MID(SITUA_VISEE,1,1)="c"),REFERENCEMENT_FACADE[[#This Row],[≤ 36 m (situation a à c)]],REFERENCEMENT_FACADE[[#This Row],[≤ 36 m (situation d)]]),
IF(AND(36&lt;HAUT_VISEE,HAUT_VISEE&lt;=40),IF(OR(MID(SITUA_VISEE,1,1)="a",MID(SITUA_VISEE,1,1)="b",MID(SITUA_VISEE,1,1)="c"),REFERENCEMENT_FACADE[[#This Row],[≤ 40 m (situation a à c)]],REFERENCEMENT_FACADE[[#This Row],[≤ 40 m (situation d)]]),
IF(AND(40&lt;HAUT_VISEE,HAUT_VISEE&lt;=50),IF(OR(MID(SITUA_VISEE,1,1)="a",MID(SITUA_VISEE,1,1)="b",MID(SITUA_VISEE,1,1)="c"),REFERENCEMENT_FACADE[[#This Row],[≤ 50 m (situation a à c)]],REFERENCEMENT_FACADE[[#This Row],[≤ 50 m (situation d)]]),"ERREUR"))))))))))</f>
        <v>OUI*</v>
      </c>
      <c r="CH44" s="127">
        <f>IF(MID(SITUA_VISEE,1,1)="d",
IF(MID(REFERENCEMENT_FACADE[[#This Row],[≤ 50 m (situation d)]],1,3)="OUI",50,IF(MID(REFERENCEMENT_FACADE[[#This Row],[≤ 40 m (situation d)]],1,3)="OUI",40,IF(MID(REFERENCEMENT_FACADE[[#This Row],[≤ 36 m (situation d)]],1,3)="OUI",36,IF(MID(REFERENCEMENT_FACADE[[#This Row],[≤ 34 m (situation d)]],1,3)="OUI",34,IF(MID(REFERENCEMENT_FACADE[[#This Row],[≤ 28 m (situation d)]],1,3)="OUI",28,IF(MID(REFERENCEMENT_FACADE[[#This Row],[≤ 18 m (situation d)]],1,3)="OUI",18,IF(MID(REFERENCEMENT_FACADE[[#This Row],[≤ 15 m (situation d)]],1,3)="OUI",15,IF(MID(REFERENCEMENT_FACADE[[#This Row],[≤ 10 m (situation d)]],1,3)="OUI",10,IF(MID(REFERENCEMENT_FACADE[[#This Row],[≤ 9 m (situation d)]],1,3)="OUI",9,IF(MID(REFERENCEMENT_FACADE[[#This Row],[≤ 6 m (situation d)]],1,3)="OUI",6,"")))))))))),
IF(MID(REFERENCEMENT_FACADE[[#This Row],[≤ 50 m (situation a à c)]],1,3)="OUI",50,IF(MID(REFERENCEMENT_FACADE[[#This Row],[≤ 40 m (situation a à c)]],1,3)="OUI",40,IF(MID(REFERENCEMENT_FACADE[[#This Row],[≤ 36 m (situation a à c)]],1,3)="OUI",36,IF(MID(REFERENCEMENT_FACADE[[#This Row],[≤ 34 m (situation a à c)]],1,3)="OUI",34,IF(MID(REFERENCEMENT_FACADE[[#This Row],[≤ 28 m (situation a à c)]],1,3)="OUI",28,IF(MID(REFERENCEMENT_FACADE[[#This Row],[≤ 18 m (situation a à c)]],1,3)="OUI",18,IF(MID(REFERENCEMENT_FACADE[[#This Row],[≤ 15 m (situation a à c)]],1,3)="OUI",15,IF(MID(REFERENCEMENT_FACADE[[#This Row],[≤ 10 m (situation a à c)]],1,3)="OUI",10,IF(MID(REFERENCEMENT_FACADE[[#This Row],[≤ 9 m (situation a à c)]],1,3)="OUI",9,IF(MID(REFERENCEMENT_FACADE[[#This Row],[≤ 6 m (situation a à c)]],1,3)="OUI",6,"")))))))))))</f>
        <v>18</v>
      </c>
      <c r="CI44" s="127" t="str">
        <f>IF(RECH_CATEGORIE=TRUE,IF((CATEG_VISEE=LISTES!$O$2),REFERENCEMENT_FACADE[[#This Row],[I]],
IF((CATEG_VISEE=LISTES!$O$3),REFERENCEMENT_FACADE[[#This Row],[II]],
IF((CATEG_VISEE=LISTES!$O$4),REFERENCEMENT_FACADE[[#This Row],[III]],
IF((CATEG_VISEE=LISTES!$O$5),REFERENCEMENT_FACADE[[#This Row],[IV]],"ERREUR")))),
REFERENCEMENT_FACADE[[#This Row],[I]]&amp;CHAR(10)&amp;REFERENCEMENT_FACADE[[#This Row],[II]]&amp;CHAR(10)&amp;REFERENCEMENT_FACADE[[#This Row],[III]]&amp;CHAR(10)&amp;REFERENCEMENT_FACADE[[#This Row],[IV]])</f>
        <v>4
4**
4**
4**</v>
      </c>
      <c r="CJ44" s="127" t="str">
        <f>IF(RECH_CATEGORIE=TRUE,IF(OR(REFERENCEMENT_FACADE[[#This Row],[I]]="NC",REFERENCEMENT_FACADE[[#This Row],[II]]="NC",REFERENCEMENT_FACADE[[#This Row],[III]]="NC",REFERENCEMENT_FACADE[[#This Row],[IV]]="NC"),"ERREUR",IF(MID(ZONE_SIS_VISEE,1,1)&lt;=MID(REFERENCEMENT_FACADE[[#This Row],[IV]],1,1),REFERENCEMENT_FACADE[[#Headers],[IV]],IF(MID(ZONE_SIS_VISEE,1,1)&lt;=MID(REFERENCEMENT_FACADE[[#This Row],[III]],1,1),REFERENCEMENT_FACADE[[#Headers],[III]],IF(MID(ZONE_SIS_VISEE,1,1)&lt;=MID(REFERENCEMENT_FACADE[[#This Row],[II]],1,1),REFERENCEMENT_FACADE[[#Headers],[II]],IF(MID(ZONE_SIS_VISEE,1,1)&lt;=MID(REFERENCEMENT_FACADE[[#This Row],[I]],1,1),REFERENCEMENT_FACADE[[#Headers],[I]],""))))),
REFERENCEMENT_FACADE[[#Headers],[I]]&amp;CHAR(10)&amp;REFERENCEMENT_FACADE[[#Headers],[II]]&amp;CHAR(10)&amp;REFERENCEMENT_FACADE[[#Headers],[III]]&amp;CHAR(10)&amp;REFERENCEMENT_FACADE[[#Headers],[IV]])</f>
        <v>I
II
III
IV</v>
      </c>
      <c r="CK44" s="127" t="str">
        <f>CONCATENATE(IF(MID(REFERENCEMENT_FACADE[[#This Row],[Charpente bois (NF DTU 31.1)]],1,3)="oui",LISTES!$Q$2,""),IF(AND(MID(REFERENCEMENT_FACADE[[#This Row],[COB (NF DTU 31.2)]],1,3)="oui",MID(REFERENCEMENT_FACADE[[#This Row],[Charpente bois (NF DTU 31.1)]],1,3)="oui")," / ",""),IF(MID(REFERENCEMENT_FACADE[[#This Row],[COB (NF DTU 31.2)]],1,3)="oui",LISTES!$Q$3,""),IF(OR(AND(MID(REFERENCEMENT_FACADE[[#This Row],[COB (NF DTU 31.2)]],1,3)="oui",MID(REFERENCEMENT_FACADE[[#This Row],[FOB (NF DTU 31.4)]],1,3)="oui"),AND(MID(REFERENCEMENT_FACADE[[#This Row],[COB (NF DTU 31.2)]],1,3)="oui",MID(REFERENCEMENT_FACADE[[#This Row],[CLT (Sous AT/DTA)]],1,3)="oui"))," / ",""),IF(MID(REFERENCEMENT_FACADE[[#This Row],[FOB (NF DTU 31.4)]],1,3)="oui",LISTES!$Q$4,""),IF(AND(MID(REFERENCEMENT_FACADE[[#This Row],[CLT (Sous AT/DTA)]],1,3)="oui",MID(REFERENCEMENT_FACADE[[#This Row],[FOB (NF DTU 31.4)]],1,3)="oui")," / ",""),IF(MID(REFERENCEMENT_FACADE[[#This Row],[CLT (Sous AT/DTA)]],1,3)="oui",LISTES!$Q$7,IF(MID(REFERENCEMENT_FACADE[[#This Row],[FOB (Sous AT/DTA/ATEx)]],1,3)="oui",LISTES!$Q$5,"")))</f>
        <v>FOB (Sous AT/DTA/ATEx)</v>
      </c>
      <c r="CL44" s="127" t="str">
        <f>IF(AND(RECH_HAUTEUR=TRUE,HAUT_VISEE&lt;&gt;"",SITUA_VISEE&lt;&gt;""),IF(MID(SITUA_VISEE,1,1)="d",
IF(MID(REFERENCEMENT_FACADE[[#This Row],[≤ 50 m (situation d)]],1,3)="OUI","≤ 50 m",IF(MID(REFERENCEMENT_FACADE[[#This Row],[≤ 40 m (situation d)]],1,3)="OUI","≤ 40 m",IF(MID(REFERENCEMENT_FACADE[[#This Row],[≤ 36 m (situation d)]],1,3)="OUI","≤ 36 m",IF(MID(REFERENCEMENT_FACADE[[#This Row],[≤ 34 m (situation d)]],1,3)="OUI","≤ 34 m",IF(MID(REFERENCEMENT_FACADE[[#This Row],[≤ 28 m (situation d)]],1,3)="OUI","≤ 28 m",IF(MID(REFERENCEMENT_FACADE[[#This Row],[≤ 18 m (situation d)]],1,3)="OUI","≤ 18 m",IF(MID(REFERENCEMENT_FACADE[[#This Row],[≤ 15 m (situation d)]],1,3)="OUI","≤ 15 m",IF(MID(REFERENCEMENT_FACADE[[#This Row],[≤ 10 m (situation d)]],1,3)="OUI","≤ 10 m",IF(MID(REFERENCEMENT_FACADE[[#This Row],[≤ 9 m (situation d)]],1,3)="OUI","≤ 9 m",IF(MID(REFERENCEMENT_FACADE[[#This Row],[≤ 6 m (situation d)]],1,3)="OUI","≤ 6 m","")))))))))),
IF(MID(REFERENCEMENT_FACADE[[#This Row],[≤ 50 m (situation a à c)]],1,3)="OUI","≤ 50 m",IF(MID(REFERENCEMENT_FACADE[[#This Row],[≤ 40 m (situation a à c)]],1,3)="OUI","≤ 40 m",IF(MID(REFERENCEMENT_FACADE[[#This Row],[≤ 36 m (situation a à c)]],1,3)="OUI","≤ 36 m",IF(MID(REFERENCEMENT_FACADE[[#This Row],[≤ 34 m (situation a à c)]],1,3)="OUI","≤ 34 m",IF(MID(REFERENCEMENT_FACADE[[#This Row],[≤ 28 m (situation a à c)]],1,3)="OUI","≤ 28 m",IF(MID(REFERENCEMENT_FACADE[[#This Row],[≤ 18 m (situation a à c)]],1,3)="OUI","≤ 18 m",IF(MID(REFERENCEMENT_FACADE[[#This Row],[≤ 15 m (situation a à c)]],1,3)="OUI","≤ 15 m",IF(MID(REFERENCEMENT_FACADE[[#This Row],[≤ 10 m (situation a à c)]],1,3)="OUI","≤ 10 m",IF(MID(REFERENCEMENT_FACADE[[#This Row],[≤ 9 m (situation a à c)]],1,3)="OUI","≤ 9 m",IF(MID(REFERENCEMENT_FACADE[[#This Row],[≤ 6 m (situation a à c)]],1,3)="OUI","≤ 6 m",""))))))))))),
CONCATENATE(IF(MID(REFERENCEMENT_FACADE[[#This Row],[≤ 50 m (situation a à c)]],1,3)="OUI","(Situation a à c) h≤ 50 m"&amp;CHAR(10),IF(MID(REFERENCEMENT_FACADE[[#This Row],[≤ 40 m (situation a à c)]],1,3)="OUI","(Situation a à c) h≤ 40 m"&amp;CHAR(10),IF(MID(REFERENCEMENT_FACADE[[#This Row],[≤ 36 m (situation a à c)]],1,3)="OUI","(Situation a à c) h≤ 36 m"&amp;CHAR(10),IF(MID(REFERENCEMENT_FACADE[[#This Row],[≤ 34 m (situation a à c)]],1,3)="OUI","(Situation a à c) h≤ 34 m"&amp;CHAR(10),IF(MID(REFERENCEMENT_FACADE[[#This Row],[≤ 28 m (situation a à c)]],1,3)="OUI","(Situation a à c) h≤ 28 m"&amp;CHAR(10),IF(MID(REFERENCEMENT_FACADE[[#This Row],[≤ 18 m (situation a à c)]],1,3)="OUI","(Situation a à c) h≤ 18 m"&amp;CHAR(10),IF(MID(REFERENCEMENT_FACADE[[#This Row],[≤ 15 m (situation a à c)]],1,3)="OUI","(Situation a à c) h≤ 15 m"&amp;CHAR(10),IF(MID(REFERENCEMENT_FACADE[[#This Row],[≤ 10 m (situation a à c)]],1,3)="OUI","(Situation a à c) h≤ 10 m"&amp;CHAR(10),IF(MID(REFERENCEMENT_FACADE[[#This Row],[≤ 9 m (situation a à c)]],1,3)="OUI","(Situation a à c) h≤ 9 m"&amp;CHAR(10),IF(MID(REFERENCEMENT_FACADE[[#This Row],[≤ 6 m (situation a à c)]],1,3)="OUI","(Situation a à c) h≤ 6 m"&amp;CHAR(10),"")))))))))),IF(MID(REFERENCEMENT_FACADE[[#This Row],[≤ 50 m (situation d)]],1,3)="OUI","(Situation d) h≤ 50 m",IF(MID(REFERENCEMENT_FACADE[[#This Row],[≤ 40 m (situation d)]],1,3)="OUI","(Situation d) h≤ 40 m",IF(MID(REFERENCEMENT_FACADE[[#This Row],[≤ 36 m (situation d)]],1,3)="OUI","(Situation d) h≤ 36 m",IF(MID(REFERENCEMENT_FACADE[[#This Row],[≤ 34 m (situation d)]],1,3)="OUI","(Situation d) h≤ 34 m",IF(MID(REFERENCEMENT_FACADE[[#This Row],[≤ 28 m (situation d)]],1,3)="OUI","(Situation d) h≤ 28 m",IF(MID(REFERENCEMENT_FACADE[[#This Row],[≤ 18 m (situation d)]],1,3)="OUI","(Situation d) h≤ 18 m",IF(MID(REFERENCEMENT_FACADE[[#This Row],[≤ 15 m (situation d)]],1,3)="OUI","(Situation d) h≤ 15 m",IF(MID(REFERENCEMENT_FACADE[[#This Row],[≤ 10 m (situation d)]],1,3)="OUI","(Situation d) h≤ 10 m",IF(MID(REFERENCEMENT_FACADE[[#This Row],[≤ 9 m (situation d)]],1,3)="OUI","(Situation d) h≤ 9 m",IF(MID(REFERENCEMENT_FACADE[[#This Row],[≤ 6 m (situation d)]],1,3)="OUI","(Situation d) h≤ 6 m",""))))))))))))</f>
        <v>(Situation a à c) h≤ 18 m
(Situation d) h≤ 10 m</v>
      </c>
      <c r="CM44" s="127" t="str">
        <f>IF(OR(RECH_HAUTEUR=FALSE,HAUT_VISEE="",SITUA_VISEE=""),REFERENCEMENT_FACADE[[#This Row],[Cas où rien n''est sélectionné en hauteur]],
IF((HAUT_VISEE&lt;=6),IF(OR(MID(SITUA_VISEE,1,1)="a",MID(SITUA_VISEE,1,1)="b",MID(SITUA_VISEE,1,1)="c"),REFERENCEMENT_FACADE[[#This Row],[≤ 6 m (a à c)]],REFERENCEMENT_FACADE[[#This Row],[≤ 6 m (d)]]),
IF(AND(6&lt;HAUT_VISEE,HAUT_VISEE&lt;=9),IF(OR(MID(SITUA_VISEE,1,1)="a",MID(SITUA_VISEE,1,1)="b",MID(SITUA_VISEE,1,1)="c"),REFERENCEMENT_FACADE[[#This Row],[≤ 9 m (a à c)]],REFERENCEMENT_FACADE[[#This Row],[≤ 9 m (d)]]),
IF(AND(9&lt;HAUT_VISEE,HAUT_VISEE&lt;=10),IF(OR(MID(SITUA_VISEE,1,1)="a",MID(SITUA_VISEE,1,1)="b",MID(SITUA_VISEE,1,1)="c"),REFERENCEMENT_FACADE[[#This Row],[≤ 10 m (a à c)]],REFERENCEMENT_FACADE[[#This Row],[≤ 10 m (d)]]),
IF(AND(10&lt;HAUT_VISEE,HAUT_VISEE&lt;=18),IF(OR(MID(SITUA_VISEE,1,1)="a",MID(SITUA_VISEE,1,1)="b",MID(SITUA_VISEE,1,1)="c"),REFERENCEMENT_FACADE[[#This Row],[≤ 18 m (a à c)]],REFERENCEMENT_FACADE[[#This Row],[≤ 18 m (d)]]),
IF(AND(18&lt;HAUT_VISEE,HAUT_VISEE&lt;=28),IF(OR(MID(SITUA_VISEE,1,1)="a",MID(SITUA_VISEE,1,1)="b",MID(SITUA_VISEE,1,1)="c"),REFERENCEMENT_FACADE[[#This Row],[≤ 28 m (a à c)]],REFERENCEMENT_FACADE[[#This Row],[≤ 28 m (d)]]),
IF(AND(28&lt;HAUT_VISEE,HAUT_VISEE&lt;=34),IF(OR(MID(SITUA_VISEE,1,1)="a",MID(SITUA_VISEE,1,1)="b",MID(SITUA_VISEE,1,1)="c"),REFERENCEMENT_FACADE[[#This Row],[≤ 34 m (a à c)]],REFERENCEMENT_FACADE[[#This Row],[≤ 34 m (d)]]),
IF(AND(34&lt;HAUT_VISEE,HAUT_VISEE&lt;=36),IF(OR(MID(SITUA_VISEE,1,1)="a",MID(SITUA_VISEE,1,1)="b",MID(SITUA_VISEE,1,1)="c"),REFERENCEMENT_FACADE[[#This Row],[≤ 36 m (a à c)]],REFERENCEMENT_FACADE[[#This Row],[≤ 36 m (d)]]),
IF(AND(36&lt;HAUT_VISEE,HAUT_VISEE&lt;=40),IF(OR(MID(SITUA_VISEE,1,1)="a",MID(SITUA_VISEE,1,1)="b",MID(SITUA_VISEE,1,1)="c"),REFERENCEMENT_FACADE[[#This Row],[≤ 40 m (a à c)]],REFERENCEMENT_FACADE[[#This Row],[≤ 40 m (d)]]),
IF(AND(40&lt;HAUT_VISEE,HAUT_VISEE&lt;=50),IF(OR(MID(SITUA_VISEE,1,1)="a",MID(SITUA_VISEE,1,1)="b",MID(SITUA_VISEE,1,1)="c"),REFERENCEMENT_FACADE[[#This Row],[≤ 50 m (a à c)]],REFERENCEMENT_FACADE[[#This Row],[≤ 50 m (d)]])))))))))))</f>
        <v>- Comme mentionné dans le §2.2 de l'Appréciation, le domaine d’emploi des bardages rapportés n’est pas modifié par le procédé de façade propriétaire. La limite de hauteur du domaine d’emploi indiquée ci-contre correspond donc au domaine d’emploi le plus restreint entre celui du procédé de façade et celui du revêtement extérieur. Le procédé pouvant être utilisé en façade jusqu’en 4ième famille pour des bâtiments d’habitation et jusqu’à une hauteur de plancher bas de dernier niveau de 28m pour les ERP, ERT, et comme le référentiel de la famille de revêtement extérieur ci-contre vise des hauteurs moindres, c’est donc le référentiel du revêtement qui limite le domaine d’emploi.
Nb : Le critère de recherche par hauteur n'étant pas coché ou les données (hauteur ou situation) n'étant pas saisies, l'utilisateur est alerté qu'il peut exister des limites de hauteurs et des dispositions particulières données dans le référentiel technique du procédé qui ne sont pas affichées. 
Le logiciel peut les faire apparaitre, pour ce faire : 
 - la case de recherche en fonction de la hauteur doit être cochée ;
 - les données de hauteur ET de situation du bâtiment doivent être saisies.</v>
      </c>
      <c r="CN44" s="185">
        <f ca="1">REFERENCEMENT_FACADE[[#This Row],[VALIDITE]]</f>
        <v>1</v>
      </c>
      <c r="CO44" s="127">
        <f>IF(RECH_SUPPORT=TRUE,IF(MID(REFERENCEMENT_FACADE[[#This Row],[Colonne support visé]],1,3)="OUI",1,IF(OR(MID(REFERENCEMENT_FACADE[[#This Row],[Colonne support visé]],1,3)="non",MID(REFERENCEMENT_FACADE[[#This Row],[Colonne support visé]],1,2)="SO"),0,0)),1)</f>
        <v>1</v>
      </c>
      <c r="CP44" s="127">
        <f>IF(RECH_HAUTEUR=FALSE,1,IF(AND(MID(REFERENCEMENT_FACADE[[#This Row],[Colonne situation visé]],1,3)="oui",HAUT_VISEE&lt;=REFERENCEMENT_FACADE[[#This Row],[LIMITATION DE HAUTEUR DE FACADE]],HAUT_VISEE&lt;&gt;"",SITUA_VISEE&lt;&gt;""),1,IF(MID(REFERENCEMENT_FACADE[[#This Row],[Colonne situation visé]],1,3)="non",0,"ERREUR")))</f>
        <v>1</v>
      </c>
      <c r="CQ44" s="127">
        <f>IF(RECH_CATEGORIE=FALSE,1,IF(REFERENCEMENT_FACADE[[#This Row],[Colonne catégorie visée]]="ERREUR",0,IF(AND(RECH_CATEGORIE=TRUE,MATCH(VALUE(LEFT(REFERENCEMENT_FACADE[[#This Row],[Colonne zone visée]],1)),LISTE_ZONE_SISMIQUE,0)&gt;=MATCH(ZONE_SIS_VISEE,LISTE_ZONE_SISMIQUE,0),MATCH(REFERENCEMENT_FACADE[[#This Row],[Colonne catégorie visée]],LISTE_CATEGORIE_BATIMENT,0)&gt;=MATCH(CATEG_VISEE,LISTE_CATEGORIE_BATIMENT,0)),1,0)))</f>
        <v>1</v>
      </c>
      <c r="CR44" s="127">
        <f ca="1">IF(REFERENCEMENT_FACADE[[#This Row],[Eligibilité procédé]]&lt;&gt;0,COUNTIF(REFERENCEMENT_FACADE[Eligibilité procédé],"&lt;="&amp;REFERENCEMENT_FACADE[[#This Row],[Eligibilité procédé]])-COUNTIF(REFERENCEMENT_FACADE[Eligibilité procédé],"=0"),ROWS(REFERENCEMENT_FACADE[Ordre]))</f>
        <v>27</v>
      </c>
      <c r="CS44" s="127">
        <f ca="1">IF(COUNTIF((REFERENCEMENT_FACADE[[#This Row],[Validité]:[zone de simicité]]),"&lt;&gt;"&amp;"")=SUM(REFERENCEMENT_FACADE[[#This Row],[Validité]:[zone de simicité]]),ROW(REFERENCEMENT_FACADE[[#This Row],[zone de simicité]]),"")</f>
        <v>44</v>
      </c>
      <c r="CT44" s="48" t="str">
        <f>CONCATENATE(REFERENCEMENT_FACADE[[#This Row],[TYPE DE DOCUMENT DE REFERENCE]]," ",REFERENCEMENT_FACADE[[#This Row],[REF]]," du procédé ",REFERENCEMENT_FACADE[[#This Row],[NOM COMMERCIAL DU PROCEDE]]," : vise la pose sur : ",IF(MID(REFERENCEMENT_FACADE[[#This Row],[COB (NF DTU 31.2)]],1,3)="OUI","COB (NF DTU 31.2) ; ",""),IF(MID(REFERENCEMENT_FACADE[[#This Row],[CLT (Sous AT/DTA)]],1,3)="OUI","CLT (Sous AT/DTA)) ; ",""),IF(MID(REFERENCEMENT_FACADE[[#This Row],[FOB (NF DTU 31.4)]],1,3)="OUI","FOB (NF DTU 31.4) ; ",""),IF(MID(REFERENCEMENT_FACADE[[#This Row],[FOB (Sous AT/DTA/ATEx)]],1,3)="OUI","FOB (Sous AT/DTA/ATEx) ; ",""),"pour une hauteur max de ",REFERENCEMENT_FACADE[[#This Row],[LIMITATION DE HAUTEUR DE FACADE]],"m")</f>
        <v>Appréciation Technique d'Expérimentation (ATEx cas a) 2944_v1 du procédé Façade à ossature bois non porteuse perspirante : vise la pose sur : FOB (Sous AT/DTA/ATEx) ; pour une hauteur max de 18m</v>
      </c>
    </row>
    <row r="45" spans="1:98" s="5" customFormat="1" ht="409.6" x14ac:dyDescent="0.3">
      <c r="A45" s="130">
        <v>45049</v>
      </c>
      <c r="B45" s="125" t="s">
        <v>125</v>
      </c>
      <c r="C45" s="125"/>
      <c r="D45" s="43" t="s">
        <v>1761</v>
      </c>
      <c r="E45" s="125"/>
      <c r="F45" s="125" t="s">
        <v>595</v>
      </c>
      <c r="G45" s="173" t="s">
        <v>1489</v>
      </c>
      <c r="H45" s="174" t="s">
        <v>10</v>
      </c>
      <c r="I45" s="175" t="s">
        <v>27</v>
      </c>
      <c r="J45" s="176" t="s">
        <v>27</v>
      </c>
      <c r="K45" s="176" t="s">
        <v>9</v>
      </c>
      <c r="L45" s="68" t="str">
        <f>IF(REFERENCEMENT_FACADE[[#This Row],[Charpente bois (NF DTU 31.1)]]="OUI","SO",IF(OR(REFERENCEMENT_FACADE[[#This Row],[FOB (Sous AT/DTA/ATEx)]]="OUI",REFERENCEMENT_FACADE[[#This Row],[FOB (NF DTU 31.4)]]="OUI"),"OUI","SO"))</f>
        <v>OUI</v>
      </c>
      <c r="M45" s="177" t="s">
        <v>27</v>
      </c>
      <c r="N45" s="178" t="s">
        <v>357</v>
      </c>
      <c r="O45" s="125" t="s">
        <v>357</v>
      </c>
      <c r="P45" s="125" t="s">
        <v>357</v>
      </c>
      <c r="Q45" s="125" t="s">
        <v>357</v>
      </c>
      <c r="R45" s="125" t="s">
        <v>357</v>
      </c>
      <c r="S45" s="125" t="s">
        <v>10</v>
      </c>
      <c r="T45" s="125" t="s">
        <v>10</v>
      </c>
      <c r="U45" s="125" t="s">
        <v>10</v>
      </c>
      <c r="V45" s="125" t="s">
        <v>10</v>
      </c>
      <c r="W45" s="173" t="s">
        <v>10</v>
      </c>
      <c r="X45" s="187" t="s">
        <v>357</v>
      </c>
      <c r="Y45" s="125" t="s">
        <v>357</v>
      </c>
      <c r="Z45" s="125" t="s">
        <v>357</v>
      </c>
      <c r="AA45" s="125" t="s">
        <v>10</v>
      </c>
      <c r="AB45" s="125" t="s">
        <v>10</v>
      </c>
      <c r="AC45" s="125" t="s">
        <v>10</v>
      </c>
      <c r="AD45" s="125" t="s">
        <v>10</v>
      </c>
      <c r="AE45" s="125" t="s">
        <v>10</v>
      </c>
      <c r="AF45" s="125" t="s">
        <v>10</v>
      </c>
      <c r="AG45" s="173" t="s">
        <v>10</v>
      </c>
      <c r="AH45" s="189" t="s">
        <v>661</v>
      </c>
      <c r="AI45" s="162"/>
      <c r="AJ45" s="232" t="s">
        <v>1663</v>
      </c>
      <c r="AK45" s="232" t="s">
        <v>1663</v>
      </c>
      <c r="AL45" s="232" t="s">
        <v>1663</v>
      </c>
      <c r="AM45" s="232" t="s">
        <v>1663</v>
      </c>
      <c r="AN45" s="232" t="s">
        <v>1663</v>
      </c>
      <c r="AO45" s="162"/>
      <c r="AP45" s="162"/>
      <c r="AQ45" s="162"/>
      <c r="AR45" s="162"/>
      <c r="AS45" s="162"/>
      <c r="AT45" s="232" t="s">
        <v>1663</v>
      </c>
      <c r="AU45" s="232" t="s">
        <v>1663</v>
      </c>
      <c r="AV45" s="232" t="s">
        <v>1663</v>
      </c>
      <c r="AW45" s="162"/>
      <c r="AX45" s="162"/>
      <c r="AY45" s="162"/>
      <c r="AZ45" s="162"/>
      <c r="BA45" s="162"/>
      <c r="BB45" s="162"/>
      <c r="BC45" s="162"/>
      <c r="BD45" s="242" t="s">
        <v>1665</v>
      </c>
      <c r="BE45" s="178">
        <v>4</v>
      </c>
      <c r="BF45" s="125" t="s">
        <v>328</v>
      </c>
      <c r="BG45" s="125" t="s">
        <v>328</v>
      </c>
      <c r="BH45" s="125" t="s">
        <v>328</v>
      </c>
      <c r="BI45" s="179" t="s">
        <v>1175</v>
      </c>
      <c r="BJ45" s="40" t="s">
        <v>1394</v>
      </c>
      <c r="BK45" s="180" t="s">
        <v>662</v>
      </c>
      <c r="BL45" s="178">
        <v>2</v>
      </c>
      <c r="BM45" s="125" t="s">
        <v>596</v>
      </c>
      <c r="BN45" s="125" t="s">
        <v>12</v>
      </c>
      <c r="BO45" s="125" t="s">
        <v>597</v>
      </c>
      <c r="BP45" s="181"/>
      <c r="BQ45" s="181">
        <v>44992</v>
      </c>
      <c r="BR45" s="181">
        <v>46752</v>
      </c>
      <c r="BS45" s="182">
        <f ca="1">+(REFERENCEMENT_FACADE[[#This Row],[AVIS LIMITE AU / VALIDITE]]&gt;=TODAY())*1</f>
        <v>1</v>
      </c>
      <c r="BT45" s="125" t="s">
        <v>9</v>
      </c>
      <c r="BU45" s="125" t="str">
        <f ca="1">IF(REFERENCEMENT_FACADE[[#This Row],[ -&gt; AT/DTA : Sur liste verte C2p (OUI/NON)
-&gt; ATex (Avis favorable / Avis défavorable)
-&gt; Autre : SO]]&lt;&gt;"",IF(AND(OR(REFERENCEMENT_FACADE[[#This Row],[ -&gt; AT/DTA : Sur liste verte C2p (OUI/NON)
-&gt; ATex (Avis favorable / Avis défavorable)
-&gt; Autre : SO]]="OUI",REFERENCEMENT_FACADE[[#This Row],[ -&gt; AT/DTA : Sur liste verte C2p (OUI/NON)
-&gt; ATex (Avis favorable / Avis défavorable)
-&gt; Autre : SO]]="FAVORABLE",REFERENCEMENT_FACADE[[#This Row],[ -&gt; AT/DTA : Sur liste verte C2p (OUI/NON)
-&gt; ATex (Avis favorable / Avis défavorable)
-&gt; Autre : SO]]="SO
(DTU)",REFERENCEMENT_FACADE[[#This Row],[ -&gt; AT/DTA : Sur liste verte C2p (OUI/NON)
-&gt; ATex (Avis favorable / Avis défavorable)
-&gt; Autre : SO]]="SO 
(RECO -RAGE)",REFERENCEMENT_FACADE[[#This Row],[ -&gt; AT/DTA : Sur liste verte C2p (OUI/NON)
-&gt; ATex (Avis favorable / Avis défavorable)
-&gt; Autre : SO]]="OUI AVEC UN SUIVI DU RETOUR D'EXPERIENCE",
REFERENCEMENT_FACADE[[#This Row],[ -&gt; AT/DTA : Sur liste verte C2p (OUI/NON)
-&gt; ATex (Avis favorable / Avis défavorable)
-&gt; Autre : SO]]="SO 
(RP)"),REFERENCEMENT_FACADE[[#This Row],[VALIDITE]]=1),"TC",IF(REFERENCEMENT_FACADE[[#This Row],[VALIDITE]]=0,"TNC"&amp;CHAR(10)&amp;"(L'évaluation technique n'est plus valide)",IF(REFERENCEMENT_FACADE[[#This Row],[TYPE DE DOCUMENT DE REFERENCE]]="Appréciation Technique de Transition","TNC"&amp;CHAR(10)&amp;"(Les Appréciations Techniques de Transition ne sont pas reconnues en technique courante)",IF(REFERENCEMENT_FACADE[[#This Row],[ -&gt; AT/DTA : Sur liste verte C2p (OUI/NON)
-&gt; ATex (Avis favorable / Avis défavorable)
-&gt; Autre : SO]]="NON (EVALUATION RECENTE)","TNC"&amp;CHAR(10)&amp;"(Non sur liste verte de la C2p à date de référencement / EVALUATION RECENTE)","TNC"&amp;CHAR(10)&amp;"(N'est pas sur liste verte de la C2p à date du référencement)")))))</f>
        <v>TC</v>
      </c>
      <c r="BV45" s="173" t="s">
        <v>1378</v>
      </c>
      <c r="BW45" s="178" t="s">
        <v>658</v>
      </c>
      <c r="BX45" s="125" t="s">
        <v>659</v>
      </c>
      <c r="BY45" s="173"/>
      <c r="BZ45" s="183" t="s">
        <v>660</v>
      </c>
      <c r="CA45" s="184" t="s">
        <v>638</v>
      </c>
      <c r="CB45" s="184"/>
      <c r="CC45" s="127" t="str">
        <f>IF(OR(REFERENCEMENT_FACADE[[#This Row],[TYPE DE DOCUMENT DE REFERENCE]]="Document Technique d'Application (DTA)",REFERENCEMENT_FACADE[[#This Row],[TYPE DE DOCUMENT DE REFERENCE]]="Avis Technique"),CONCATENATE("https://evaluation.cstb.fr/fr/avis-technique/detail/",SUBSTITUTE(REFERENCEMENT_FACADE[[#This Row],[REF]],"/","-"),"/"),IF(REFERENCEMENT_FACADE[[#This Row],[TYPE DE DOCUMENT DE REFERENCE]]=("Appréciation Technique d'Expérimentation (ATEx cas a)"),CONCATENATE("https://evaluation.cstb.fr/fr/appreciation-technique-expertise-atex/detail/",SUBSTITUTE(REFERENCEMENT_FACADE[[#This Row],[REF]],"_","-"),"/"),CONCATENATE("https://evaluation.cstb.fr/fr/appreciation-technique-transition-att/download/att-",SUBSTITUTE(SUBSTITUTE(REFERENCEMENT_FACADE[[#This Row],[REF]],"/","-"),"_","-"),"/")))</f>
        <v>https://evaluation.cstb.fr/fr/avis-technique/detail/2.1-14-1636_V2/</v>
      </c>
      <c r="CD45" s="127" t="s">
        <v>760</v>
      </c>
      <c r="CE45" s="127" t="str">
        <f>CONCATENATE(IF(REFERENCEMENT_FACADE[[#This Row],[Ancienne version]]=""," ",CONCATENATE(IF(OR(REFERENCEMENT_FACADE[[#This Row],[TYPE DE DOCUMENT DE REFERENCE]]="Avis Technique",REFERENCEMENT_FACADE[[#This Row],[TYPE DE DOCUMENT DE REFERENCE]]="ATEx"),"L'","Le "),REFERENCEMENT_FACADE[[#This Row],[TYPE DE DOCUMENT DE REFERENCE]]," n°",REFERENCEMENT_FACADE[[#This Row],[REF]]," annule et remplace ",IF(OR(REFERENCEMENT_FACADE[[#This Row],[TYPE DE DOCUMENT DE REFERENCE]]="Avis Technique",REFERENCEMENT_FACADE[[#This Row],[TYPE DE DOCUMENT DE REFERENCE]]="ATEx"),"l' ","le "),REFERENCEMENT_FACADE[[#This Row],[TYPE DE DOCUMENT DE REFERENCE]]," n° ",REFERENCEMENT_FACADE[[#This Row],[Ancienne version]])),
IF(AND(REFERENCEMENT_FACADE[[#This Row],[Ancienne version]]&lt;&gt;"",REFERENCEMENT_FACADE[[#This Row],[ -&gt; AT/DTA : Sur liste verte C2p (OUI/NON)
-&gt; ATex (Avis favorable / Avis défavorable)
-&gt; Autre : SO]]="OUI"),CHAR(10),""),
IF(REFERENCEMENT_FACADE[[#This Row],[ -&gt; AT/DTA : Sur liste verte C2p (OUI/NON)
-&gt; ATex (Avis favorable / Avis défavorable)
-&gt; Autre : SO]]="OUI","Sur liste verte de la C2p à la date du référencement",""))</f>
        <v>L'Avis Technique n°2.1/14-1636_V2 annule et remplace l' Avis Technique n° 2.1/14-1636_V1.1
Sur liste verte de la C2p à la date du référencement</v>
      </c>
      <c r="CF45" s="127" t="str">
        <f>IF((SUPP_VISE=LISTES!$Q$2),REFERENCEMENT_FACADE[[#This Row],[Charpente bois (NF DTU 31.1)]],
IF((SUPP_VISE=LISTES!$Q$3),REFERENCEMENT_FACADE[[#This Row],[COB (NF DTU 31.2)]],
IF((SUPP_VISE=LISTES!$Q$4),REFERENCEMENT_FACADE[[#This Row],[FOB (NF DTU 31.4)]],
IF((SUPP_VISE=LISTES!$Q$5),REFERENCEMENT_FACADE[[#This Row],[FOB (Sous AT/DTA/ATEx)]],
IF((SUPP_VISE=LISTES!$Q$6),REFERENCEMENT_FACADE[[#This Row],[FOB (NF DTU 31.4 et/ou Sous AT/DTA/Atex)]],
IF((SUPP_VISE=LISTES!$Q$7),REFERENCEMENT_FACADE[[#This Row],[CLT (Sous AT/DTA)]],"ERREUR"))))))</f>
        <v>ERREUR</v>
      </c>
      <c r="CG45" s="127" t="str">
        <f>IF((HAUT_VISEE&lt;=6),IF(OR(MID(SITUA_VISEE,1,1)="a",MID(SITUA_VISEE,1,1)="b",MID(SITUA_VISEE,1,1)="c"),REFERENCEMENT_FACADE[[#This Row],[≤ 6 m (situation a à c)]],REFERENCEMENT_FACADE[[#This Row],[≤ 6 m (situation d)]]),
IF(AND(6&lt;HAUT_VISEE,HAUT_VISEE&lt;=9),IF(OR(MID(SITUA_VISEE,1,1)="a",MID(SITUA_VISEE,1,1)="b",MID(SITUA_VISEE,1,1)="c"),REFERENCEMENT_FACADE[[#This Row],[≤ 9 m (situation a à c)]],REFERENCEMENT_FACADE[[#This Row],[≤ 9 m (situation d)]]),
IF(AND(9&lt;HAUT_VISEE,HAUT_VISEE&lt;=10),IF(OR(MID(SITUA_VISEE,1,1)="a",MID(SITUA_VISEE,1,1)="b",MID(SITUA_VISEE,1,1)="c"),REFERENCEMENT_FACADE[[#This Row],[≤ 10 m (situation a à c)]],REFERENCEMENT_FACADE[[#This Row],[≤ 10 m (situation d)]]),
IF(AND(10&lt;HAUT_VISEE,HAUT_VISEE&lt;=18),IF(OR(MID(SITUA_VISEE,1,1)="a",MID(SITUA_VISEE,1,1)="b",MID(SITUA_VISEE,1,1)="c"),REFERENCEMENT_FACADE[[#This Row],[≤ 15 m (situation a à c)]],REFERENCEMENT_FACADE[[#This Row],[≤ 15 m (situation d)]]),
IF(AND(10&lt;HAUT_VISEE,HAUT_VISEE&lt;=18),IF(OR(MID(SITUA_VISEE,1,1)="a",MID(SITUA_VISEE,1,1)="b",MID(SITUA_VISEE,1,1)="c"),REFERENCEMENT_FACADE[[#This Row],[≤ 18 m (situation a à c)]],REFERENCEMENT_FACADE[[#This Row],[≤ 18 m (situation d)]]),
IF(AND(18&lt;HAUT_VISEE,HAUT_VISEE&lt;=28),IF(OR(MID(SITUA_VISEE,1,1)="a",MID(SITUA_VISEE,1,1)="b",MID(SITUA_VISEE,1,1)="c"),REFERENCEMENT_FACADE[[#This Row],[≤ 28 m (situation a à c)]],REFERENCEMENT_FACADE[[#This Row],[≤ 28 m (situation d)]]),
IF(AND(28&lt;HAUT_VISEE,HAUT_VISEE&lt;=34),IF(OR(MID(SITUA_VISEE,1,1)="a",MID(SITUA_VISEE,1,1)="b",MID(SITUA_VISEE,1,1)="c"),REFERENCEMENT_FACADE[[#This Row],[≤ 34 m (situation a à c)]],REFERENCEMENT_FACADE[[#This Row],[≤ 34 m (situation d)]]),
IF(AND(34&lt;HAUT_VISEE,HAUT_VISEE&lt;=36),IF(OR(MID(SITUA_VISEE,1,1)="a",MID(SITUA_VISEE,1,1)="b",MID(SITUA_VISEE,1,1)="c"),REFERENCEMENT_FACADE[[#This Row],[≤ 36 m (situation a à c)]],REFERENCEMENT_FACADE[[#This Row],[≤ 36 m (situation d)]]),
IF(AND(36&lt;HAUT_VISEE,HAUT_VISEE&lt;=40),IF(OR(MID(SITUA_VISEE,1,1)="a",MID(SITUA_VISEE,1,1)="b",MID(SITUA_VISEE,1,1)="c"),REFERENCEMENT_FACADE[[#This Row],[≤ 40 m (situation a à c)]],REFERENCEMENT_FACADE[[#This Row],[≤ 40 m (situation d)]]),
IF(AND(40&lt;HAUT_VISEE,HAUT_VISEE&lt;=50),IF(OR(MID(SITUA_VISEE,1,1)="a",MID(SITUA_VISEE,1,1)="b",MID(SITUA_VISEE,1,1)="c"),REFERENCEMENT_FACADE[[#This Row],[≤ 50 m (situation a à c)]],REFERENCEMENT_FACADE[[#This Row],[≤ 50 m (situation d)]]),"ERREUR"))))))))))</f>
        <v>OUI*</v>
      </c>
      <c r="CH45" s="127">
        <f>IF(MID(SITUA_VISEE,1,1)="d",
IF(MID(REFERENCEMENT_FACADE[[#This Row],[≤ 50 m (situation d)]],1,3)="OUI",50,IF(MID(REFERENCEMENT_FACADE[[#This Row],[≤ 40 m (situation d)]],1,3)="OUI",40,IF(MID(REFERENCEMENT_FACADE[[#This Row],[≤ 36 m (situation d)]],1,3)="OUI",36,IF(MID(REFERENCEMENT_FACADE[[#This Row],[≤ 34 m (situation d)]],1,3)="OUI",34,IF(MID(REFERENCEMENT_FACADE[[#This Row],[≤ 28 m (situation d)]],1,3)="OUI",28,IF(MID(REFERENCEMENT_FACADE[[#This Row],[≤ 18 m (situation d)]],1,3)="OUI",18,IF(MID(REFERENCEMENT_FACADE[[#This Row],[≤ 15 m (situation d)]],1,3)="OUI",15,IF(MID(REFERENCEMENT_FACADE[[#This Row],[≤ 10 m (situation d)]],1,3)="OUI",10,IF(MID(REFERENCEMENT_FACADE[[#This Row],[≤ 9 m (situation d)]],1,3)="OUI",9,IF(MID(REFERENCEMENT_FACADE[[#This Row],[≤ 6 m (situation d)]],1,3)="OUI",6,"")))))))))),
IF(MID(REFERENCEMENT_FACADE[[#This Row],[≤ 50 m (situation a à c)]],1,3)="OUI",50,IF(MID(REFERENCEMENT_FACADE[[#This Row],[≤ 40 m (situation a à c)]],1,3)="OUI",40,IF(MID(REFERENCEMENT_FACADE[[#This Row],[≤ 36 m (situation a à c)]],1,3)="OUI",36,IF(MID(REFERENCEMENT_FACADE[[#This Row],[≤ 34 m (situation a à c)]],1,3)="OUI",34,IF(MID(REFERENCEMENT_FACADE[[#This Row],[≤ 28 m (situation a à c)]],1,3)="OUI",28,IF(MID(REFERENCEMENT_FACADE[[#This Row],[≤ 18 m (situation a à c)]],1,3)="OUI",18,IF(MID(REFERENCEMENT_FACADE[[#This Row],[≤ 15 m (situation a à c)]],1,3)="OUI",15,IF(MID(REFERENCEMENT_FACADE[[#This Row],[≤ 10 m (situation a à c)]],1,3)="OUI",10,IF(MID(REFERENCEMENT_FACADE[[#This Row],[≤ 9 m (situation a à c)]],1,3)="OUI",9,IF(MID(REFERENCEMENT_FACADE[[#This Row],[≤ 6 m (situation a à c)]],1,3)="OUI",6,"")))))))))))</f>
        <v>18</v>
      </c>
      <c r="CI45" s="127" t="str">
        <f>IF(RECH_CATEGORIE=TRUE,IF((CATEG_VISEE=LISTES!$O$2),REFERENCEMENT_FACADE[[#This Row],[I]],
IF((CATEG_VISEE=LISTES!$O$3),REFERENCEMENT_FACADE[[#This Row],[II]],
IF((CATEG_VISEE=LISTES!$O$4),REFERENCEMENT_FACADE[[#This Row],[III]],
IF((CATEG_VISEE=LISTES!$O$5),REFERENCEMENT_FACADE[[#This Row],[IV]],"ERREUR")))),
REFERENCEMENT_FACADE[[#This Row],[I]]&amp;CHAR(10)&amp;REFERENCEMENT_FACADE[[#This Row],[II]]&amp;CHAR(10)&amp;REFERENCEMENT_FACADE[[#This Row],[III]]&amp;CHAR(10)&amp;REFERENCEMENT_FACADE[[#This Row],[IV]])</f>
        <v>4
4**
4**
4**</v>
      </c>
      <c r="CJ45" s="127" t="str">
        <f>IF(RECH_CATEGORIE=TRUE,IF(OR(REFERENCEMENT_FACADE[[#This Row],[I]]="NC",REFERENCEMENT_FACADE[[#This Row],[II]]="NC",REFERENCEMENT_FACADE[[#This Row],[III]]="NC",REFERENCEMENT_FACADE[[#This Row],[IV]]="NC"),"ERREUR",IF(MID(ZONE_SIS_VISEE,1,1)&lt;=MID(REFERENCEMENT_FACADE[[#This Row],[IV]],1,1),REFERENCEMENT_FACADE[[#Headers],[IV]],IF(MID(ZONE_SIS_VISEE,1,1)&lt;=MID(REFERENCEMENT_FACADE[[#This Row],[III]],1,1),REFERENCEMENT_FACADE[[#Headers],[III]],IF(MID(ZONE_SIS_VISEE,1,1)&lt;=MID(REFERENCEMENT_FACADE[[#This Row],[II]],1,1),REFERENCEMENT_FACADE[[#Headers],[II]],IF(MID(ZONE_SIS_VISEE,1,1)&lt;=MID(REFERENCEMENT_FACADE[[#This Row],[I]],1,1),REFERENCEMENT_FACADE[[#Headers],[I]],""))))),
REFERENCEMENT_FACADE[[#Headers],[I]]&amp;CHAR(10)&amp;REFERENCEMENT_FACADE[[#Headers],[II]]&amp;CHAR(10)&amp;REFERENCEMENT_FACADE[[#Headers],[III]]&amp;CHAR(10)&amp;REFERENCEMENT_FACADE[[#Headers],[IV]])</f>
        <v>I
II
III
IV</v>
      </c>
      <c r="CK45" s="127" t="str">
        <f>CONCATENATE(IF(MID(REFERENCEMENT_FACADE[[#This Row],[Charpente bois (NF DTU 31.1)]],1,3)="oui",LISTES!$Q$2,""),IF(AND(MID(REFERENCEMENT_FACADE[[#This Row],[COB (NF DTU 31.2)]],1,3)="oui",MID(REFERENCEMENT_FACADE[[#This Row],[Charpente bois (NF DTU 31.1)]],1,3)="oui")," / ",""),IF(MID(REFERENCEMENT_FACADE[[#This Row],[COB (NF DTU 31.2)]],1,3)="oui",LISTES!$Q$3,""),IF(OR(AND(MID(REFERENCEMENT_FACADE[[#This Row],[COB (NF DTU 31.2)]],1,3)="oui",MID(REFERENCEMENT_FACADE[[#This Row],[FOB (NF DTU 31.4)]],1,3)="oui"),AND(MID(REFERENCEMENT_FACADE[[#This Row],[COB (NF DTU 31.2)]],1,3)="oui",MID(REFERENCEMENT_FACADE[[#This Row],[CLT (Sous AT/DTA)]],1,3)="oui"))," / ",""),IF(MID(REFERENCEMENT_FACADE[[#This Row],[FOB (NF DTU 31.4)]],1,3)="oui",LISTES!$Q$4,""),IF(AND(MID(REFERENCEMENT_FACADE[[#This Row],[CLT (Sous AT/DTA)]],1,3)="oui",MID(REFERENCEMENT_FACADE[[#This Row],[FOB (NF DTU 31.4)]],1,3)="oui")," / ",""),IF(MID(REFERENCEMENT_FACADE[[#This Row],[CLT (Sous AT/DTA)]],1,3)="oui",LISTES!$Q$7,IF(MID(REFERENCEMENT_FACADE[[#This Row],[FOB (Sous AT/DTA/ATEx)]],1,3)="oui",LISTES!$Q$5,"")))</f>
        <v>FOB (Sous AT/DTA/ATEx)</v>
      </c>
      <c r="CL45" s="127" t="str">
        <f>IF(AND(RECH_HAUTEUR=TRUE,HAUT_VISEE&lt;&gt;"",SITUA_VISEE&lt;&gt;""),IF(MID(SITUA_VISEE,1,1)="d",
IF(MID(REFERENCEMENT_FACADE[[#This Row],[≤ 50 m (situation d)]],1,3)="OUI","≤ 50 m",IF(MID(REFERENCEMENT_FACADE[[#This Row],[≤ 40 m (situation d)]],1,3)="OUI","≤ 40 m",IF(MID(REFERENCEMENT_FACADE[[#This Row],[≤ 36 m (situation d)]],1,3)="OUI","≤ 36 m",IF(MID(REFERENCEMENT_FACADE[[#This Row],[≤ 34 m (situation d)]],1,3)="OUI","≤ 34 m",IF(MID(REFERENCEMENT_FACADE[[#This Row],[≤ 28 m (situation d)]],1,3)="OUI","≤ 28 m",IF(MID(REFERENCEMENT_FACADE[[#This Row],[≤ 18 m (situation d)]],1,3)="OUI","≤ 18 m",IF(MID(REFERENCEMENT_FACADE[[#This Row],[≤ 15 m (situation d)]],1,3)="OUI","≤ 15 m",IF(MID(REFERENCEMENT_FACADE[[#This Row],[≤ 10 m (situation d)]],1,3)="OUI","≤ 10 m",IF(MID(REFERENCEMENT_FACADE[[#This Row],[≤ 9 m (situation d)]],1,3)="OUI","≤ 9 m",IF(MID(REFERENCEMENT_FACADE[[#This Row],[≤ 6 m (situation d)]],1,3)="OUI","≤ 6 m","")))))))))),
IF(MID(REFERENCEMENT_FACADE[[#This Row],[≤ 50 m (situation a à c)]],1,3)="OUI","≤ 50 m",IF(MID(REFERENCEMENT_FACADE[[#This Row],[≤ 40 m (situation a à c)]],1,3)="OUI","≤ 40 m",IF(MID(REFERENCEMENT_FACADE[[#This Row],[≤ 36 m (situation a à c)]],1,3)="OUI","≤ 36 m",IF(MID(REFERENCEMENT_FACADE[[#This Row],[≤ 34 m (situation a à c)]],1,3)="OUI","≤ 34 m",IF(MID(REFERENCEMENT_FACADE[[#This Row],[≤ 28 m (situation a à c)]],1,3)="OUI","≤ 28 m",IF(MID(REFERENCEMENT_FACADE[[#This Row],[≤ 18 m (situation a à c)]],1,3)="OUI","≤ 18 m",IF(MID(REFERENCEMENT_FACADE[[#This Row],[≤ 15 m (situation a à c)]],1,3)="OUI","≤ 15 m",IF(MID(REFERENCEMENT_FACADE[[#This Row],[≤ 10 m (situation a à c)]],1,3)="OUI","≤ 10 m",IF(MID(REFERENCEMENT_FACADE[[#This Row],[≤ 9 m (situation a à c)]],1,3)="OUI","≤ 9 m",IF(MID(REFERENCEMENT_FACADE[[#This Row],[≤ 6 m (situation a à c)]],1,3)="OUI","≤ 6 m",""))))))))))),
CONCATENATE(IF(MID(REFERENCEMENT_FACADE[[#This Row],[≤ 50 m (situation a à c)]],1,3)="OUI","(Situation a à c) h≤ 50 m"&amp;CHAR(10),IF(MID(REFERENCEMENT_FACADE[[#This Row],[≤ 40 m (situation a à c)]],1,3)="OUI","(Situation a à c) h≤ 40 m"&amp;CHAR(10),IF(MID(REFERENCEMENT_FACADE[[#This Row],[≤ 36 m (situation a à c)]],1,3)="OUI","(Situation a à c) h≤ 36 m"&amp;CHAR(10),IF(MID(REFERENCEMENT_FACADE[[#This Row],[≤ 34 m (situation a à c)]],1,3)="OUI","(Situation a à c) h≤ 34 m"&amp;CHAR(10),IF(MID(REFERENCEMENT_FACADE[[#This Row],[≤ 28 m (situation a à c)]],1,3)="OUI","(Situation a à c) h≤ 28 m"&amp;CHAR(10),IF(MID(REFERENCEMENT_FACADE[[#This Row],[≤ 18 m (situation a à c)]],1,3)="OUI","(Situation a à c) h≤ 18 m"&amp;CHAR(10),IF(MID(REFERENCEMENT_FACADE[[#This Row],[≤ 15 m (situation a à c)]],1,3)="OUI","(Situation a à c) h≤ 15 m"&amp;CHAR(10),IF(MID(REFERENCEMENT_FACADE[[#This Row],[≤ 10 m (situation a à c)]],1,3)="OUI","(Situation a à c) h≤ 10 m"&amp;CHAR(10),IF(MID(REFERENCEMENT_FACADE[[#This Row],[≤ 9 m (situation a à c)]],1,3)="OUI","(Situation a à c) h≤ 9 m"&amp;CHAR(10),IF(MID(REFERENCEMENT_FACADE[[#This Row],[≤ 6 m (situation a à c)]],1,3)="OUI","(Situation a à c) h≤ 6 m"&amp;CHAR(10),"")))))))))),IF(MID(REFERENCEMENT_FACADE[[#This Row],[≤ 50 m (situation d)]],1,3)="OUI","(Situation d) h≤ 50 m",IF(MID(REFERENCEMENT_FACADE[[#This Row],[≤ 40 m (situation d)]],1,3)="OUI","(Situation d) h≤ 40 m",IF(MID(REFERENCEMENT_FACADE[[#This Row],[≤ 36 m (situation d)]],1,3)="OUI","(Situation d) h≤ 36 m",IF(MID(REFERENCEMENT_FACADE[[#This Row],[≤ 34 m (situation d)]],1,3)="OUI","(Situation d) h≤ 34 m",IF(MID(REFERENCEMENT_FACADE[[#This Row],[≤ 28 m (situation d)]],1,3)="OUI","(Situation d) h≤ 28 m",IF(MID(REFERENCEMENT_FACADE[[#This Row],[≤ 18 m (situation d)]],1,3)="OUI","(Situation d) h≤ 18 m",IF(MID(REFERENCEMENT_FACADE[[#This Row],[≤ 15 m (situation d)]],1,3)="OUI","(Situation d) h≤ 15 m",IF(MID(REFERENCEMENT_FACADE[[#This Row],[≤ 10 m (situation d)]],1,3)="OUI","(Situation d) h≤ 10 m",IF(MID(REFERENCEMENT_FACADE[[#This Row],[≤ 9 m (situation d)]],1,3)="OUI","(Situation d) h≤ 9 m",IF(MID(REFERENCEMENT_FACADE[[#This Row],[≤ 6 m (situation d)]],1,3)="OUI","(Situation d) h≤ 6 m",""))))))))))))</f>
        <v>(Situation a à c) h≤ 18 m
(Situation d) h≤ 10 m</v>
      </c>
      <c r="CM45" s="127" t="str">
        <f>IF(OR(RECH_HAUTEUR=FALSE,HAUT_VISEE="",SITUA_VISEE=""),REFERENCEMENT_FACADE[[#This Row],[Cas où rien n''est sélectionné en hauteur]],
IF((HAUT_VISEE&lt;=6),IF(OR(MID(SITUA_VISEE,1,1)="a",MID(SITUA_VISEE,1,1)="b",MID(SITUA_VISEE,1,1)="c"),REFERENCEMENT_FACADE[[#This Row],[≤ 6 m (a à c)]],REFERENCEMENT_FACADE[[#This Row],[≤ 6 m (d)]]),
IF(AND(6&lt;HAUT_VISEE,HAUT_VISEE&lt;=9),IF(OR(MID(SITUA_VISEE,1,1)="a",MID(SITUA_VISEE,1,1)="b",MID(SITUA_VISEE,1,1)="c"),REFERENCEMENT_FACADE[[#This Row],[≤ 9 m (a à c)]],REFERENCEMENT_FACADE[[#This Row],[≤ 9 m (d)]]),
IF(AND(9&lt;HAUT_VISEE,HAUT_VISEE&lt;=10),IF(OR(MID(SITUA_VISEE,1,1)="a",MID(SITUA_VISEE,1,1)="b",MID(SITUA_VISEE,1,1)="c"),REFERENCEMENT_FACADE[[#This Row],[≤ 10 m (a à c)]],REFERENCEMENT_FACADE[[#This Row],[≤ 10 m (d)]]),
IF(AND(10&lt;HAUT_VISEE,HAUT_VISEE&lt;=18),IF(OR(MID(SITUA_VISEE,1,1)="a",MID(SITUA_VISEE,1,1)="b",MID(SITUA_VISEE,1,1)="c"),REFERENCEMENT_FACADE[[#This Row],[≤ 18 m (a à c)]],REFERENCEMENT_FACADE[[#This Row],[≤ 18 m (d)]]),
IF(AND(18&lt;HAUT_VISEE,HAUT_VISEE&lt;=28),IF(OR(MID(SITUA_VISEE,1,1)="a",MID(SITUA_VISEE,1,1)="b",MID(SITUA_VISEE,1,1)="c"),REFERENCEMENT_FACADE[[#This Row],[≤ 28 m (a à c)]],REFERENCEMENT_FACADE[[#This Row],[≤ 28 m (d)]]),
IF(AND(28&lt;HAUT_VISEE,HAUT_VISEE&lt;=34),IF(OR(MID(SITUA_VISEE,1,1)="a",MID(SITUA_VISEE,1,1)="b",MID(SITUA_VISEE,1,1)="c"),REFERENCEMENT_FACADE[[#This Row],[≤ 34 m (a à c)]],REFERENCEMENT_FACADE[[#This Row],[≤ 34 m (d)]]),
IF(AND(34&lt;HAUT_VISEE,HAUT_VISEE&lt;=36),IF(OR(MID(SITUA_VISEE,1,1)="a",MID(SITUA_VISEE,1,1)="b",MID(SITUA_VISEE,1,1)="c"),REFERENCEMENT_FACADE[[#This Row],[≤ 36 m (a à c)]],REFERENCEMENT_FACADE[[#This Row],[≤ 36 m (d)]]),
IF(AND(36&lt;HAUT_VISEE,HAUT_VISEE&lt;=40),IF(OR(MID(SITUA_VISEE,1,1)="a",MID(SITUA_VISEE,1,1)="b",MID(SITUA_VISEE,1,1)="c"),REFERENCEMENT_FACADE[[#This Row],[≤ 40 m (a à c)]],REFERENCEMENT_FACADE[[#This Row],[≤ 40 m (d)]]),
IF(AND(40&lt;HAUT_VISEE,HAUT_VISEE&lt;=50),IF(OR(MID(SITUA_VISEE,1,1)="a",MID(SITUA_VISEE,1,1)="b",MID(SITUA_VISEE,1,1)="c"),REFERENCEMENT_FACADE[[#This Row],[≤ 50 m (a à c)]],REFERENCEMENT_FACADE[[#This Row],[≤ 50 m (d)]])))))))))))</f>
        <v xml:space="preserve"> - Comme mentionné au §2.4.6 de l’Avis technique, la limite de hauteur du domaine d’emploi indiquée ci-contre correspond au domaine d’emploi le plus restreint entre celui du PANOBLOC et celui du revêtement extérieur. Le Panobloc pouvant être utilisé en façade jusqu’en 4ième famille pour des bâtiments d’habitation et jusqu’à une hauteur de plancher bas de dernier niveau de 28m pour les ERP et ERT, et comme le référentiel de la famille de revêtement extérieur ci-contre vise des hauteurs moindre, c’est donc le référentiel du revêtement qui limite le domaine d’emploi.
Nb : Le critère de recherche par hauteur n'étant pas coché ou les données (hauteur ou situation) n'étant pas saisies, l'utilisateur est alerté qu'il peut exister des limites de hauteurs et des dispositions particulières données dans le référentiel technique du procédé qui ne sont pas affichées. 
Le logiciel peut les faire apparaitre, pour ce faire : 
 - la case de recherche en fonction de la hauteur doit être cochée ;
 - les données de hauteur ET de situation du bâtiment doivent être saisies.</v>
      </c>
      <c r="CN45" s="185">
        <f ca="1">REFERENCEMENT_FACADE[[#This Row],[VALIDITE]]</f>
        <v>1</v>
      </c>
      <c r="CO45" s="127">
        <f>IF(RECH_SUPPORT=TRUE,IF(MID(REFERENCEMENT_FACADE[[#This Row],[Colonne support visé]],1,3)="OUI",1,IF(OR(MID(REFERENCEMENT_FACADE[[#This Row],[Colonne support visé]],1,3)="non",MID(REFERENCEMENT_FACADE[[#This Row],[Colonne support visé]],1,2)="SO"),0,0)),1)</f>
        <v>1</v>
      </c>
      <c r="CP45" s="127">
        <f>IF(RECH_HAUTEUR=FALSE,1,IF(AND(MID(REFERENCEMENT_FACADE[[#This Row],[Colonne situation visé]],1,3)="oui",HAUT_VISEE&lt;=REFERENCEMENT_FACADE[[#This Row],[LIMITATION DE HAUTEUR DE FACADE]],HAUT_VISEE&lt;&gt;"",SITUA_VISEE&lt;&gt;""),1,IF(MID(REFERENCEMENT_FACADE[[#This Row],[Colonne situation visé]],1,3)="non",0,"ERREUR")))</f>
        <v>1</v>
      </c>
      <c r="CQ45" s="127">
        <f>IF(RECH_CATEGORIE=FALSE,1,IF(REFERENCEMENT_FACADE[[#This Row],[Colonne catégorie visée]]="ERREUR",0,IF(AND(RECH_CATEGORIE=TRUE,MATCH(VALUE(LEFT(REFERENCEMENT_FACADE[[#This Row],[Colonne zone visée]],1)),LISTE_ZONE_SISMIQUE,0)&gt;=MATCH(ZONE_SIS_VISEE,LISTE_ZONE_SISMIQUE,0),MATCH(REFERENCEMENT_FACADE[[#This Row],[Colonne catégorie visée]],LISTE_CATEGORIE_BATIMENT,0)&gt;=MATCH(CATEG_VISEE,LISTE_CATEGORIE_BATIMENT,0)),1,0)))</f>
        <v>1</v>
      </c>
      <c r="CR45" s="127">
        <f ca="1">IF(REFERENCEMENT_FACADE[[#This Row],[Eligibilité procédé]]&lt;&gt;0,COUNTIF(REFERENCEMENT_FACADE[Eligibilité procédé],"&lt;="&amp;REFERENCEMENT_FACADE[[#This Row],[Eligibilité procédé]])-COUNTIF(REFERENCEMENT_FACADE[Eligibilité procédé],"=0"),ROWS(REFERENCEMENT_FACADE[Ordre]))</f>
        <v>28</v>
      </c>
      <c r="CS45" s="127">
        <f ca="1">IF(COUNTIF((REFERENCEMENT_FACADE[[#This Row],[Validité]:[zone de simicité]]),"&lt;&gt;"&amp;"")=SUM(REFERENCEMENT_FACADE[[#This Row],[Validité]:[zone de simicité]]),ROW(REFERENCEMENT_FACADE[[#This Row],[zone de simicité]]),"")</f>
        <v>45</v>
      </c>
      <c r="CT45" s="48" t="str">
        <f>CONCATENATE(REFERENCEMENT_FACADE[[#This Row],[TYPE DE DOCUMENT DE REFERENCE]]," ",REFERENCEMENT_FACADE[[#This Row],[REF]]," du procédé ",REFERENCEMENT_FACADE[[#This Row],[NOM COMMERCIAL DU PROCEDE]]," : vise la pose sur : ",IF(MID(REFERENCEMENT_FACADE[[#This Row],[COB (NF DTU 31.2)]],1,3)="OUI","COB (NF DTU 31.2) ; ",""),IF(MID(REFERENCEMENT_FACADE[[#This Row],[CLT (Sous AT/DTA)]],1,3)="OUI","CLT (Sous AT/DTA)) ; ",""),IF(MID(REFERENCEMENT_FACADE[[#This Row],[FOB (NF DTU 31.4)]],1,3)="OUI","FOB (NF DTU 31.4) ; ",""),IF(MID(REFERENCEMENT_FACADE[[#This Row],[FOB (Sous AT/DTA/ATEx)]],1,3)="OUI","FOB (Sous AT/DTA/ATEx) ; ",""),"pour une hauteur max de ",REFERENCEMENT_FACADE[[#This Row],[LIMITATION DE HAUTEUR DE FACADE]],"m")</f>
        <v>Avis Technique 2.1/14-1636_V2 du procédé Façade PANOBLOC : vise la pose sur : FOB (Sous AT/DTA/ATEx) ; pour une hauteur max de 18m</v>
      </c>
    </row>
    <row r="46" spans="1:98" s="5" customFormat="1" ht="216" x14ac:dyDescent="0.3">
      <c r="A46" s="141">
        <v>45384</v>
      </c>
      <c r="B46" s="43" t="s">
        <v>116</v>
      </c>
      <c r="C46" s="125" t="s">
        <v>1570</v>
      </c>
      <c r="D46" s="43" t="s">
        <v>1444</v>
      </c>
      <c r="E46" s="43" t="s">
        <v>1686</v>
      </c>
      <c r="F46" s="43" t="s">
        <v>1613</v>
      </c>
      <c r="G46" s="44" t="s">
        <v>1517</v>
      </c>
      <c r="H46" s="86" t="s">
        <v>27</v>
      </c>
      <c r="I46" s="82" t="s">
        <v>9</v>
      </c>
      <c r="J46" s="38" t="s">
        <v>10</v>
      </c>
      <c r="K46" s="39" t="s">
        <v>10</v>
      </c>
      <c r="L46" s="68" t="str">
        <f>IF(REFERENCEMENT_FACADE[[#This Row],[Charpente bois (NF DTU 31.1)]]="OUI","SO",IF(OR(REFERENCEMENT_FACADE[[#This Row],[FOB (Sous AT/DTA/ATEx)]]="OUI",REFERENCEMENT_FACADE[[#This Row],[FOB (NF DTU 31.4)]]="OUI"),"OUI","SO"))</f>
        <v>SO</v>
      </c>
      <c r="M46" s="65" t="s">
        <v>9</v>
      </c>
      <c r="N46" s="42" t="s">
        <v>9</v>
      </c>
      <c r="O46" s="43" t="s">
        <v>9</v>
      </c>
      <c r="P46" s="43" t="s">
        <v>9</v>
      </c>
      <c r="Q46" s="43" t="s">
        <v>357</v>
      </c>
      <c r="R46" s="43" t="s">
        <v>357</v>
      </c>
      <c r="S46" s="43" t="s">
        <v>10</v>
      </c>
      <c r="T46" s="43" t="s">
        <v>10</v>
      </c>
      <c r="U46" s="43" t="s">
        <v>10</v>
      </c>
      <c r="V46" s="43" t="s">
        <v>10</v>
      </c>
      <c r="W46" s="44" t="s">
        <v>10</v>
      </c>
      <c r="X46" s="45" t="s">
        <v>9</v>
      </c>
      <c r="Y46" s="43" t="s">
        <v>357</v>
      </c>
      <c r="Z46" s="43" t="s">
        <v>357</v>
      </c>
      <c r="AA46" s="43" t="s">
        <v>10</v>
      </c>
      <c r="AB46" s="43" t="s">
        <v>10</v>
      </c>
      <c r="AC46" s="43" t="s">
        <v>10</v>
      </c>
      <c r="AD46" s="43" t="s">
        <v>10</v>
      </c>
      <c r="AE46" s="43" t="s">
        <v>10</v>
      </c>
      <c r="AF46" s="43" t="s">
        <v>10</v>
      </c>
      <c r="AG46" s="44" t="s">
        <v>10</v>
      </c>
      <c r="AH46" s="167" t="s">
        <v>684</v>
      </c>
      <c r="AI46" s="162"/>
      <c r="AJ46" s="120" t="s">
        <v>1726</v>
      </c>
      <c r="AK46" s="120" t="s">
        <v>1726</v>
      </c>
      <c r="AL46" s="120" t="s">
        <v>1726</v>
      </c>
      <c r="AM46" s="120" t="s">
        <v>1749</v>
      </c>
      <c r="AN46" s="120" t="s">
        <v>1749</v>
      </c>
      <c r="AO46" s="83"/>
      <c r="AP46" s="83"/>
      <c r="AQ46" s="83"/>
      <c r="AR46" s="83"/>
      <c r="AS46" s="83"/>
      <c r="AT46" s="120" t="s">
        <v>1726</v>
      </c>
      <c r="AU46" s="120" t="s">
        <v>1749</v>
      </c>
      <c r="AV46" s="120" t="s">
        <v>1749</v>
      </c>
      <c r="AW46" s="83"/>
      <c r="AX46" s="83"/>
      <c r="AY46" s="83"/>
      <c r="AZ46" s="83"/>
      <c r="BA46" s="83"/>
      <c r="BB46" s="83"/>
      <c r="BC46" s="83"/>
      <c r="BD46" s="84" t="s">
        <v>1408</v>
      </c>
      <c r="BE46" s="42">
        <v>4</v>
      </c>
      <c r="BF46" s="43">
        <v>2</v>
      </c>
      <c r="BG46" s="43">
        <v>1</v>
      </c>
      <c r="BH46" s="43">
        <v>1</v>
      </c>
      <c r="BI46" s="84"/>
      <c r="BJ46" s="40" t="s">
        <v>1394</v>
      </c>
      <c r="BK46" s="158" t="s">
        <v>683</v>
      </c>
      <c r="BL46" s="42">
        <v>0</v>
      </c>
      <c r="BM46" s="43" t="s">
        <v>46</v>
      </c>
      <c r="BN46" s="79" t="s">
        <v>12</v>
      </c>
      <c r="BO46" s="43" t="s">
        <v>1611</v>
      </c>
      <c r="BP46" s="81">
        <v>45013</v>
      </c>
      <c r="BQ46" s="81">
        <v>45371</v>
      </c>
      <c r="BR46" s="81">
        <v>46053</v>
      </c>
      <c r="BS46" s="123">
        <f ca="1">+(REFERENCEMENT_FACADE[[#This Row],[AVIS LIMITE AU / VALIDITE]]&gt;=TODAY())*1</f>
        <v>1</v>
      </c>
      <c r="BT46" s="43" t="s">
        <v>9</v>
      </c>
      <c r="BU46" s="43" t="str">
        <f ca="1">IF(REFERENCEMENT_FACADE[[#This Row],[ -&gt; AT/DTA : Sur liste verte C2p (OUI/NON)
-&gt; ATex (Avis favorable / Avis défavorable)
-&gt; Autre : SO]]&lt;&gt;"",IF(AND(OR(REFERENCEMENT_FACADE[[#This Row],[ -&gt; AT/DTA : Sur liste verte C2p (OUI/NON)
-&gt; ATex (Avis favorable / Avis défavorable)
-&gt; Autre : SO]]="OUI",REFERENCEMENT_FACADE[[#This Row],[ -&gt; AT/DTA : Sur liste verte C2p (OUI/NON)
-&gt; ATex (Avis favorable / Avis défavorable)
-&gt; Autre : SO]]="FAVORABLE",REFERENCEMENT_FACADE[[#This Row],[ -&gt; AT/DTA : Sur liste verte C2p (OUI/NON)
-&gt; ATex (Avis favorable / Avis défavorable)
-&gt; Autre : SO]]="SO
(DTU)",REFERENCEMENT_FACADE[[#This Row],[ -&gt; AT/DTA : Sur liste verte C2p (OUI/NON)
-&gt; ATex (Avis favorable / Avis défavorable)
-&gt; Autre : SO]]="SO 
(RECO -RAGE)",REFERENCEMENT_FACADE[[#This Row],[ -&gt; AT/DTA : Sur liste verte C2p (OUI/NON)
-&gt; ATex (Avis favorable / Avis défavorable)
-&gt; Autre : SO]]="OUI AVEC UN SUIVI DU RETOUR D'EXPERIENCE",
REFERENCEMENT_FACADE[[#This Row],[ -&gt; AT/DTA : Sur liste verte C2p (OUI/NON)
-&gt; ATex (Avis favorable / Avis défavorable)
-&gt; Autre : SO]]="SO 
(RP)"),REFERENCEMENT_FACADE[[#This Row],[VALIDITE]]=1),"TC",IF(REFERENCEMENT_FACADE[[#This Row],[VALIDITE]]=0,"TNC"&amp;CHAR(10)&amp;"(L'évaluation technique n'est plus valide)",IF(REFERENCEMENT_FACADE[[#This Row],[TYPE DE DOCUMENT DE REFERENCE]]="Appréciation Technique de Transition","TNC"&amp;CHAR(10)&amp;"(Les Appréciations Techniques de Transition ne sont pas reconnues en technique courante)",IF(REFERENCEMENT_FACADE[[#This Row],[ -&gt; AT/DTA : Sur liste verte C2p (OUI/NON)
-&gt; ATex (Avis favorable / Avis défavorable)
-&gt; Autre : SO]]="NON (EVALUATION RECENTE)","TNC"&amp;CHAR(10)&amp;"(Non sur liste verte de la C2p à date de référencement / EVALUATION RECENTE)","TNC"&amp;CHAR(10)&amp;"(N'est pas sur liste verte de la C2p à date du référencement)")))))</f>
        <v>TC</v>
      </c>
      <c r="BV46" s="44" t="s">
        <v>1610</v>
      </c>
      <c r="BW46" s="42"/>
      <c r="BX46" s="43"/>
      <c r="BY46" s="44"/>
      <c r="BZ46" s="58" t="s">
        <v>657</v>
      </c>
      <c r="CA46" s="134" t="s">
        <v>1622</v>
      </c>
      <c r="CB46" s="136"/>
      <c r="CC46" s="48" t="str">
        <f>IF(OR(REFERENCEMENT_FACADE[[#This Row],[TYPE DE DOCUMENT DE REFERENCE]]="Document Technique d'Application (DTA)",REFERENCEMENT_FACADE[[#This Row],[TYPE DE DOCUMENT DE REFERENCE]]="Avis Technique"),CONCATENATE("https://evaluation.cstb.fr/fr/avis-technique/detail/",SUBSTITUTE(REFERENCEMENT_FACADE[[#This Row],[REF]],"/","-"),"/"),IF(REFERENCEMENT_FACADE[[#This Row],[TYPE DE DOCUMENT DE REFERENCE]]=("Appréciation Technique d'Expérimentation (ATEx cas a)"),CONCATENATE("https://evaluation.cstb.fr/fr/appreciation-technique-expertise-atex/detail/",SUBSTITUTE(REFERENCEMENT_FACADE[[#This Row],[REF]],"_","-"),"/"),CONCATENATE("https://evaluation.cstb.fr/fr/appreciation-technique-transition-att/download/att-",SUBSTITUTE(SUBSTITUTE(REFERENCEMENT_FACADE[[#This Row],[REF]],"/","-"),"_","-"),"/")))</f>
        <v>https://evaluation.cstb.fr/fr/avis-technique/detail/2.2-23-1856_V1/</v>
      </c>
      <c r="CD46" s="48" t="s">
        <v>778</v>
      </c>
      <c r="CE46" s="48" t="str">
        <f>CONCATENATE(IF(REFERENCEMENT_FACADE[[#This Row],[Ancienne version]]=""," ",CONCATENATE(IF(OR(REFERENCEMENT_FACADE[[#This Row],[TYPE DE DOCUMENT DE REFERENCE]]="Avis Technique",REFERENCEMENT_FACADE[[#This Row],[TYPE DE DOCUMENT DE REFERENCE]]="ATEx"),"L'","Le "),REFERENCEMENT_FACADE[[#This Row],[TYPE DE DOCUMENT DE REFERENCE]]," n°",REFERENCEMENT_FACADE[[#This Row],[REF]]," annule et remplace ",IF(OR(REFERENCEMENT_FACADE[[#This Row],[TYPE DE DOCUMENT DE REFERENCE]]="Avis Technique",REFERENCEMENT_FACADE[[#This Row],[TYPE DE DOCUMENT DE REFERENCE]]="ATEx"),"l' ","le "),REFERENCEMENT_FACADE[[#This Row],[TYPE DE DOCUMENT DE REFERENCE]]," n° ",REFERENCEMENT_FACADE[[#This Row],[Ancienne version]])),
IF(AND(REFERENCEMENT_FACADE[[#This Row],[Ancienne version]]&lt;&gt;"",REFERENCEMENT_FACADE[[#This Row],[ -&gt; AT/DTA : Sur liste verte C2p (OUI/NON)
-&gt; ATex (Avis favorable / Avis défavorable)
-&gt; Autre : SO]]="OUI"),CHAR(10),""),
IF(REFERENCEMENT_FACADE[[#This Row],[ -&gt; AT/DTA : Sur liste verte C2p (OUI/NON)
-&gt; ATex (Avis favorable / Avis défavorable)
-&gt; Autre : SO]]="OUI","Sur liste verte de la C2p à la date du référencement",""))</f>
        <v>L'Avis Technique n°2.2/23-1856_V1 annule et remplace l' Avis Technique n° 2.2/14-1643_V2
Sur liste verte de la C2p à la date du référencement</v>
      </c>
      <c r="CF46" s="48" t="str">
        <f>IF((SUPP_VISE=LISTES!$Q$2),REFERENCEMENT_FACADE[[#This Row],[Charpente bois (NF DTU 31.1)]],
IF((SUPP_VISE=LISTES!$Q$3),REFERENCEMENT_FACADE[[#This Row],[COB (NF DTU 31.2)]],
IF((SUPP_VISE=LISTES!$Q$4),REFERENCEMENT_FACADE[[#This Row],[FOB (NF DTU 31.4)]],
IF((SUPP_VISE=LISTES!$Q$5),REFERENCEMENT_FACADE[[#This Row],[FOB (Sous AT/DTA/ATEx)]],
IF((SUPP_VISE=LISTES!$Q$6),REFERENCEMENT_FACADE[[#This Row],[FOB (NF DTU 31.4 et/ou Sous AT/DTA/Atex)]],
IF((SUPP_VISE=LISTES!$Q$7),REFERENCEMENT_FACADE[[#This Row],[CLT (Sous AT/DTA)]],"ERREUR"))))))</f>
        <v>ERREUR</v>
      </c>
      <c r="CG46" s="48" t="str">
        <f>IF((HAUT_VISEE&lt;=6),IF(OR(MID(SITUA_VISEE,1,1)="a",MID(SITUA_VISEE,1,1)="b",MID(SITUA_VISEE,1,1)="c"),REFERENCEMENT_FACADE[[#This Row],[≤ 6 m (situation a à c)]],REFERENCEMENT_FACADE[[#This Row],[≤ 6 m (situation d)]]),
IF(AND(6&lt;HAUT_VISEE,HAUT_VISEE&lt;=9),IF(OR(MID(SITUA_VISEE,1,1)="a",MID(SITUA_VISEE,1,1)="b",MID(SITUA_VISEE,1,1)="c"),REFERENCEMENT_FACADE[[#This Row],[≤ 9 m (situation a à c)]],REFERENCEMENT_FACADE[[#This Row],[≤ 9 m (situation d)]]),
IF(AND(9&lt;HAUT_VISEE,HAUT_VISEE&lt;=10),IF(OR(MID(SITUA_VISEE,1,1)="a",MID(SITUA_VISEE,1,1)="b",MID(SITUA_VISEE,1,1)="c"),REFERENCEMENT_FACADE[[#This Row],[≤ 10 m (situation a à c)]],REFERENCEMENT_FACADE[[#This Row],[≤ 10 m (situation d)]]),
IF(AND(10&lt;HAUT_VISEE,HAUT_VISEE&lt;=18),IF(OR(MID(SITUA_VISEE,1,1)="a",MID(SITUA_VISEE,1,1)="b",MID(SITUA_VISEE,1,1)="c"),REFERENCEMENT_FACADE[[#This Row],[≤ 15 m (situation a à c)]],REFERENCEMENT_FACADE[[#This Row],[≤ 15 m (situation d)]]),
IF(AND(10&lt;HAUT_VISEE,HAUT_VISEE&lt;=18),IF(OR(MID(SITUA_VISEE,1,1)="a",MID(SITUA_VISEE,1,1)="b",MID(SITUA_VISEE,1,1)="c"),REFERENCEMENT_FACADE[[#This Row],[≤ 18 m (situation a à c)]],REFERENCEMENT_FACADE[[#This Row],[≤ 18 m (situation d)]]),
IF(AND(18&lt;HAUT_VISEE,HAUT_VISEE&lt;=28),IF(OR(MID(SITUA_VISEE,1,1)="a",MID(SITUA_VISEE,1,1)="b",MID(SITUA_VISEE,1,1)="c"),REFERENCEMENT_FACADE[[#This Row],[≤ 28 m (situation a à c)]],REFERENCEMENT_FACADE[[#This Row],[≤ 28 m (situation d)]]),
IF(AND(28&lt;HAUT_VISEE,HAUT_VISEE&lt;=34),IF(OR(MID(SITUA_VISEE,1,1)="a",MID(SITUA_VISEE,1,1)="b",MID(SITUA_VISEE,1,1)="c"),REFERENCEMENT_FACADE[[#This Row],[≤ 34 m (situation a à c)]],REFERENCEMENT_FACADE[[#This Row],[≤ 34 m (situation d)]]),
IF(AND(34&lt;HAUT_VISEE,HAUT_VISEE&lt;=36),IF(OR(MID(SITUA_VISEE,1,1)="a",MID(SITUA_VISEE,1,1)="b",MID(SITUA_VISEE,1,1)="c"),REFERENCEMENT_FACADE[[#This Row],[≤ 36 m (situation a à c)]],REFERENCEMENT_FACADE[[#This Row],[≤ 36 m (situation d)]]),
IF(AND(36&lt;HAUT_VISEE,HAUT_VISEE&lt;=40),IF(OR(MID(SITUA_VISEE,1,1)="a",MID(SITUA_VISEE,1,1)="b",MID(SITUA_VISEE,1,1)="c"),REFERENCEMENT_FACADE[[#This Row],[≤ 40 m (situation a à c)]],REFERENCEMENT_FACADE[[#This Row],[≤ 40 m (situation d)]]),
IF(AND(40&lt;HAUT_VISEE,HAUT_VISEE&lt;=50),IF(OR(MID(SITUA_VISEE,1,1)="a",MID(SITUA_VISEE,1,1)="b",MID(SITUA_VISEE,1,1)="c"),REFERENCEMENT_FACADE[[#This Row],[≤ 50 m (situation a à c)]],REFERENCEMENT_FACADE[[#This Row],[≤ 50 m (situation d)]]),"ERREUR"))))))))))</f>
        <v>OUI</v>
      </c>
      <c r="CH46" s="48">
        <f>IF(MID(SITUA_VISEE,1,1)="d",
IF(MID(REFERENCEMENT_FACADE[[#This Row],[≤ 50 m (situation d)]],1,3)="OUI",50,IF(MID(REFERENCEMENT_FACADE[[#This Row],[≤ 40 m (situation d)]],1,3)="OUI",40,IF(MID(REFERENCEMENT_FACADE[[#This Row],[≤ 36 m (situation d)]],1,3)="OUI",36,IF(MID(REFERENCEMENT_FACADE[[#This Row],[≤ 34 m (situation d)]],1,3)="OUI",34,IF(MID(REFERENCEMENT_FACADE[[#This Row],[≤ 28 m (situation d)]],1,3)="OUI",28,IF(MID(REFERENCEMENT_FACADE[[#This Row],[≤ 18 m (situation d)]],1,3)="OUI",18,IF(MID(REFERENCEMENT_FACADE[[#This Row],[≤ 15 m (situation d)]],1,3)="OUI",15,IF(MID(REFERENCEMENT_FACADE[[#This Row],[≤ 10 m (situation d)]],1,3)="OUI",10,IF(MID(REFERENCEMENT_FACADE[[#This Row],[≤ 9 m (situation d)]],1,3)="OUI",9,IF(MID(REFERENCEMENT_FACADE[[#This Row],[≤ 6 m (situation d)]],1,3)="OUI",6,"")))))))))),
IF(MID(REFERENCEMENT_FACADE[[#This Row],[≤ 50 m (situation a à c)]],1,3)="OUI",50,IF(MID(REFERENCEMENT_FACADE[[#This Row],[≤ 40 m (situation a à c)]],1,3)="OUI",40,IF(MID(REFERENCEMENT_FACADE[[#This Row],[≤ 36 m (situation a à c)]],1,3)="OUI",36,IF(MID(REFERENCEMENT_FACADE[[#This Row],[≤ 34 m (situation a à c)]],1,3)="OUI",34,IF(MID(REFERENCEMENT_FACADE[[#This Row],[≤ 28 m (situation a à c)]],1,3)="OUI",28,IF(MID(REFERENCEMENT_FACADE[[#This Row],[≤ 18 m (situation a à c)]],1,3)="OUI",18,IF(MID(REFERENCEMENT_FACADE[[#This Row],[≤ 15 m (situation a à c)]],1,3)="OUI",15,IF(MID(REFERENCEMENT_FACADE[[#This Row],[≤ 10 m (situation a à c)]],1,3)="OUI",10,IF(MID(REFERENCEMENT_FACADE[[#This Row],[≤ 9 m (situation a à c)]],1,3)="OUI",9,IF(MID(REFERENCEMENT_FACADE[[#This Row],[≤ 6 m (situation a à c)]],1,3)="OUI",6,"")))))))))))</f>
        <v>18</v>
      </c>
      <c r="CI46" s="48" t="str">
        <f>IF(RECH_CATEGORIE=TRUE,IF((CATEG_VISEE=LISTES!$O$2),REFERENCEMENT_FACADE[[#This Row],[I]],
IF((CATEG_VISEE=LISTES!$O$3),REFERENCEMENT_FACADE[[#This Row],[II]],
IF((CATEG_VISEE=LISTES!$O$4),REFERENCEMENT_FACADE[[#This Row],[III]],
IF((CATEG_VISEE=LISTES!$O$5),REFERENCEMENT_FACADE[[#This Row],[IV]],"ERREUR")))),
REFERENCEMENT_FACADE[[#This Row],[I]]&amp;CHAR(10)&amp;REFERENCEMENT_FACADE[[#This Row],[II]]&amp;CHAR(10)&amp;REFERENCEMENT_FACADE[[#This Row],[III]]&amp;CHAR(10)&amp;REFERENCEMENT_FACADE[[#This Row],[IV]])</f>
        <v>4
2
1
1</v>
      </c>
      <c r="CJ46" s="48" t="str">
        <f>IF(RECH_CATEGORIE=TRUE,IF(OR(REFERENCEMENT_FACADE[[#This Row],[I]]="NC",REFERENCEMENT_FACADE[[#This Row],[II]]="NC",REFERENCEMENT_FACADE[[#This Row],[III]]="NC",REFERENCEMENT_FACADE[[#This Row],[IV]]="NC"),"ERREUR",IF(MID(ZONE_SIS_VISEE,1,1)&lt;=MID(REFERENCEMENT_FACADE[[#This Row],[IV]],1,1),REFERENCEMENT_FACADE[[#Headers],[IV]],IF(MID(ZONE_SIS_VISEE,1,1)&lt;=MID(REFERENCEMENT_FACADE[[#This Row],[III]],1,1),REFERENCEMENT_FACADE[[#Headers],[III]],IF(MID(ZONE_SIS_VISEE,1,1)&lt;=MID(REFERENCEMENT_FACADE[[#This Row],[II]],1,1),REFERENCEMENT_FACADE[[#Headers],[II]],IF(MID(ZONE_SIS_VISEE,1,1)&lt;=MID(REFERENCEMENT_FACADE[[#This Row],[I]],1,1),REFERENCEMENT_FACADE[[#Headers],[I]],""))))),
REFERENCEMENT_FACADE[[#Headers],[I]]&amp;CHAR(10)&amp;REFERENCEMENT_FACADE[[#Headers],[II]]&amp;CHAR(10)&amp;REFERENCEMENT_FACADE[[#Headers],[III]]&amp;CHAR(10)&amp;REFERENCEMENT_FACADE[[#Headers],[IV]])</f>
        <v>I
II
III
IV</v>
      </c>
      <c r="CK46" s="48" t="str">
        <f>CONCATENATE(IF(MID(REFERENCEMENT_FACADE[[#This Row],[Charpente bois (NF DTU 31.1)]],1,3)="oui",LISTES!$Q$2,""),IF(AND(MID(REFERENCEMENT_FACADE[[#This Row],[COB (NF DTU 31.2)]],1,3)="oui",MID(REFERENCEMENT_FACADE[[#This Row],[Charpente bois (NF DTU 31.1)]],1,3)="oui")," / ",""),IF(MID(REFERENCEMENT_FACADE[[#This Row],[COB (NF DTU 31.2)]],1,3)="oui",LISTES!$Q$3,""),IF(OR(AND(MID(REFERENCEMENT_FACADE[[#This Row],[COB (NF DTU 31.2)]],1,3)="oui",MID(REFERENCEMENT_FACADE[[#This Row],[FOB (NF DTU 31.4)]],1,3)="oui"),AND(MID(REFERENCEMENT_FACADE[[#This Row],[COB (NF DTU 31.2)]],1,3)="oui",MID(REFERENCEMENT_FACADE[[#This Row],[CLT (Sous AT/DTA)]],1,3)="oui"))," / ",""),IF(MID(REFERENCEMENT_FACADE[[#This Row],[FOB (NF DTU 31.4)]],1,3)="oui",LISTES!$Q$4,""),IF(AND(MID(REFERENCEMENT_FACADE[[#This Row],[CLT (Sous AT/DTA)]],1,3)="oui",MID(REFERENCEMENT_FACADE[[#This Row],[FOB (NF DTU 31.4)]],1,3)="oui")," / ",""),IF(MID(REFERENCEMENT_FACADE[[#This Row],[CLT (Sous AT/DTA)]],1,3)="oui",LISTES!$Q$7,IF(MID(REFERENCEMENT_FACADE[[#This Row],[FOB (Sous AT/DTA/ATEx)]],1,3)="oui",LISTES!$Q$5,"")))</f>
        <v>COB (NF DTU 31.2) / CLT (Sous AT/DTA)</v>
      </c>
      <c r="CL46" s="48" t="str">
        <f>IF(AND(RECH_HAUTEUR=TRUE,HAUT_VISEE&lt;&gt;"",SITUA_VISEE&lt;&gt;""),IF(MID(SITUA_VISEE,1,1)="d",
IF(MID(REFERENCEMENT_FACADE[[#This Row],[≤ 50 m (situation d)]],1,3)="OUI","≤ 50 m",IF(MID(REFERENCEMENT_FACADE[[#This Row],[≤ 40 m (situation d)]],1,3)="OUI","≤ 40 m",IF(MID(REFERENCEMENT_FACADE[[#This Row],[≤ 36 m (situation d)]],1,3)="OUI","≤ 36 m",IF(MID(REFERENCEMENT_FACADE[[#This Row],[≤ 34 m (situation d)]],1,3)="OUI","≤ 34 m",IF(MID(REFERENCEMENT_FACADE[[#This Row],[≤ 28 m (situation d)]],1,3)="OUI","≤ 28 m",IF(MID(REFERENCEMENT_FACADE[[#This Row],[≤ 18 m (situation d)]],1,3)="OUI","≤ 18 m",IF(MID(REFERENCEMENT_FACADE[[#This Row],[≤ 15 m (situation d)]],1,3)="OUI","≤ 15 m",IF(MID(REFERENCEMENT_FACADE[[#This Row],[≤ 10 m (situation d)]],1,3)="OUI","≤ 10 m",IF(MID(REFERENCEMENT_FACADE[[#This Row],[≤ 9 m (situation d)]],1,3)="OUI","≤ 9 m",IF(MID(REFERENCEMENT_FACADE[[#This Row],[≤ 6 m (situation d)]],1,3)="OUI","≤ 6 m","")))))))))),
IF(MID(REFERENCEMENT_FACADE[[#This Row],[≤ 50 m (situation a à c)]],1,3)="OUI","≤ 50 m",IF(MID(REFERENCEMENT_FACADE[[#This Row],[≤ 40 m (situation a à c)]],1,3)="OUI","≤ 40 m",IF(MID(REFERENCEMENT_FACADE[[#This Row],[≤ 36 m (situation a à c)]],1,3)="OUI","≤ 36 m",IF(MID(REFERENCEMENT_FACADE[[#This Row],[≤ 34 m (situation a à c)]],1,3)="OUI","≤ 34 m",IF(MID(REFERENCEMENT_FACADE[[#This Row],[≤ 28 m (situation a à c)]],1,3)="OUI","≤ 28 m",IF(MID(REFERENCEMENT_FACADE[[#This Row],[≤ 18 m (situation a à c)]],1,3)="OUI","≤ 18 m",IF(MID(REFERENCEMENT_FACADE[[#This Row],[≤ 15 m (situation a à c)]],1,3)="OUI","≤ 15 m",IF(MID(REFERENCEMENT_FACADE[[#This Row],[≤ 10 m (situation a à c)]],1,3)="OUI","≤ 10 m",IF(MID(REFERENCEMENT_FACADE[[#This Row],[≤ 9 m (situation a à c)]],1,3)="OUI","≤ 9 m",IF(MID(REFERENCEMENT_FACADE[[#This Row],[≤ 6 m (situation a à c)]],1,3)="OUI","≤ 6 m",""))))))))))),
CONCATENATE(IF(MID(REFERENCEMENT_FACADE[[#This Row],[≤ 50 m (situation a à c)]],1,3)="OUI","(Situation a à c) h≤ 50 m"&amp;CHAR(10),IF(MID(REFERENCEMENT_FACADE[[#This Row],[≤ 40 m (situation a à c)]],1,3)="OUI","(Situation a à c) h≤ 40 m"&amp;CHAR(10),IF(MID(REFERENCEMENT_FACADE[[#This Row],[≤ 36 m (situation a à c)]],1,3)="OUI","(Situation a à c) h≤ 36 m"&amp;CHAR(10),IF(MID(REFERENCEMENT_FACADE[[#This Row],[≤ 34 m (situation a à c)]],1,3)="OUI","(Situation a à c) h≤ 34 m"&amp;CHAR(10),IF(MID(REFERENCEMENT_FACADE[[#This Row],[≤ 28 m (situation a à c)]],1,3)="OUI","(Situation a à c) h≤ 28 m"&amp;CHAR(10),IF(MID(REFERENCEMENT_FACADE[[#This Row],[≤ 18 m (situation a à c)]],1,3)="OUI","(Situation a à c) h≤ 18 m"&amp;CHAR(10),IF(MID(REFERENCEMENT_FACADE[[#This Row],[≤ 15 m (situation a à c)]],1,3)="OUI","(Situation a à c) h≤ 15 m"&amp;CHAR(10),IF(MID(REFERENCEMENT_FACADE[[#This Row],[≤ 10 m (situation a à c)]],1,3)="OUI","(Situation a à c) h≤ 10 m"&amp;CHAR(10),IF(MID(REFERENCEMENT_FACADE[[#This Row],[≤ 9 m (situation a à c)]],1,3)="OUI","(Situation a à c) h≤ 9 m"&amp;CHAR(10),IF(MID(REFERENCEMENT_FACADE[[#This Row],[≤ 6 m (situation a à c)]],1,3)="OUI","(Situation a à c) h≤ 6 m"&amp;CHAR(10),"")))))))))),IF(MID(REFERENCEMENT_FACADE[[#This Row],[≤ 50 m (situation d)]],1,3)="OUI","(Situation d) h≤ 50 m",IF(MID(REFERENCEMENT_FACADE[[#This Row],[≤ 40 m (situation d)]],1,3)="OUI","(Situation d) h≤ 40 m",IF(MID(REFERENCEMENT_FACADE[[#This Row],[≤ 36 m (situation d)]],1,3)="OUI","(Situation d) h≤ 36 m",IF(MID(REFERENCEMENT_FACADE[[#This Row],[≤ 34 m (situation d)]],1,3)="OUI","(Situation d) h≤ 34 m",IF(MID(REFERENCEMENT_FACADE[[#This Row],[≤ 28 m (situation d)]],1,3)="OUI","(Situation d) h≤ 28 m",IF(MID(REFERENCEMENT_FACADE[[#This Row],[≤ 18 m (situation d)]],1,3)="OUI","(Situation d) h≤ 18 m",IF(MID(REFERENCEMENT_FACADE[[#This Row],[≤ 15 m (situation d)]],1,3)="OUI","(Situation d) h≤ 15 m",IF(MID(REFERENCEMENT_FACADE[[#This Row],[≤ 10 m (situation d)]],1,3)="OUI","(Situation d) h≤ 10 m",IF(MID(REFERENCEMENT_FACADE[[#This Row],[≤ 9 m (situation d)]],1,3)="OUI","(Situation d) h≤ 9 m",IF(MID(REFERENCEMENT_FACADE[[#This Row],[≤ 6 m (situation d)]],1,3)="OUI","(Situation d) h≤ 6 m",""))))))))))))</f>
        <v>(Situation a à c) h≤ 18 m
(Situation d) h≤ 10 m</v>
      </c>
      <c r="CM46" s="48" t="str">
        <f>IF(OR(RECH_HAUTEUR=FALSE,HAUT_VISEE="",SITUA_VISEE=""),REFERENCEMENT_FACADE[[#This Row],[Cas où rien n''est sélectionné en hauteur]],
IF((HAUT_VISEE&lt;=6),IF(OR(MID(SITUA_VISEE,1,1)="a",MID(SITUA_VISEE,1,1)="b",MID(SITUA_VISEE,1,1)="c"),REFERENCEMENT_FACADE[[#This Row],[≤ 6 m (a à c)]],REFERENCEMENT_FACADE[[#This Row],[≤ 6 m (d)]]),
IF(AND(6&lt;HAUT_VISEE,HAUT_VISEE&lt;=9),IF(OR(MID(SITUA_VISEE,1,1)="a",MID(SITUA_VISEE,1,1)="b",MID(SITUA_VISEE,1,1)="c"),REFERENCEMENT_FACADE[[#This Row],[≤ 9 m (a à c)]],REFERENCEMENT_FACADE[[#This Row],[≤ 9 m (d)]]),
IF(AND(9&lt;HAUT_VISEE,HAUT_VISEE&lt;=10),IF(OR(MID(SITUA_VISEE,1,1)="a",MID(SITUA_VISEE,1,1)="b",MID(SITUA_VISEE,1,1)="c"),REFERENCEMENT_FACADE[[#This Row],[≤ 10 m (a à c)]],REFERENCEMENT_FACADE[[#This Row],[≤ 10 m (d)]]),
IF(AND(10&lt;HAUT_VISEE,HAUT_VISEE&lt;=18),IF(OR(MID(SITUA_VISEE,1,1)="a",MID(SITUA_VISEE,1,1)="b",MID(SITUA_VISEE,1,1)="c"),REFERENCEMENT_FACADE[[#This Row],[≤ 18 m (a à c)]],REFERENCEMENT_FACADE[[#This Row],[≤ 18 m (d)]]),
IF(AND(18&lt;HAUT_VISEE,HAUT_VISEE&lt;=28),IF(OR(MID(SITUA_VISEE,1,1)="a",MID(SITUA_VISEE,1,1)="b",MID(SITUA_VISEE,1,1)="c"),REFERENCEMENT_FACADE[[#This Row],[≤ 28 m (a à c)]],REFERENCEMENT_FACADE[[#This Row],[≤ 28 m (d)]]),
IF(AND(28&lt;HAUT_VISEE,HAUT_VISEE&lt;=34),IF(OR(MID(SITUA_VISEE,1,1)="a",MID(SITUA_VISEE,1,1)="b",MID(SITUA_VISEE,1,1)="c"),REFERENCEMENT_FACADE[[#This Row],[≤ 34 m (a à c)]],REFERENCEMENT_FACADE[[#This Row],[≤ 34 m (d)]]),
IF(AND(34&lt;HAUT_VISEE,HAUT_VISEE&lt;=36),IF(OR(MID(SITUA_VISEE,1,1)="a",MID(SITUA_VISEE,1,1)="b",MID(SITUA_VISEE,1,1)="c"),REFERENCEMENT_FACADE[[#This Row],[≤ 36 m (a à c)]],REFERENCEMENT_FACADE[[#This Row],[≤ 36 m (d)]]),
IF(AND(36&lt;HAUT_VISEE,HAUT_VISEE&lt;=40),IF(OR(MID(SITUA_VISEE,1,1)="a",MID(SITUA_VISEE,1,1)="b",MID(SITUA_VISEE,1,1)="c"),REFERENCEMENT_FACADE[[#This Row],[≤ 40 m (a à c)]],REFERENCEMENT_FACADE[[#This Row],[≤ 40 m (d)]]),
IF(AND(40&lt;HAUT_VISEE,HAUT_VISEE&lt;=50),IF(OR(MID(SITUA_VISEE,1,1)="a",MID(SITUA_VISEE,1,1)="b",MID(SITUA_VISEE,1,1)="c"),REFERENCEMENT_FACADE[[#This Row],[≤ 50 m (a à c)]],REFERENCEMENT_FACADE[[#This Row],[≤ 50 m (d)]])))))))))))</f>
        <v>Nb : Le critère de recherche par hauteur n'étant pas coché ou les données (hauteur ou situation) n'étant pas saisies, l'utilisateur est alerté qu'il peut exister des limites de hauteurs et des dispositions particulières données dans le référentiel technique du procédé qui ne sont pas affichées. 
Le logiciel peut les faire apparaitre, pour ce faire : 
 - la case de recherche en fonction de la hauteur doit être cochée ;
 - les données de hauteur ET de situation du bâtiment doivent être saisies.</v>
      </c>
      <c r="CN46" s="117">
        <f ca="1">REFERENCEMENT_FACADE[[#This Row],[VALIDITE]]</f>
        <v>1</v>
      </c>
      <c r="CO46" s="48">
        <f>IF(RECH_SUPPORT=TRUE,IF(MID(REFERENCEMENT_FACADE[[#This Row],[Colonne support visé]],1,3)="OUI",1,IF(OR(MID(REFERENCEMENT_FACADE[[#This Row],[Colonne support visé]],1,3)="non",MID(REFERENCEMENT_FACADE[[#This Row],[Colonne support visé]],1,2)="SO"),0,0)),1)</f>
        <v>1</v>
      </c>
      <c r="CP46" s="48">
        <f>IF(RECH_HAUTEUR=FALSE,1,IF(AND(MID(REFERENCEMENT_FACADE[[#This Row],[Colonne situation visé]],1,3)="oui",HAUT_VISEE&lt;=REFERENCEMENT_FACADE[[#This Row],[LIMITATION DE HAUTEUR DE FACADE]],HAUT_VISEE&lt;&gt;"",SITUA_VISEE&lt;&gt;""),1,IF(MID(REFERENCEMENT_FACADE[[#This Row],[Colonne situation visé]],1,3)="non",0,"ERREUR")))</f>
        <v>1</v>
      </c>
      <c r="CQ46" s="48">
        <f>IF(RECH_CATEGORIE=FALSE,1,IF(REFERENCEMENT_FACADE[[#This Row],[Colonne catégorie visée]]="ERREUR",0,IF(AND(RECH_CATEGORIE=TRUE,MATCH(VALUE(LEFT(REFERENCEMENT_FACADE[[#This Row],[Colonne zone visée]],1)),LISTE_ZONE_SISMIQUE,0)&gt;=MATCH(ZONE_SIS_VISEE,LISTE_ZONE_SISMIQUE,0),MATCH(REFERENCEMENT_FACADE[[#This Row],[Colonne catégorie visée]],LISTE_CATEGORIE_BATIMENT,0)&gt;=MATCH(CATEG_VISEE,LISTE_CATEGORIE_BATIMENT,0)),1,0)))</f>
        <v>1</v>
      </c>
      <c r="CR46" s="48">
        <f ca="1">IF(REFERENCEMENT_FACADE[[#This Row],[Eligibilité procédé]]&lt;&gt;0,COUNTIF(REFERENCEMENT_FACADE[Eligibilité procédé],"&lt;="&amp;REFERENCEMENT_FACADE[[#This Row],[Eligibilité procédé]])-COUNTIF(REFERENCEMENT_FACADE[Eligibilité procédé],"=0"),ROWS(REFERENCEMENT_FACADE[Ordre]))</f>
        <v>29</v>
      </c>
      <c r="CS46" s="48">
        <f ca="1">IF(COUNTIF((REFERENCEMENT_FACADE[[#This Row],[Validité]:[zone de simicité]]),"&lt;&gt;"&amp;"")=SUM(REFERENCEMENT_FACADE[[#This Row],[Validité]:[zone de simicité]]),ROW(REFERENCEMENT_FACADE[[#This Row],[zone de simicité]]),"")</f>
        <v>46</v>
      </c>
      <c r="CT46" s="48" t="str">
        <f>CONCATENATE(REFERENCEMENT_FACADE[[#This Row],[TYPE DE DOCUMENT DE REFERENCE]]," ",REFERENCEMENT_FACADE[[#This Row],[REF]]," du procédé ",REFERENCEMENT_FACADE[[#This Row],[NOM COMMERCIAL DU PROCEDE]]," : vise la pose sur : ",IF(MID(REFERENCEMENT_FACADE[[#This Row],[COB (NF DTU 31.2)]],1,3)="OUI","COB (NF DTU 31.2) ; ",""),IF(MID(REFERENCEMENT_FACADE[[#This Row],[CLT (Sous AT/DTA)]],1,3)="OUI","CLT (Sous AT/DTA)) ; ",""),IF(MID(REFERENCEMENT_FACADE[[#This Row],[FOB (NF DTU 31.4)]],1,3)="OUI","FOB (NF DTU 31.4) ; ",""),IF(MID(REFERENCEMENT_FACADE[[#This Row],[FOB (Sous AT/DTA/ATEx)]],1,3)="OUI","FOB (Sous AT/DTA/ATEx) ; ",""),"pour une hauteur max de ",REFERENCEMENT_FACADE[[#This Row],[LIMITATION DE HAUTEUR DE FACADE]],"m")</f>
        <v>Avis Technique 2.2/23-1856_V1 du procédé Larson® cassette sur support bois : vise la pose sur : COB (NF DTU 31.2) ; CLT (Sous AT/DTA)) ; pour une hauteur max de 18m</v>
      </c>
    </row>
    <row r="47" spans="1:98" s="5" customFormat="1" ht="216" x14ac:dyDescent="0.3">
      <c r="A47" s="141">
        <v>44634</v>
      </c>
      <c r="B47" s="43" t="s">
        <v>116</v>
      </c>
      <c r="C47" s="125" t="s">
        <v>1570</v>
      </c>
      <c r="D47" s="43" t="s">
        <v>1444</v>
      </c>
      <c r="E47" s="43" t="s">
        <v>1677</v>
      </c>
      <c r="F47" s="43" t="s">
        <v>291</v>
      </c>
      <c r="G47" s="44" t="s">
        <v>289</v>
      </c>
      <c r="H47" s="52" t="s">
        <v>27</v>
      </c>
      <c r="I47" s="53" t="s">
        <v>9</v>
      </c>
      <c r="J47" s="39" t="s">
        <v>10</v>
      </c>
      <c r="K47" s="39" t="s">
        <v>10</v>
      </c>
      <c r="L47" s="68" t="str">
        <f>IF(REFERENCEMENT_FACADE[[#This Row],[Charpente bois (NF DTU 31.1)]]="OUI","SO",IF(OR(REFERENCEMENT_FACADE[[#This Row],[FOB (Sous AT/DTA/ATEx)]]="OUI",REFERENCEMENT_FACADE[[#This Row],[FOB (NF DTU 31.4)]]="OUI"),"OUI","SO"))</f>
        <v>SO</v>
      </c>
      <c r="M47" s="54" t="s">
        <v>9</v>
      </c>
      <c r="N47" s="42" t="s">
        <v>9</v>
      </c>
      <c r="O47" s="43" t="s">
        <v>9</v>
      </c>
      <c r="P47" s="43" t="s">
        <v>9</v>
      </c>
      <c r="Q47" s="43" t="s">
        <v>10</v>
      </c>
      <c r="R47" s="43" t="s">
        <v>10</v>
      </c>
      <c r="S47" s="43" t="s">
        <v>10</v>
      </c>
      <c r="T47" s="43" t="s">
        <v>10</v>
      </c>
      <c r="U47" s="43" t="s">
        <v>10</v>
      </c>
      <c r="V47" s="43" t="s">
        <v>10</v>
      </c>
      <c r="W47" s="44" t="s">
        <v>10</v>
      </c>
      <c r="X47" s="45" t="s">
        <v>9</v>
      </c>
      <c r="Y47" s="43" t="s">
        <v>10</v>
      </c>
      <c r="Z47" s="43" t="s">
        <v>10</v>
      </c>
      <c r="AA47" s="43" t="s">
        <v>10</v>
      </c>
      <c r="AB47" s="43" t="s">
        <v>10</v>
      </c>
      <c r="AC47" s="43" t="s">
        <v>10</v>
      </c>
      <c r="AD47" s="43" t="s">
        <v>10</v>
      </c>
      <c r="AE47" s="43" t="s">
        <v>10</v>
      </c>
      <c r="AF47" s="43" t="s">
        <v>10</v>
      </c>
      <c r="AG47" s="44" t="s">
        <v>10</v>
      </c>
      <c r="AH47" s="163"/>
      <c r="AI47" s="164"/>
      <c r="AJ47" s="120" t="s">
        <v>1726</v>
      </c>
      <c r="AK47" s="120" t="s">
        <v>1726</v>
      </c>
      <c r="AL47" s="120" t="s">
        <v>1726</v>
      </c>
      <c r="AM47" s="41"/>
      <c r="AN47" s="41"/>
      <c r="AO47" s="41"/>
      <c r="AP47" s="41"/>
      <c r="AQ47" s="41"/>
      <c r="AR47" s="41"/>
      <c r="AS47" s="41"/>
      <c r="AT47" s="120" t="s">
        <v>1726</v>
      </c>
      <c r="AU47" s="41"/>
      <c r="AV47" s="41"/>
      <c r="AW47" s="41"/>
      <c r="AX47" s="41"/>
      <c r="AY47" s="41"/>
      <c r="AZ47" s="41"/>
      <c r="BA47" s="41"/>
      <c r="BB47" s="41"/>
      <c r="BC47" s="41"/>
      <c r="BD47" s="84" t="s">
        <v>1408</v>
      </c>
      <c r="BE47" s="42">
        <v>4</v>
      </c>
      <c r="BF47" s="43">
        <v>2</v>
      </c>
      <c r="BG47" s="43">
        <v>1</v>
      </c>
      <c r="BH47" s="43">
        <v>1</v>
      </c>
      <c r="BI47" s="84"/>
      <c r="BJ47" s="40" t="s">
        <v>1394</v>
      </c>
      <c r="BK47" s="158" t="s">
        <v>696</v>
      </c>
      <c r="BL47" s="42">
        <v>0</v>
      </c>
      <c r="BM47" s="43" t="s">
        <v>289</v>
      </c>
      <c r="BN47" s="43" t="s">
        <v>12</v>
      </c>
      <c r="BO47" s="43" t="s">
        <v>290</v>
      </c>
      <c r="BP47" s="87">
        <v>44495</v>
      </c>
      <c r="BQ47" s="87">
        <v>44575</v>
      </c>
      <c r="BR47" s="87">
        <v>46053</v>
      </c>
      <c r="BS47" s="123">
        <f ca="1">+(REFERENCEMENT_FACADE[[#This Row],[AVIS LIMITE AU / VALIDITE]]&gt;=TODAY())*1</f>
        <v>1</v>
      </c>
      <c r="BT47" s="81" t="s">
        <v>9</v>
      </c>
      <c r="BU47" s="43" t="str">
        <f ca="1">IF(REFERENCEMENT_FACADE[[#This Row],[ -&gt; AT/DTA : Sur liste verte C2p (OUI/NON)
-&gt; ATex (Avis favorable / Avis défavorable)
-&gt; Autre : SO]]&lt;&gt;"",IF(AND(OR(REFERENCEMENT_FACADE[[#This Row],[ -&gt; AT/DTA : Sur liste verte C2p (OUI/NON)
-&gt; ATex (Avis favorable / Avis défavorable)
-&gt; Autre : SO]]="OUI",REFERENCEMENT_FACADE[[#This Row],[ -&gt; AT/DTA : Sur liste verte C2p (OUI/NON)
-&gt; ATex (Avis favorable / Avis défavorable)
-&gt; Autre : SO]]="FAVORABLE",REFERENCEMENT_FACADE[[#This Row],[ -&gt; AT/DTA : Sur liste verte C2p (OUI/NON)
-&gt; ATex (Avis favorable / Avis défavorable)
-&gt; Autre : SO]]="SO
(DTU)",REFERENCEMENT_FACADE[[#This Row],[ -&gt; AT/DTA : Sur liste verte C2p (OUI/NON)
-&gt; ATex (Avis favorable / Avis défavorable)
-&gt; Autre : SO]]="SO 
(RECO -RAGE)",REFERENCEMENT_FACADE[[#This Row],[ -&gt; AT/DTA : Sur liste verte C2p (OUI/NON)
-&gt; ATex (Avis favorable / Avis défavorable)
-&gt; Autre : SO]]="OUI AVEC UN SUIVI DU RETOUR D'EXPERIENCE",
REFERENCEMENT_FACADE[[#This Row],[ -&gt; AT/DTA : Sur liste verte C2p (OUI/NON)
-&gt; ATex (Avis favorable / Avis défavorable)
-&gt; Autre : SO]]="SO 
(RP)"),REFERENCEMENT_FACADE[[#This Row],[VALIDITE]]=1),"TC",IF(REFERENCEMENT_FACADE[[#This Row],[VALIDITE]]=0,"TNC"&amp;CHAR(10)&amp;"(L'évaluation technique n'est plus valide)",IF(REFERENCEMENT_FACADE[[#This Row],[TYPE DE DOCUMENT DE REFERENCE]]="Appréciation Technique de Transition","TNC"&amp;CHAR(10)&amp;"(Les Appréciations Techniques de Transition ne sont pas reconnues en technique courante)",IF(REFERENCEMENT_FACADE[[#This Row],[ -&gt; AT/DTA : Sur liste verte C2p (OUI/NON)
-&gt; ATex (Avis favorable / Avis défavorable)
-&gt; Autre : SO]]="NON (EVALUATION RECENTE)","TNC"&amp;CHAR(10)&amp;"(Non sur liste verte de la C2p à date de référencement / EVALUATION RECENTE)","TNC"&amp;CHAR(10)&amp;"(N'est pas sur liste verte de la C2p à date du référencement)")))))</f>
        <v>TC</v>
      </c>
      <c r="BV47" s="44" t="s">
        <v>847</v>
      </c>
      <c r="BW47" s="42"/>
      <c r="BX47" s="43"/>
      <c r="BY47" s="44"/>
      <c r="BZ47" s="58" t="s">
        <v>657</v>
      </c>
      <c r="CA47" s="134" t="s">
        <v>537</v>
      </c>
      <c r="CB47" s="136"/>
      <c r="CC47" s="48" t="str">
        <f>IF(OR(REFERENCEMENT_FACADE[[#This Row],[TYPE DE DOCUMENT DE REFERENCE]]="Document Technique d'Application (DTA)",REFERENCEMENT_FACADE[[#This Row],[TYPE DE DOCUMENT DE REFERENCE]]="Avis Technique"),CONCATENATE("https://evaluation.cstb.fr/fr/avis-technique/detail/",SUBSTITUTE(REFERENCEMENT_FACADE[[#This Row],[REF]],"/","-"),"/"),IF(REFERENCEMENT_FACADE[[#This Row],[TYPE DE DOCUMENT DE REFERENCE]]=("Appréciation Technique d'Expérimentation (ATEx cas a)"),CONCATENATE("https://evaluation.cstb.fr/fr/appreciation-technique-expertise-atex/detail/",SUBSTITUTE(REFERENCEMENT_FACADE[[#This Row],[REF]],"_","-"),"/"),CONCATENATE("https://evaluation.cstb.fr/fr/appreciation-technique-transition-att/download/att-",SUBSTITUTE(SUBSTITUTE(REFERENCEMENT_FACADE[[#This Row],[REF]],"/","-"),"_","-"),"/")))</f>
        <v>https://evaluation.cstb.fr/fr/avis-technique/detail/2.2-17-1786_V3/</v>
      </c>
      <c r="CD47" s="48" t="s">
        <v>790</v>
      </c>
      <c r="CE47" s="48" t="str">
        <f>CONCATENATE(IF(REFERENCEMENT_FACADE[[#This Row],[Ancienne version]]=""," ",CONCATENATE(IF(OR(REFERENCEMENT_FACADE[[#This Row],[TYPE DE DOCUMENT DE REFERENCE]]="Avis Technique",REFERENCEMENT_FACADE[[#This Row],[TYPE DE DOCUMENT DE REFERENCE]]="ATEx"),"L'","Le "),REFERENCEMENT_FACADE[[#This Row],[TYPE DE DOCUMENT DE REFERENCE]]," n°",REFERENCEMENT_FACADE[[#This Row],[REF]]," annule et remplace ",IF(OR(REFERENCEMENT_FACADE[[#This Row],[TYPE DE DOCUMENT DE REFERENCE]]="Avis Technique",REFERENCEMENT_FACADE[[#This Row],[TYPE DE DOCUMENT DE REFERENCE]]="ATEx"),"l' ","le "),REFERENCEMENT_FACADE[[#This Row],[TYPE DE DOCUMENT DE REFERENCE]]," n° ",REFERENCEMENT_FACADE[[#This Row],[Ancienne version]])),
IF(AND(REFERENCEMENT_FACADE[[#This Row],[Ancienne version]]&lt;&gt;"",REFERENCEMENT_FACADE[[#This Row],[ -&gt; AT/DTA : Sur liste verte C2p (OUI/NON)
-&gt; ATex (Avis favorable / Avis défavorable)
-&gt; Autre : SO]]="OUI"),CHAR(10),""),
IF(REFERENCEMENT_FACADE[[#This Row],[ -&gt; AT/DTA : Sur liste verte C2p (OUI/NON)
-&gt; ATex (Avis favorable / Avis défavorable)
-&gt; Autre : SO]]="OUI","Sur liste verte de la C2p à la date du référencement",""))</f>
        <v>L'Avis Technique n°2.2/17-1786_V3 annule et remplace l' Avis Technique n° 2.2/17-1786_V2
Sur liste verte de la C2p à la date du référencement</v>
      </c>
      <c r="CF47" s="48" t="str">
        <f>IF((SUPP_VISE=LISTES!$Q$2),REFERENCEMENT_FACADE[[#This Row],[Charpente bois (NF DTU 31.1)]],
IF((SUPP_VISE=LISTES!$Q$3),REFERENCEMENT_FACADE[[#This Row],[COB (NF DTU 31.2)]],
IF((SUPP_VISE=LISTES!$Q$4),REFERENCEMENT_FACADE[[#This Row],[FOB (NF DTU 31.4)]],
IF((SUPP_VISE=LISTES!$Q$5),REFERENCEMENT_FACADE[[#This Row],[FOB (Sous AT/DTA/ATEx)]],
IF((SUPP_VISE=LISTES!$Q$6),REFERENCEMENT_FACADE[[#This Row],[FOB (NF DTU 31.4 et/ou Sous AT/DTA/Atex)]],
IF((SUPP_VISE=LISTES!$Q$7),REFERENCEMENT_FACADE[[#This Row],[CLT (Sous AT/DTA)]],"ERREUR"))))))</f>
        <v>ERREUR</v>
      </c>
      <c r="CG47" s="48" t="str">
        <f>IF((HAUT_VISEE&lt;=6),IF(OR(MID(SITUA_VISEE,1,1)="a",MID(SITUA_VISEE,1,1)="b",MID(SITUA_VISEE,1,1)="c"),REFERENCEMENT_FACADE[[#This Row],[≤ 6 m (situation a à c)]],REFERENCEMENT_FACADE[[#This Row],[≤ 6 m (situation d)]]),
IF(AND(6&lt;HAUT_VISEE,HAUT_VISEE&lt;=9),IF(OR(MID(SITUA_VISEE,1,1)="a",MID(SITUA_VISEE,1,1)="b",MID(SITUA_VISEE,1,1)="c"),REFERENCEMENT_FACADE[[#This Row],[≤ 9 m (situation a à c)]],REFERENCEMENT_FACADE[[#This Row],[≤ 9 m (situation d)]]),
IF(AND(9&lt;HAUT_VISEE,HAUT_VISEE&lt;=10),IF(OR(MID(SITUA_VISEE,1,1)="a",MID(SITUA_VISEE,1,1)="b",MID(SITUA_VISEE,1,1)="c"),REFERENCEMENT_FACADE[[#This Row],[≤ 10 m (situation a à c)]],REFERENCEMENT_FACADE[[#This Row],[≤ 10 m (situation d)]]),
IF(AND(10&lt;HAUT_VISEE,HAUT_VISEE&lt;=18),IF(OR(MID(SITUA_VISEE,1,1)="a",MID(SITUA_VISEE,1,1)="b",MID(SITUA_VISEE,1,1)="c"),REFERENCEMENT_FACADE[[#This Row],[≤ 15 m (situation a à c)]],REFERENCEMENT_FACADE[[#This Row],[≤ 15 m (situation d)]]),
IF(AND(10&lt;HAUT_VISEE,HAUT_VISEE&lt;=18),IF(OR(MID(SITUA_VISEE,1,1)="a",MID(SITUA_VISEE,1,1)="b",MID(SITUA_VISEE,1,1)="c"),REFERENCEMENT_FACADE[[#This Row],[≤ 18 m (situation a à c)]],REFERENCEMENT_FACADE[[#This Row],[≤ 18 m (situation d)]]),
IF(AND(18&lt;HAUT_VISEE,HAUT_VISEE&lt;=28),IF(OR(MID(SITUA_VISEE,1,1)="a",MID(SITUA_VISEE,1,1)="b",MID(SITUA_VISEE,1,1)="c"),REFERENCEMENT_FACADE[[#This Row],[≤ 28 m (situation a à c)]],REFERENCEMENT_FACADE[[#This Row],[≤ 28 m (situation d)]]),
IF(AND(28&lt;HAUT_VISEE,HAUT_VISEE&lt;=34),IF(OR(MID(SITUA_VISEE,1,1)="a",MID(SITUA_VISEE,1,1)="b",MID(SITUA_VISEE,1,1)="c"),REFERENCEMENT_FACADE[[#This Row],[≤ 34 m (situation a à c)]],REFERENCEMENT_FACADE[[#This Row],[≤ 34 m (situation d)]]),
IF(AND(34&lt;HAUT_VISEE,HAUT_VISEE&lt;=36),IF(OR(MID(SITUA_VISEE,1,1)="a",MID(SITUA_VISEE,1,1)="b",MID(SITUA_VISEE,1,1)="c"),REFERENCEMENT_FACADE[[#This Row],[≤ 36 m (situation a à c)]],REFERENCEMENT_FACADE[[#This Row],[≤ 36 m (situation d)]]),
IF(AND(36&lt;HAUT_VISEE,HAUT_VISEE&lt;=40),IF(OR(MID(SITUA_VISEE,1,1)="a",MID(SITUA_VISEE,1,1)="b",MID(SITUA_VISEE,1,1)="c"),REFERENCEMENT_FACADE[[#This Row],[≤ 40 m (situation a à c)]],REFERENCEMENT_FACADE[[#This Row],[≤ 40 m (situation d)]]),
IF(AND(40&lt;HAUT_VISEE,HAUT_VISEE&lt;=50),IF(OR(MID(SITUA_VISEE,1,1)="a",MID(SITUA_VISEE,1,1)="b",MID(SITUA_VISEE,1,1)="c"),REFERENCEMENT_FACADE[[#This Row],[≤ 50 m (situation a à c)]],REFERENCEMENT_FACADE[[#This Row],[≤ 50 m (situation d)]]),"ERREUR"))))))))))</f>
        <v>OUI</v>
      </c>
      <c r="CH47" s="48">
        <f>IF(MID(SITUA_VISEE,1,1)="d",
IF(MID(REFERENCEMENT_FACADE[[#This Row],[≤ 50 m (situation d)]],1,3)="OUI",50,IF(MID(REFERENCEMENT_FACADE[[#This Row],[≤ 40 m (situation d)]],1,3)="OUI",40,IF(MID(REFERENCEMENT_FACADE[[#This Row],[≤ 36 m (situation d)]],1,3)="OUI",36,IF(MID(REFERENCEMENT_FACADE[[#This Row],[≤ 34 m (situation d)]],1,3)="OUI",34,IF(MID(REFERENCEMENT_FACADE[[#This Row],[≤ 28 m (situation d)]],1,3)="OUI",28,IF(MID(REFERENCEMENT_FACADE[[#This Row],[≤ 18 m (situation d)]],1,3)="OUI",18,IF(MID(REFERENCEMENT_FACADE[[#This Row],[≤ 15 m (situation d)]],1,3)="OUI",15,IF(MID(REFERENCEMENT_FACADE[[#This Row],[≤ 10 m (situation d)]],1,3)="OUI",10,IF(MID(REFERENCEMENT_FACADE[[#This Row],[≤ 9 m (situation d)]],1,3)="OUI",9,IF(MID(REFERENCEMENT_FACADE[[#This Row],[≤ 6 m (situation d)]],1,3)="OUI",6,"")))))))))),
IF(MID(REFERENCEMENT_FACADE[[#This Row],[≤ 50 m (situation a à c)]],1,3)="OUI",50,IF(MID(REFERENCEMENT_FACADE[[#This Row],[≤ 40 m (situation a à c)]],1,3)="OUI",40,IF(MID(REFERENCEMENT_FACADE[[#This Row],[≤ 36 m (situation a à c)]],1,3)="OUI",36,IF(MID(REFERENCEMENT_FACADE[[#This Row],[≤ 34 m (situation a à c)]],1,3)="OUI",34,IF(MID(REFERENCEMENT_FACADE[[#This Row],[≤ 28 m (situation a à c)]],1,3)="OUI",28,IF(MID(REFERENCEMENT_FACADE[[#This Row],[≤ 18 m (situation a à c)]],1,3)="OUI",18,IF(MID(REFERENCEMENT_FACADE[[#This Row],[≤ 15 m (situation a à c)]],1,3)="OUI",15,IF(MID(REFERENCEMENT_FACADE[[#This Row],[≤ 10 m (situation a à c)]],1,3)="OUI",10,IF(MID(REFERENCEMENT_FACADE[[#This Row],[≤ 9 m (situation a à c)]],1,3)="OUI",9,IF(MID(REFERENCEMENT_FACADE[[#This Row],[≤ 6 m (situation a à c)]],1,3)="OUI",6,"")))))))))))</f>
        <v>10</v>
      </c>
      <c r="CI47" s="48" t="str">
        <f>IF(RECH_CATEGORIE=TRUE,IF((CATEG_VISEE=LISTES!$O$2),REFERENCEMENT_FACADE[[#This Row],[I]],
IF((CATEG_VISEE=LISTES!$O$3),REFERENCEMENT_FACADE[[#This Row],[II]],
IF((CATEG_VISEE=LISTES!$O$4),REFERENCEMENT_FACADE[[#This Row],[III]],
IF((CATEG_VISEE=LISTES!$O$5),REFERENCEMENT_FACADE[[#This Row],[IV]],"ERREUR")))),
REFERENCEMENT_FACADE[[#This Row],[I]]&amp;CHAR(10)&amp;REFERENCEMENT_FACADE[[#This Row],[II]]&amp;CHAR(10)&amp;REFERENCEMENT_FACADE[[#This Row],[III]]&amp;CHAR(10)&amp;REFERENCEMENT_FACADE[[#This Row],[IV]])</f>
        <v>4
2
1
1</v>
      </c>
      <c r="CJ47" s="48" t="str">
        <f>IF(RECH_CATEGORIE=TRUE,IF(OR(REFERENCEMENT_FACADE[[#This Row],[I]]="NC",REFERENCEMENT_FACADE[[#This Row],[II]]="NC",REFERENCEMENT_FACADE[[#This Row],[III]]="NC",REFERENCEMENT_FACADE[[#This Row],[IV]]="NC"),"ERREUR",IF(MID(ZONE_SIS_VISEE,1,1)&lt;=MID(REFERENCEMENT_FACADE[[#This Row],[IV]],1,1),REFERENCEMENT_FACADE[[#Headers],[IV]],IF(MID(ZONE_SIS_VISEE,1,1)&lt;=MID(REFERENCEMENT_FACADE[[#This Row],[III]],1,1),REFERENCEMENT_FACADE[[#Headers],[III]],IF(MID(ZONE_SIS_VISEE,1,1)&lt;=MID(REFERENCEMENT_FACADE[[#This Row],[II]],1,1),REFERENCEMENT_FACADE[[#Headers],[II]],IF(MID(ZONE_SIS_VISEE,1,1)&lt;=MID(REFERENCEMENT_FACADE[[#This Row],[I]],1,1),REFERENCEMENT_FACADE[[#Headers],[I]],""))))),
REFERENCEMENT_FACADE[[#Headers],[I]]&amp;CHAR(10)&amp;REFERENCEMENT_FACADE[[#Headers],[II]]&amp;CHAR(10)&amp;REFERENCEMENT_FACADE[[#Headers],[III]]&amp;CHAR(10)&amp;REFERENCEMENT_FACADE[[#Headers],[IV]])</f>
        <v>I
II
III
IV</v>
      </c>
      <c r="CK47" s="48" t="str">
        <f>CONCATENATE(IF(MID(REFERENCEMENT_FACADE[[#This Row],[Charpente bois (NF DTU 31.1)]],1,3)="oui",LISTES!$Q$2,""),IF(AND(MID(REFERENCEMENT_FACADE[[#This Row],[COB (NF DTU 31.2)]],1,3)="oui",MID(REFERENCEMENT_FACADE[[#This Row],[Charpente bois (NF DTU 31.1)]],1,3)="oui")," / ",""),IF(MID(REFERENCEMENT_FACADE[[#This Row],[COB (NF DTU 31.2)]],1,3)="oui",LISTES!$Q$3,""),IF(OR(AND(MID(REFERENCEMENT_FACADE[[#This Row],[COB (NF DTU 31.2)]],1,3)="oui",MID(REFERENCEMENT_FACADE[[#This Row],[FOB (NF DTU 31.4)]],1,3)="oui"),AND(MID(REFERENCEMENT_FACADE[[#This Row],[COB (NF DTU 31.2)]],1,3)="oui",MID(REFERENCEMENT_FACADE[[#This Row],[CLT (Sous AT/DTA)]],1,3)="oui"))," / ",""),IF(MID(REFERENCEMENT_FACADE[[#This Row],[FOB (NF DTU 31.4)]],1,3)="oui",LISTES!$Q$4,""),IF(AND(MID(REFERENCEMENT_FACADE[[#This Row],[CLT (Sous AT/DTA)]],1,3)="oui",MID(REFERENCEMENT_FACADE[[#This Row],[FOB (NF DTU 31.4)]],1,3)="oui")," / ",""),IF(MID(REFERENCEMENT_FACADE[[#This Row],[CLT (Sous AT/DTA)]],1,3)="oui",LISTES!$Q$7,IF(MID(REFERENCEMENT_FACADE[[#This Row],[FOB (Sous AT/DTA/ATEx)]],1,3)="oui",LISTES!$Q$5,"")))</f>
        <v>COB (NF DTU 31.2) / CLT (Sous AT/DTA)</v>
      </c>
      <c r="CL47" s="48" t="str">
        <f>IF(AND(RECH_HAUTEUR=TRUE,HAUT_VISEE&lt;&gt;"",SITUA_VISEE&lt;&gt;""),IF(MID(SITUA_VISEE,1,1)="d",
IF(MID(REFERENCEMENT_FACADE[[#This Row],[≤ 50 m (situation d)]],1,3)="OUI","≤ 50 m",IF(MID(REFERENCEMENT_FACADE[[#This Row],[≤ 40 m (situation d)]],1,3)="OUI","≤ 40 m",IF(MID(REFERENCEMENT_FACADE[[#This Row],[≤ 36 m (situation d)]],1,3)="OUI","≤ 36 m",IF(MID(REFERENCEMENT_FACADE[[#This Row],[≤ 34 m (situation d)]],1,3)="OUI","≤ 34 m",IF(MID(REFERENCEMENT_FACADE[[#This Row],[≤ 28 m (situation d)]],1,3)="OUI","≤ 28 m",IF(MID(REFERENCEMENT_FACADE[[#This Row],[≤ 18 m (situation d)]],1,3)="OUI","≤ 18 m",IF(MID(REFERENCEMENT_FACADE[[#This Row],[≤ 15 m (situation d)]],1,3)="OUI","≤ 15 m",IF(MID(REFERENCEMENT_FACADE[[#This Row],[≤ 10 m (situation d)]],1,3)="OUI","≤ 10 m",IF(MID(REFERENCEMENT_FACADE[[#This Row],[≤ 9 m (situation d)]],1,3)="OUI","≤ 9 m",IF(MID(REFERENCEMENT_FACADE[[#This Row],[≤ 6 m (situation d)]],1,3)="OUI","≤ 6 m","")))))))))),
IF(MID(REFERENCEMENT_FACADE[[#This Row],[≤ 50 m (situation a à c)]],1,3)="OUI","≤ 50 m",IF(MID(REFERENCEMENT_FACADE[[#This Row],[≤ 40 m (situation a à c)]],1,3)="OUI","≤ 40 m",IF(MID(REFERENCEMENT_FACADE[[#This Row],[≤ 36 m (situation a à c)]],1,3)="OUI","≤ 36 m",IF(MID(REFERENCEMENT_FACADE[[#This Row],[≤ 34 m (situation a à c)]],1,3)="OUI","≤ 34 m",IF(MID(REFERENCEMENT_FACADE[[#This Row],[≤ 28 m (situation a à c)]],1,3)="OUI","≤ 28 m",IF(MID(REFERENCEMENT_FACADE[[#This Row],[≤ 18 m (situation a à c)]],1,3)="OUI","≤ 18 m",IF(MID(REFERENCEMENT_FACADE[[#This Row],[≤ 15 m (situation a à c)]],1,3)="OUI","≤ 15 m",IF(MID(REFERENCEMENT_FACADE[[#This Row],[≤ 10 m (situation a à c)]],1,3)="OUI","≤ 10 m",IF(MID(REFERENCEMENT_FACADE[[#This Row],[≤ 9 m (situation a à c)]],1,3)="OUI","≤ 9 m",IF(MID(REFERENCEMENT_FACADE[[#This Row],[≤ 6 m (situation a à c)]],1,3)="OUI","≤ 6 m",""))))))))))),
CONCATENATE(IF(MID(REFERENCEMENT_FACADE[[#This Row],[≤ 50 m (situation a à c)]],1,3)="OUI","(Situation a à c) h≤ 50 m"&amp;CHAR(10),IF(MID(REFERENCEMENT_FACADE[[#This Row],[≤ 40 m (situation a à c)]],1,3)="OUI","(Situation a à c) h≤ 40 m"&amp;CHAR(10),IF(MID(REFERENCEMENT_FACADE[[#This Row],[≤ 36 m (situation a à c)]],1,3)="OUI","(Situation a à c) h≤ 36 m"&amp;CHAR(10),IF(MID(REFERENCEMENT_FACADE[[#This Row],[≤ 34 m (situation a à c)]],1,3)="OUI","(Situation a à c) h≤ 34 m"&amp;CHAR(10),IF(MID(REFERENCEMENT_FACADE[[#This Row],[≤ 28 m (situation a à c)]],1,3)="OUI","(Situation a à c) h≤ 28 m"&amp;CHAR(10),IF(MID(REFERENCEMENT_FACADE[[#This Row],[≤ 18 m (situation a à c)]],1,3)="OUI","(Situation a à c) h≤ 18 m"&amp;CHAR(10),IF(MID(REFERENCEMENT_FACADE[[#This Row],[≤ 15 m (situation a à c)]],1,3)="OUI","(Situation a à c) h≤ 15 m"&amp;CHAR(10),IF(MID(REFERENCEMENT_FACADE[[#This Row],[≤ 10 m (situation a à c)]],1,3)="OUI","(Situation a à c) h≤ 10 m"&amp;CHAR(10),IF(MID(REFERENCEMENT_FACADE[[#This Row],[≤ 9 m (situation a à c)]],1,3)="OUI","(Situation a à c) h≤ 9 m"&amp;CHAR(10),IF(MID(REFERENCEMENT_FACADE[[#This Row],[≤ 6 m (situation a à c)]],1,3)="OUI","(Situation a à c) h≤ 6 m"&amp;CHAR(10),"")))))))))),IF(MID(REFERENCEMENT_FACADE[[#This Row],[≤ 50 m (situation d)]],1,3)="OUI","(Situation d) h≤ 50 m",IF(MID(REFERENCEMENT_FACADE[[#This Row],[≤ 40 m (situation d)]],1,3)="OUI","(Situation d) h≤ 40 m",IF(MID(REFERENCEMENT_FACADE[[#This Row],[≤ 36 m (situation d)]],1,3)="OUI","(Situation d) h≤ 36 m",IF(MID(REFERENCEMENT_FACADE[[#This Row],[≤ 34 m (situation d)]],1,3)="OUI","(Situation d) h≤ 34 m",IF(MID(REFERENCEMENT_FACADE[[#This Row],[≤ 28 m (situation d)]],1,3)="OUI","(Situation d) h≤ 28 m",IF(MID(REFERENCEMENT_FACADE[[#This Row],[≤ 18 m (situation d)]],1,3)="OUI","(Situation d) h≤ 18 m",IF(MID(REFERENCEMENT_FACADE[[#This Row],[≤ 15 m (situation d)]],1,3)="OUI","(Situation d) h≤ 15 m",IF(MID(REFERENCEMENT_FACADE[[#This Row],[≤ 10 m (situation d)]],1,3)="OUI","(Situation d) h≤ 10 m",IF(MID(REFERENCEMENT_FACADE[[#This Row],[≤ 9 m (situation d)]],1,3)="OUI","(Situation d) h≤ 9 m",IF(MID(REFERENCEMENT_FACADE[[#This Row],[≤ 6 m (situation d)]],1,3)="OUI","(Situation d) h≤ 6 m",""))))))))))))</f>
        <v>(Situation a à c) h≤ 10 m
(Situation d) h≤ 6 m</v>
      </c>
      <c r="CM47" s="48" t="str">
        <f>IF(OR(RECH_HAUTEUR=FALSE,HAUT_VISEE="",SITUA_VISEE=""),REFERENCEMENT_FACADE[[#This Row],[Cas où rien n''est sélectionné en hauteur]],
IF((HAUT_VISEE&lt;=6),IF(OR(MID(SITUA_VISEE,1,1)="a",MID(SITUA_VISEE,1,1)="b",MID(SITUA_VISEE,1,1)="c"),REFERENCEMENT_FACADE[[#This Row],[≤ 6 m (a à c)]],REFERENCEMENT_FACADE[[#This Row],[≤ 6 m (d)]]),
IF(AND(6&lt;HAUT_VISEE,HAUT_VISEE&lt;=9),IF(OR(MID(SITUA_VISEE,1,1)="a",MID(SITUA_VISEE,1,1)="b",MID(SITUA_VISEE,1,1)="c"),REFERENCEMENT_FACADE[[#This Row],[≤ 9 m (a à c)]],REFERENCEMENT_FACADE[[#This Row],[≤ 9 m (d)]]),
IF(AND(9&lt;HAUT_VISEE,HAUT_VISEE&lt;=10),IF(OR(MID(SITUA_VISEE,1,1)="a",MID(SITUA_VISEE,1,1)="b",MID(SITUA_VISEE,1,1)="c"),REFERENCEMENT_FACADE[[#This Row],[≤ 10 m (a à c)]],REFERENCEMENT_FACADE[[#This Row],[≤ 10 m (d)]]),
IF(AND(10&lt;HAUT_VISEE,HAUT_VISEE&lt;=18),IF(OR(MID(SITUA_VISEE,1,1)="a",MID(SITUA_VISEE,1,1)="b",MID(SITUA_VISEE,1,1)="c"),REFERENCEMENT_FACADE[[#This Row],[≤ 18 m (a à c)]],REFERENCEMENT_FACADE[[#This Row],[≤ 18 m (d)]]),
IF(AND(18&lt;HAUT_VISEE,HAUT_VISEE&lt;=28),IF(OR(MID(SITUA_VISEE,1,1)="a",MID(SITUA_VISEE,1,1)="b",MID(SITUA_VISEE,1,1)="c"),REFERENCEMENT_FACADE[[#This Row],[≤ 28 m (a à c)]],REFERENCEMENT_FACADE[[#This Row],[≤ 28 m (d)]]),
IF(AND(28&lt;HAUT_VISEE,HAUT_VISEE&lt;=34),IF(OR(MID(SITUA_VISEE,1,1)="a",MID(SITUA_VISEE,1,1)="b",MID(SITUA_VISEE,1,1)="c"),REFERENCEMENT_FACADE[[#This Row],[≤ 34 m (a à c)]],REFERENCEMENT_FACADE[[#This Row],[≤ 34 m (d)]]),
IF(AND(34&lt;HAUT_VISEE,HAUT_VISEE&lt;=36),IF(OR(MID(SITUA_VISEE,1,1)="a",MID(SITUA_VISEE,1,1)="b",MID(SITUA_VISEE,1,1)="c"),REFERENCEMENT_FACADE[[#This Row],[≤ 36 m (a à c)]],REFERENCEMENT_FACADE[[#This Row],[≤ 36 m (d)]]),
IF(AND(36&lt;HAUT_VISEE,HAUT_VISEE&lt;=40),IF(OR(MID(SITUA_VISEE,1,1)="a",MID(SITUA_VISEE,1,1)="b",MID(SITUA_VISEE,1,1)="c"),REFERENCEMENT_FACADE[[#This Row],[≤ 40 m (a à c)]],REFERENCEMENT_FACADE[[#This Row],[≤ 40 m (d)]]),
IF(AND(40&lt;HAUT_VISEE,HAUT_VISEE&lt;=50),IF(OR(MID(SITUA_VISEE,1,1)="a",MID(SITUA_VISEE,1,1)="b",MID(SITUA_VISEE,1,1)="c"),REFERENCEMENT_FACADE[[#This Row],[≤ 50 m (a à c)]],REFERENCEMENT_FACADE[[#This Row],[≤ 50 m (d)]])))))))))))</f>
        <v>Nb : Le critère de recherche par hauteur n'étant pas coché ou les données (hauteur ou situation) n'étant pas saisies, l'utilisateur est alerté qu'il peut exister des limites de hauteurs et des dispositions particulières données dans le référentiel technique du procédé qui ne sont pas affichées. 
Le logiciel peut les faire apparaitre, pour ce faire : 
 - la case de recherche en fonction de la hauteur doit être cochée ;
 - les données de hauteur ET de situation du bâtiment doivent être saisies.</v>
      </c>
      <c r="CN47" s="117">
        <f ca="1">REFERENCEMENT_FACADE[[#This Row],[VALIDITE]]</f>
        <v>1</v>
      </c>
      <c r="CO47" s="48">
        <f>IF(RECH_SUPPORT=TRUE,IF(MID(REFERENCEMENT_FACADE[[#This Row],[Colonne support visé]],1,3)="OUI",1,IF(OR(MID(REFERENCEMENT_FACADE[[#This Row],[Colonne support visé]],1,3)="non",MID(REFERENCEMENT_FACADE[[#This Row],[Colonne support visé]],1,2)="SO"),0,0)),1)</f>
        <v>1</v>
      </c>
      <c r="CP47" s="48">
        <f>IF(RECH_HAUTEUR=FALSE,1,IF(AND(MID(REFERENCEMENT_FACADE[[#This Row],[Colonne situation visé]],1,3)="oui",HAUT_VISEE&lt;=REFERENCEMENT_FACADE[[#This Row],[LIMITATION DE HAUTEUR DE FACADE]],HAUT_VISEE&lt;&gt;"",SITUA_VISEE&lt;&gt;""),1,IF(MID(REFERENCEMENT_FACADE[[#This Row],[Colonne situation visé]],1,3)="non",0,"ERREUR")))</f>
        <v>1</v>
      </c>
      <c r="CQ47" s="48">
        <f>IF(RECH_CATEGORIE=FALSE,1,IF(REFERENCEMENT_FACADE[[#This Row],[Colonne catégorie visée]]="ERREUR",0,IF(AND(RECH_CATEGORIE=TRUE,MATCH(VALUE(LEFT(REFERENCEMENT_FACADE[[#This Row],[Colonne zone visée]],1)),LISTE_ZONE_SISMIQUE,0)&gt;=MATCH(ZONE_SIS_VISEE,LISTE_ZONE_SISMIQUE,0),MATCH(REFERENCEMENT_FACADE[[#This Row],[Colonne catégorie visée]],LISTE_CATEGORIE_BATIMENT,0)&gt;=MATCH(CATEG_VISEE,LISTE_CATEGORIE_BATIMENT,0)),1,0)))</f>
        <v>1</v>
      </c>
      <c r="CR47" s="48">
        <f ca="1">IF(REFERENCEMENT_FACADE[[#This Row],[Eligibilité procédé]]&lt;&gt;0,COUNTIF(REFERENCEMENT_FACADE[Eligibilité procédé],"&lt;="&amp;REFERENCEMENT_FACADE[[#This Row],[Eligibilité procédé]])-COUNTIF(REFERENCEMENT_FACADE[Eligibilité procédé],"=0"),ROWS(REFERENCEMENT_FACADE[Ordre]))</f>
        <v>30</v>
      </c>
      <c r="CS47" s="48">
        <f ca="1">IF(COUNTIF((REFERENCEMENT_FACADE[[#This Row],[Validité]:[zone de simicité]]),"&lt;&gt;"&amp;"")=SUM(REFERENCEMENT_FACADE[[#This Row],[Validité]:[zone de simicité]]),ROW(REFERENCEMENT_FACADE[[#This Row],[zone de simicité]]),"")</f>
        <v>47</v>
      </c>
      <c r="CT47" s="48" t="str">
        <f>CONCATENATE(REFERENCEMENT_FACADE[[#This Row],[TYPE DE DOCUMENT DE REFERENCE]]," ",REFERENCEMENT_FACADE[[#This Row],[REF]]," du procédé ",REFERENCEMENT_FACADE[[#This Row],[NOM COMMERCIAL DU PROCEDE]]," : vise la pose sur : ",IF(MID(REFERENCEMENT_FACADE[[#This Row],[COB (NF DTU 31.2)]],1,3)="OUI","COB (NF DTU 31.2) ; ",""),IF(MID(REFERENCEMENT_FACADE[[#This Row],[CLT (Sous AT/DTA)]],1,3)="OUI","CLT (Sous AT/DTA)) ; ",""),IF(MID(REFERENCEMENT_FACADE[[#This Row],[FOB (NF DTU 31.4)]],1,3)="OUI","FOB (NF DTU 31.4) ; ",""),IF(MID(REFERENCEMENT_FACADE[[#This Row],[FOB (Sous AT/DTA/ATEx)]],1,3)="OUI","FOB (Sous AT/DTA/ATEx) ; ",""),"pour une hauteur max de ",REFERENCEMENT_FACADE[[#This Row],[LIMITATION DE HAUTEUR DE FACADE]],"m")</f>
        <v>Avis Technique 2.2/17-1786_V3 du procédé ALPOLIC - SYSTÈME CASSETTES : vise la pose sur : COB (NF DTU 31.2) ; CLT (Sous AT/DTA)) ; pour une hauteur max de 10m</v>
      </c>
    </row>
    <row r="48" spans="1:98" s="5" customFormat="1" ht="409.6" x14ac:dyDescent="0.3">
      <c r="A48" s="130">
        <v>45049</v>
      </c>
      <c r="B48" s="125" t="s">
        <v>116</v>
      </c>
      <c r="C48" s="125"/>
      <c r="D48" s="43" t="s">
        <v>1759</v>
      </c>
      <c r="E48" s="125"/>
      <c r="F48" s="125" t="s">
        <v>595</v>
      </c>
      <c r="G48" s="173" t="s">
        <v>1489</v>
      </c>
      <c r="H48" s="174" t="s">
        <v>10</v>
      </c>
      <c r="I48" s="175" t="s">
        <v>27</v>
      </c>
      <c r="J48" s="176" t="s">
        <v>27</v>
      </c>
      <c r="K48" s="176" t="s">
        <v>9</v>
      </c>
      <c r="L48" s="68" t="str">
        <f>IF(REFERENCEMENT_FACADE[[#This Row],[Charpente bois (NF DTU 31.1)]]="OUI","SO",IF(OR(REFERENCEMENT_FACADE[[#This Row],[FOB (Sous AT/DTA/ATEx)]]="OUI",REFERENCEMENT_FACADE[[#This Row],[FOB (NF DTU 31.4)]]="OUI"),"OUI","SO"))</f>
        <v>OUI</v>
      </c>
      <c r="M48" s="177" t="s">
        <v>27</v>
      </c>
      <c r="N48" s="178" t="s">
        <v>357</v>
      </c>
      <c r="O48" s="125" t="s">
        <v>357</v>
      </c>
      <c r="P48" s="125" t="s">
        <v>357</v>
      </c>
      <c r="Q48" s="125" t="s">
        <v>357</v>
      </c>
      <c r="R48" s="125" t="s">
        <v>357</v>
      </c>
      <c r="S48" s="125" t="s">
        <v>10</v>
      </c>
      <c r="T48" s="125" t="s">
        <v>10</v>
      </c>
      <c r="U48" s="125" t="s">
        <v>10</v>
      </c>
      <c r="V48" s="125" t="s">
        <v>10</v>
      </c>
      <c r="W48" s="173" t="s">
        <v>10</v>
      </c>
      <c r="X48" s="187" t="s">
        <v>357</v>
      </c>
      <c r="Y48" s="125" t="s">
        <v>357</v>
      </c>
      <c r="Z48" s="125" t="s">
        <v>357</v>
      </c>
      <c r="AA48" s="125" t="s">
        <v>10</v>
      </c>
      <c r="AB48" s="125" t="s">
        <v>10</v>
      </c>
      <c r="AC48" s="125" t="s">
        <v>10</v>
      </c>
      <c r="AD48" s="125" t="s">
        <v>10</v>
      </c>
      <c r="AE48" s="125" t="s">
        <v>10</v>
      </c>
      <c r="AF48" s="125" t="s">
        <v>10</v>
      </c>
      <c r="AG48" s="173" t="s">
        <v>10</v>
      </c>
      <c r="AH48" s="189" t="s">
        <v>661</v>
      </c>
      <c r="AI48" s="162"/>
      <c r="AJ48" s="232" t="s">
        <v>1663</v>
      </c>
      <c r="AK48" s="232" t="s">
        <v>1663</v>
      </c>
      <c r="AL48" s="232" t="s">
        <v>1663</v>
      </c>
      <c r="AM48" s="232" t="s">
        <v>1663</v>
      </c>
      <c r="AN48" s="232" t="s">
        <v>1663</v>
      </c>
      <c r="AO48" s="162"/>
      <c r="AP48" s="162"/>
      <c r="AQ48" s="162"/>
      <c r="AR48" s="162"/>
      <c r="AS48" s="162"/>
      <c r="AT48" s="232" t="s">
        <v>1663</v>
      </c>
      <c r="AU48" s="232" t="s">
        <v>1663</v>
      </c>
      <c r="AV48" s="232" t="s">
        <v>1663</v>
      </c>
      <c r="AW48" s="162"/>
      <c r="AX48" s="162"/>
      <c r="AY48" s="162"/>
      <c r="AZ48" s="162"/>
      <c r="BA48" s="162"/>
      <c r="BB48" s="162"/>
      <c r="BC48" s="162"/>
      <c r="BD48" s="242" t="s">
        <v>1665</v>
      </c>
      <c r="BE48" s="178">
        <v>4</v>
      </c>
      <c r="BF48" s="125" t="s">
        <v>328</v>
      </c>
      <c r="BG48" s="125" t="s">
        <v>328</v>
      </c>
      <c r="BH48" s="125" t="s">
        <v>328</v>
      </c>
      <c r="BI48" s="179" t="s">
        <v>1175</v>
      </c>
      <c r="BJ48" s="40" t="s">
        <v>1394</v>
      </c>
      <c r="BK48" s="180" t="s">
        <v>662</v>
      </c>
      <c r="BL48" s="178">
        <v>2</v>
      </c>
      <c r="BM48" s="125" t="s">
        <v>596</v>
      </c>
      <c r="BN48" s="125" t="s">
        <v>12</v>
      </c>
      <c r="BO48" s="125" t="s">
        <v>597</v>
      </c>
      <c r="BP48" s="181"/>
      <c r="BQ48" s="181">
        <v>44992</v>
      </c>
      <c r="BR48" s="181">
        <v>46752</v>
      </c>
      <c r="BS48" s="182">
        <f ca="1">+(REFERENCEMENT_FACADE[[#This Row],[AVIS LIMITE AU / VALIDITE]]&gt;=TODAY())*1</f>
        <v>1</v>
      </c>
      <c r="BT48" s="125" t="s">
        <v>9</v>
      </c>
      <c r="BU48" s="125" t="str">
        <f ca="1">IF(REFERENCEMENT_FACADE[[#This Row],[ -&gt; AT/DTA : Sur liste verte C2p (OUI/NON)
-&gt; ATex (Avis favorable / Avis défavorable)
-&gt; Autre : SO]]&lt;&gt;"",IF(AND(OR(REFERENCEMENT_FACADE[[#This Row],[ -&gt; AT/DTA : Sur liste verte C2p (OUI/NON)
-&gt; ATex (Avis favorable / Avis défavorable)
-&gt; Autre : SO]]="OUI",REFERENCEMENT_FACADE[[#This Row],[ -&gt; AT/DTA : Sur liste verte C2p (OUI/NON)
-&gt; ATex (Avis favorable / Avis défavorable)
-&gt; Autre : SO]]="FAVORABLE",REFERENCEMENT_FACADE[[#This Row],[ -&gt; AT/DTA : Sur liste verte C2p (OUI/NON)
-&gt; ATex (Avis favorable / Avis défavorable)
-&gt; Autre : SO]]="SO
(DTU)",REFERENCEMENT_FACADE[[#This Row],[ -&gt; AT/DTA : Sur liste verte C2p (OUI/NON)
-&gt; ATex (Avis favorable / Avis défavorable)
-&gt; Autre : SO]]="SO 
(RECO -RAGE)",REFERENCEMENT_FACADE[[#This Row],[ -&gt; AT/DTA : Sur liste verte C2p (OUI/NON)
-&gt; ATex (Avis favorable / Avis défavorable)
-&gt; Autre : SO]]="OUI AVEC UN SUIVI DU RETOUR D'EXPERIENCE",
REFERENCEMENT_FACADE[[#This Row],[ -&gt; AT/DTA : Sur liste verte C2p (OUI/NON)
-&gt; ATex (Avis favorable / Avis défavorable)
-&gt; Autre : SO]]="SO 
(RP)"),REFERENCEMENT_FACADE[[#This Row],[VALIDITE]]=1),"TC",IF(REFERENCEMENT_FACADE[[#This Row],[VALIDITE]]=0,"TNC"&amp;CHAR(10)&amp;"(L'évaluation technique n'est plus valide)",IF(REFERENCEMENT_FACADE[[#This Row],[TYPE DE DOCUMENT DE REFERENCE]]="Appréciation Technique de Transition","TNC"&amp;CHAR(10)&amp;"(Les Appréciations Techniques de Transition ne sont pas reconnues en technique courante)",IF(REFERENCEMENT_FACADE[[#This Row],[ -&gt; AT/DTA : Sur liste verte C2p (OUI/NON)
-&gt; ATex (Avis favorable / Avis défavorable)
-&gt; Autre : SO]]="NON (EVALUATION RECENTE)","TNC"&amp;CHAR(10)&amp;"(Non sur liste verte de la C2p à date de référencement / EVALUATION RECENTE)","TNC"&amp;CHAR(10)&amp;"(N'est pas sur liste verte de la C2p à date du référencement)")))))</f>
        <v>TC</v>
      </c>
      <c r="BV48" s="173" t="s">
        <v>1378</v>
      </c>
      <c r="BW48" s="178" t="s">
        <v>658</v>
      </c>
      <c r="BX48" s="125" t="s">
        <v>659</v>
      </c>
      <c r="BY48" s="173"/>
      <c r="BZ48" s="183" t="s">
        <v>660</v>
      </c>
      <c r="CA48" s="184" t="s">
        <v>638</v>
      </c>
      <c r="CB48" s="184"/>
      <c r="CC48" s="127" t="str">
        <f>IF(OR(REFERENCEMENT_FACADE[[#This Row],[TYPE DE DOCUMENT DE REFERENCE]]="Document Technique d'Application (DTA)",REFERENCEMENT_FACADE[[#This Row],[TYPE DE DOCUMENT DE REFERENCE]]="Avis Technique"),CONCATENATE("https://evaluation.cstb.fr/fr/avis-technique/detail/",SUBSTITUTE(REFERENCEMENT_FACADE[[#This Row],[REF]],"/","-"),"/"),IF(REFERENCEMENT_FACADE[[#This Row],[TYPE DE DOCUMENT DE REFERENCE]]=("Appréciation Technique d'Expérimentation (ATEx cas a)"),CONCATENATE("https://evaluation.cstb.fr/fr/appreciation-technique-expertise-atex/detail/",SUBSTITUTE(REFERENCEMENT_FACADE[[#This Row],[REF]],"_","-"),"/"),CONCATENATE("https://evaluation.cstb.fr/fr/appreciation-technique-transition-att/download/att-",SUBSTITUTE(SUBSTITUTE(REFERENCEMENT_FACADE[[#This Row],[REF]],"/","-"),"_","-"),"/")))</f>
        <v>https://evaluation.cstb.fr/fr/avis-technique/detail/2.1-14-1636_V2/</v>
      </c>
      <c r="CD48" s="127" t="s">
        <v>760</v>
      </c>
      <c r="CE48" s="127" t="str">
        <f>CONCATENATE(IF(REFERENCEMENT_FACADE[[#This Row],[Ancienne version]]=""," ",CONCATENATE(IF(OR(REFERENCEMENT_FACADE[[#This Row],[TYPE DE DOCUMENT DE REFERENCE]]="Avis Technique",REFERENCEMENT_FACADE[[#This Row],[TYPE DE DOCUMENT DE REFERENCE]]="ATEx"),"L'","Le "),REFERENCEMENT_FACADE[[#This Row],[TYPE DE DOCUMENT DE REFERENCE]]," n°",REFERENCEMENT_FACADE[[#This Row],[REF]]," annule et remplace ",IF(OR(REFERENCEMENT_FACADE[[#This Row],[TYPE DE DOCUMENT DE REFERENCE]]="Avis Technique",REFERENCEMENT_FACADE[[#This Row],[TYPE DE DOCUMENT DE REFERENCE]]="ATEx"),"l' ","le "),REFERENCEMENT_FACADE[[#This Row],[TYPE DE DOCUMENT DE REFERENCE]]," n° ",REFERENCEMENT_FACADE[[#This Row],[Ancienne version]])),
IF(AND(REFERENCEMENT_FACADE[[#This Row],[Ancienne version]]&lt;&gt;"",REFERENCEMENT_FACADE[[#This Row],[ -&gt; AT/DTA : Sur liste verte C2p (OUI/NON)
-&gt; ATex (Avis favorable / Avis défavorable)
-&gt; Autre : SO]]="OUI"),CHAR(10),""),
IF(REFERENCEMENT_FACADE[[#This Row],[ -&gt; AT/DTA : Sur liste verte C2p (OUI/NON)
-&gt; ATex (Avis favorable / Avis défavorable)
-&gt; Autre : SO]]="OUI","Sur liste verte de la C2p à la date du référencement",""))</f>
        <v>L'Avis Technique n°2.1/14-1636_V2 annule et remplace l' Avis Technique n° 2.1/14-1636_V1.1
Sur liste verte de la C2p à la date du référencement</v>
      </c>
      <c r="CF48" s="127" t="str">
        <f>IF((SUPP_VISE=LISTES!$Q$2),REFERENCEMENT_FACADE[[#This Row],[Charpente bois (NF DTU 31.1)]],
IF((SUPP_VISE=LISTES!$Q$3),REFERENCEMENT_FACADE[[#This Row],[COB (NF DTU 31.2)]],
IF((SUPP_VISE=LISTES!$Q$4),REFERENCEMENT_FACADE[[#This Row],[FOB (NF DTU 31.4)]],
IF((SUPP_VISE=LISTES!$Q$5),REFERENCEMENT_FACADE[[#This Row],[FOB (Sous AT/DTA/ATEx)]],
IF((SUPP_VISE=LISTES!$Q$6),REFERENCEMENT_FACADE[[#This Row],[FOB (NF DTU 31.4 et/ou Sous AT/DTA/Atex)]],
IF((SUPP_VISE=LISTES!$Q$7),REFERENCEMENT_FACADE[[#This Row],[CLT (Sous AT/DTA)]],"ERREUR"))))))</f>
        <v>ERREUR</v>
      </c>
      <c r="CG48" s="127" t="str">
        <f>IF((HAUT_VISEE&lt;=6),IF(OR(MID(SITUA_VISEE,1,1)="a",MID(SITUA_VISEE,1,1)="b",MID(SITUA_VISEE,1,1)="c"),REFERENCEMENT_FACADE[[#This Row],[≤ 6 m (situation a à c)]],REFERENCEMENT_FACADE[[#This Row],[≤ 6 m (situation d)]]),
IF(AND(6&lt;HAUT_VISEE,HAUT_VISEE&lt;=9),IF(OR(MID(SITUA_VISEE,1,1)="a",MID(SITUA_VISEE,1,1)="b",MID(SITUA_VISEE,1,1)="c"),REFERENCEMENT_FACADE[[#This Row],[≤ 9 m (situation a à c)]],REFERENCEMENT_FACADE[[#This Row],[≤ 9 m (situation d)]]),
IF(AND(9&lt;HAUT_VISEE,HAUT_VISEE&lt;=10),IF(OR(MID(SITUA_VISEE,1,1)="a",MID(SITUA_VISEE,1,1)="b",MID(SITUA_VISEE,1,1)="c"),REFERENCEMENT_FACADE[[#This Row],[≤ 10 m (situation a à c)]],REFERENCEMENT_FACADE[[#This Row],[≤ 10 m (situation d)]]),
IF(AND(10&lt;HAUT_VISEE,HAUT_VISEE&lt;=18),IF(OR(MID(SITUA_VISEE,1,1)="a",MID(SITUA_VISEE,1,1)="b",MID(SITUA_VISEE,1,1)="c"),REFERENCEMENT_FACADE[[#This Row],[≤ 15 m (situation a à c)]],REFERENCEMENT_FACADE[[#This Row],[≤ 15 m (situation d)]]),
IF(AND(10&lt;HAUT_VISEE,HAUT_VISEE&lt;=18),IF(OR(MID(SITUA_VISEE,1,1)="a",MID(SITUA_VISEE,1,1)="b",MID(SITUA_VISEE,1,1)="c"),REFERENCEMENT_FACADE[[#This Row],[≤ 18 m (situation a à c)]],REFERENCEMENT_FACADE[[#This Row],[≤ 18 m (situation d)]]),
IF(AND(18&lt;HAUT_VISEE,HAUT_VISEE&lt;=28),IF(OR(MID(SITUA_VISEE,1,1)="a",MID(SITUA_VISEE,1,1)="b",MID(SITUA_VISEE,1,1)="c"),REFERENCEMENT_FACADE[[#This Row],[≤ 28 m (situation a à c)]],REFERENCEMENT_FACADE[[#This Row],[≤ 28 m (situation d)]]),
IF(AND(28&lt;HAUT_VISEE,HAUT_VISEE&lt;=34),IF(OR(MID(SITUA_VISEE,1,1)="a",MID(SITUA_VISEE,1,1)="b",MID(SITUA_VISEE,1,1)="c"),REFERENCEMENT_FACADE[[#This Row],[≤ 34 m (situation a à c)]],REFERENCEMENT_FACADE[[#This Row],[≤ 34 m (situation d)]]),
IF(AND(34&lt;HAUT_VISEE,HAUT_VISEE&lt;=36),IF(OR(MID(SITUA_VISEE,1,1)="a",MID(SITUA_VISEE,1,1)="b",MID(SITUA_VISEE,1,1)="c"),REFERENCEMENT_FACADE[[#This Row],[≤ 36 m (situation a à c)]],REFERENCEMENT_FACADE[[#This Row],[≤ 36 m (situation d)]]),
IF(AND(36&lt;HAUT_VISEE,HAUT_VISEE&lt;=40),IF(OR(MID(SITUA_VISEE,1,1)="a",MID(SITUA_VISEE,1,1)="b",MID(SITUA_VISEE,1,1)="c"),REFERENCEMENT_FACADE[[#This Row],[≤ 40 m (situation a à c)]],REFERENCEMENT_FACADE[[#This Row],[≤ 40 m (situation d)]]),
IF(AND(40&lt;HAUT_VISEE,HAUT_VISEE&lt;=50),IF(OR(MID(SITUA_VISEE,1,1)="a",MID(SITUA_VISEE,1,1)="b",MID(SITUA_VISEE,1,1)="c"),REFERENCEMENT_FACADE[[#This Row],[≤ 50 m (situation a à c)]],REFERENCEMENT_FACADE[[#This Row],[≤ 50 m (situation d)]]),"ERREUR"))))))))))</f>
        <v>OUI*</v>
      </c>
      <c r="CH48" s="127">
        <f>IF(MID(SITUA_VISEE,1,1)="d",
IF(MID(REFERENCEMENT_FACADE[[#This Row],[≤ 50 m (situation d)]],1,3)="OUI",50,IF(MID(REFERENCEMENT_FACADE[[#This Row],[≤ 40 m (situation d)]],1,3)="OUI",40,IF(MID(REFERENCEMENT_FACADE[[#This Row],[≤ 36 m (situation d)]],1,3)="OUI",36,IF(MID(REFERENCEMENT_FACADE[[#This Row],[≤ 34 m (situation d)]],1,3)="OUI",34,IF(MID(REFERENCEMENT_FACADE[[#This Row],[≤ 28 m (situation d)]],1,3)="OUI",28,IF(MID(REFERENCEMENT_FACADE[[#This Row],[≤ 18 m (situation d)]],1,3)="OUI",18,IF(MID(REFERENCEMENT_FACADE[[#This Row],[≤ 15 m (situation d)]],1,3)="OUI",15,IF(MID(REFERENCEMENT_FACADE[[#This Row],[≤ 10 m (situation d)]],1,3)="OUI",10,IF(MID(REFERENCEMENT_FACADE[[#This Row],[≤ 9 m (situation d)]],1,3)="OUI",9,IF(MID(REFERENCEMENT_FACADE[[#This Row],[≤ 6 m (situation d)]],1,3)="OUI",6,"")))))))))),
IF(MID(REFERENCEMENT_FACADE[[#This Row],[≤ 50 m (situation a à c)]],1,3)="OUI",50,IF(MID(REFERENCEMENT_FACADE[[#This Row],[≤ 40 m (situation a à c)]],1,3)="OUI",40,IF(MID(REFERENCEMENT_FACADE[[#This Row],[≤ 36 m (situation a à c)]],1,3)="OUI",36,IF(MID(REFERENCEMENT_FACADE[[#This Row],[≤ 34 m (situation a à c)]],1,3)="OUI",34,IF(MID(REFERENCEMENT_FACADE[[#This Row],[≤ 28 m (situation a à c)]],1,3)="OUI",28,IF(MID(REFERENCEMENT_FACADE[[#This Row],[≤ 18 m (situation a à c)]],1,3)="OUI",18,IF(MID(REFERENCEMENT_FACADE[[#This Row],[≤ 15 m (situation a à c)]],1,3)="OUI",15,IF(MID(REFERENCEMENT_FACADE[[#This Row],[≤ 10 m (situation a à c)]],1,3)="OUI",10,IF(MID(REFERENCEMENT_FACADE[[#This Row],[≤ 9 m (situation a à c)]],1,3)="OUI",9,IF(MID(REFERENCEMENT_FACADE[[#This Row],[≤ 6 m (situation a à c)]],1,3)="OUI",6,"")))))))))))</f>
        <v>18</v>
      </c>
      <c r="CI48" s="127" t="str">
        <f>IF(RECH_CATEGORIE=TRUE,IF((CATEG_VISEE=LISTES!$O$2),REFERENCEMENT_FACADE[[#This Row],[I]],
IF((CATEG_VISEE=LISTES!$O$3),REFERENCEMENT_FACADE[[#This Row],[II]],
IF((CATEG_VISEE=LISTES!$O$4),REFERENCEMENT_FACADE[[#This Row],[III]],
IF((CATEG_VISEE=LISTES!$O$5),REFERENCEMENT_FACADE[[#This Row],[IV]],"ERREUR")))),
REFERENCEMENT_FACADE[[#This Row],[I]]&amp;CHAR(10)&amp;REFERENCEMENT_FACADE[[#This Row],[II]]&amp;CHAR(10)&amp;REFERENCEMENT_FACADE[[#This Row],[III]]&amp;CHAR(10)&amp;REFERENCEMENT_FACADE[[#This Row],[IV]])</f>
        <v>4
4**
4**
4**</v>
      </c>
      <c r="CJ48" s="127" t="str">
        <f>IF(RECH_CATEGORIE=TRUE,IF(OR(REFERENCEMENT_FACADE[[#This Row],[I]]="NC",REFERENCEMENT_FACADE[[#This Row],[II]]="NC",REFERENCEMENT_FACADE[[#This Row],[III]]="NC",REFERENCEMENT_FACADE[[#This Row],[IV]]="NC"),"ERREUR",IF(MID(ZONE_SIS_VISEE,1,1)&lt;=MID(REFERENCEMENT_FACADE[[#This Row],[IV]],1,1),REFERENCEMENT_FACADE[[#Headers],[IV]],IF(MID(ZONE_SIS_VISEE,1,1)&lt;=MID(REFERENCEMENT_FACADE[[#This Row],[III]],1,1),REFERENCEMENT_FACADE[[#Headers],[III]],IF(MID(ZONE_SIS_VISEE,1,1)&lt;=MID(REFERENCEMENT_FACADE[[#This Row],[II]],1,1),REFERENCEMENT_FACADE[[#Headers],[II]],IF(MID(ZONE_SIS_VISEE,1,1)&lt;=MID(REFERENCEMENT_FACADE[[#This Row],[I]],1,1),REFERENCEMENT_FACADE[[#Headers],[I]],""))))),
REFERENCEMENT_FACADE[[#Headers],[I]]&amp;CHAR(10)&amp;REFERENCEMENT_FACADE[[#Headers],[II]]&amp;CHAR(10)&amp;REFERENCEMENT_FACADE[[#Headers],[III]]&amp;CHAR(10)&amp;REFERENCEMENT_FACADE[[#Headers],[IV]])</f>
        <v>I
II
III
IV</v>
      </c>
      <c r="CK48" s="127" t="str">
        <f>CONCATENATE(IF(MID(REFERENCEMENT_FACADE[[#This Row],[Charpente bois (NF DTU 31.1)]],1,3)="oui",LISTES!$Q$2,""),IF(AND(MID(REFERENCEMENT_FACADE[[#This Row],[COB (NF DTU 31.2)]],1,3)="oui",MID(REFERENCEMENT_FACADE[[#This Row],[Charpente bois (NF DTU 31.1)]],1,3)="oui")," / ",""),IF(MID(REFERENCEMENT_FACADE[[#This Row],[COB (NF DTU 31.2)]],1,3)="oui",LISTES!$Q$3,""),IF(OR(AND(MID(REFERENCEMENT_FACADE[[#This Row],[COB (NF DTU 31.2)]],1,3)="oui",MID(REFERENCEMENT_FACADE[[#This Row],[FOB (NF DTU 31.4)]],1,3)="oui"),AND(MID(REFERENCEMENT_FACADE[[#This Row],[COB (NF DTU 31.2)]],1,3)="oui",MID(REFERENCEMENT_FACADE[[#This Row],[CLT (Sous AT/DTA)]],1,3)="oui"))," / ",""),IF(MID(REFERENCEMENT_FACADE[[#This Row],[FOB (NF DTU 31.4)]],1,3)="oui",LISTES!$Q$4,""),IF(AND(MID(REFERENCEMENT_FACADE[[#This Row],[CLT (Sous AT/DTA)]],1,3)="oui",MID(REFERENCEMENT_FACADE[[#This Row],[FOB (NF DTU 31.4)]],1,3)="oui")," / ",""),IF(MID(REFERENCEMENT_FACADE[[#This Row],[CLT (Sous AT/DTA)]],1,3)="oui",LISTES!$Q$7,IF(MID(REFERENCEMENT_FACADE[[#This Row],[FOB (Sous AT/DTA/ATEx)]],1,3)="oui",LISTES!$Q$5,"")))</f>
        <v>FOB (Sous AT/DTA/ATEx)</v>
      </c>
      <c r="CL48" s="127" t="str">
        <f>IF(AND(RECH_HAUTEUR=TRUE,HAUT_VISEE&lt;&gt;"",SITUA_VISEE&lt;&gt;""),IF(MID(SITUA_VISEE,1,1)="d",
IF(MID(REFERENCEMENT_FACADE[[#This Row],[≤ 50 m (situation d)]],1,3)="OUI","≤ 50 m",IF(MID(REFERENCEMENT_FACADE[[#This Row],[≤ 40 m (situation d)]],1,3)="OUI","≤ 40 m",IF(MID(REFERENCEMENT_FACADE[[#This Row],[≤ 36 m (situation d)]],1,3)="OUI","≤ 36 m",IF(MID(REFERENCEMENT_FACADE[[#This Row],[≤ 34 m (situation d)]],1,3)="OUI","≤ 34 m",IF(MID(REFERENCEMENT_FACADE[[#This Row],[≤ 28 m (situation d)]],1,3)="OUI","≤ 28 m",IF(MID(REFERENCEMENT_FACADE[[#This Row],[≤ 18 m (situation d)]],1,3)="OUI","≤ 18 m",IF(MID(REFERENCEMENT_FACADE[[#This Row],[≤ 15 m (situation d)]],1,3)="OUI","≤ 15 m",IF(MID(REFERENCEMENT_FACADE[[#This Row],[≤ 10 m (situation d)]],1,3)="OUI","≤ 10 m",IF(MID(REFERENCEMENT_FACADE[[#This Row],[≤ 9 m (situation d)]],1,3)="OUI","≤ 9 m",IF(MID(REFERENCEMENT_FACADE[[#This Row],[≤ 6 m (situation d)]],1,3)="OUI","≤ 6 m","")))))))))),
IF(MID(REFERENCEMENT_FACADE[[#This Row],[≤ 50 m (situation a à c)]],1,3)="OUI","≤ 50 m",IF(MID(REFERENCEMENT_FACADE[[#This Row],[≤ 40 m (situation a à c)]],1,3)="OUI","≤ 40 m",IF(MID(REFERENCEMENT_FACADE[[#This Row],[≤ 36 m (situation a à c)]],1,3)="OUI","≤ 36 m",IF(MID(REFERENCEMENT_FACADE[[#This Row],[≤ 34 m (situation a à c)]],1,3)="OUI","≤ 34 m",IF(MID(REFERENCEMENT_FACADE[[#This Row],[≤ 28 m (situation a à c)]],1,3)="OUI","≤ 28 m",IF(MID(REFERENCEMENT_FACADE[[#This Row],[≤ 18 m (situation a à c)]],1,3)="OUI","≤ 18 m",IF(MID(REFERENCEMENT_FACADE[[#This Row],[≤ 15 m (situation a à c)]],1,3)="OUI","≤ 15 m",IF(MID(REFERENCEMENT_FACADE[[#This Row],[≤ 10 m (situation a à c)]],1,3)="OUI","≤ 10 m",IF(MID(REFERENCEMENT_FACADE[[#This Row],[≤ 9 m (situation a à c)]],1,3)="OUI","≤ 9 m",IF(MID(REFERENCEMENT_FACADE[[#This Row],[≤ 6 m (situation a à c)]],1,3)="OUI","≤ 6 m",""))))))))))),
CONCATENATE(IF(MID(REFERENCEMENT_FACADE[[#This Row],[≤ 50 m (situation a à c)]],1,3)="OUI","(Situation a à c) h≤ 50 m"&amp;CHAR(10),IF(MID(REFERENCEMENT_FACADE[[#This Row],[≤ 40 m (situation a à c)]],1,3)="OUI","(Situation a à c) h≤ 40 m"&amp;CHAR(10),IF(MID(REFERENCEMENT_FACADE[[#This Row],[≤ 36 m (situation a à c)]],1,3)="OUI","(Situation a à c) h≤ 36 m"&amp;CHAR(10),IF(MID(REFERENCEMENT_FACADE[[#This Row],[≤ 34 m (situation a à c)]],1,3)="OUI","(Situation a à c) h≤ 34 m"&amp;CHAR(10),IF(MID(REFERENCEMENT_FACADE[[#This Row],[≤ 28 m (situation a à c)]],1,3)="OUI","(Situation a à c) h≤ 28 m"&amp;CHAR(10),IF(MID(REFERENCEMENT_FACADE[[#This Row],[≤ 18 m (situation a à c)]],1,3)="OUI","(Situation a à c) h≤ 18 m"&amp;CHAR(10),IF(MID(REFERENCEMENT_FACADE[[#This Row],[≤ 15 m (situation a à c)]],1,3)="OUI","(Situation a à c) h≤ 15 m"&amp;CHAR(10),IF(MID(REFERENCEMENT_FACADE[[#This Row],[≤ 10 m (situation a à c)]],1,3)="OUI","(Situation a à c) h≤ 10 m"&amp;CHAR(10),IF(MID(REFERENCEMENT_FACADE[[#This Row],[≤ 9 m (situation a à c)]],1,3)="OUI","(Situation a à c) h≤ 9 m"&amp;CHAR(10),IF(MID(REFERENCEMENT_FACADE[[#This Row],[≤ 6 m (situation a à c)]],1,3)="OUI","(Situation a à c) h≤ 6 m"&amp;CHAR(10),"")))))))))),IF(MID(REFERENCEMENT_FACADE[[#This Row],[≤ 50 m (situation d)]],1,3)="OUI","(Situation d) h≤ 50 m",IF(MID(REFERENCEMENT_FACADE[[#This Row],[≤ 40 m (situation d)]],1,3)="OUI","(Situation d) h≤ 40 m",IF(MID(REFERENCEMENT_FACADE[[#This Row],[≤ 36 m (situation d)]],1,3)="OUI","(Situation d) h≤ 36 m",IF(MID(REFERENCEMENT_FACADE[[#This Row],[≤ 34 m (situation d)]],1,3)="OUI","(Situation d) h≤ 34 m",IF(MID(REFERENCEMENT_FACADE[[#This Row],[≤ 28 m (situation d)]],1,3)="OUI","(Situation d) h≤ 28 m",IF(MID(REFERENCEMENT_FACADE[[#This Row],[≤ 18 m (situation d)]],1,3)="OUI","(Situation d) h≤ 18 m",IF(MID(REFERENCEMENT_FACADE[[#This Row],[≤ 15 m (situation d)]],1,3)="OUI","(Situation d) h≤ 15 m",IF(MID(REFERENCEMENT_FACADE[[#This Row],[≤ 10 m (situation d)]],1,3)="OUI","(Situation d) h≤ 10 m",IF(MID(REFERENCEMENT_FACADE[[#This Row],[≤ 9 m (situation d)]],1,3)="OUI","(Situation d) h≤ 9 m",IF(MID(REFERENCEMENT_FACADE[[#This Row],[≤ 6 m (situation d)]],1,3)="OUI","(Situation d) h≤ 6 m",""))))))))))))</f>
        <v>(Situation a à c) h≤ 18 m
(Situation d) h≤ 10 m</v>
      </c>
      <c r="CM48" s="127" t="str">
        <f>IF(OR(RECH_HAUTEUR=FALSE,HAUT_VISEE="",SITUA_VISEE=""),REFERENCEMENT_FACADE[[#This Row],[Cas où rien n''est sélectionné en hauteur]],
IF((HAUT_VISEE&lt;=6),IF(OR(MID(SITUA_VISEE,1,1)="a",MID(SITUA_VISEE,1,1)="b",MID(SITUA_VISEE,1,1)="c"),REFERENCEMENT_FACADE[[#This Row],[≤ 6 m (a à c)]],REFERENCEMENT_FACADE[[#This Row],[≤ 6 m (d)]]),
IF(AND(6&lt;HAUT_VISEE,HAUT_VISEE&lt;=9),IF(OR(MID(SITUA_VISEE,1,1)="a",MID(SITUA_VISEE,1,1)="b",MID(SITUA_VISEE,1,1)="c"),REFERENCEMENT_FACADE[[#This Row],[≤ 9 m (a à c)]],REFERENCEMENT_FACADE[[#This Row],[≤ 9 m (d)]]),
IF(AND(9&lt;HAUT_VISEE,HAUT_VISEE&lt;=10),IF(OR(MID(SITUA_VISEE,1,1)="a",MID(SITUA_VISEE,1,1)="b",MID(SITUA_VISEE,1,1)="c"),REFERENCEMENT_FACADE[[#This Row],[≤ 10 m (a à c)]],REFERENCEMENT_FACADE[[#This Row],[≤ 10 m (d)]]),
IF(AND(10&lt;HAUT_VISEE,HAUT_VISEE&lt;=18),IF(OR(MID(SITUA_VISEE,1,1)="a",MID(SITUA_VISEE,1,1)="b",MID(SITUA_VISEE,1,1)="c"),REFERENCEMENT_FACADE[[#This Row],[≤ 18 m (a à c)]],REFERENCEMENT_FACADE[[#This Row],[≤ 18 m (d)]]),
IF(AND(18&lt;HAUT_VISEE,HAUT_VISEE&lt;=28),IF(OR(MID(SITUA_VISEE,1,1)="a",MID(SITUA_VISEE,1,1)="b",MID(SITUA_VISEE,1,1)="c"),REFERENCEMENT_FACADE[[#This Row],[≤ 28 m (a à c)]],REFERENCEMENT_FACADE[[#This Row],[≤ 28 m (d)]]),
IF(AND(28&lt;HAUT_VISEE,HAUT_VISEE&lt;=34),IF(OR(MID(SITUA_VISEE,1,1)="a",MID(SITUA_VISEE,1,1)="b",MID(SITUA_VISEE,1,1)="c"),REFERENCEMENT_FACADE[[#This Row],[≤ 34 m (a à c)]],REFERENCEMENT_FACADE[[#This Row],[≤ 34 m (d)]]),
IF(AND(34&lt;HAUT_VISEE,HAUT_VISEE&lt;=36),IF(OR(MID(SITUA_VISEE,1,1)="a",MID(SITUA_VISEE,1,1)="b",MID(SITUA_VISEE,1,1)="c"),REFERENCEMENT_FACADE[[#This Row],[≤ 36 m (a à c)]],REFERENCEMENT_FACADE[[#This Row],[≤ 36 m (d)]]),
IF(AND(36&lt;HAUT_VISEE,HAUT_VISEE&lt;=40),IF(OR(MID(SITUA_VISEE,1,1)="a",MID(SITUA_VISEE,1,1)="b",MID(SITUA_VISEE,1,1)="c"),REFERENCEMENT_FACADE[[#This Row],[≤ 40 m (a à c)]],REFERENCEMENT_FACADE[[#This Row],[≤ 40 m (d)]]),
IF(AND(40&lt;HAUT_VISEE,HAUT_VISEE&lt;=50),IF(OR(MID(SITUA_VISEE,1,1)="a",MID(SITUA_VISEE,1,1)="b",MID(SITUA_VISEE,1,1)="c"),REFERENCEMENT_FACADE[[#This Row],[≤ 50 m (a à c)]],REFERENCEMENT_FACADE[[#This Row],[≤ 50 m (d)]])))))))))))</f>
        <v xml:space="preserve"> - Comme mentionné au §2.4.6 de l’Avis technique, la limite de hauteur du domaine d’emploi indiquée ci-contre correspond au domaine d’emploi le plus restreint entre celui du PANOBLOC et celui du revêtement extérieur. Le Panobloc pouvant être utilisé en façade jusqu’en 4ième famille pour des bâtiments d’habitation et jusqu’à une hauteur de plancher bas de dernier niveau de 28m pour les ERP et ERT, et comme le référentiel de la famille de revêtement extérieur ci-contre vise des hauteurs moindre, c’est donc le référentiel du revêtement qui limite le domaine d’emploi.
Nb : Le critère de recherche par hauteur n'étant pas coché ou les données (hauteur ou situation) n'étant pas saisies, l'utilisateur est alerté qu'il peut exister des limites de hauteurs et des dispositions particulières données dans le référentiel technique du procédé qui ne sont pas affichées. 
Le logiciel peut les faire apparaitre, pour ce faire : 
 - la case de recherche en fonction de la hauteur doit être cochée ;
 - les données de hauteur ET de situation du bâtiment doivent être saisies.</v>
      </c>
      <c r="CN48" s="185">
        <f ca="1">REFERENCEMENT_FACADE[[#This Row],[VALIDITE]]</f>
        <v>1</v>
      </c>
      <c r="CO48" s="127">
        <f>IF(RECH_SUPPORT=TRUE,IF(MID(REFERENCEMENT_FACADE[[#This Row],[Colonne support visé]],1,3)="OUI",1,IF(OR(MID(REFERENCEMENT_FACADE[[#This Row],[Colonne support visé]],1,3)="non",MID(REFERENCEMENT_FACADE[[#This Row],[Colonne support visé]],1,2)="SO"),0,0)),1)</f>
        <v>1</v>
      </c>
      <c r="CP48" s="127">
        <f>IF(RECH_HAUTEUR=FALSE,1,IF(AND(MID(REFERENCEMENT_FACADE[[#This Row],[Colonne situation visé]],1,3)="oui",HAUT_VISEE&lt;=REFERENCEMENT_FACADE[[#This Row],[LIMITATION DE HAUTEUR DE FACADE]],HAUT_VISEE&lt;&gt;"",SITUA_VISEE&lt;&gt;""),1,IF(MID(REFERENCEMENT_FACADE[[#This Row],[Colonne situation visé]],1,3)="non",0,"ERREUR")))</f>
        <v>1</v>
      </c>
      <c r="CQ48" s="127">
        <f>IF(RECH_CATEGORIE=FALSE,1,IF(REFERENCEMENT_FACADE[[#This Row],[Colonne catégorie visée]]="ERREUR",0,IF(AND(RECH_CATEGORIE=TRUE,MATCH(VALUE(LEFT(REFERENCEMENT_FACADE[[#This Row],[Colonne zone visée]],1)),LISTE_ZONE_SISMIQUE,0)&gt;=MATCH(ZONE_SIS_VISEE,LISTE_ZONE_SISMIQUE,0),MATCH(REFERENCEMENT_FACADE[[#This Row],[Colonne catégorie visée]],LISTE_CATEGORIE_BATIMENT,0)&gt;=MATCH(CATEG_VISEE,LISTE_CATEGORIE_BATIMENT,0)),1,0)))</f>
        <v>1</v>
      </c>
      <c r="CR48" s="127">
        <f ca="1">IF(REFERENCEMENT_FACADE[[#This Row],[Eligibilité procédé]]&lt;&gt;0,COUNTIF(REFERENCEMENT_FACADE[Eligibilité procédé],"&lt;="&amp;REFERENCEMENT_FACADE[[#This Row],[Eligibilité procédé]])-COUNTIF(REFERENCEMENT_FACADE[Eligibilité procédé],"=0"),ROWS(REFERENCEMENT_FACADE[Ordre]))</f>
        <v>31</v>
      </c>
      <c r="CS48" s="127">
        <f ca="1">IF(COUNTIF((REFERENCEMENT_FACADE[[#This Row],[Validité]:[zone de simicité]]),"&lt;&gt;"&amp;"")=SUM(REFERENCEMENT_FACADE[[#This Row],[Validité]:[zone de simicité]]),ROW(REFERENCEMENT_FACADE[[#This Row],[zone de simicité]]),"")</f>
        <v>48</v>
      </c>
      <c r="CT48" s="48" t="str">
        <f>CONCATENATE(REFERENCEMENT_FACADE[[#This Row],[TYPE DE DOCUMENT DE REFERENCE]]," ",REFERENCEMENT_FACADE[[#This Row],[REF]]," du procédé ",REFERENCEMENT_FACADE[[#This Row],[NOM COMMERCIAL DU PROCEDE]]," : vise la pose sur : ",IF(MID(REFERENCEMENT_FACADE[[#This Row],[COB (NF DTU 31.2)]],1,3)="OUI","COB (NF DTU 31.2) ; ",""),IF(MID(REFERENCEMENT_FACADE[[#This Row],[CLT (Sous AT/DTA)]],1,3)="OUI","CLT (Sous AT/DTA)) ; ",""),IF(MID(REFERENCEMENT_FACADE[[#This Row],[FOB (NF DTU 31.4)]],1,3)="OUI","FOB (NF DTU 31.4) ; ",""),IF(MID(REFERENCEMENT_FACADE[[#This Row],[FOB (Sous AT/DTA/ATEx)]],1,3)="OUI","FOB (Sous AT/DTA/ATEx) ; ",""),"pour une hauteur max de ",REFERENCEMENT_FACADE[[#This Row],[LIMITATION DE HAUTEUR DE FACADE]],"m")</f>
        <v>Avis Technique 2.1/14-1636_V2 du procédé Façade PANOBLOC : vise la pose sur : FOB (Sous AT/DTA/ATEx) ; pour une hauteur max de 18m</v>
      </c>
    </row>
    <row r="49" spans="1:98" s="5" customFormat="1" ht="216" x14ac:dyDescent="0.3">
      <c r="A49" s="141">
        <v>44893</v>
      </c>
      <c r="B49" s="43" t="s">
        <v>116</v>
      </c>
      <c r="C49" s="125" t="s">
        <v>1570</v>
      </c>
      <c r="D49" s="43" t="s">
        <v>1445</v>
      </c>
      <c r="E49" s="43" t="s">
        <v>1445</v>
      </c>
      <c r="F49" s="79" t="s">
        <v>371</v>
      </c>
      <c r="G49" s="44" t="s">
        <v>1497</v>
      </c>
      <c r="H49" s="52" t="s">
        <v>27</v>
      </c>
      <c r="I49" s="82" t="s">
        <v>9</v>
      </c>
      <c r="J49" s="39" t="s">
        <v>10</v>
      </c>
      <c r="K49" s="39" t="s">
        <v>10</v>
      </c>
      <c r="L49" s="68" t="str">
        <f>IF(REFERENCEMENT_FACADE[[#This Row],[Charpente bois (NF DTU 31.1)]]="OUI","SO",IF(OR(REFERENCEMENT_FACADE[[#This Row],[FOB (Sous AT/DTA/ATEx)]]="OUI",REFERENCEMENT_FACADE[[#This Row],[FOB (NF DTU 31.4)]]="OUI"),"OUI","SO"))</f>
        <v>SO</v>
      </c>
      <c r="M49" s="65" t="s">
        <v>9</v>
      </c>
      <c r="N49" s="42" t="s">
        <v>9</v>
      </c>
      <c r="O49" s="43" t="s">
        <v>9</v>
      </c>
      <c r="P49" s="43" t="s">
        <v>9</v>
      </c>
      <c r="Q49" s="43" t="s">
        <v>9</v>
      </c>
      <c r="R49" s="43" t="s">
        <v>9</v>
      </c>
      <c r="S49" s="43" t="s">
        <v>10</v>
      </c>
      <c r="T49" s="43" t="s">
        <v>10</v>
      </c>
      <c r="U49" s="43" t="s">
        <v>10</v>
      </c>
      <c r="V49" s="43" t="s">
        <v>10</v>
      </c>
      <c r="W49" s="44" t="s">
        <v>10</v>
      </c>
      <c r="X49" s="45" t="s">
        <v>9</v>
      </c>
      <c r="Y49" s="43" t="s">
        <v>9</v>
      </c>
      <c r="Z49" s="43" t="s">
        <v>9</v>
      </c>
      <c r="AA49" s="43" t="s">
        <v>10</v>
      </c>
      <c r="AB49" s="43" t="s">
        <v>10</v>
      </c>
      <c r="AC49" s="43" t="s">
        <v>10</v>
      </c>
      <c r="AD49" s="43" t="s">
        <v>10</v>
      </c>
      <c r="AE49" s="43" t="s">
        <v>10</v>
      </c>
      <c r="AF49" s="43" t="s">
        <v>10</v>
      </c>
      <c r="AG49" s="44" t="s">
        <v>10</v>
      </c>
      <c r="AH49" s="163" t="s">
        <v>373</v>
      </c>
      <c r="AI49" s="164"/>
      <c r="AJ49" s="120" t="s">
        <v>1726</v>
      </c>
      <c r="AK49" s="120" t="s">
        <v>1726</v>
      </c>
      <c r="AL49" s="120" t="s">
        <v>1726</v>
      </c>
      <c r="AM49" s="120" t="s">
        <v>1726</v>
      </c>
      <c r="AN49" s="120" t="s">
        <v>1726</v>
      </c>
      <c r="AO49" s="41"/>
      <c r="AP49" s="41"/>
      <c r="AQ49" s="41"/>
      <c r="AR49" s="41"/>
      <c r="AS49" s="41"/>
      <c r="AT49" s="120" t="s">
        <v>1726</v>
      </c>
      <c r="AU49" s="120" t="s">
        <v>1726</v>
      </c>
      <c r="AV49" s="120" t="s">
        <v>1726</v>
      </c>
      <c r="AW49" s="41"/>
      <c r="AX49" s="41"/>
      <c r="AY49" s="41"/>
      <c r="AZ49" s="41"/>
      <c r="BA49" s="41"/>
      <c r="BB49" s="41"/>
      <c r="BC49" s="41"/>
      <c r="BD49" s="84" t="s">
        <v>1408</v>
      </c>
      <c r="BE49" s="42">
        <v>4</v>
      </c>
      <c r="BF49" s="43" t="s">
        <v>328</v>
      </c>
      <c r="BG49" s="43" t="s">
        <v>328</v>
      </c>
      <c r="BH49" s="43">
        <v>1</v>
      </c>
      <c r="BI49" s="84" t="s">
        <v>1223</v>
      </c>
      <c r="BJ49" s="40" t="s">
        <v>1394</v>
      </c>
      <c r="BK49" s="158" t="s">
        <v>152</v>
      </c>
      <c r="BL49" s="42">
        <v>0</v>
      </c>
      <c r="BM49" s="43" t="s">
        <v>372</v>
      </c>
      <c r="BN49" s="43" t="s">
        <v>505</v>
      </c>
      <c r="BO49" s="43" t="s">
        <v>507</v>
      </c>
      <c r="BP49" s="87">
        <v>44530</v>
      </c>
      <c r="BQ49" s="87">
        <v>44728</v>
      </c>
      <c r="BR49" s="87">
        <v>45824</v>
      </c>
      <c r="BS49" s="123">
        <f ca="1">+(REFERENCEMENT_FACADE[[#This Row],[AVIS LIMITE AU / VALIDITE]]&gt;=TODAY())*1</f>
        <v>1</v>
      </c>
      <c r="BT49" s="81" t="s">
        <v>28</v>
      </c>
      <c r="BU49" s="43" t="str">
        <f ca="1">IF(REFERENCEMENT_FACADE[[#This Row],[ -&gt; AT/DTA : Sur liste verte C2p (OUI/NON)
-&gt; ATex (Avis favorable / Avis défavorable)
-&gt; Autre : SO]]&lt;&gt;"",IF(AND(OR(REFERENCEMENT_FACADE[[#This Row],[ -&gt; AT/DTA : Sur liste verte C2p (OUI/NON)
-&gt; ATex (Avis favorable / Avis défavorable)
-&gt; Autre : SO]]="OUI",REFERENCEMENT_FACADE[[#This Row],[ -&gt; AT/DTA : Sur liste verte C2p (OUI/NON)
-&gt; ATex (Avis favorable / Avis défavorable)
-&gt; Autre : SO]]="FAVORABLE",REFERENCEMENT_FACADE[[#This Row],[ -&gt; AT/DTA : Sur liste verte C2p (OUI/NON)
-&gt; ATex (Avis favorable / Avis défavorable)
-&gt; Autre : SO]]="SO
(DTU)",REFERENCEMENT_FACADE[[#This Row],[ -&gt; AT/DTA : Sur liste verte C2p (OUI/NON)
-&gt; ATex (Avis favorable / Avis défavorable)
-&gt; Autre : SO]]="SO 
(RECO -RAGE)",REFERENCEMENT_FACADE[[#This Row],[ -&gt; AT/DTA : Sur liste verte C2p (OUI/NON)
-&gt; ATex (Avis favorable / Avis défavorable)
-&gt; Autre : SO]]="OUI AVEC UN SUIVI DU RETOUR D'EXPERIENCE",
REFERENCEMENT_FACADE[[#This Row],[ -&gt; AT/DTA : Sur liste verte C2p (OUI/NON)
-&gt; ATex (Avis favorable / Avis défavorable)
-&gt; Autre : SO]]="SO 
(RP)"),REFERENCEMENT_FACADE[[#This Row],[VALIDITE]]=1),"TC",IF(REFERENCEMENT_FACADE[[#This Row],[VALIDITE]]=0,"TNC"&amp;CHAR(10)&amp;"(L'évaluation technique n'est plus valide)",IF(REFERENCEMENT_FACADE[[#This Row],[TYPE DE DOCUMENT DE REFERENCE]]="Appréciation Technique de Transition","TNC"&amp;CHAR(10)&amp;"(Les Appréciations Techniques de Transition ne sont pas reconnues en technique courante)",IF(REFERENCEMENT_FACADE[[#This Row],[ -&gt; AT/DTA : Sur liste verte C2p (OUI/NON)
-&gt; ATex (Avis favorable / Avis défavorable)
-&gt; Autre : SO]]="NON (EVALUATION RECENTE)","TNC"&amp;CHAR(10)&amp;"(Non sur liste verte de la C2p à date de référencement / EVALUATION RECENTE)","TNC"&amp;CHAR(10)&amp;"(N'est pas sur liste verte de la C2p à date du référencement)")))))</f>
        <v>TC</v>
      </c>
      <c r="BV49" s="44" t="s">
        <v>1380</v>
      </c>
      <c r="BW49" s="42" t="s">
        <v>741</v>
      </c>
      <c r="BX49" s="51" t="s">
        <v>659</v>
      </c>
      <c r="BY49" s="44"/>
      <c r="BZ49" s="58" t="s">
        <v>656</v>
      </c>
      <c r="CA49" s="134" t="s">
        <v>535</v>
      </c>
      <c r="CB49" s="136"/>
      <c r="CC49" s="48" t="str">
        <f>IF(OR(REFERENCEMENT_FACADE[[#This Row],[TYPE DE DOCUMENT DE REFERENCE]]="Document Technique d'Application (DTA)",REFERENCEMENT_FACADE[[#This Row],[TYPE DE DOCUMENT DE REFERENCE]]="Avis Technique"),CONCATENATE("https://evaluation.cstb.fr/fr/avis-technique/detail/",SUBSTITUTE(REFERENCEMENT_FACADE[[#This Row],[REF]],"/","-"),"/"),IF(REFERENCEMENT_FACADE[[#This Row],[TYPE DE DOCUMENT DE REFERENCE]]=("Appréciation Technique d'Expérimentation (ATEx cas a)"),CONCATENATE("https://evaluation.cstb.fr/fr/appreciation-technique-expertise-atex/detail/",SUBSTITUTE(REFERENCEMENT_FACADE[[#This Row],[REF]],"_","-"),"/"),CONCATENATE("https://evaluation.cstb.fr/fr/appreciation-technique-transition-att/download/att-",SUBSTITUTE(SUBSTITUTE(REFERENCEMENT_FACADE[[#This Row],[REF]],"/","-"),"_","-"),"/")))</f>
        <v>https://evaluation.cstb.fr/fr/appreciation-technique-expertise-atex/detail/2978-v1/</v>
      </c>
      <c r="CD49" s="48"/>
      <c r="CE49" s="48" t="str">
        <f>CONCATENATE(IF(REFERENCEMENT_FACADE[[#This Row],[Ancienne version]]=""," ",CONCATENATE(IF(OR(REFERENCEMENT_FACADE[[#This Row],[TYPE DE DOCUMENT DE REFERENCE]]="Avis Technique",REFERENCEMENT_FACADE[[#This Row],[TYPE DE DOCUMENT DE REFERENCE]]="ATEx"),"L'","Le "),REFERENCEMENT_FACADE[[#This Row],[TYPE DE DOCUMENT DE REFERENCE]]," n°",REFERENCEMENT_FACADE[[#This Row],[REF]]," annule et remplace ",IF(OR(REFERENCEMENT_FACADE[[#This Row],[TYPE DE DOCUMENT DE REFERENCE]]="Avis Technique",REFERENCEMENT_FACADE[[#This Row],[TYPE DE DOCUMENT DE REFERENCE]]="ATEx"),"l' ","le "),REFERENCEMENT_FACADE[[#This Row],[TYPE DE DOCUMENT DE REFERENCE]]," n° ",REFERENCEMENT_FACADE[[#This Row],[Ancienne version]])),
IF(AND(REFERENCEMENT_FACADE[[#This Row],[Ancienne version]]&lt;&gt;"",REFERENCEMENT_FACADE[[#This Row],[ -&gt; AT/DTA : Sur liste verte C2p (OUI/NON)
-&gt; ATex (Avis favorable / Avis défavorable)
-&gt; Autre : SO]]="OUI"),CHAR(10),""),
IF(REFERENCEMENT_FACADE[[#This Row],[ -&gt; AT/DTA : Sur liste verte C2p (OUI/NON)
-&gt; ATex (Avis favorable / Avis défavorable)
-&gt; Autre : SO]]="OUI","Sur liste verte de la C2p à la date du référencement",""))</f>
        <v xml:space="preserve"> </v>
      </c>
      <c r="CF49" s="48" t="str">
        <f>IF((SUPP_VISE=LISTES!$Q$2),REFERENCEMENT_FACADE[[#This Row],[Charpente bois (NF DTU 31.1)]],
IF((SUPP_VISE=LISTES!$Q$3),REFERENCEMENT_FACADE[[#This Row],[COB (NF DTU 31.2)]],
IF((SUPP_VISE=LISTES!$Q$4),REFERENCEMENT_FACADE[[#This Row],[FOB (NF DTU 31.4)]],
IF((SUPP_VISE=LISTES!$Q$5),REFERENCEMENT_FACADE[[#This Row],[FOB (Sous AT/DTA/ATEx)]],
IF((SUPP_VISE=LISTES!$Q$6),REFERENCEMENT_FACADE[[#This Row],[FOB (NF DTU 31.4 et/ou Sous AT/DTA/Atex)]],
IF((SUPP_VISE=LISTES!$Q$7),REFERENCEMENT_FACADE[[#This Row],[CLT (Sous AT/DTA)]],"ERREUR"))))))</f>
        <v>ERREUR</v>
      </c>
      <c r="CG49" s="48" t="str">
        <f>IF((HAUT_VISEE&lt;=6),IF(OR(MID(SITUA_VISEE,1,1)="a",MID(SITUA_VISEE,1,1)="b",MID(SITUA_VISEE,1,1)="c"),REFERENCEMENT_FACADE[[#This Row],[≤ 6 m (situation a à c)]],REFERENCEMENT_FACADE[[#This Row],[≤ 6 m (situation d)]]),
IF(AND(6&lt;HAUT_VISEE,HAUT_VISEE&lt;=9),IF(OR(MID(SITUA_VISEE,1,1)="a",MID(SITUA_VISEE,1,1)="b",MID(SITUA_VISEE,1,1)="c"),REFERENCEMENT_FACADE[[#This Row],[≤ 9 m (situation a à c)]],REFERENCEMENT_FACADE[[#This Row],[≤ 9 m (situation d)]]),
IF(AND(9&lt;HAUT_VISEE,HAUT_VISEE&lt;=10),IF(OR(MID(SITUA_VISEE,1,1)="a",MID(SITUA_VISEE,1,1)="b",MID(SITUA_VISEE,1,1)="c"),REFERENCEMENT_FACADE[[#This Row],[≤ 10 m (situation a à c)]],REFERENCEMENT_FACADE[[#This Row],[≤ 10 m (situation d)]]),
IF(AND(10&lt;HAUT_VISEE,HAUT_VISEE&lt;=18),IF(OR(MID(SITUA_VISEE,1,1)="a",MID(SITUA_VISEE,1,1)="b",MID(SITUA_VISEE,1,1)="c"),REFERENCEMENT_FACADE[[#This Row],[≤ 15 m (situation a à c)]],REFERENCEMENT_FACADE[[#This Row],[≤ 15 m (situation d)]]),
IF(AND(10&lt;HAUT_VISEE,HAUT_VISEE&lt;=18),IF(OR(MID(SITUA_VISEE,1,1)="a",MID(SITUA_VISEE,1,1)="b",MID(SITUA_VISEE,1,1)="c"),REFERENCEMENT_FACADE[[#This Row],[≤ 18 m (situation a à c)]],REFERENCEMENT_FACADE[[#This Row],[≤ 18 m (situation d)]]),
IF(AND(18&lt;HAUT_VISEE,HAUT_VISEE&lt;=28),IF(OR(MID(SITUA_VISEE,1,1)="a",MID(SITUA_VISEE,1,1)="b",MID(SITUA_VISEE,1,1)="c"),REFERENCEMENT_FACADE[[#This Row],[≤ 28 m (situation a à c)]],REFERENCEMENT_FACADE[[#This Row],[≤ 28 m (situation d)]]),
IF(AND(28&lt;HAUT_VISEE,HAUT_VISEE&lt;=34),IF(OR(MID(SITUA_VISEE,1,1)="a",MID(SITUA_VISEE,1,1)="b",MID(SITUA_VISEE,1,1)="c"),REFERENCEMENT_FACADE[[#This Row],[≤ 34 m (situation a à c)]],REFERENCEMENT_FACADE[[#This Row],[≤ 34 m (situation d)]]),
IF(AND(34&lt;HAUT_VISEE,HAUT_VISEE&lt;=36),IF(OR(MID(SITUA_VISEE,1,1)="a",MID(SITUA_VISEE,1,1)="b",MID(SITUA_VISEE,1,1)="c"),REFERENCEMENT_FACADE[[#This Row],[≤ 36 m (situation a à c)]],REFERENCEMENT_FACADE[[#This Row],[≤ 36 m (situation d)]]),
IF(AND(36&lt;HAUT_VISEE,HAUT_VISEE&lt;=40),IF(OR(MID(SITUA_VISEE,1,1)="a",MID(SITUA_VISEE,1,1)="b",MID(SITUA_VISEE,1,1)="c"),REFERENCEMENT_FACADE[[#This Row],[≤ 40 m (situation a à c)]],REFERENCEMENT_FACADE[[#This Row],[≤ 40 m (situation d)]]),
IF(AND(40&lt;HAUT_VISEE,HAUT_VISEE&lt;=50),IF(OR(MID(SITUA_VISEE,1,1)="a",MID(SITUA_VISEE,1,1)="b",MID(SITUA_VISEE,1,1)="c"),REFERENCEMENT_FACADE[[#This Row],[≤ 50 m (situation a à c)]],REFERENCEMENT_FACADE[[#This Row],[≤ 50 m (situation d)]]),"ERREUR"))))))))))</f>
        <v>OUI</v>
      </c>
      <c r="CH49" s="48">
        <f>IF(MID(SITUA_VISEE,1,1)="d",
IF(MID(REFERENCEMENT_FACADE[[#This Row],[≤ 50 m (situation d)]],1,3)="OUI",50,IF(MID(REFERENCEMENT_FACADE[[#This Row],[≤ 40 m (situation d)]],1,3)="OUI",40,IF(MID(REFERENCEMENT_FACADE[[#This Row],[≤ 36 m (situation d)]],1,3)="OUI",36,IF(MID(REFERENCEMENT_FACADE[[#This Row],[≤ 34 m (situation d)]],1,3)="OUI",34,IF(MID(REFERENCEMENT_FACADE[[#This Row],[≤ 28 m (situation d)]],1,3)="OUI",28,IF(MID(REFERENCEMENT_FACADE[[#This Row],[≤ 18 m (situation d)]],1,3)="OUI",18,IF(MID(REFERENCEMENT_FACADE[[#This Row],[≤ 15 m (situation d)]],1,3)="OUI",15,IF(MID(REFERENCEMENT_FACADE[[#This Row],[≤ 10 m (situation d)]],1,3)="OUI",10,IF(MID(REFERENCEMENT_FACADE[[#This Row],[≤ 9 m (situation d)]],1,3)="OUI",9,IF(MID(REFERENCEMENT_FACADE[[#This Row],[≤ 6 m (situation d)]],1,3)="OUI",6,"")))))))))),
IF(MID(REFERENCEMENT_FACADE[[#This Row],[≤ 50 m (situation a à c)]],1,3)="OUI",50,IF(MID(REFERENCEMENT_FACADE[[#This Row],[≤ 40 m (situation a à c)]],1,3)="OUI",40,IF(MID(REFERENCEMENT_FACADE[[#This Row],[≤ 36 m (situation a à c)]],1,3)="OUI",36,IF(MID(REFERENCEMENT_FACADE[[#This Row],[≤ 34 m (situation a à c)]],1,3)="OUI",34,IF(MID(REFERENCEMENT_FACADE[[#This Row],[≤ 28 m (situation a à c)]],1,3)="OUI",28,IF(MID(REFERENCEMENT_FACADE[[#This Row],[≤ 18 m (situation a à c)]],1,3)="OUI",18,IF(MID(REFERENCEMENT_FACADE[[#This Row],[≤ 15 m (situation a à c)]],1,3)="OUI",15,IF(MID(REFERENCEMENT_FACADE[[#This Row],[≤ 10 m (situation a à c)]],1,3)="OUI",10,IF(MID(REFERENCEMENT_FACADE[[#This Row],[≤ 9 m (situation a à c)]],1,3)="OUI",9,IF(MID(REFERENCEMENT_FACADE[[#This Row],[≤ 6 m (situation a à c)]],1,3)="OUI",6,"")))))))))))</f>
        <v>18</v>
      </c>
      <c r="CI49" s="48" t="str">
        <f>IF(RECH_CATEGORIE=TRUE,IF((CATEG_VISEE=LISTES!$O$2),REFERENCEMENT_FACADE[[#This Row],[I]],
IF((CATEG_VISEE=LISTES!$O$3),REFERENCEMENT_FACADE[[#This Row],[II]],
IF((CATEG_VISEE=LISTES!$O$4),REFERENCEMENT_FACADE[[#This Row],[III]],
IF((CATEG_VISEE=LISTES!$O$5),REFERENCEMENT_FACADE[[#This Row],[IV]],"ERREUR")))),
REFERENCEMENT_FACADE[[#This Row],[I]]&amp;CHAR(10)&amp;REFERENCEMENT_FACADE[[#This Row],[II]]&amp;CHAR(10)&amp;REFERENCEMENT_FACADE[[#This Row],[III]]&amp;CHAR(10)&amp;REFERENCEMENT_FACADE[[#This Row],[IV]])</f>
        <v>4
4**
4**
1</v>
      </c>
      <c r="CJ49" s="48" t="str">
        <f>IF(RECH_CATEGORIE=TRUE,IF(OR(REFERENCEMENT_FACADE[[#This Row],[I]]="NC",REFERENCEMENT_FACADE[[#This Row],[II]]="NC",REFERENCEMENT_FACADE[[#This Row],[III]]="NC",REFERENCEMENT_FACADE[[#This Row],[IV]]="NC"),"ERREUR",IF(MID(ZONE_SIS_VISEE,1,1)&lt;=MID(REFERENCEMENT_FACADE[[#This Row],[IV]],1,1),REFERENCEMENT_FACADE[[#Headers],[IV]],IF(MID(ZONE_SIS_VISEE,1,1)&lt;=MID(REFERENCEMENT_FACADE[[#This Row],[III]],1,1),REFERENCEMENT_FACADE[[#Headers],[III]],IF(MID(ZONE_SIS_VISEE,1,1)&lt;=MID(REFERENCEMENT_FACADE[[#This Row],[II]],1,1),REFERENCEMENT_FACADE[[#Headers],[II]],IF(MID(ZONE_SIS_VISEE,1,1)&lt;=MID(REFERENCEMENT_FACADE[[#This Row],[I]],1,1),REFERENCEMENT_FACADE[[#Headers],[I]],""))))),
REFERENCEMENT_FACADE[[#Headers],[I]]&amp;CHAR(10)&amp;REFERENCEMENT_FACADE[[#Headers],[II]]&amp;CHAR(10)&amp;REFERENCEMENT_FACADE[[#Headers],[III]]&amp;CHAR(10)&amp;REFERENCEMENT_FACADE[[#Headers],[IV]])</f>
        <v>I
II
III
IV</v>
      </c>
      <c r="CK49" s="48" t="str">
        <f>CONCATENATE(IF(MID(REFERENCEMENT_FACADE[[#This Row],[Charpente bois (NF DTU 31.1)]],1,3)="oui",LISTES!$Q$2,""),IF(AND(MID(REFERENCEMENT_FACADE[[#This Row],[COB (NF DTU 31.2)]],1,3)="oui",MID(REFERENCEMENT_FACADE[[#This Row],[Charpente bois (NF DTU 31.1)]],1,3)="oui")," / ",""),IF(MID(REFERENCEMENT_FACADE[[#This Row],[COB (NF DTU 31.2)]],1,3)="oui",LISTES!$Q$3,""),IF(OR(AND(MID(REFERENCEMENT_FACADE[[#This Row],[COB (NF DTU 31.2)]],1,3)="oui",MID(REFERENCEMENT_FACADE[[#This Row],[FOB (NF DTU 31.4)]],1,3)="oui"),AND(MID(REFERENCEMENT_FACADE[[#This Row],[COB (NF DTU 31.2)]],1,3)="oui",MID(REFERENCEMENT_FACADE[[#This Row],[CLT (Sous AT/DTA)]],1,3)="oui"))," / ",""),IF(MID(REFERENCEMENT_FACADE[[#This Row],[FOB (NF DTU 31.4)]],1,3)="oui",LISTES!$Q$4,""),IF(AND(MID(REFERENCEMENT_FACADE[[#This Row],[CLT (Sous AT/DTA)]],1,3)="oui",MID(REFERENCEMENT_FACADE[[#This Row],[FOB (NF DTU 31.4)]],1,3)="oui")," / ",""),IF(MID(REFERENCEMENT_FACADE[[#This Row],[CLT (Sous AT/DTA)]],1,3)="oui",LISTES!$Q$7,IF(MID(REFERENCEMENT_FACADE[[#This Row],[FOB (Sous AT/DTA/ATEx)]],1,3)="oui",LISTES!$Q$5,"")))</f>
        <v>COB (NF DTU 31.2) / CLT (Sous AT/DTA)</v>
      </c>
      <c r="CL49" s="48" t="str">
        <f>IF(AND(RECH_HAUTEUR=TRUE,HAUT_VISEE&lt;&gt;"",SITUA_VISEE&lt;&gt;""),IF(MID(SITUA_VISEE,1,1)="d",
IF(MID(REFERENCEMENT_FACADE[[#This Row],[≤ 50 m (situation d)]],1,3)="OUI","≤ 50 m",IF(MID(REFERENCEMENT_FACADE[[#This Row],[≤ 40 m (situation d)]],1,3)="OUI","≤ 40 m",IF(MID(REFERENCEMENT_FACADE[[#This Row],[≤ 36 m (situation d)]],1,3)="OUI","≤ 36 m",IF(MID(REFERENCEMENT_FACADE[[#This Row],[≤ 34 m (situation d)]],1,3)="OUI","≤ 34 m",IF(MID(REFERENCEMENT_FACADE[[#This Row],[≤ 28 m (situation d)]],1,3)="OUI","≤ 28 m",IF(MID(REFERENCEMENT_FACADE[[#This Row],[≤ 18 m (situation d)]],1,3)="OUI","≤ 18 m",IF(MID(REFERENCEMENT_FACADE[[#This Row],[≤ 15 m (situation d)]],1,3)="OUI","≤ 15 m",IF(MID(REFERENCEMENT_FACADE[[#This Row],[≤ 10 m (situation d)]],1,3)="OUI","≤ 10 m",IF(MID(REFERENCEMENT_FACADE[[#This Row],[≤ 9 m (situation d)]],1,3)="OUI","≤ 9 m",IF(MID(REFERENCEMENT_FACADE[[#This Row],[≤ 6 m (situation d)]],1,3)="OUI","≤ 6 m","")))))))))),
IF(MID(REFERENCEMENT_FACADE[[#This Row],[≤ 50 m (situation a à c)]],1,3)="OUI","≤ 50 m",IF(MID(REFERENCEMENT_FACADE[[#This Row],[≤ 40 m (situation a à c)]],1,3)="OUI","≤ 40 m",IF(MID(REFERENCEMENT_FACADE[[#This Row],[≤ 36 m (situation a à c)]],1,3)="OUI","≤ 36 m",IF(MID(REFERENCEMENT_FACADE[[#This Row],[≤ 34 m (situation a à c)]],1,3)="OUI","≤ 34 m",IF(MID(REFERENCEMENT_FACADE[[#This Row],[≤ 28 m (situation a à c)]],1,3)="OUI","≤ 28 m",IF(MID(REFERENCEMENT_FACADE[[#This Row],[≤ 18 m (situation a à c)]],1,3)="OUI","≤ 18 m",IF(MID(REFERENCEMENT_FACADE[[#This Row],[≤ 15 m (situation a à c)]],1,3)="OUI","≤ 15 m",IF(MID(REFERENCEMENT_FACADE[[#This Row],[≤ 10 m (situation a à c)]],1,3)="OUI","≤ 10 m",IF(MID(REFERENCEMENT_FACADE[[#This Row],[≤ 9 m (situation a à c)]],1,3)="OUI","≤ 9 m",IF(MID(REFERENCEMENT_FACADE[[#This Row],[≤ 6 m (situation a à c)]],1,3)="OUI","≤ 6 m",""))))))))))),
CONCATENATE(IF(MID(REFERENCEMENT_FACADE[[#This Row],[≤ 50 m (situation a à c)]],1,3)="OUI","(Situation a à c) h≤ 50 m"&amp;CHAR(10),IF(MID(REFERENCEMENT_FACADE[[#This Row],[≤ 40 m (situation a à c)]],1,3)="OUI","(Situation a à c) h≤ 40 m"&amp;CHAR(10),IF(MID(REFERENCEMENT_FACADE[[#This Row],[≤ 36 m (situation a à c)]],1,3)="OUI","(Situation a à c) h≤ 36 m"&amp;CHAR(10),IF(MID(REFERENCEMENT_FACADE[[#This Row],[≤ 34 m (situation a à c)]],1,3)="OUI","(Situation a à c) h≤ 34 m"&amp;CHAR(10),IF(MID(REFERENCEMENT_FACADE[[#This Row],[≤ 28 m (situation a à c)]],1,3)="OUI","(Situation a à c) h≤ 28 m"&amp;CHAR(10),IF(MID(REFERENCEMENT_FACADE[[#This Row],[≤ 18 m (situation a à c)]],1,3)="OUI","(Situation a à c) h≤ 18 m"&amp;CHAR(10),IF(MID(REFERENCEMENT_FACADE[[#This Row],[≤ 15 m (situation a à c)]],1,3)="OUI","(Situation a à c) h≤ 15 m"&amp;CHAR(10),IF(MID(REFERENCEMENT_FACADE[[#This Row],[≤ 10 m (situation a à c)]],1,3)="OUI","(Situation a à c) h≤ 10 m"&amp;CHAR(10),IF(MID(REFERENCEMENT_FACADE[[#This Row],[≤ 9 m (situation a à c)]],1,3)="OUI","(Situation a à c) h≤ 9 m"&amp;CHAR(10),IF(MID(REFERENCEMENT_FACADE[[#This Row],[≤ 6 m (situation a à c)]],1,3)="OUI","(Situation a à c) h≤ 6 m"&amp;CHAR(10),"")))))))))),IF(MID(REFERENCEMENT_FACADE[[#This Row],[≤ 50 m (situation d)]],1,3)="OUI","(Situation d) h≤ 50 m",IF(MID(REFERENCEMENT_FACADE[[#This Row],[≤ 40 m (situation d)]],1,3)="OUI","(Situation d) h≤ 40 m",IF(MID(REFERENCEMENT_FACADE[[#This Row],[≤ 36 m (situation d)]],1,3)="OUI","(Situation d) h≤ 36 m",IF(MID(REFERENCEMENT_FACADE[[#This Row],[≤ 34 m (situation d)]],1,3)="OUI","(Situation d) h≤ 34 m",IF(MID(REFERENCEMENT_FACADE[[#This Row],[≤ 28 m (situation d)]],1,3)="OUI","(Situation d) h≤ 28 m",IF(MID(REFERENCEMENT_FACADE[[#This Row],[≤ 18 m (situation d)]],1,3)="OUI","(Situation d) h≤ 18 m",IF(MID(REFERENCEMENT_FACADE[[#This Row],[≤ 15 m (situation d)]],1,3)="OUI","(Situation d) h≤ 15 m",IF(MID(REFERENCEMENT_FACADE[[#This Row],[≤ 10 m (situation d)]],1,3)="OUI","(Situation d) h≤ 10 m",IF(MID(REFERENCEMENT_FACADE[[#This Row],[≤ 9 m (situation d)]],1,3)="OUI","(Situation d) h≤ 9 m",IF(MID(REFERENCEMENT_FACADE[[#This Row],[≤ 6 m (situation d)]],1,3)="OUI","(Situation d) h≤ 6 m",""))))))))))))</f>
        <v>(Situation a à c) h≤ 18 m
(Situation d) h≤ 10 m</v>
      </c>
      <c r="CM49" s="48" t="str">
        <f>IF(OR(RECH_HAUTEUR=FALSE,HAUT_VISEE="",SITUA_VISEE=""),REFERENCEMENT_FACADE[[#This Row],[Cas où rien n''est sélectionné en hauteur]],
IF((HAUT_VISEE&lt;=6),IF(OR(MID(SITUA_VISEE,1,1)="a",MID(SITUA_VISEE,1,1)="b",MID(SITUA_VISEE,1,1)="c"),REFERENCEMENT_FACADE[[#This Row],[≤ 6 m (a à c)]],REFERENCEMENT_FACADE[[#This Row],[≤ 6 m (d)]]),
IF(AND(6&lt;HAUT_VISEE,HAUT_VISEE&lt;=9),IF(OR(MID(SITUA_VISEE,1,1)="a",MID(SITUA_VISEE,1,1)="b",MID(SITUA_VISEE,1,1)="c"),REFERENCEMENT_FACADE[[#This Row],[≤ 9 m (a à c)]],REFERENCEMENT_FACADE[[#This Row],[≤ 9 m (d)]]),
IF(AND(9&lt;HAUT_VISEE,HAUT_VISEE&lt;=10),IF(OR(MID(SITUA_VISEE,1,1)="a",MID(SITUA_VISEE,1,1)="b",MID(SITUA_VISEE,1,1)="c"),REFERENCEMENT_FACADE[[#This Row],[≤ 10 m (a à c)]],REFERENCEMENT_FACADE[[#This Row],[≤ 10 m (d)]]),
IF(AND(10&lt;HAUT_VISEE,HAUT_VISEE&lt;=18),IF(OR(MID(SITUA_VISEE,1,1)="a",MID(SITUA_VISEE,1,1)="b",MID(SITUA_VISEE,1,1)="c"),REFERENCEMENT_FACADE[[#This Row],[≤ 18 m (a à c)]],REFERENCEMENT_FACADE[[#This Row],[≤ 18 m (d)]]),
IF(AND(18&lt;HAUT_VISEE,HAUT_VISEE&lt;=28),IF(OR(MID(SITUA_VISEE,1,1)="a",MID(SITUA_VISEE,1,1)="b",MID(SITUA_VISEE,1,1)="c"),REFERENCEMENT_FACADE[[#This Row],[≤ 28 m (a à c)]],REFERENCEMENT_FACADE[[#This Row],[≤ 28 m (d)]]),
IF(AND(28&lt;HAUT_VISEE,HAUT_VISEE&lt;=34),IF(OR(MID(SITUA_VISEE,1,1)="a",MID(SITUA_VISEE,1,1)="b",MID(SITUA_VISEE,1,1)="c"),REFERENCEMENT_FACADE[[#This Row],[≤ 34 m (a à c)]],REFERENCEMENT_FACADE[[#This Row],[≤ 34 m (d)]]),
IF(AND(34&lt;HAUT_VISEE,HAUT_VISEE&lt;=36),IF(OR(MID(SITUA_VISEE,1,1)="a",MID(SITUA_VISEE,1,1)="b",MID(SITUA_VISEE,1,1)="c"),REFERENCEMENT_FACADE[[#This Row],[≤ 36 m (a à c)]],REFERENCEMENT_FACADE[[#This Row],[≤ 36 m (d)]]),
IF(AND(36&lt;HAUT_VISEE,HAUT_VISEE&lt;=40),IF(OR(MID(SITUA_VISEE,1,1)="a",MID(SITUA_VISEE,1,1)="b",MID(SITUA_VISEE,1,1)="c"),REFERENCEMENT_FACADE[[#This Row],[≤ 40 m (a à c)]],REFERENCEMENT_FACADE[[#This Row],[≤ 40 m (d)]]),
IF(AND(40&lt;HAUT_VISEE,HAUT_VISEE&lt;=50),IF(OR(MID(SITUA_VISEE,1,1)="a",MID(SITUA_VISEE,1,1)="b",MID(SITUA_VISEE,1,1)="c"),REFERENCEMENT_FACADE[[#This Row],[≤ 50 m (a à c)]],REFERENCEMENT_FACADE[[#This Row],[≤ 50 m (d)]])))))))))))</f>
        <v>Nb : Le critère de recherche par hauteur n'étant pas coché ou les données (hauteur ou situation) n'étant pas saisies, l'utilisateur est alerté qu'il peut exister des limites de hauteurs et des dispositions particulières données dans le référentiel technique du procédé qui ne sont pas affichées. 
Le logiciel peut les faire apparaitre, pour ce faire : 
 - la case de recherche en fonction de la hauteur doit être cochée ;
 - les données de hauteur ET de situation du bâtiment doivent être saisies.</v>
      </c>
      <c r="CN49" s="117">
        <f ca="1">REFERENCEMENT_FACADE[[#This Row],[VALIDITE]]</f>
        <v>1</v>
      </c>
      <c r="CO49" s="48">
        <f>IF(RECH_SUPPORT=TRUE,IF(MID(REFERENCEMENT_FACADE[[#This Row],[Colonne support visé]],1,3)="OUI",1,IF(OR(MID(REFERENCEMENT_FACADE[[#This Row],[Colonne support visé]],1,3)="non",MID(REFERENCEMENT_FACADE[[#This Row],[Colonne support visé]],1,2)="SO"),0,0)),1)</f>
        <v>1</v>
      </c>
      <c r="CP49" s="48">
        <f>IF(RECH_HAUTEUR=FALSE,1,IF(AND(MID(REFERENCEMENT_FACADE[[#This Row],[Colonne situation visé]],1,3)="oui",HAUT_VISEE&lt;=REFERENCEMENT_FACADE[[#This Row],[LIMITATION DE HAUTEUR DE FACADE]],HAUT_VISEE&lt;&gt;"",SITUA_VISEE&lt;&gt;""),1,IF(MID(REFERENCEMENT_FACADE[[#This Row],[Colonne situation visé]],1,3)="non",0,"ERREUR")))</f>
        <v>1</v>
      </c>
      <c r="CQ49" s="48">
        <f>IF(RECH_CATEGORIE=FALSE,1,IF(REFERENCEMENT_FACADE[[#This Row],[Colonne catégorie visée]]="ERREUR",0,IF(AND(RECH_CATEGORIE=TRUE,MATCH(VALUE(LEFT(REFERENCEMENT_FACADE[[#This Row],[Colonne zone visée]],1)),LISTE_ZONE_SISMIQUE,0)&gt;=MATCH(ZONE_SIS_VISEE,LISTE_ZONE_SISMIQUE,0),MATCH(REFERENCEMENT_FACADE[[#This Row],[Colonne catégorie visée]],LISTE_CATEGORIE_BATIMENT,0)&gt;=MATCH(CATEG_VISEE,LISTE_CATEGORIE_BATIMENT,0)),1,0)))</f>
        <v>1</v>
      </c>
      <c r="CR49" s="48">
        <f ca="1">IF(REFERENCEMENT_FACADE[[#This Row],[Eligibilité procédé]]&lt;&gt;0,COUNTIF(REFERENCEMENT_FACADE[Eligibilité procédé],"&lt;="&amp;REFERENCEMENT_FACADE[[#This Row],[Eligibilité procédé]])-COUNTIF(REFERENCEMENT_FACADE[Eligibilité procédé],"=0"),ROWS(REFERENCEMENT_FACADE[Ordre]))</f>
        <v>32</v>
      </c>
      <c r="CS49" s="48">
        <f ca="1">IF(COUNTIF((REFERENCEMENT_FACADE[[#This Row],[Validité]:[zone de simicité]]),"&lt;&gt;"&amp;"")=SUM(REFERENCEMENT_FACADE[[#This Row],[Validité]:[zone de simicité]]),ROW(REFERENCEMENT_FACADE[[#This Row],[zone de simicité]]),"")</f>
        <v>49</v>
      </c>
      <c r="CT49" s="48" t="str">
        <f>CONCATENATE(REFERENCEMENT_FACADE[[#This Row],[TYPE DE DOCUMENT DE REFERENCE]]," ",REFERENCEMENT_FACADE[[#This Row],[REF]]," du procédé ",REFERENCEMENT_FACADE[[#This Row],[NOM COMMERCIAL DU PROCEDE]]," : vise la pose sur : ",IF(MID(REFERENCEMENT_FACADE[[#This Row],[COB (NF DTU 31.2)]],1,3)="OUI","COB (NF DTU 31.2) ; ",""),IF(MID(REFERENCEMENT_FACADE[[#This Row],[CLT (Sous AT/DTA)]],1,3)="OUI","CLT (Sous AT/DTA)) ; ",""),IF(MID(REFERENCEMENT_FACADE[[#This Row],[FOB (NF DTU 31.4)]],1,3)="OUI","FOB (NF DTU 31.4) ; ",""),IF(MID(REFERENCEMENT_FACADE[[#This Row],[FOB (Sous AT/DTA/ATEx)]],1,3)="OUI","FOB (Sous AT/DTA/ATEx) ; ",""),"pour une hauteur max de ",REFERENCEMENT_FACADE[[#This Row],[LIMITATION DE HAUTEUR DE FACADE]],"m")</f>
        <v>Appréciation Technique d'Expérimentation (ATEx cas a) 2978_v1 du procédé ISOPLI NG 36 VMZINC : vise la pose sur : COB (NF DTU 31.2) ; CLT (Sous AT/DTA)) ; pour une hauteur max de 18m</v>
      </c>
    </row>
    <row r="50" spans="1:98" s="5" customFormat="1" ht="216" x14ac:dyDescent="0.3">
      <c r="A50" s="141">
        <v>45442</v>
      </c>
      <c r="B50" s="79" t="s">
        <v>120</v>
      </c>
      <c r="C50" s="126" t="s">
        <v>1567</v>
      </c>
      <c r="D50" s="79" t="s">
        <v>104</v>
      </c>
      <c r="E50" s="79" t="s">
        <v>104</v>
      </c>
      <c r="F50" s="79" t="s">
        <v>15</v>
      </c>
      <c r="G50" s="44" t="s">
        <v>1467</v>
      </c>
      <c r="H50" s="86" t="s">
        <v>27</v>
      </c>
      <c r="I50" s="82" t="s">
        <v>9</v>
      </c>
      <c r="J50" s="38" t="s">
        <v>10</v>
      </c>
      <c r="K50" s="39" t="s">
        <v>10</v>
      </c>
      <c r="L50" s="68" t="str">
        <f>IF(REFERENCEMENT_FACADE[[#This Row],[Charpente bois (NF DTU 31.1)]]="OUI","SO",IF(OR(REFERENCEMENT_FACADE[[#This Row],[FOB (Sous AT/DTA/ATEx)]]="OUI",REFERENCEMENT_FACADE[[#This Row],[FOB (NF DTU 31.4)]]="OUI"),"OUI","SO"))</f>
        <v>SO</v>
      </c>
      <c r="M50" s="65" t="s">
        <v>159</v>
      </c>
      <c r="N50" s="42" t="s">
        <v>9</v>
      </c>
      <c r="O50" s="43" t="s">
        <v>9</v>
      </c>
      <c r="P50" s="43" t="s">
        <v>9</v>
      </c>
      <c r="Q50" s="43" t="s">
        <v>10</v>
      </c>
      <c r="R50" s="43" t="s">
        <v>10</v>
      </c>
      <c r="S50" s="43" t="s">
        <v>10</v>
      </c>
      <c r="T50" s="43" t="s">
        <v>10</v>
      </c>
      <c r="U50" s="43" t="s">
        <v>10</v>
      </c>
      <c r="V50" s="43" t="s">
        <v>10</v>
      </c>
      <c r="W50" s="44" t="s">
        <v>10</v>
      </c>
      <c r="X50" s="45" t="s">
        <v>9</v>
      </c>
      <c r="Y50" s="43" t="s">
        <v>10</v>
      </c>
      <c r="Z50" s="43" t="s">
        <v>10</v>
      </c>
      <c r="AA50" s="43" t="s">
        <v>10</v>
      </c>
      <c r="AB50" s="43" t="s">
        <v>10</v>
      </c>
      <c r="AC50" s="43" t="s">
        <v>10</v>
      </c>
      <c r="AD50" s="43" t="s">
        <v>10</v>
      </c>
      <c r="AE50" s="43" t="s">
        <v>10</v>
      </c>
      <c r="AF50" s="43" t="s">
        <v>10</v>
      </c>
      <c r="AG50" s="44" t="s">
        <v>10</v>
      </c>
      <c r="AH50" s="163"/>
      <c r="AI50" s="164"/>
      <c r="AJ50" s="120" t="s">
        <v>1726</v>
      </c>
      <c r="AK50" s="120" t="s">
        <v>1726</v>
      </c>
      <c r="AL50" s="120" t="s">
        <v>1726</v>
      </c>
      <c r="AM50" s="41"/>
      <c r="AN50" s="41"/>
      <c r="AO50" s="41"/>
      <c r="AP50" s="41"/>
      <c r="AQ50" s="41"/>
      <c r="AR50" s="41"/>
      <c r="AS50" s="41"/>
      <c r="AT50" s="120" t="s">
        <v>1726</v>
      </c>
      <c r="AU50" s="41"/>
      <c r="AV50" s="41"/>
      <c r="AW50" s="41"/>
      <c r="AX50" s="41"/>
      <c r="AY50" s="41"/>
      <c r="AZ50" s="41"/>
      <c r="BA50" s="41"/>
      <c r="BB50" s="41"/>
      <c r="BC50" s="41"/>
      <c r="BD50" s="84" t="s">
        <v>1408</v>
      </c>
      <c r="BE50" s="42">
        <v>4</v>
      </c>
      <c r="BF50" s="43">
        <v>4</v>
      </c>
      <c r="BG50" s="43">
        <v>4</v>
      </c>
      <c r="BH50" s="43">
        <v>4</v>
      </c>
      <c r="BI50" s="84"/>
      <c r="BJ50" s="40" t="s">
        <v>1394</v>
      </c>
      <c r="BK50" s="158" t="s">
        <v>664</v>
      </c>
      <c r="BL50" s="42">
        <v>0</v>
      </c>
      <c r="BM50" s="43" t="s">
        <v>1467</v>
      </c>
      <c r="BN50" s="79" t="s">
        <v>12</v>
      </c>
      <c r="BO50" s="79" t="s">
        <v>1632</v>
      </c>
      <c r="BP50" s="81">
        <v>43403</v>
      </c>
      <c r="BQ50" s="81">
        <v>43550</v>
      </c>
      <c r="BR50" s="81">
        <v>45838</v>
      </c>
      <c r="BS50" s="123">
        <f ca="1">+(REFERENCEMENT_FACADE[[#This Row],[AVIS LIMITE AU / VALIDITE]]&gt;=TODAY())*1</f>
        <v>1</v>
      </c>
      <c r="BT50" s="43" t="s">
        <v>9</v>
      </c>
      <c r="BU50" s="79" t="str">
        <f ca="1">IF(REFERENCEMENT_FACADE[[#This Row],[ -&gt; AT/DTA : Sur liste verte C2p (OUI/NON)
-&gt; ATex (Avis favorable / Avis défavorable)
-&gt; Autre : SO]]&lt;&gt;"",IF(AND(OR(REFERENCEMENT_FACADE[[#This Row],[ -&gt; AT/DTA : Sur liste verte C2p (OUI/NON)
-&gt; ATex (Avis favorable / Avis défavorable)
-&gt; Autre : SO]]="OUI",REFERENCEMENT_FACADE[[#This Row],[ -&gt; AT/DTA : Sur liste verte C2p (OUI/NON)
-&gt; ATex (Avis favorable / Avis défavorable)
-&gt; Autre : SO]]="FAVORABLE",REFERENCEMENT_FACADE[[#This Row],[ -&gt; AT/DTA : Sur liste verte C2p (OUI/NON)
-&gt; ATex (Avis favorable / Avis défavorable)
-&gt; Autre : SO]]="SO
(DTU)",REFERENCEMENT_FACADE[[#This Row],[ -&gt; AT/DTA : Sur liste verte C2p (OUI/NON)
-&gt; ATex (Avis favorable / Avis défavorable)
-&gt; Autre : SO]]="SO 
(RECO -RAGE)",REFERENCEMENT_FACADE[[#This Row],[ -&gt; AT/DTA : Sur liste verte C2p (OUI/NON)
-&gt; ATex (Avis favorable / Avis défavorable)
-&gt; Autre : SO]]="OUI AVEC UN SUIVI DU RETOUR D'EXPERIENCE",
REFERENCEMENT_FACADE[[#This Row],[ -&gt; AT/DTA : Sur liste verte C2p (OUI/NON)
-&gt; ATex (Avis favorable / Avis défavorable)
-&gt; Autre : SO]]="SO 
(RP)"),REFERENCEMENT_FACADE[[#This Row],[VALIDITE]]=1),"TC",IF(REFERENCEMENT_FACADE[[#This Row],[VALIDITE]]=0,"TNC"&amp;CHAR(10)&amp;"(L'évaluation technique n'est plus valide)",IF(REFERENCEMENT_FACADE[[#This Row],[TYPE DE DOCUMENT DE REFERENCE]]="Appréciation Technique de Transition","TNC"&amp;CHAR(10)&amp;"(Les Appréciations Techniques de Transition ne sont pas reconnues en technique courante)",IF(REFERENCEMENT_FACADE[[#This Row],[ -&gt; AT/DTA : Sur liste verte C2p (OUI/NON)
-&gt; ATex (Avis favorable / Avis défavorable)
-&gt; Autre : SO]]="NON (EVALUATION RECENTE)","TNC"&amp;CHAR(10)&amp;"(Non sur liste verte de la C2p à date de référencement / EVALUATION RECENTE)","TNC"&amp;CHAR(10)&amp;"(N'est pas sur liste verte de la C2p à date du référencement)")))))</f>
        <v>TC</v>
      </c>
      <c r="BV50" s="44" t="s">
        <v>825</v>
      </c>
      <c r="BW50" s="42"/>
      <c r="BX50" s="43"/>
      <c r="BY50" s="44"/>
      <c r="BZ50" s="115" t="s">
        <v>657</v>
      </c>
      <c r="CA50" s="145" t="s">
        <v>1660</v>
      </c>
      <c r="CB50" s="145"/>
      <c r="CC50" s="2" t="str">
        <f>IF(OR(REFERENCEMENT_FACADE[[#This Row],[TYPE DE DOCUMENT DE REFERENCE]]="Document Technique d'Application (DTA)",REFERENCEMENT_FACADE[[#This Row],[TYPE DE DOCUMENT DE REFERENCE]]="Avis Technique"),CONCATENATE("https://evaluation.cstb.fr/fr/avis-technique/detail/",SUBSTITUTE(REFERENCEMENT_FACADE[[#This Row],[REF]],"/","-"),"/"),IF(REFERENCEMENT_FACADE[[#This Row],[TYPE DE DOCUMENT DE REFERENCE]]=("Appréciation Technique d'Expérimentation (ATEx cas a)"),CONCATENATE("https://evaluation.cstb.fr/fr/appreciation-technique-expertise-atex/detail/",SUBSTITUTE(REFERENCEMENT_FACADE[[#This Row],[REF]],"_","-"),"/"),CONCATENATE("https://evaluation.cstb.fr/fr/appreciation-technique-transition-att/download/att-",SUBSTITUTE(SUBSTITUTE(REFERENCEMENT_FACADE[[#This Row],[REF]],"/","-"),"_","-"),"/")))</f>
        <v>https://evaluation.cstb.fr/fr/avis-technique/detail/2.2-10-1425_V3.1/</v>
      </c>
      <c r="CD50" s="2" t="s">
        <v>132</v>
      </c>
      <c r="CE50" s="2" t="str">
        <f>CONCATENATE(IF(REFERENCEMENT_FACADE[[#This Row],[Ancienne version]]=""," ",CONCATENATE(IF(OR(REFERENCEMENT_FACADE[[#This Row],[TYPE DE DOCUMENT DE REFERENCE]]="Avis Technique",REFERENCEMENT_FACADE[[#This Row],[TYPE DE DOCUMENT DE REFERENCE]]="ATEx"),"L'","Le "),REFERENCEMENT_FACADE[[#This Row],[TYPE DE DOCUMENT DE REFERENCE]]," n°",REFERENCEMENT_FACADE[[#This Row],[REF]]," annule et remplace ",IF(OR(REFERENCEMENT_FACADE[[#This Row],[TYPE DE DOCUMENT DE REFERENCE]]="Avis Technique",REFERENCEMENT_FACADE[[#This Row],[TYPE DE DOCUMENT DE REFERENCE]]="ATEx"),"l' ","le "),REFERENCEMENT_FACADE[[#This Row],[TYPE DE DOCUMENT DE REFERENCE]]," n° ",REFERENCEMENT_FACADE[[#This Row],[Ancienne version]])),
IF(AND(REFERENCEMENT_FACADE[[#This Row],[Ancienne version]]&lt;&gt;"",REFERENCEMENT_FACADE[[#This Row],[ -&gt; AT/DTA : Sur liste verte C2p (OUI/NON)
-&gt; ATex (Avis favorable / Avis défavorable)
-&gt; Autre : SO]]="OUI"),CHAR(10),""),
IF(REFERENCEMENT_FACADE[[#This Row],[ -&gt; AT/DTA : Sur liste verte C2p (OUI/NON)
-&gt; ATex (Avis favorable / Avis défavorable)
-&gt; Autre : SO]]="OUI","Sur liste verte de la C2p à la date du référencement",""))</f>
        <v>L'Avis Technique n°2.2/10-1425_V3.1 annule et remplace l' Avis Technique n° 2.2/10-1425_V3
Sur liste verte de la C2p à la date du référencement</v>
      </c>
      <c r="CF50" s="2" t="str">
        <f>IF((SUPP_VISE=LISTES!$Q$2),REFERENCEMENT_FACADE[[#This Row],[Charpente bois (NF DTU 31.1)]],
IF((SUPP_VISE=LISTES!$Q$3),REFERENCEMENT_FACADE[[#This Row],[COB (NF DTU 31.2)]],
IF((SUPP_VISE=LISTES!$Q$4),REFERENCEMENT_FACADE[[#This Row],[FOB (NF DTU 31.4)]],
IF((SUPP_VISE=LISTES!$Q$5),REFERENCEMENT_FACADE[[#This Row],[FOB (Sous AT/DTA/ATEx)]],
IF((SUPP_VISE=LISTES!$Q$6),REFERENCEMENT_FACADE[[#This Row],[FOB (NF DTU 31.4 et/ou Sous AT/DTA/Atex)]],
IF((SUPP_VISE=LISTES!$Q$7),REFERENCEMENT_FACADE[[#This Row],[CLT (Sous AT/DTA)]],"ERREUR"))))))</f>
        <v>ERREUR</v>
      </c>
      <c r="CG50" s="2" t="str">
        <f>IF((HAUT_VISEE&lt;=6),IF(OR(MID(SITUA_VISEE,1,1)="a",MID(SITUA_VISEE,1,1)="b",MID(SITUA_VISEE,1,1)="c"),REFERENCEMENT_FACADE[[#This Row],[≤ 6 m (situation a à c)]],REFERENCEMENT_FACADE[[#This Row],[≤ 6 m (situation d)]]),
IF(AND(6&lt;HAUT_VISEE,HAUT_VISEE&lt;=9),IF(OR(MID(SITUA_VISEE,1,1)="a",MID(SITUA_VISEE,1,1)="b",MID(SITUA_VISEE,1,1)="c"),REFERENCEMENT_FACADE[[#This Row],[≤ 9 m (situation a à c)]],REFERENCEMENT_FACADE[[#This Row],[≤ 9 m (situation d)]]),
IF(AND(9&lt;HAUT_VISEE,HAUT_VISEE&lt;=10),IF(OR(MID(SITUA_VISEE,1,1)="a",MID(SITUA_VISEE,1,1)="b",MID(SITUA_VISEE,1,1)="c"),REFERENCEMENT_FACADE[[#This Row],[≤ 10 m (situation a à c)]],REFERENCEMENT_FACADE[[#This Row],[≤ 10 m (situation d)]]),
IF(AND(10&lt;HAUT_VISEE,HAUT_VISEE&lt;=18),IF(OR(MID(SITUA_VISEE,1,1)="a",MID(SITUA_VISEE,1,1)="b",MID(SITUA_VISEE,1,1)="c"),REFERENCEMENT_FACADE[[#This Row],[≤ 15 m (situation a à c)]],REFERENCEMENT_FACADE[[#This Row],[≤ 15 m (situation d)]]),
IF(AND(10&lt;HAUT_VISEE,HAUT_VISEE&lt;=18),IF(OR(MID(SITUA_VISEE,1,1)="a",MID(SITUA_VISEE,1,1)="b",MID(SITUA_VISEE,1,1)="c"),REFERENCEMENT_FACADE[[#This Row],[≤ 18 m (situation a à c)]],REFERENCEMENT_FACADE[[#This Row],[≤ 18 m (situation d)]]),
IF(AND(18&lt;HAUT_VISEE,HAUT_VISEE&lt;=28),IF(OR(MID(SITUA_VISEE,1,1)="a",MID(SITUA_VISEE,1,1)="b",MID(SITUA_VISEE,1,1)="c"),REFERENCEMENT_FACADE[[#This Row],[≤ 28 m (situation a à c)]],REFERENCEMENT_FACADE[[#This Row],[≤ 28 m (situation d)]]),
IF(AND(28&lt;HAUT_VISEE,HAUT_VISEE&lt;=34),IF(OR(MID(SITUA_VISEE,1,1)="a",MID(SITUA_VISEE,1,1)="b",MID(SITUA_VISEE,1,1)="c"),REFERENCEMENT_FACADE[[#This Row],[≤ 34 m (situation a à c)]],REFERENCEMENT_FACADE[[#This Row],[≤ 34 m (situation d)]]),
IF(AND(34&lt;HAUT_VISEE,HAUT_VISEE&lt;=36),IF(OR(MID(SITUA_VISEE,1,1)="a",MID(SITUA_VISEE,1,1)="b",MID(SITUA_VISEE,1,1)="c"),REFERENCEMENT_FACADE[[#This Row],[≤ 36 m (situation a à c)]],REFERENCEMENT_FACADE[[#This Row],[≤ 36 m (situation d)]]),
IF(AND(36&lt;HAUT_VISEE,HAUT_VISEE&lt;=40),IF(OR(MID(SITUA_VISEE,1,1)="a",MID(SITUA_VISEE,1,1)="b",MID(SITUA_VISEE,1,1)="c"),REFERENCEMENT_FACADE[[#This Row],[≤ 40 m (situation a à c)]],REFERENCEMENT_FACADE[[#This Row],[≤ 40 m (situation d)]]),
IF(AND(40&lt;HAUT_VISEE,HAUT_VISEE&lt;=50),IF(OR(MID(SITUA_VISEE,1,1)="a",MID(SITUA_VISEE,1,1)="b",MID(SITUA_VISEE,1,1)="c"),REFERENCEMENT_FACADE[[#This Row],[≤ 50 m (situation a à c)]],REFERENCEMENT_FACADE[[#This Row],[≤ 50 m (situation d)]]),"ERREUR"))))))))))</f>
        <v>OUI</v>
      </c>
      <c r="CH50" s="2">
        <f>IF(MID(SITUA_VISEE,1,1)="d",
IF(MID(REFERENCEMENT_FACADE[[#This Row],[≤ 50 m (situation d)]],1,3)="OUI",50,IF(MID(REFERENCEMENT_FACADE[[#This Row],[≤ 40 m (situation d)]],1,3)="OUI",40,IF(MID(REFERENCEMENT_FACADE[[#This Row],[≤ 36 m (situation d)]],1,3)="OUI",36,IF(MID(REFERENCEMENT_FACADE[[#This Row],[≤ 34 m (situation d)]],1,3)="OUI",34,IF(MID(REFERENCEMENT_FACADE[[#This Row],[≤ 28 m (situation d)]],1,3)="OUI",28,IF(MID(REFERENCEMENT_FACADE[[#This Row],[≤ 18 m (situation d)]],1,3)="OUI",18,IF(MID(REFERENCEMENT_FACADE[[#This Row],[≤ 15 m (situation d)]],1,3)="OUI",15,IF(MID(REFERENCEMENT_FACADE[[#This Row],[≤ 10 m (situation d)]],1,3)="OUI",10,IF(MID(REFERENCEMENT_FACADE[[#This Row],[≤ 9 m (situation d)]],1,3)="OUI",9,IF(MID(REFERENCEMENT_FACADE[[#This Row],[≤ 6 m (situation d)]],1,3)="OUI",6,"")))))))))),
IF(MID(REFERENCEMENT_FACADE[[#This Row],[≤ 50 m (situation a à c)]],1,3)="OUI",50,IF(MID(REFERENCEMENT_FACADE[[#This Row],[≤ 40 m (situation a à c)]],1,3)="OUI",40,IF(MID(REFERENCEMENT_FACADE[[#This Row],[≤ 36 m (situation a à c)]],1,3)="OUI",36,IF(MID(REFERENCEMENT_FACADE[[#This Row],[≤ 34 m (situation a à c)]],1,3)="OUI",34,IF(MID(REFERENCEMENT_FACADE[[#This Row],[≤ 28 m (situation a à c)]],1,3)="OUI",28,IF(MID(REFERENCEMENT_FACADE[[#This Row],[≤ 18 m (situation a à c)]],1,3)="OUI",18,IF(MID(REFERENCEMENT_FACADE[[#This Row],[≤ 15 m (situation a à c)]],1,3)="OUI",15,IF(MID(REFERENCEMENT_FACADE[[#This Row],[≤ 10 m (situation a à c)]],1,3)="OUI",10,IF(MID(REFERENCEMENT_FACADE[[#This Row],[≤ 9 m (situation a à c)]],1,3)="OUI",9,IF(MID(REFERENCEMENT_FACADE[[#This Row],[≤ 6 m (situation a à c)]],1,3)="OUI",6,"")))))))))))</f>
        <v>10</v>
      </c>
      <c r="CI50" s="2" t="str">
        <f>IF(RECH_CATEGORIE=TRUE,IF((CATEG_VISEE=LISTES!$O$2),REFERENCEMENT_FACADE[[#This Row],[I]],
IF((CATEG_VISEE=LISTES!$O$3),REFERENCEMENT_FACADE[[#This Row],[II]],
IF((CATEG_VISEE=LISTES!$O$4),REFERENCEMENT_FACADE[[#This Row],[III]],
IF((CATEG_VISEE=LISTES!$O$5),REFERENCEMENT_FACADE[[#This Row],[IV]],"ERREUR")))),
REFERENCEMENT_FACADE[[#This Row],[I]]&amp;CHAR(10)&amp;REFERENCEMENT_FACADE[[#This Row],[II]]&amp;CHAR(10)&amp;REFERENCEMENT_FACADE[[#This Row],[III]]&amp;CHAR(10)&amp;REFERENCEMENT_FACADE[[#This Row],[IV]])</f>
        <v>4
4
4
4</v>
      </c>
      <c r="CJ50" s="2" t="str">
        <f>IF(RECH_CATEGORIE=TRUE,IF(OR(REFERENCEMENT_FACADE[[#This Row],[I]]="NC",REFERENCEMENT_FACADE[[#This Row],[II]]="NC",REFERENCEMENT_FACADE[[#This Row],[III]]="NC",REFERENCEMENT_FACADE[[#This Row],[IV]]="NC"),"ERREUR",IF(MID(ZONE_SIS_VISEE,1,1)&lt;=MID(REFERENCEMENT_FACADE[[#This Row],[IV]],1,1),REFERENCEMENT_FACADE[[#Headers],[IV]],IF(MID(ZONE_SIS_VISEE,1,1)&lt;=MID(REFERENCEMENT_FACADE[[#This Row],[III]],1,1),REFERENCEMENT_FACADE[[#Headers],[III]],IF(MID(ZONE_SIS_VISEE,1,1)&lt;=MID(REFERENCEMENT_FACADE[[#This Row],[II]],1,1),REFERENCEMENT_FACADE[[#Headers],[II]],IF(MID(ZONE_SIS_VISEE,1,1)&lt;=MID(REFERENCEMENT_FACADE[[#This Row],[I]],1,1),REFERENCEMENT_FACADE[[#Headers],[I]],""))))),
REFERENCEMENT_FACADE[[#Headers],[I]]&amp;CHAR(10)&amp;REFERENCEMENT_FACADE[[#Headers],[II]]&amp;CHAR(10)&amp;REFERENCEMENT_FACADE[[#Headers],[III]]&amp;CHAR(10)&amp;REFERENCEMENT_FACADE[[#Headers],[IV]])</f>
        <v>I
II
III
IV</v>
      </c>
      <c r="CK50" s="2" t="str">
        <f>CONCATENATE(IF(MID(REFERENCEMENT_FACADE[[#This Row],[Charpente bois (NF DTU 31.1)]],1,3)="oui",LISTES!$Q$2,""),IF(AND(MID(REFERENCEMENT_FACADE[[#This Row],[COB (NF DTU 31.2)]],1,3)="oui",MID(REFERENCEMENT_FACADE[[#This Row],[Charpente bois (NF DTU 31.1)]],1,3)="oui")," / ",""),IF(MID(REFERENCEMENT_FACADE[[#This Row],[COB (NF DTU 31.2)]],1,3)="oui",LISTES!$Q$3,""),IF(OR(AND(MID(REFERENCEMENT_FACADE[[#This Row],[COB (NF DTU 31.2)]],1,3)="oui",MID(REFERENCEMENT_FACADE[[#This Row],[FOB (NF DTU 31.4)]],1,3)="oui"),AND(MID(REFERENCEMENT_FACADE[[#This Row],[COB (NF DTU 31.2)]],1,3)="oui",MID(REFERENCEMENT_FACADE[[#This Row],[CLT (Sous AT/DTA)]],1,3)="oui"))," / ",""),IF(MID(REFERENCEMENT_FACADE[[#This Row],[FOB (NF DTU 31.4)]],1,3)="oui",LISTES!$Q$4,""),IF(AND(MID(REFERENCEMENT_FACADE[[#This Row],[CLT (Sous AT/DTA)]],1,3)="oui",MID(REFERENCEMENT_FACADE[[#This Row],[FOB (NF DTU 31.4)]],1,3)="oui")," / ",""),IF(MID(REFERENCEMENT_FACADE[[#This Row],[CLT (Sous AT/DTA)]],1,3)="oui",LISTES!$Q$7,IF(MID(REFERENCEMENT_FACADE[[#This Row],[FOB (Sous AT/DTA/ATEx)]],1,3)="oui",LISTES!$Q$5,"")))</f>
        <v>COB (NF DTU 31.2) / CLT (Sous AT/DTA)</v>
      </c>
      <c r="CL50" s="2" t="str">
        <f>IF(AND(RECH_HAUTEUR=TRUE,HAUT_VISEE&lt;&gt;"",SITUA_VISEE&lt;&gt;""),IF(MID(SITUA_VISEE,1,1)="d",
IF(MID(REFERENCEMENT_FACADE[[#This Row],[≤ 50 m (situation d)]],1,3)="OUI","≤ 50 m",IF(MID(REFERENCEMENT_FACADE[[#This Row],[≤ 40 m (situation d)]],1,3)="OUI","≤ 40 m",IF(MID(REFERENCEMENT_FACADE[[#This Row],[≤ 36 m (situation d)]],1,3)="OUI","≤ 36 m",IF(MID(REFERENCEMENT_FACADE[[#This Row],[≤ 34 m (situation d)]],1,3)="OUI","≤ 34 m",IF(MID(REFERENCEMENT_FACADE[[#This Row],[≤ 28 m (situation d)]],1,3)="OUI","≤ 28 m",IF(MID(REFERENCEMENT_FACADE[[#This Row],[≤ 18 m (situation d)]],1,3)="OUI","≤ 18 m",IF(MID(REFERENCEMENT_FACADE[[#This Row],[≤ 15 m (situation d)]],1,3)="OUI","≤ 15 m",IF(MID(REFERENCEMENT_FACADE[[#This Row],[≤ 10 m (situation d)]],1,3)="OUI","≤ 10 m",IF(MID(REFERENCEMENT_FACADE[[#This Row],[≤ 9 m (situation d)]],1,3)="OUI","≤ 9 m",IF(MID(REFERENCEMENT_FACADE[[#This Row],[≤ 6 m (situation d)]],1,3)="OUI","≤ 6 m","")))))))))),
IF(MID(REFERENCEMENT_FACADE[[#This Row],[≤ 50 m (situation a à c)]],1,3)="OUI","≤ 50 m",IF(MID(REFERENCEMENT_FACADE[[#This Row],[≤ 40 m (situation a à c)]],1,3)="OUI","≤ 40 m",IF(MID(REFERENCEMENT_FACADE[[#This Row],[≤ 36 m (situation a à c)]],1,3)="OUI","≤ 36 m",IF(MID(REFERENCEMENT_FACADE[[#This Row],[≤ 34 m (situation a à c)]],1,3)="OUI","≤ 34 m",IF(MID(REFERENCEMENT_FACADE[[#This Row],[≤ 28 m (situation a à c)]],1,3)="OUI","≤ 28 m",IF(MID(REFERENCEMENT_FACADE[[#This Row],[≤ 18 m (situation a à c)]],1,3)="OUI","≤ 18 m",IF(MID(REFERENCEMENT_FACADE[[#This Row],[≤ 15 m (situation a à c)]],1,3)="OUI","≤ 15 m",IF(MID(REFERENCEMENT_FACADE[[#This Row],[≤ 10 m (situation a à c)]],1,3)="OUI","≤ 10 m",IF(MID(REFERENCEMENT_FACADE[[#This Row],[≤ 9 m (situation a à c)]],1,3)="OUI","≤ 9 m",IF(MID(REFERENCEMENT_FACADE[[#This Row],[≤ 6 m (situation a à c)]],1,3)="OUI","≤ 6 m",""))))))))))),
CONCATENATE(IF(MID(REFERENCEMENT_FACADE[[#This Row],[≤ 50 m (situation a à c)]],1,3)="OUI","(Situation a à c) h≤ 50 m"&amp;CHAR(10),IF(MID(REFERENCEMENT_FACADE[[#This Row],[≤ 40 m (situation a à c)]],1,3)="OUI","(Situation a à c) h≤ 40 m"&amp;CHAR(10),IF(MID(REFERENCEMENT_FACADE[[#This Row],[≤ 36 m (situation a à c)]],1,3)="OUI","(Situation a à c) h≤ 36 m"&amp;CHAR(10),IF(MID(REFERENCEMENT_FACADE[[#This Row],[≤ 34 m (situation a à c)]],1,3)="OUI","(Situation a à c) h≤ 34 m"&amp;CHAR(10),IF(MID(REFERENCEMENT_FACADE[[#This Row],[≤ 28 m (situation a à c)]],1,3)="OUI","(Situation a à c) h≤ 28 m"&amp;CHAR(10),IF(MID(REFERENCEMENT_FACADE[[#This Row],[≤ 18 m (situation a à c)]],1,3)="OUI","(Situation a à c) h≤ 18 m"&amp;CHAR(10),IF(MID(REFERENCEMENT_FACADE[[#This Row],[≤ 15 m (situation a à c)]],1,3)="OUI","(Situation a à c) h≤ 15 m"&amp;CHAR(10),IF(MID(REFERENCEMENT_FACADE[[#This Row],[≤ 10 m (situation a à c)]],1,3)="OUI","(Situation a à c) h≤ 10 m"&amp;CHAR(10),IF(MID(REFERENCEMENT_FACADE[[#This Row],[≤ 9 m (situation a à c)]],1,3)="OUI","(Situation a à c) h≤ 9 m"&amp;CHAR(10),IF(MID(REFERENCEMENT_FACADE[[#This Row],[≤ 6 m (situation a à c)]],1,3)="OUI","(Situation a à c) h≤ 6 m"&amp;CHAR(10),"")))))))))),IF(MID(REFERENCEMENT_FACADE[[#This Row],[≤ 50 m (situation d)]],1,3)="OUI","(Situation d) h≤ 50 m",IF(MID(REFERENCEMENT_FACADE[[#This Row],[≤ 40 m (situation d)]],1,3)="OUI","(Situation d) h≤ 40 m",IF(MID(REFERENCEMENT_FACADE[[#This Row],[≤ 36 m (situation d)]],1,3)="OUI","(Situation d) h≤ 36 m",IF(MID(REFERENCEMENT_FACADE[[#This Row],[≤ 34 m (situation d)]],1,3)="OUI","(Situation d) h≤ 34 m",IF(MID(REFERENCEMENT_FACADE[[#This Row],[≤ 28 m (situation d)]],1,3)="OUI","(Situation d) h≤ 28 m",IF(MID(REFERENCEMENT_FACADE[[#This Row],[≤ 18 m (situation d)]],1,3)="OUI","(Situation d) h≤ 18 m",IF(MID(REFERENCEMENT_FACADE[[#This Row],[≤ 15 m (situation d)]],1,3)="OUI","(Situation d) h≤ 15 m",IF(MID(REFERENCEMENT_FACADE[[#This Row],[≤ 10 m (situation d)]],1,3)="OUI","(Situation d) h≤ 10 m",IF(MID(REFERENCEMENT_FACADE[[#This Row],[≤ 9 m (situation d)]],1,3)="OUI","(Situation d) h≤ 9 m",IF(MID(REFERENCEMENT_FACADE[[#This Row],[≤ 6 m (situation d)]],1,3)="OUI","(Situation d) h≤ 6 m",""))))))))))))</f>
        <v>(Situation a à c) h≤ 10 m
(Situation d) h≤ 6 m</v>
      </c>
      <c r="CM50" s="2" t="str">
        <f>IF(OR(RECH_HAUTEUR=FALSE,HAUT_VISEE="",SITUA_VISEE=""),REFERENCEMENT_FACADE[[#This Row],[Cas où rien n''est sélectionné en hauteur]],
IF((HAUT_VISEE&lt;=6),IF(OR(MID(SITUA_VISEE,1,1)="a",MID(SITUA_VISEE,1,1)="b",MID(SITUA_VISEE,1,1)="c"),REFERENCEMENT_FACADE[[#This Row],[≤ 6 m (a à c)]],REFERENCEMENT_FACADE[[#This Row],[≤ 6 m (d)]]),
IF(AND(6&lt;HAUT_VISEE,HAUT_VISEE&lt;=9),IF(OR(MID(SITUA_VISEE,1,1)="a",MID(SITUA_VISEE,1,1)="b",MID(SITUA_VISEE,1,1)="c"),REFERENCEMENT_FACADE[[#This Row],[≤ 9 m (a à c)]],REFERENCEMENT_FACADE[[#This Row],[≤ 9 m (d)]]),
IF(AND(9&lt;HAUT_VISEE,HAUT_VISEE&lt;=10),IF(OR(MID(SITUA_VISEE,1,1)="a",MID(SITUA_VISEE,1,1)="b",MID(SITUA_VISEE,1,1)="c"),REFERENCEMENT_FACADE[[#This Row],[≤ 10 m (a à c)]],REFERENCEMENT_FACADE[[#This Row],[≤ 10 m (d)]]),
IF(AND(10&lt;HAUT_VISEE,HAUT_VISEE&lt;=18),IF(OR(MID(SITUA_VISEE,1,1)="a",MID(SITUA_VISEE,1,1)="b",MID(SITUA_VISEE,1,1)="c"),REFERENCEMENT_FACADE[[#This Row],[≤ 18 m (a à c)]],REFERENCEMENT_FACADE[[#This Row],[≤ 18 m (d)]]),
IF(AND(18&lt;HAUT_VISEE,HAUT_VISEE&lt;=28),IF(OR(MID(SITUA_VISEE,1,1)="a",MID(SITUA_VISEE,1,1)="b",MID(SITUA_VISEE,1,1)="c"),REFERENCEMENT_FACADE[[#This Row],[≤ 28 m (a à c)]],REFERENCEMENT_FACADE[[#This Row],[≤ 28 m (d)]]),
IF(AND(28&lt;HAUT_VISEE,HAUT_VISEE&lt;=34),IF(OR(MID(SITUA_VISEE,1,1)="a",MID(SITUA_VISEE,1,1)="b",MID(SITUA_VISEE,1,1)="c"),REFERENCEMENT_FACADE[[#This Row],[≤ 34 m (a à c)]],REFERENCEMENT_FACADE[[#This Row],[≤ 34 m (d)]]),
IF(AND(34&lt;HAUT_VISEE,HAUT_VISEE&lt;=36),IF(OR(MID(SITUA_VISEE,1,1)="a",MID(SITUA_VISEE,1,1)="b",MID(SITUA_VISEE,1,1)="c"),REFERENCEMENT_FACADE[[#This Row],[≤ 36 m (a à c)]],REFERENCEMENT_FACADE[[#This Row],[≤ 36 m (d)]]),
IF(AND(36&lt;HAUT_VISEE,HAUT_VISEE&lt;=40),IF(OR(MID(SITUA_VISEE,1,1)="a",MID(SITUA_VISEE,1,1)="b",MID(SITUA_VISEE,1,1)="c"),REFERENCEMENT_FACADE[[#This Row],[≤ 40 m (a à c)]],REFERENCEMENT_FACADE[[#This Row],[≤ 40 m (d)]]),
IF(AND(40&lt;HAUT_VISEE,HAUT_VISEE&lt;=50),IF(OR(MID(SITUA_VISEE,1,1)="a",MID(SITUA_VISEE,1,1)="b",MID(SITUA_VISEE,1,1)="c"),REFERENCEMENT_FACADE[[#This Row],[≤ 50 m (a à c)]],REFERENCEMENT_FACADE[[#This Row],[≤ 50 m (d)]])))))))))))</f>
        <v>Nb : Le critère de recherche par hauteur n'étant pas coché ou les données (hauteur ou situation) n'étant pas saisies, l'utilisateur est alerté qu'il peut exister des limites de hauteurs et des dispositions particulières données dans le référentiel technique du procédé qui ne sont pas affichées. 
Le logiciel peut les faire apparaitre, pour ce faire : 
 - la case de recherche en fonction de la hauteur doit être cochée ;
 - les données de hauteur ET de situation du bâtiment doivent être saisies.</v>
      </c>
      <c r="CN50" s="228">
        <f ca="1">REFERENCEMENT_FACADE[[#This Row],[VALIDITE]]</f>
        <v>1</v>
      </c>
      <c r="CO50" s="2">
        <f>IF(RECH_SUPPORT=TRUE,IF(MID(REFERENCEMENT_FACADE[[#This Row],[Colonne support visé]],1,3)="OUI",1,IF(OR(MID(REFERENCEMENT_FACADE[[#This Row],[Colonne support visé]],1,3)="non",MID(REFERENCEMENT_FACADE[[#This Row],[Colonne support visé]],1,2)="SO"),0,0)),1)</f>
        <v>1</v>
      </c>
      <c r="CP50" s="2">
        <f>IF(RECH_HAUTEUR=FALSE,1,IF(AND(MID(REFERENCEMENT_FACADE[[#This Row],[Colonne situation visé]],1,3)="oui",HAUT_VISEE&lt;=REFERENCEMENT_FACADE[[#This Row],[LIMITATION DE HAUTEUR DE FACADE]],HAUT_VISEE&lt;&gt;"",SITUA_VISEE&lt;&gt;""),1,IF(MID(REFERENCEMENT_FACADE[[#This Row],[Colonne situation visé]],1,3)="non",0,"ERREUR")))</f>
        <v>1</v>
      </c>
      <c r="CQ50" s="2">
        <f>IF(RECH_CATEGORIE=FALSE,1,IF(REFERENCEMENT_FACADE[[#This Row],[Colonne catégorie visée]]="ERREUR",0,IF(AND(RECH_CATEGORIE=TRUE,MATCH(VALUE(LEFT(REFERENCEMENT_FACADE[[#This Row],[Colonne zone visée]],1)),LISTE_ZONE_SISMIQUE,0)&gt;=MATCH(ZONE_SIS_VISEE,LISTE_ZONE_SISMIQUE,0),MATCH(REFERENCEMENT_FACADE[[#This Row],[Colonne catégorie visée]],LISTE_CATEGORIE_BATIMENT,0)&gt;=MATCH(CATEG_VISEE,LISTE_CATEGORIE_BATIMENT,0)),1,0)))</f>
        <v>1</v>
      </c>
      <c r="CR50" s="2">
        <f ca="1">IF(REFERENCEMENT_FACADE[[#This Row],[Eligibilité procédé]]&lt;&gt;0,COUNTIF(REFERENCEMENT_FACADE[Eligibilité procédé],"&lt;="&amp;REFERENCEMENT_FACADE[[#This Row],[Eligibilité procédé]])-COUNTIF(REFERENCEMENT_FACADE[Eligibilité procédé],"=0"),ROWS(REFERENCEMENT_FACADE[Ordre]))</f>
        <v>33</v>
      </c>
      <c r="CS50" s="2">
        <f ca="1">IF(COUNTIF((REFERENCEMENT_FACADE[[#This Row],[Validité]:[zone de simicité]]),"&lt;&gt;"&amp;"")=SUM(REFERENCEMENT_FACADE[[#This Row],[Validité]:[zone de simicité]]),ROW(REFERENCEMENT_FACADE[[#This Row],[zone de simicité]]),"")</f>
        <v>50</v>
      </c>
      <c r="CT50" s="2" t="str">
        <f>CONCATENATE(REFERENCEMENT_FACADE[[#This Row],[TYPE DE DOCUMENT DE REFERENCE]]," ",REFERENCEMENT_FACADE[[#This Row],[REF]]," du procédé ",REFERENCEMENT_FACADE[[#This Row],[NOM COMMERCIAL DU PROCEDE]]," : vise la pose sur : ",IF(MID(REFERENCEMENT_FACADE[[#This Row],[COB (NF DTU 31.2)]],1,3)="OUI","COB (NF DTU 31.2) ; ",""),IF(MID(REFERENCEMENT_FACADE[[#This Row],[CLT (Sous AT/DTA)]],1,3)="OUI","CLT (Sous AT/DTA)) ; ",""),IF(MID(REFERENCEMENT_FACADE[[#This Row],[FOB (NF DTU 31.4)]],1,3)="OUI","FOB (NF DTU 31.4) ; ",""),IF(MID(REFERENCEMENT_FACADE[[#This Row],[FOB (Sous AT/DTA/ATEx)]],1,3)="OUI","FOB (Sous AT/DTA/ATEx) ; ",""),"pour une hauteur max de ",REFERENCEMENT_FACADE[[#This Row],[LIMITATION DE HAUTEUR DE FACADE]],"m")</f>
        <v>Avis Technique 2.2/10-1425_V3.1 du procédé Vétisol Vétirail  : vise la pose sur : COB (NF DTU 31.2) ; CLT (Sous AT/DTA)) ; pour une hauteur max de 10m</v>
      </c>
    </row>
    <row r="51" spans="1:98" s="5" customFormat="1" ht="216" x14ac:dyDescent="0.3">
      <c r="A51" s="121">
        <v>45370</v>
      </c>
      <c r="B51" s="79" t="s">
        <v>120</v>
      </c>
      <c r="C51" s="126" t="s">
        <v>1565</v>
      </c>
      <c r="D51" s="79" t="s">
        <v>104</v>
      </c>
      <c r="E51" s="79" t="s">
        <v>104</v>
      </c>
      <c r="F51" s="43" t="s">
        <v>1601</v>
      </c>
      <c r="G51" s="44" t="s">
        <v>613</v>
      </c>
      <c r="H51" s="52" t="s">
        <v>27</v>
      </c>
      <c r="I51" s="53" t="s">
        <v>9</v>
      </c>
      <c r="J51" s="39" t="s">
        <v>10</v>
      </c>
      <c r="K51" s="39" t="s">
        <v>10</v>
      </c>
      <c r="L51" s="68" t="str">
        <f>IF(REFERENCEMENT_FACADE[[#This Row],[Charpente bois (NF DTU 31.1)]]="OUI","SO",IF(OR(REFERENCEMENT_FACADE[[#This Row],[FOB (Sous AT/DTA/ATEx)]]="OUI",REFERENCEMENT_FACADE[[#This Row],[FOB (NF DTU 31.4)]]="OUI"),"OUI","SO"))</f>
        <v>SO</v>
      </c>
      <c r="M51" s="54" t="s">
        <v>158</v>
      </c>
      <c r="N51" s="42" t="s">
        <v>9</v>
      </c>
      <c r="O51" s="43" t="s">
        <v>9</v>
      </c>
      <c r="P51" s="43" t="s">
        <v>9</v>
      </c>
      <c r="Q51" s="43" t="s">
        <v>10</v>
      </c>
      <c r="R51" s="43" t="s">
        <v>10</v>
      </c>
      <c r="S51" s="43" t="s">
        <v>10</v>
      </c>
      <c r="T51" s="43" t="s">
        <v>10</v>
      </c>
      <c r="U51" s="43" t="s">
        <v>10</v>
      </c>
      <c r="V51" s="43" t="s">
        <v>10</v>
      </c>
      <c r="W51" s="68" t="s">
        <v>10</v>
      </c>
      <c r="X51" s="42" t="s">
        <v>9</v>
      </c>
      <c r="Y51" s="43" t="s">
        <v>10</v>
      </c>
      <c r="Z51" s="43" t="s">
        <v>10</v>
      </c>
      <c r="AA51" s="43" t="s">
        <v>10</v>
      </c>
      <c r="AB51" s="43" t="s">
        <v>10</v>
      </c>
      <c r="AC51" s="43" t="s">
        <v>10</v>
      </c>
      <c r="AD51" s="43" t="s">
        <v>10</v>
      </c>
      <c r="AE51" s="43" t="s">
        <v>10</v>
      </c>
      <c r="AF51" s="43" t="s">
        <v>10</v>
      </c>
      <c r="AG51" s="44" t="s">
        <v>10</v>
      </c>
      <c r="AH51" s="163"/>
      <c r="AI51" s="164"/>
      <c r="AJ51" s="120" t="s">
        <v>1726</v>
      </c>
      <c r="AK51" s="120" t="s">
        <v>1726</v>
      </c>
      <c r="AL51" s="120" t="s">
        <v>1726</v>
      </c>
      <c r="AM51" s="41"/>
      <c r="AN51" s="41"/>
      <c r="AO51" s="41"/>
      <c r="AP51" s="41"/>
      <c r="AQ51" s="41"/>
      <c r="AR51" s="41"/>
      <c r="AS51" s="41"/>
      <c r="AT51" s="120" t="s">
        <v>1726</v>
      </c>
      <c r="AU51" s="41"/>
      <c r="AV51" s="41"/>
      <c r="AW51" s="41"/>
      <c r="AX51" s="41"/>
      <c r="AY51" s="41"/>
      <c r="AZ51" s="41"/>
      <c r="BA51" s="41"/>
      <c r="BB51" s="41"/>
      <c r="BC51" s="41"/>
      <c r="BD51" s="84" t="s">
        <v>1408</v>
      </c>
      <c r="BE51" s="42">
        <v>4</v>
      </c>
      <c r="BF51" s="43" t="s">
        <v>328</v>
      </c>
      <c r="BG51" s="43">
        <v>1</v>
      </c>
      <c r="BH51" s="43">
        <v>1</v>
      </c>
      <c r="BI51" s="84" t="s">
        <v>1242</v>
      </c>
      <c r="BJ51" s="40" t="s">
        <v>1394</v>
      </c>
      <c r="BK51" s="159"/>
      <c r="BL51" s="42">
        <v>0</v>
      </c>
      <c r="BM51" s="43" t="s">
        <v>613</v>
      </c>
      <c r="BN51" s="43" t="s">
        <v>12</v>
      </c>
      <c r="BO51" s="43" t="s">
        <v>1602</v>
      </c>
      <c r="BP51" s="122">
        <v>45244</v>
      </c>
      <c r="BQ51" s="87">
        <v>45359</v>
      </c>
      <c r="BR51" s="87">
        <v>46356</v>
      </c>
      <c r="BS51" s="123">
        <f ca="1">+(REFERENCEMENT_FACADE[[#This Row],[AVIS LIMITE AU / VALIDITE]]&gt;=TODAY())*1</f>
        <v>1</v>
      </c>
      <c r="BT51" s="43" t="s">
        <v>9</v>
      </c>
      <c r="BU51" s="43" t="str">
        <f ca="1">IF(REFERENCEMENT_FACADE[[#This Row],[ -&gt; AT/DTA : Sur liste verte C2p (OUI/NON)
-&gt; ATex (Avis favorable / Avis défavorable)
-&gt; Autre : SO]]&lt;&gt;"",IF(AND(OR(REFERENCEMENT_FACADE[[#This Row],[ -&gt; AT/DTA : Sur liste verte C2p (OUI/NON)
-&gt; ATex (Avis favorable / Avis défavorable)
-&gt; Autre : SO]]="OUI",REFERENCEMENT_FACADE[[#This Row],[ -&gt; AT/DTA : Sur liste verte C2p (OUI/NON)
-&gt; ATex (Avis favorable / Avis défavorable)
-&gt; Autre : SO]]="FAVORABLE",REFERENCEMENT_FACADE[[#This Row],[ -&gt; AT/DTA : Sur liste verte C2p (OUI/NON)
-&gt; ATex (Avis favorable / Avis défavorable)
-&gt; Autre : SO]]="SO
(DTU)",REFERENCEMENT_FACADE[[#This Row],[ -&gt; AT/DTA : Sur liste verte C2p (OUI/NON)
-&gt; ATex (Avis favorable / Avis défavorable)
-&gt; Autre : SO]]="SO 
(RECO -RAGE)",REFERENCEMENT_FACADE[[#This Row],[ -&gt; AT/DTA : Sur liste verte C2p (OUI/NON)
-&gt; ATex (Avis favorable / Avis défavorable)
-&gt; Autre : SO]]="OUI AVEC UN SUIVI DU RETOUR D'EXPERIENCE",
REFERENCEMENT_FACADE[[#This Row],[ -&gt; AT/DTA : Sur liste verte C2p (OUI/NON)
-&gt; ATex (Avis favorable / Avis défavorable)
-&gt; Autre : SO]]="SO 
(RP)"),REFERENCEMENT_FACADE[[#This Row],[VALIDITE]]=1),"TC",IF(REFERENCEMENT_FACADE[[#This Row],[VALIDITE]]=0,"TNC"&amp;CHAR(10)&amp;"(L'évaluation technique n'est plus valide)",IF(REFERENCEMENT_FACADE[[#This Row],[TYPE DE DOCUMENT DE REFERENCE]]="Appréciation Technique de Transition","TNC"&amp;CHAR(10)&amp;"(Les Appréciations Techniques de Transition ne sont pas reconnues en technique courante)",IF(REFERENCEMENT_FACADE[[#This Row],[ -&gt; AT/DTA : Sur liste verte C2p (OUI/NON)
-&gt; ATex (Avis favorable / Avis défavorable)
-&gt; Autre : SO]]="NON (EVALUATION RECENTE)","TNC"&amp;CHAR(10)&amp;"(Non sur liste verte de la C2p à date de référencement / EVALUATION RECENTE)","TNC"&amp;CHAR(10)&amp;"(N'est pas sur liste verte de la C2p à date du référencement)")))))</f>
        <v>TC</v>
      </c>
      <c r="BV51" s="44"/>
      <c r="BW51" s="42"/>
      <c r="BX51" s="43"/>
      <c r="BY51" s="44"/>
      <c r="BZ51" s="57"/>
      <c r="CA51" s="134" t="s">
        <v>1605</v>
      </c>
      <c r="CB51" s="134"/>
      <c r="CC51" s="48" t="str">
        <f>IF(OR(REFERENCEMENT_FACADE[[#This Row],[TYPE DE DOCUMENT DE REFERENCE]]="Document d'Application Technique (DTA)",REFERENCEMENT_FACADE[[#This Row],[TYPE DE DOCUMENT DE REFERENCE]]="Avis Technique"),CONCATENATE("https://evaluation.cstb.fr/fr/avis-technique/detail/",SUBSTITUTE(REFERENCEMENT_FACADE[[#This Row],[REF]],"/","-"),"/"),IF(REFERENCEMENT_FACADE[[#This Row],[TYPE DE DOCUMENT DE REFERENCE]]=("Appréciation Technique d'Expérimentation (ATEx cas a)"),CONCATENATE("https://evaluation.cstb.fr/fr/appreciation-technique-expertise-atex/detail/",SUBSTITUTE(REFERENCEMENT_FACADE[[#This Row],[REF]],"_","-"),"/"),CONCATENATE("https://evaluation.cstb.fr/fr/appreciation-technique-transition-att/download/att-",SUBSTITUTE(SUBSTITUTE(REFERENCEMENT_FACADE[[#This Row],[REF]],"/","-"),"_","-"),"/")))</f>
        <v>https://evaluation.cstb.fr/fr/avis-technique/detail/2.2-14-1628_V2/</v>
      </c>
      <c r="CD51" s="48"/>
      <c r="CE51" s="48" t="str">
        <f>CONCATENATE(IF(REFERENCEMENT_FACADE[[#This Row],[Ancienne version]]=""," ",CONCATENATE(IF(OR(REFERENCEMENT_FACADE[[#This Row],[TYPE DE DOCUMENT DE REFERENCE]]="Avis Technique",REFERENCEMENT_FACADE[[#This Row],[TYPE DE DOCUMENT DE REFERENCE]]="ATEx"),"L'","Le "),REFERENCEMENT_FACADE[[#This Row],[TYPE DE DOCUMENT DE REFERENCE]]," n°",REFERENCEMENT_FACADE[[#This Row],[REF]]," annule et remplace ",IF(OR(REFERENCEMENT_FACADE[[#This Row],[TYPE DE DOCUMENT DE REFERENCE]]="Avis Technique",REFERENCEMENT_FACADE[[#This Row],[TYPE DE DOCUMENT DE REFERENCE]]="ATEx"),"l' ","le "),REFERENCEMENT_FACADE[[#This Row],[TYPE DE DOCUMENT DE REFERENCE]]," n° ",REFERENCEMENT_FACADE[[#This Row],[Ancienne version]])),
IF(AND(REFERENCEMENT_FACADE[[#This Row],[Ancienne version]]&lt;&gt;"",REFERENCEMENT_FACADE[[#This Row],[ -&gt; AT/DTA : Sur liste verte C2p (OUI/NON)
-&gt; ATex (Avis favorable / Avis défavorable)
-&gt; Autre : SO]]="OUI"),CHAR(10),""),
IF(REFERENCEMENT_FACADE[[#This Row],[ -&gt; AT/DTA : Sur liste verte C2p (OUI/NON)
-&gt; ATex (Avis favorable / Avis défavorable)
-&gt; Autre : SO]]="OUI","Sur liste verte de la C2p à la date du référencement",""))</f>
        <v xml:space="preserve"> Sur liste verte de la C2p à la date du référencement</v>
      </c>
      <c r="CF51" s="48" t="str">
        <f>IF((SUPP_VISE=LISTES!$Q$2),REFERENCEMENT_FACADE[[#This Row],[Charpente bois (NF DTU 31.1)]],
IF((SUPP_VISE=LISTES!$Q$3),REFERENCEMENT_FACADE[[#This Row],[COB (NF DTU 31.2)]],
IF((SUPP_VISE=LISTES!$Q$4),REFERENCEMENT_FACADE[[#This Row],[FOB (NF DTU 31.4)]],
IF((SUPP_VISE=LISTES!$Q$5),REFERENCEMENT_FACADE[[#This Row],[FOB (Sous AT/DTA/ATEx)]],
IF((SUPP_VISE=LISTES!$Q$6),REFERENCEMENT_FACADE[[#This Row],[FOB (NF DTU 31.4 et/ou Sous AT/DTA/Atex)]],
IF((SUPP_VISE=LISTES!$Q$7),REFERENCEMENT_FACADE[[#This Row],[CLT (Sous AT/DTA)]],"ERREUR"))))))</f>
        <v>ERREUR</v>
      </c>
      <c r="CG51" s="48" t="str">
        <f>IF((HAUT_VISEE&lt;=6),IF(OR(MID(SITUA_VISEE,1,1)="a",MID(SITUA_VISEE,1,1)="b",MID(SITUA_VISEE,1,1)="c"),REFERENCEMENT_FACADE[[#This Row],[≤ 6 m (situation a à c)]],REFERENCEMENT_FACADE[[#This Row],[≤ 6 m (situation d)]]),
IF(AND(6&lt;HAUT_VISEE,HAUT_VISEE&lt;=9),IF(OR(MID(SITUA_VISEE,1,1)="a",MID(SITUA_VISEE,1,1)="b",MID(SITUA_VISEE,1,1)="c"),REFERENCEMENT_FACADE[[#This Row],[≤ 9 m (situation a à c)]],REFERENCEMENT_FACADE[[#This Row],[≤ 9 m (situation d)]]),
IF(AND(9&lt;HAUT_VISEE,HAUT_VISEE&lt;=10),IF(OR(MID(SITUA_VISEE,1,1)="a",MID(SITUA_VISEE,1,1)="b",MID(SITUA_VISEE,1,1)="c"),REFERENCEMENT_FACADE[[#This Row],[≤ 10 m (situation a à c)]],REFERENCEMENT_FACADE[[#This Row],[≤ 10 m (situation d)]]),
IF(AND(10&lt;HAUT_VISEE,HAUT_VISEE&lt;=18),IF(OR(MID(SITUA_VISEE,1,1)="a",MID(SITUA_VISEE,1,1)="b",MID(SITUA_VISEE,1,1)="c"),REFERENCEMENT_FACADE[[#This Row],[≤ 15 m (situation a à c)]],REFERENCEMENT_FACADE[[#This Row],[≤ 15 m (situation d)]]),
IF(AND(10&lt;HAUT_VISEE,HAUT_VISEE&lt;=18),IF(OR(MID(SITUA_VISEE,1,1)="a",MID(SITUA_VISEE,1,1)="b",MID(SITUA_VISEE,1,1)="c"),REFERENCEMENT_FACADE[[#This Row],[≤ 18 m (situation a à c)]],REFERENCEMENT_FACADE[[#This Row],[≤ 18 m (situation d)]]),
IF(AND(18&lt;HAUT_VISEE,HAUT_VISEE&lt;=28),IF(OR(MID(SITUA_VISEE,1,1)="a",MID(SITUA_VISEE,1,1)="b",MID(SITUA_VISEE,1,1)="c"),REFERENCEMENT_FACADE[[#This Row],[≤ 28 m (situation a à c)]],REFERENCEMENT_FACADE[[#This Row],[≤ 28 m (situation d)]]),
IF(AND(28&lt;HAUT_VISEE,HAUT_VISEE&lt;=34),IF(OR(MID(SITUA_VISEE,1,1)="a",MID(SITUA_VISEE,1,1)="b",MID(SITUA_VISEE,1,1)="c"),REFERENCEMENT_FACADE[[#This Row],[≤ 34 m (situation a à c)]],REFERENCEMENT_FACADE[[#This Row],[≤ 34 m (situation d)]]),
IF(AND(34&lt;HAUT_VISEE,HAUT_VISEE&lt;=36),IF(OR(MID(SITUA_VISEE,1,1)="a",MID(SITUA_VISEE,1,1)="b",MID(SITUA_VISEE,1,1)="c"),REFERENCEMENT_FACADE[[#This Row],[≤ 36 m (situation a à c)]],REFERENCEMENT_FACADE[[#This Row],[≤ 36 m (situation d)]]),
IF(AND(36&lt;HAUT_VISEE,HAUT_VISEE&lt;=40),IF(OR(MID(SITUA_VISEE,1,1)="a",MID(SITUA_VISEE,1,1)="b",MID(SITUA_VISEE,1,1)="c"),REFERENCEMENT_FACADE[[#This Row],[≤ 40 m (situation a à c)]],REFERENCEMENT_FACADE[[#This Row],[≤ 40 m (situation d)]]),
IF(AND(40&lt;HAUT_VISEE,HAUT_VISEE&lt;=50),IF(OR(MID(SITUA_VISEE,1,1)="a",MID(SITUA_VISEE,1,1)="b",MID(SITUA_VISEE,1,1)="c"),REFERENCEMENT_FACADE[[#This Row],[≤ 50 m (situation a à c)]],REFERENCEMENT_FACADE[[#This Row],[≤ 50 m (situation d)]]),"ERREUR"))))))))))</f>
        <v>OUI</v>
      </c>
      <c r="CH51" s="48">
        <f>IF(MID(SITUA_VISEE,1,1)="d",
IF(MID(REFERENCEMENT_FACADE[[#This Row],[≤ 50 m (situation d)]],1,3)="OUI",50,IF(MID(REFERENCEMENT_FACADE[[#This Row],[≤ 40 m (situation d)]],1,3)="OUI",40,IF(MID(REFERENCEMENT_FACADE[[#This Row],[≤ 36 m (situation d)]],1,3)="OUI",36,IF(MID(REFERENCEMENT_FACADE[[#This Row],[≤ 34 m (situation d)]],1,3)="OUI",34,IF(MID(REFERENCEMENT_FACADE[[#This Row],[≤ 28 m (situation d)]],1,3)="OUI",28,IF(MID(REFERENCEMENT_FACADE[[#This Row],[≤ 18 m (situation d)]],1,3)="OUI",18,IF(MID(REFERENCEMENT_FACADE[[#This Row],[≤ 15 m (situation d)]],1,3)="OUI",15,IF(MID(REFERENCEMENT_FACADE[[#This Row],[≤ 10 m (situation d)]],1,3)="OUI",10,IF(MID(REFERENCEMENT_FACADE[[#This Row],[≤ 9 m (situation d)]],1,3)="OUI",9,IF(MID(REFERENCEMENT_FACADE[[#This Row],[≤ 6 m (situation d)]],1,3)="OUI",6,"")))))))))),
IF(MID(REFERENCEMENT_FACADE[[#This Row],[≤ 50 m (situation a à c)]],1,3)="OUI",50,IF(MID(REFERENCEMENT_FACADE[[#This Row],[≤ 40 m (situation a à c)]],1,3)="OUI",40,IF(MID(REFERENCEMENT_FACADE[[#This Row],[≤ 36 m (situation a à c)]],1,3)="OUI",36,IF(MID(REFERENCEMENT_FACADE[[#This Row],[≤ 34 m (situation a à c)]],1,3)="OUI",34,IF(MID(REFERENCEMENT_FACADE[[#This Row],[≤ 28 m (situation a à c)]],1,3)="OUI",28,IF(MID(REFERENCEMENT_FACADE[[#This Row],[≤ 18 m (situation a à c)]],1,3)="OUI",18,IF(MID(REFERENCEMENT_FACADE[[#This Row],[≤ 15 m (situation a à c)]],1,3)="OUI",15,IF(MID(REFERENCEMENT_FACADE[[#This Row],[≤ 10 m (situation a à c)]],1,3)="OUI",10,IF(MID(REFERENCEMENT_FACADE[[#This Row],[≤ 9 m (situation a à c)]],1,3)="OUI",9,IF(MID(REFERENCEMENT_FACADE[[#This Row],[≤ 6 m (situation a à c)]],1,3)="OUI",6,"")))))))))))</f>
        <v>10</v>
      </c>
      <c r="CI51" s="48" t="str">
        <f>IF(RECH_CATEGORIE=TRUE,IF((CATEG_VISEE=LISTES!$O$2),REFERENCEMENT_FACADE[[#This Row],[I]],
IF((CATEG_VISEE=LISTES!$O$3),REFERENCEMENT_FACADE[[#This Row],[II]],
IF((CATEG_VISEE=LISTES!$O$4),REFERENCEMENT_FACADE[[#This Row],[III]],
IF((CATEG_VISEE=LISTES!$O$5),REFERENCEMENT_FACADE[[#This Row],[IV]],"ERREUR")))),
REFERENCEMENT_FACADE[[#This Row],[I]]&amp;CHAR(10)&amp;REFERENCEMENT_FACADE[[#This Row],[II]]&amp;CHAR(10)&amp;REFERENCEMENT_FACADE[[#This Row],[III]]&amp;CHAR(10)&amp;REFERENCEMENT_FACADE[[#This Row],[IV]])</f>
        <v>4
4**
1
1</v>
      </c>
      <c r="CJ51" s="48" t="str">
        <f>IF(RECH_CATEGORIE=TRUE,IF(OR(REFERENCEMENT_FACADE[[#This Row],[I]]="NC",REFERENCEMENT_FACADE[[#This Row],[II]]="NC",REFERENCEMENT_FACADE[[#This Row],[III]]="NC",REFERENCEMENT_FACADE[[#This Row],[IV]]="NC"),"ERREUR",IF(MID(ZONE_SIS_VISEE,1,1)&lt;=MID(REFERENCEMENT_FACADE[[#This Row],[IV]],1,1),REFERENCEMENT_FACADE[[#Headers],[IV]],IF(MID(ZONE_SIS_VISEE,1,1)&lt;=MID(REFERENCEMENT_FACADE[[#This Row],[III]],1,1),REFERENCEMENT_FACADE[[#Headers],[III]],IF(MID(ZONE_SIS_VISEE,1,1)&lt;=MID(REFERENCEMENT_FACADE[[#This Row],[II]],1,1),REFERENCEMENT_FACADE[[#Headers],[II]],IF(MID(ZONE_SIS_VISEE,1,1)&lt;=MID(REFERENCEMENT_FACADE[[#This Row],[I]],1,1),REFERENCEMENT_FACADE[[#Headers],[I]],""))))),
REFERENCEMENT_FACADE[[#Headers],[I]]&amp;CHAR(10)&amp;REFERENCEMENT_FACADE[[#Headers],[II]]&amp;CHAR(10)&amp;REFERENCEMENT_FACADE[[#Headers],[III]]&amp;CHAR(10)&amp;REFERENCEMENT_FACADE[[#Headers],[IV]])</f>
        <v>I
II
III
IV</v>
      </c>
      <c r="CK51" s="48" t="str">
        <f>CONCATENATE(IF(MID(REFERENCEMENT_FACADE[[#This Row],[Charpente bois (NF DTU 31.1)]],1,3)="oui",LISTES!$Q$2,""),IF(AND(MID(REFERENCEMENT_FACADE[[#This Row],[COB (NF DTU 31.2)]],1,3)="oui",MID(REFERENCEMENT_FACADE[[#This Row],[Charpente bois (NF DTU 31.1)]],1,3)="oui")," / ",""),IF(MID(REFERENCEMENT_FACADE[[#This Row],[COB (NF DTU 31.2)]],1,3)="oui",LISTES!$Q$3,""),IF(OR(AND(MID(REFERENCEMENT_FACADE[[#This Row],[COB (NF DTU 31.2)]],1,3)="oui",MID(REFERENCEMENT_FACADE[[#This Row],[FOB (NF DTU 31.4)]],1,3)="oui"),AND(MID(REFERENCEMENT_FACADE[[#This Row],[COB (NF DTU 31.2)]],1,3)="oui",MID(REFERENCEMENT_FACADE[[#This Row],[CLT (Sous AT/DTA)]],1,3)="oui"))," / ",""),IF(MID(REFERENCEMENT_FACADE[[#This Row],[FOB (NF DTU 31.4)]],1,3)="oui",LISTES!$Q$4,""),IF(AND(MID(REFERENCEMENT_FACADE[[#This Row],[CLT (Sous AT/DTA)]],1,3)="oui",MID(REFERENCEMENT_FACADE[[#This Row],[FOB (NF DTU 31.4)]],1,3)="oui")," / ",""),IF(MID(REFERENCEMENT_FACADE[[#This Row],[CLT (Sous AT/DTA)]],1,3)="oui",LISTES!$Q$7,IF(MID(REFERENCEMENT_FACADE[[#This Row],[FOB (Sous AT/DTA/ATEx)]],1,3)="oui",LISTES!$Q$5,"")))</f>
        <v>COB (NF DTU 31.2) / CLT (Sous AT/DTA)</v>
      </c>
      <c r="CL51" s="48" t="str">
        <f>IF(AND(RECH_HAUTEUR=TRUE,HAUT_VISEE&lt;&gt;"",SITUA_VISEE&lt;&gt;""),IF(MID(SITUA_VISEE,1,1)="d",
IF(MID(REFERENCEMENT_FACADE[[#This Row],[≤ 50 m (situation d)]],1,3)="OUI","≤ 50 m",IF(MID(REFERENCEMENT_FACADE[[#This Row],[≤ 40 m (situation d)]],1,3)="OUI","≤ 40 m",IF(MID(REFERENCEMENT_FACADE[[#This Row],[≤ 36 m (situation d)]],1,3)="OUI","≤ 36 m",IF(MID(REFERENCEMENT_FACADE[[#This Row],[≤ 34 m (situation d)]],1,3)="OUI","≤ 34 m",IF(MID(REFERENCEMENT_FACADE[[#This Row],[≤ 28 m (situation d)]],1,3)="OUI","≤ 28 m",IF(MID(REFERENCEMENT_FACADE[[#This Row],[≤ 18 m (situation d)]],1,3)="OUI","≤ 18 m",IF(MID(REFERENCEMENT_FACADE[[#This Row],[≤ 15 m (situation d)]],1,3)="OUI","≤ 15 m",IF(MID(REFERENCEMENT_FACADE[[#This Row],[≤ 10 m (situation d)]],1,3)="OUI","≤ 10 m",IF(MID(REFERENCEMENT_FACADE[[#This Row],[≤ 9 m (situation d)]],1,3)="OUI","≤ 9 m",IF(MID(REFERENCEMENT_FACADE[[#This Row],[≤ 6 m (situation d)]],1,3)="OUI","≤ 6 m","")))))))))),
IF(MID(REFERENCEMENT_FACADE[[#This Row],[≤ 50 m (situation a à c)]],1,3)="OUI","≤ 50 m",IF(MID(REFERENCEMENT_FACADE[[#This Row],[≤ 40 m (situation a à c)]],1,3)="OUI","≤ 40 m",IF(MID(REFERENCEMENT_FACADE[[#This Row],[≤ 36 m (situation a à c)]],1,3)="OUI","≤ 36 m",IF(MID(REFERENCEMENT_FACADE[[#This Row],[≤ 34 m (situation a à c)]],1,3)="OUI","≤ 34 m",IF(MID(REFERENCEMENT_FACADE[[#This Row],[≤ 28 m (situation a à c)]],1,3)="OUI","≤ 28 m",IF(MID(REFERENCEMENT_FACADE[[#This Row],[≤ 18 m (situation a à c)]],1,3)="OUI","≤ 18 m",IF(MID(REFERENCEMENT_FACADE[[#This Row],[≤ 15 m (situation a à c)]],1,3)="OUI","≤ 15 m",IF(MID(REFERENCEMENT_FACADE[[#This Row],[≤ 10 m (situation a à c)]],1,3)="OUI","≤ 10 m",IF(MID(REFERENCEMENT_FACADE[[#This Row],[≤ 9 m (situation a à c)]],1,3)="OUI","≤ 9 m",IF(MID(REFERENCEMENT_FACADE[[#This Row],[≤ 6 m (situation a à c)]],1,3)="OUI","≤ 6 m",""))))))))))),
CONCATENATE(IF(MID(REFERENCEMENT_FACADE[[#This Row],[≤ 50 m (situation a à c)]],1,3)="OUI","(Situation a à c) h≤ 50 m"&amp;CHAR(10),IF(MID(REFERENCEMENT_FACADE[[#This Row],[≤ 40 m (situation a à c)]],1,3)="OUI","(Situation a à c) h≤ 40 m"&amp;CHAR(10),IF(MID(REFERENCEMENT_FACADE[[#This Row],[≤ 36 m (situation a à c)]],1,3)="OUI","(Situation a à c) h≤ 36 m"&amp;CHAR(10),IF(MID(REFERENCEMENT_FACADE[[#This Row],[≤ 34 m (situation a à c)]],1,3)="OUI","(Situation a à c) h≤ 34 m"&amp;CHAR(10),IF(MID(REFERENCEMENT_FACADE[[#This Row],[≤ 28 m (situation a à c)]],1,3)="OUI","(Situation a à c) h≤ 28 m"&amp;CHAR(10),IF(MID(REFERENCEMENT_FACADE[[#This Row],[≤ 18 m (situation a à c)]],1,3)="OUI","(Situation a à c) h≤ 18 m"&amp;CHAR(10),IF(MID(REFERENCEMENT_FACADE[[#This Row],[≤ 15 m (situation a à c)]],1,3)="OUI","(Situation a à c) h≤ 15 m"&amp;CHAR(10),IF(MID(REFERENCEMENT_FACADE[[#This Row],[≤ 10 m (situation a à c)]],1,3)="OUI","(Situation a à c) h≤ 10 m"&amp;CHAR(10),IF(MID(REFERENCEMENT_FACADE[[#This Row],[≤ 9 m (situation a à c)]],1,3)="OUI","(Situation a à c) h≤ 9 m"&amp;CHAR(10),IF(MID(REFERENCEMENT_FACADE[[#This Row],[≤ 6 m (situation a à c)]],1,3)="OUI","(Situation a à c) h≤ 6 m"&amp;CHAR(10),"")))))))))),IF(MID(REFERENCEMENT_FACADE[[#This Row],[≤ 50 m (situation d)]],1,3)="OUI","(Situation d) h≤ 50 m",IF(MID(REFERENCEMENT_FACADE[[#This Row],[≤ 40 m (situation d)]],1,3)="OUI","(Situation d) h≤ 40 m",IF(MID(REFERENCEMENT_FACADE[[#This Row],[≤ 36 m (situation d)]],1,3)="OUI","(Situation d) h≤ 36 m",IF(MID(REFERENCEMENT_FACADE[[#This Row],[≤ 34 m (situation d)]],1,3)="OUI","(Situation d) h≤ 34 m",IF(MID(REFERENCEMENT_FACADE[[#This Row],[≤ 28 m (situation d)]],1,3)="OUI","(Situation d) h≤ 28 m",IF(MID(REFERENCEMENT_FACADE[[#This Row],[≤ 18 m (situation d)]],1,3)="OUI","(Situation d) h≤ 18 m",IF(MID(REFERENCEMENT_FACADE[[#This Row],[≤ 15 m (situation d)]],1,3)="OUI","(Situation d) h≤ 15 m",IF(MID(REFERENCEMENT_FACADE[[#This Row],[≤ 10 m (situation d)]],1,3)="OUI","(Situation d) h≤ 10 m",IF(MID(REFERENCEMENT_FACADE[[#This Row],[≤ 9 m (situation d)]],1,3)="OUI","(Situation d) h≤ 9 m",IF(MID(REFERENCEMENT_FACADE[[#This Row],[≤ 6 m (situation d)]],1,3)="OUI","(Situation d) h≤ 6 m",""))))))))))))</f>
        <v>(Situation a à c) h≤ 10 m
(Situation d) h≤ 6 m</v>
      </c>
      <c r="CM51" s="48" t="str">
        <f>IF(OR(RECH_HAUTEUR=FALSE,HAUT_VISEE="",SITUA_VISEE=""),REFERENCEMENT_FACADE[[#This Row],[Cas où rien n''est sélectionné en hauteur]],
IF((HAUT_VISEE&lt;=6),IF(OR(MID(SITUA_VISEE,1,1)="a",MID(SITUA_VISEE,1,1)="b",MID(SITUA_VISEE,1,1)="c"),REFERENCEMENT_FACADE[[#This Row],[≤ 6 m (a à c)]],REFERENCEMENT_FACADE[[#This Row],[≤ 6 m (d)]]),
IF(AND(6&lt;HAUT_VISEE,HAUT_VISEE&lt;=9),IF(OR(MID(SITUA_VISEE,1,1)="a",MID(SITUA_VISEE,1,1)="b",MID(SITUA_VISEE,1,1)="c"),REFERENCEMENT_FACADE[[#This Row],[≤ 9 m (a à c)]],REFERENCEMENT_FACADE[[#This Row],[≤ 9 m (d)]]),
IF(AND(9&lt;HAUT_VISEE,HAUT_VISEE&lt;=10),IF(OR(MID(SITUA_VISEE,1,1)="a",MID(SITUA_VISEE,1,1)="b",MID(SITUA_VISEE,1,1)="c"),REFERENCEMENT_FACADE[[#This Row],[≤ 10 m (a à c)]],REFERENCEMENT_FACADE[[#This Row],[≤ 10 m (d)]]),
IF(AND(10&lt;HAUT_VISEE,HAUT_VISEE&lt;=18),IF(OR(MID(SITUA_VISEE,1,1)="a",MID(SITUA_VISEE,1,1)="b",MID(SITUA_VISEE,1,1)="c"),REFERENCEMENT_FACADE[[#This Row],[≤ 18 m (a à c)]],REFERENCEMENT_FACADE[[#This Row],[≤ 18 m (d)]]),
IF(AND(18&lt;HAUT_VISEE,HAUT_VISEE&lt;=28),IF(OR(MID(SITUA_VISEE,1,1)="a",MID(SITUA_VISEE,1,1)="b",MID(SITUA_VISEE,1,1)="c"),REFERENCEMENT_FACADE[[#This Row],[≤ 28 m (a à c)]],REFERENCEMENT_FACADE[[#This Row],[≤ 28 m (d)]]),
IF(AND(28&lt;HAUT_VISEE,HAUT_VISEE&lt;=34),IF(OR(MID(SITUA_VISEE,1,1)="a",MID(SITUA_VISEE,1,1)="b",MID(SITUA_VISEE,1,1)="c"),REFERENCEMENT_FACADE[[#This Row],[≤ 34 m (a à c)]],REFERENCEMENT_FACADE[[#This Row],[≤ 34 m (d)]]),
IF(AND(34&lt;HAUT_VISEE,HAUT_VISEE&lt;=36),IF(OR(MID(SITUA_VISEE,1,1)="a",MID(SITUA_VISEE,1,1)="b",MID(SITUA_VISEE,1,1)="c"),REFERENCEMENT_FACADE[[#This Row],[≤ 36 m (a à c)]],REFERENCEMENT_FACADE[[#This Row],[≤ 36 m (d)]]),
IF(AND(36&lt;HAUT_VISEE,HAUT_VISEE&lt;=40),IF(OR(MID(SITUA_VISEE,1,1)="a",MID(SITUA_VISEE,1,1)="b",MID(SITUA_VISEE,1,1)="c"),REFERENCEMENT_FACADE[[#This Row],[≤ 40 m (a à c)]],REFERENCEMENT_FACADE[[#This Row],[≤ 40 m (d)]]),
IF(AND(40&lt;HAUT_VISEE,HAUT_VISEE&lt;=50),IF(OR(MID(SITUA_VISEE,1,1)="a",MID(SITUA_VISEE,1,1)="b",MID(SITUA_VISEE,1,1)="c"),REFERENCEMENT_FACADE[[#This Row],[≤ 50 m (a à c)]],REFERENCEMENT_FACADE[[#This Row],[≤ 50 m (d)]])))))))))))</f>
        <v>Nb : Le critère de recherche par hauteur n'étant pas coché ou les données (hauteur ou situation) n'étant pas saisies, l'utilisateur est alerté qu'il peut exister des limites de hauteurs et des dispositions particulières données dans le référentiel technique du procédé qui ne sont pas affichées. 
Le logiciel peut les faire apparaitre, pour ce faire : 
 - la case de recherche en fonction de la hauteur doit être cochée ;
 - les données de hauteur ET de situation du bâtiment doivent être saisies.</v>
      </c>
      <c r="CN51" s="117">
        <f ca="1">REFERENCEMENT_FACADE[[#This Row],[VALIDITE]]</f>
        <v>1</v>
      </c>
      <c r="CO51" s="48">
        <f>IF(RECH_SUPPORT=TRUE,IF(MID(REFERENCEMENT_FACADE[[#This Row],[Colonne support visé]],1,3)="OUI",1,IF(OR(MID(REFERENCEMENT_FACADE[[#This Row],[Colonne support visé]],1,3)="non",MID(REFERENCEMENT_FACADE[[#This Row],[Colonne support visé]],1,2)="SO"),0,0)),1)</f>
        <v>1</v>
      </c>
      <c r="CP51" s="48">
        <f>IF(RECH_HAUTEUR=FALSE,1,IF(AND(MID(REFERENCEMENT_FACADE[[#This Row],[Colonne situation visé]],1,3)="oui",HAUT_VISEE&lt;=REFERENCEMENT_FACADE[[#This Row],[LIMITATION DE HAUTEUR DE FACADE]],HAUT_VISEE&lt;&gt;"",SITUA_VISEE&lt;&gt;""),1,IF(MID(REFERENCEMENT_FACADE[[#This Row],[Colonne situation visé]],1,3)="non",0,"ERREUR")))</f>
        <v>1</v>
      </c>
      <c r="CQ51" s="48">
        <f>IF(RECH_CATEGORIE=FALSE,1,IF(REFERENCEMENT_FACADE[[#This Row],[Colonne catégorie visée]]="ERREUR",0,IF(AND(RECH_CATEGORIE=TRUE,MATCH(VALUE(LEFT(REFERENCEMENT_FACADE[[#This Row],[Colonne zone visée]],1)),LISTE_ZONE_SISMIQUE,0)&gt;=MATCH(ZONE_SIS_VISEE,LISTE_ZONE_SISMIQUE,0),MATCH(REFERENCEMENT_FACADE[[#This Row],[Colonne catégorie visée]],LISTE_CATEGORIE_BATIMENT,0)&gt;=MATCH(CATEG_VISEE,LISTE_CATEGORIE_BATIMENT,0)),1,0)))</f>
        <v>1</v>
      </c>
      <c r="CR51" s="48">
        <f ca="1">IF(REFERENCEMENT_FACADE[[#This Row],[Eligibilité procédé]]&lt;&gt;0,COUNTIF(REFERENCEMENT_FACADE[Eligibilité procédé],"&lt;="&amp;REFERENCEMENT_FACADE[[#This Row],[Eligibilité procédé]])-COUNTIF(REFERENCEMENT_FACADE[Eligibilité procédé],"=0"),ROWS(REFERENCEMENT_FACADE[Ordre]))</f>
        <v>34</v>
      </c>
      <c r="CS51" s="48">
        <f ca="1">IF(COUNTIF((REFERENCEMENT_FACADE[[#This Row],[Validité]:[zone de simicité]]),"&lt;&gt;"&amp;"")=SUM(REFERENCEMENT_FACADE[[#This Row],[Validité]:[zone de simicité]]),ROW(REFERENCEMENT_FACADE[[#This Row],[zone de simicité]]),"")</f>
        <v>51</v>
      </c>
      <c r="CT51" s="48" t="str">
        <f>CONCATENATE(REFERENCEMENT_FACADE[[#This Row],[TYPE DE DOCUMENT DE REFERENCE]]," ",REFERENCEMENT_FACADE[[#This Row],[REF]]," du procédé ",REFERENCEMENT_FACADE[[#This Row],[NOM COMMERCIAL DU PROCEDE]]," : vise la pose sur : ",IF(MID(REFERENCEMENT_FACADE[[#This Row],[COB (NF DTU 31.2)]],1,3)="OUI","COB (NF DTU 31.2) ; ",""),IF(MID(REFERENCEMENT_FACADE[[#This Row],[CLT (Sous AT/DTA)]],1,3)="OUI","CLT (Sous AT/DTA)) ; ",""),IF(MID(REFERENCEMENT_FACADE[[#This Row],[FOB (NF DTU 31.4)]],1,3)="OUI","FOB (NF DTU 31.4) ; ",""),IF(MID(REFERENCEMENT_FACADE[[#This Row],[FOB (Sous AT/DTA/ATEx)]],1,3)="OUI","FOB (Sous AT/DTA/ATEx) ; ",""),"pour une hauteur max de ",REFERENCEMENT_FACADE[[#This Row],[LIMITATION DE HAUTEUR DE FACADE]],"m")</f>
        <v>Avis Technique 2.2/14-1628_V2 du procédé Granitech GHS : vise la pose sur : COB (NF DTU 31.2) ; CLT (Sous AT/DTA)) ; pour une hauteur max de 10m</v>
      </c>
    </row>
    <row r="52" spans="1:98" s="5" customFormat="1" ht="216" x14ac:dyDescent="0.3">
      <c r="A52" s="141">
        <v>45049</v>
      </c>
      <c r="B52" s="79" t="s">
        <v>120</v>
      </c>
      <c r="C52" s="126" t="s">
        <v>1565</v>
      </c>
      <c r="D52" s="43" t="s">
        <v>104</v>
      </c>
      <c r="E52" s="43" t="s">
        <v>104</v>
      </c>
      <c r="F52" s="43" t="s">
        <v>612</v>
      </c>
      <c r="G52" s="44" t="s">
        <v>613</v>
      </c>
      <c r="H52" s="86" t="s">
        <v>27</v>
      </c>
      <c r="I52" s="82" t="s">
        <v>9</v>
      </c>
      <c r="J52" s="38" t="s">
        <v>10</v>
      </c>
      <c r="K52" s="39" t="s">
        <v>10</v>
      </c>
      <c r="L52" s="68" t="str">
        <f>IF(REFERENCEMENT_FACADE[[#This Row],[Charpente bois (NF DTU 31.1)]]="OUI","SO",IF(OR(REFERENCEMENT_FACADE[[#This Row],[FOB (Sous AT/DTA/ATEx)]]="OUI",REFERENCEMENT_FACADE[[#This Row],[FOB (NF DTU 31.4)]]="OUI"),"OUI","SO"))</f>
        <v>SO</v>
      </c>
      <c r="M52" s="65" t="s">
        <v>159</v>
      </c>
      <c r="N52" s="42" t="s">
        <v>9</v>
      </c>
      <c r="O52" s="43" t="s">
        <v>9</v>
      </c>
      <c r="P52" s="43" t="s">
        <v>9</v>
      </c>
      <c r="Q52" s="43" t="s">
        <v>10</v>
      </c>
      <c r="R52" s="43" t="s">
        <v>10</v>
      </c>
      <c r="S52" s="43" t="s">
        <v>10</v>
      </c>
      <c r="T52" s="43" t="s">
        <v>10</v>
      </c>
      <c r="U52" s="43" t="s">
        <v>10</v>
      </c>
      <c r="V52" s="43" t="s">
        <v>10</v>
      </c>
      <c r="W52" s="68" t="s">
        <v>10</v>
      </c>
      <c r="X52" s="42" t="s">
        <v>9</v>
      </c>
      <c r="Y52" s="43" t="s">
        <v>10</v>
      </c>
      <c r="Z52" s="43" t="s">
        <v>10</v>
      </c>
      <c r="AA52" s="43" t="s">
        <v>10</v>
      </c>
      <c r="AB52" s="43" t="s">
        <v>10</v>
      </c>
      <c r="AC52" s="43" t="s">
        <v>10</v>
      </c>
      <c r="AD52" s="43" t="s">
        <v>10</v>
      </c>
      <c r="AE52" s="43" t="s">
        <v>10</v>
      </c>
      <c r="AF52" s="43" t="s">
        <v>10</v>
      </c>
      <c r="AG52" s="44" t="s">
        <v>10</v>
      </c>
      <c r="AH52" s="163"/>
      <c r="AI52" s="164"/>
      <c r="AJ52" s="120" t="s">
        <v>1726</v>
      </c>
      <c r="AK52" s="120" t="s">
        <v>1726</v>
      </c>
      <c r="AL52" s="120" t="s">
        <v>1726</v>
      </c>
      <c r="AM52" s="41"/>
      <c r="AN52" s="41"/>
      <c r="AO52" s="41"/>
      <c r="AP52" s="41"/>
      <c r="AQ52" s="41"/>
      <c r="AR52" s="41"/>
      <c r="AS52" s="41"/>
      <c r="AT52" s="120" t="s">
        <v>1726</v>
      </c>
      <c r="AU52" s="41"/>
      <c r="AV52" s="41"/>
      <c r="AW52" s="41"/>
      <c r="AX52" s="41"/>
      <c r="AY52" s="41"/>
      <c r="AZ52" s="41"/>
      <c r="BA52" s="41"/>
      <c r="BB52" s="41"/>
      <c r="BC52" s="41"/>
      <c r="BD52" s="84" t="s">
        <v>1408</v>
      </c>
      <c r="BE52" s="42">
        <v>4</v>
      </c>
      <c r="BF52" s="43">
        <v>2</v>
      </c>
      <c r="BG52" s="43">
        <v>1</v>
      </c>
      <c r="BH52" s="43">
        <v>1</v>
      </c>
      <c r="BI52" s="84"/>
      <c r="BJ52" s="40" t="s">
        <v>1394</v>
      </c>
      <c r="BK52" s="158" t="s">
        <v>932</v>
      </c>
      <c r="BL52" s="42">
        <v>0</v>
      </c>
      <c r="BM52" s="43" t="s">
        <v>613</v>
      </c>
      <c r="BN52" s="43" t="s">
        <v>12</v>
      </c>
      <c r="BO52" s="43" t="s">
        <v>614</v>
      </c>
      <c r="BP52" s="87">
        <v>44824</v>
      </c>
      <c r="BQ52" s="87">
        <v>44953</v>
      </c>
      <c r="BR52" s="87">
        <v>46387</v>
      </c>
      <c r="BS52" s="123">
        <f ca="1">+(REFERENCEMENT_FACADE[[#This Row],[AVIS LIMITE AU / VALIDITE]]&gt;=TODAY())*1</f>
        <v>1</v>
      </c>
      <c r="BT52" s="43" t="s">
        <v>9</v>
      </c>
      <c r="BU52" s="43" t="str">
        <f ca="1">IF(REFERENCEMENT_FACADE[[#This Row],[ -&gt; AT/DTA : Sur liste verte C2p (OUI/NON)
-&gt; ATex (Avis favorable / Avis défavorable)
-&gt; Autre : SO]]&lt;&gt;"",IF(AND(OR(REFERENCEMENT_FACADE[[#This Row],[ -&gt; AT/DTA : Sur liste verte C2p (OUI/NON)
-&gt; ATex (Avis favorable / Avis défavorable)
-&gt; Autre : SO]]="OUI",REFERENCEMENT_FACADE[[#This Row],[ -&gt; AT/DTA : Sur liste verte C2p (OUI/NON)
-&gt; ATex (Avis favorable / Avis défavorable)
-&gt; Autre : SO]]="FAVORABLE",REFERENCEMENT_FACADE[[#This Row],[ -&gt; AT/DTA : Sur liste verte C2p (OUI/NON)
-&gt; ATex (Avis favorable / Avis défavorable)
-&gt; Autre : SO]]="SO
(DTU)",REFERENCEMENT_FACADE[[#This Row],[ -&gt; AT/DTA : Sur liste verte C2p (OUI/NON)
-&gt; ATex (Avis favorable / Avis défavorable)
-&gt; Autre : SO]]="SO 
(RECO -RAGE)",REFERENCEMENT_FACADE[[#This Row],[ -&gt; AT/DTA : Sur liste verte C2p (OUI/NON)
-&gt; ATex (Avis favorable / Avis défavorable)
-&gt; Autre : SO]]="OUI AVEC UN SUIVI DU RETOUR D'EXPERIENCE",
REFERENCEMENT_FACADE[[#This Row],[ -&gt; AT/DTA : Sur liste verte C2p (OUI/NON)
-&gt; ATex (Avis favorable / Avis défavorable)
-&gt; Autre : SO]]="SO 
(RP)"),REFERENCEMENT_FACADE[[#This Row],[VALIDITE]]=1),"TC",IF(REFERENCEMENT_FACADE[[#This Row],[VALIDITE]]=0,"TNC"&amp;CHAR(10)&amp;"(L'évaluation technique n'est plus valide)",IF(REFERENCEMENT_FACADE[[#This Row],[TYPE DE DOCUMENT DE REFERENCE]]="Appréciation Technique de Transition","TNC"&amp;CHAR(10)&amp;"(Les Appréciations Techniques de Transition ne sont pas reconnues en technique courante)",IF(REFERENCEMENT_FACADE[[#This Row],[ -&gt; AT/DTA : Sur liste verte C2p (OUI/NON)
-&gt; ATex (Avis favorable / Avis défavorable)
-&gt; Autre : SO]]="NON (EVALUATION RECENTE)","TNC"&amp;CHAR(10)&amp;"(Non sur liste verte de la C2p à date de référencement / EVALUATION RECENTE)","TNC"&amp;CHAR(10)&amp;"(N'est pas sur liste verte de la C2p à date du référencement)")))))</f>
        <v>TC</v>
      </c>
      <c r="BV52" s="44" t="s">
        <v>827</v>
      </c>
      <c r="BW52" s="42"/>
      <c r="BX52" s="43"/>
      <c r="BY52" s="44"/>
      <c r="BZ52" s="58" t="s">
        <v>657</v>
      </c>
      <c r="CA52" s="134" t="s">
        <v>649</v>
      </c>
      <c r="CB52" s="134"/>
      <c r="CC52" s="48" t="str">
        <f>IF(OR(REFERENCEMENT_FACADE[[#This Row],[TYPE DE DOCUMENT DE REFERENCE]]="Document Technique d'Application (DTA)",REFERENCEMENT_FACADE[[#This Row],[TYPE DE DOCUMENT DE REFERENCE]]="Avis Technique"),CONCATENATE("https://evaluation.cstb.fr/fr/avis-technique/detail/",SUBSTITUTE(REFERENCEMENT_FACADE[[#This Row],[REF]],"/","-"),"/"),IF(REFERENCEMENT_FACADE[[#This Row],[TYPE DE DOCUMENT DE REFERENCE]]=("Appréciation Technique d'Expérimentation (ATEx cas a)"),CONCATENATE("https://evaluation.cstb.fr/fr/appreciation-technique-expertise-atex/detail/",SUBSTITUTE(REFERENCEMENT_FACADE[[#This Row],[REF]],"_","-"),"/"),CONCATENATE("https://evaluation.cstb.fr/fr/appreciation-technique-transition-att/download/att-",SUBSTITUTE(SUBSTITUTE(REFERENCEMENT_FACADE[[#This Row],[REF]],"/","-"),"_","-"),"/")))</f>
        <v>https://evaluation.cstb.fr/fr/avis-technique/detail/2.2-12-1507_V2/</v>
      </c>
      <c r="CD52" s="48" t="s">
        <v>768</v>
      </c>
      <c r="CE52" s="48" t="str">
        <f>CONCATENATE(IF(REFERENCEMENT_FACADE[[#This Row],[Ancienne version]]=""," ",CONCATENATE(IF(OR(REFERENCEMENT_FACADE[[#This Row],[TYPE DE DOCUMENT DE REFERENCE]]="Avis Technique",REFERENCEMENT_FACADE[[#This Row],[TYPE DE DOCUMENT DE REFERENCE]]="ATEx"),"L'","Le "),REFERENCEMENT_FACADE[[#This Row],[TYPE DE DOCUMENT DE REFERENCE]]," n°",REFERENCEMENT_FACADE[[#This Row],[REF]]," annule et remplace ",IF(OR(REFERENCEMENT_FACADE[[#This Row],[TYPE DE DOCUMENT DE REFERENCE]]="Avis Technique",REFERENCEMENT_FACADE[[#This Row],[TYPE DE DOCUMENT DE REFERENCE]]="ATEx"),"l' ","le "),REFERENCEMENT_FACADE[[#This Row],[TYPE DE DOCUMENT DE REFERENCE]]," n° ",REFERENCEMENT_FACADE[[#This Row],[Ancienne version]])),
IF(AND(REFERENCEMENT_FACADE[[#This Row],[Ancienne version]]&lt;&gt;"",REFERENCEMENT_FACADE[[#This Row],[ -&gt; AT/DTA : Sur liste verte C2p (OUI/NON)
-&gt; ATex (Avis favorable / Avis défavorable)
-&gt; Autre : SO]]="OUI"),CHAR(10),""),
IF(REFERENCEMENT_FACADE[[#This Row],[ -&gt; AT/DTA : Sur liste verte C2p (OUI/NON)
-&gt; ATex (Avis favorable / Avis défavorable)
-&gt; Autre : SO]]="OUI","Sur liste verte de la C2p à la date du référencement",""))</f>
        <v>L'Avis Technique n°2.2/12-1507_V2 annule et remplace l' Avis Technique n° 2.2/12-1507_V1
Sur liste verte de la C2p à la date du référencement</v>
      </c>
      <c r="CF52" s="48" t="str">
        <f>IF((SUPP_VISE=LISTES!$Q$2),REFERENCEMENT_FACADE[[#This Row],[Charpente bois (NF DTU 31.1)]],
IF((SUPP_VISE=LISTES!$Q$3),REFERENCEMENT_FACADE[[#This Row],[COB (NF DTU 31.2)]],
IF((SUPP_VISE=LISTES!$Q$4),REFERENCEMENT_FACADE[[#This Row],[FOB (NF DTU 31.4)]],
IF((SUPP_VISE=LISTES!$Q$5),REFERENCEMENT_FACADE[[#This Row],[FOB (Sous AT/DTA/ATEx)]],
IF((SUPP_VISE=LISTES!$Q$6),REFERENCEMENT_FACADE[[#This Row],[FOB (NF DTU 31.4 et/ou Sous AT/DTA/Atex)]],
IF((SUPP_VISE=LISTES!$Q$7),REFERENCEMENT_FACADE[[#This Row],[CLT (Sous AT/DTA)]],"ERREUR"))))))</f>
        <v>ERREUR</v>
      </c>
      <c r="CG52" s="48" t="str">
        <f>IF((HAUT_VISEE&lt;=6),IF(OR(MID(SITUA_VISEE,1,1)="a",MID(SITUA_VISEE,1,1)="b",MID(SITUA_VISEE,1,1)="c"),REFERENCEMENT_FACADE[[#This Row],[≤ 6 m (situation a à c)]],REFERENCEMENT_FACADE[[#This Row],[≤ 6 m (situation d)]]),
IF(AND(6&lt;HAUT_VISEE,HAUT_VISEE&lt;=9),IF(OR(MID(SITUA_VISEE,1,1)="a",MID(SITUA_VISEE,1,1)="b",MID(SITUA_VISEE,1,1)="c"),REFERENCEMENT_FACADE[[#This Row],[≤ 9 m (situation a à c)]],REFERENCEMENT_FACADE[[#This Row],[≤ 9 m (situation d)]]),
IF(AND(9&lt;HAUT_VISEE,HAUT_VISEE&lt;=10),IF(OR(MID(SITUA_VISEE,1,1)="a",MID(SITUA_VISEE,1,1)="b",MID(SITUA_VISEE,1,1)="c"),REFERENCEMENT_FACADE[[#This Row],[≤ 10 m (situation a à c)]],REFERENCEMENT_FACADE[[#This Row],[≤ 10 m (situation d)]]),
IF(AND(10&lt;HAUT_VISEE,HAUT_VISEE&lt;=18),IF(OR(MID(SITUA_VISEE,1,1)="a",MID(SITUA_VISEE,1,1)="b",MID(SITUA_VISEE,1,1)="c"),REFERENCEMENT_FACADE[[#This Row],[≤ 15 m (situation a à c)]],REFERENCEMENT_FACADE[[#This Row],[≤ 15 m (situation d)]]),
IF(AND(10&lt;HAUT_VISEE,HAUT_VISEE&lt;=18),IF(OR(MID(SITUA_VISEE,1,1)="a",MID(SITUA_VISEE,1,1)="b",MID(SITUA_VISEE,1,1)="c"),REFERENCEMENT_FACADE[[#This Row],[≤ 18 m (situation a à c)]],REFERENCEMENT_FACADE[[#This Row],[≤ 18 m (situation d)]]),
IF(AND(18&lt;HAUT_VISEE,HAUT_VISEE&lt;=28),IF(OR(MID(SITUA_VISEE,1,1)="a",MID(SITUA_VISEE,1,1)="b",MID(SITUA_VISEE,1,1)="c"),REFERENCEMENT_FACADE[[#This Row],[≤ 28 m (situation a à c)]],REFERENCEMENT_FACADE[[#This Row],[≤ 28 m (situation d)]]),
IF(AND(28&lt;HAUT_VISEE,HAUT_VISEE&lt;=34),IF(OR(MID(SITUA_VISEE,1,1)="a",MID(SITUA_VISEE,1,1)="b",MID(SITUA_VISEE,1,1)="c"),REFERENCEMENT_FACADE[[#This Row],[≤ 34 m (situation a à c)]],REFERENCEMENT_FACADE[[#This Row],[≤ 34 m (situation d)]]),
IF(AND(34&lt;HAUT_VISEE,HAUT_VISEE&lt;=36),IF(OR(MID(SITUA_VISEE,1,1)="a",MID(SITUA_VISEE,1,1)="b",MID(SITUA_VISEE,1,1)="c"),REFERENCEMENT_FACADE[[#This Row],[≤ 36 m (situation a à c)]],REFERENCEMENT_FACADE[[#This Row],[≤ 36 m (situation d)]]),
IF(AND(36&lt;HAUT_VISEE,HAUT_VISEE&lt;=40),IF(OR(MID(SITUA_VISEE,1,1)="a",MID(SITUA_VISEE,1,1)="b",MID(SITUA_VISEE,1,1)="c"),REFERENCEMENT_FACADE[[#This Row],[≤ 40 m (situation a à c)]],REFERENCEMENT_FACADE[[#This Row],[≤ 40 m (situation d)]]),
IF(AND(40&lt;HAUT_VISEE,HAUT_VISEE&lt;=50),IF(OR(MID(SITUA_VISEE,1,1)="a",MID(SITUA_VISEE,1,1)="b",MID(SITUA_VISEE,1,1)="c"),REFERENCEMENT_FACADE[[#This Row],[≤ 50 m (situation a à c)]],REFERENCEMENT_FACADE[[#This Row],[≤ 50 m (situation d)]]),"ERREUR"))))))))))</f>
        <v>OUI</v>
      </c>
      <c r="CH52" s="48">
        <f>IF(MID(SITUA_VISEE,1,1)="d",
IF(MID(REFERENCEMENT_FACADE[[#This Row],[≤ 50 m (situation d)]],1,3)="OUI",50,IF(MID(REFERENCEMENT_FACADE[[#This Row],[≤ 40 m (situation d)]],1,3)="OUI",40,IF(MID(REFERENCEMENT_FACADE[[#This Row],[≤ 36 m (situation d)]],1,3)="OUI",36,IF(MID(REFERENCEMENT_FACADE[[#This Row],[≤ 34 m (situation d)]],1,3)="OUI",34,IF(MID(REFERENCEMENT_FACADE[[#This Row],[≤ 28 m (situation d)]],1,3)="OUI",28,IF(MID(REFERENCEMENT_FACADE[[#This Row],[≤ 18 m (situation d)]],1,3)="OUI",18,IF(MID(REFERENCEMENT_FACADE[[#This Row],[≤ 15 m (situation d)]],1,3)="OUI",15,IF(MID(REFERENCEMENT_FACADE[[#This Row],[≤ 10 m (situation d)]],1,3)="OUI",10,IF(MID(REFERENCEMENT_FACADE[[#This Row],[≤ 9 m (situation d)]],1,3)="OUI",9,IF(MID(REFERENCEMENT_FACADE[[#This Row],[≤ 6 m (situation d)]],1,3)="OUI",6,"")))))))))),
IF(MID(REFERENCEMENT_FACADE[[#This Row],[≤ 50 m (situation a à c)]],1,3)="OUI",50,IF(MID(REFERENCEMENT_FACADE[[#This Row],[≤ 40 m (situation a à c)]],1,3)="OUI",40,IF(MID(REFERENCEMENT_FACADE[[#This Row],[≤ 36 m (situation a à c)]],1,3)="OUI",36,IF(MID(REFERENCEMENT_FACADE[[#This Row],[≤ 34 m (situation a à c)]],1,3)="OUI",34,IF(MID(REFERENCEMENT_FACADE[[#This Row],[≤ 28 m (situation a à c)]],1,3)="OUI",28,IF(MID(REFERENCEMENT_FACADE[[#This Row],[≤ 18 m (situation a à c)]],1,3)="OUI",18,IF(MID(REFERENCEMENT_FACADE[[#This Row],[≤ 15 m (situation a à c)]],1,3)="OUI",15,IF(MID(REFERENCEMENT_FACADE[[#This Row],[≤ 10 m (situation a à c)]],1,3)="OUI",10,IF(MID(REFERENCEMENT_FACADE[[#This Row],[≤ 9 m (situation a à c)]],1,3)="OUI",9,IF(MID(REFERENCEMENT_FACADE[[#This Row],[≤ 6 m (situation a à c)]],1,3)="OUI",6,"")))))))))))</f>
        <v>10</v>
      </c>
      <c r="CI52" s="48" t="str">
        <f>IF(RECH_CATEGORIE=TRUE,IF((CATEG_VISEE=LISTES!$O$2),REFERENCEMENT_FACADE[[#This Row],[I]],
IF((CATEG_VISEE=LISTES!$O$3),REFERENCEMENT_FACADE[[#This Row],[II]],
IF((CATEG_VISEE=LISTES!$O$4),REFERENCEMENT_FACADE[[#This Row],[III]],
IF((CATEG_VISEE=LISTES!$O$5),REFERENCEMENT_FACADE[[#This Row],[IV]],"ERREUR")))),
REFERENCEMENT_FACADE[[#This Row],[I]]&amp;CHAR(10)&amp;REFERENCEMENT_FACADE[[#This Row],[II]]&amp;CHAR(10)&amp;REFERENCEMENT_FACADE[[#This Row],[III]]&amp;CHAR(10)&amp;REFERENCEMENT_FACADE[[#This Row],[IV]])</f>
        <v>4
2
1
1</v>
      </c>
      <c r="CJ52" s="48" t="str">
        <f>IF(RECH_CATEGORIE=TRUE,IF(OR(REFERENCEMENT_FACADE[[#This Row],[I]]="NC",REFERENCEMENT_FACADE[[#This Row],[II]]="NC",REFERENCEMENT_FACADE[[#This Row],[III]]="NC",REFERENCEMENT_FACADE[[#This Row],[IV]]="NC"),"ERREUR",IF(MID(ZONE_SIS_VISEE,1,1)&lt;=MID(REFERENCEMENT_FACADE[[#This Row],[IV]],1,1),REFERENCEMENT_FACADE[[#Headers],[IV]],IF(MID(ZONE_SIS_VISEE,1,1)&lt;=MID(REFERENCEMENT_FACADE[[#This Row],[III]],1,1),REFERENCEMENT_FACADE[[#Headers],[III]],IF(MID(ZONE_SIS_VISEE,1,1)&lt;=MID(REFERENCEMENT_FACADE[[#This Row],[II]],1,1),REFERENCEMENT_FACADE[[#Headers],[II]],IF(MID(ZONE_SIS_VISEE,1,1)&lt;=MID(REFERENCEMENT_FACADE[[#This Row],[I]],1,1),REFERENCEMENT_FACADE[[#Headers],[I]],""))))),
REFERENCEMENT_FACADE[[#Headers],[I]]&amp;CHAR(10)&amp;REFERENCEMENT_FACADE[[#Headers],[II]]&amp;CHAR(10)&amp;REFERENCEMENT_FACADE[[#Headers],[III]]&amp;CHAR(10)&amp;REFERENCEMENT_FACADE[[#Headers],[IV]])</f>
        <v>I
II
III
IV</v>
      </c>
      <c r="CK52" s="48" t="str">
        <f>CONCATENATE(IF(MID(REFERENCEMENT_FACADE[[#This Row],[Charpente bois (NF DTU 31.1)]],1,3)="oui",LISTES!$Q$2,""),IF(AND(MID(REFERENCEMENT_FACADE[[#This Row],[COB (NF DTU 31.2)]],1,3)="oui",MID(REFERENCEMENT_FACADE[[#This Row],[Charpente bois (NF DTU 31.1)]],1,3)="oui")," / ",""),IF(MID(REFERENCEMENT_FACADE[[#This Row],[COB (NF DTU 31.2)]],1,3)="oui",LISTES!$Q$3,""),IF(OR(AND(MID(REFERENCEMENT_FACADE[[#This Row],[COB (NF DTU 31.2)]],1,3)="oui",MID(REFERENCEMENT_FACADE[[#This Row],[FOB (NF DTU 31.4)]],1,3)="oui"),AND(MID(REFERENCEMENT_FACADE[[#This Row],[COB (NF DTU 31.2)]],1,3)="oui",MID(REFERENCEMENT_FACADE[[#This Row],[CLT (Sous AT/DTA)]],1,3)="oui"))," / ",""),IF(MID(REFERENCEMENT_FACADE[[#This Row],[FOB (NF DTU 31.4)]],1,3)="oui",LISTES!$Q$4,""),IF(AND(MID(REFERENCEMENT_FACADE[[#This Row],[CLT (Sous AT/DTA)]],1,3)="oui",MID(REFERENCEMENT_FACADE[[#This Row],[FOB (NF DTU 31.4)]],1,3)="oui")," / ",""),IF(MID(REFERENCEMENT_FACADE[[#This Row],[CLT (Sous AT/DTA)]],1,3)="oui",LISTES!$Q$7,IF(MID(REFERENCEMENT_FACADE[[#This Row],[FOB (Sous AT/DTA/ATEx)]],1,3)="oui",LISTES!$Q$5,"")))</f>
        <v>COB (NF DTU 31.2) / CLT (Sous AT/DTA)</v>
      </c>
      <c r="CL52" s="48" t="str">
        <f>IF(AND(RECH_HAUTEUR=TRUE,HAUT_VISEE&lt;&gt;"",SITUA_VISEE&lt;&gt;""),IF(MID(SITUA_VISEE,1,1)="d",
IF(MID(REFERENCEMENT_FACADE[[#This Row],[≤ 50 m (situation d)]],1,3)="OUI","≤ 50 m",IF(MID(REFERENCEMENT_FACADE[[#This Row],[≤ 40 m (situation d)]],1,3)="OUI","≤ 40 m",IF(MID(REFERENCEMENT_FACADE[[#This Row],[≤ 36 m (situation d)]],1,3)="OUI","≤ 36 m",IF(MID(REFERENCEMENT_FACADE[[#This Row],[≤ 34 m (situation d)]],1,3)="OUI","≤ 34 m",IF(MID(REFERENCEMENT_FACADE[[#This Row],[≤ 28 m (situation d)]],1,3)="OUI","≤ 28 m",IF(MID(REFERENCEMENT_FACADE[[#This Row],[≤ 18 m (situation d)]],1,3)="OUI","≤ 18 m",IF(MID(REFERENCEMENT_FACADE[[#This Row],[≤ 15 m (situation d)]],1,3)="OUI","≤ 15 m",IF(MID(REFERENCEMENT_FACADE[[#This Row],[≤ 10 m (situation d)]],1,3)="OUI","≤ 10 m",IF(MID(REFERENCEMENT_FACADE[[#This Row],[≤ 9 m (situation d)]],1,3)="OUI","≤ 9 m",IF(MID(REFERENCEMENT_FACADE[[#This Row],[≤ 6 m (situation d)]],1,3)="OUI","≤ 6 m","")))))))))),
IF(MID(REFERENCEMENT_FACADE[[#This Row],[≤ 50 m (situation a à c)]],1,3)="OUI","≤ 50 m",IF(MID(REFERENCEMENT_FACADE[[#This Row],[≤ 40 m (situation a à c)]],1,3)="OUI","≤ 40 m",IF(MID(REFERENCEMENT_FACADE[[#This Row],[≤ 36 m (situation a à c)]],1,3)="OUI","≤ 36 m",IF(MID(REFERENCEMENT_FACADE[[#This Row],[≤ 34 m (situation a à c)]],1,3)="OUI","≤ 34 m",IF(MID(REFERENCEMENT_FACADE[[#This Row],[≤ 28 m (situation a à c)]],1,3)="OUI","≤ 28 m",IF(MID(REFERENCEMENT_FACADE[[#This Row],[≤ 18 m (situation a à c)]],1,3)="OUI","≤ 18 m",IF(MID(REFERENCEMENT_FACADE[[#This Row],[≤ 15 m (situation a à c)]],1,3)="OUI","≤ 15 m",IF(MID(REFERENCEMENT_FACADE[[#This Row],[≤ 10 m (situation a à c)]],1,3)="OUI","≤ 10 m",IF(MID(REFERENCEMENT_FACADE[[#This Row],[≤ 9 m (situation a à c)]],1,3)="OUI","≤ 9 m",IF(MID(REFERENCEMENT_FACADE[[#This Row],[≤ 6 m (situation a à c)]],1,3)="OUI","≤ 6 m",""))))))))))),
CONCATENATE(IF(MID(REFERENCEMENT_FACADE[[#This Row],[≤ 50 m (situation a à c)]],1,3)="OUI","(Situation a à c) h≤ 50 m"&amp;CHAR(10),IF(MID(REFERENCEMENT_FACADE[[#This Row],[≤ 40 m (situation a à c)]],1,3)="OUI","(Situation a à c) h≤ 40 m"&amp;CHAR(10),IF(MID(REFERENCEMENT_FACADE[[#This Row],[≤ 36 m (situation a à c)]],1,3)="OUI","(Situation a à c) h≤ 36 m"&amp;CHAR(10),IF(MID(REFERENCEMENT_FACADE[[#This Row],[≤ 34 m (situation a à c)]],1,3)="OUI","(Situation a à c) h≤ 34 m"&amp;CHAR(10),IF(MID(REFERENCEMENT_FACADE[[#This Row],[≤ 28 m (situation a à c)]],1,3)="OUI","(Situation a à c) h≤ 28 m"&amp;CHAR(10),IF(MID(REFERENCEMENT_FACADE[[#This Row],[≤ 18 m (situation a à c)]],1,3)="OUI","(Situation a à c) h≤ 18 m"&amp;CHAR(10),IF(MID(REFERENCEMENT_FACADE[[#This Row],[≤ 15 m (situation a à c)]],1,3)="OUI","(Situation a à c) h≤ 15 m"&amp;CHAR(10),IF(MID(REFERENCEMENT_FACADE[[#This Row],[≤ 10 m (situation a à c)]],1,3)="OUI","(Situation a à c) h≤ 10 m"&amp;CHAR(10),IF(MID(REFERENCEMENT_FACADE[[#This Row],[≤ 9 m (situation a à c)]],1,3)="OUI","(Situation a à c) h≤ 9 m"&amp;CHAR(10),IF(MID(REFERENCEMENT_FACADE[[#This Row],[≤ 6 m (situation a à c)]],1,3)="OUI","(Situation a à c) h≤ 6 m"&amp;CHAR(10),"")))))))))),IF(MID(REFERENCEMENT_FACADE[[#This Row],[≤ 50 m (situation d)]],1,3)="OUI","(Situation d) h≤ 50 m",IF(MID(REFERENCEMENT_FACADE[[#This Row],[≤ 40 m (situation d)]],1,3)="OUI","(Situation d) h≤ 40 m",IF(MID(REFERENCEMENT_FACADE[[#This Row],[≤ 36 m (situation d)]],1,3)="OUI","(Situation d) h≤ 36 m",IF(MID(REFERENCEMENT_FACADE[[#This Row],[≤ 34 m (situation d)]],1,3)="OUI","(Situation d) h≤ 34 m",IF(MID(REFERENCEMENT_FACADE[[#This Row],[≤ 28 m (situation d)]],1,3)="OUI","(Situation d) h≤ 28 m",IF(MID(REFERENCEMENT_FACADE[[#This Row],[≤ 18 m (situation d)]],1,3)="OUI","(Situation d) h≤ 18 m",IF(MID(REFERENCEMENT_FACADE[[#This Row],[≤ 15 m (situation d)]],1,3)="OUI","(Situation d) h≤ 15 m",IF(MID(REFERENCEMENT_FACADE[[#This Row],[≤ 10 m (situation d)]],1,3)="OUI","(Situation d) h≤ 10 m",IF(MID(REFERENCEMENT_FACADE[[#This Row],[≤ 9 m (situation d)]],1,3)="OUI","(Situation d) h≤ 9 m",IF(MID(REFERENCEMENT_FACADE[[#This Row],[≤ 6 m (situation d)]],1,3)="OUI","(Situation d) h≤ 6 m",""))))))))))))</f>
        <v>(Situation a à c) h≤ 10 m
(Situation d) h≤ 6 m</v>
      </c>
      <c r="CM52" s="48" t="str">
        <f>IF(OR(RECH_HAUTEUR=FALSE,HAUT_VISEE="",SITUA_VISEE=""),REFERENCEMENT_FACADE[[#This Row],[Cas où rien n''est sélectionné en hauteur]],
IF((HAUT_VISEE&lt;=6),IF(OR(MID(SITUA_VISEE,1,1)="a",MID(SITUA_VISEE,1,1)="b",MID(SITUA_VISEE,1,1)="c"),REFERENCEMENT_FACADE[[#This Row],[≤ 6 m (a à c)]],REFERENCEMENT_FACADE[[#This Row],[≤ 6 m (d)]]),
IF(AND(6&lt;HAUT_VISEE,HAUT_VISEE&lt;=9),IF(OR(MID(SITUA_VISEE,1,1)="a",MID(SITUA_VISEE,1,1)="b",MID(SITUA_VISEE,1,1)="c"),REFERENCEMENT_FACADE[[#This Row],[≤ 9 m (a à c)]],REFERENCEMENT_FACADE[[#This Row],[≤ 9 m (d)]]),
IF(AND(9&lt;HAUT_VISEE,HAUT_VISEE&lt;=10),IF(OR(MID(SITUA_VISEE,1,1)="a",MID(SITUA_VISEE,1,1)="b",MID(SITUA_VISEE,1,1)="c"),REFERENCEMENT_FACADE[[#This Row],[≤ 10 m (a à c)]],REFERENCEMENT_FACADE[[#This Row],[≤ 10 m (d)]]),
IF(AND(10&lt;HAUT_VISEE,HAUT_VISEE&lt;=18),IF(OR(MID(SITUA_VISEE,1,1)="a",MID(SITUA_VISEE,1,1)="b",MID(SITUA_VISEE,1,1)="c"),REFERENCEMENT_FACADE[[#This Row],[≤ 18 m (a à c)]],REFERENCEMENT_FACADE[[#This Row],[≤ 18 m (d)]]),
IF(AND(18&lt;HAUT_VISEE,HAUT_VISEE&lt;=28),IF(OR(MID(SITUA_VISEE,1,1)="a",MID(SITUA_VISEE,1,1)="b",MID(SITUA_VISEE,1,1)="c"),REFERENCEMENT_FACADE[[#This Row],[≤ 28 m (a à c)]],REFERENCEMENT_FACADE[[#This Row],[≤ 28 m (d)]]),
IF(AND(28&lt;HAUT_VISEE,HAUT_VISEE&lt;=34),IF(OR(MID(SITUA_VISEE,1,1)="a",MID(SITUA_VISEE,1,1)="b",MID(SITUA_VISEE,1,1)="c"),REFERENCEMENT_FACADE[[#This Row],[≤ 34 m (a à c)]],REFERENCEMENT_FACADE[[#This Row],[≤ 34 m (d)]]),
IF(AND(34&lt;HAUT_VISEE,HAUT_VISEE&lt;=36),IF(OR(MID(SITUA_VISEE,1,1)="a",MID(SITUA_VISEE,1,1)="b",MID(SITUA_VISEE,1,1)="c"),REFERENCEMENT_FACADE[[#This Row],[≤ 36 m (a à c)]],REFERENCEMENT_FACADE[[#This Row],[≤ 36 m (d)]]),
IF(AND(36&lt;HAUT_VISEE,HAUT_VISEE&lt;=40),IF(OR(MID(SITUA_VISEE,1,1)="a",MID(SITUA_VISEE,1,1)="b",MID(SITUA_VISEE,1,1)="c"),REFERENCEMENT_FACADE[[#This Row],[≤ 40 m (a à c)]],REFERENCEMENT_FACADE[[#This Row],[≤ 40 m (d)]]),
IF(AND(40&lt;HAUT_VISEE,HAUT_VISEE&lt;=50),IF(OR(MID(SITUA_VISEE,1,1)="a",MID(SITUA_VISEE,1,1)="b",MID(SITUA_VISEE,1,1)="c"),REFERENCEMENT_FACADE[[#This Row],[≤ 50 m (a à c)]],REFERENCEMENT_FACADE[[#This Row],[≤ 50 m (d)]])))))))))))</f>
        <v>Nb : Le critère de recherche par hauteur n'étant pas coché ou les données (hauteur ou situation) n'étant pas saisies, l'utilisateur est alerté qu'il peut exister des limites de hauteurs et des dispositions particulières données dans le référentiel technique du procédé qui ne sont pas affichées. 
Le logiciel peut les faire apparaitre, pour ce faire : 
 - la case de recherche en fonction de la hauteur doit être cochée ;
 - les données de hauteur ET de situation du bâtiment doivent être saisies.</v>
      </c>
      <c r="CN52" s="117">
        <f ca="1">REFERENCEMENT_FACADE[[#This Row],[VALIDITE]]</f>
        <v>1</v>
      </c>
      <c r="CO52" s="48">
        <f>IF(RECH_SUPPORT=TRUE,IF(MID(REFERENCEMENT_FACADE[[#This Row],[Colonne support visé]],1,3)="OUI",1,IF(OR(MID(REFERENCEMENT_FACADE[[#This Row],[Colonne support visé]],1,3)="non",MID(REFERENCEMENT_FACADE[[#This Row],[Colonne support visé]],1,2)="SO"),0,0)),1)</f>
        <v>1</v>
      </c>
      <c r="CP52" s="48">
        <f>IF(RECH_HAUTEUR=FALSE,1,IF(AND(MID(REFERENCEMENT_FACADE[[#This Row],[Colonne situation visé]],1,3)="oui",HAUT_VISEE&lt;=REFERENCEMENT_FACADE[[#This Row],[LIMITATION DE HAUTEUR DE FACADE]],HAUT_VISEE&lt;&gt;"",SITUA_VISEE&lt;&gt;""),1,IF(MID(REFERENCEMENT_FACADE[[#This Row],[Colonne situation visé]],1,3)="non",0,"ERREUR")))</f>
        <v>1</v>
      </c>
      <c r="CQ52" s="48">
        <f>IF(RECH_CATEGORIE=FALSE,1,IF(REFERENCEMENT_FACADE[[#This Row],[Colonne catégorie visée]]="ERREUR",0,IF(AND(RECH_CATEGORIE=TRUE,MATCH(VALUE(LEFT(REFERENCEMENT_FACADE[[#This Row],[Colonne zone visée]],1)),LISTE_ZONE_SISMIQUE,0)&gt;=MATCH(ZONE_SIS_VISEE,LISTE_ZONE_SISMIQUE,0),MATCH(REFERENCEMENT_FACADE[[#This Row],[Colonne catégorie visée]],LISTE_CATEGORIE_BATIMENT,0)&gt;=MATCH(CATEG_VISEE,LISTE_CATEGORIE_BATIMENT,0)),1,0)))</f>
        <v>1</v>
      </c>
      <c r="CR52" s="48">
        <f ca="1">IF(REFERENCEMENT_FACADE[[#This Row],[Eligibilité procédé]]&lt;&gt;0,COUNTIF(REFERENCEMENT_FACADE[Eligibilité procédé],"&lt;="&amp;REFERENCEMENT_FACADE[[#This Row],[Eligibilité procédé]])-COUNTIF(REFERENCEMENT_FACADE[Eligibilité procédé],"=0"),ROWS(REFERENCEMENT_FACADE[Ordre]))</f>
        <v>35</v>
      </c>
      <c r="CS52" s="48">
        <f ca="1">IF(COUNTIF((REFERENCEMENT_FACADE[[#This Row],[Validité]:[zone de simicité]]),"&lt;&gt;"&amp;"")=SUM(REFERENCEMENT_FACADE[[#This Row],[Validité]:[zone de simicité]]),ROW(REFERENCEMENT_FACADE[[#This Row],[zone de simicité]]),"")</f>
        <v>52</v>
      </c>
      <c r="CT52" s="48" t="str">
        <f>CONCATENATE(REFERENCEMENT_FACADE[[#This Row],[TYPE DE DOCUMENT DE REFERENCE]]," ",REFERENCEMENT_FACADE[[#This Row],[REF]]," du procédé ",REFERENCEMENT_FACADE[[#This Row],[NOM COMMERCIAL DU PROCEDE]]," : vise la pose sur : ",IF(MID(REFERENCEMENT_FACADE[[#This Row],[COB (NF DTU 31.2)]],1,3)="OUI","COB (NF DTU 31.2) ; ",""),IF(MID(REFERENCEMENT_FACADE[[#This Row],[CLT (Sous AT/DTA)]],1,3)="OUI","CLT (Sous AT/DTA)) ; ",""),IF(MID(REFERENCEMENT_FACADE[[#This Row],[FOB (NF DTU 31.4)]],1,3)="OUI","FOB (NF DTU 31.4) ; ",""),IF(MID(REFERENCEMENT_FACADE[[#This Row],[FOB (Sous AT/DTA/ATEx)]],1,3)="OUI","FOB (Sous AT/DTA/ATEx) ; ",""),"pour une hauteur max de ",REFERENCEMENT_FACADE[[#This Row],[LIMITATION DE HAUTEUR DE FACADE]],"m")</f>
        <v>Avis Technique 2.2/12-1507_V2 du procédé Granitech GHV : vise la pose sur : COB (NF DTU 31.2) ; CLT (Sous AT/DTA)) ; pour une hauteur max de 10m</v>
      </c>
    </row>
    <row r="53" spans="1:98" s="5" customFormat="1" ht="216" x14ac:dyDescent="0.3">
      <c r="A53" s="121">
        <v>44230</v>
      </c>
      <c r="B53" s="79" t="s">
        <v>120</v>
      </c>
      <c r="C53" s="126" t="s">
        <v>1565</v>
      </c>
      <c r="D53" s="79" t="s">
        <v>104</v>
      </c>
      <c r="E53" s="79" t="s">
        <v>104</v>
      </c>
      <c r="F53" s="43" t="s">
        <v>699</v>
      </c>
      <c r="G53" s="44" t="s">
        <v>204</v>
      </c>
      <c r="H53" s="52" t="s">
        <v>27</v>
      </c>
      <c r="I53" s="53" t="s">
        <v>9</v>
      </c>
      <c r="J53" s="39" t="s">
        <v>10</v>
      </c>
      <c r="K53" s="39" t="s">
        <v>10</v>
      </c>
      <c r="L53" s="68" t="str">
        <f>IF(REFERENCEMENT_FACADE[[#This Row],[Charpente bois (NF DTU 31.1)]]="OUI","SO",IF(OR(REFERENCEMENT_FACADE[[#This Row],[FOB (Sous AT/DTA/ATEx)]]="OUI",REFERENCEMENT_FACADE[[#This Row],[FOB (NF DTU 31.4)]]="OUI"),"OUI","SO"))</f>
        <v>SO</v>
      </c>
      <c r="M53" s="65" t="s">
        <v>159</v>
      </c>
      <c r="N53" s="42" t="s">
        <v>9</v>
      </c>
      <c r="O53" s="43" t="s">
        <v>9</v>
      </c>
      <c r="P53" s="43" t="s">
        <v>9</v>
      </c>
      <c r="Q53" s="43" t="s">
        <v>10</v>
      </c>
      <c r="R53" s="43" t="s">
        <v>10</v>
      </c>
      <c r="S53" s="43" t="s">
        <v>10</v>
      </c>
      <c r="T53" s="43" t="s">
        <v>10</v>
      </c>
      <c r="U53" s="43" t="s">
        <v>10</v>
      </c>
      <c r="V53" s="43" t="s">
        <v>10</v>
      </c>
      <c r="W53" s="44" t="s">
        <v>10</v>
      </c>
      <c r="X53" s="45" t="s">
        <v>9</v>
      </c>
      <c r="Y53" s="43" t="s">
        <v>10</v>
      </c>
      <c r="Z53" s="43" t="s">
        <v>10</v>
      </c>
      <c r="AA53" s="43" t="s">
        <v>10</v>
      </c>
      <c r="AB53" s="43" t="s">
        <v>10</v>
      </c>
      <c r="AC53" s="43" t="s">
        <v>10</v>
      </c>
      <c r="AD53" s="43" t="s">
        <v>10</v>
      </c>
      <c r="AE53" s="43" t="s">
        <v>10</v>
      </c>
      <c r="AF53" s="43" t="s">
        <v>10</v>
      </c>
      <c r="AG53" s="44" t="s">
        <v>10</v>
      </c>
      <c r="AH53" s="163"/>
      <c r="AI53" s="164"/>
      <c r="AJ53" s="120" t="s">
        <v>1726</v>
      </c>
      <c r="AK53" s="120" t="s">
        <v>1726</v>
      </c>
      <c r="AL53" s="120" t="s">
        <v>1726</v>
      </c>
      <c r="AM53" s="41"/>
      <c r="AN53" s="41"/>
      <c r="AO53" s="41"/>
      <c r="AP53" s="41"/>
      <c r="AQ53" s="41"/>
      <c r="AR53" s="41"/>
      <c r="AS53" s="41"/>
      <c r="AT53" s="120" t="s">
        <v>1726</v>
      </c>
      <c r="AU53" s="41"/>
      <c r="AV53" s="41"/>
      <c r="AW53" s="41"/>
      <c r="AX53" s="41"/>
      <c r="AY53" s="41"/>
      <c r="AZ53" s="41"/>
      <c r="BA53" s="41"/>
      <c r="BB53" s="41"/>
      <c r="BC53" s="41"/>
      <c r="BD53" s="84" t="s">
        <v>1408</v>
      </c>
      <c r="BE53" s="42">
        <v>4</v>
      </c>
      <c r="BF53" s="43">
        <v>4</v>
      </c>
      <c r="BG53" s="43">
        <v>4</v>
      </c>
      <c r="BH53" s="43">
        <v>4</v>
      </c>
      <c r="BI53" s="135"/>
      <c r="BJ53" s="40" t="s">
        <v>1394</v>
      </c>
      <c r="BK53" s="159" t="s">
        <v>152</v>
      </c>
      <c r="BL53" s="42">
        <v>0</v>
      </c>
      <c r="BM53" s="43" t="s">
        <v>14</v>
      </c>
      <c r="BN53" s="43" t="s">
        <v>12</v>
      </c>
      <c r="BO53" s="43" t="s">
        <v>206</v>
      </c>
      <c r="BP53" s="87">
        <v>44103</v>
      </c>
      <c r="BQ53" s="87">
        <v>44186</v>
      </c>
      <c r="BR53" s="87">
        <v>46446</v>
      </c>
      <c r="BS53" s="123">
        <f ca="1">+(REFERENCEMENT_FACADE[[#This Row],[AVIS LIMITE AU / VALIDITE]]&gt;=TODAY())*1</f>
        <v>1</v>
      </c>
      <c r="BT53" s="43" t="s">
        <v>9</v>
      </c>
      <c r="BU53" s="43" t="str">
        <f ca="1">IF(REFERENCEMENT_FACADE[[#This Row],[ -&gt; AT/DTA : Sur liste verte C2p (OUI/NON)
-&gt; ATex (Avis favorable / Avis défavorable)
-&gt; Autre : SO]]&lt;&gt;"",IF(AND(OR(REFERENCEMENT_FACADE[[#This Row],[ -&gt; AT/DTA : Sur liste verte C2p (OUI/NON)
-&gt; ATex (Avis favorable / Avis défavorable)
-&gt; Autre : SO]]="OUI",REFERENCEMENT_FACADE[[#This Row],[ -&gt; AT/DTA : Sur liste verte C2p (OUI/NON)
-&gt; ATex (Avis favorable / Avis défavorable)
-&gt; Autre : SO]]="FAVORABLE",REFERENCEMENT_FACADE[[#This Row],[ -&gt; AT/DTA : Sur liste verte C2p (OUI/NON)
-&gt; ATex (Avis favorable / Avis défavorable)
-&gt; Autre : SO]]="SO
(DTU)",REFERENCEMENT_FACADE[[#This Row],[ -&gt; AT/DTA : Sur liste verte C2p (OUI/NON)
-&gt; ATex (Avis favorable / Avis défavorable)
-&gt; Autre : SO]]="SO 
(RECO -RAGE)",REFERENCEMENT_FACADE[[#This Row],[ -&gt; AT/DTA : Sur liste verte C2p (OUI/NON)
-&gt; ATex (Avis favorable / Avis défavorable)
-&gt; Autre : SO]]="OUI AVEC UN SUIVI DU RETOUR D'EXPERIENCE",
REFERENCEMENT_FACADE[[#This Row],[ -&gt; AT/DTA : Sur liste verte C2p (OUI/NON)
-&gt; ATex (Avis favorable / Avis défavorable)
-&gt; Autre : SO]]="SO 
(RP)"),REFERENCEMENT_FACADE[[#This Row],[VALIDITE]]=1),"TC",IF(REFERENCEMENT_FACADE[[#This Row],[VALIDITE]]=0,"TNC"&amp;CHAR(10)&amp;"(L'évaluation technique n'est plus valide)",IF(REFERENCEMENT_FACADE[[#This Row],[TYPE DE DOCUMENT DE REFERENCE]]="Appréciation Technique de Transition","TNC"&amp;CHAR(10)&amp;"(Les Appréciations Techniques de Transition ne sont pas reconnues en technique courante)",IF(REFERENCEMENT_FACADE[[#This Row],[ -&gt; AT/DTA : Sur liste verte C2p (OUI/NON)
-&gt; ATex (Avis favorable / Avis défavorable)
-&gt; Autre : SO]]="NON (EVALUATION RECENTE)","TNC"&amp;CHAR(10)&amp;"(Non sur liste verte de la C2p à date de référencement / EVALUATION RECENTE)","TNC"&amp;CHAR(10)&amp;"(N'est pas sur liste verte de la C2p à date du référencement)")))))</f>
        <v>TC</v>
      </c>
      <c r="BV53" s="44" t="s">
        <v>851</v>
      </c>
      <c r="BW53" s="42"/>
      <c r="BX53" s="43"/>
      <c r="BY53" s="44"/>
      <c r="BZ53" s="58" t="s">
        <v>657</v>
      </c>
      <c r="CA53" s="134" t="s">
        <v>567</v>
      </c>
      <c r="CB53" s="136"/>
      <c r="CC53" s="48" t="str">
        <f>IF(OR(REFERENCEMENT_FACADE[[#This Row],[TYPE DE DOCUMENT DE REFERENCE]]="Document Technique d'Application (DTA)",REFERENCEMENT_FACADE[[#This Row],[TYPE DE DOCUMENT DE REFERENCE]]="Avis Technique"),CONCATENATE("https://evaluation.cstb.fr/fr/avis-technique/detail/",SUBSTITUTE(REFERENCEMENT_FACADE[[#This Row],[REF]],"/","-"),"/"),IF(REFERENCEMENT_FACADE[[#This Row],[TYPE DE DOCUMENT DE REFERENCE]]=("Appréciation Technique d'Expérimentation (ATEx cas a)"),CONCATENATE("https://evaluation.cstb.fr/fr/appreciation-technique-expertise-atex/detail/",SUBSTITUTE(REFERENCEMENT_FACADE[[#This Row],[REF]],"_","-"),"/"),CONCATENATE("https://evaluation.cstb.fr/fr/appreciation-technique-transition-att/download/att-",SUBSTITUTE(SUBSTITUTE(REFERENCEMENT_FACADE[[#This Row],[REF]],"/","-"),"_","-"),"/")))</f>
        <v>https://evaluation.cstb.fr/fr/avis-technique/detail/2.2-20-1807_V1/</v>
      </c>
      <c r="CD53" s="48" t="s">
        <v>793</v>
      </c>
      <c r="CE53" s="48" t="str">
        <f>CONCATENATE(IF(REFERENCEMENT_FACADE[[#This Row],[Ancienne version]]=""," ",CONCATENATE(IF(OR(REFERENCEMENT_FACADE[[#This Row],[TYPE DE DOCUMENT DE REFERENCE]]="Avis Technique",REFERENCEMENT_FACADE[[#This Row],[TYPE DE DOCUMENT DE REFERENCE]]="ATEx"),"L'","Le "),REFERENCEMENT_FACADE[[#This Row],[TYPE DE DOCUMENT DE REFERENCE]]," n°",REFERENCEMENT_FACADE[[#This Row],[REF]]," annule et remplace ",IF(OR(REFERENCEMENT_FACADE[[#This Row],[TYPE DE DOCUMENT DE REFERENCE]]="Avis Technique",REFERENCEMENT_FACADE[[#This Row],[TYPE DE DOCUMENT DE REFERENCE]]="ATEx"),"l' ","le "),REFERENCEMENT_FACADE[[#This Row],[TYPE DE DOCUMENT DE REFERENCE]]," n° ",REFERENCEMENT_FACADE[[#This Row],[Ancienne version]])),
IF(AND(REFERENCEMENT_FACADE[[#This Row],[Ancienne version]]&lt;&gt;"",REFERENCEMENT_FACADE[[#This Row],[ -&gt; AT/DTA : Sur liste verte C2p (OUI/NON)
-&gt; ATex (Avis favorable / Avis défavorable)
-&gt; Autre : SO]]="OUI"),CHAR(10),""),
IF(REFERENCEMENT_FACADE[[#This Row],[ -&gt; AT/DTA : Sur liste verte C2p (OUI/NON)
-&gt; ATex (Avis favorable / Avis défavorable)
-&gt; Autre : SO]]="OUI","Sur liste verte de la C2p à la date du référencement",""))</f>
        <v>L'Avis Technique n°2.2/20-1807_V1 annule et remplace l' Avis Technique n° 2/15-1700
Sur liste verte de la C2p à la date du référencement</v>
      </c>
      <c r="CF53" s="48" t="str">
        <f>IF((SUPP_VISE=LISTES!$Q$2),REFERENCEMENT_FACADE[[#This Row],[Charpente bois (NF DTU 31.1)]],
IF((SUPP_VISE=LISTES!$Q$3),REFERENCEMENT_FACADE[[#This Row],[COB (NF DTU 31.2)]],
IF((SUPP_VISE=LISTES!$Q$4),REFERENCEMENT_FACADE[[#This Row],[FOB (NF DTU 31.4)]],
IF((SUPP_VISE=LISTES!$Q$5),REFERENCEMENT_FACADE[[#This Row],[FOB (Sous AT/DTA/ATEx)]],
IF((SUPP_VISE=LISTES!$Q$6),REFERENCEMENT_FACADE[[#This Row],[FOB (NF DTU 31.4 et/ou Sous AT/DTA/Atex)]],
IF((SUPP_VISE=LISTES!$Q$7),REFERENCEMENT_FACADE[[#This Row],[CLT (Sous AT/DTA)]],"ERREUR"))))))</f>
        <v>ERREUR</v>
      </c>
      <c r="CG53" s="48" t="str">
        <f>IF((HAUT_VISEE&lt;=6),IF(OR(MID(SITUA_VISEE,1,1)="a",MID(SITUA_VISEE,1,1)="b",MID(SITUA_VISEE,1,1)="c"),REFERENCEMENT_FACADE[[#This Row],[≤ 6 m (situation a à c)]],REFERENCEMENT_FACADE[[#This Row],[≤ 6 m (situation d)]]),
IF(AND(6&lt;HAUT_VISEE,HAUT_VISEE&lt;=9),IF(OR(MID(SITUA_VISEE,1,1)="a",MID(SITUA_VISEE,1,1)="b",MID(SITUA_VISEE,1,1)="c"),REFERENCEMENT_FACADE[[#This Row],[≤ 9 m (situation a à c)]],REFERENCEMENT_FACADE[[#This Row],[≤ 9 m (situation d)]]),
IF(AND(9&lt;HAUT_VISEE,HAUT_VISEE&lt;=10),IF(OR(MID(SITUA_VISEE,1,1)="a",MID(SITUA_VISEE,1,1)="b",MID(SITUA_VISEE,1,1)="c"),REFERENCEMENT_FACADE[[#This Row],[≤ 10 m (situation a à c)]],REFERENCEMENT_FACADE[[#This Row],[≤ 10 m (situation d)]]),
IF(AND(10&lt;HAUT_VISEE,HAUT_VISEE&lt;=18),IF(OR(MID(SITUA_VISEE,1,1)="a",MID(SITUA_VISEE,1,1)="b",MID(SITUA_VISEE,1,1)="c"),REFERENCEMENT_FACADE[[#This Row],[≤ 15 m (situation a à c)]],REFERENCEMENT_FACADE[[#This Row],[≤ 15 m (situation d)]]),
IF(AND(10&lt;HAUT_VISEE,HAUT_VISEE&lt;=18),IF(OR(MID(SITUA_VISEE,1,1)="a",MID(SITUA_VISEE,1,1)="b",MID(SITUA_VISEE,1,1)="c"),REFERENCEMENT_FACADE[[#This Row],[≤ 18 m (situation a à c)]],REFERENCEMENT_FACADE[[#This Row],[≤ 18 m (situation d)]]),
IF(AND(18&lt;HAUT_VISEE,HAUT_VISEE&lt;=28),IF(OR(MID(SITUA_VISEE,1,1)="a",MID(SITUA_VISEE,1,1)="b",MID(SITUA_VISEE,1,1)="c"),REFERENCEMENT_FACADE[[#This Row],[≤ 28 m (situation a à c)]],REFERENCEMENT_FACADE[[#This Row],[≤ 28 m (situation d)]]),
IF(AND(28&lt;HAUT_VISEE,HAUT_VISEE&lt;=34),IF(OR(MID(SITUA_VISEE,1,1)="a",MID(SITUA_VISEE,1,1)="b",MID(SITUA_VISEE,1,1)="c"),REFERENCEMENT_FACADE[[#This Row],[≤ 34 m (situation a à c)]],REFERENCEMENT_FACADE[[#This Row],[≤ 34 m (situation d)]]),
IF(AND(34&lt;HAUT_VISEE,HAUT_VISEE&lt;=36),IF(OR(MID(SITUA_VISEE,1,1)="a",MID(SITUA_VISEE,1,1)="b",MID(SITUA_VISEE,1,1)="c"),REFERENCEMENT_FACADE[[#This Row],[≤ 36 m (situation a à c)]],REFERENCEMENT_FACADE[[#This Row],[≤ 36 m (situation d)]]),
IF(AND(36&lt;HAUT_VISEE,HAUT_VISEE&lt;=40),IF(OR(MID(SITUA_VISEE,1,1)="a",MID(SITUA_VISEE,1,1)="b",MID(SITUA_VISEE,1,1)="c"),REFERENCEMENT_FACADE[[#This Row],[≤ 40 m (situation a à c)]],REFERENCEMENT_FACADE[[#This Row],[≤ 40 m (situation d)]]),
IF(AND(40&lt;HAUT_VISEE,HAUT_VISEE&lt;=50),IF(OR(MID(SITUA_VISEE,1,1)="a",MID(SITUA_VISEE,1,1)="b",MID(SITUA_VISEE,1,1)="c"),REFERENCEMENT_FACADE[[#This Row],[≤ 50 m (situation a à c)]],REFERENCEMENT_FACADE[[#This Row],[≤ 50 m (situation d)]]),"ERREUR"))))))))))</f>
        <v>OUI</v>
      </c>
      <c r="CH53" s="48">
        <f>IF(MID(SITUA_VISEE,1,1)="d",
IF(MID(REFERENCEMENT_FACADE[[#This Row],[≤ 50 m (situation d)]],1,3)="OUI",50,IF(MID(REFERENCEMENT_FACADE[[#This Row],[≤ 40 m (situation d)]],1,3)="OUI",40,IF(MID(REFERENCEMENT_FACADE[[#This Row],[≤ 36 m (situation d)]],1,3)="OUI",36,IF(MID(REFERENCEMENT_FACADE[[#This Row],[≤ 34 m (situation d)]],1,3)="OUI",34,IF(MID(REFERENCEMENT_FACADE[[#This Row],[≤ 28 m (situation d)]],1,3)="OUI",28,IF(MID(REFERENCEMENT_FACADE[[#This Row],[≤ 18 m (situation d)]],1,3)="OUI",18,IF(MID(REFERENCEMENT_FACADE[[#This Row],[≤ 15 m (situation d)]],1,3)="OUI",15,IF(MID(REFERENCEMENT_FACADE[[#This Row],[≤ 10 m (situation d)]],1,3)="OUI",10,IF(MID(REFERENCEMENT_FACADE[[#This Row],[≤ 9 m (situation d)]],1,3)="OUI",9,IF(MID(REFERENCEMENT_FACADE[[#This Row],[≤ 6 m (situation d)]],1,3)="OUI",6,"")))))))))),
IF(MID(REFERENCEMENT_FACADE[[#This Row],[≤ 50 m (situation a à c)]],1,3)="OUI",50,IF(MID(REFERENCEMENT_FACADE[[#This Row],[≤ 40 m (situation a à c)]],1,3)="OUI",40,IF(MID(REFERENCEMENT_FACADE[[#This Row],[≤ 36 m (situation a à c)]],1,3)="OUI",36,IF(MID(REFERENCEMENT_FACADE[[#This Row],[≤ 34 m (situation a à c)]],1,3)="OUI",34,IF(MID(REFERENCEMENT_FACADE[[#This Row],[≤ 28 m (situation a à c)]],1,3)="OUI",28,IF(MID(REFERENCEMENT_FACADE[[#This Row],[≤ 18 m (situation a à c)]],1,3)="OUI",18,IF(MID(REFERENCEMENT_FACADE[[#This Row],[≤ 15 m (situation a à c)]],1,3)="OUI",15,IF(MID(REFERENCEMENT_FACADE[[#This Row],[≤ 10 m (situation a à c)]],1,3)="OUI",10,IF(MID(REFERENCEMENT_FACADE[[#This Row],[≤ 9 m (situation a à c)]],1,3)="OUI",9,IF(MID(REFERENCEMENT_FACADE[[#This Row],[≤ 6 m (situation a à c)]],1,3)="OUI",6,"")))))))))))</f>
        <v>10</v>
      </c>
      <c r="CI53" s="48" t="str">
        <f>IF(RECH_CATEGORIE=TRUE,IF((CATEG_VISEE=LISTES!$O$2),REFERENCEMENT_FACADE[[#This Row],[I]],
IF((CATEG_VISEE=LISTES!$O$3),REFERENCEMENT_FACADE[[#This Row],[II]],
IF((CATEG_VISEE=LISTES!$O$4),REFERENCEMENT_FACADE[[#This Row],[III]],
IF((CATEG_VISEE=LISTES!$O$5),REFERENCEMENT_FACADE[[#This Row],[IV]],"ERREUR")))),
REFERENCEMENT_FACADE[[#This Row],[I]]&amp;CHAR(10)&amp;REFERENCEMENT_FACADE[[#This Row],[II]]&amp;CHAR(10)&amp;REFERENCEMENT_FACADE[[#This Row],[III]]&amp;CHAR(10)&amp;REFERENCEMENT_FACADE[[#This Row],[IV]])</f>
        <v>4
4
4
4</v>
      </c>
      <c r="CJ53" s="48" t="str">
        <f>IF(RECH_CATEGORIE=TRUE,IF(OR(REFERENCEMENT_FACADE[[#This Row],[I]]="NC",REFERENCEMENT_FACADE[[#This Row],[II]]="NC",REFERENCEMENT_FACADE[[#This Row],[III]]="NC",REFERENCEMENT_FACADE[[#This Row],[IV]]="NC"),"ERREUR",IF(MID(ZONE_SIS_VISEE,1,1)&lt;=MID(REFERENCEMENT_FACADE[[#This Row],[IV]],1,1),REFERENCEMENT_FACADE[[#Headers],[IV]],IF(MID(ZONE_SIS_VISEE,1,1)&lt;=MID(REFERENCEMENT_FACADE[[#This Row],[III]],1,1),REFERENCEMENT_FACADE[[#Headers],[III]],IF(MID(ZONE_SIS_VISEE,1,1)&lt;=MID(REFERENCEMENT_FACADE[[#This Row],[II]],1,1),REFERENCEMENT_FACADE[[#Headers],[II]],IF(MID(ZONE_SIS_VISEE,1,1)&lt;=MID(REFERENCEMENT_FACADE[[#This Row],[I]],1,1),REFERENCEMENT_FACADE[[#Headers],[I]],""))))),
REFERENCEMENT_FACADE[[#Headers],[I]]&amp;CHAR(10)&amp;REFERENCEMENT_FACADE[[#Headers],[II]]&amp;CHAR(10)&amp;REFERENCEMENT_FACADE[[#Headers],[III]]&amp;CHAR(10)&amp;REFERENCEMENT_FACADE[[#Headers],[IV]])</f>
        <v>I
II
III
IV</v>
      </c>
      <c r="CK53" s="48" t="str">
        <f>CONCATENATE(IF(MID(REFERENCEMENT_FACADE[[#This Row],[Charpente bois (NF DTU 31.1)]],1,3)="oui",LISTES!$Q$2,""),IF(AND(MID(REFERENCEMENT_FACADE[[#This Row],[COB (NF DTU 31.2)]],1,3)="oui",MID(REFERENCEMENT_FACADE[[#This Row],[Charpente bois (NF DTU 31.1)]],1,3)="oui")," / ",""),IF(MID(REFERENCEMENT_FACADE[[#This Row],[COB (NF DTU 31.2)]],1,3)="oui",LISTES!$Q$3,""),IF(OR(AND(MID(REFERENCEMENT_FACADE[[#This Row],[COB (NF DTU 31.2)]],1,3)="oui",MID(REFERENCEMENT_FACADE[[#This Row],[FOB (NF DTU 31.4)]],1,3)="oui"),AND(MID(REFERENCEMENT_FACADE[[#This Row],[COB (NF DTU 31.2)]],1,3)="oui",MID(REFERENCEMENT_FACADE[[#This Row],[CLT (Sous AT/DTA)]],1,3)="oui"))," / ",""),IF(MID(REFERENCEMENT_FACADE[[#This Row],[FOB (NF DTU 31.4)]],1,3)="oui",LISTES!$Q$4,""),IF(AND(MID(REFERENCEMENT_FACADE[[#This Row],[CLT (Sous AT/DTA)]],1,3)="oui",MID(REFERENCEMENT_FACADE[[#This Row],[FOB (NF DTU 31.4)]],1,3)="oui")," / ",""),IF(MID(REFERENCEMENT_FACADE[[#This Row],[CLT (Sous AT/DTA)]],1,3)="oui",LISTES!$Q$7,IF(MID(REFERENCEMENT_FACADE[[#This Row],[FOB (Sous AT/DTA/ATEx)]],1,3)="oui",LISTES!$Q$5,"")))</f>
        <v>COB (NF DTU 31.2) / CLT (Sous AT/DTA)</v>
      </c>
      <c r="CL53" s="48" t="str">
        <f>IF(AND(RECH_HAUTEUR=TRUE,HAUT_VISEE&lt;&gt;"",SITUA_VISEE&lt;&gt;""),IF(MID(SITUA_VISEE,1,1)="d",
IF(MID(REFERENCEMENT_FACADE[[#This Row],[≤ 50 m (situation d)]],1,3)="OUI","≤ 50 m",IF(MID(REFERENCEMENT_FACADE[[#This Row],[≤ 40 m (situation d)]],1,3)="OUI","≤ 40 m",IF(MID(REFERENCEMENT_FACADE[[#This Row],[≤ 36 m (situation d)]],1,3)="OUI","≤ 36 m",IF(MID(REFERENCEMENT_FACADE[[#This Row],[≤ 34 m (situation d)]],1,3)="OUI","≤ 34 m",IF(MID(REFERENCEMENT_FACADE[[#This Row],[≤ 28 m (situation d)]],1,3)="OUI","≤ 28 m",IF(MID(REFERENCEMENT_FACADE[[#This Row],[≤ 18 m (situation d)]],1,3)="OUI","≤ 18 m",IF(MID(REFERENCEMENT_FACADE[[#This Row],[≤ 15 m (situation d)]],1,3)="OUI","≤ 15 m",IF(MID(REFERENCEMENT_FACADE[[#This Row],[≤ 10 m (situation d)]],1,3)="OUI","≤ 10 m",IF(MID(REFERENCEMENT_FACADE[[#This Row],[≤ 9 m (situation d)]],1,3)="OUI","≤ 9 m",IF(MID(REFERENCEMENT_FACADE[[#This Row],[≤ 6 m (situation d)]],1,3)="OUI","≤ 6 m","")))))))))),
IF(MID(REFERENCEMENT_FACADE[[#This Row],[≤ 50 m (situation a à c)]],1,3)="OUI","≤ 50 m",IF(MID(REFERENCEMENT_FACADE[[#This Row],[≤ 40 m (situation a à c)]],1,3)="OUI","≤ 40 m",IF(MID(REFERENCEMENT_FACADE[[#This Row],[≤ 36 m (situation a à c)]],1,3)="OUI","≤ 36 m",IF(MID(REFERENCEMENT_FACADE[[#This Row],[≤ 34 m (situation a à c)]],1,3)="OUI","≤ 34 m",IF(MID(REFERENCEMENT_FACADE[[#This Row],[≤ 28 m (situation a à c)]],1,3)="OUI","≤ 28 m",IF(MID(REFERENCEMENT_FACADE[[#This Row],[≤ 18 m (situation a à c)]],1,3)="OUI","≤ 18 m",IF(MID(REFERENCEMENT_FACADE[[#This Row],[≤ 15 m (situation a à c)]],1,3)="OUI","≤ 15 m",IF(MID(REFERENCEMENT_FACADE[[#This Row],[≤ 10 m (situation a à c)]],1,3)="OUI","≤ 10 m",IF(MID(REFERENCEMENT_FACADE[[#This Row],[≤ 9 m (situation a à c)]],1,3)="OUI","≤ 9 m",IF(MID(REFERENCEMENT_FACADE[[#This Row],[≤ 6 m (situation a à c)]],1,3)="OUI","≤ 6 m",""))))))))))),
CONCATENATE(IF(MID(REFERENCEMENT_FACADE[[#This Row],[≤ 50 m (situation a à c)]],1,3)="OUI","(Situation a à c) h≤ 50 m"&amp;CHAR(10),IF(MID(REFERENCEMENT_FACADE[[#This Row],[≤ 40 m (situation a à c)]],1,3)="OUI","(Situation a à c) h≤ 40 m"&amp;CHAR(10),IF(MID(REFERENCEMENT_FACADE[[#This Row],[≤ 36 m (situation a à c)]],1,3)="OUI","(Situation a à c) h≤ 36 m"&amp;CHAR(10),IF(MID(REFERENCEMENT_FACADE[[#This Row],[≤ 34 m (situation a à c)]],1,3)="OUI","(Situation a à c) h≤ 34 m"&amp;CHAR(10),IF(MID(REFERENCEMENT_FACADE[[#This Row],[≤ 28 m (situation a à c)]],1,3)="OUI","(Situation a à c) h≤ 28 m"&amp;CHAR(10),IF(MID(REFERENCEMENT_FACADE[[#This Row],[≤ 18 m (situation a à c)]],1,3)="OUI","(Situation a à c) h≤ 18 m"&amp;CHAR(10),IF(MID(REFERENCEMENT_FACADE[[#This Row],[≤ 15 m (situation a à c)]],1,3)="OUI","(Situation a à c) h≤ 15 m"&amp;CHAR(10),IF(MID(REFERENCEMENT_FACADE[[#This Row],[≤ 10 m (situation a à c)]],1,3)="OUI","(Situation a à c) h≤ 10 m"&amp;CHAR(10),IF(MID(REFERENCEMENT_FACADE[[#This Row],[≤ 9 m (situation a à c)]],1,3)="OUI","(Situation a à c) h≤ 9 m"&amp;CHAR(10),IF(MID(REFERENCEMENT_FACADE[[#This Row],[≤ 6 m (situation a à c)]],1,3)="OUI","(Situation a à c) h≤ 6 m"&amp;CHAR(10),"")))))))))),IF(MID(REFERENCEMENT_FACADE[[#This Row],[≤ 50 m (situation d)]],1,3)="OUI","(Situation d) h≤ 50 m",IF(MID(REFERENCEMENT_FACADE[[#This Row],[≤ 40 m (situation d)]],1,3)="OUI","(Situation d) h≤ 40 m",IF(MID(REFERENCEMENT_FACADE[[#This Row],[≤ 36 m (situation d)]],1,3)="OUI","(Situation d) h≤ 36 m",IF(MID(REFERENCEMENT_FACADE[[#This Row],[≤ 34 m (situation d)]],1,3)="OUI","(Situation d) h≤ 34 m",IF(MID(REFERENCEMENT_FACADE[[#This Row],[≤ 28 m (situation d)]],1,3)="OUI","(Situation d) h≤ 28 m",IF(MID(REFERENCEMENT_FACADE[[#This Row],[≤ 18 m (situation d)]],1,3)="OUI","(Situation d) h≤ 18 m",IF(MID(REFERENCEMENT_FACADE[[#This Row],[≤ 15 m (situation d)]],1,3)="OUI","(Situation d) h≤ 15 m",IF(MID(REFERENCEMENT_FACADE[[#This Row],[≤ 10 m (situation d)]],1,3)="OUI","(Situation d) h≤ 10 m",IF(MID(REFERENCEMENT_FACADE[[#This Row],[≤ 9 m (situation d)]],1,3)="OUI","(Situation d) h≤ 9 m",IF(MID(REFERENCEMENT_FACADE[[#This Row],[≤ 6 m (situation d)]],1,3)="OUI","(Situation d) h≤ 6 m",""))))))))))))</f>
        <v>(Situation a à c) h≤ 10 m
(Situation d) h≤ 6 m</v>
      </c>
      <c r="CM53" s="48" t="str">
        <f>IF(OR(RECH_HAUTEUR=FALSE,HAUT_VISEE="",SITUA_VISEE=""),REFERENCEMENT_FACADE[[#This Row],[Cas où rien n''est sélectionné en hauteur]],
IF((HAUT_VISEE&lt;=6),IF(OR(MID(SITUA_VISEE,1,1)="a",MID(SITUA_VISEE,1,1)="b",MID(SITUA_VISEE,1,1)="c"),REFERENCEMENT_FACADE[[#This Row],[≤ 6 m (a à c)]],REFERENCEMENT_FACADE[[#This Row],[≤ 6 m (d)]]),
IF(AND(6&lt;HAUT_VISEE,HAUT_VISEE&lt;=9),IF(OR(MID(SITUA_VISEE,1,1)="a",MID(SITUA_VISEE,1,1)="b",MID(SITUA_VISEE,1,1)="c"),REFERENCEMENT_FACADE[[#This Row],[≤ 9 m (a à c)]],REFERENCEMENT_FACADE[[#This Row],[≤ 9 m (d)]]),
IF(AND(9&lt;HAUT_VISEE,HAUT_VISEE&lt;=10),IF(OR(MID(SITUA_VISEE,1,1)="a",MID(SITUA_VISEE,1,1)="b",MID(SITUA_VISEE,1,1)="c"),REFERENCEMENT_FACADE[[#This Row],[≤ 10 m (a à c)]],REFERENCEMENT_FACADE[[#This Row],[≤ 10 m (d)]]),
IF(AND(10&lt;HAUT_VISEE,HAUT_VISEE&lt;=18),IF(OR(MID(SITUA_VISEE,1,1)="a",MID(SITUA_VISEE,1,1)="b",MID(SITUA_VISEE,1,1)="c"),REFERENCEMENT_FACADE[[#This Row],[≤ 18 m (a à c)]],REFERENCEMENT_FACADE[[#This Row],[≤ 18 m (d)]]),
IF(AND(18&lt;HAUT_VISEE,HAUT_VISEE&lt;=28),IF(OR(MID(SITUA_VISEE,1,1)="a",MID(SITUA_VISEE,1,1)="b",MID(SITUA_VISEE,1,1)="c"),REFERENCEMENT_FACADE[[#This Row],[≤ 28 m (a à c)]],REFERENCEMENT_FACADE[[#This Row],[≤ 28 m (d)]]),
IF(AND(28&lt;HAUT_VISEE,HAUT_VISEE&lt;=34),IF(OR(MID(SITUA_VISEE,1,1)="a",MID(SITUA_VISEE,1,1)="b",MID(SITUA_VISEE,1,1)="c"),REFERENCEMENT_FACADE[[#This Row],[≤ 34 m (a à c)]],REFERENCEMENT_FACADE[[#This Row],[≤ 34 m (d)]]),
IF(AND(34&lt;HAUT_VISEE,HAUT_VISEE&lt;=36),IF(OR(MID(SITUA_VISEE,1,1)="a",MID(SITUA_VISEE,1,1)="b",MID(SITUA_VISEE,1,1)="c"),REFERENCEMENT_FACADE[[#This Row],[≤ 36 m (a à c)]],REFERENCEMENT_FACADE[[#This Row],[≤ 36 m (d)]]),
IF(AND(36&lt;HAUT_VISEE,HAUT_VISEE&lt;=40),IF(OR(MID(SITUA_VISEE,1,1)="a",MID(SITUA_VISEE,1,1)="b",MID(SITUA_VISEE,1,1)="c"),REFERENCEMENT_FACADE[[#This Row],[≤ 40 m (a à c)]],REFERENCEMENT_FACADE[[#This Row],[≤ 40 m (d)]]),
IF(AND(40&lt;HAUT_VISEE,HAUT_VISEE&lt;=50),IF(OR(MID(SITUA_VISEE,1,1)="a",MID(SITUA_VISEE,1,1)="b",MID(SITUA_VISEE,1,1)="c"),REFERENCEMENT_FACADE[[#This Row],[≤ 50 m (a à c)]],REFERENCEMENT_FACADE[[#This Row],[≤ 50 m (d)]])))))))))))</f>
        <v>Nb : Le critère de recherche par hauteur n'étant pas coché ou les données (hauteur ou situation) n'étant pas saisies, l'utilisateur est alerté qu'il peut exister des limites de hauteurs et des dispositions particulières données dans le référentiel technique du procédé qui ne sont pas affichées. 
Le logiciel peut les faire apparaitre, pour ce faire : 
 - la case de recherche en fonction de la hauteur doit être cochée ;
 - les données de hauteur ET de situation du bâtiment doivent être saisies.</v>
      </c>
      <c r="CN53" s="117">
        <f ca="1">REFERENCEMENT_FACADE[[#This Row],[VALIDITE]]</f>
        <v>1</v>
      </c>
      <c r="CO53" s="48">
        <f>IF(RECH_SUPPORT=TRUE,IF(MID(REFERENCEMENT_FACADE[[#This Row],[Colonne support visé]],1,3)="OUI",1,IF(OR(MID(REFERENCEMENT_FACADE[[#This Row],[Colonne support visé]],1,3)="non",MID(REFERENCEMENT_FACADE[[#This Row],[Colonne support visé]],1,2)="SO"),0,0)),1)</f>
        <v>1</v>
      </c>
      <c r="CP53" s="48">
        <f>IF(RECH_HAUTEUR=FALSE,1,IF(AND(MID(REFERENCEMENT_FACADE[[#This Row],[Colonne situation visé]],1,3)="oui",HAUT_VISEE&lt;=REFERENCEMENT_FACADE[[#This Row],[LIMITATION DE HAUTEUR DE FACADE]],HAUT_VISEE&lt;&gt;"",SITUA_VISEE&lt;&gt;""),1,IF(MID(REFERENCEMENT_FACADE[[#This Row],[Colonne situation visé]],1,3)="non",0,"ERREUR")))</f>
        <v>1</v>
      </c>
      <c r="CQ53" s="48">
        <f>IF(RECH_CATEGORIE=FALSE,1,IF(REFERENCEMENT_FACADE[[#This Row],[Colonne catégorie visée]]="ERREUR",0,IF(AND(RECH_CATEGORIE=TRUE,MATCH(VALUE(LEFT(REFERENCEMENT_FACADE[[#This Row],[Colonne zone visée]],1)),LISTE_ZONE_SISMIQUE,0)&gt;=MATCH(ZONE_SIS_VISEE,LISTE_ZONE_SISMIQUE,0),MATCH(REFERENCEMENT_FACADE[[#This Row],[Colonne catégorie visée]],LISTE_CATEGORIE_BATIMENT,0)&gt;=MATCH(CATEG_VISEE,LISTE_CATEGORIE_BATIMENT,0)),1,0)))</f>
        <v>1</v>
      </c>
      <c r="CR53" s="48">
        <f ca="1">IF(REFERENCEMENT_FACADE[[#This Row],[Eligibilité procédé]]&lt;&gt;0,COUNTIF(REFERENCEMENT_FACADE[Eligibilité procédé],"&lt;="&amp;REFERENCEMENT_FACADE[[#This Row],[Eligibilité procédé]])-COUNTIF(REFERENCEMENT_FACADE[Eligibilité procédé],"=0"),ROWS(REFERENCEMENT_FACADE[Ordre]))</f>
        <v>36</v>
      </c>
      <c r="CS53" s="48">
        <f ca="1">IF(COUNTIF((REFERENCEMENT_FACADE[[#This Row],[Validité]:[zone de simicité]]),"&lt;&gt;"&amp;"")=SUM(REFERENCEMENT_FACADE[[#This Row],[Validité]:[zone de simicité]]),ROW(REFERENCEMENT_FACADE[[#This Row],[zone de simicité]]),"")</f>
        <v>53</v>
      </c>
      <c r="CT53" s="48" t="str">
        <f>CONCATENATE(REFERENCEMENT_FACADE[[#This Row],[TYPE DE DOCUMENT DE REFERENCE]]," ",REFERENCEMENT_FACADE[[#This Row],[REF]]," du procédé ",REFERENCEMENT_FACADE[[#This Row],[NOM COMMERCIAL DU PROCEDE]]," : vise la pose sur : ",IF(MID(REFERENCEMENT_FACADE[[#This Row],[COB (NF DTU 31.2)]],1,3)="OUI","COB (NF DTU 31.2) ; ",""),IF(MID(REFERENCEMENT_FACADE[[#This Row],[CLT (Sous AT/DTA)]],1,3)="OUI","CLT (Sous AT/DTA)) ; ",""),IF(MID(REFERENCEMENT_FACADE[[#This Row],[FOB (NF DTU 31.4)]],1,3)="OUI","FOB (NF DTU 31.4) ; ",""),IF(MID(REFERENCEMENT_FACADE[[#This Row],[FOB (Sous AT/DTA/ATEx)]],1,3)="OUI","FOB (Sous AT/DTA/ATEx) ; ",""),"pour une hauteur max de ",REFERENCEMENT_FACADE[[#This Row],[LIMITATION DE HAUTEUR DE FACADE]],"m")</f>
        <v>Avis Technique 2.2/20-1807_V1 du procédé Système céramique FV PORCELANOSA GROUPE Fixation Invisible : vise la pose sur : COB (NF DTU 31.2) ; CLT (Sous AT/DTA)) ; pour une hauteur max de 10m</v>
      </c>
    </row>
    <row r="54" spans="1:98" s="5" customFormat="1" ht="216" x14ac:dyDescent="0.3">
      <c r="A54" s="121">
        <v>44230</v>
      </c>
      <c r="B54" s="79" t="s">
        <v>120</v>
      </c>
      <c r="C54" s="126" t="s">
        <v>1565</v>
      </c>
      <c r="D54" s="79" t="s">
        <v>104</v>
      </c>
      <c r="E54" s="79" t="s">
        <v>104</v>
      </c>
      <c r="F54" s="43" t="s">
        <v>203</v>
      </c>
      <c r="G54" s="44" t="s">
        <v>204</v>
      </c>
      <c r="H54" s="52" t="s">
        <v>27</v>
      </c>
      <c r="I54" s="53" t="s">
        <v>9</v>
      </c>
      <c r="J54" s="39" t="s">
        <v>10</v>
      </c>
      <c r="K54" s="39" t="s">
        <v>10</v>
      </c>
      <c r="L54" s="68" t="str">
        <f>IF(REFERENCEMENT_FACADE[[#This Row],[Charpente bois (NF DTU 31.1)]]="OUI","SO",IF(OR(REFERENCEMENT_FACADE[[#This Row],[FOB (Sous AT/DTA/ATEx)]]="OUI",REFERENCEMENT_FACADE[[#This Row],[FOB (NF DTU 31.4)]]="OUI"),"OUI","SO"))</f>
        <v>SO</v>
      </c>
      <c r="M54" s="65" t="s">
        <v>159</v>
      </c>
      <c r="N54" s="42" t="s">
        <v>9</v>
      </c>
      <c r="O54" s="43" t="s">
        <v>9</v>
      </c>
      <c r="P54" s="43" t="s">
        <v>9</v>
      </c>
      <c r="Q54" s="43" t="s">
        <v>10</v>
      </c>
      <c r="R54" s="43" t="s">
        <v>10</v>
      </c>
      <c r="S54" s="43" t="s">
        <v>10</v>
      </c>
      <c r="T54" s="43" t="s">
        <v>10</v>
      </c>
      <c r="U54" s="43" t="s">
        <v>10</v>
      </c>
      <c r="V54" s="43" t="s">
        <v>10</v>
      </c>
      <c r="W54" s="44" t="s">
        <v>10</v>
      </c>
      <c r="X54" s="45" t="s">
        <v>9</v>
      </c>
      <c r="Y54" s="43" t="s">
        <v>10</v>
      </c>
      <c r="Z54" s="43" t="s">
        <v>10</v>
      </c>
      <c r="AA54" s="43" t="s">
        <v>10</v>
      </c>
      <c r="AB54" s="43" t="s">
        <v>10</v>
      </c>
      <c r="AC54" s="43" t="s">
        <v>10</v>
      </c>
      <c r="AD54" s="43" t="s">
        <v>10</v>
      </c>
      <c r="AE54" s="43" t="s">
        <v>10</v>
      </c>
      <c r="AF54" s="43" t="s">
        <v>10</v>
      </c>
      <c r="AG54" s="44" t="s">
        <v>10</v>
      </c>
      <c r="AH54" s="163"/>
      <c r="AI54" s="164"/>
      <c r="AJ54" s="120" t="s">
        <v>1726</v>
      </c>
      <c r="AK54" s="120" t="s">
        <v>1726</v>
      </c>
      <c r="AL54" s="120" t="s">
        <v>1726</v>
      </c>
      <c r="AM54" s="41"/>
      <c r="AN54" s="41"/>
      <c r="AO54" s="41"/>
      <c r="AP54" s="41"/>
      <c r="AQ54" s="41"/>
      <c r="AR54" s="41"/>
      <c r="AS54" s="41"/>
      <c r="AT54" s="120" t="s">
        <v>1726</v>
      </c>
      <c r="AU54" s="41"/>
      <c r="AV54" s="41"/>
      <c r="AW54" s="41"/>
      <c r="AX54" s="41"/>
      <c r="AY54" s="41"/>
      <c r="AZ54" s="41"/>
      <c r="BA54" s="41"/>
      <c r="BB54" s="41"/>
      <c r="BC54" s="41"/>
      <c r="BD54" s="84" t="s">
        <v>1408</v>
      </c>
      <c r="BE54" s="42">
        <v>4</v>
      </c>
      <c r="BF54" s="43">
        <v>4</v>
      </c>
      <c r="BG54" s="43">
        <v>4</v>
      </c>
      <c r="BH54" s="43">
        <v>4</v>
      </c>
      <c r="BI54" s="135"/>
      <c r="BJ54" s="40" t="s">
        <v>1394</v>
      </c>
      <c r="BK54" s="159" t="s">
        <v>152</v>
      </c>
      <c r="BL54" s="42">
        <v>0</v>
      </c>
      <c r="BM54" s="43" t="s">
        <v>14</v>
      </c>
      <c r="BN54" s="43" t="s">
        <v>12</v>
      </c>
      <c r="BO54" s="43" t="s">
        <v>205</v>
      </c>
      <c r="BP54" s="87">
        <v>44103</v>
      </c>
      <c r="BQ54" s="87">
        <v>44186</v>
      </c>
      <c r="BR54" s="87">
        <v>46446</v>
      </c>
      <c r="BS54" s="123">
        <f ca="1">+(REFERENCEMENT_FACADE[[#This Row],[AVIS LIMITE AU / VALIDITE]]&gt;=TODAY())*1</f>
        <v>1</v>
      </c>
      <c r="BT54" s="43" t="s">
        <v>9</v>
      </c>
      <c r="BU54" s="43" t="str">
        <f ca="1">IF(REFERENCEMENT_FACADE[[#This Row],[ -&gt; AT/DTA : Sur liste verte C2p (OUI/NON)
-&gt; ATex (Avis favorable / Avis défavorable)
-&gt; Autre : SO]]&lt;&gt;"",IF(AND(OR(REFERENCEMENT_FACADE[[#This Row],[ -&gt; AT/DTA : Sur liste verte C2p (OUI/NON)
-&gt; ATex (Avis favorable / Avis défavorable)
-&gt; Autre : SO]]="OUI",REFERENCEMENT_FACADE[[#This Row],[ -&gt; AT/DTA : Sur liste verte C2p (OUI/NON)
-&gt; ATex (Avis favorable / Avis défavorable)
-&gt; Autre : SO]]="FAVORABLE",REFERENCEMENT_FACADE[[#This Row],[ -&gt; AT/DTA : Sur liste verte C2p (OUI/NON)
-&gt; ATex (Avis favorable / Avis défavorable)
-&gt; Autre : SO]]="SO
(DTU)",REFERENCEMENT_FACADE[[#This Row],[ -&gt; AT/DTA : Sur liste verte C2p (OUI/NON)
-&gt; ATex (Avis favorable / Avis défavorable)
-&gt; Autre : SO]]="SO 
(RECO -RAGE)",REFERENCEMENT_FACADE[[#This Row],[ -&gt; AT/DTA : Sur liste verte C2p (OUI/NON)
-&gt; ATex (Avis favorable / Avis défavorable)
-&gt; Autre : SO]]="OUI AVEC UN SUIVI DU RETOUR D'EXPERIENCE",
REFERENCEMENT_FACADE[[#This Row],[ -&gt; AT/DTA : Sur liste verte C2p (OUI/NON)
-&gt; ATex (Avis favorable / Avis défavorable)
-&gt; Autre : SO]]="SO 
(RP)"),REFERENCEMENT_FACADE[[#This Row],[VALIDITE]]=1),"TC",IF(REFERENCEMENT_FACADE[[#This Row],[VALIDITE]]=0,"TNC"&amp;CHAR(10)&amp;"(L'évaluation technique n'est plus valide)",IF(REFERENCEMENT_FACADE[[#This Row],[TYPE DE DOCUMENT DE REFERENCE]]="Appréciation Technique de Transition","TNC"&amp;CHAR(10)&amp;"(Les Appréciations Techniques de Transition ne sont pas reconnues en technique courante)",IF(REFERENCEMENT_FACADE[[#This Row],[ -&gt; AT/DTA : Sur liste verte C2p (OUI/NON)
-&gt; ATex (Avis favorable / Avis défavorable)
-&gt; Autre : SO]]="NON (EVALUATION RECENTE)","TNC"&amp;CHAR(10)&amp;"(Non sur liste verte de la C2p à date de référencement / EVALUATION RECENTE)","TNC"&amp;CHAR(10)&amp;"(N'est pas sur liste verte de la C2p à date du référencement)")))))</f>
        <v>TC</v>
      </c>
      <c r="BV54" s="44" t="s">
        <v>850</v>
      </c>
      <c r="BW54" s="42"/>
      <c r="BX54" s="43"/>
      <c r="BY54" s="44"/>
      <c r="BZ54" s="58" t="s">
        <v>657</v>
      </c>
      <c r="CA54" s="134" t="s">
        <v>566</v>
      </c>
      <c r="CB54" s="136"/>
      <c r="CC54" s="48" t="str">
        <f>IF(OR(REFERENCEMENT_FACADE[[#This Row],[TYPE DE DOCUMENT DE REFERENCE]]="Document Technique d'Application (DTA)",REFERENCEMENT_FACADE[[#This Row],[TYPE DE DOCUMENT DE REFERENCE]]="Avis Technique"),CONCATENATE("https://evaluation.cstb.fr/fr/avis-technique/detail/",SUBSTITUTE(REFERENCEMENT_FACADE[[#This Row],[REF]],"/","-"),"/"),IF(REFERENCEMENT_FACADE[[#This Row],[TYPE DE DOCUMENT DE REFERENCE]]=("Appréciation Technique d'Expérimentation (ATEx cas a)"),CONCATENATE("https://evaluation.cstb.fr/fr/appreciation-technique-expertise-atex/detail/",SUBSTITUTE(REFERENCEMENT_FACADE[[#This Row],[REF]],"_","-"),"/"),CONCATENATE("https://evaluation.cstb.fr/fr/appreciation-technique-transition-att/download/att-",SUBSTITUTE(SUBSTITUTE(REFERENCEMENT_FACADE[[#This Row],[REF]],"/","-"),"_","-"),"/")))</f>
        <v>https://evaluation.cstb.fr/fr/avis-technique/detail/2.2-20-1806_V1/</v>
      </c>
      <c r="CD54" s="48" t="s">
        <v>793</v>
      </c>
      <c r="CE54" s="48" t="str">
        <f>CONCATENATE(IF(REFERENCEMENT_FACADE[[#This Row],[Ancienne version]]=""," ",CONCATENATE(IF(OR(REFERENCEMENT_FACADE[[#This Row],[TYPE DE DOCUMENT DE REFERENCE]]="Avis Technique",REFERENCEMENT_FACADE[[#This Row],[TYPE DE DOCUMENT DE REFERENCE]]="ATEx"),"L'","Le "),REFERENCEMENT_FACADE[[#This Row],[TYPE DE DOCUMENT DE REFERENCE]]," n°",REFERENCEMENT_FACADE[[#This Row],[REF]]," annule et remplace ",IF(OR(REFERENCEMENT_FACADE[[#This Row],[TYPE DE DOCUMENT DE REFERENCE]]="Avis Technique",REFERENCEMENT_FACADE[[#This Row],[TYPE DE DOCUMENT DE REFERENCE]]="ATEx"),"l' ","le "),REFERENCEMENT_FACADE[[#This Row],[TYPE DE DOCUMENT DE REFERENCE]]," n° ",REFERENCEMENT_FACADE[[#This Row],[Ancienne version]])),
IF(AND(REFERENCEMENT_FACADE[[#This Row],[Ancienne version]]&lt;&gt;"",REFERENCEMENT_FACADE[[#This Row],[ -&gt; AT/DTA : Sur liste verte C2p (OUI/NON)
-&gt; ATex (Avis favorable / Avis défavorable)
-&gt; Autre : SO]]="OUI"),CHAR(10),""),
IF(REFERENCEMENT_FACADE[[#This Row],[ -&gt; AT/DTA : Sur liste verte C2p (OUI/NON)
-&gt; ATex (Avis favorable / Avis défavorable)
-&gt; Autre : SO]]="OUI","Sur liste verte de la C2p à la date du référencement",""))</f>
        <v>L'Avis Technique n°2.2/20-1806_V1 annule et remplace l' Avis Technique n° 2/15-1700
Sur liste verte de la C2p à la date du référencement</v>
      </c>
      <c r="CF54" s="48" t="str">
        <f>IF((SUPP_VISE=LISTES!$Q$2),REFERENCEMENT_FACADE[[#This Row],[Charpente bois (NF DTU 31.1)]],
IF((SUPP_VISE=LISTES!$Q$3),REFERENCEMENT_FACADE[[#This Row],[COB (NF DTU 31.2)]],
IF((SUPP_VISE=LISTES!$Q$4),REFERENCEMENT_FACADE[[#This Row],[FOB (NF DTU 31.4)]],
IF((SUPP_VISE=LISTES!$Q$5),REFERENCEMENT_FACADE[[#This Row],[FOB (Sous AT/DTA/ATEx)]],
IF((SUPP_VISE=LISTES!$Q$6),REFERENCEMENT_FACADE[[#This Row],[FOB (NF DTU 31.4 et/ou Sous AT/DTA/Atex)]],
IF((SUPP_VISE=LISTES!$Q$7),REFERENCEMENT_FACADE[[#This Row],[CLT (Sous AT/DTA)]],"ERREUR"))))))</f>
        <v>ERREUR</v>
      </c>
      <c r="CG54" s="48" t="str">
        <f>IF((HAUT_VISEE&lt;=6),IF(OR(MID(SITUA_VISEE,1,1)="a",MID(SITUA_VISEE,1,1)="b",MID(SITUA_VISEE,1,1)="c"),REFERENCEMENT_FACADE[[#This Row],[≤ 6 m (situation a à c)]],REFERENCEMENT_FACADE[[#This Row],[≤ 6 m (situation d)]]),
IF(AND(6&lt;HAUT_VISEE,HAUT_VISEE&lt;=9),IF(OR(MID(SITUA_VISEE,1,1)="a",MID(SITUA_VISEE,1,1)="b",MID(SITUA_VISEE,1,1)="c"),REFERENCEMENT_FACADE[[#This Row],[≤ 9 m (situation a à c)]],REFERENCEMENT_FACADE[[#This Row],[≤ 9 m (situation d)]]),
IF(AND(9&lt;HAUT_VISEE,HAUT_VISEE&lt;=10),IF(OR(MID(SITUA_VISEE,1,1)="a",MID(SITUA_VISEE,1,1)="b",MID(SITUA_VISEE,1,1)="c"),REFERENCEMENT_FACADE[[#This Row],[≤ 10 m (situation a à c)]],REFERENCEMENT_FACADE[[#This Row],[≤ 10 m (situation d)]]),
IF(AND(10&lt;HAUT_VISEE,HAUT_VISEE&lt;=18),IF(OR(MID(SITUA_VISEE,1,1)="a",MID(SITUA_VISEE,1,1)="b",MID(SITUA_VISEE,1,1)="c"),REFERENCEMENT_FACADE[[#This Row],[≤ 15 m (situation a à c)]],REFERENCEMENT_FACADE[[#This Row],[≤ 15 m (situation d)]]),
IF(AND(10&lt;HAUT_VISEE,HAUT_VISEE&lt;=18),IF(OR(MID(SITUA_VISEE,1,1)="a",MID(SITUA_VISEE,1,1)="b",MID(SITUA_VISEE,1,1)="c"),REFERENCEMENT_FACADE[[#This Row],[≤ 18 m (situation a à c)]],REFERENCEMENT_FACADE[[#This Row],[≤ 18 m (situation d)]]),
IF(AND(18&lt;HAUT_VISEE,HAUT_VISEE&lt;=28),IF(OR(MID(SITUA_VISEE,1,1)="a",MID(SITUA_VISEE,1,1)="b",MID(SITUA_VISEE,1,1)="c"),REFERENCEMENT_FACADE[[#This Row],[≤ 28 m (situation a à c)]],REFERENCEMENT_FACADE[[#This Row],[≤ 28 m (situation d)]]),
IF(AND(28&lt;HAUT_VISEE,HAUT_VISEE&lt;=34),IF(OR(MID(SITUA_VISEE,1,1)="a",MID(SITUA_VISEE,1,1)="b",MID(SITUA_VISEE,1,1)="c"),REFERENCEMENT_FACADE[[#This Row],[≤ 34 m (situation a à c)]],REFERENCEMENT_FACADE[[#This Row],[≤ 34 m (situation d)]]),
IF(AND(34&lt;HAUT_VISEE,HAUT_VISEE&lt;=36),IF(OR(MID(SITUA_VISEE,1,1)="a",MID(SITUA_VISEE,1,1)="b",MID(SITUA_VISEE,1,1)="c"),REFERENCEMENT_FACADE[[#This Row],[≤ 36 m (situation a à c)]],REFERENCEMENT_FACADE[[#This Row],[≤ 36 m (situation d)]]),
IF(AND(36&lt;HAUT_VISEE,HAUT_VISEE&lt;=40),IF(OR(MID(SITUA_VISEE,1,1)="a",MID(SITUA_VISEE,1,1)="b",MID(SITUA_VISEE,1,1)="c"),REFERENCEMENT_FACADE[[#This Row],[≤ 40 m (situation a à c)]],REFERENCEMENT_FACADE[[#This Row],[≤ 40 m (situation d)]]),
IF(AND(40&lt;HAUT_VISEE,HAUT_VISEE&lt;=50),IF(OR(MID(SITUA_VISEE,1,1)="a",MID(SITUA_VISEE,1,1)="b",MID(SITUA_VISEE,1,1)="c"),REFERENCEMENT_FACADE[[#This Row],[≤ 50 m (situation a à c)]],REFERENCEMENT_FACADE[[#This Row],[≤ 50 m (situation d)]]),"ERREUR"))))))))))</f>
        <v>OUI</v>
      </c>
      <c r="CH54" s="48">
        <f>IF(MID(SITUA_VISEE,1,1)="d",
IF(MID(REFERENCEMENT_FACADE[[#This Row],[≤ 50 m (situation d)]],1,3)="OUI",50,IF(MID(REFERENCEMENT_FACADE[[#This Row],[≤ 40 m (situation d)]],1,3)="OUI",40,IF(MID(REFERENCEMENT_FACADE[[#This Row],[≤ 36 m (situation d)]],1,3)="OUI",36,IF(MID(REFERENCEMENT_FACADE[[#This Row],[≤ 34 m (situation d)]],1,3)="OUI",34,IF(MID(REFERENCEMENT_FACADE[[#This Row],[≤ 28 m (situation d)]],1,3)="OUI",28,IF(MID(REFERENCEMENT_FACADE[[#This Row],[≤ 18 m (situation d)]],1,3)="OUI",18,IF(MID(REFERENCEMENT_FACADE[[#This Row],[≤ 15 m (situation d)]],1,3)="OUI",15,IF(MID(REFERENCEMENT_FACADE[[#This Row],[≤ 10 m (situation d)]],1,3)="OUI",10,IF(MID(REFERENCEMENT_FACADE[[#This Row],[≤ 9 m (situation d)]],1,3)="OUI",9,IF(MID(REFERENCEMENT_FACADE[[#This Row],[≤ 6 m (situation d)]],1,3)="OUI",6,"")))))))))),
IF(MID(REFERENCEMENT_FACADE[[#This Row],[≤ 50 m (situation a à c)]],1,3)="OUI",50,IF(MID(REFERENCEMENT_FACADE[[#This Row],[≤ 40 m (situation a à c)]],1,3)="OUI",40,IF(MID(REFERENCEMENT_FACADE[[#This Row],[≤ 36 m (situation a à c)]],1,3)="OUI",36,IF(MID(REFERENCEMENT_FACADE[[#This Row],[≤ 34 m (situation a à c)]],1,3)="OUI",34,IF(MID(REFERENCEMENT_FACADE[[#This Row],[≤ 28 m (situation a à c)]],1,3)="OUI",28,IF(MID(REFERENCEMENT_FACADE[[#This Row],[≤ 18 m (situation a à c)]],1,3)="OUI",18,IF(MID(REFERENCEMENT_FACADE[[#This Row],[≤ 15 m (situation a à c)]],1,3)="OUI",15,IF(MID(REFERENCEMENT_FACADE[[#This Row],[≤ 10 m (situation a à c)]],1,3)="OUI",10,IF(MID(REFERENCEMENT_FACADE[[#This Row],[≤ 9 m (situation a à c)]],1,3)="OUI",9,IF(MID(REFERENCEMENT_FACADE[[#This Row],[≤ 6 m (situation a à c)]],1,3)="OUI",6,"")))))))))))</f>
        <v>10</v>
      </c>
      <c r="CI54" s="48" t="str">
        <f>IF(RECH_CATEGORIE=TRUE,IF((CATEG_VISEE=LISTES!$O$2),REFERENCEMENT_FACADE[[#This Row],[I]],
IF((CATEG_VISEE=LISTES!$O$3),REFERENCEMENT_FACADE[[#This Row],[II]],
IF((CATEG_VISEE=LISTES!$O$4),REFERENCEMENT_FACADE[[#This Row],[III]],
IF((CATEG_VISEE=LISTES!$O$5),REFERENCEMENT_FACADE[[#This Row],[IV]],"ERREUR")))),
REFERENCEMENT_FACADE[[#This Row],[I]]&amp;CHAR(10)&amp;REFERENCEMENT_FACADE[[#This Row],[II]]&amp;CHAR(10)&amp;REFERENCEMENT_FACADE[[#This Row],[III]]&amp;CHAR(10)&amp;REFERENCEMENT_FACADE[[#This Row],[IV]])</f>
        <v>4
4
4
4</v>
      </c>
      <c r="CJ54" s="48" t="str">
        <f>IF(RECH_CATEGORIE=TRUE,IF(OR(REFERENCEMENT_FACADE[[#This Row],[I]]="NC",REFERENCEMENT_FACADE[[#This Row],[II]]="NC",REFERENCEMENT_FACADE[[#This Row],[III]]="NC",REFERENCEMENT_FACADE[[#This Row],[IV]]="NC"),"ERREUR",IF(MID(ZONE_SIS_VISEE,1,1)&lt;=MID(REFERENCEMENT_FACADE[[#This Row],[IV]],1,1),REFERENCEMENT_FACADE[[#Headers],[IV]],IF(MID(ZONE_SIS_VISEE,1,1)&lt;=MID(REFERENCEMENT_FACADE[[#This Row],[III]],1,1),REFERENCEMENT_FACADE[[#Headers],[III]],IF(MID(ZONE_SIS_VISEE,1,1)&lt;=MID(REFERENCEMENT_FACADE[[#This Row],[II]],1,1),REFERENCEMENT_FACADE[[#Headers],[II]],IF(MID(ZONE_SIS_VISEE,1,1)&lt;=MID(REFERENCEMENT_FACADE[[#This Row],[I]],1,1),REFERENCEMENT_FACADE[[#Headers],[I]],""))))),
REFERENCEMENT_FACADE[[#Headers],[I]]&amp;CHAR(10)&amp;REFERENCEMENT_FACADE[[#Headers],[II]]&amp;CHAR(10)&amp;REFERENCEMENT_FACADE[[#Headers],[III]]&amp;CHAR(10)&amp;REFERENCEMENT_FACADE[[#Headers],[IV]])</f>
        <v>I
II
III
IV</v>
      </c>
      <c r="CK54" s="48" t="str">
        <f>CONCATENATE(IF(MID(REFERENCEMENT_FACADE[[#This Row],[Charpente bois (NF DTU 31.1)]],1,3)="oui",LISTES!$Q$2,""),IF(AND(MID(REFERENCEMENT_FACADE[[#This Row],[COB (NF DTU 31.2)]],1,3)="oui",MID(REFERENCEMENT_FACADE[[#This Row],[Charpente bois (NF DTU 31.1)]],1,3)="oui")," / ",""),IF(MID(REFERENCEMENT_FACADE[[#This Row],[COB (NF DTU 31.2)]],1,3)="oui",LISTES!$Q$3,""),IF(OR(AND(MID(REFERENCEMENT_FACADE[[#This Row],[COB (NF DTU 31.2)]],1,3)="oui",MID(REFERENCEMENT_FACADE[[#This Row],[FOB (NF DTU 31.4)]],1,3)="oui"),AND(MID(REFERENCEMENT_FACADE[[#This Row],[COB (NF DTU 31.2)]],1,3)="oui",MID(REFERENCEMENT_FACADE[[#This Row],[CLT (Sous AT/DTA)]],1,3)="oui"))," / ",""),IF(MID(REFERENCEMENT_FACADE[[#This Row],[FOB (NF DTU 31.4)]],1,3)="oui",LISTES!$Q$4,""),IF(AND(MID(REFERENCEMENT_FACADE[[#This Row],[CLT (Sous AT/DTA)]],1,3)="oui",MID(REFERENCEMENT_FACADE[[#This Row],[FOB (NF DTU 31.4)]],1,3)="oui")," / ",""),IF(MID(REFERENCEMENT_FACADE[[#This Row],[CLT (Sous AT/DTA)]],1,3)="oui",LISTES!$Q$7,IF(MID(REFERENCEMENT_FACADE[[#This Row],[FOB (Sous AT/DTA/ATEx)]],1,3)="oui",LISTES!$Q$5,"")))</f>
        <v>COB (NF DTU 31.2) / CLT (Sous AT/DTA)</v>
      </c>
      <c r="CL54" s="48" t="str">
        <f>IF(AND(RECH_HAUTEUR=TRUE,HAUT_VISEE&lt;&gt;"",SITUA_VISEE&lt;&gt;""),IF(MID(SITUA_VISEE,1,1)="d",
IF(MID(REFERENCEMENT_FACADE[[#This Row],[≤ 50 m (situation d)]],1,3)="OUI","≤ 50 m",IF(MID(REFERENCEMENT_FACADE[[#This Row],[≤ 40 m (situation d)]],1,3)="OUI","≤ 40 m",IF(MID(REFERENCEMENT_FACADE[[#This Row],[≤ 36 m (situation d)]],1,3)="OUI","≤ 36 m",IF(MID(REFERENCEMENT_FACADE[[#This Row],[≤ 34 m (situation d)]],1,3)="OUI","≤ 34 m",IF(MID(REFERENCEMENT_FACADE[[#This Row],[≤ 28 m (situation d)]],1,3)="OUI","≤ 28 m",IF(MID(REFERENCEMENT_FACADE[[#This Row],[≤ 18 m (situation d)]],1,3)="OUI","≤ 18 m",IF(MID(REFERENCEMENT_FACADE[[#This Row],[≤ 15 m (situation d)]],1,3)="OUI","≤ 15 m",IF(MID(REFERENCEMENT_FACADE[[#This Row],[≤ 10 m (situation d)]],1,3)="OUI","≤ 10 m",IF(MID(REFERENCEMENT_FACADE[[#This Row],[≤ 9 m (situation d)]],1,3)="OUI","≤ 9 m",IF(MID(REFERENCEMENT_FACADE[[#This Row],[≤ 6 m (situation d)]],1,3)="OUI","≤ 6 m","")))))))))),
IF(MID(REFERENCEMENT_FACADE[[#This Row],[≤ 50 m (situation a à c)]],1,3)="OUI","≤ 50 m",IF(MID(REFERENCEMENT_FACADE[[#This Row],[≤ 40 m (situation a à c)]],1,3)="OUI","≤ 40 m",IF(MID(REFERENCEMENT_FACADE[[#This Row],[≤ 36 m (situation a à c)]],1,3)="OUI","≤ 36 m",IF(MID(REFERENCEMENT_FACADE[[#This Row],[≤ 34 m (situation a à c)]],1,3)="OUI","≤ 34 m",IF(MID(REFERENCEMENT_FACADE[[#This Row],[≤ 28 m (situation a à c)]],1,3)="OUI","≤ 28 m",IF(MID(REFERENCEMENT_FACADE[[#This Row],[≤ 18 m (situation a à c)]],1,3)="OUI","≤ 18 m",IF(MID(REFERENCEMENT_FACADE[[#This Row],[≤ 15 m (situation a à c)]],1,3)="OUI","≤ 15 m",IF(MID(REFERENCEMENT_FACADE[[#This Row],[≤ 10 m (situation a à c)]],1,3)="OUI","≤ 10 m",IF(MID(REFERENCEMENT_FACADE[[#This Row],[≤ 9 m (situation a à c)]],1,3)="OUI","≤ 9 m",IF(MID(REFERENCEMENT_FACADE[[#This Row],[≤ 6 m (situation a à c)]],1,3)="OUI","≤ 6 m",""))))))))))),
CONCATENATE(IF(MID(REFERENCEMENT_FACADE[[#This Row],[≤ 50 m (situation a à c)]],1,3)="OUI","(Situation a à c) h≤ 50 m"&amp;CHAR(10),IF(MID(REFERENCEMENT_FACADE[[#This Row],[≤ 40 m (situation a à c)]],1,3)="OUI","(Situation a à c) h≤ 40 m"&amp;CHAR(10),IF(MID(REFERENCEMENT_FACADE[[#This Row],[≤ 36 m (situation a à c)]],1,3)="OUI","(Situation a à c) h≤ 36 m"&amp;CHAR(10),IF(MID(REFERENCEMENT_FACADE[[#This Row],[≤ 34 m (situation a à c)]],1,3)="OUI","(Situation a à c) h≤ 34 m"&amp;CHAR(10),IF(MID(REFERENCEMENT_FACADE[[#This Row],[≤ 28 m (situation a à c)]],1,3)="OUI","(Situation a à c) h≤ 28 m"&amp;CHAR(10),IF(MID(REFERENCEMENT_FACADE[[#This Row],[≤ 18 m (situation a à c)]],1,3)="OUI","(Situation a à c) h≤ 18 m"&amp;CHAR(10),IF(MID(REFERENCEMENT_FACADE[[#This Row],[≤ 15 m (situation a à c)]],1,3)="OUI","(Situation a à c) h≤ 15 m"&amp;CHAR(10),IF(MID(REFERENCEMENT_FACADE[[#This Row],[≤ 10 m (situation a à c)]],1,3)="OUI","(Situation a à c) h≤ 10 m"&amp;CHAR(10),IF(MID(REFERENCEMENT_FACADE[[#This Row],[≤ 9 m (situation a à c)]],1,3)="OUI","(Situation a à c) h≤ 9 m"&amp;CHAR(10),IF(MID(REFERENCEMENT_FACADE[[#This Row],[≤ 6 m (situation a à c)]],1,3)="OUI","(Situation a à c) h≤ 6 m"&amp;CHAR(10),"")))))))))),IF(MID(REFERENCEMENT_FACADE[[#This Row],[≤ 50 m (situation d)]],1,3)="OUI","(Situation d) h≤ 50 m",IF(MID(REFERENCEMENT_FACADE[[#This Row],[≤ 40 m (situation d)]],1,3)="OUI","(Situation d) h≤ 40 m",IF(MID(REFERENCEMENT_FACADE[[#This Row],[≤ 36 m (situation d)]],1,3)="OUI","(Situation d) h≤ 36 m",IF(MID(REFERENCEMENT_FACADE[[#This Row],[≤ 34 m (situation d)]],1,3)="OUI","(Situation d) h≤ 34 m",IF(MID(REFERENCEMENT_FACADE[[#This Row],[≤ 28 m (situation d)]],1,3)="OUI","(Situation d) h≤ 28 m",IF(MID(REFERENCEMENT_FACADE[[#This Row],[≤ 18 m (situation d)]],1,3)="OUI","(Situation d) h≤ 18 m",IF(MID(REFERENCEMENT_FACADE[[#This Row],[≤ 15 m (situation d)]],1,3)="OUI","(Situation d) h≤ 15 m",IF(MID(REFERENCEMENT_FACADE[[#This Row],[≤ 10 m (situation d)]],1,3)="OUI","(Situation d) h≤ 10 m",IF(MID(REFERENCEMENT_FACADE[[#This Row],[≤ 9 m (situation d)]],1,3)="OUI","(Situation d) h≤ 9 m",IF(MID(REFERENCEMENT_FACADE[[#This Row],[≤ 6 m (situation d)]],1,3)="OUI","(Situation d) h≤ 6 m",""))))))))))))</f>
        <v>(Situation a à c) h≤ 10 m
(Situation d) h≤ 6 m</v>
      </c>
      <c r="CM54" s="48" t="str">
        <f>IF(OR(RECH_HAUTEUR=FALSE,HAUT_VISEE="",SITUA_VISEE=""),REFERENCEMENT_FACADE[[#This Row],[Cas où rien n''est sélectionné en hauteur]],
IF((HAUT_VISEE&lt;=6),IF(OR(MID(SITUA_VISEE,1,1)="a",MID(SITUA_VISEE,1,1)="b",MID(SITUA_VISEE,1,1)="c"),REFERENCEMENT_FACADE[[#This Row],[≤ 6 m (a à c)]],REFERENCEMENT_FACADE[[#This Row],[≤ 6 m (d)]]),
IF(AND(6&lt;HAUT_VISEE,HAUT_VISEE&lt;=9),IF(OR(MID(SITUA_VISEE,1,1)="a",MID(SITUA_VISEE,1,1)="b",MID(SITUA_VISEE,1,1)="c"),REFERENCEMENT_FACADE[[#This Row],[≤ 9 m (a à c)]],REFERENCEMENT_FACADE[[#This Row],[≤ 9 m (d)]]),
IF(AND(9&lt;HAUT_VISEE,HAUT_VISEE&lt;=10),IF(OR(MID(SITUA_VISEE,1,1)="a",MID(SITUA_VISEE,1,1)="b",MID(SITUA_VISEE,1,1)="c"),REFERENCEMENT_FACADE[[#This Row],[≤ 10 m (a à c)]],REFERENCEMENT_FACADE[[#This Row],[≤ 10 m (d)]]),
IF(AND(10&lt;HAUT_VISEE,HAUT_VISEE&lt;=18),IF(OR(MID(SITUA_VISEE,1,1)="a",MID(SITUA_VISEE,1,1)="b",MID(SITUA_VISEE,1,1)="c"),REFERENCEMENT_FACADE[[#This Row],[≤ 18 m (a à c)]],REFERENCEMENT_FACADE[[#This Row],[≤ 18 m (d)]]),
IF(AND(18&lt;HAUT_VISEE,HAUT_VISEE&lt;=28),IF(OR(MID(SITUA_VISEE,1,1)="a",MID(SITUA_VISEE,1,1)="b",MID(SITUA_VISEE,1,1)="c"),REFERENCEMENT_FACADE[[#This Row],[≤ 28 m (a à c)]],REFERENCEMENT_FACADE[[#This Row],[≤ 28 m (d)]]),
IF(AND(28&lt;HAUT_VISEE,HAUT_VISEE&lt;=34),IF(OR(MID(SITUA_VISEE,1,1)="a",MID(SITUA_VISEE,1,1)="b",MID(SITUA_VISEE,1,1)="c"),REFERENCEMENT_FACADE[[#This Row],[≤ 34 m (a à c)]],REFERENCEMENT_FACADE[[#This Row],[≤ 34 m (d)]]),
IF(AND(34&lt;HAUT_VISEE,HAUT_VISEE&lt;=36),IF(OR(MID(SITUA_VISEE,1,1)="a",MID(SITUA_VISEE,1,1)="b",MID(SITUA_VISEE,1,1)="c"),REFERENCEMENT_FACADE[[#This Row],[≤ 36 m (a à c)]],REFERENCEMENT_FACADE[[#This Row],[≤ 36 m (d)]]),
IF(AND(36&lt;HAUT_VISEE,HAUT_VISEE&lt;=40),IF(OR(MID(SITUA_VISEE,1,1)="a",MID(SITUA_VISEE,1,1)="b",MID(SITUA_VISEE,1,1)="c"),REFERENCEMENT_FACADE[[#This Row],[≤ 40 m (a à c)]],REFERENCEMENT_FACADE[[#This Row],[≤ 40 m (d)]]),
IF(AND(40&lt;HAUT_VISEE,HAUT_VISEE&lt;=50),IF(OR(MID(SITUA_VISEE,1,1)="a",MID(SITUA_VISEE,1,1)="b",MID(SITUA_VISEE,1,1)="c"),REFERENCEMENT_FACADE[[#This Row],[≤ 50 m (a à c)]],REFERENCEMENT_FACADE[[#This Row],[≤ 50 m (d)]])))))))))))</f>
        <v>Nb : Le critère de recherche par hauteur n'étant pas coché ou les données (hauteur ou situation) n'étant pas saisies, l'utilisateur est alerté qu'il peut exister des limites de hauteurs et des dispositions particulières données dans le référentiel technique du procédé qui ne sont pas affichées. 
Le logiciel peut les faire apparaitre, pour ce faire : 
 - la case de recherche en fonction de la hauteur doit être cochée ;
 - les données de hauteur ET de situation du bâtiment doivent être saisies.</v>
      </c>
      <c r="CN54" s="117">
        <f ca="1">REFERENCEMENT_FACADE[[#This Row],[VALIDITE]]</f>
        <v>1</v>
      </c>
      <c r="CO54" s="48">
        <f>IF(RECH_SUPPORT=TRUE,IF(MID(REFERENCEMENT_FACADE[[#This Row],[Colonne support visé]],1,3)="OUI",1,IF(OR(MID(REFERENCEMENT_FACADE[[#This Row],[Colonne support visé]],1,3)="non",MID(REFERENCEMENT_FACADE[[#This Row],[Colonne support visé]],1,2)="SO"),0,0)),1)</f>
        <v>1</v>
      </c>
      <c r="CP54" s="48">
        <f>IF(RECH_HAUTEUR=FALSE,1,IF(AND(MID(REFERENCEMENT_FACADE[[#This Row],[Colonne situation visé]],1,3)="oui",HAUT_VISEE&lt;=REFERENCEMENT_FACADE[[#This Row],[LIMITATION DE HAUTEUR DE FACADE]],HAUT_VISEE&lt;&gt;"",SITUA_VISEE&lt;&gt;""),1,IF(MID(REFERENCEMENT_FACADE[[#This Row],[Colonne situation visé]],1,3)="non",0,"ERREUR")))</f>
        <v>1</v>
      </c>
      <c r="CQ54" s="48">
        <f>IF(RECH_CATEGORIE=FALSE,1,IF(REFERENCEMENT_FACADE[[#This Row],[Colonne catégorie visée]]="ERREUR",0,IF(AND(RECH_CATEGORIE=TRUE,MATCH(VALUE(LEFT(REFERENCEMENT_FACADE[[#This Row],[Colonne zone visée]],1)),LISTE_ZONE_SISMIQUE,0)&gt;=MATCH(ZONE_SIS_VISEE,LISTE_ZONE_SISMIQUE,0),MATCH(REFERENCEMENT_FACADE[[#This Row],[Colonne catégorie visée]],LISTE_CATEGORIE_BATIMENT,0)&gt;=MATCH(CATEG_VISEE,LISTE_CATEGORIE_BATIMENT,0)),1,0)))</f>
        <v>1</v>
      </c>
      <c r="CR54" s="48">
        <f ca="1">IF(REFERENCEMENT_FACADE[[#This Row],[Eligibilité procédé]]&lt;&gt;0,COUNTIF(REFERENCEMENT_FACADE[Eligibilité procédé],"&lt;="&amp;REFERENCEMENT_FACADE[[#This Row],[Eligibilité procédé]])-COUNTIF(REFERENCEMENT_FACADE[Eligibilité procédé],"=0"),ROWS(REFERENCEMENT_FACADE[Ordre]))</f>
        <v>37</v>
      </c>
      <c r="CS54" s="48">
        <f ca="1">IF(COUNTIF((REFERENCEMENT_FACADE[[#This Row],[Validité]:[zone de simicité]]),"&lt;&gt;"&amp;"")=SUM(REFERENCEMENT_FACADE[[#This Row],[Validité]:[zone de simicité]]),ROW(REFERENCEMENT_FACADE[[#This Row],[zone de simicité]]),"")</f>
        <v>54</v>
      </c>
      <c r="CT54" s="48" t="str">
        <f>CONCATENATE(REFERENCEMENT_FACADE[[#This Row],[TYPE DE DOCUMENT DE REFERENCE]]," ",REFERENCEMENT_FACADE[[#This Row],[REF]]," du procédé ",REFERENCEMENT_FACADE[[#This Row],[NOM COMMERCIAL DU PROCEDE]]," : vise la pose sur : ",IF(MID(REFERENCEMENT_FACADE[[#This Row],[COB (NF DTU 31.2)]],1,3)="OUI","COB (NF DTU 31.2) ; ",""),IF(MID(REFERENCEMENT_FACADE[[#This Row],[CLT (Sous AT/DTA)]],1,3)="OUI","CLT (Sous AT/DTA)) ; ",""),IF(MID(REFERENCEMENT_FACADE[[#This Row],[FOB (NF DTU 31.4)]],1,3)="OUI","FOB (NF DTU 31.4) ; ",""),IF(MID(REFERENCEMENT_FACADE[[#This Row],[FOB (Sous AT/DTA/ATEx)]],1,3)="OUI","FOB (Sous AT/DTA/ATEx) ; ",""),"pour une hauteur max de ",REFERENCEMENT_FACADE[[#This Row],[LIMITATION DE HAUTEUR DE FACADE]],"m")</f>
        <v>Avis Technique 2.2/20-1806_V1 du procédé Système céramique FV PORCELANOSA GROUPE Fixation Visible  : vise la pose sur : COB (NF DTU 31.2) ; CLT (Sous AT/DTA)) ; pour une hauteur max de 10m</v>
      </c>
    </row>
    <row r="55" spans="1:98" s="5" customFormat="1" ht="216" x14ac:dyDescent="0.3">
      <c r="A55" s="141">
        <v>43749</v>
      </c>
      <c r="B55" s="79" t="s">
        <v>120</v>
      </c>
      <c r="C55" s="126" t="s">
        <v>1567</v>
      </c>
      <c r="D55" s="79" t="s">
        <v>104</v>
      </c>
      <c r="E55" s="79" t="s">
        <v>104</v>
      </c>
      <c r="F55" s="79" t="s">
        <v>15</v>
      </c>
      <c r="G55" s="44" t="s">
        <v>1467</v>
      </c>
      <c r="H55" s="86" t="s">
        <v>27</v>
      </c>
      <c r="I55" s="82" t="s">
        <v>9</v>
      </c>
      <c r="J55" s="38" t="s">
        <v>10</v>
      </c>
      <c r="K55" s="39" t="s">
        <v>10</v>
      </c>
      <c r="L55" s="68" t="str">
        <f>IF(REFERENCEMENT_FACADE[[#This Row],[Charpente bois (NF DTU 31.1)]]="OUI","SO",IF(OR(REFERENCEMENT_FACADE[[#This Row],[FOB (Sous AT/DTA/ATEx)]]="OUI",REFERENCEMENT_FACADE[[#This Row],[FOB (NF DTU 31.4)]]="OUI"),"OUI","SO"))</f>
        <v>SO</v>
      </c>
      <c r="M55" s="65" t="s">
        <v>159</v>
      </c>
      <c r="N55" s="42" t="s">
        <v>9</v>
      </c>
      <c r="O55" s="43" t="s">
        <v>9</v>
      </c>
      <c r="P55" s="43" t="s">
        <v>9</v>
      </c>
      <c r="Q55" s="43" t="s">
        <v>10</v>
      </c>
      <c r="R55" s="43" t="s">
        <v>10</v>
      </c>
      <c r="S55" s="43" t="s">
        <v>10</v>
      </c>
      <c r="T55" s="43" t="s">
        <v>10</v>
      </c>
      <c r="U55" s="43" t="s">
        <v>10</v>
      </c>
      <c r="V55" s="43" t="s">
        <v>10</v>
      </c>
      <c r="W55" s="43" t="s">
        <v>10</v>
      </c>
      <c r="X55" s="42" t="s">
        <v>9</v>
      </c>
      <c r="Y55" s="43" t="s">
        <v>10</v>
      </c>
      <c r="Z55" s="43" t="s">
        <v>10</v>
      </c>
      <c r="AA55" s="43" t="s">
        <v>10</v>
      </c>
      <c r="AB55" s="43" t="s">
        <v>10</v>
      </c>
      <c r="AC55" s="43" t="s">
        <v>10</v>
      </c>
      <c r="AD55" s="43" t="s">
        <v>10</v>
      </c>
      <c r="AE55" s="43" t="s">
        <v>10</v>
      </c>
      <c r="AF55" s="43" t="s">
        <v>10</v>
      </c>
      <c r="AG55" s="44" t="s">
        <v>10</v>
      </c>
      <c r="AH55" s="163"/>
      <c r="AI55" s="164"/>
      <c r="AJ55" s="120" t="s">
        <v>1726</v>
      </c>
      <c r="AK55" s="120" t="s">
        <v>1726</v>
      </c>
      <c r="AL55" s="120" t="s">
        <v>1726</v>
      </c>
      <c r="AM55" s="41"/>
      <c r="AN55" s="41"/>
      <c r="AO55" s="41"/>
      <c r="AP55" s="41"/>
      <c r="AQ55" s="41"/>
      <c r="AR55" s="41"/>
      <c r="AS55" s="41"/>
      <c r="AT55" s="120" t="s">
        <v>1726</v>
      </c>
      <c r="AU55" s="41"/>
      <c r="AV55" s="41"/>
      <c r="AW55" s="41"/>
      <c r="AX55" s="41"/>
      <c r="AY55" s="41"/>
      <c r="AZ55" s="41"/>
      <c r="BA55" s="41"/>
      <c r="BB55" s="41"/>
      <c r="BC55" s="41"/>
      <c r="BD55" s="84" t="s">
        <v>1408</v>
      </c>
      <c r="BE55" s="42">
        <v>4</v>
      </c>
      <c r="BF55" s="43">
        <v>4</v>
      </c>
      <c r="BG55" s="43">
        <v>4</v>
      </c>
      <c r="BH55" s="43">
        <v>4</v>
      </c>
      <c r="BI55" s="84"/>
      <c r="BJ55" s="40" t="s">
        <v>1394</v>
      </c>
      <c r="BK55" s="158" t="s">
        <v>664</v>
      </c>
      <c r="BL55" s="42">
        <v>0</v>
      </c>
      <c r="BM55" s="43" t="s">
        <v>1467</v>
      </c>
      <c r="BN55" s="79" t="s">
        <v>12</v>
      </c>
      <c r="BO55" s="79" t="s">
        <v>132</v>
      </c>
      <c r="BP55" s="81">
        <v>43403</v>
      </c>
      <c r="BQ55" s="81">
        <v>43550</v>
      </c>
      <c r="BR55" s="81">
        <v>45838</v>
      </c>
      <c r="BS55" s="123">
        <f ca="1">+(REFERENCEMENT_FACADE[[#This Row],[AVIS LIMITE AU / VALIDITE]]&gt;=TODAY())*1</f>
        <v>1</v>
      </c>
      <c r="BT55" s="43" t="s">
        <v>9</v>
      </c>
      <c r="BU55" s="79" t="str">
        <f ca="1">IF(REFERENCEMENT_FACADE[[#This Row],[ -&gt; AT/DTA : Sur liste verte C2p (OUI/NON)
-&gt; ATex (Avis favorable / Avis défavorable)
-&gt; Autre : SO]]&lt;&gt;"",IF(AND(OR(REFERENCEMENT_FACADE[[#This Row],[ -&gt; AT/DTA : Sur liste verte C2p (OUI/NON)
-&gt; ATex (Avis favorable / Avis défavorable)
-&gt; Autre : SO]]="OUI",REFERENCEMENT_FACADE[[#This Row],[ -&gt; AT/DTA : Sur liste verte C2p (OUI/NON)
-&gt; ATex (Avis favorable / Avis défavorable)
-&gt; Autre : SO]]="FAVORABLE",REFERENCEMENT_FACADE[[#This Row],[ -&gt; AT/DTA : Sur liste verte C2p (OUI/NON)
-&gt; ATex (Avis favorable / Avis défavorable)
-&gt; Autre : SO]]="SO
(DTU)",REFERENCEMENT_FACADE[[#This Row],[ -&gt; AT/DTA : Sur liste verte C2p (OUI/NON)
-&gt; ATex (Avis favorable / Avis défavorable)
-&gt; Autre : SO]]="SO 
(RECO -RAGE)",REFERENCEMENT_FACADE[[#This Row],[ -&gt; AT/DTA : Sur liste verte C2p (OUI/NON)
-&gt; ATex (Avis favorable / Avis défavorable)
-&gt; Autre : SO]]="OUI AVEC UN SUIVI DU RETOUR D'EXPERIENCE",
REFERENCEMENT_FACADE[[#This Row],[ -&gt; AT/DTA : Sur liste verte C2p (OUI/NON)
-&gt; ATex (Avis favorable / Avis défavorable)
-&gt; Autre : SO]]="SO 
(RP)"),REFERENCEMENT_FACADE[[#This Row],[VALIDITE]]=1),"TC",IF(REFERENCEMENT_FACADE[[#This Row],[VALIDITE]]=0,"TNC"&amp;CHAR(10)&amp;"(L'évaluation technique n'est plus valide)",IF(REFERENCEMENT_FACADE[[#This Row],[TYPE DE DOCUMENT DE REFERENCE]]="Appréciation Technique de Transition","TNC"&amp;CHAR(10)&amp;"(Les Appréciations Techniques de Transition ne sont pas reconnues en technique courante)",IF(REFERENCEMENT_FACADE[[#This Row],[ -&gt; AT/DTA : Sur liste verte C2p (OUI/NON)
-&gt; ATex (Avis favorable / Avis défavorable)
-&gt; Autre : SO]]="NON (EVALUATION RECENTE)","TNC"&amp;CHAR(10)&amp;"(Non sur liste verte de la C2p à date de référencement / EVALUATION RECENTE)","TNC"&amp;CHAR(10)&amp;"(N'est pas sur liste verte de la C2p à date du référencement)")))))</f>
        <v>TC</v>
      </c>
      <c r="BV55" s="44" t="s">
        <v>825</v>
      </c>
      <c r="BW55" s="42"/>
      <c r="BX55" s="43"/>
      <c r="BY55" s="44"/>
      <c r="BZ55" s="58" t="s">
        <v>657</v>
      </c>
      <c r="CA55" s="134" t="s">
        <v>574</v>
      </c>
      <c r="CB55" s="134"/>
      <c r="CC55" s="48" t="str">
        <f>IF(OR(REFERENCEMENT_FACADE[[#This Row],[TYPE DE DOCUMENT DE REFERENCE]]="Document Technique d'Application (DTA)",REFERENCEMENT_FACADE[[#This Row],[TYPE DE DOCUMENT DE REFERENCE]]="Avis Technique"),CONCATENATE("https://evaluation.cstb.fr/fr/avis-technique/detail/",SUBSTITUTE(REFERENCEMENT_FACADE[[#This Row],[REF]],"/","-"),"/"),IF(REFERENCEMENT_FACADE[[#This Row],[TYPE DE DOCUMENT DE REFERENCE]]=("Appréciation Technique d'Expérimentation (ATEx cas a)"),CONCATENATE("https://evaluation.cstb.fr/fr/appreciation-technique-expertise-atex/detail/",SUBSTITUTE(REFERENCEMENT_FACADE[[#This Row],[REF]],"_","-"),"/"),CONCATENATE("https://evaluation.cstb.fr/fr/appreciation-technique-transition-att/download/att-",SUBSTITUTE(SUBSTITUTE(REFERENCEMENT_FACADE[[#This Row],[REF]],"/","-"),"_","-"),"/")))</f>
        <v>https://evaluation.cstb.fr/fr/avis-technique/detail/2.2-10-1425_V3/</v>
      </c>
      <c r="CD55" s="48" t="s">
        <v>766</v>
      </c>
      <c r="CE55" s="48" t="str">
        <f>CONCATENATE(IF(REFERENCEMENT_FACADE[[#This Row],[Ancienne version]]=""," ",CONCATENATE(IF(OR(REFERENCEMENT_FACADE[[#This Row],[TYPE DE DOCUMENT DE REFERENCE]]="Avis Technique",REFERENCEMENT_FACADE[[#This Row],[TYPE DE DOCUMENT DE REFERENCE]]="ATEx"),"L'","Le "),REFERENCEMENT_FACADE[[#This Row],[TYPE DE DOCUMENT DE REFERENCE]]," n°",REFERENCEMENT_FACADE[[#This Row],[REF]]," annule et remplace ",IF(OR(REFERENCEMENT_FACADE[[#This Row],[TYPE DE DOCUMENT DE REFERENCE]]="Avis Technique",REFERENCEMENT_FACADE[[#This Row],[TYPE DE DOCUMENT DE REFERENCE]]="ATEx"),"l' ","le "),REFERENCEMENT_FACADE[[#This Row],[TYPE DE DOCUMENT DE REFERENCE]]," n° ",REFERENCEMENT_FACADE[[#This Row],[Ancienne version]])),
IF(AND(REFERENCEMENT_FACADE[[#This Row],[Ancienne version]]&lt;&gt;"",REFERENCEMENT_FACADE[[#This Row],[ -&gt; AT/DTA : Sur liste verte C2p (OUI/NON)
-&gt; ATex (Avis favorable / Avis défavorable)
-&gt; Autre : SO]]="OUI"),CHAR(10),""),
IF(REFERENCEMENT_FACADE[[#This Row],[ -&gt; AT/DTA : Sur liste verte C2p (OUI/NON)
-&gt; ATex (Avis favorable / Avis défavorable)
-&gt; Autre : SO]]="OUI","Sur liste verte de la C2p à la date du référencement",""))</f>
        <v>L'Avis Technique n°2.2/10-1425_V3 annule et remplace l' Avis Technique n° 2.2/10-1425_V2
Sur liste verte de la C2p à la date du référencement</v>
      </c>
      <c r="CF55" s="48" t="str">
        <f>IF((SUPP_VISE=LISTES!$Q$2),REFERENCEMENT_FACADE[[#This Row],[Charpente bois (NF DTU 31.1)]],
IF((SUPP_VISE=LISTES!$Q$3),REFERENCEMENT_FACADE[[#This Row],[COB (NF DTU 31.2)]],
IF((SUPP_VISE=LISTES!$Q$4),REFERENCEMENT_FACADE[[#This Row],[FOB (NF DTU 31.4)]],
IF((SUPP_VISE=LISTES!$Q$5),REFERENCEMENT_FACADE[[#This Row],[FOB (Sous AT/DTA/ATEx)]],
IF((SUPP_VISE=LISTES!$Q$6),REFERENCEMENT_FACADE[[#This Row],[FOB (NF DTU 31.4 et/ou Sous AT/DTA/Atex)]],
IF((SUPP_VISE=LISTES!$Q$7),REFERENCEMENT_FACADE[[#This Row],[CLT (Sous AT/DTA)]],"ERREUR"))))))</f>
        <v>ERREUR</v>
      </c>
      <c r="CG55" s="48" t="str">
        <f>IF((HAUT_VISEE&lt;=6),IF(OR(MID(SITUA_VISEE,1,1)="a",MID(SITUA_VISEE,1,1)="b",MID(SITUA_VISEE,1,1)="c"),REFERENCEMENT_FACADE[[#This Row],[≤ 6 m (situation a à c)]],REFERENCEMENT_FACADE[[#This Row],[≤ 6 m (situation d)]]),
IF(AND(6&lt;HAUT_VISEE,HAUT_VISEE&lt;=9),IF(OR(MID(SITUA_VISEE,1,1)="a",MID(SITUA_VISEE,1,1)="b",MID(SITUA_VISEE,1,1)="c"),REFERENCEMENT_FACADE[[#This Row],[≤ 9 m (situation a à c)]],REFERENCEMENT_FACADE[[#This Row],[≤ 9 m (situation d)]]),
IF(AND(9&lt;HAUT_VISEE,HAUT_VISEE&lt;=10),IF(OR(MID(SITUA_VISEE,1,1)="a",MID(SITUA_VISEE,1,1)="b",MID(SITUA_VISEE,1,1)="c"),REFERENCEMENT_FACADE[[#This Row],[≤ 10 m (situation a à c)]],REFERENCEMENT_FACADE[[#This Row],[≤ 10 m (situation d)]]),
IF(AND(10&lt;HAUT_VISEE,HAUT_VISEE&lt;=18),IF(OR(MID(SITUA_VISEE,1,1)="a",MID(SITUA_VISEE,1,1)="b",MID(SITUA_VISEE,1,1)="c"),REFERENCEMENT_FACADE[[#This Row],[≤ 15 m (situation a à c)]],REFERENCEMENT_FACADE[[#This Row],[≤ 15 m (situation d)]]),
IF(AND(10&lt;HAUT_VISEE,HAUT_VISEE&lt;=18),IF(OR(MID(SITUA_VISEE,1,1)="a",MID(SITUA_VISEE,1,1)="b",MID(SITUA_VISEE,1,1)="c"),REFERENCEMENT_FACADE[[#This Row],[≤ 18 m (situation a à c)]],REFERENCEMENT_FACADE[[#This Row],[≤ 18 m (situation d)]]),
IF(AND(18&lt;HAUT_VISEE,HAUT_VISEE&lt;=28),IF(OR(MID(SITUA_VISEE,1,1)="a",MID(SITUA_VISEE,1,1)="b",MID(SITUA_VISEE,1,1)="c"),REFERENCEMENT_FACADE[[#This Row],[≤ 28 m (situation a à c)]],REFERENCEMENT_FACADE[[#This Row],[≤ 28 m (situation d)]]),
IF(AND(28&lt;HAUT_VISEE,HAUT_VISEE&lt;=34),IF(OR(MID(SITUA_VISEE,1,1)="a",MID(SITUA_VISEE,1,1)="b",MID(SITUA_VISEE,1,1)="c"),REFERENCEMENT_FACADE[[#This Row],[≤ 34 m (situation a à c)]],REFERENCEMENT_FACADE[[#This Row],[≤ 34 m (situation d)]]),
IF(AND(34&lt;HAUT_VISEE,HAUT_VISEE&lt;=36),IF(OR(MID(SITUA_VISEE,1,1)="a",MID(SITUA_VISEE,1,1)="b",MID(SITUA_VISEE,1,1)="c"),REFERENCEMENT_FACADE[[#This Row],[≤ 36 m (situation a à c)]],REFERENCEMENT_FACADE[[#This Row],[≤ 36 m (situation d)]]),
IF(AND(36&lt;HAUT_VISEE,HAUT_VISEE&lt;=40),IF(OR(MID(SITUA_VISEE,1,1)="a",MID(SITUA_VISEE,1,1)="b",MID(SITUA_VISEE,1,1)="c"),REFERENCEMENT_FACADE[[#This Row],[≤ 40 m (situation a à c)]],REFERENCEMENT_FACADE[[#This Row],[≤ 40 m (situation d)]]),
IF(AND(40&lt;HAUT_VISEE,HAUT_VISEE&lt;=50),IF(OR(MID(SITUA_VISEE,1,1)="a",MID(SITUA_VISEE,1,1)="b",MID(SITUA_VISEE,1,1)="c"),REFERENCEMENT_FACADE[[#This Row],[≤ 50 m (situation a à c)]],REFERENCEMENT_FACADE[[#This Row],[≤ 50 m (situation d)]]),"ERREUR"))))))))))</f>
        <v>OUI</v>
      </c>
      <c r="CH55" s="48">
        <f>IF(MID(SITUA_VISEE,1,1)="d",
IF(MID(REFERENCEMENT_FACADE[[#This Row],[≤ 50 m (situation d)]],1,3)="OUI",50,IF(MID(REFERENCEMENT_FACADE[[#This Row],[≤ 40 m (situation d)]],1,3)="OUI",40,IF(MID(REFERENCEMENT_FACADE[[#This Row],[≤ 36 m (situation d)]],1,3)="OUI",36,IF(MID(REFERENCEMENT_FACADE[[#This Row],[≤ 34 m (situation d)]],1,3)="OUI",34,IF(MID(REFERENCEMENT_FACADE[[#This Row],[≤ 28 m (situation d)]],1,3)="OUI",28,IF(MID(REFERENCEMENT_FACADE[[#This Row],[≤ 18 m (situation d)]],1,3)="OUI",18,IF(MID(REFERENCEMENT_FACADE[[#This Row],[≤ 15 m (situation d)]],1,3)="OUI",15,IF(MID(REFERENCEMENT_FACADE[[#This Row],[≤ 10 m (situation d)]],1,3)="OUI",10,IF(MID(REFERENCEMENT_FACADE[[#This Row],[≤ 9 m (situation d)]],1,3)="OUI",9,IF(MID(REFERENCEMENT_FACADE[[#This Row],[≤ 6 m (situation d)]],1,3)="OUI",6,"")))))))))),
IF(MID(REFERENCEMENT_FACADE[[#This Row],[≤ 50 m (situation a à c)]],1,3)="OUI",50,IF(MID(REFERENCEMENT_FACADE[[#This Row],[≤ 40 m (situation a à c)]],1,3)="OUI",40,IF(MID(REFERENCEMENT_FACADE[[#This Row],[≤ 36 m (situation a à c)]],1,3)="OUI",36,IF(MID(REFERENCEMENT_FACADE[[#This Row],[≤ 34 m (situation a à c)]],1,3)="OUI",34,IF(MID(REFERENCEMENT_FACADE[[#This Row],[≤ 28 m (situation a à c)]],1,3)="OUI",28,IF(MID(REFERENCEMENT_FACADE[[#This Row],[≤ 18 m (situation a à c)]],1,3)="OUI",18,IF(MID(REFERENCEMENT_FACADE[[#This Row],[≤ 15 m (situation a à c)]],1,3)="OUI",15,IF(MID(REFERENCEMENT_FACADE[[#This Row],[≤ 10 m (situation a à c)]],1,3)="OUI",10,IF(MID(REFERENCEMENT_FACADE[[#This Row],[≤ 9 m (situation a à c)]],1,3)="OUI",9,IF(MID(REFERENCEMENT_FACADE[[#This Row],[≤ 6 m (situation a à c)]],1,3)="OUI",6,"")))))))))))</f>
        <v>10</v>
      </c>
      <c r="CI55" s="48" t="str">
        <f>IF(RECH_CATEGORIE=TRUE,IF((CATEG_VISEE=LISTES!$O$2),REFERENCEMENT_FACADE[[#This Row],[I]],
IF((CATEG_VISEE=LISTES!$O$3),REFERENCEMENT_FACADE[[#This Row],[II]],
IF((CATEG_VISEE=LISTES!$O$4),REFERENCEMENT_FACADE[[#This Row],[III]],
IF((CATEG_VISEE=LISTES!$O$5),REFERENCEMENT_FACADE[[#This Row],[IV]],"ERREUR")))),
REFERENCEMENT_FACADE[[#This Row],[I]]&amp;CHAR(10)&amp;REFERENCEMENT_FACADE[[#This Row],[II]]&amp;CHAR(10)&amp;REFERENCEMENT_FACADE[[#This Row],[III]]&amp;CHAR(10)&amp;REFERENCEMENT_FACADE[[#This Row],[IV]])</f>
        <v>4
4
4
4</v>
      </c>
      <c r="CJ55" s="48" t="str">
        <f>IF(RECH_CATEGORIE=TRUE,IF(OR(REFERENCEMENT_FACADE[[#This Row],[I]]="NC",REFERENCEMENT_FACADE[[#This Row],[II]]="NC",REFERENCEMENT_FACADE[[#This Row],[III]]="NC",REFERENCEMENT_FACADE[[#This Row],[IV]]="NC"),"ERREUR",IF(MID(ZONE_SIS_VISEE,1,1)&lt;=MID(REFERENCEMENT_FACADE[[#This Row],[IV]],1,1),REFERENCEMENT_FACADE[[#Headers],[IV]],IF(MID(ZONE_SIS_VISEE,1,1)&lt;=MID(REFERENCEMENT_FACADE[[#This Row],[III]],1,1),REFERENCEMENT_FACADE[[#Headers],[III]],IF(MID(ZONE_SIS_VISEE,1,1)&lt;=MID(REFERENCEMENT_FACADE[[#This Row],[II]],1,1),REFERENCEMENT_FACADE[[#Headers],[II]],IF(MID(ZONE_SIS_VISEE,1,1)&lt;=MID(REFERENCEMENT_FACADE[[#This Row],[I]],1,1),REFERENCEMENT_FACADE[[#Headers],[I]],""))))),
REFERENCEMENT_FACADE[[#Headers],[I]]&amp;CHAR(10)&amp;REFERENCEMENT_FACADE[[#Headers],[II]]&amp;CHAR(10)&amp;REFERENCEMENT_FACADE[[#Headers],[III]]&amp;CHAR(10)&amp;REFERENCEMENT_FACADE[[#Headers],[IV]])</f>
        <v>I
II
III
IV</v>
      </c>
      <c r="CK55" s="48" t="str">
        <f>CONCATENATE(IF(MID(REFERENCEMENT_FACADE[[#This Row],[Charpente bois (NF DTU 31.1)]],1,3)="oui",LISTES!$Q$2,""),IF(AND(MID(REFERENCEMENT_FACADE[[#This Row],[COB (NF DTU 31.2)]],1,3)="oui",MID(REFERENCEMENT_FACADE[[#This Row],[Charpente bois (NF DTU 31.1)]],1,3)="oui")," / ",""),IF(MID(REFERENCEMENT_FACADE[[#This Row],[COB (NF DTU 31.2)]],1,3)="oui",LISTES!$Q$3,""),IF(OR(AND(MID(REFERENCEMENT_FACADE[[#This Row],[COB (NF DTU 31.2)]],1,3)="oui",MID(REFERENCEMENT_FACADE[[#This Row],[FOB (NF DTU 31.4)]],1,3)="oui"),AND(MID(REFERENCEMENT_FACADE[[#This Row],[COB (NF DTU 31.2)]],1,3)="oui",MID(REFERENCEMENT_FACADE[[#This Row],[CLT (Sous AT/DTA)]],1,3)="oui"))," / ",""),IF(MID(REFERENCEMENT_FACADE[[#This Row],[FOB (NF DTU 31.4)]],1,3)="oui",LISTES!$Q$4,""),IF(AND(MID(REFERENCEMENT_FACADE[[#This Row],[CLT (Sous AT/DTA)]],1,3)="oui",MID(REFERENCEMENT_FACADE[[#This Row],[FOB (NF DTU 31.4)]],1,3)="oui")," / ",""),IF(MID(REFERENCEMENT_FACADE[[#This Row],[CLT (Sous AT/DTA)]],1,3)="oui",LISTES!$Q$7,IF(MID(REFERENCEMENT_FACADE[[#This Row],[FOB (Sous AT/DTA/ATEx)]],1,3)="oui",LISTES!$Q$5,"")))</f>
        <v>COB (NF DTU 31.2) / CLT (Sous AT/DTA)</v>
      </c>
      <c r="CL55" s="48" t="str">
        <f>IF(AND(RECH_HAUTEUR=TRUE,HAUT_VISEE&lt;&gt;"",SITUA_VISEE&lt;&gt;""),IF(MID(SITUA_VISEE,1,1)="d",
IF(MID(REFERENCEMENT_FACADE[[#This Row],[≤ 50 m (situation d)]],1,3)="OUI","≤ 50 m",IF(MID(REFERENCEMENT_FACADE[[#This Row],[≤ 40 m (situation d)]],1,3)="OUI","≤ 40 m",IF(MID(REFERENCEMENT_FACADE[[#This Row],[≤ 36 m (situation d)]],1,3)="OUI","≤ 36 m",IF(MID(REFERENCEMENT_FACADE[[#This Row],[≤ 34 m (situation d)]],1,3)="OUI","≤ 34 m",IF(MID(REFERENCEMENT_FACADE[[#This Row],[≤ 28 m (situation d)]],1,3)="OUI","≤ 28 m",IF(MID(REFERENCEMENT_FACADE[[#This Row],[≤ 18 m (situation d)]],1,3)="OUI","≤ 18 m",IF(MID(REFERENCEMENT_FACADE[[#This Row],[≤ 15 m (situation d)]],1,3)="OUI","≤ 15 m",IF(MID(REFERENCEMENT_FACADE[[#This Row],[≤ 10 m (situation d)]],1,3)="OUI","≤ 10 m",IF(MID(REFERENCEMENT_FACADE[[#This Row],[≤ 9 m (situation d)]],1,3)="OUI","≤ 9 m",IF(MID(REFERENCEMENT_FACADE[[#This Row],[≤ 6 m (situation d)]],1,3)="OUI","≤ 6 m","")))))))))),
IF(MID(REFERENCEMENT_FACADE[[#This Row],[≤ 50 m (situation a à c)]],1,3)="OUI","≤ 50 m",IF(MID(REFERENCEMENT_FACADE[[#This Row],[≤ 40 m (situation a à c)]],1,3)="OUI","≤ 40 m",IF(MID(REFERENCEMENT_FACADE[[#This Row],[≤ 36 m (situation a à c)]],1,3)="OUI","≤ 36 m",IF(MID(REFERENCEMENT_FACADE[[#This Row],[≤ 34 m (situation a à c)]],1,3)="OUI","≤ 34 m",IF(MID(REFERENCEMENT_FACADE[[#This Row],[≤ 28 m (situation a à c)]],1,3)="OUI","≤ 28 m",IF(MID(REFERENCEMENT_FACADE[[#This Row],[≤ 18 m (situation a à c)]],1,3)="OUI","≤ 18 m",IF(MID(REFERENCEMENT_FACADE[[#This Row],[≤ 15 m (situation a à c)]],1,3)="OUI","≤ 15 m",IF(MID(REFERENCEMENT_FACADE[[#This Row],[≤ 10 m (situation a à c)]],1,3)="OUI","≤ 10 m",IF(MID(REFERENCEMENT_FACADE[[#This Row],[≤ 9 m (situation a à c)]],1,3)="OUI","≤ 9 m",IF(MID(REFERENCEMENT_FACADE[[#This Row],[≤ 6 m (situation a à c)]],1,3)="OUI","≤ 6 m",""))))))))))),
CONCATENATE(IF(MID(REFERENCEMENT_FACADE[[#This Row],[≤ 50 m (situation a à c)]],1,3)="OUI","(Situation a à c) h≤ 50 m"&amp;CHAR(10),IF(MID(REFERENCEMENT_FACADE[[#This Row],[≤ 40 m (situation a à c)]],1,3)="OUI","(Situation a à c) h≤ 40 m"&amp;CHAR(10),IF(MID(REFERENCEMENT_FACADE[[#This Row],[≤ 36 m (situation a à c)]],1,3)="OUI","(Situation a à c) h≤ 36 m"&amp;CHAR(10),IF(MID(REFERENCEMENT_FACADE[[#This Row],[≤ 34 m (situation a à c)]],1,3)="OUI","(Situation a à c) h≤ 34 m"&amp;CHAR(10),IF(MID(REFERENCEMENT_FACADE[[#This Row],[≤ 28 m (situation a à c)]],1,3)="OUI","(Situation a à c) h≤ 28 m"&amp;CHAR(10),IF(MID(REFERENCEMENT_FACADE[[#This Row],[≤ 18 m (situation a à c)]],1,3)="OUI","(Situation a à c) h≤ 18 m"&amp;CHAR(10),IF(MID(REFERENCEMENT_FACADE[[#This Row],[≤ 15 m (situation a à c)]],1,3)="OUI","(Situation a à c) h≤ 15 m"&amp;CHAR(10),IF(MID(REFERENCEMENT_FACADE[[#This Row],[≤ 10 m (situation a à c)]],1,3)="OUI","(Situation a à c) h≤ 10 m"&amp;CHAR(10),IF(MID(REFERENCEMENT_FACADE[[#This Row],[≤ 9 m (situation a à c)]],1,3)="OUI","(Situation a à c) h≤ 9 m"&amp;CHAR(10),IF(MID(REFERENCEMENT_FACADE[[#This Row],[≤ 6 m (situation a à c)]],1,3)="OUI","(Situation a à c) h≤ 6 m"&amp;CHAR(10),"")))))))))),IF(MID(REFERENCEMENT_FACADE[[#This Row],[≤ 50 m (situation d)]],1,3)="OUI","(Situation d) h≤ 50 m",IF(MID(REFERENCEMENT_FACADE[[#This Row],[≤ 40 m (situation d)]],1,3)="OUI","(Situation d) h≤ 40 m",IF(MID(REFERENCEMENT_FACADE[[#This Row],[≤ 36 m (situation d)]],1,3)="OUI","(Situation d) h≤ 36 m",IF(MID(REFERENCEMENT_FACADE[[#This Row],[≤ 34 m (situation d)]],1,3)="OUI","(Situation d) h≤ 34 m",IF(MID(REFERENCEMENT_FACADE[[#This Row],[≤ 28 m (situation d)]],1,3)="OUI","(Situation d) h≤ 28 m",IF(MID(REFERENCEMENT_FACADE[[#This Row],[≤ 18 m (situation d)]],1,3)="OUI","(Situation d) h≤ 18 m",IF(MID(REFERENCEMENT_FACADE[[#This Row],[≤ 15 m (situation d)]],1,3)="OUI","(Situation d) h≤ 15 m",IF(MID(REFERENCEMENT_FACADE[[#This Row],[≤ 10 m (situation d)]],1,3)="OUI","(Situation d) h≤ 10 m",IF(MID(REFERENCEMENT_FACADE[[#This Row],[≤ 9 m (situation d)]],1,3)="OUI","(Situation d) h≤ 9 m",IF(MID(REFERENCEMENT_FACADE[[#This Row],[≤ 6 m (situation d)]],1,3)="OUI","(Situation d) h≤ 6 m",""))))))))))))</f>
        <v>(Situation a à c) h≤ 10 m
(Situation d) h≤ 6 m</v>
      </c>
      <c r="CM55" s="48" t="str">
        <f>IF(OR(RECH_HAUTEUR=FALSE,HAUT_VISEE="",SITUA_VISEE=""),REFERENCEMENT_FACADE[[#This Row],[Cas où rien n''est sélectionné en hauteur]],
IF((HAUT_VISEE&lt;=6),IF(OR(MID(SITUA_VISEE,1,1)="a",MID(SITUA_VISEE,1,1)="b",MID(SITUA_VISEE,1,1)="c"),REFERENCEMENT_FACADE[[#This Row],[≤ 6 m (a à c)]],REFERENCEMENT_FACADE[[#This Row],[≤ 6 m (d)]]),
IF(AND(6&lt;HAUT_VISEE,HAUT_VISEE&lt;=9),IF(OR(MID(SITUA_VISEE,1,1)="a",MID(SITUA_VISEE,1,1)="b",MID(SITUA_VISEE,1,1)="c"),REFERENCEMENT_FACADE[[#This Row],[≤ 9 m (a à c)]],REFERENCEMENT_FACADE[[#This Row],[≤ 9 m (d)]]),
IF(AND(9&lt;HAUT_VISEE,HAUT_VISEE&lt;=10),IF(OR(MID(SITUA_VISEE,1,1)="a",MID(SITUA_VISEE,1,1)="b",MID(SITUA_VISEE,1,1)="c"),REFERENCEMENT_FACADE[[#This Row],[≤ 10 m (a à c)]],REFERENCEMENT_FACADE[[#This Row],[≤ 10 m (d)]]),
IF(AND(10&lt;HAUT_VISEE,HAUT_VISEE&lt;=18),IF(OR(MID(SITUA_VISEE,1,1)="a",MID(SITUA_VISEE,1,1)="b",MID(SITUA_VISEE,1,1)="c"),REFERENCEMENT_FACADE[[#This Row],[≤ 18 m (a à c)]],REFERENCEMENT_FACADE[[#This Row],[≤ 18 m (d)]]),
IF(AND(18&lt;HAUT_VISEE,HAUT_VISEE&lt;=28),IF(OR(MID(SITUA_VISEE,1,1)="a",MID(SITUA_VISEE,1,1)="b",MID(SITUA_VISEE,1,1)="c"),REFERENCEMENT_FACADE[[#This Row],[≤ 28 m (a à c)]],REFERENCEMENT_FACADE[[#This Row],[≤ 28 m (d)]]),
IF(AND(28&lt;HAUT_VISEE,HAUT_VISEE&lt;=34),IF(OR(MID(SITUA_VISEE,1,1)="a",MID(SITUA_VISEE,1,1)="b",MID(SITUA_VISEE,1,1)="c"),REFERENCEMENT_FACADE[[#This Row],[≤ 34 m (a à c)]],REFERENCEMENT_FACADE[[#This Row],[≤ 34 m (d)]]),
IF(AND(34&lt;HAUT_VISEE,HAUT_VISEE&lt;=36),IF(OR(MID(SITUA_VISEE,1,1)="a",MID(SITUA_VISEE,1,1)="b",MID(SITUA_VISEE,1,1)="c"),REFERENCEMENT_FACADE[[#This Row],[≤ 36 m (a à c)]],REFERENCEMENT_FACADE[[#This Row],[≤ 36 m (d)]]),
IF(AND(36&lt;HAUT_VISEE,HAUT_VISEE&lt;=40),IF(OR(MID(SITUA_VISEE,1,1)="a",MID(SITUA_VISEE,1,1)="b",MID(SITUA_VISEE,1,1)="c"),REFERENCEMENT_FACADE[[#This Row],[≤ 40 m (a à c)]],REFERENCEMENT_FACADE[[#This Row],[≤ 40 m (d)]]),
IF(AND(40&lt;HAUT_VISEE,HAUT_VISEE&lt;=50),IF(OR(MID(SITUA_VISEE,1,1)="a",MID(SITUA_VISEE,1,1)="b",MID(SITUA_VISEE,1,1)="c"),REFERENCEMENT_FACADE[[#This Row],[≤ 50 m (a à c)]],REFERENCEMENT_FACADE[[#This Row],[≤ 50 m (d)]])))))))))))</f>
        <v>Nb : Le critère de recherche par hauteur n'étant pas coché ou les données (hauteur ou situation) n'étant pas saisies, l'utilisateur est alerté qu'il peut exister des limites de hauteurs et des dispositions particulières données dans le référentiel technique du procédé qui ne sont pas affichées. 
Le logiciel peut les faire apparaitre, pour ce faire : 
 - la case de recherche en fonction de la hauteur doit être cochée ;
 - les données de hauteur ET de situation du bâtiment doivent être saisies.</v>
      </c>
      <c r="CN55" s="117">
        <f ca="1">REFERENCEMENT_FACADE[[#This Row],[VALIDITE]]</f>
        <v>1</v>
      </c>
      <c r="CO55" s="48">
        <f>IF(RECH_SUPPORT=TRUE,IF(MID(REFERENCEMENT_FACADE[[#This Row],[Colonne support visé]],1,3)="OUI",1,IF(OR(MID(REFERENCEMENT_FACADE[[#This Row],[Colonne support visé]],1,3)="non",MID(REFERENCEMENT_FACADE[[#This Row],[Colonne support visé]],1,2)="SO"),0,0)),1)</f>
        <v>1</v>
      </c>
      <c r="CP55" s="48">
        <f>IF(RECH_HAUTEUR=FALSE,1,IF(AND(MID(REFERENCEMENT_FACADE[[#This Row],[Colonne situation visé]],1,3)="oui",HAUT_VISEE&lt;=REFERENCEMENT_FACADE[[#This Row],[LIMITATION DE HAUTEUR DE FACADE]],HAUT_VISEE&lt;&gt;"",SITUA_VISEE&lt;&gt;""),1,IF(MID(REFERENCEMENT_FACADE[[#This Row],[Colonne situation visé]],1,3)="non",0,"ERREUR")))</f>
        <v>1</v>
      </c>
      <c r="CQ55" s="48">
        <f>IF(RECH_CATEGORIE=FALSE,1,IF(REFERENCEMENT_FACADE[[#This Row],[Colonne catégorie visée]]="ERREUR",0,IF(AND(RECH_CATEGORIE=TRUE,MATCH(VALUE(LEFT(REFERENCEMENT_FACADE[[#This Row],[Colonne zone visée]],1)),LISTE_ZONE_SISMIQUE,0)&gt;=MATCH(ZONE_SIS_VISEE,LISTE_ZONE_SISMIQUE,0),MATCH(REFERENCEMENT_FACADE[[#This Row],[Colonne catégorie visée]],LISTE_CATEGORIE_BATIMENT,0)&gt;=MATCH(CATEG_VISEE,LISTE_CATEGORIE_BATIMENT,0)),1,0)))</f>
        <v>1</v>
      </c>
      <c r="CR55" s="48">
        <f ca="1">IF(REFERENCEMENT_FACADE[[#This Row],[Eligibilité procédé]]&lt;&gt;0,COUNTIF(REFERENCEMENT_FACADE[Eligibilité procédé],"&lt;="&amp;REFERENCEMENT_FACADE[[#This Row],[Eligibilité procédé]])-COUNTIF(REFERENCEMENT_FACADE[Eligibilité procédé],"=0"),ROWS(REFERENCEMENT_FACADE[Ordre]))</f>
        <v>38</v>
      </c>
      <c r="CS55" s="48">
        <f ca="1">IF(COUNTIF((REFERENCEMENT_FACADE[[#This Row],[Validité]:[zone de simicité]]),"&lt;&gt;"&amp;"")=SUM(REFERENCEMENT_FACADE[[#This Row],[Validité]:[zone de simicité]]),ROW(REFERENCEMENT_FACADE[[#This Row],[zone de simicité]]),"")</f>
        <v>55</v>
      </c>
      <c r="CT55" s="48" t="str">
        <f>CONCATENATE(REFERENCEMENT_FACADE[[#This Row],[TYPE DE DOCUMENT DE REFERENCE]]," ",REFERENCEMENT_FACADE[[#This Row],[REF]]," du procédé ",REFERENCEMENT_FACADE[[#This Row],[NOM COMMERCIAL DU PROCEDE]]," : vise la pose sur : ",IF(MID(REFERENCEMENT_FACADE[[#This Row],[COB (NF DTU 31.2)]],1,3)="OUI","COB (NF DTU 31.2) ; ",""),IF(MID(REFERENCEMENT_FACADE[[#This Row],[CLT (Sous AT/DTA)]],1,3)="OUI","CLT (Sous AT/DTA)) ; ",""),IF(MID(REFERENCEMENT_FACADE[[#This Row],[FOB (NF DTU 31.4)]],1,3)="OUI","FOB (NF DTU 31.4) ; ",""),IF(MID(REFERENCEMENT_FACADE[[#This Row],[FOB (Sous AT/DTA/ATEx)]],1,3)="OUI","FOB (Sous AT/DTA/ATEx) ; ",""),"pour une hauteur max de ",REFERENCEMENT_FACADE[[#This Row],[LIMITATION DE HAUTEUR DE FACADE]],"m")</f>
        <v>Avis Technique 2.2/10-1425_V3 du procédé Vétisol Vétirail  : vise la pose sur : COB (NF DTU 31.2) ; CLT (Sous AT/DTA)) ; pour une hauteur max de 10m</v>
      </c>
    </row>
    <row r="56" spans="1:98" s="5" customFormat="1" ht="216" x14ac:dyDescent="0.3">
      <c r="A56" s="141">
        <v>45049</v>
      </c>
      <c r="B56" s="79" t="s">
        <v>120</v>
      </c>
      <c r="C56" s="126" t="s">
        <v>1566</v>
      </c>
      <c r="D56" s="43" t="s">
        <v>231</v>
      </c>
      <c r="E56" s="43" t="s">
        <v>231</v>
      </c>
      <c r="F56" s="43" t="s">
        <v>230</v>
      </c>
      <c r="G56" s="44" t="s">
        <v>1477</v>
      </c>
      <c r="H56" s="52" t="s">
        <v>27</v>
      </c>
      <c r="I56" s="53" t="s">
        <v>9</v>
      </c>
      <c r="J56" s="39" t="s">
        <v>10</v>
      </c>
      <c r="K56" s="39" t="s">
        <v>10</v>
      </c>
      <c r="L56" s="68" t="str">
        <f>IF(REFERENCEMENT_FACADE[[#This Row],[Charpente bois (NF DTU 31.1)]]="OUI","SO",IF(OR(REFERENCEMENT_FACADE[[#This Row],[FOB (Sous AT/DTA/ATEx)]]="OUI",REFERENCEMENT_FACADE[[#This Row],[FOB (NF DTU 31.4)]]="OUI"),"OUI","SO"))</f>
        <v>SO</v>
      </c>
      <c r="M56" s="54" t="s">
        <v>158</v>
      </c>
      <c r="N56" s="42" t="s">
        <v>9</v>
      </c>
      <c r="O56" s="43" t="s">
        <v>10</v>
      </c>
      <c r="P56" s="43" t="s">
        <v>10</v>
      </c>
      <c r="Q56" s="43" t="s">
        <v>10</v>
      </c>
      <c r="R56" s="43" t="s">
        <v>10</v>
      </c>
      <c r="S56" s="43" t="s">
        <v>10</v>
      </c>
      <c r="T56" s="43" t="s">
        <v>10</v>
      </c>
      <c r="U56" s="43" t="s">
        <v>10</v>
      </c>
      <c r="V56" s="43" t="s">
        <v>10</v>
      </c>
      <c r="W56" s="43" t="s">
        <v>10</v>
      </c>
      <c r="X56" s="42" t="s">
        <v>9</v>
      </c>
      <c r="Y56" s="43" t="s">
        <v>10</v>
      </c>
      <c r="Z56" s="43" t="s">
        <v>10</v>
      </c>
      <c r="AA56" s="43" t="s">
        <v>10</v>
      </c>
      <c r="AB56" s="43" t="s">
        <v>10</v>
      </c>
      <c r="AC56" s="43" t="s">
        <v>10</v>
      </c>
      <c r="AD56" s="43" t="s">
        <v>10</v>
      </c>
      <c r="AE56" s="43" t="s">
        <v>10</v>
      </c>
      <c r="AF56" s="43" t="s">
        <v>10</v>
      </c>
      <c r="AG56" s="44" t="s">
        <v>10</v>
      </c>
      <c r="AH56" s="163"/>
      <c r="AI56" s="164"/>
      <c r="AJ56" s="120" t="s">
        <v>1726</v>
      </c>
      <c r="AK56" s="41"/>
      <c r="AL56" s="41"/>
      <c r="AM56" s="41"/>
      <c r="AN56" s="41"/>
      <c r="AO56" s="41"/>
      <c r="AP56" s="41"/>
      <c r="AQ56" s="41"/>
      <c r="AR56" s="41"/>
      <c r="AS56" s="41"/>
      <c r="AT56" s="120" t="s">
        <v>1726</v>
      </c>
      <c r="AU56" s="41"/>
      <c r="AV56" s="41"/>
      <c r="AW56" s="41"/>
      <c r="AX56" s="41"/>
      <c r="AY56" s="41"/>
      <c r="AZ56" s="41"/>
      <c r="BA56" s="41"/>
      <c r="BB56" s="41"/>
      <c r="BC56" s="41"/>
      <c r="BD56" s="84" t="s">
        <v>1408</v>
      </c>
      <c r="BE56" s="42">
        <v>4</v>
      </c>
      <c r="BF56" s="43">
        <v>2</v>
      </c>
      <c r="BG56" s="43">
        <v>1</v>
      </c>
      <c r="BH56" s="43">
        <v>1</v>
      </c>
      <c r="BI56" s="84"/>
      <c r="BJ56" s="40" t="s">
        <v>1394</v>
      </c>
      <c r="BK56" s="159" t="s">
        <v>152</v>
      </c>
      <c r="BL56" s="42">
        <v>0</v>
      </c>
      <c r="BM56" s="43" t="s">
        <v>232</v>
      </c>
      <c r="BN56" s="79" t="s">
        <v>12</v>
      </c>
      <c r="BO56" s="43" t="s">
        <v>617</v>
      </c>
      <c r="BP56" s="87">
        <v>44214</v>
      </c>
      <c r="BQ56" s="87">
        <v>44337</v>
      </c>
      <c r="BR56" s="87">
        <v>45412</v>
      </c>
      <c r="BS56" s="123">
        <f ca="1">+(REFERENCEMENT_FACADE[[#This Row],[AVIS LIMITE AU / VALIDITE]]&gt;=TODAY())*1</f>
        <v>0</v>
      </c>
      <c r="BT56" s="43" t="s">
        <v>9</v>
      </c>
      <c r="BU56" s="43" t="str">
        <f ca="1">IF(REFERENCEMENT_FACADE[[#This Row],[ -&gt; AT/DTA : Sur liste verte C2p (OUI/NON)
-&gt; ATex (Avis favorable / Avis défavorable)
-&gt; Autre : SO]]&lt;&gt;"",IF(AND(OR(REFERENCEMENT_FACADE[[#This Row],[ -&gt; AT/DTA : Sur liste verte C2p (OUI/NON)
-&gt; ATex (Avis favorable / Avis défavorable)
-&gt; Autre : SO]]="OUI",REFERENCEMENT_FACADE[[#This Row],[ -&gt; AT/DTA : Sur liste verte C2p (OUI/NON)
-&gt; ATex (Avis favorable / Avis défavorable)
-&gt; Autre : SO]]="FAVORABLE",REFERENCEMENT_FACADE[[#This Row],[ -&gt; AT/DTA : Sur liste verte C2p (OUI/NON)
-&gt; ATex (Avis favorable / Avis défavorable)
-&gt; Autre : SO]]="SO
(DTU)",REFERENCEMENT_FACADE[[#This Row],[ -&gt; AT/DTA : Sur liste verte C2p (OUI/NON)
-&gt; ATex (Avis favorable / Avis défavorable)
-&gt; Autre : SO]]="SO 
(RECO -RAGE)",REFERENCEMENT_FACADE[[#This Row],[ -&gt; AT/DTA : Sur liste verte C2p (OUI/NON)
-&gt; ATex (Avis favorable / Avis défavorable)
-&gt; Autre : SO]]="OUI AVEC UN SUIVI DU RETOUR D'EXPERIENCE",
REFERENCEMENT_FACADE[[#This Row],[ -&gt; AT/DTA : Sur liste verte C2p (OUI/NON)
-&gt; ATex (Avis favorable / Avis défavorable)
-&gt; Autre : SO]]="SO 
(RP)"),REFERENCEMENT_FACADE[[#This Row],[VALIDITE]]=1),"TC",IF(REFERENCEMENT_FACADE[[#This Row],[VALIDITE]]=0,"TNC"&amp;CHAR(10)&amp;"(L'évaluation technique n'est plus valide)",IF(REFERENCEMENT_FACADE[[#This Row],[TYPE DE DOCUMENT DE REFERENCE]]="Appréciation Technique de Transition","TNC"&amp;CHAR(10)&amp;"(Les Appréciations Techniques de Transition ne sont pas reconnues en technique courante)",IF(REFERENCEMENT_FACADE[[#This Row],[ -&gt; AT/DTA : Sur liste verte C2p (OUI/NON)
-&gt; ATex (Avis favorable / Avis défavorable)
-&gt; Autre : SO]]="NON (EVALUATION RECENTE)","TNC"&amp;CHAR(10)&amp;"(Non sur liste verte de la C2p à date de référencement / EVALUATION RECENTE)","TNC"&amp;CHAR(10)&amp;"(N'est pas sur liste verte de la C2p à date du référencement)")))))</f>
        <v>TNC
(L'évaluation technique n'est plus valide)</v>
      </c>
      <c r="BV56" s="44" t="s">
        <v>852</v>
      </c>
      <c r="BW56" s="42"/>
      <c r="BX56" s="43"/>
      <c r="BY56" s="44"/>
      <c r="BZ56" s="58" t="s">
        <v>657</v>
      </c>
      <c r="CA56" s="134" t="s">
        <v>645</v>
      </c>
      <c r="CB56" s="136"/>
      <c r="CC56" s="48" t="str">
        <f>IF(OR(REFERENCEMENT_FACADE[[#This Row],[TYPE DE DOCUMENT DE REFERENCE]]="Document Technique d'Application (DTA)",REFERENCEMENT_FACADE[[#This Row],[TYPE DE DOCUMENT DE REFERENCE]]="Avis Technique"),CONCATENATE("https://evaluation.cstb.fr/fr/avis-technique/detail/",SUBSTITUTE(REFERENCEMENT_FACADE[[#This Row],[REF]],"/","-"),"/"),IF(REFERENCEMENT_FACADE[[#This Row],[TYPE DE DOCUMENT DE REFERENCE]]=("Appréciation Technique d'Expérimentation (ATEx cas a)"),CONCATENATE("https://evaluation.cstb.fr/fr/appreciation-technique-expertise-atex/detail/",SUBSTITUTE(REFERENCEMENT_FACADE[[#This Row],[REF]],"_","-"),"/"),CONCATENATE("https://evaluation.cstb.fr/fr/appreciation-technique-transition-att/download/att-",SUBSTITUTE(SUBSTITUTE(REFERENCEMENT_FACADE[[#This Row],[REF]],"/","-"),"_","-"),"/")))</f>
        <v>https://evaluation.cstb.fr/fr/avis-technique/detail/2.2-21-1808_V2/</v>
      </c>
      <c r="CD56" s="48" t="s">
        <v>233</v>
      </c>
      <c r="CE56" s="48" t="str">
        <f>CONCATENATE(IF(REFERENCEMENT_FACADE[[#This Row],[Ancienne version]]=""," ",CONCATENATE(IF(OR(REFERENCEMENT_FACADE[[#This Row],[TYPE DE DOCUMENT DE REFERENCE]]="Avis Technique",REFERENCEMENT_FACADE[[#This Row],[TYPE DE DOCUMENT DE REFERENCE]]="ATEx"),"L'","Le "),REFERENCEMENT_FACADE[[#This Row],[TYPE DE DOCUMENT DE REFERENCE]]," n°",REFERENCEMENT_FACADE[[#This Row],[REF]]," annule et remplace ",IF(OR(REFERENCEMENT_FACADE[[#This Row],[TYPE DE DOCUMENT DE REFERENCE]]="Avis Technique",REFERENCEMENT_FACADE[[#This Row],[TYPE DE DOCUMENT DE REFERENCE]]="ATEx"),"l' ","le "),REFERENCEMENT_FACADE[[#This Row],[TYPE DE DOCUMENT DE REFERENCE]]," n° ",REFERENCEMENT_FACADE[[#This Row],[Ancienne version]])),
IF(AND(REFERENCEMENT_FACADE[[#This Row],[Ancienne version]]&lt;&gt;"",REFERENCEMENT_FACADE[[#This Row],[ -&gt; AT/DTA : Sur liste verte C2p (OUI/NON)
-&gt; ATex (Avis favorable / Avis défavorable)
-&gt; Autre : SO]]="OUI"),CHAR(10),""),
IF(REFERENCEMENT_FACADE[[#This Row],[ -&gt; AT/DTA : Sur liste verte C2p (OUI/NON)
-&gt; ATex (Avis favorable / Avis défavorable)
-&gt; Autre : SO]]="OUI","Sur liste verte de la C2p à la date du référencement",""))</f>
        <v>L'Avis Technique n°2.2/21-1808_V2 annule et remplace l' Avis Technique n° 2.2/21-1808_V1
Sur liste verte de la C2p à la date du référencement</v>
      </c>
      <c r="CF56" s="48" t="str">
        <f>IF((SUPP_VISE=LISTES!$Q$2),REFERENCEMENT_FACADE[[#This Row],[Charpente bois (NF DTU 31.1)]],
IF((SUPP_VISE=LISTES!$Q$3),REFERENCEMENT_FACADE[[#This Row],[COB (NF DTU 31.2)]],
IF((SUPP_VISE=LISTES!$Q$4),REFERENCEMENT_FACADE[[#This Row],[FOB (NF DTU 31.4)]],
IF((SUPP_VISE=LISTES!$Q$5),REFERENCEMENT_FACADE[[#This Row],[FOB (Sous AT/DTA/ATEx)]],
IF((SUPP_VISE=LISTES!$Q$6),REFERENCEMENT_FACADE[[#This Row],[FOB (NF DTU 31.4 et/ou Sous AT/DTA/Atex)]],
IF((SUPP_VISE=LISTES!$Q$7),REFERENCEMENT_FACADE[[#This Row],[CLT (Sous AT/DTA)]],"ERREUR"))))))</f>
        <v>ERREUR</v>
      </c>
      <c r="CG56" s="48" t="str">
        <f>IF((HAUT_VISEE&lt;=6),IF(OR(MID(SITUA_VISEE,1,1)="a",MID(SITUA_VISEE,1,1)="b",MID(SITUA_VISEE,1,1)="c"),REFERENCEMENT_FACADE[[#This Row],[≤ 6 m (situation a à c)]],REFERENCEMENT_FACADE[[#This Row],[≤ 6 m (situation d)]]),
IF(AND(6&lt;HAUT_VISEE,HAUT_VISEE&lt;=9),IF(OR(MID(SITUA_VISEE,1,1)="a",MID(SITUA_VISEE,1,1)="b",MID(SITUA_VISEE,1,1)="c"),REFERENCEMENT_FACADE[[#This Row],[≤ 9 m (situation a à c)]],REFERENCEMENT_FACADE[[#This Row],[≤ 9 m (situation d)]]),
IF(AND(9&lt;HAUT_VISEE,HAUT_VISEE&lt;=10),IF(OR(MID(SITUA_VISEE,1,1)="a",MID(SITUA_VISEE,1,1)="b",MID(SITUA_VISEE,1,1)="c"),REFERENCEMENT_FACADE[[#This Row],[≤ 10 m (situation a à c)]],REFERENCEMENT_FACADE[[#This Row],[≤ 10 m (situation d)]]),
IF(AND(10&lt;HAUT_VISEE,HAUT_VISEE&lt;=18),IF(OR(MID(SITUA_VISEE,1,1)="a",MID(SITUA_VISEE,1,1)="b",MID(SITUA_VISEE,1,1)="c"),REFERENCEMENT_FACADE[[#This Row],[≤ 15 m (situation a à c)]],REFERENCEMENT_FACADE[[#This Row],[≤ 15 m (situation d)]]),
IF(AND(10&lt;HAUT_VISEE,HAUT_VISEE&lt;=18),IF(OR(MID(SITUA_VISEE,1,1)="a",MID(SITUA_VISEE,1,1)="b",MID(SITUA_VISEE,1,1)="c"),REFERENCEMENT_FACADE[[#This Row],[≤ 18 m (situation a à c)]],REFERENCEMENT_FACADE[[#This Row],[≤ 18 m (situation d)]]),
IF(AND(18&lt;HAUT_VISEE,HAUT_VISEE&lt;=28),IF(OR(MID(SITUA_VISEE,1,1)="a",MID(SITUA_VISEE,1,1)="b",MID(SITUA_VISEE,1,1)="c"),REFERENCEMENT_FACADE[[#This Row],[≤ 28 m (situation a à c)]],REFERENCEMENT_FACADE[[#This Row],[≤ 28 m (situation d)]]),
IF(AND(28&lt;HAUT_VISEE,HAUT_VISEE&lt;=34),IF(OR(MID(SITUA_VISEE,1,1)="a",MID(SITUA_VISEE,1,1)="b",MID(SITUA_VISEE,1,1)="c"),REFERENCEMENT_FACADE[[#This Row],[≤ 34 m (situation a à c)]],REFERENCEMENT_FACADE[[#This Row],[≤ 34 m (situation d)]]),
IF(AND(34&lt;HAUT_VISEE,HAUT_VISEE&lt;=36),IF(OR(MID(SITUA_VISEE,1,1)="a",MID(SITUA_VISEE,1,1)="b",MID(SITUA_VISEE,1,1)="c"),REFERENCEMENT_FACADE[[#This Row],[≤ 36 m (situation a à c)]],REFERENCEMENT_FACADE[[#This Row],[≤ 36 m (situation d)]]),
IF(AND(36&lt;HAUT_VISEE,HAUT_VISEE&lt;=40),IF(OR(MID(SITUA_VISEE,1,1)="a",MID(SITUA_VISEE,1,1)="b",MID(SITUA_VISEE,1,1)="c"),REFERENCEMENT_FACADE[[#This Row],[≤ 40 m (situation a à c)]],REFERENCEMENT_FACADE[[#This Row],[≤ 40 m (situation d)]]),
IF(AND(40&lt;HAUT_VISEE,HAUT_VISEE&lt;=50),IF(OR(MID(SITUA_VISEE,1,1)="a",MID(SITUA_VISEE,1,1)="b",MID(SITUA_VISEE,1,1)="c"),REFERENCEMENT_FACADE[[#This Row],[≤ 50 m (situation a à c)]],REFERENCEMENT_FACADE[[#This Row],[≤ 50 m (situation d)]]),"ERREUR"))))))))))</f>
        <v>OUI</v>
      </c>
      <c r="CH56" s="48">
        <f>IF(MID(SITUA_VISEE,1,1)="d",
IF(MID(REFERENCEMENT_FACADE[[#This Row],[≤ 50 m (situation d)]],1,3)="OUI",50,IF(MID(REFERENCEMENT_FACADE[[#This Row],[≤ 40 m (situation d)]],1,3)="OUI",40,IF(MID(REFERENCEMENT_FACADE[[#This Row],[≤ 36 m (situation d)]],1,3)="OUI",36,IF(MID(REFERENCEMENT_FACADE[[#This Row],[≤ 34 m (situation d)]],1,3)="OUI",34,IF(MID(REFERENCEMENT_FACADE[[#This Row],[≤ 28 m (situation d)]],1,3)="OUI",28,IF(MID(REFERENCEMENT_FACADE[[#This Row],[≤ 18 m (situation d)]],1,3)="OUI",18,IF(MID(REFERENCEMENT_FACADE[[#This Row],[≤ 15 m (situation d)]],1,3)="OUI",15,IF(MID(REFERENCEMENT_FACADE[[#This Row],[≤ 10 m (situation d)]],1,3)="OUI",10,IF(MID(REFERENCEMENT_FACADE[[#This Row],[≤ 9 m (situation d)]],1,3)="OUI",9,IF(MID(REFERENCEMENT_FACADE[[#This Row],[≤ 6 m (situation d)]],1,3)="OUI",6,"")))))))))),
IF(MID(REFERENCEMENT_FACADE[[#This Row],[≤ 50 m (situation a à c)]],1,3)="OUI",50,IF(MID(REFERENCEMENT_FACADE[[#This Row],[≤ 40 m (situation a à c)]],1,3)="OUI",40,IF(MID(REFERENCEMENT_FACADE[[#This Row],[≤ 36 m (situation a à c)]],1,3)="OUI",36,IF(MID(REFERENCEMENT_FACADE[[#This Row],[≤ 34 m (situation a à c)]],1,3)="OUI",34,IF(MID(REFERENCEMENT_FACADE[[#This Row],[≤ 28 m (situation a à c)]],1,3)="OUI",28,IF(MID(REFERENCEMENT_FACADE[[#This Row],[≤ 18 m (situation a à c)]],1,3)="OUI",18,IF(MID(REFERENCEMENT_FACADE[[#This Row],[≤ 15 m (situation a à c)]],1,3)="OUI",15,IF(MID(REFERENCEMENT_FACADE[[#This Row],[≤ 10 m (situation a à c)]],1,3)="OUI",10,IF(MID(REFERENCEMENT_FACADE[[#This Row],[≤ 9 m (situation a à c)]],1,3)="OUI",9,IF(MID(REFERENCEMENT_FACADE[[#This Row],[≤ 6 m (situation a à c)]],1,3)="OUI",6,"")))))))))))</f>
        <v>6</v>
      </c>
      <c r="CI56" s="48" t="str">
        <f>IF(RECH_CATEGORIE=TRUE,IF((CATEG_VISEE=LISTES!$O$2),REFERENCEMENT_FACADE[[#This Row],[I]],
IF((CATEG_VISEE=LISTES!$O$3),REFERENCEMENT_FACADE[[#This Row],[II]],
IF((CATEG_VISEE=LISTES!$O$4),REFERENCEMENT_FACADE[[#This Row],[III]],
IF((CATEG_VISEE=LISTES!$O$5),REFERENCEMENT_FACADE[[#This Row],[IV]],"ERREUR")))),
REFERENCEMENT_FACADE[[#This Row],[I]]&amp;CHAR(10)&amp;REFERENCEMENT_FACADE[[#This Row],[II]]&amp;CHAR(10)&amp;REFERENCEMENT_FACADE[[#This Row],[III]]&amp;CHAR(10)&amp;REFERENCEMENT_FACADE[[#This Row],[IV]])</f>
        <v>4
2
1
1</v>
      </c>
      <c r="CJ56" s="48" t="str">
        <f>IF(RECH_CATEGORIE=TRUE,IF(OR(REFERENCEMENT_FACADE[[#This Row],[I]]="NC",REFERENCEMENT_FACADE[[#This Row],[II]]="NC",REFERENCEMENT_FACADE[[#This Row],[III]]="NC",REFERENCEMENT_FACADE[[#This Row],[IV]]="NC"),"ERREUR",IF(MID(ZONE_SIS_VISEE,1,1)&lt;=MID(REFERENCEMENT_FACADE[[#This Row],[IV]],1,1),REFERENCEMENT_FACADE[[#Headers],[IV]],IF(MID(ZONE_SIS_VISEE,1,1)&lt;=MID(REFERENCEMENT_FACADE[[#This Row],[III]],1,1),REFERENCEMENT_FACADE[[#Headers],[III]],IF(MID(ZONE_SIS_VISEE,1,1)&lt;=MID(REFERENCEMENT_FACADE[[#This Row],[II]],1,1),REFERENCEMENT_FACADE[[#Headers],[II]],IF(MID(ZONE_SIS_VISEE,1,1)&lt;=MID(REFERENCEMENT_FACADE[[#This Row],[I]],1,1),REFERENCEMENT_FACADE[[#Headers],[I]],""))))),
REFERENCEMENT_FACADE[[#Headers],[I]]&amp;CHAR(10)&amp;REFERENCEMENT_FACADE[[#Headers],[II]]&amp;CHAR(10)&amp;REFERENCEMENT_FACADE[[#Headers],[III]]&amp;CHAR(10)&amp;REFERENCEMENT_FACADE[[#Headers],[IV]])</f>
        <v>I
II
III
IV</v>
      </c>
      <c r="CK56" s="48" t="str">
        <f>CONCATENATE(IF(MID(REFERENCEMENT_FACADE[[#This Row],[Charpente bois (NF DTU 31.1)]],1,3)="oui",LISTES!$Q$2,""),IF(AND(MID(REFERENCEMENT_FACADE[[#This Row],[COB (NF DTU 31.2)]],1,3)="oui",MID(REFERENCEMENT_FACADE[[#This Row],[Charpente bois (NF DTU 31.1)]],1,3)="oui")," / ",""),IF(MID(REFERENCEMENT_FACADE[[#This Row],[COB (NF DTU 31.2)]],1,3)="oui",LISTES!$Q$3,""),IF(OR(AND(MID(REFERENCEMENT_FACADE[[#This Row],[COB (NF DTU 31.2)]],1,3)="oui",MID(REFERENCEMENT_FACADE[[#This Row],[FOB (NF DTU 31.4)]],1,3)="oui"),AND(MID(REFERENCEMENT_FACADE[[#This Row],[COB (NF DTU 31.2)]],1,3)="oui",MID(REFERENCEMENT_FACADE[[#This Row],[CLT (Sous AT/DTA)]],1,3)="oui"))," / ",""),IF(MID(REFERENCEMENT_FACADE[[#This Row],[FOB (NF DTU 31.4)]],1,3)="oui",LISTES!$Q$4,""),IF(AND(MID(REFERENCEMENT_FACADE[[#This Row],[CLT (Sous AT/DTA)]],1,3)="oui",MID(REFERENCEMENT_FACADE[[#This Row],[FOB (NF DTU 31.4)]],1,3)="oui")," / ",""),IF(MID(REFERENCEMENT_FACADE[[#This Row],[CLT (Sous AT/DTA)]],1,3)="oui",LISTES!$Q$7,IF(MID(REFERENCEMENT_FACADE[[#This Row],[FOB (Sous AT/DTA/ATEx)]],1,3)="oui",LISTES!$Q$5,"")))</f>
        <v>COB (NF DTU 31.2) / CLT (Sous AT/DTA)</v>
      </c>
      <c r="CL56" s="48" t="str">
        <f>IF(AND(RECH_HAUTEUR=TRUE,HAUT_VISEE&lt;&gt;"",SITUA_VISEE&lt;&gt;""),IF(MID(SITUA_VISEE,1,1)="d",
IF(MID(REFERENCEMENT_FACADE[[#This Row],[≤ 50 m (situation d)]],1,3)="OUI","≤ 50 m",IF(MID(REFERENCEMENT_FACADE[[#This Row],[≤ 40 m (situation d)]],1,3)="OUI","≤ 40 m",IF(MID(REFERENCEMENT_FACADE[[#This Row],[≤ 36 m (situation d)]],1,3)="OUI","≤ 36 m",IF(MID(REFERENCEMENT_FACADE[[#This Row],[≤ 34 m (situation d)]],1,3)="OUI","≤ 34 m",IF(MID(REFERENCEMENT_FACADE[[#This Row],[≤ 28 m (situation d)]],1,3)="OUI","≤ 28 m",IF(MID(REFERENCEMENT_FACADE[[#This Row],[≤ 18 m (situation d)]],1,3)="OUI","≤ 18 m",IF(MID(REFERENCEMENT_FACADE[[#This Row],[≤ 15 m (situation d)]],1,3)="OUI","≤ 15 m",IF(MID(REFERENCEMENT_FACADE[[#This Row],[≤ 10 m (situation d)]],1,3)="OUI","≤ 10 m",IF(MID(REFERENCEMENT_FACADE[[#This Row],[≤ 9 m (situation d)]],1,3)="OUI","≤ 9 m",IF(MID(REFERENCEMENT_FACADE[[#This Row],[≤ 6 m (situation d)]],1,3)="OUI","≤ 6 m","")))))))))),
IF(MID(REFERENCEMENT_FACADE[[#This Row],[≤ 50 m (situation a à c)]],1,3)="OUI","≤ 50 m",IF(MID(REFERENCEMENT_FACADE[[#This Row],[≤ 40 m (situation a à c)]],1,3)="OUI","≤ 40 m",IF(MID(REFERENCEMENT_FACADE[[#This Row],[≤ 36 m (situation a à c)]],1,3)="OUI","≤ 36 m",IF(MID(REFERENCEMENT_FACADE[[#This Row],[≤ 34 m (situation a à c)]],1,3)="OUI","≤ 34 m",IF(MID(REFERENCEMENT_FACADE[[#This Row],[≤ 28 m (situation a à c)]],1,3)="OUI","≤ 28 m",IF(MID(REFERENCEMENT_FACADE[[#This Row],[≤ 18 m (situation a à c)]],1,3)="OUI","≤ 18 m",IF(MID(REFERENCEMENT_FACADE[[#This Row],[≤ 15 m (situation a à c)]],1,3)="OUI","≤ 15 m",IF(MID(REFERENCEMENT_FACADE[[#This Row],[≤ 10 m (situation a à c)]],1,3)="OUI","≤ 10 m",IF(MID(REFERENCEMENT_FACADE[[#This Row],[≤ 9 m (situation a à c)]],1,3)="OUI","≤ 9 m",IF(MID(REFERENCEMENT_FACADE[[#This Row],[≤ 6 m (situation a à c)]],1,3)="OUI","≤ 6 m",""))))))))))),
CONCATENATE(IF(MID(REFERENCEMENT_FACADE[[#This Row],[≤ 50 m (situation a à c)]],1,3)="OUI","(Situation a à c) h≤ 50 m"&amp;CHAR(10),IF(MID(REFERENCEMENT_FACADE[[#This Row],[≤ 40 m (situation a à c)]],1,3)="OUI","(Situation a à c) h≤ 40 m"&amp;CHAR(10),IF(MID(REFERENCEMENT_FACADE[[#This Row],[≤ 36 m (situation a à c)]],1,3)="OUI","(Situation a à c) h≤ 36 m"&amp;CHAR(10),IF(MID(REFERENCEMENT_FACADE[[#This Row],[≤ 34 m (situation a à c)]],1,3)="OUI","(Situation a à c) h≤ 34 m"&amp;CHAR(10),IF(MID(REFERENCEMENT_FACADE[[#This Row],[≤ 28 m (situation a à c)]],1,3)="OUI","(Situation a à c) h≤ 28 m"&amp;CHAR(10),IF(MID(REFERENCEMENT_FACADE[[#This Row],[≤ 18 m (situation a à c)]],1,3)="OUI","(Situation a à c) h≤ 18 m"&amp;CHAR(10),IF(MID(REFERENCEMENT_FACADE[[#This Row],[≤ 15 m (situation a à c)]],1,3)="OUI","(Situation a à c) h≤ 15 m"&amp;CHAR(10),IF(MID(REFERENCEMENT_FACADE[[#This Row],[≤ 10 m (situation a à c)]],1,3)="OUI","(Situation a à c) h≤ 10 m"&amp;CHAR(10),IF(MID(REFERENCEMENT_FACADE[[#This Row],[≤ 9 m (situation a à c)]],1,3)="OUI","(Situation a à c) h≤ 9 m"&amp;CHAR(10),IF(MID(REFERENCEMENT_FACADE[[#This Row],[≤ 6 m (situation a à c)]],1,3)="OUI","(Situation a à c) h≤ 6 m"&amp;CHAR(10),"")))))))))),IF(MID(REFERENCEMENT_FACADE[[#This Row],[≤ 50 m (situation d)]],1,3)="OUI","(Situation d) h≤ 50 m",IF(MID(REFERENCEMENT_FACADE[[#This Row],[≤ 40 m (situation d)]],1,3)="OUI","(Situation d) h≤ 40 m",IF(MID(REFERENCEMENT_FACADE[[#This Row],[≤ 36 m (situation d)]],1,3)="OUI","(Situation d) h≤ 36 m",IF(MID(REFERENCEMENT_FACADE[[#This Row],[≤ 34 m (situation d)]],1,3)="OUI","(Situation d) h≤ 34 m",IF(MID(REFERENCEMENT_FACADE[[#This Row],[≤ 28 m (situation d)]],1,3)="OUI","(Situation d) h≤ 28 m",IF(MID(REFERENCEMENT_FACADE[[#This Row],[≤ 18 m (situation d)]],1,3)="OUI","(Situation d) h≤ 18 m",IF(MID(REFERENCEMENT_FACADE[[#This Row],[≤ 15 m (situation d)]],1,3)="OUI","(Situation d) h≤ 15 m",IF(MID(REFERENCEMENT_FACADE[[#This Row],[≤ 10 m (situation d)]],1,3)="OUI","(Situation d) h≤ 10 m",IF(MID(REFERENCEMENT_FACADE[[#This Row],[≤ 9 m (situation d)]],1,3)="OUI","(Situation d) h≤ 9 m",IF(MID(REFERENCEMENT_FACADE[[#This Row],[≤ 6 m (situation d)]],1,3)="OUI","(Situation d) h≤ 6 m",""))))))))))))</f>
        <v>(Situation a à c) h≤ 6 m
(Situation d) h≤ 6 m</v>
      </c>
      <c r="CM56" s="48" t="str">
        <f>IF(OR(RECH_HAUTEUR=FALSE,HAUT_VISEE="",SITUA_VISEE=""),REFERENCEMENT_FACADE[[#This Row],[Cas où rien n''est sélectionné en hauteur]],
IF((HAUT_VISEE&lt;=6),IF(OR(MID(SITUA_VISEE,1,1)="a",MID(SITUA_VISEE,1,1)="b",MID(SITUA_VISEE,1,1)="c"),REFERENCEMENT_FACADE[[#This Row],[≤ 6 m (a à c)]],REFERENCEMENT_FACADE[[#This Row],[≤ 6 m (d)]]),
IF(AND(6&lt;HAUT_VISEE,HAUT_VISEE&lt;=9),IF(OR(MID(SITUA_VISEE,1,1)="a",MID(SITUA_VISEE,1,1)="b",MID(SITUA_VISEE,1,1)="c"),REFERENCEMENT_FACADE[[#This Row],[≤ 9 m (a à c)]],REFERENCEMENT_FACADE[[#This Row],[≤ 9 m (d)]]),
IF(AND(9&lt;HAUT_VISEE,HAUT_VISEE&lt;=10),IF(OR(MID(SITUA_VISEE,1,1)="a",MID(SITUA_VISEE,1,1)="b",MID(SITUA_VISEE,1,1)="c"),REFERENCEMENT_FACADE[[#This Row],[≤ 10 m (a à c)]],REFERENCEMENT_FACADE[[#This Row],[≤ 10 m (d)]]),
IF(AND(10&lt;HAUT_VISEE,HAUT_VISEE&lt;=18),IF(OR(MID(SITUA_VISEE,1,1)="a",MID(SITUA_VISEE,1,1)="b",MID(SITUA_VISEE,1,1)="c"),REFERENCEMENT_FACADE[[#This Row],[≤ 18 m (a à c)]],REFERENCEMENT_FACADE[[#This Row],[≤ 18 m (d)]]),
IF(AND(18&lt;HAUT_VISEE,HAUT_VISEE&lt;=28),IF(OR(MID(SITUA_VISEE,1,1)="a",MID(SITUA_VISEE,1,1)="b",MID(SITUA_VISEE,1,1)="c"),REFERENCEMENT_FACADE[[#This Row],[≤ 28 m (a à c)]],REFERENCEMENT_FACADE[[#This Row],[≤ 28 m (d)]]),
IF(AND(28&lt;HAUT_VISEE,HAUT_VISEE&lt;=34),IF(OR(MID(SITUA_VISEE,1,1)="a",MID(SITUA_VISEE,1,1)="b",MID(SITUA_VISEE,1,1)="c"),REFERENCEMENT_FACADE[[#This Row],[≤ 34 m (a à c)]],REFERENCEMENT_FACADE[[#This Row],[≤ 34 m (d)]]),
IF(AND(34&lt;HAUT_VISEE,HAUT_VISEE&lt;=36),IF(OR(MID(SITUA_VISEE,1,1)="a",MID(SITUA_VISEE,1,1)="b",MID(SITUA_VISEE,1,1)="c"),REFERENCEMENT_FACADE[[#This Row],[≤ 36 m (a à c)]],REFERENCEMENT_FACADE[[#This Row],[≤ 36 m (d)]]),
IF(AND(36&lt;HAUT_VISEE,HAUT_VISEE&lt;=40),IF(OR(MID(SITUA_VISEE,1,1)="a",MID(SITUA_VISEE,1,1)="b",MID(SITUA_VISEE,1,1)="c"),REFERENCEMENT_FACADE[[#This Row],[≤ 40 m (a à c)]],REFERENCEMENT_FACADE[[#This Row],[≤ 40 m (d)]]),
IF(AND(40&lt;HAUT_VISEE,HAUT_VISEE&lt;=50),IF(OR(MID(SITUA_VISEE,1,1)="a",MID(SITUA_VISEE,1,1)="b",MID(SITUA_VISEE,1,1)="c"),REFERENCEMENT_FACADE[[#This Row],[≤ 50 m (a à c)]],REFERENCEMENT_FACADE[[#This Row],[≤ 50 m (d)]])))))))))))</f>
        <v>Nb : Le critère de recherche par hauteur n'étant pas coché ou les données (hauteur ou situation) n'étant pas saisies, l'utilisateur est alerté qu'il peut exister des limites de hauteurs et des dispositions particulières données dans le référentiel technique du procédé qui ne sont pas affichées. 
Le logiciel peut les faire apparaitre, pour ce faire : 
 - la case de recherche en fonction de la hauteur doit être cochée ;
 - les données de hauteur ET de situation du bâtiment doivent être saisies.</v>
      </c>
      <c r="CN56" s="117">
        <f ca="1">REFERENCEMENT_FACADE[[#This Row],[VALIDITE]]</f>
        <v>0</v>
      </c>
      <c r="CO56" s="48">
        <f>IF(RECH_SUPPORT=TRUE,IF(MID(REFERENCEMENT_FACADE[[#This Row],[Colonne support visé]],1,3)="OUI",1,IF(OR(MID(REFERENCEMENT_FACADE[[#This Row],[Colonne support visé]],1,3)="non",MID(REFERENCEMENT_FACADE[[#This Row],[Colonne support visé]],1,2)="SO"),0,0)),1)</f>
        <v>1</v>
      </c>
      <c r="CP56" s="48">
        <f>IF(RECH_HAUTEUR=FALSE,1,IF(AND(MID(REFERENCEMENT_FACADE[[#This Row],[Colonne situation visé]],1,3)="oui",HAUT_VISEE&lt;=REFERENCEMENT_FACADE[[#This Row],[LIMITATION DE HAUTEUR DE FACADE]],HAUT_VISEE&lt;&gt;"",SITUA_VISEE&lt;&gt;""),1,IF(MID(REFERENCEMENT_FACADE[[#This Row],[Colonne situation visé]],1,3)="non",0,"ERREUR")))</f>
        <v>1</v>
      </c>
      <c r="CQ56" s="48">
        <f>IF(RECH_CATEGORIE=FALSE,1,IF(REFERENCEMENT_FACADE[[#This Row],[Colonne catégorie visée]]="ERREUR",0,IF(AND(RECH_CATEGORIE=TRUE,MATCH(VALUE(LEFT(REFERENCEMENT_FACADE[[#This Row],[Colonne zone visée]],1)),LISTE_ZONE_SISMIQUE,0)&gt;=MATCH(ZONE_SIS_VISEE,LISTE_ZONE_SISMIQUE,0),MATCH(REFERENCEMENT_FACADE[[#This Row],[Colonne catégorie visée]],LISTE_CATEGORIE_BATIMENT,0)&gt;=MATCH(CATEG_VISEE,LISTE_CATEGORIE_BATIMENT,0)),1,0)))</f>
        <v>1</v>
      </c>
      <c r="CR56" s="48">
        <f ca="1">IF(REFERENCEMENT_FACADE[[#This Row],[Eligibilité procédé]]&lt;&gt;0,COUNTIF(REFERENCEMENT_FACADE[Eligibilité procédé],"&lt;="&amp;REFERENCEMENT_FACADE[[#This Row],[Eligibilité procédé]])-COUNTIF(REFERENCEMENT_FACADE[Eligibilité procédé],"=0"),ROWS(REFERENCEMENT_FACADE[Ordre]))</f>
        <v>0</v>
      </c>
      <c r="CS56" s="48" t="str">
        <f ca="1">IF(COUNTIF((REFERENCEMENT_FACADE[[#This Row],[Validité]:[zone de simicité]]),"&lt;&gt;"&amp;"")=SUM(REFERENCEMENT_FACADE[[#This Row],[Validité]:[zone de simicité]]),ROW(REFERENCEMENT_FACADE[[#This Row],[zone de simicité]]),"")</f>
        <v/>
      </c>
      <c r="CT56" s="48" t="str">
        <f>CONCATENATE(REFERENCEMENT_FACADE[[#This Row],[TYPE DE DOCUMENT DE REFERENCE]]," ",REFERENCEMENT_FACADE[[#This Row],[REF]]," du procédé ",REFERENCEMENT_FACADE[[#This Row],[NOM COMMERCIAL DU PROCEDE]]," : vise la pose sur : ",IF(MID(REFERENCEMENT_FACADE[[#This Row],[COB (NF DTU 31.2)]],1,3)="OUI","COB (NF DTU 31.2) ; ",""),IF(MID(REFERENCEMENT_FACADE[[#This Row],[CLT (Sous AT/DTA)]],1,3)="OUI","CLT (Sous AT/DTA)) ; ",""),IF(MID(REFERENCEMENT_FACADE[[#This Row],[FOB (NF DTU 31.4)]],1,3)="OUI","FOB (NF DTU 31.4) ; ",""),IF(MID(REFERENCEMENT_FACADE[[#This Row],[FOB (Sous AT/DTA/ATEx)]],1,3)="OUI","FOB (Sous AT/DTA/ATEx) ; ",""),"pour une hauteur max de ",REFERENCEMENT_FACADE[[#This Row],[LIMITATION DE HAUTEUR DE FACADE]],"m")</f>
        <v>Avis Technique 2.2/21-1808_V2 du procédé LAMINAM 5+ CLIP DE FIXATION  : vise la pose sur : COB (NF DTU 31.2) ; CLT (Sous AT/DTA)) ; pour une hauteur max de 6m</v>
      </c>
    </row>
    <row r="57" spans="1:98" s="328" customFormat="1" ht="216" x14ac:dyDescent="0.3">
      <c r="A57" s="141">
        <v>44893</v>
      </c>
      <c r="B57" s="43" t="s">
        <v>124</v>
      </c>
      <c r="C57" s="125" t="s">
        <v>1642</v>
      </c>
      <c r="D57" s="43" t="s">
        <v>1672</v>
      </c>
      <c r="E57" s="43" t="s">
        <v>1682</v>
      </c>
      <c r="F57" s="43" t="s">
        <v>1455</v>
      </c>
      <c r="G57" s="109" t="s">
        <v>1426</v>
      </c>
      <c r="H57" s="52" t="s">
        <v>27</v>
      </c>
      <c r="I57" s="82" t="s">
        <v>9</v>
      </c>
      <c r="J57" s="39" t="s">
        <v>10</v>
      </c>
      <c r="K57" s="39" t="s">
        <v>10</v>
      </c>
      <c r="L57" s="68" t="str">
        <f>IF(REFERENCEMENT_FACADE[[#This Row],[Charpente bois (NF DTU 31.1)]]="OUI","SO",IF(OR(REFERENCEMENT_FACADE[[#This Row],[FOB (Sous AT/DTA/ATEx)]]="OUI",REFERENCEMENT_FACADE[[#This Row],[FOB (NF DTU 31.4)]]="OUI"),"OUI","SO"))</f>
        <v>SO</v>
      </c>
      <c r="M57" s="65" t="s">
        <v>9</v>
      </c>
      <c r="N57" s="42" t="s">
        <v>9</v>
      </c>
      <c r="O57" s="43" t="s">
        <v>9</v>
      </c>
      <c r="P57" s="43" t="s">
        <v>9</v>
      </c>
      <c r="Q57" s="43" t="s">
        <v>357</v>
      </c>
      <c r="R57" s="43" t="s">
        <v>357</v>
      </c>
      <c r="S57" s="43" t="s">
        <v>10</v>
      </c>
      <c r="T57" s="43" t="s">
        <v>10</v>
      </c>
      <c r="U57" s="43" t="s">
        <v>10</v>
      </c>
      <c r="V57" s="43" t="s">
        <v>10</v>
      </c>
      <c r="W57" s="44" t="s">
        <v>10</v>
      </c>
      <c r="X57" s="45" t="s">
        <v>9</v>
      </c>
      <c r="Y57" s="43" t="s">
        <v>357</v>
      </c>
      <c r="Z57" s="43" t="s">
        <v>357</v>
      </c>
      <c r="AA57" s="43" t="s">
        <v>10</v>
      </c>
      <c r="AB57" s="43" t="s">
        <v>10</v>
      </c>
      <c r="AC57" s="43" t="s">
        <v>10</v>
      </c>
      <c r="AD57" s="43" t="s">
        <v>10</v>
      </c>
      <c r="AE57" s="43" t="s">
        <v>10</v>
      </c>
      <c r="AF57" s="43" t="s">
        <v>10</v>
      </c>
      <c r="AG57" s="44" t="s">
        <v>10</v>
      </c>
      <c r="AH57" s="163" t="s">
        <v>715</v>
      </c>
      <c r="AI57" s="164"/>
      <c r="AJ57" s="120" t="s">
        <v>1717</v>
      </c>
      <c r="AK57" s="120" t="s">
        <v>1717</v>
      </c>
      <c r="AL57" s="120" t="s">
        <v>1717</v>
      </c>
      <c r="AM57" s="120" t="s">
        <v>1747</v>
      </c>
      <c r="AN57" s="120" t="s">
        <v>1747</v>
      </c>
      <c r="AO57" s="41"/>
      <c r="AP57" s="41"/>
      <c r="AQ57" s="41"/>
      <c r="AR57" s="41"/>
      <c r="AS57" s="41"/>
      <c r="AT57" s="120" t="s">
        <v>1717</v>
      </c>
      <c r="AU57" s="120" t="s">
        <v>1747</v>
      </c>
      <c r="AV57" s="120" t="s">
        <v>1747</v>
      </c>
      <c r="AW57" s="41"/>
      <c r="AX57" s="41"/>
      <c r="AY57" s="41"/>
      <c r="AZ57" s="41"/>
      <c r="BA57" s="41"/>
      <c r="BB57" s="41"/>
      <c r="BC57" s="41"/>
      <c r="BD57" s="84" t="s">
        <v>1408</v>
      </c>
      <c r="BE57" s="42">
        <v>4</v>
      </c>
      <c r="BF57" s="43" t="s">
        <v>328</v>
      </c>
      <c r="BG57" s="43" t="s">
        <v>328</v>
      </c>
      <c r="BH57" s="43" t="s">
        <v>328</v>
      </c>
      <c r="BI57" s="84" t="s">
        <v>358</v>
      </c>
      <c r="BJ57" s="40" t="s">
        <v>1394</v>
      </c>
      <c r="BK57" s="158" t="s">
        <v>953</v>
      </c>
      <c r="BL57" s="42">
        <v>0</v>
      </c>
      <c r="BM57" s="43" t="s">
        <v>309</v>
      </c>
      <c r="BN57" s="43" t="s">
        <v>12</v>
      </c>
      <c r="BO57" s="43" t="s">
        <v>322</v>
      </c>
      <c r="BP57" s="81">
        <v>44545</v>
      </c>
      <c r="BQ57" s="81">
        <v>44690</v>
      </c>
      <c r="BR57" s="81">
        <v>45747</v>
      </c>
      <c r="BS57" s="123">
        <f ca="1">+(REFERENCEMENT_FACADE[[#This Row],[AVIS LIMITE AU / VALIDITE]]&gt;=TODAY())*1</f>
        <v>1</v>
      </c>
      <c r="BT57" s="43" t="s">
        <v>9</v>
      </c>
      <c r="BU57" s="43" t="str">
        <f ca="1">IF(REFERENCEMENT_FACADE[[#This Row],[ -&gt; AT/DTA : Sur liste verte C2p (OUI/NON)
-&gt; ATex (Avis favorable / Avis défavorable)
-&gt; Autre : SO]]&lt;&gt;"",IF(AND(OR(REFERENCEMENT_FACADE[[#This Row],[ -&gt; AT/DTA : Sur liste verte C2p (OUI/NON)
-&gt; ATex (Avis favorable / Avis défavorable)
-&gt; Autre : SO]]="OUI",REFERENCEMENT_FACADE[[#This Row],[ -&gt; AT/DTA : Sur liste verte C2p (OUI/NON)
-&gt; ATex (Avis favorable / Avis défavorable)
-&gt; Autre : SO]]="FAVORABLE",REFERENCEMENT_FACADE[[#This Row],[ -&gt; AT/DTA : Sur liste verte C2p (OUI/NON)
-&gt; ATex (Avis favorable / Avis défavorable)
-&gt; Autre : SO]]="SO
(DTU)",REFERENCEMENT_FACADE[[#This Row],[ -&gt; AT/DTA : Sur liste verte C2p (OUI/NON)
-&gt; ATex (Avis favorable / Avis défavorable)
-&gt; Autre : SO]]="SO 
(RECO -RAGE)",REFERENCEMENT_FACADE[[#This Row],[ -&gt; AT/DTA : Sur liste verte C2p (OUI/NON)
-&gt; ATex (Avis favorable / Avis défavorable)
-&gt; Autre : SO]]="OUI AVEC UN SUIVI DU RETOUR D'EXPERIENCE",
REFERENCEMENT_FACADE[[#This Row],[ -&gt; AT/DTA : Sur liste verte C2p (OUI/NON)
-&gt; ATex (Avis favorable / Avis défavorable)
-&gt; Autre : SO]]="SO 
(RP)"),REFERENCEMENT_FACADE[[#This Row],[VALIDITE]]=1),"TC",IF(REFERENCEMENT_FACADE[[#This Row],[VALIDITE]]=0,"TNC"&amp;CHAR(10)&amp;"(L'évaluation technique n'est plus valide)",IF(REFERENCEMENT_FACADE[[#This Row],[TYPE DE DOCUMENT DE REFERENCE]]="Appréciation Technique de Transition","TNC"&amp;CHAR(10)&amp;"(Les Appréciations Techniques de Transition ne sont pas reconnues en technique courante)",IF(REFERENCEMENT_FACADE[[#This Row],[ -&gt; AT/DTA : Sur liste verte C2p (OUI/NON)
-&gt; ATex (Avis favorable / Avis défavorable)
-&gt; Autre : SO]]="NON (EVALUATION RECENTE)","TNC"&amp;CHAR(10)&amp;"(Non sur liste verte de la C2p à date de référencement / EVALUATION RECENTE)","TNC"&amp;CHAR(10)&amp;"(N'est pas sur liste verte de la C2p à date du référencement)")))))</f>
        <v>TC</v>
      </c>
      <c r="BV57" s="44" t="s">
        <v>859</v>
      </c>
      <c r="BW57" s="42"/>
      <c r="BX57" s="43"/>
      <c r="BY57" s="44"/>
      <c r="BZ57" s="58" t="s">
        <v>656</v>
      </c>
      <c r="CA57" s="134" t="s">
        <v>532</v>
      </c>
      <c r="CB57" s="140" t="s">
        <v>807</v>
      </c>
      <c r="CC57" s="48" t="str">
        <f>IF(OR(REFERENCEMENT_FACADE[[#This Row],[TYPE DE DOCUMENT DE REFERENCE]]="Document Technique d'Application (DTA)",REFERENCEMENT_FACADE[[#This Row],[TYPE DE DOCUMENT DE REFERENCE]]="Avis Technique"),CONCATENATE("https://evaluation.cstb.fr/fr/avis-technique/detail/",SUBSTITUTE(REFERENCEMENT_FACADE[[#This Row],[REF]],"/","-"),"/"),IF(REFERENCEMENT_FACADE[[#This Row],[TYPE DE DOCUMENT DE REFERENCE]]=("Appréciation Technique d'Expérimentation (ATEx cas a)"),CONCATENATE("https://evaluation.cstb.fr/fr/appreciation-technique-expertise-atex/detail/",SUBSTITUTE(REFERENCEMENT_FACADE[[#This Row],[REF]],"_","-"),"/"),CONCATENATE("https://evaluation.cstb.fr/fr/appreciation-technique-transition-att/download/att-",SUBSTITUTE(SUBSTITUTE(REFERENCEMENT_FACADE[[#This Row],[REF]],"/","-"),"_","-"),"/")))</f>
        <v>https://evaluation.cstb.fr/fr/avis-technique/detail/2.2-21-1833_V1/</v>
      </c>
      <c r="CD57" s="48" t="s">
        <v>807</v>
      </c>
      <c r="CE57" s="48" t="str">
        <f>CONCATENATE(IF(REFERENCEMENT_FACADE[[#This Row],[Ancienne version]]=""," ",CONCATENATE(IF(OR(REFERENCEMENT_FACADE[[#This Row],[TYPE DE DOCUMENT DE REFERENCE]]="Avis Technique",REFERENCEMENT_FACADE[[#This Row],[TYPE DE DOCUMENT DE REFERENCE]]="ATEx"),"L'","Le "),REFERENCEMENT_FACADE[[#This Row],[TYPE DE DOCUMENT DE REFERENCE]]," n°",REFERENCEMENT_FACADE[[#This Row],[REF]]," annule et remplace ",IF(OR(REFERENCEMENT_FACADE[[#This Row],[TYPE DE DOCUMENT DE REFERENCE]]="Avis Technique",REFERENCEMENT_FACADE[[#This Row],[TYPE DE DOCUMENT DE REFERENCE]]="ATEx"),"l' ","le "),REFERENCEMENT_FACADE[[#This Row],[TYPE DE DOCUMENT DE REFERENCE]]," n° ",REFERENCEMENT_FACADE[[#This Row],[Ancienne version]])),
IF(AND(REFERENCEMENT_FACADE[[#This Row],[Ancienne version]]&lt;&gt;"",REFERENCEMENT_FACADE[[#This Row],[ -&gt; AT/DTA : Sur liste verte C2p (OUI/NON)
-&gt; ATex (Avis favorable / Avis défavorable)
-&gt; Autre : SO]]="OUI"),CHAR(10),""),
IF(REFERENCEMENT_FACADE[[#This Row],[ -&gt; AT/DTA : Sur liste verte C2p (OUI/NON)
-&gt; ATex (Avis favorable / Avis défavorable)
-&gt; Autre : SO]]="OUI","Sur liste verte de la C2p à la date du référencement",""))</f>
        <v>L'Avis Technique n°2.2/21-1833_V1 annule et remplace l' Avis Technique n° 2.2/11-1483_V3
Sur liste verte de la C2p à la date du référencement</v>
      </c>
      <c r="CF57" s="48" t="str">
        <f>IF((SUPP_VISE=LISTES!$Q$2),REFERENCEMENT_FACADE[[#This Row],[Charpente bois (NF DTU 31.1)]],
IF((SUPP_VISE=LISTES!$Q$3),REFERENCEMENT_FACADE[[#This Row],[COB (NF DTU 31.2)]],
IF((SUPP_VISE=LISTES!$Q$4),REFERENCEMENT_FACADE[[#This Row],[FOB (NF DTU 31.4)]],
IF((SUPP_VISE=LISTES!$Q$5),REFERENCEMENT_FACADE[[#This Row],[FOB (Sous AT/DTA/ATEx)]],
IF((SUPP_VISE=LISTES!$Q$6),REFERENCEMENT_FACADE[[#This Row],[FOB (NF DTU 31.4 et/ou Sous AT/DTA/Atex)]],
IF((SUPP_VISE=LISTES!$Q$7),REFERENCEMENT_FACADE[[#This Row],[CLT (Sous AT/DTA)]],"ERREUR"))))))</f>
        <v>ERREUR</v>
      </c>
      <c r="CG57" s="48" t="str">
        <f>IF((HAUT_VISEE&lt;=6),IF(OR(MID(SITUA_VISEE,1,1)="a",MID(SITUA_VISEE,1,1)="b",MID(SITUA_VISEE,1,1)="c"),REFERENCEMENT_FACADE[[#This Row],[≤ 6 m (situation a à c)]],REFERENCEMENT_FACADE[[#This Row],[≤ 6 m (situation d)]]),
IF(AND(6&lt;HAUT_VISEE,HAUT_VISEE&lt;=9),IF(OR(MID(SITUA_VISEE,1,1)="a",MID(SITUA_VISEE,1,1)="b",MID(SITUA_VISEE,1,1)="c"),REFERENCEMENT_FACADE[[#This Row],[≤ 9 m (situation a à c)]],REFERENCEMENT_FACADE[[#This Row],[≤ 9 m (situation d)]]),
IF(AND(9&lt;HAUT_VISEE,HAUT_VISEE&lt;=10),IF(OR(MID(SITUA_VISEE,1,1)="a",MID(SITUA_VISEE,1,1)="b",MID(SITUA_VISEE,1,1)="c"),REFERENCEMENT_FACADE[[#This Row],[≤ 10 m (situation a à c)]],REFERENCEMENT_FACADE[[#This Row],[≤ 10 m (situation d)]]),
IF(AND(10&lt;HAUT_VISEE,HAUT_VISEE&lt;=18),IF(OR(MID(SITUA_VISEE,1,1)="a",MID(SITUA_VISEE,1,1)="b",MID(SITUA_VISEE,1,1)="c"),REFERENCEMENT_FACADE[[#This Row],[≤ 15 m (situation a à c)]],REFERENCEMENT_FACADE[[#This Row],[≤ 15 m (situation d)]]),
IF(AND(10&lt;HAUT_VISEE,HAUT_VISEE&lt;=18),IF(OR(MID(SITUA_VISEE,1,1)="a",MID(SITUA_VISEE,1,1)="b",MID(SITUA_VISEE,1,1)="c"),REFERENCEMENT_FACADE[[#This Row],[≤ 18 m (situation a à c)]],REFERENCEMENT_FACADE[[#This Row],[≤ 18 m (situation d)]]),
IF(AND(18&lt;HAUT_VISEE,HAUT_VISEE&lt;=28),IF(OR(MID(SITUA_VISEE,1,1)="a",MID(SITUA_VISEE,1,1)="b",MID(SITUA_VISEE,1,1)="c"),REFERENCEMENT_FACADE[[#This Row],[≤ 28 m (situation a à c)]],REFERENCEMENT_FACADE[[#This Row],[≤ 28 m (situation d)]]),
IF(AND(28&lt;HAUT_VISEE,HAUT_VISEE&lt;=34),IF(OR(MID(SITUA_VISEE,1,1)="a",MID(SITUA_VISEE,1,1)="b",MID(SITUA_VISEE,1,1)="c"),REFERENCEMENT_FACADE[[#This Row],[≤ 34 m (situation a à c)]],REFERENCEMENT_FACADE[[#This Row],[≤ 34 m (situation d)]]),
IF(AND(34&lt;HAUT_VISEE,HAUT_VISEE&lt;=36),IF(OR(MID(SITUA_VISEE,1,1)="a",MID(SITUA_VISEE,1,1)="b",MID(SITUA_VISEE,1,1)="c"),REFERENCEMENT_FACADE[[#This Row],[≤ 36 m (situation a à c)]],REFERENCEMENT_FACADE[[#This Row],[≤ 36 m (situation d)]]),
IF(AND(36&lt;HAUT_VISEE,HAUT_VISEE&lt;=40),IF(OR(MID(SITUA_VISEE,1,1)="a",MID(SITUA_VISEE,1,1)="b",MID(SITUA_VISEE,1,1)="c"),REFERENCEMENT_FACADE[[#This Row],[≤ 40 m (situation a à c)]],REFERENCEMENT_FACADE[[#This Row],[≤ 40 m (situation d)]]),
IF(AND(40&lt;HAUT_VISEE,HAUT_VISEE&lt;=50),IF(OR(MID(SITUA_VISEE,1,1)="a",MID(SITUA_VISEE,1,1)="b",MID(SITUA_VISEE,1,1)="c"),REFERENCEMENT_FACADE[[#This Row],[≤ 50 m (situation a à c)]],REFERENCEMENT_FACADE[[#This Row],[≤ 50 m (situation d)]]),"ERREUR"))))))))))</f>
        <v>OUI</v>
      </c>
      <c r="CH57" s="48">
        <f>IF(MID(SITUA_VISEE,1,1)="d",
IF(MID(REFERENCEMENT_FACADE[[#This Row],[≤ 50 m (situation d)]],1,3)="OUI",50,IF(MID(REFERENCEMENT_FACADE[[#This Row],[≤ 40 m (situation d)]],1,3)="OUI",40,IF(MID(REFERENCEMENT_FACADE[[#This Row],[≤ 36 m (situation d)]],1,3)="OUI",36,IF(MID(REFERENCEMENT_FACADE[[#This Row],[≤ 34 m (situation d)]],1,3)="OUI",34,IF(MID(REFERENCEMENT_FACADE[[#This Row],[≤ 28 m (situation d)]],1,3)="OUI",28,IF(MID(REFERENCEMENT_FACADE[[#This Row],[≤ 18 m (situation d)]],1,3)="OUI",18,IF(MID(REFERENCEMENT_FACADE[[#This Row],[≤ 15 m (situation d)]],1,3)="OUI",15,IF(MID(REFERENCEMENT_FACADE[[#This Row],[≤ 10 m (situation d)]],1,3)="OUI",10,IF(MID(REFERENCEMENT_FACADE[[#This Row],[≤ 9 m (situation d)]],1,3)="OUI",9,IF(MID(REFERENCEMENT_FACADE[[#This Row],[≤ 6 m (situation d)]],1,3)="OUI",6,"")))))))))),
IF(MID(REFERENCEMENT_FACADE[[#This Row],[≤ 50 m (situation a à c)]],1,3)="OUI",50,IF(MID(REFERENCEMENT_FACADE[[#This Row],[≤ 40 m (situation a à c)]],1,3)="OUI",40,IF(MID(REFERENCEMENT_FACADE[[#This Row],[≤ 36 m (situation a à c)]],1,3)="OUI",36,IF(MID(REFERENCEMENT_FACADE[[#This Row],[≤ 34 m (situation a à c)]],1,3)="OUI",34,IF(MID(REFERENCEMENT_FACADE[[#This Row],[≤ 28 m (situation a à c)]],1,3)="OUI",28,IF(MID(REFERENCEMENT_FACADE[[#This Row],[≤ 18 m (situation a à c)]],1,3)="OUI",18,IF(MID(REFERENCEMENT_FACADE[[#This Row],[≤ 15 m (situation a à c)]],1,3)="OUI",15,IF(MID(REFERENCEMENT_FACADE[[#This Row],[≤ 10 m (situation a à c)]],1,3)="OUI",10,IF(MID(REFERENCEMENT_FACADE[[#This Row],[≤ 9 m (situation a à c)]],1,3)="OUI",9,IF(MID(REFERENCEMENT_FACADE[[#This Row],[≤ 6 m (situation a à c)]],1,3)="OUI",6,"")))))))))))</f>
        <v>18</v>
      </c>
      <c r="CI57" s="48" t="str">
        <f>IF(RECH_CATEGORIE=TRUE,IF((CATEG_VISEE=LISTES!$O$2),REFERENCEMENT_FACADE[[#This Row],[I]],
IF((CATEG_VISEE=LISTES!$O$3),REFERENCEMENT_FACADE[[#This Row],[II]],
IF((CATEG_VISEE=LISTES!$O$4),REFERENCEMENT_FACADE[[#This Row],[III]],
IF((CATEG_VISEE=LISTES!$O$5),REFERENCEMENT_FACADE[[#This Row],[IV]],"ERREUR")))),
REFERENCEMENT_FACADE[[#This Row],[I]]&amp;CHAR(10)&amp;REFERENCEMENT_FACADE[[#This Row],[II]]&amp;CHAR(10)&amp;REFERENCEMENT_FACADE[[#This Row],[III]]&amp;CHAR(10)&amp;REFERENCEMENT_FACADE[[#This Row],[IV]])</f>
        <v>4
4**
4**
4**</v>
      </c>
      <c r="CJ57" s="48" t="str">
        <f>IF(RECH_CATEGORIE=TRUE,IF(OR(REFERENCEMENT_FACADE[[#This Row],[I]]="NC",REFERENCEMENT_FACADE[[#This Row],[II]]="NC",REFERENCEMENT_FACADE[[#This Row],[III]]="NC",REFERENCEMENT_FACADE[[#This Row],[IV]]="NC"),"ERREUR",IF(MID(ZONE_SIS_VISEE,1,1)&lt;=MID(REFERENCEMENT_FACADE[[#This Row],[IV]],1,1),REFERENCEMENT_FACADE[[#Headers],[IV]],IF(MID(ZONE_SIS_VISEE,1,1)&lt;=MID(REFERENCEMENT_FACADE[[#This Row],[III]],1,1),REFERENCEMENT_FACADE[[#Headers],[III]],IF(MID(ZONE_SIS_VISEE,1,1)&lt;=MID(REFERENCEMENT_FACADE[[#This Row],[II]],1,1),REFERENCEMENT_FACADE[[#Headers],[II]],IF(MID(ZONE_SIS_VISEE,1,1)&lt;=MID(REFERENCEMENT_FACADE[[#This Row],[I]],1,1),REFERENCEMENT_FACADE[[#Headers],[I]],""))))),
REFERENCEMENT_FACADE[[#Headers],[I]]&amp;CHAR(10)&amp;REFERENCEMENT_FACADE[[#Headers],[II]]&amp;CHAR(10)&amp;REFERENCEMENT_FACADE[[#Headers],[III]]&amp;CHAR(10)&amp;REFERENCEMENT_FACADE[[#Headers],[IV]])</f>
        <v>I
II
III
IV</v>
      </c>
      <c r="CK57" s="48" t="str">
        <f>CONCATENATE(IF(MID(REFERENCEMENT_FACADE[[#This Row],[Charpente bois (NF DTU 31.1)]],1,3)="oui",LISTES!$Q$2,""),IF(AND(MID(REFERENCEMENT_FACADE[[#This Row],[COB (NF DTU 31.2)]],1,3)="oui",MID(REFERENCEMENT_FACADE[[#This Row],[Charpente bois (NF DTU 31.1)]],1,3)="oui")," / ",""),IF(MID(REFERENCEMENT_FACADE[[#This Row],[COB (NF DTU 31.2)]],1,3)="oui",LISTES!$Q$3,""),IF(OR(AND(MID(REFERENCEMENT_FACADE[[#This Row],[COB (NF DTU 31.2)]],1,3)="oui",MID(REFERENCEMENT_FACADE[[#This Row],[FOB (NF DTU 31.4)]],1,3)="oui"),AND(MID(REFERENCEMENT_FACADE[[#This Row],[COB (NF DTU 31.2)]],1,3)="oui",MID(REFERENCEMENT_FACADE[[#This Row],[CLT (Sous AT/DTA)]],1,3)="oui"))," / ",""),IF(MID(REFERENCEMENT_FACADE[[#This Row],[FOB (NF DTU 31.4)]],1,3)="oui",LISTES!$Q$4,""),IF(AND(MID(REFERENCEMENT_FACADE[[#This Row],[CLT (Sous AT/DTA)]],1,3)="oui",MID(REFERENCEMENT_FACADE[[#This Row],[FOB (NF DTU 31.4)]],1,3)="oui")," / ",""),IF(MID(REFERENCEMENT_FACADE[[#This Row],[CLT (Sous AT/DTA)]],1,3)="oui",LISTES!$Q$7,IF(MID(REFERENCEMENT_FACADE[[#This Row],[FOB (Sous AT/DTA/ATEx)]],1,3)="oui",LISTES!$Q$5,"")))</f>
        <v>COB (NF DTU 31.2) / CLT (Sous AT/DTA)</v>
      </c>
      <c r="CL57" s="48" t="str">
        <f>IF(AND(RECH_HAUTEUR=TRUE,HAUT_VISEE&lt;&gt;"",SITUA_VISEE&lt;&gt;""),IF(MID(SITUA_VISEE,1,1)="d",
IF(MID(REFERENCEMENT_FACADE[[#This Row],[≤ 50 m (situation d)]],1,3)="OUI","≤ 50 m",IF(MID(REFERENCEMENT_FACADE[[#This Row],[≤ 40 m (situation d)]],1,3)="OUI","≤ 40 m",IF(MID(REFERENCEMENT_FACADE[[#This Row],[≤ 36 m (situation d)]],1,3)="OUI","≤ 36 m",IF(MID(REFERENCEMENT_FACADE[[#This Row],[≤ 34 m (situation d)]],1,3)="OUI","≤ 34 m",IF(MID(REFERENCEMENT_FACADE[[#This Row],[≤ 28 m (situation d)]],1,3)="OUI","≤ 28 m",IF(MID(REFERENCEMENT_FACADE[[#This Row],[≤ 18 m (situation d)]],1,3)="OUI","≤ 18 m",IF(MID(REFERENCEMENT_FACADE[[#This Row],[≤ 15 m (situation d)]],1,3)="OUI","≤ 15 m",IF(MID(REFERENCEMENT_FACADE[[#This Row],[≤ 10 m (situation d)]],1,3)="OUI","≤ 10 m",IF(MID(REFERENCEMENT_FACADE[[#This Row],[≤ 9 m (situation d)]],1,3)="OUI","≤ 9 m",IF(MID(REFERENCEMENT_FACADE[[#This Row],[≤ 6 m (situation d)]],1,3)="OUI","≤ 6 m","")))))))))),
IF(MID(REFERENCEMENT_FACADE[[#This Row],[≤ 50 m (situation a à c)]],1,3)="OUI","≤ 50 m",IF(MID(REFERENCEMENT_FACADE[[#This Row],[≤ 40 m (situation a à c)]],1,3)="OUI","≤ 40 m",IF(MID(REFERENCEMENT_FACADE[[#This Row],[≤ 36 m (situation a à c)]],1,3)="OUI","≤ 36 m",IF(MID(REFERENCEMENT_FACADE[[#This Row],[≤ 34 m (situation a à c)]],1,3)="OUI","≤ 34 m",IF(MID(REFERENCEMENT_FACADE[[#This Row],[≤ 28 m (situation a à c)]],1,3)="OUI","≤ 28 m",IF(MID(REFERENCEMENT_FACADE[[#This Row],[≤ 18 m (situation a à c)]],1,3)="OUI","≤ 18 m",IF(MID(REFERENCEMENT_FACADE[[#This Row],[≤ 15 m (situation a à c)]],1,3)="OUI","≤ 15 m",IF(MID(REFERENCEMENT_FACADE[[#This Row],[≤ 10 m (situation a à c)]],1,3)="OUI","≤ 10 m",IF(MID(REFERENCEMENT_FACADE[[#This Row],[≤ 9 m (situation a à c)]],1,3)="OUI","≤ 9 m",IF(MID(REFERENCEMENT_FACADE[[#This Row],[≤ 6 m (situation a à c)]],1,3)="OUI","≤ 6 m",""))))))))))),
CONCATENATE(IF(MID(REFERENCEMENT_FACADE[[#This Row],[≤ 50 m (situation a à c)]],1,3)="OUI","(Situation a à c) h≤ 50 m"&amp;CHAR(10),IF(MID(REFERENCEMENT_FACADE[[#This Row],[≤ 40 m (situation a à c)]],1,3)="OUI","(Situation a à c) h≤ 40 m"&amp;CHAR(10),IF(MID(REFERENCEMENT_FACADE[[#This Row],[≤ 36 m (situation a à c)]],1,3)="OUI","(Situation a à c) h≤ 36 m"&amp;CHAR(10),IF(MID(REFERENCEMENT_FACADE[[#This Row],[≤ 34 m (situation a à c)]],1,3)="OUI","(Situation a à c) h≤ 34 m"&amp;CHAR(10),IF(MID(REFERENCEMENT_FACADE[[#This Row],[≤ 28 m (situation a à c)]],1,3)="OUI","(Situation a à c) h≤ 28 m"&amp;CHAR(10),IF(MID(REFERENCEMENT_FACADE[[#This Row],[≤ 18 m (situation a à c)]],1,3)="OUI","(Situation a à c) h≤ 18 m"&amp;CHAR(10),IF(MID(REFERENCEMENT_FACADE[[#This Row],[≤ 15 m (situation a à c)]],1,3)="OUI","(Situation a à c) h≤ 15 m"&amp;CHAR(10),IF(MID(REFERENCEMENT_FACADE[[#This Row],[≤ 10 m (situation a à c)]],1,3)="OUI","(Situation a à c) h≤ 10 m"&amp;CHAR(10),IF(MID(REFERENCEMENT_FACADE[[#This Row],[≤ 9 m (situation a à c)]],1,3)="OUI","(Situation a à c) h≤ 9 m"&amp;CHAR(10),IF(MID(REFERENCEMENT_FACADE[[#This Row],[≤ 6 m (situation a à c)]],1,3)="OUI","(Situation a à c) h≤ 6 m"&amp;CHAR(10),"")))))))))),IF(MID(REFERENCEMENT_FACADE[[#This Row],[≤ 50 m (situation d)]],1,3)="OUI","(Situation d) h≤ 50 m",IF(MID(REFERENCEMENT_FACADE[[#This Row],[≤ 40 m (situation d)]],1,3)="OUI","(Situation d) h≤ 40 m",IF(MID(REFERENCEMENT_FACADE[[#This Row],[≤ 36 m (situation d)]],1,3)="OUI","(Situation d) h≤ 36 m",IF(MID(REFERENCEMENT_FACADE[[#This Row],[≤ 34 m (situation d)]],1,3)="OUI","(Situation d) h≤ 34 m",IF(MID(REFERENCEMENT_FACADE[[#This Row],[≤ 28 m (situation d)]],1,3)="OUI","(Situation d) h≤ 28 m",IF(MID(REFERENCEMENT_FACADE[[#This Row],[≤ 18 m (situation d)]],1,3)="OUI","(Situation d) h≤ 18 m",IF(MID(REFERENCEMENT_FACADE[[#This Row],[≤ 15 m (situation d)]],1,3)="OUI","(Situation d) h≤ 15 m",IF(MID(REFERENCEMENT_FACADE[[#This Row],[≤ 10 m (situation d)]],1,3)="OUI","(Situation d) h≤ 10 m",IF(MID(REFERENCEMENT_FACADE[[#This Row],[≤ 9 m (situation d)]],1,3)="OUI","(Situation d) h≤ 9 m",IF(MID(REFERENCEMENT_FACADE[[#This Row],[≤ 6 m (situation d)]],1,3)="OUI","(Situation d) h≤ 6 m",""))))))))))))</f>
        <v>(Situation a à c) h≤ 18 m
(Situation d) h≤ 10 m</v>
      </c>
      <c r="CM57" s="48" t="str">
        <f>IF(OR(RECH_HAUTEUR=FALSE,HAUT_VISEE="",SITUA_VISEE=""),REFERENCEMENT_FACADE[[#This Row],[Cas où rien n''est sélectionné en hauteur]],
IF((HAUT_VISEE&lt;=6),IF(OR(MID(SITUA_VISEE,1,1)="a",MID(SITUA_VISEE,1,1)="b",MID(SITUA_VISEE,1,1)="c"),REFERENCEMENT_FACADE[[#This Row],[≤ 6 m (a à c)]],REFERENCEMENT_FACADE[[#This Row],[≤ 6 m (d)]]),
IF(AND(6&lt;HAUT_VISEE,HAUT_VISEE&lt;=9),IF(OR(MID(SITUA_VISEE,1,1)="a",MID(SITUA_VISEE,1,1)="b",MID(SITUA_VISEE,1,1)="c"),REFERENCEMENT_FACADE[[#This Row],[≤ 9 m (a à c)]],REFERENCEMENT_FACADE[[#This Row],[≤ 9 m (d)]]),
IF(AND(9&lt;HAUT_VISEE,HAUT_VISEE&lt;=10),IF(OR(MID(SITUA_VISEE,1,1)="a",MID(SITUA_VISEE,1,1)="b",MID(SITUA_VISEE,1,1)="c"),REFERENCEMENT_FACADE[[#This Row],[≤ 10 m (a à c)]],REFERENCEMENT_FACADE[[#This Row],[≤ 10 m (d)]]),
IF(AND(10&lt;HAUT_VISEE,HAUT_VISEE&lt;=18),IF(OR(MID(SITUA_VISEE,1,1)="a",MID(SITUA_VISEE,1,1)="b",MID(SITUA_VISEE,1,1)="c"),REFERENCEMENT_FACADE[[#This Row],[≤ 18 m (a à c)]],REFERENCEMENT_FACADE[[#This Row],[≤ 18 m (d)]]),
IF(AND(18&lt;HAUT_VISEE,HAUT_VISEE&lt;=28),IF(OR(MID(SITUA_VISEE,1,1)="a",MID(SITUA_VISEE,1,1)="b",MID(SITUA_VISEE,1,1)="c"),REFERENCEMENT_FACADE[[#This Row],[≤ 28 m (a à c)]],REFERENCEMENT_FACADE[[#This Row],[≤ 28 m (d)]]),
IF(AND(28&lt;HAUT_VISEE,HAUT_VISEE&lt;=34),IF(OR(MID(SITUA_VISEE,1,1)="a",MID(SITUA_VISEE,1,1)="b",MID(SITUA_VISEE,1,1)="c"),REFERENCEMENT_FACADE[[#This Row],[≤ 34 m (a à c)]],REFERENCEMENT_FACADE[[#This Row],[≤ 34 m (d)]]),
IF(AND(34&lt;HAUT_VISEE,HAUT_VISEE&lt;=36),IF(OR(MID(SITUA_VISEE,1,1)="a",MID(SITUA_VISEE,1,1)="b",MID(SITUA_VISEE,1,1)="c"),REFERENCEMENT_FACADE[[#This Row],[≤ 36 m (a à c)]],REFERENCEMENT_FACADE[[#This Row],[≤ 36 m (d)]]),
IF(AND(36&lt;HAUT_VISEE,HAUT_VISEE&lt;=40),IF(OR(MID(SITUA_VISEE,1,1)="a",MID(SITUA_VISEE,1,1)="b",MID(SITUA_VISEE,1,1)="c"),REFERENCEMENT_FACADE[[#This Row],[≤ 40 m (a à c)]],REFERENCEMENT_FACADE[[#This Row],[≤ 40 m (d)]]),
IF(AND(40&lt;HAUT_VISEE,HAUT_VISEE&lt;=50),IF(OR(MID(SITUA_VISEE,1,1)="a",MID(SITUA_VISEE,1,1)="b",MID(SITUA_VISEE,1,1)="c"),REFERENCEMENT_FACADE[[#This Row],[≤ 50 m (a à c)]],REFERENCEMENT_FACADE[[#This Row],[≤ 50 m (d)]])))))))))))</f>
        <v>Nb : Le critère de recherche par hauteur n'étant pas coché ou les données (hauteur ou situation) n'étant pas saisies, l'utilisateur est alerté qu'il peut exister des limites de hauteurs et des dispositions particulières données dans le référentiel technique du procédé qui ne sont pas affichées. 
Le logiciel peut les faire apparaitre, pour ce faire : 
 - la case de recherche en fonction de la hauteur doit être cochée ;
 - les données de hauteur ET de situation du bâtiment doivent être saisies.</v>
      </c>
      <c r="CN57" s="117">
        <f ca="1">REFERENCEMENT_FACADE[[#This Row],[VALIDITE]]</f>
        <v>1</v>
      </c>
      <c r="CO57" s="48">
        <f>IF(RECH_SUPPORT=TRUE,IF(MID(REFERENCEMENT_FACADE[[#This Row],[Colonne support visé]],1,3)="OUI",1,IF(OR(MID(REFERENCEMENT_FACADE[[#This Row],[Colonne support visé]],1,3)="non",MID(REFERENCEMENT_FACADE[[#This Row],[Colonne support visé]],1,2)="SO"),0,0)),1)</f>
        <v>1</v>
      </c>
      <c r="CP57" s="48">
        <f>IF(RECH_HAUTEUR=FALSE,1,IF(AND(MID(REFERENCEMENT_FACADE[[#This Row],[Colonne situation visé]],1,3)="oui",HAUT_VISEE&lt;=REFERENCEMENT_FACADE[[#This Row],[LIMITATION DE HAUTEUR DE FACADE]],HAUT_VISEE&lt;&gt;"",SITUA_VISEE&lt;&gt;""),1,IF(MID(REFERENCEMENT_FACADE[[#This Row],[Colonne situation visé]],1,3)="non",0,"ERREUR")))</f>
        <v>1</v>
      </c>
      <c r="CQ57" s="48">
        <f>IF(RECH_CATEGORIE=FALSE,1,IF(REFERENCEMENT_FACADE[[#This Row],[Colonne catégorie visée]]="ERREUR",0,IF(AND(RECH_CATEGORIE=TRUE,MATCH(VALUE(LEFT(REFERENCEMENT_FACADE[[#This Row],[Colonne zone visée]],1)),LISTE_ZONE_SISMIQUE,0)&gt;=MATCH(ZONE_SIS_VISEE,LISTE_ZONE_SISMIQUE,0),MATCH(REFERENCEMENT_FACADE[[#This Row],[Colonne catégorie visée]],LISTE_CATEGORIE_BATIMENT,0)&gt;=MATCH(CATEG_VISEE,LISTE_CATEGORIE_BATIMENT,0)),1,0)))</f>
        <v>1</v>
      </c>
      <c r="CR57" s="48">
        <f ca="1">IF(REFERENCEMENT_FACADE[[#This Row],[Eligibilité procédé]]&lt;&gt;0,COUNTIF(REFERENCEMENT_FACADE[Eligibilité procédé],"&lt;="&amp;REFERENCEMENT_FACADE[[#This Row],[Eligibilité procédé]])-COUNTIF(REFERENCEMENT_FACADE[Eligibilité procédé],"=0"),ROWS(REFERENCEMENT_FACADE[Ordre]))</f>
        <v>39</v>
      </c>
      <c r="CS57" s="48">
        <f ca="1">IF(COUNTIF((REFERENCEMENT_FACADE[[#This Row],[Validité]:[zone de simicité]]),"&lt;&gt;"&amp;"")=SUM(REFERENCEMENT_FACADE[[#This Row],[Validité]:[zone de simicité]]),ROW(REFERENCEMENT_FACADE[[#This Row],[zone de simicité]]),"")</f>
        <v>57</v>
      </c>
      <c r="CT57" s="48" t="str">
        <f>CONCATENATE(REFERENCEMENT_FACADE[[#This Row],[TYPE DE DOCUMENT DE REFERENCE]]," ",REFERENCEMENT_FACADE[[#This Row],[REF]]," du procédé ",REFERENCEMENT_FACADE[[#This Row],[NOM COMMERCIAL DU PROCEDE]]," : vise la pose sur : ",IF(MID(REFERENCEMENT_FACADE[[#This Row],[COB (NF DTU 31.2)]],1,3)="OUI","COB (NF DTU 31.2) ; ",""),IF(MID(REFERENCEMENT_FACADE[[#This Row],[CLT (Sous AT/DTA)]],1,3)="OUI","CLT (Sous AT/DTA)) ; ",""),IF(MID(REFERENCEMENT_FACADE[[#This Row],[FOB (NF DTU 31.4)]],1,3)="OUI","FOB (NF DTU 31.4) ; ",""),IF(MID(REFERENCEMENT_FACADE[[#This Row],[FOB (Sous AT/DTA/ATEx)]],1,3)="OUI","FOB (Sous AT/DTA/ATEx) ; ",""),"pour une hauteur max de ",REFERENCEMENT_FACADE[[#This Row],[LIMITATION DE HAUTEUR DE FACADE]],"m")</f>
        <v>Avis Technique 2.2/21-1833_V1 du procédé Carea Emboitement Bardage sur support bois : vise la pose sur : COB (NF DTU 31.2) ; CLT (Sous AT/DTA)) ; pour une hauteur max de 18m</v>
      </c>
    </row>
    <row r="58" spans="1:98" s="5" customFormat="1" ht="216" x14ac:dyDescent="0.3">
      <c r="A58" s="141">
        <v>44893</v>
      </c>
      <c r="B58" s="43" t="s">
        <v>124</v>
      </c>
      <c r="C58" s="125" t="s">
        <v>137</v>
      </c>
      <c r="D58" s="43" t="s">
        <v>94</v>
      </c>
      <c r="E58" s="43" t="s">
        <v>94</v>
      </c>
      <c r="F58" s="79" t="s">
        <v>305</v>
      </c>
      <c r="G58" s="44" t="s">
        <v>1487</v>
      </c>
      <c r="H58" s="52" t="s">
        <v>27</v>
      </c>
      <c r="I58" s="82" t="s">
        <v>9</v>
      </c>
      <c r="J58" s="39" t="s">
        <v>10</v>
      </c>
      <c r="K58" s="39" t="s">
        <v>10</v>
      </c>
      <c r="L58" s="68" t="str">
        <f>IF(REFERENCEMENT_FACADE[[#This Row],[Charpente bois (NF DTU 31.1)]]="OUI","SO",IF(OR(REFERENCEMENT_FACADE[[#This Row],[FOB (Sous AT/DTA/ATEx)]]="OUI",REFERENCEMENT_FACADE[[#This Row],[FOB (NF DTU 31.4)]]="OUI"),"OUI","SO"))</f>
        <v>SO</v>
      </c>
      <c r="M58" s="65" t="s">
        <v>9</v>
      </c>
      <c r="N58" s="42" t="s">
        <v>9</v>
      </c>
      <c r="O58" s="43" t="s">
        <v>9</v>
      </c>
      <c r="P58" s="43" t="s">
        <v>9</v>
      </c>
      <c r="Q58" s="43" t="s">
        <v>357</v>
      </c>
      <c r="R58" s="43" t="s">
        <v>357</v>
      </c>
      <c r="S58" s="43" t="s">
        <v>10</v>
      </c>
      <c r="T58" s="43" t="s">
        <v>10</v>
      </c>
      <c r="U58" s="43" t="s">
        <v>10</v>
      </c>
      <c r="V58" s="43" t="s">
        <v>10</v>
      </c>
      <c r="W58" s="44" t="s">
        <v>10</v>
      </c>
      <c r="X58" s="45" t="s">
        <v>9</v>
      </c>
      <c r="Y58" s="43" t="s">
        <v>357</v>
      </c>
      <c r="Z58" s="43" t="s">
        <v>357</v>
      </c>
      <c r="AA58" s="43" t="s">
        <v>10</v>
      </c>
      <c r="AB58" s="43" t="s">
        <v>10</v>
      </c>
      <c r="AC58" s="43" t="s">
        <v>10</v>
      </c>
      <c r="AD58" s="43" t="s">
        <v>10</v>
      </c>
      <c r="AE58" s="43" t="s">
        <v>10</v>
      </c>
      <c r="AF58" s="43" t="s">
        <v>10</v>
      </c>
      <c r="AG58" s="44" t="s">
        <v>10</v>
      </c>
      <c r="AH58" s="163" t="s">
        <v>703</v>
      </c>
      <c r="AI58" s="164"/>
      <c r="AJ58" s="120" t="s">
        <v>1715</v>
      </c>
      <c r="AK58" s="120" t="s">
        <v>1715</v>
      </c>
      <c r="AL58" s="120" t="s">
        <v>1715</v>
      </c>
      <c r="AM58" s="120" t="s">
        <v>1720</v>
      </c>
      <c r="AN58" s="120" t="s">
        <v>1720</v>
      </c>
      <c r="AO58" s="41"/>
      <c r="AP58" s="41"/>
      <c r="AQ58" s="41"/>
      <c r="AR58" s="41"/>
      <c r="AS58" s="41"/>
      <c r="AT58" s="120" t="s">
        <v>1715</v>
      </c>
      <c r="AU58" s="120" t="s">
        <v>1720</v>
      </c>
      <c r="AV58" s="120" t="s">
        <v>1720</v>
      </c>
      <c r="AW58" s="41"/>
      <c r="AX58" s="41"/>
      <c r="AY58" s="41"/>
      <c r="AZ58" s="41"/>
      <c r="BA58" s="41"/>
      <c r="BB58" s="41"/>
      <c r="BC58" s="41"/>
      <c r="BD58" s="84" t="s">
        <v>1408</v>
      </c>
      <c r="BE58" s="42">
        <v>4</v>
      </c>
      <c r="BF58" s="43">
        <v>4</v>
      </c>
      <c r="BG58" s="43">
        <v>4</v>
      </c>
      <c r="BH58" s="43">
        <v>4</v>
      </c>
      <c r="BI58" s="84"/>
      <c r="BJ58" s="40" t="s">
        <v>1394</v>
      </c>
      <c r="BK58" s="159" t="s">
        <v>932</v>
      </c>
      <c r="BL58" s="42">
        <v>0</v>
      </c>
      <c r="BM58" s="43" t="s">
        <v>306</v>
      </c>
      <c r="BN58" s="43" t="s">
        <v>12</v>
      </c>
      <c r="BO58" s="43" t="s">
        <v>307</v>
      </c>
      <c r="BP58" s="81">
        <v>44593</v>
      </c>
      <c r="BQ58" s="81">
        <v>44649</v>
      </c>
      <c r="BR58" s="81">
        <v>46934</v>
      </c>
      <c r="BS58" s="123">
        <f ca="1">+(REFERENCEMENT_FACADE[[#This Row],[AVIS LIMITE AU / VALIDITE]]&gt;=TODAY())*1</f>
        <v>1</v>
      </c>
      <c r="BT58" s="43" t="s">
        <v>9</v>
      </c>
      <c r="BU58" s="43" t="str">
        <f ca="1">IF(REFERENCEMENT_FACADE[[#This Row],[ -&gt; AT/DTA : Sur liste verte C2p (OUI/NON)
-&gt; ATex (Avis favorable / Avis défavorable)
-&gt; Autre : SO]]&lt;&gt;"",IF(AND(OR(REFERENCEMENT_FACADE[[#This Row],[ -&gt; AT/DTA : Sur liste verte C2p (OUI/NON)
-&gt; ATex (Avis favorable / Avis défavorable)
-&gt; Autre : SO]]="OUI",REFERENCEMENT_FACADE[[#This Row],[ -&gt; AT/DTA : Sur liste verte C2p (OUI/NON)
-&gt; ATex (Avis favorable / Avis défavorable)
-&gt; Autre : SO]]="FAVORABLE",REFERENCEMENT_FACADE[[#This Row],[ -&gt; AT/DTA : Sur liste verte C2p (OUI/NON)
-&gt; ATex (Avis favorable / Avis défavorable)
-&gt; Autre : SO]]="SO
(DTU)",REFERENCEMENT_FACADE[[#This Row],[ -&gt; AT/DTA : Sur liste verte C2p (OUI/NON)
-&gt; ATex (Avis favorable / Avis défavorable)
-&gt; Autre : SO]]="SO 
(RECO -RAGE)",REFERENCEMENT_FACADE[[#This Row],[ -&gt; AT/DTA : Sur liste verte C2p (OUI/NON)
-&gt; ATex (Avis favorable / Avis défavorable)
-&gt; Autre : SO]]="OUI AVEC UN SUIVI DU RETOUR D'EXPERIENCE",
REFERENCEMENT_FACADE[[#This Row],[ -&gt; AT/DTA : Sur liste verte C2p (OUI/NON)
-&gt; ATex (Avis favorable / Avis défavorable)
-&gt; Autre : SO]]="SO 
(RP)"),REFERENCEMENT_FACADE[[#This Row],[VALIDITE]]=1),"TC",IF(REFERENCEMENT_FACADE[[#This Row],[VALIDITE]]=0,"TNC"&amp;CHAR(10)&amp;"(L'évaluation technique n'est plus valide)",IF(REFERENCEMENT_FACADE[[#This Row],[TYPE DE DOCUMENT DE REFERENCE]]="Appréciation Technique de Transition","TNC"&amp;CHAR(10)&amp;"(Les Appréciations Techniques de Transition ne sont pas reconnues en technique courante)",IF(REFERENCEMENT_FACADE[[#This Row],[ -&gt; AT/DTA : Sur liste verte C2p (OUI/NON)
-&gt; ATex (Avis favorable / Avis défavorable)
-&gt; Autre : SO]]="NON (EVALUATION RECENTE)","TNC"&amp;CHAR(10)&amp;"(Non sur liste verte de la C2p à date de référencement / EVALUATION RECENTE)","TNC"&amp;CHAR(10)&amp;"(N'est pas sur liste verte de la C2p à date du référencement)")))))</f>
        <v>TC</v>
      </c>
      <c r="BV58" s="44" t="s">
        <v>855</v>
      </c>
      <c r="BW58" s="42"/>
      <c r="BX58" s="43"/>
      <c r="BY58" s="44"/>
      <c r="BZ58" s="58" t="s">
        <v>932</v>
      </c>
      <c r="CA58" s="134" t="s">
        <v>529</v>
      </c>
      <c r="CB58" s="140" t="s">
        <v>797</v>
      </c>
      <c r="CC58" s="48" t="str">
        <f>IF(OR(REFERENCEMENT_FACADE[[#This Row],[TYPE DE DOCUMENT DE REFERENCE]]="Document Technique d'Application (DTA)",REFERENCEMENT_FACADE[[#This Row],[TYPE DE DOCUMENT DE REFERENCE]]="Avis Technique"),CONCATENATE("https://evaluation.cstb.fr/fr/avis-technique/detail/",SUBSTITUTE(REFERENCEMENT_FACADE[[#This Row],[REF]],"/","-"),"/"),IF(REFERENCEMENT_FACADE[[#This Row],[TYPE DE DOCUMENT DE REFERENCE]]=("Appréciation Technique d'Expérimentation (ATEx cas a)"),CONCATENATE("https://evaluation.cstb.fr/fr/appreciation-technique-expertise-atex/detail/",SUBSTITUTE(REFERENCEMENT_FACADE[[#This Row],[REF]],"_","-"),"/"),CONCATENATE("https://evaluation.cstb.fr/fr/appreciation-technique-transition-att/download/att-",SUBSTITUTE(SUBSTITUTE(REFERENCEMENT_FACADE[[#This Row],[REF]],"/","-"),"_","-"),"/")))</f>
        <v>https://evaluation.cstb.fr/fr/avis-technique/detail/2.2-21-1818_V2/</v>
      </c>
      <c r="CD58" s="48" t="s">
        <v>796</v>
      </c>
      <c r="CE58" s="48" t="str">
        <f>CONCATENATE(IF(REFERENCEMENT_FACADE[[#This Row],[Ancienne version]]=""," ",CONCATENATE(IF(OR(REFERENCEMENT_FACADE[[#This Row],[TYPE DE DOCUMENT DE REFERENCE]]="Avis Technique",REFERENCEMENT_FACADE[[#This Row],[TYPE DE DOCUMENT DE REFERENCE]]="ATEx"),"L'","Le "),REFERENCEMENT_FACADE[[#This Row],[TYPE DE DOCUMENT DE REFERENCE]]," n°",REFERENCEMENT_FACADE[[#This Row],[REF]]," annule et remplace ",IF(OR(REFERENCEMENT_FACADE[[#This Row],[TYPE DE DOCUMENT DE REFERENCE]]="Avis Technique",REFERENCEMENT_FACADE[[#This Row],[TYPE DE DOCUMENT DE REFERENCE]]="ATEx"),"l' ","le "),REFERENCEMENT_FACADE[[#This Row],[TYPE DE DOCUMENT DE REFERENCE]]," n° ",REFERENCEMENT_FACADE[[#This Row],[Ancienne version]])),
IF(AND(REFERENCEMENT_FACADE[[#This Row],[Ancienne version]]&lt;&gt;"",REFERENCEMENT_FACADE[[#This Row],[ -&gt; AT/DTA : Sur liste verte C2p (OUI/NON)
-&gt; ATex (Avis favorable / Avis défavorable)
-&gt; Autre : SO]]="OUI"),CHAR(10),""),
IF(REFERENCEMENT_FACADE[[#This Row],[ -&gt; AT/DTA : Sur liste verte C2p (OUI/NON)
-&gt; ATex (Avis favorable / Avis défavorable)
-&gt; Autre : SO]]="OUI","Sur liste verte de la C2p à la date du référencement",""))</f>
        <v>L'Avis Technique n°2.2/21-1818_V2 annule et remplace l' Avis Technique n° 2/16-1776
Sur liste verte de la C2p à la date du référencement</v>
      </c>
      <c r="CF58" s="48" t="str">
        <f>IF((SUPP_VISE=LISTES!$Q$2),REFERENCEMENT_FACADE[[#This Row],[Charpente bois (NF DTU 31.1)]],
IF((SUPP_VISE=LISTES!$Q$3),REFERENCEMENT_FACADE[[#This Row],[COB (NF DTU 31.2)]],
IF((SUPP_VISE=LISTES!$Q$4),REFERENCEMENT_FACADE[[#This Row],[FOB (NF DTU 31.4)]],
IF((SUPP_VISE=LISTES!$Q$5),REFERENCEMENT_FACADE[[#This Row],[FOB (Sous AT/DTA/ATEx)]],
IF((SUPP_VISE=LISTES!$Q$6),REFERENCEMENT_FACADE[[#This Row],[FOB (NF DTU 31.4 et/ou Sous AT/DTA/Atex)]],
IF((SUPP_VISE=LISTES!$Q$7),REFERENCEMENT_FACADE[[#This Row],[CLT (Sous AT/DTA)]],"ERREUR"))))))</f>
        <v>ERREUR</v>
      </c>
      <c r="CG58" s="48" t="str">
        <f>IF((HAUT_VISEE&lt;=6),IF(OR(MID(SITUA_VISEE,1,1)="a",MID(SITUA_VISEE,1,1)="b",MID(SITUA_VISEE,1,1)="c"),REFERENCEMENT_FACADE[[#This Row],[≤ 6 m (situation a à c)]],REFERENCEMENT_FACADE[[#This Row],[≤ 6 m (situation d)]]),
IF(AND(6&lt;HAUT_VISEE,HAUT_VISEE&lt;=9),IF(OR(MID(SITUA_VISEE,1,1)="a",MID(SITUA_VISEE,1,1)="b",MID(SITUA_VISEE,1,1)="c"),REFERENCEMENT_FACADE[[#This Row],[≤ 9 m (situation a à c)]],REFERENCEMENT_FACADE[[#This Row],[≤ 9 m (situation d)]]),
IF(AND(9&lt;HAUT_VISEE,HAUT_VISEE&lt;=10),IF(OR(MID(SITUA_VISEE,1,1)="a",MID(SITUA_VISEE,1,1)="b",MID(SITUA_VISEE,1,1)="c"),REFERENCEMENT_FACADE[[#This Row],[≤ 10 m (situation a à c)]],REFERENCEMENT_FACADE[[#This Row],[≤ 10 m (situation d)]]),
IF(AND(10&lt;HAUT_VISEE,HAUT_VISEE&lt;=18),IF(OR(MID(SITUA_VISEE,1,1)="a",MID(SITUA_VISEE,1,1)="b",MID(SITUA_VISEE,1,1)="c"),REFERENCEMENT_FACADE[[#This Row],[≤ 15 m (situation a à c)]],REFERENCEMENT_FACADE[[#This Row],[≤ 15 m (situation d)]]),
IF(AND(10&lt;HAUT_VISEE,HAUT_VISEE&lt;=18),IF(OR(MID(SITUA_VISEE,1,1)="a",MID(SITUA_VISEE,1,1)="b",MID(SITUA_VISEE,1,1)="c"),REFERENCEMENT_FACADE[[#This Row],[≤ 18 m (situation a à c)]],REFERENCEMENT_FACADE[[#This Row],[≤ 18 m (situation d)]]),
IF(AND(18&lt;HAUT_VISEE,HAUT_VISEE&lt;=28),IF(OR(MID(SITUA_VISEE,1,1)="a",MID(SITUA_VISEE,1,1)="b",MID(SITUA_VISEE,1,1)="c"),REFERENCEMENT_FACADE[[#This Row],[≤ 28 m (situation a à c)]],REFERENCEMENT_FACADE[[#This Row],[≤ 28 m (situation d)]]),
IF(AND(28&lt;HAUT_VISEE,HAUT_VISEE&lt;=34),IF(OR(MID(SITUA_VISEE,1,1)="a",MID(SITUA_VISEE,1,1)="b",MID(SITUA_VISEE,1,1)="c"),REFERENCEMENT_FACADE[[#This Row],[≤ 34 m (situation a à c)]],REFERENCEMENT_FACADE[[#This Row],[≤ 34 m (situation d)]]),
IF(AND(34&lt;HAUT_VISEE,HAUT_VISEE&lt;=36),IF(OR(MID(SITUA_VISEE,1,1)="a",MID(SITUA_VISEE,1,1)="b",MID(SITUA_VISEE,1,1)="c"),REFERENCEMENT_FACADE[[#This Row],[≤ 36 m (situation a à c)]],REFERENCEMENT_FACADE[[#This Row],[≤ 36 m (situation d)]]),
IF(AND(36&lt;HAUT_VISEE,HAUT_VISEE&lt;=40),IF(OR(MID(SITUA_VISEE,1,1)="a",MID(SITUA_VISEE,1,1)="b",MID(SITUA_VISEE,1,1)="c"),REFERENCEMENT_FACADE[[#This Row],[≤ 40 m (situation a à c)]],REFERENCEMENT_FACADE[[#This Row],[≤ 40 m (situation d)]]),
IF(AND(40&lt;HAUT_VISEE,HAUT_VISEE&lt;=50),IF(OR(MID(SITUA_VISEE,1,1)="a",MID(SITUA_VISEE,1,1)="b",MID(SITUA_VISEE,1,1)="c"),REFERENCEMENT_FACADE[[#This Row],[≤ 50 m (situation a à c)]],REFERENCEMENT_FACADE[[#This Row],[≤ 50 m (situation d)]]),"ERREUR"))))))))))</f>
        <v>OUI</v>
      </c>
      <c r="CH58" s="48">
        <f>IF(MID(SITUA_VISEE,1,1)="d",
IF(MID(REFERENCEMENT_FACADE[[#This Row],[≤ 50 m (situation d)]],1,3)="OUI",50,IF(MID(REFERENCEMENT_FACADE[[#This Row],[≤ 40 m (situation d)]],1,3)="OUI",40,IF(MID(REFERENCEMENT_FACADE[[#This Row],[≤ 36 m (situation d)]],1,3)="OUI",36,IF(MID(REFERENCEMENT_FACADE[[#This Row],[≤ 34 m (situation d)]],1,3)="OUI",34,IF(MID(REFERENCEMENT_FACADE[[#This Row],[≤ 28 m (situation d)]],1,3)="OUI",28,IF(MID(REFERENCEMENT_FACADE[[#This Row],[≤ 18 m (situation d)]],1,3)="OUI",18,IF(MID(REFERENCEMENT_FACADE[[#This Row],[≤ 15 m (situation d)]],1,3)="OUI",15,IF(MID(REFERENCEMENT_FACADE[[#This Row],[≤ 10 m (situation d)]],1,3)="OUI",10,IF(MID(REFERENCEMENT_FACADE[[#This Row],[≤ 9 m (situation d)]],1,3)="OUI",9,IF(MID(REFERENCEMENT_FACADE[[#This Row],[≤ 6 m (situation d)]],1,3)="OUI",6,"")))))))))),
IF(MID(REFERENCEMENT_FACADE[[#This Row],[≤ 50 m (situation a à c)]],1,3)="OUI",50,IF(MID(REFERENCEMENT_FACADE[[#This Row],[≤ 40 m (situation a à c)]],1,3)="OUI",40,IF(MID(REFERENCEMENT_FACADE[[#This Row],[≤ 36 m (situation a à c)]],1,3)="OUI",36,IF(MID(REFERENCEMENT_FACADE[[#This Row],[≤ 34 m (situation a à c)]],1,3)="OUI",34,IF(MID(REFERENCEMENT_FACADE[[#This Row],[≤ 28 m (situation a à c)]],1,3)="OUI",28,IF(MID(REFERENCEMENT_FACADE[[#This Row],[≤ 18 m (situation a à c)]],1,3)="OUI",18,IF(MID(REFERENCEMENT_FACADE[[#This Row],[≤ 15 m (situation a à c)]],1,3)="OUI",15,IF(MID(REFERENCEMENT_FACADE[[#This Row],[≤ 10 m (situation a à c)]],1,3)="OUI",10,IF(MID(REFERENCEMENT_FACADE[[#This Row],[≤ 9 m (situation a à c)]],1,3)="OUI",9,IF(MID(REFERENCEMENT_FACADE[[#This Row],[≤ 6 m (situation a à c)]],1,3)="OUI",6,"")))))))))))</f>
        <v>18</v>
      </c>
      <c r="CI58" s="48" t="str">
        <f>IF(RECH_CATEGORIE=TRUE,IF((CATEG_VISEE=LISTES!$O$2),REFERENCEMENT_FACADE[[#This Row],[I]],
IF((CATEG_VISEE=LISTES!$O$3),REFERENCEMENT_FACADE[[#This Row],[II]],
IF((CATEG_VISEE=LISTES!$O$4),REFERENCEMENT_FACADE[[#This Row],[III]],
IF((CATEG_VISEE=LISTES!$O$5),REFERENCEMENT_FACADE[[#This Row],[IV]],"ERREUR")))),
REFERENCEMENT_FACADE[[#This Row],[I]]&amp;CHAR(10)&amp;REFERENCEMENT_FACADE[[#This Row],[II]]&amp;CHAR(10)&amp;REFERENCEMENT_FACADE[[#This Row],[III]]&amp;CHAR(10)&amp;REFERENCEMENT_FACADE[[#This Row],[IV]])</f>
        <v>4
4
4
4</v>
      </c>
      <c r="CJ58" s="48" t="str">
        <f>IF(RECH_CATEGORIE=TRUE,IF(OR(REFERENCEMENT_FACADE[[#This Row],[I]]="NC",REFERENCEMENT_FACADE[[#This Row],[II]]="NC",REFERENCEMENT_FACADE[[#This Row],[III]]="NC",REFERENCEMENT_FACADE[[#This Row],[IV]]="NC"),"ERREUR",IF(MID(ZONE_SIS_VISEE,1,1)&lt;=MID(REFERENCEMENT_FACADE[[#This Row],[IV]],1,1),REFERENCEMENT_FACADE[[#Headers],[IV]],IF(MID(ZONE_SIS_VISEE,1,1)&lt;=MID(REFERENCEMENT_FACADE[[#This Row],[III]],1,1),REFERENCEMENT_FACADE[[#Headers],[III]],IF(MID(ZONE_SIS_VISEE,1,1)&lt;=MID(REFERENCEMENT_FACADE[[#This Row],[II]],1,1),REFERENCEMENT_FACADE[[#Headers],[II]],IF(MID(ZONE_SIS_VISEE,1,1)&lt;=MID(REFERENCEMENT_FACADE[[#This Row],[I]],1,1),REFERENCEMENT_FACADE[[#Headers],[I]],""))))),
REFERENCEMENT_FACADE[[#Headers],[I]]&amp;CHAR(10)&amp;REFERENCEMENT_FACADE[[#Headers],[II]]&amp;CHAR(10)&amp;REFERENCEMENT_FACADE[[#Headers],[III]]&amp;CHAR(10)&amp;REFERENCEMENT_FACADE[[#Headers],[IV]])</f>
        <v>I
II
III
IV</v>
      </c>
      <c r="CK58" s="48" t="str">
        <f>CONCATENATE(IF(MID(REFERENCEMENT_FACADE[[#This Row],[Charpente bois (NF DTU 31.1)]],1,3)="oui",LISTES!$Q$2,""),IF(AND(MID(REFERENCEMENT_FACADE[[#This Row],[COB (NF DTU 31.2)]],1,3)="oui",MID(REFERENCEMENT_FACADE[[#This Row],[Charpente bois (NF DTU 31.1)]],1,3)="oui")," / ",""),IF(MID(REFERENCEMENT_FACADE[[#This Row],[COB (NF DTU 31.2)]],1,3)="oui",LISTES!$Q$3,""),IF(OR(AND(MID(REFERENCEMENT_FACADE[[#This Row],[COB (NF DTU 31.2)]],1,3)="oui",MID(REFERENCEMENT_FACADE[[#This Row],[FOB (NF DTU 31.4)]],1,3)="oui"),AND(MID(REFERENCEMENT_FACADE[[#This Row],[COB (NF DTU 31.2)]],1,3)="oui",MID(REFERENCEMENT_FACADE[[#This Row],[CLT (Sous AT/DTA)]],1,3)="oui"))," / ",""),IF(MID(REFERENCEMENT_FACADE[[#This Row],[FOB (NF DTU 31.4)]],1,3)="oui",LISTES!$Q$4,""),IF(AND(MID(REFERENCEMENT_FACADE[[#This Row],[CLT (Sous AT/DTA)]],1,3)="oui",MID(REFERENCEMENT_FACADE[[#This Row],[FOB (NF DTU 31.4)]],1,3)="oui")," / ",""),IF(MID(REFERENCEMENT_FACADE[[#This Row],[CLT (Sous AT/DTA)]],1,3)="oui",LISTES!$Q$7,IF(MID(REFERENCEMENT_FACADE[[#This Row],[FOB (Sous AT/DTA/ATEx)]],1,3)="oui",LISTES!$Q$5,"")))</f>
        <v>COB (NF DTU 31.2) / CLT (Sous AT/DTA)</v>
      </c>
      <c r="CL58" s="48" t="str">
        <f>IF(AND(RECH_HAUTEUR=TRUE,HAUT_VISEE&lt;&gt;"",SITUA_VISEE&lt;&gt;""),IF(MID(SITUA_VISEE,1,1)="d",
IF(MID(REFERENCEMENT_FACADE[[#This Row],[≤ 50 m (situation d)]],1,3)="OUI","≤ 50 m",IF(MID(REFERENCEMENT_FACADE[[#This Row],[≤ 40 m (situation d)]],1,3)="OUI","≤ 40 m",IF(MID(REFERENCEMENT_FACADE[[#This Row],[≤ 36 m (situation d)]],1,3)="OUI","≤ 36 m",IF(MID(REFERENCEMENT_FACADE[[#This Row],[≤ 34 m (situation d)]],1,3)="OUI","≤ 34 m",IF(MID(REFERENCEMENT_FACADE[[#This Row],[≤ 28 m (situation d)]],1,3)="OUI","≤ 28 m",IF(MID(REFERENCEMENT_FACADE[[#This Row],[≤ 18 m (situation d)]],1,3)="OUI","≤ 18 m",IF(MID(REFERENCEMENT_FACADE[[#This Row],[≤ 15 m (situation d)]],1,3)="OUI","≤ 15 m",IF(MID(REFERENCEMENT_FACADE[[#This Row],[≤ 10 m (situation d)]],1,3)="OUI","≤ 10 m",IF(MID(REFERENCEMENT_FACADE[[#This Row],[≤ 9 m (situation d)]],1,3)="OUI","≤ 9 m",IF(MID(REFERENCEMENT_FACADE[[#This Row],[≤ 6 m (situation d)]],1,3)="OUI","≤ 6 m","")))))))))),
IF(MID(REFERENCEMENT_FACADE[[#This Row],[≤ 50 m (situation a à c)]],1,3)="OUI","≤ 50 m",IF(MID(REFERENCEMENT_FACADE[[#This Row],[≤ 40 m (situation a à c)]],1,3)="OUI","≤ 40 m",IF(MID(REFERENCEMENT_FACADE[[#This Row],[≤ 36 m (situation a à c)]],1,3)="OUI","≤ 36 m",IF(MID(REFERENCEMENT_FACADE[[#This Row],[≤ 34 m (situation a à c)]],1,3)="OUI","≤ 34 m",IF(MID(REFERENCEMENT_FACADE[[#This Row],[≤ 28 m (situation a à c)]],1,3)="OUI","≤ 28 m",IF(MID(REFERENCEMENT_FACADE[[#This Row],[≤ 18 m (situation a à c)]],1,3)="OUI","≤ 18 m",IF(MID(REFERENCEMENT_FACADE[[#This Row],[≤ 15 m (situation a à c)]],1,3)="OUI","≤ 15 m",IF(MID(REFERENCEMENT_FACADE[[#This Row],[≤ 10 m (situation a à c)]],1,3)="OUI","≤ 10 m",IF(MID(REFERENCEMENT_FACADE[[#This Row],[≤ 9 m (situation a à c)]],1,3)="OUI","≤ 9 m",IF(MID(REFERENCEMENT_FACADE[[#This Row],[≤ 6 m (situation a à c)]],1,3)="OUI","≤ 6 m",""))))))))))),
CONCATENATE(IF(MID(REFERENCEMENT_FACADE[[#This Row],[≤ 50 m (situation a à c)]],1,3)="OUI","(Situation a à c) h≤ 50 m"&amp;CHAR(10),IF(MID(REFERENCEMENT_FACADE[[#This Row],[≤ 40 m (situation a à c)]],1,3)="OUI","(Situation a à c) h≤ 40 m"&amp;CHAR(10),IF(MID(REFERENCEMENT_FACADE[[#This Row],[≤ 36 m (situation a à c)]],1,3)="OUI","(Situation a à c) h≤ 36 m"&amp;CHAR(10),IF(MID(REFERENCEMENT_FACADE[[#This Row],[≤ 34 m (situation a à c)]],1,3)="OUI","(Situation a à c) h≤ 34 m"&amp;CHAR(10),IF(MID(REFERENCEMENT_FACADE[[#This Row],[≤ 28 m (situation a à c)]],1,3)="OUI","(Situation a à c) h≤ 28 m"&amp;CHAR(10),IF(MID(REFERENCEMENT_FACADE[[#This Row],[≤ 18 m (situation a à c)]],1,3)="OUI","(Situation a à c) h≤ 18 m"&amp;CHAR(10),IF(MID(REFERENCEMENT_FACADE[[#This Row],[≤ 15 m (situation a à c)]],1,3)="OUI","(Situation a à c) h≤ 15 m"&amp;CHAR(10),IF(MID(REFERENCEMENT_FACADE[[#This Row],[≤ 10 m (situation a à c)]],1,3)="OUI","(Situation a à c) h≤ 10 m"&amp;CHAR(10),IF(MID(REFERENCEMENT_FACADE[[#This Row],[≤ 9 m (situation a à c)]],1,3)="OUI","(Situation a à c) h≤ 9 m"&amp;CHAR(10),IF(MID(REFERENCEMENT_FACADE[[#This Row],[≤ 6 m (situation a à c)]],1,3)="OUI","(Situation a à c) h≤ 6 m"&amp;CHAR(10),"")))))))))),IF(MID(REFERENCEMENT_FACADE[[#This Row],[≤ 50 m (situation d)]],1,3)="OUI","(Situation d) h≤ 50 m",IF(MID(REFERENCEMENT_FACADE[[#This Row],[≤ 40 m (situation d)]],1,3)="OUI","(Situation d) h≤ 40 m",IF(MID(REFERENCEMENT_FACADE[[#This Row],[≤ 36 m (situation d)]],1,3)="OUI","(Situation d) h≤ 36 m",IF(MID(REFERENCEMENT_FACADE[[#This Row],[≤ 34 m (situation d)]],1,3)="OUI","(Situation d) h≤ 34 m",IF(MID(REFERENCEMENT_FACADE[[#This Row],[≤ 28 m (situation d)]],1,3)="OUI","(Situation d) h≤ 28 m",IF(MID(REFERENCEMENT_FACADE[[#This Row],[≤ 18 m (situation d)]],1,3)="OUI","(Situation d) h≤ 18 m",IF(MID(REFERENCEMENT_FACADE[[#This Row],[≤ 15 m (situation d)]],1,3)="OUI","(Situation d) h≤ 15 m",IF(MID(REFERENCEMENT_FACADE[[#This Row],[≤ 10 m (situation d)]],1,3)="OUI","(Situation d) h≤ 10 m",IF(MID(REFERENCEMENT_FACADE[[#This Row],[≤ 9 m (situation d)]],1,3)="OUI","(Situation d) h≤ 9 m",IF(MID(REFERENCEMENT_FACADE[[#This Row],[≤ 6 m (situation d)]],1,3)="OUI","(Situation d) h≤ 6 m",""))))))))))))</f>
        <v>(Situation a à c) h≤ 18 m
(Situation d) h≤ 10 m</v>
      </c>
      <c r="CM58" s="48" t="str">
        <f>IF(OR(RECH_HAUTEUR=FALSE,HAUT_VISEE="",SITUA_VISEE=""),REFERENCEMENT_FACADE[[#This Row],[Cas où rien n''est sélectionné en hauteur]],
IF((HAUT_VISEE&lt;=6),IF(OR(MID(SITUA_VISEE,1,1)="a",MID(SITUA_VISEE,1,1)="b",MID(SITUA_VISEE,1,1)="c"),REFERENCEMENT_FACADE[[#This Row],[≤ 6 m (a à c)]],REFERENCEMENT_FACADE[[#This Row],[≤ 6 m (d)]]),
IF(AND(6&lt;HAUT_VISEE,HAUT_VISEE&lt;=9),IF(OR(MID(SITUA_VISEE,1,1)="a",MID(SITUA_VISEE,1,1)="b",MID(SITUA_VISEE,1,1)="c"),REFERENCEMENT_FACADE[[#This Row],[≤ 9 m (a à c)]],REFERENCEMENT_FACADE[[#This Row],[≤ 9 m (d)]]),
IF(AND(9&lt;HAUT_VISEE,HAUT_VISEE&lt;=10),IF(OR(MID(SITUA_VISEE,1,1)="a",MID(SITUA_VISEE,1,1)="b",MID(SITUA_VISEE,1,1)="c"),REFERENCEMENT_FACADE[[#This Row],[≤ 10 m (a à c)]],REFERENCEMENT_FACADE[[#This Row],[≤ 10 m (d)]]),
IF(AND(10&lt;HAUT_VISEE,HAUT_VISEE&lt;=18),IF(OR(MID(SITUA_VISEE,1,1)="a",MID(SITUA_VISEE,1,1)="b",MID(SITUA_VISEE,1,1)="c"),REFERENCEMENT_FACADE[[#This Row],[≤ 18 m (a à c)]],REFERENCEMENT_FACADE[[#This Row],[≤ 18 m (d)]]),
IF(AND(18&lt;HAUT_VISEE,HAUT_VISEE&lt;=28),IF(OR(MID(SITUA_VISEE,1,1)="a",MID(SITUA_VISEE,1,1)="b",MID(SITUA_VISEE,1,1)="c"),REFERENCEMENT_FACADE[[#This Row],[≤ 28 m (a à c)]],REFERENCEMENT_FACADE[[#This Row],[≤ 28 m (d)]]),
IF(AND(28&lt;HAUT_VISEE,HAUT_VISEE&lt;=34),IF(OR(MID(SITUA_VISEE,1,1)="a",MID(SITUA_VISEE,1,1)="b",MID(SITUA_VISEE,1,1)="c"),REFERENCEMENT_FACADE[[#This Row],[≤ 34 m (a à c)]],REFERENCEMENT_FACADE[[#This Row],[≤ 34 m (d)]]),
IF(AND(34&lt;HAUT_VISEE,HAUT_VISEE&lt;=36),IF(OR(MID(SITUA_VISEE,1,1)="a",MID(SITUA_VISEE,1,1)="b",MID(SITUA_VISEE,1,1)="c"),REFERENCEMENT_FACADE[[#This Row],[≤ 36 m (a à c)]],REFERENCEMENT_FACADE[[#This Row],[≤ 36 m (d)]]),
IF(AND(36&lt;HAUT_VISEE,HAUT_VISEE&lt;=40),IF(OR(MID(SITUA_VISEE,1,1)="a",MID(SITUA_VISEE,1,1)="b",MID(SITUA_VISEE,1,1)="c"),REFERENCEMENT_FACADE[[#This Row],[≤ 40 m (a à c)]],REFERENCEMENT_FACADE[[#This Row],[≤ 40 m (d)]]),
IF(AND(40&lt;HAUT_VISEE,HAUT_VISEE&lt;=50),IF(OR(MID(SITUA_VISEE,1,1)="a",MID(SITUA_VISEE,1,1)="b",MID(SITUA_VISEE,1,1)="c"),REFERENCEMENT_FACADE[[#This Row],[≤ 50 m (a à c)]],REFERENCEMENT_FACADE[[#This Row],[≤ 50 m (d)]])))))))))))</f>
        <v>Nb : Le critère de recherche par hauteur n'étant pas coché ou les données (hauteur ou situation) n'étant pas saisies, l'utilisateur est alerté qu'il peut exister des limites de hauteurs et des dispositions particulières données dans le référentiel technique du procédé qui ne sont pas affichées. 
Le logiciel peut les faire apparaitre, pour ce faire : 
 - la case de recherche en fonction de la hauteur doit être cochée ;
 - les données de hauteur ET de situation du bâtiment doivent être saisies.</v>
      </c>
      <c r="CN58" s="117">
        <f ca="1">REFERENCEMENT_FACADE[[#This Row],[VALIDITE]]</f>
        <v>1</v>
      </c>
      <c r="CO58" s="48">
        <f>IF(RECH_SUPPORT=TRUE,IF(MID(REFERENCEMENT_FACADE[[#This Row],[Colonne support visé]],1,3)="OUI",1,IF(OR(MID(REFERENCEMENT_FACADE[[#This Row],[Colonne support visé]],1,3)="non",MID(REFERENCEMENT_FACADE[[#This Row],[Colonne support visé]],1,2)="SO"),0,0)),1)</f>
        <v>1</v>
      </c>
      <c r="CP58" s="48">
        <f>IF(RECH_HAUTEUR=FALSE,1,IF(AND(MID(REFERENCEMENT_FACADE[[#This Row],[Colonne situation visé]],1,3)="oui",HAUT_VISEE&lt;=REFERENCEMENT_FACADE[[#This Row],[LIMITATION DE HAUTEUR DE FACADE]],HAUT_VISEE&lt;&gt;"",SITUA_VISEE&lt;&gt;""),1,IF(MID(REFERENCEMENT_FACADE[[#This Row],[Colonne situation visé]],1,3)="non",0,"ERREUR")))</f>
        <v>1</v>
      </c>
      <c r="CQ58" s="48">
        <f>IF(RECH_CATEGORIE=FALSE,1,IF(REFERENCEMENT_FACADE[[#This Row],[Colonne catégorie visée]]="ERREUR",0,IF(AND(RECH_CATEGORIE=TRUE,MATCH(VALUE(LEFT(REFERENCEMENT_FACADE[[#This Row],[Colonne zone visée]],1)),LISTE_ZONE_SISMIQUE,0)&gt;=MATCH(ZONE_SIS_VISEE,LISTE_ZONE_SISMIQUE,0),MATCH(REFERENCEMENT_FACADE[[#This Row],[Colonne catégorie visée]],LISTE_CATEGORIE_BATIMENT,0)&gt;=MATCH(CATEG_VISEE,LISTE_CATEGORIE_BATIMENT,0)),1,0)))</f>
        <v>1</v>
      </c>
      <c r="CR58" s="48">
        <f ca="1">IF(REFERENCEMENT_FACADE[[#This Row],[Eligibilité procédé]]&lt;&gt;0,COUNTIF(REFERENCEMENT_FACADE[Eligibilité procédé],"&lt;="&amp;REFERENCEMENT_FACADE[[#This Row],[Eligibilité procédé]])-COUNTIF(REFERENCEMENT_FACADE[Eligibilité procédé],"=0"),ROWS(REFERENCEMENT_FACADE[Ordre]))</f>
        <v>40</v>
      </c>
      <c r="CS58" s="48">
        <f ca="1">IF(COUNTIF((REFERENCEMENT_FACADE[[#This Row],[Validité]:[zone de simicité]]),"&lt;&gt;"&amp;"")=SUM(REFERENCEMENT_FACADE[[#This Row],[Validité]:[zone de simicité]]),ROW(REFERENCEMENT_FACADE[[#This Row],[zone de simicité]]),"")</f>
        <v>58</v>
      </c>
      <c r="CT58" s="48" t="str">
        <f>CONCATENATE(REFERENCEMENT_FACADE[[#This Row],[TYPE DE DOCUMENT DE REFERENCE]]," ",REFERENCEMENT_FACADE[[#This Row],[REF]]," du procédé ",REFERENCEMENT_FACADE[[#This Row],[NOM COMMERCIAL DU PROCEDE]]," : vise la pose sur : ",IF(MID(REFERENCEMENT_FACADE[[#This Row],[COB (NF DTU 31.2)]],1,3)="OUI","COB (NF DTU 31.2) ; ",""),IF(MID(REFERENCEMENT_FACADE[[#This Row],[CLT (Sous AT/DTA)]],1,3)="OUI","CLT (Sous AT/DTA)) ; ",""),IF(MID(REFERENCEMENT_FACADE[[#This Row],[FOB (NF DTU 31.4)]],1,3)="OUI","FOB (NF DTU 31.4) ; ",""),IF(MID(REFERENCEMENT_FACADE[[#This Row],[FOB (Sous AT/DTA/ATEx)]],1,3)="OUI","FOB (Sous AT/DTA/ATEx) ; ",""),"pour une hauteur max de ",REFERENCEMENT_FACADE[[#This Row],[LIMITATION DE HAUTEUR DE FACADE]],"m")</f>
        <v>Avis Technique 2.2/21-1818_V2 du procédé Rockpanel Durable Ossature Bois sur support bois : vise la pose sur : COB (NF DTU 31.2) ; CLT (Sous AT/DTA)) ; pour une hauteur max de 18m</v>
      </c>
    </row>
    <row r="59" spans="1:98" s="5" customFormat="1" ht="216" x14ac:dyDescent="0.3">
      <c r="A59" s="121">
        <v>45049</v>
      </c>
      <c r="B59" s="43" t="s">
        <v>125</v>
      </c>
      <c r="C59" s="125"/>
      <c r="D59" s="43" t="s">
        <v>1410</v>
      </c>
      <c r="E59" s="43" t="s">
        <v>1410</v>
      </c>
      <c r="F59" s="43" t="s">
        <v>1457</v>
      </c>
      <c r="G59" s="44" t="s">
        <v>47</v>
      </c>
      <c r="H59" s="86" t="s">
        <v>27</v>
      </c>
      <c r="I59" s="82" t="s">
        <v>9</v>
      </c>
      <c r="J59" s="38" t="s">
        <v>10</v>
      </c>
      <c r="K59" s="39" t="s">
        <v>10</v>
      </c>
      <c r="L59" s="68" t="str">
        <f>IF(REFERENCEMENT_FACADE[[#This Row],[Charpente bois (NF DTU 31.1)]]="OUI","SO",IF(OR(REFERENCEMENT_FACADE[[#This Row],[FOB (Sous AT/DTA/ATEx)]]="OUI",REFERENCEMENT_FACADE[[#This Row],[FOB (NF DTU 31.4)]]="OUI"),"OUI","SO"))</f>
        <v>SO</v>
      </c>
      <c r="M59" s="65" t="s">
        <v>159</v>
      </c>
      <c r="N59" s="42" t="s">
        <v>9</v>
      </c>
      <c r="O59" s="43" t="s">
        <v>357</v>
      </c>
      <c r="P59" s="43" t="s">
        <v>10</v>
      </c>
      <c r="Q59" s="43" t="s">
        <v>10</v>
      </c>
      <c r="R59" s="43" t="s">
        <v>10</v>
      </c>
      <c r="S59" s="43" t="s">
        <v>10</v>
      </c>
      <c r="T59" s="43" t="s">
        <v>10</v>
      </c>
      <c r="U59" s="43" t="s">
        <v>10</v>
      </c>
      <c r="V59" s="43" t="s">
        <v>10</v>
      </c>
      <c r="W59" s="44" t="s">
        <v>10</v>
      </c>
      <c r="X59" s="45" t="s">
        <v>9</v>
      </c>
      <c r="Y59" s="43" t="s">
        <v>357</v>
      </c>
      <c r="Z59" s="43" t="s">
        <v>10</v>
      </c>
      <c r="AA59" s="43" t="s">
        <v>10</v>
      </c>
      <c r="AB59" s="43" t="s">
        <v>10</v>
      </c>
      <c r="AC59" s="43" t="s">
        <v>10</v>
      </c>
      <c r="AD59" s="43" t="s">
        <v>10</v>
      </c>
      <c r="AE59" s="43" t="s">
        <v>10</v>
      </c>
      <c r="AF59" s="43" t="s">
        <v>10</v>
      </c>
      <c r="AG59" s="44" t="s">
        <v>10</v>
      </c>
      <c r="AH59" s="167" t="s">
        <v>723</v>
      </c>
      <c r="AI59" s="162"/>
      <c r="AJ59" s="120" t="s">
        <v>1726</v>
      </c>
      <c r="AK59" s="120" t="s">
        <v>1751</v>
      </c>
      <c r="AL59" s="83"/>
      <c r="AM59" s="83"/>
      <c r="AN59" s="83"/>
      <c r="AO59" s="83"/>
      <c r="AP59" s="83"/>
      <c r="AQ59" s="83"/>
      <c r="AR59" s="83"/>
      <c r="AS59" s="83"/>
      <c r="AT59" s="120" t="s">
        <v>1726</v>
      </c>
      <c r="AU59" s="120" t="s">
        <v>1751</v>
      </c>
      <c r="AV59" s="83"/>
      <c r="AW59" s="83"/>
      <c r="AX59" s="83"/>
      <c r="AY59" s="83"/>
      <c r="AZ59" s="83"/>
      <c r="BA59" s="83"/>
      <c r="BB59" s="83"/>
      <c r="BC59" s="83"/>
      <c r="BD59" s="84" t="s">
        <v>1408</v>
      </c>
      <c r="BE59" s="42">
        <v>4</v>
      </c>
      <c r="BF59" s="43">
        <v>4</v>
      </c>
      <c r="BG59" s="43">
        <v>4</v>
      </c>
      <c r="BH59" s="43">
        <v>4</v>
      </c>
      <c r="BI59" s="84"/>
      <c r="BJ59" s="40" t="s">
        <v>1394</v>
      </c>
      <c r="BK59" s="158" t="s">
        <v>932</v>
      </c>
      <c r="BL59" s="42">
        <v>0</v>
      </c>
      <c r="BM59" s="43" t="s">
        <v>47</v>
      </c>
      <c r="BN59" s="43" t="s">
        <v>12</v>
      </c>
      <c r="BO59" s="43" t="s">
        <v>722</v>
      </c>
      <c r="BP59" s="87">
        <v>44867</v>
      </c>
      <c r="BQ59" s="87">
        <v>44978</v>
      </c>
      <c r="BR59" s="87">
        <v>45260</v>
      </c>
      <c r="BS59" s="123">
        <f ca="1">+(REFERENCEMENT_FACADE[[#This Row],[AVIS LIMITE AU / VALIDITE]]&gt;=TODAY())*1</f>
        <v>0</v>
      </c>
      <c r="BT59" s="43" t="s">
        <v>10</v>
      </c>
      <c r="BU59" s="43" t="str">
        <f ca="1">IF(REFERENCEMENT_FACADE[[#This Row],[ -&gt; AT/DTA : Sur liste verte C2p (OUI/NON)
-&gt; ATex (Avis favorable / Avis défavorable)
-&gt; Autre : SO]]&lt;&gt;"",IF(AND(OR(REFERENCEMENT_FACADE[[#This Row],[ -&gt; AT/DTA : Sur liste verte C2p (OUI/NON)
-&gt; ATex (Avis favorable / Avis défavorable)
-&gt; Autre : SO]]="OUI",REFERENCEMENT_FACADE[[#This Row],[ -&gt; AT/DTA : Sur liste verte C2p (OUI/NON)
-&gt; ATex (Avis favorable / Avis défavorable)
-&gt; Autre : SO]]="FAVORABLE",REFERENCEMENT_FACADE[[#This Row],[ -&gt; AT/DTA : Sur liste verte C2p (OUI/NON)
-&gt; ATex (Avis favorable / Avis défavorable)
-&gt; Autre : SO]]="SO
(DTU)",REFERENCEMENT_FACADE[[#This Row],[ -&gt; AT/DTA : Sur liste verte C2p (OUI/NON)
-&gt; ATex (Avis favorable / Avis défavorable)
-&gt; Autre : SO]]="SO 
(RECO -RAGE)",REFERENCEMENT_FACADE[[#This Row],[ -&gt; AT/DTA : Sur liste verte C2p (OUI/NON)
-&gt; ATex (Avis favorable / Avis défavorable)
-&gt; Autre : SO]]="OUI AVEC UN SUIVI DU RETOUR D'EXPERIENCE",
REFERENCEMENT_FACADE[[#This Row],[ -&gt; AT/DTA : Sur liste verte C2p (OUI/NON)
-&gt; ATex (Avis favorable / Avis défavorable)
-&gt; Autre : SO]]="SO 
(RP)"),REFERENCEMENT_FACADE[[#This Row],[VALIDITE]]=1),"TC",IF(REFERENCEMENT_FACADE[[#This Row],[VALIDITE]]=0,"TNC"&amp;CHAR(10)&amp;"(L'évaluation technique n'est plus valide)",IF(REFERENCEMENT_FACADE[[#This Row],[TYPE DE DOCUMENT DE REFERENCE]]="Appréciation Technique de Transition","TNC"&amp;CHAR(10)&amp;"(Les Appréciations Techniques de Transition ne sont pas reconnues en technique courante)",IF(REFERENCEMENT_FACADE[[#This Row],[ -&gt; AT/DTA : Sur liste verte C2p (OUI/NON)
-&gt; ATex (Avis favorable / Avis défavorable)
-&gt; Autre : SO]]="NON (EVALUATION RECENTE)","TNC"&amp;CHAR(10)&amp;"(Non sur liste verte de la C2p à date de référencement / EVALUATION RECENTE)","TNC"&amp;CHAR(10)&amp;"(N'est pas sur liste verte de la C2p à date du référencement)")))))</f>
        <v>TNC
(L'évaluation technique n'est plus valide)</v>
      </c>
      <c r="BV59" s="44" t="s">
        <v>1375</v>
      </c>
      <c r="BW59" s="42"/>
      <c r="BX59" s="43"/>
      <c r="BY59" s="44"/>
      <c r="BZ59" s="57" t="s">
        <v>657</v>
      </c>
      <c r="CA59" s="134" t="s">
        <v>1072</v>
      </c>
      <c r="CB59" s="136"/>
      <c r="CC59" s="48" t="str">
        <f>IF(OR(REFERENCEMENT_FACADE[[#This Row],[TYPE DE DOCUMENT DE REFERENCE]]="Document Technique d'Application (DTA)",REFERENCEMENT_FACADE[[#This Row],[TYPE DE DOCUMENT DE REFERENCE]]="Avis Technique"),CONCATENATE("https://evaluation.cstb.fr/fr/avis-technique/detail/",SUBSTITUTE(REFERENCEMENT_FACADE[[#This Row],[REF]],"/","-"),"/"),IF(REFERENCEMENT_FACADE[[#This Row],[TYPE DE DOCUMENT DE REFERENCE]]=("Appréciation Technique d'Expérimentation (ATEx cas a)"),CONCATENATE("https://evaluation.cstb.fr/fr/appreciation-technique-expertise-atex/detail/",SUBSTITUTE(REFERENCEMENT_FACADE[[#This Row],[REF]],"_","-"),"/"),CONCATENATE("https://evaluation.cstb.fr/fr/appreciation-technique-transition-att/download/att-",SUBSTITUTE(SUBSTITUTE(REFERENCEMENT_FACADE[[#This Row],[REF]],"/","-"),"_","-"),"/")))</f>
        <v>https://evaluation.cstb.fr/fr/avis-technique/detail/2.2-15-1699*01 Mod/</v>
      </c>
      <c r="CD59" s="48" t="s">
        <v>814</v>
      </c>
      <c r="CE59" s="48" t="str">
        <f>CONCATENATE(IF(REFERENCEMENT_FACADE[[#This Row],[Ancienne version]]=""," ",CONCATENATE(IF(OR(REFERENCEMENT_FACADE[[#This Row],[TYPE DE DOCUMENT DE REFERENCE]]="Avis Technique",REFERENCEMENT_FACADE[[#This Row],[TYPE DE DOCUMENT DE REFERENCE]]="ATEx"),"L'","Le "),REFERENCEMENT_FACADE[[#This Row],[TYPE DE DOCUMENT DE REFERENCE]]," n°",REFERENCEMENT_FACADE[[#This Row],[REF]]," annule et remplace ",IF(OR(REFERENCEMENT_FACADE[[#This Row],[TYPE DE DOCUMENT DE REFERENCE]]="Avis Technique",REFERENCEMENT_FACADE[[#This Row],[TYPE DE DOCUMENT DE REFERENCE]]="ATEx"),"l' ","le "),REFERENCEMENT_FACADE[[#This Row],[TYPE DE DOCUMENT DE REFERENCE]]," n° ",REFERENCEMENT_FACADE[[#This Row],[Ancienne version]])),
IF(AND(REFERENCEMENT_FACADE[[#This Row],[Ancienne version]]&lt;&gt;"",REFERENCEMENT_FACADE[[#This Row],[ -&gt; AT/DTA : Sur liste verte C2p (OUI/NON)
-&gt; ATex (Avis favorable / Avis défavorable)
-&gt; Autre : SO]]="OUI"),CHAR(10),""),
IF(REFERENCEMENT_FACADE[[#This Row],[ -&gt; AT/DTA : Sur liste verte C2p (OUI/NON)
-&gt; ATex (Avis favorable / Avis défavorable)
-&gt; Autre : SO]]="OUI","Sur liste verte de la C2p à la date du référencement",""))</f>
        <v>L'Avis Technique n°2.2/15-1699*01 Mod annule et remplace l' Avis Technique n° 2.2/15-1699</v>
      </c>
      <c r="CF59" s="48" t="str">
        <f>IF((SUPP_VISE=LISTES!$Q$2),REFERENCEMENT_FACADE[[#This Row],[Charpente bois (NF DTU 31.1)]],
IF((SUPP_VISE=LISTES!$Q$3),REFERENCEMENT_FACADE[[#This Row],[COB (NF DTU 31.2)]],
IF((SUPP_VISE=LISTES!$Q$4),REFERENCEMENT_FACADE[[#This Row],[FOB (NF DTU 31.4)]],
IF((SUPP_VISE=LISTES!$Q$5),REFERENCEMENT_FACADE[[#This Row],[FOB (Sous AT/DTA/ATEx)]],
IF((SUPP_VISE=LISTES!$Q$6),REFERENCEMENT_FACADE[[#This Row],[FOB (NF DTU 31.4 et/ou Sous AT/DTA/Atex)]],
IF((SUPP_VISE=LISTES!$Q$7),REFERENCEMENT_FACADE[[#This Row],[CLT (Sous AT/DTA)]],"ERREUR"))))))</f>
        <v>ERREUR</v>
      </c>
      <c r="CG59" s="48" t="str">
        <f>IF((HAUT_VISEE&lt;=6),IF(OR(MID(SITUA_VISEE,1,1)="a",MID(SITUA_VISEE,1,1)="b",MID(SITUA_VISEE,1,1)="c"),REFERENCEMENT_FACADE[[#This Row],[≤ 6 m (situation a à c)]],REFERENCEMENT_FACADE[[#This Row],[≤ 6 m (situation d)]]),
IF(AND(6&lt;HAUT_VISEE,HAUT_VISEE&lt;=9),IF(OR(MID(SITUA_VISEE,1,1)="a",MID(SITUA_VISEE,1,1)="b",MID(SITUA_VISEE,1,1)="c"),REFERENCEMENT_FACADE[[#This Row],[≤ 9 m (situation a à c)]],REFERENCEMENT_FACADE[[#This Row],[≤ 9 m (situation d)]]),
IF(AND(9&lt;HAUT_VISEE,HAUT_VISEE&lt;=10),IF(OR(MID(SITUA_VISEE,1,1)="a",MID(SITUA_VISEE,1,1)="b",MID(SITUA_VISEE,1,1)="c"),REFERENCEMENT_FACADE[[#This Row],[≤ 10 m (situation a à c)]],REFERENCEMENT_FACADE[[#This Row],[≤ 10 m (situation d)]]),
IF(AND(10&lt;HAUT_VISEE,HAUT_VISEE&lt;=18),IF(OR(MID(SITUA_VISEE,1,1)="a",MID(SITUA_VISEE,1,1)="b",MID(SITUA_VISEE,1,1)="c"),REFERENCEMENT_FACADE[[#This Row],[≤ 15 m (situation a à c)]],REFERENCEMENT_FACADE[[#This Row],[≤ 15 m (situation d)]]),
IF(AND(10&lt;HAUT_VISEE,HAUT_VISEE&lt;=18),IF(OR(MID(SITUA_VISEE,1,1)="a",MID(SITUA_VISEE,1,1)="b",MID(SITUA_VISEE,1,1)="c"),REFERENCEMENT_FACADE[[#This Row],[≤ 18 m (situation a à c)]],REFERENCEMENT_FACADE[[#This Row],[≤ 18 m (situation d)]]),
IF(AND(18&lt;HAUT_VISEE,HAUT_VISEE&lt;=28),IF(OR(MID(SITUA_VISEE,1,1)="a",MID(SITUA_VISEE,1,1)="b",MID(SITUA_VISEE,1,1)="c"),REFERENCEMENT_FACADE[[#This Row],[≤ 28 m (situation a à c)]],REFERENCEMENT_FACADE[[#This Row],[≤ 28 m (situation d)]]),
IF(AND(28&lt;HAUT_VISEE,HAUT_VISEE&lt;=34),IF(OR(MID(SITUA_VISEE,1,1)="a",MID(SITUA_VISEE,1,1)="b",MID(SITUA_VISEE,1,1)="c"),REFERENCEMENT_FACADE[[#This Row],[≤ 34 m (situation a à c)]],REFERENCEMENT_FACADE[[#This Row],[≤ 34 m (situation d)]]),
IF(AND(34&lt;HAUT_VISEE,HAUT_VISEE&lt;=36),IF(OR(MID(SITUA_VISEE,1,1)="a",MID(SITUA_VISEE,1,1)="b",MID(SITUA_VISEE,1,1)="c"),REFERENCEMENT_FACADE[[#This Row],[≤ 36 m (situation a à c)]],REFERENCEMENT_FACADE[[#This Row],[≤ 36 m (situation d)]]),
IF(AND(36&lt;HAUT_VISEE,HAUT_VISEE&lt;=40),IF(OR(MID(SITUA_VISEE,1,1)="a",MID(SITUA_VISEE,1,1)="b",MID(SITUA_VISEE,1,1)="c"),REFERENCEMENT_FACADE[[#This Row],[≤ 40 m (situation a à c)]],REFERENCEMENT_FACADE[[#This Row],[≤ 40 m (situation d)]]),
IF(AND(40&lt;HAUT_VISEE,HAUT_VISEE&lt;=50),IF(OR(MID(SITUA_VISEE,1,1)="a",MID(SITUA_VISEE,1,1)="b",MID(SITUA_VISEE,1,1)="c"),REFERENCEMENT_FACADE[[#This Row],[≤ 50 m (situation a à c)]],REFERENCEMENT_FACADE[[#This Row],[≤ 50 m (situation d)]]),"ERREUR"))))))))))</f>
        <v>OUI</v>
      </c>
      <c r="CH59" s="48">
        <f>IF(MID(SITUA_VISEE,1,1)="d",
IF(MID(REFERENCEMENT_FACADE[[#This Row],[≤ 50 m (situation d)]],1,3)="OUI",50,IF(MID(REFERENCEMENT_FACADE[[#This Row],[≤ 40 m (situation d)]],1,3)="OUI",40,IF(MID(REFERENCEMENT_FACADE[[#This Row],[≤ 36 m (situation d)]],1,3)="OUI",36,IF(MID(REFERENCEMENT_FACADE[[#This Row],[≤ 34 m (situation d)]],1,3)="OUI",34,IF(MID(REFERENCEMENT_FACADE[[#This Row],[≤ 28 m (situation d)]],1,3)="OUI",28,IF(MID(REFERENCEMENT_FACADE[[#This Row],[≤ 18 m (situation d)]],1,3)="OUI",18,IF(MID(REFERENCEMENT_FACADE[[#This Row],[≤ 15 m (situation d)]],1,3)="OUI",15,IF(MID(REFERENCEMENT_FACADE[[#This Row],[≤ 10 m (situation d)]],1,3)="OUI",10,IF(MID(REFERENCEMENT_FACADE[[#This Row],[≤ 9 m (situation d)]],1,3)="OUI",9,IF(MID(REFERENCEMENT_FACADE[[#This Row],[≤ 6 m (situation d)]],1,3)="OUI",6,"")))))))))),
IF(MID(REFERENCEMENT_FACADE[[#This Row],[≤ 50 m (situation a à c)]],1,3)="OUI",50,IF(MID(REFERENCEMENT_FACADE[[#This Row],[≤ 40 m (situation a à c)]],1,3)="OUI",40,IF(MID(REFERENCEMENT_FACADE[[#This Row],[≤ 36 m (situation a à c)]],1,3)="OUI",36,IF(MID(REFERENCEMENT_FACADE[[#This Row],[≤ 34 m (situation a à c)]],1,3)="OUI",34,IF(MID(REFERENCEMENT_FACADE[[#This Row],[≤ 28 m (situation a à c)]],1,3)="OUI",28,IF(MID(REFERENCEMENT_FACADE[[#This Row],[≤ 18 m (situation a à c)]],1,3)="OUI",18,IF(MID(REFERENCEMENT_FACADE[[#This Row],[≤ 15 m (situation a à c)]],1,3)="OUI",15,IF(MID(REFERENCEMENT_FACADE[[#This Row],[≤ 10 m (situation a à c)]],1,3)="OUI",10,IF(MID(REFERENCEMENT_FACADE[[#This Row],[≤ 9 m (situation a à c)]],1,3)="OUI",9,IF(MID(REFERENCEMENT_FACADE[[#This Row],[≤ 6 m (situation a à c)]],1,3)="OUI",6,"")))))))))))</f>
        <v>9</v>
      </c>
      <c r="CI59" s="48" t="str">
        <f>IF(RECH_CATEGORIE=TRUE,IF((CATEG_VISEE=LISTES!$O$2),REFERENCEMENT_FACADE[[#This Row],[I]],
IF((CATEG_VISEE=LISTES!$O$3),REFERENCEMENT_FACADE[[#This Row],[II]],
IF((CATEG_VISEE=LISTES!$O$4),REFERENCEMENT_FACADE[[#This Row],[III]],
IF((CATEG_VISEE=LISTES!$O$5),REFERENCEMENT_FACADE[[#This Row],[IV]],"ERREUR")))),
REFERENCEMENT_FACADE[[#This Row],[I]]&amp;CHAR(10)&amp;REFERENCEMENT_FACADE[[#This Row],[II]]&amp;CHAR(10)&amp;REFERENCEMENT_FACADE[[#This Row],[III]]&amp;CHAR(10)&amp;REFERENCEMENT_FACADE[[#This Row],[IV]])</f>
        <v>4
4
4
4</v>
      </c>
      <c r="CJ59" s="48" t="str">
        <f>IF(RECH_CATEGORIE=TRUE,IF(OR(REFERENCEMENT_FACADE[[#This Row],[I]]="NC",REFERENCEMENT_FACADE[[#This Row],[II]]="NC",REFERENCEMENT_FACADE[[#This Row],[III]]="NC",REFERENCEMENT_FACADE[[#This Row],[IV]]="NC"),"ERREUR",IF(MID(ZONE_SIS_VISEE,1,1)&lt;=MID(REFERENCEMENT_FACADE[[#This Row],[IV]],1,1),REFERENCEMENT_FACADE[[#Headers],[IV]],IF(MID(ZONE_SIS_VISEE,1,1)&lt;=MID(REFERENCEMENT_FACADE[[#This Row],[III]],1,1),REFERENCEMENT_FACADE[[#Headers],[III]],IF(MID(ZONE_SIS_VISEE,1,1)&lt;=MID(REFERENCEMENT_FACADE[[#This Row],[II]],1,1),REFERENCEMENT_FACADE[[#Headers],[II]],IF(MID(ZONE_SIS_VISEE,1,1)&lt;=MID(REFERENCEMENT_FACADE[[#This Row],[I]],1,1),REFERENCEMENT_FACADE[[#Headers],[I]],""))))),
REFERENCEMENT_FACADE[[#Headers],[I]]&amp;CHAR(10)&amp;REFERENCEMENT_FACADE[[#Headers],[II]]&amp;CHAR(10)&amp;REFERENCEMENT_FACADE[[#Headers],[III]]&amp;CHAR(10)&amp;REFERENCEMENT_FACADE[[#Headers],[IV]])</f>
        <v>I
II
III
IV</v>
      </c>
      <c r="CK59" s="48" t="str">
        <f>CONCATENATE(IF(MID(REFERENCEMENT_FACADE[[#This Row],[Charpente bois (NF DTU 31.1)]],1,3)="oui",LISTES!$Q$2,""),IF(AND(MID(REFERENCEMENT_FACADE[[#This Row],[COB (NF DTU 31.2)]],1,3)="oui",MID(REFERENCEMENT_FACADE[[#This Row],[Charpente bois (NF DTU 31.1)]],1,3)="oui")," / ",""),IF(MID(REFERENCEMENT_FACADE[[#This Row],[COB (NF DTU 31.2)]],1,3)="oui",LISTES!$Q$3,""),IF(OR(AND(MID(REFERENCEMENT_FACADE[[#This Row],[COB (NF DTU 31.2)]],1,3)="oui",MID(REFERENCEMENT_FACADE[[#This Row],[FOB (NF DTU 31.4)]],1,3)="oui"),AND(MID(REFERENCEMENT_FACADE[[#This Row],[COB (NF DTU 31.2)]],1,3)="oui",MID(REFERENCEMENT_FACADE[[#This Row],[CLT (Sous AT/DTA)]],1,3)="oui"))," / ",""),IF(MID(REFERENCEMENT_FACADE[[#This Row],[FOB (NF DTU 31.4)]],1,3)="oui",LISTES!$Q$4,""),IF(AND(MID(REFERENCEMENT_FACADE[[#This Row],[CLT (Sous AT/DTA)]],1,3)="oui",MID(REFERENCEMENT_FACADE[[#This Row],[FOB (NF DTU 31.4)]],1,3)="oui")," / ",""),IF(MID(REFERENCEMENT_FACADE[[#This Row],[CLT (Sous AT/DTA)]],1,3)="oui",LISTES!$Q$7,IF(MID(REFERENCEMENT_FACADE[[#This Row],[FOB (Sous AT/DTA/ATEx)]],1,3)="oui",LISTES!$Q$5,"")))</f>
        <v>COB (NF DTU 31.2) / CLT (Sous AT/DTA)</v>
      </c>
      <c r="CL59" s="48" t="str">
        <f>IF(AND(RECH_HAUTEUR=TRUE,HAUT_VISEE&lt;&gt;"",SITUA_VISEE&lt;&gt;""),IF(MID(SITUA_VISEE,1,1)="d",
IF(MID(REFERENCEMENT_FACADE[[#This Row],[≤ 50 m (situation d)]],1,3)="OUI","≤ 50 m",IF(MID(REFERENCEMENT_FACADE[[#This Row],[≤ 40 m (situation d)]],1,3)="OUI","≤ 40 m",IF(MID(REFERENCEMENT_FACADE[[#This Row],[≤ 36 m (situation d)]],1,3)="OUI","≤ 36 m",IF(MID(REFERENCEMENT_FACADE[[#This Row],[≤ 34 m (situation d)]],1,3)="OUI","≤ 34 m",IF(MID(REFERENCEMENT_FACADE[[#This Row],[≤ 28 m (situation d)]],1,3)="OUI","≤ 28 m",IF(MID(REFERENCEMENT_FACADE[[#This Row],[≤ 18 m (situation d)]],1,3)="OUI","≤ 18 m",IF(MID(REFERENCEMENT_FACADE[[#This Row],[≤ 15 m (situation d)]],1,3)="OUI","≤ 15 m",IF(MID(REFERENCEMENT_FACADE[[#This Row],[≤ 10 m (situation d)]],1,3)="OUI","≤ 10 m",IF(MID(REFERENCEMENT_FACADE[[#This Row],[≤ 9 m (situation d)]],1,3)="OUI","≤ 9 m",IF(MID(REFERENCEMENT_FACADE[[#This Row],[≤ 6 m (situation d)]],1,3)="OUI","≤ 6 m","")))))))))),
IF(MID(REFERENCEMENT_FACADE[[#This Row],[≤ 50 m (situation a à c)]],1,3)="OUI","≤ 50 m",IF(MID(REFERENCEMENT_FACADE[[#This Row],[≤ 40 m (situation a à c)]],1,3)="OUI","≤ 40 m",IF(MID(REFERENCEMENT_FACADE[[#This Row],[≤ 36 m (situation a à c)]],1,3)="OUI","≤ 36 m",IF(MID(REFERENCEMENT_FACADE[[#This Row],[≤ 34 m (situation a à c)]],1,3)="OUI","≤ 34 m",IF(MID(REFERENCEMENT_FACADE[[#This Row],[≤ 28 m (situation a à c)]],1,3)="OUI","≤ 28 m",IF(MID(REFERENCEMENT_FACADE[[#This Row],[≤ 18 m (situation a à c)]],1,3)="OUI","≤ 18 m",IF(MID(REFERENCEMENT_FACADE[[#This Row],[≤ 15 m (situation a à c)]],1,3)="OUI","≤ 15 m",IF(MID(REFERENCEMENT_FACADE[[#This Row],[≤ 10 m (situation a à c)]],1,3)="OUI","≤ 10 m",IF(MID(REFERENCEMENT_FACADE[[#This Row],[≤ 9 m (situation a à c)]],1,3)="OUI","≤ 9 m",IF(MID(REFERENCEMENT_FACADE[[#This Row],[≤ 6 m (situation a à c)]],1,3)="OUI","≤ 6 m",""))))))))))),
CONCATENATE(IF(MID(REFERENCEMENT_FACADE[[#This Row],[≤ 50 m (situation a à c)]],1,3)="OUI","(Situation a à c) h≤ 50 m"&amp;CHAR(10),IF(MID(REFERENCEMENT_FACADE[[#This Row],[≤ 40 m (situation a à c)]],1,3)="OUI","(Situation a à c) h≤ 40 m"&amp;CHAR(10),IF(MID(REFERENCEMENT_FACADE[[#This Row],[≤ 36 m (situation a à c)]],1,3)="OUI","(Situation a à c) h≤ 36 m"&amp;CHAR(10),IF(MID(REFERENCEMENT_FACADE[[#This Row],[≤ 34 m (situation a à c)]],1,3)="OUI","(Situation a à c) h≤ 34 m"&amp;CHAR(10),IF(MID(REFERENCEMENT_FACADE[[#This Row],[≤ 28 m (situation a à c)]],1,3)="OUI","(Situation a à c) h≤ 28 m"&amp;CHAR(10),IF(MID(REFERENCEMENT_FACADE[[#This Row],[≤ 18 m (situation a à c)]],1,3)="OUI","(Situation a à c) h≤ 18 m"&amp;CHAR(10),IF(MID(REFERENCEMENT_FACADE[[#This Row],[≤ 15 m (situation a à c)]],1,3)="OUI","(Situation a à c) h≤ 15 m"&amp;CHAR(10),IF(MID(REFERENCEMENT_FACADE[[#This Row],[≤ 10 m (situation a à c)]],1,3)="OUI","(Situation a à c) h≤ 10 m"&amp;CHAR(10),IF(MID(REFERENCEMENT_FACADE[[#This Row],[≤ 9 m (situation a à c)]],1,3)="OUI","(Situation a à c) h≤ 9 m"&amp;CHAR(10),IF(MID(REFERENCEMENT_FACADE[[#This Row],[≤ 6 m (situation a à c)]],1,3)="OUI","(Situation a à c) h≤ 6 m"&amp;CHAR(10),"")))))))))),IF(MID(REFERENCEMENT_FACADE[[#This Row],[≤ 50 m (situation d)]],1,3)="OUI","(Situation d) h≤ 50 m",IF(MID(REFERENCEMENT_FACADE[[#This Row],[≤ 40 m (situation d)]],1,3)="OUI","(Situation d) h≤ 40 m",IF(MID(REFERENCEMENT_FACADE[[#This Row],[≤ 36 m (situation d)]],1,3)="OUI","(Situation d) h≤ 36 m",IF(MID(REFERENCEMENT_FACADE[[#This Row],[≤ 34 m (situation d)]],1,3)="OUI","(Situation d) h≤ 34 m",IF(MID(REFERENCEMENT_FACADE[[#This Row],[≤ 28 m (situation d)]],1,3)="OUI","(Situation d) h≤ 28 m",IF(MID(REFERENCEMENT_FACADE[[#This Row],[≤ 18 m (situation d)]],1,3)="OUI","(Situation d) h≤ 18 m",IF(MID(REFERENCEMENT_FACADE[[#This Row],[≤ 15 m (situation d)]],1,3)="OUI","(Situation d) h≤ 15 m",IF(MID(REFERENCEMENT_FACADE[[#This Row],[≤ 10 m (situation d)]],1,3)="OUI","(Situation d) h≤ 10 m",IF(MID(REFERENCEMENT_FACADE[[#This Row],[≤ 9 m (situation d)]],1,3)="OUI","(Situation d) h≤ 9 m",IF(MID(REFERENCEMENT_FACADE[[#This Row],[≤ 6 m (situation d)]],1,3)="OUI","(Situation d) h≤ 6 m",""))))))))))))</f>
        <v>(Situation a à c) h≤ 9 m
(Situation d) h≤ 9 m</v>
      </c>
      <c r="CM59" s="48" t="str">
        <f>IF(OR(RECH_HAUTEUR=FALSE,HAUT_VISEE="",SITUA_VISEE=""),REFERENCEMENT_FACADE[[#This Row],[Cas où rien n''est sélectionné en hauteur]],
IF((HAUT_VISEE&lt;=6),IF(OR(MID(SITUA_VISEE,1,1)="a",MID(SITUA_VISEE,1,1)="b",MID(SITUA_VISEE,1,1)="c"),REFERENCEMENT_FACADE[[#This Row],[≤ 6 m (a à c)]],REFERENCEMENT_FACADE[[#This Row],[≤ 6 m (d)]]),
IF(AND(6&lt;HAUT_VISEE,HAUT_VISEE&lt;=9),IF(OR(MID(SITUA_VISEE,1,1)="a",MID(SITUA_VISEE,1,1)="b",MID(SITUA_VISEE,1,1)="c"),REFERENCEMENT_FACADE[[#This Row],[≤ 9 m (a à c)]],REFERENCEMENT_FACADE[[#This Row],[≤ 9 m (d)]]),
IF(AND(9&lt;HAUT_VISEE,HAUT_VISEE&lt;=10),IF(OR(MID(SITUA_VISEE,1,1)="a",MID(SITUA_VISEE,1,1)="b",MID(SITUA_VISEE,1,1)="c"),REFERENCEMENT_FACADE[[#This Row],[≤ 10 m (a à c)]],REFERENCEMENT_FACADE[[#This Row],[≤ 10 m (d)]]),
IF(AND(10&lt;HAUT_VISEE,HAUT_VISEE&lt;=18),IF(OR(MID(SITUA_VISEE,1,1)="a",MID(SITUA_VISEE,1,1)="b",MID(SITUA_VISEE,1,1)="c"),REFERENCEMENT_FACADE[[#This Row],[≤ 18 m (a à c)]],REFERENCEMENT_FACADE[[#This Row],[≤ 18 m (d)]]),
IF(AND(18&lt;HAUT_VISEE,HAUT_VISEE&lt;=28),IF(OR(MID(SITUA_VISEE,1,1)="a",MID(SITUA_VISEE,1,1)="b",MID(SITUA_VISEE,1,1)="c"),REFERENCEMENT_FACADE[[#This Row],[≤ 28 m (a à c)]],REFERENCEMENT_FACADE[[#This Row],[≤ 28 m (d)]]),
IF(AND(28&lt;HAUT_VISEE,HAUT_VISEE&lt;=34),IF(OR(MID(SITUA_VISEE,1,1)="a",MID(SITUA_VISEE,1,1)="b",MID(SITUA_VISEE,1,1)="c"),REFERENCEMENT_FACADE[[#This Row],[≤ 34 m (a à c)]],REFERENCEMENT_FACADE[[#This Row],[≤ 34 m (d)]]),
IF(AND(34&lt;HAUT_VISEE,HAUT_VISEE&lt;=36),IF(OR(MID(SITUA_VISEE,1,1)="a",MID(SITUA_VISEE,1,1)="b",MID(SITUA_VISEE,1,1)="c"),REFERENCEMENT_FACADE[[#This Row],[≤ 36 m (a à c)]],REFERENCEMENT_FACADE[[#This Row],[≤ 36 m (d)]]),
IF(AND(36&lt;HAUT_VISEE,HAUT_VISEE&lt;=40),IF(OR(MID(SITUA_VISEE,1,1)="a",MID(SITUA_VISEE,1,1)="b",MID(SITUA_VISEE,1,1)="c"),REFERENCEMENT_FACADE[[#This Row],[≤ 40 m (a à c)]],REFERENCEMENT_FACADE[[#This Row],[≤ 40 m (d)]]),
IF(AND(40&lt;HAUT_VISEE,HAUT_VISEE&lt;=50),IF(OR(MID(SITUA_VISEE,1,1)="a",MID(SITUA_VISEE,1,1)="b",MID(SITUA_VISEE,1,1)="c"),REFERENCEMENT_FACADE[[#This Row],[≤ 50 m (a à c)]],REFERENCEMENT_FACADE[[#This Row],[≤ 50 m (d)]])))))))))))</f>
        <v>Nb : Le critère de recherche par hauteur n'étant pas coché ou les données (hauteur ou situation) n'étant pas saisies, l'utilisateur est alerté qu'il peut exister des limites de hauteurs et des dispositions particulières données dans le référentiel technique du procédé qui ne sont pas affichées. 
Le logiciel peut les faire apparaitre, pour ce faire : 
 - la case de recherche en fonction de la hauteur doit être cochée ;
 - les données de hauteur ET de situation du bâtiment doivent être saisies.</v>
      </c>
      <c r="CN59" s="117">
        <f ca="1">REFERENCEMENT_FACADE[[#This Row],[VALIDITE]]</f>
        <v>0</v>
      </c>
      <c r="CO59" s="48">
        <f>IF(RECH_SUPPORT=TRUE,IF(MID(REFERENCEMENT_FACADE[[#This Row],[Colonne support visé]],1,3)="OUI",1,IF(OR(MID(REFERENCEMENT_FACADE[[#This Row],[Colonne support visé]],1,3)="non",MID(REFERENCEMENT_FACADE[[#This Row],[Colonne support visé]],1,2)="SO"),0,0)),1)</f>
        <v>1</v>
      </c>
      <c r="CP59" s="48">
        <f>IF(RECH_HAUTEUR=FALSE,1,IF(AND(MID(REFERENCEMENT_FACADE[[#This Row],[Colonne situation visé]],1,3)="oui",HAUT_VISEE&lt;=REFERENCEMENT_FACADE[[#This Row],[LIMITATION DE HAUTEUR DE FACADE]],HAUT_VISEE&lt;&gt;"",SITUA_VISEE&lt;&gt;""),1,IF(MID(REFERENCEMENT_FACADE[[#This Row],[Colonne situation visé]],1,3)="non",0,"ERREUR")))</f>
        <v>1</v>
      </c>
      <c r="CQ59" s="48">
        <f>IF(RECH_CATEGORIE=FALSE,1,IF(REFERENCEMENT_FACADE[[#This Row],[Colonne catégorie visée]]="ERREUR",0,IF(AND(RECH_CATEGORIE=TRUE,MATCH(VALUE(LEFT(REFERENCEMENT_FACADE[[#This Row],[Colonne zone visée]],1)),LISTE_ZONE_SISMIQUE,0)&gt;=MATCH(ZONE_SIS_VISEE,LISTE_ZONE_SISMIQUE,0),MATCH(REFERENCEMENT_FACADE[[#This Row],[Colonne catégorie visée]],LISTE_CATEGORIE_BATIMENT,0)&gt;=MATCH(CATEG_VISEE,LISTE_CATEGORIE_BATIMENT,0)),1,0)))</f>
        <v>1</v>
      </c>
      <c r="CR59" s="48">
        <f ca="1">IF(REFERENCEMENT_FACADE[[#This Row],[Eligibilité procédé]]&lt;&gt;0,COUNTIF(REFERENCEMENT_FACADE[Eligibilité procédé],"&lt;="&amp;REFERENCEMENT_FACADE[[#This Row],[Eligibilité procédé]])-COUNTIF(REFERENCEMENT_FACADE[Eligibilité procédé],"=0"),ROWS(REFERENCEMENT_FACADE[Ordre]))</f>
        <v>0</v>
      </c>
      <c r="CS59" s="48" t="str">
        <f ca="1">IF(COUNTIF((REFERENCEMENT_FACADE[[#This Row],[Validité]:[zone de simicité]]),"&lt;&gt;"&amp;"")=SUM(REFERENCEMENT_FACADE[[#This Row],[Validité]:[zone de simicité]]),ROW(REFERENCEMENT_FACADE[[#This Row],[zone de simicité]]),"")</f>
        <v/>
      </c>
      <c r="CT59" s="48" t="str">
        <f>CONCATENATE(REFERENCEMENT_FACADE[[#This Row],[TYPE DE DOCUMENT DE REFERENCE]]," ",REFERENCEMENT_FACADE[[#This Row],[REF]]," du procédé ",REFERENCEMENT_FACADE[[#This Row],[NOM COMMERCIAL DU PROCEDE]]," : vise la pose sur : ",IF(MID(REFERENCEMENT_FACADE[[#This Row],[COB (NF DTU 31.2)]],1,3)="OUI","COB (NF DTU 31.2) ; ",""),IF(MID(REFERENCEMENT_FACADE[[#This Row],[CLT (Sous AT/DTA)]],1,3)="OUI","CLT (Sous AT/DTA)) ; ",""),IF(MID(REFERENCEMENT_FACADE[[#This Row],[FOB (NF DTU 31.4)]],1,3)="OUI","FOB (NF DTU 31.4) ; ",""),IF(MID(REFERENCEMENT_FACADE[[#This Row],[FOB (Sous AT/DTA/ATEx)]],1,3)="OUI","FOB (Sous AT/DTA/ATEx) ; ",""),"pour une hauteur max de ",REFERENCEMENT_FACADE[[#This Row],[LIMITATION DE HAUTEUR DE FACADE]],"m")</f>
        <v>Avis Technique 2.2/15-1699*01 Mod du procédé Canexel : vise la pose sur : COB (NF DTU 31.2) ; CLT (Sous AT/DTA)) ; pour une hauteur max de 9m</v>
      </c>
    </row>
    <row r="60" spans="1:98" s="5" customFormat="1" ht="216" x14ac:dyDescent="0.3">
      <c r="A60" s="141">
        <v>45049</v>
      </c>
      <c r="B60" s="43" t="s">
        <v>124</v>
      </c>
      <c r="C60" s="125" t="s">
        <v>137</v>
      </c>
      <c r="D60" s="43" t="s">
        <v>1410</v>
      </c>
      <c r="E60" s="43" t="s">
        <v>92</v>
      </c>
      <c r="F60" s="43" t="s">
        <v>630</v>
      </c>
      <c r="G60" s="44" t="s">
        <v>1495</v>
      </c>
      <c r="H60" s="86" t="s">
        <v>27</v>
      </c>
      <c r="I60" s="82" t="s">
        <v>9</v>
      </c>
      <c r="J60" s="38" t="s">
        <v>10</v>
      </c>
      <c r="K60" s="39" t="s">
        <v>10</v>
      </c>
      <c r="L60" s="68" t="str">
        <f>IF(REFERENCEMENT_FACADE[[#This Row],[Charpente bois (NF DTU 31.1)]]="OUI","SO",IF(OR(REFERENCEMENT_FACADE[[#This Row],[FOB (Sous AT/DTA/ATEx)]]="OUI",REFERENCEMENT_FACADE[[#This Row],[FOB (NF DTU 31.4)]]="OUI"),"OUI","SO"))</f>
        <v>SO</v>
      </c>
      <c r="M60" s="65" t="s">
        <v>9</v>
      </c>
      <c r="N60" s="42" t="s">
        <v>9</v>
      </c>
      <c r="O60" s="43" t="s">
        <v>9</v>
      </c>
      <c r="P60" s="43" t="s">
        <v>9</v>
      </c>
      <c r="Q60" s="43" t="s">
        <v>10</v>
      </c>
      <c r="R60" s="43" t="s">
        <v>10</v>
      </c>
      <c r="S60" s="43" t="s">
        <v>10</v>
      </c>
      <c r="T60" s="43" t="s">
        <v>10</v>
      </c>
      <c r="U60" s="43" t="s">
        <v>10</v>
      </c>
      <c r="V60" s="43" t="s">
        <v>10</v>
      </c>
      <c r="W60" s="44" t="s">
        <v>10</v>
      </c>
      <c r="X60" s="45" t="s">
        <v>9</v>
      </c>
      <c r="Y60" s="43" t="s">
        <v>10</v>
      </c>
      <c r="Z60" s="43" t="s">
        <v>10</v>
      </c>
      <c r="AA60" s="43" t="s">
        <v>10</v>
      </c>
      <c r="AB60" s="43" t="s">
        <v>10</v>
      </c>
      <c r="AC60" s="43" t="s">
        <v>10</v>
      </c>
      <c r="AD60" s="43" t="s">
        <v>10</v>
      </c>
      <c r="AE60" s="43" t="s">
        <v>10</v>
      </c>
      <c r="AF60" s="43" t="s">
        <v>10</v>
      </c>
      <c r="AG60" s="44" t="s">
        <v>10</v>
      </c>
      <c r="AH60" s="163"/>
      <c r="AI60" s="164"/>
      <c r="AJ60" s="120" t="s">
        <v>1726</v>
      </c>
      <c r="AK60" s="120" t="s">
        <v>1726</v>
      </c>
      <c r="AL60" s="120" t="s">
        <v>1726</v>
      </c>
      <c r="AM60" s="41"/>
      <c r="AN60" s="41"/>
      <c r="AO60" s="41"/>
      <c r="AP60" s="41"/>
      <c r="AQ60" s="41"/>
      <c r="AR60" s="41"/>
      <c r="AS60" s="41"/>
      <c r="AT60" s="120" t="s">
        <v>1726</v>
      </c>
      <c r="AU60" s="41"/>
      <c r="AV60" s="41"/>
      <c r="AW60" s="41"/>
      <c r="AX60" s="41"/>
      <c r="AY60" s="41"/>
      <c r="AZ60" s="41"/>
      <c r="BA60" s="41"/>
      <c r="BB60" s="41"/>
      <c r="BC60" s="41"/>
      <c r="BD60" s="84" t="s">
        <v>1408</v>
      </c>
      <c r="BE60" s="42">
        <v>4</v>
      </c>
      <c r="BF60" s="43">
        <v>2</v>
      </c>
      <c r="BG60" s="43">
        <v>1</v>
      </c>
      <c r="BH60" s="43">
        <v>1</v>
      </c>
      <c r="BI60" s="84"/>
      <c r="BJ60" s="40" t="s">
        <v>1394</v>
      </c>
      <c r="BK60" s="158" t="s">
        <v>679</v>
      </c>
      <c r="BL60" s="42">
        <v>0</v>
      </c>
      <c r="BM60" s="43" t="s">
        <v>631</v>
      </c>
      <c r="BN60" s="43" t="s">
        <v>12</v>
      </c>
      <c r="BO60" s="43" t="s">
        <v>632</v>
      </c>
      <c r="BP60" s="87"/>
      <c r="BQ60" s="87">
        <v>44931</v>
      </c>
      <c r="BR60" s="87">
        <v>46752</v>
      </c>
      <c r="BS60" s="123">
        <f ca="1">+(REFERENCEMENT_FACADE[[#This Row],[AVIS LIMITE AU / VALIDITE]]&gt;=TODAY())*1</f>
        <v>1</v>
      </c>
      <c r="BT60" s="43" t="s">
        <v>9</v>
      </c>
      <c r="BU60" s="43" t="str">
        <f ca="1">IF(REFERENCEMENT_FACADE[[#This Row],[ -&gt; AT/DTA : Sur liste verte C2p (OUI/NON)
-&gt; ATex (Avis favorable / Avis défavorable)
-&gt; Autre : SO]]&lt;&gt;"",IF(AND(OR(REFERENCEMENT_FACADE[[#This Row],[ -&gt; AT/DTA : Sur liste verte C2p (OUI/NON)
-&gt; ATex (Avis favorable / Avis défavorable)
-&gt; Autre : SO]]="OUI",REFERENCEMENT_FACADE[[#This Row],[ -&gt; AT/DTA : Sur liste verte C2p (OUI/NON)
-&gt; ATex (Avis favorable / Avis défavorable)
-&gt; Autre : SO]]="FAVORABLE",REFERENCEMENT_FACADE[[#This Row],[ -&gt; AT/DTA : Sur liste verte C2p (OUI/NON)
-&gt; ATex (Avis favorable / Avis défavorable)
-&gt; Autre : SO]]="SO
(DTU)",REFERENCEMENT_FACADE[[#This Row],[ -&gt; AT/DTA : Sur liste verte C2p (OUI/NON)
-&gt; ATex (Avis favorable / Avis défavorable)
-&gt; Autre : SO]]="SO 
(RECO -RAGE)",REFERENCEMENT_FACADE[[#This Row],[ -&gt; AT/DTA : Sur liste verte C2p (OUI/NON)
-&gt; ATex (Avis favorable / Avis défavorable)
-&gt; Autre : SO]]="OUI AVEC UN SUIVI DU RETOUR D'EXPERIENCE",
REFERENCEMENT_FACADE[[#This Row],[ -&gt; AT/DTA : Sur liste verte C2p (OUI/NON)
-&gt; ATex (Avis favorable / Avis défavorable)
-&gt; Autre : SO]]="SO 
(RP)"),REFERENCEMENT_FACADE[[#This Row],[VALIDITE]]=1),"TC",IF(REFERENCEMENT_FACADE[[#This Row],[VALIDITE]]=0,"TNC"&amp;CHAR(10)&amp;"(L'évaluation technique n'est plus valide)",IF(REFERENCEMENT_FACADE[[#This Row],[TYPE DE DOCUMENT DE REFERENCE]]="Appréciation Technique de Transition","TNC"&amp;CHAR(10)&amp;"(Les Appréciations Techniques de Transition ne sont pas reconnues en technique courante)",IF(REFERENCEMENT_FACADE[[#This Row],[ -&gt; AT/DTA : Sur liste verte C2p (OUI/NON)
-&gt; ATex (Avis favorable / Avis défavorable)
-&gt; Autre : SO]]="NON (EVALUATION RECENTE)","TNC"&amp;CHAR(10)&amp;"(Non sur liste verte de la C2p à date de référencement / EVALUATION RECENTE)","TNC"&amp;CHAR(10)&amp;"(N'est pas sur liste verte de la C2p à date du référencement)")))))</f>
        <v>TC</v>
      </c>
      <c r="BV60" s="44" t="s">
        <v>838</v>
      </c>
      <c r="BW60" s="42"/>
      <c r="BX60" s="43"/>
      <c r="BY60" s="44"/>
      <c r="BZ60" s="58" t="s">
        <v>657</v>
      </c>
      <c r="CA60" s="134" t="s">
        <v>652</v>
      </c>
      <c r="CB60" s="136"/>
      <c r="CC60" s="48" t="str">
        <f>IF(OR(REFERENCEMENT_FACADE[[#This Row],[TYPE DE DOCUMENT DE REFERENCE]]="Document Technique d'Application (DTA)",REFERENCEMENT_FACADE[[#This Row],[TYPE DE DOCUMENT DE REFERENCE]]="Avis Technique"),CONCATENATE("https://evaluation.cstb.fr/fr/avis-technique/detail/",SUBSTITUTE(REFERENCEMENT_FACADE[[#This Row],[REF]],"/","-"),"/"),IF(REFERENCEMENT_FACADE[[#This Row],[TYPE DE DOCUMENT DE REFERENCE]]=("Appréciation Technique d'Expérimentation (ATEx cas a)"),CONCATENATE("https://evaluation.cstb.fr/fr/appreciation-technique-expertise-atex/detail/",SUBSTITUTE(REFERENCEMENT_FACADE[[#This Row],[REF]],"_","-"),"/"),CONCATENATE("https://evaluation.cstb.fr/fr/appreciation-technique-transition-att/download/att-",SUBSTITUTE(SUBSTITUTE(REFERENCEMENT_FACADE[[#This Row],[REF]],"/","-"),"_","-"),"/")))</f>
        <v>https://evaluation.cstb.fr/fr/avis-technique/detail/2.2-15-1686_V2/</v>
      </c>
      <c r="CD60" s="48" t="s">
        <v>780</v>
      </c>
      <c r="CE60" s="48" t="str">
        <f>CONCATENATE(IF(REFERENCEMENT_FACADE[[#This Row],[Ancienne version]]=""," ",CONCATENATE(IF(OR(REFERENCEMENT_FACADE[[#This Row],[TYPE DE DOCUMENT DE REFERENCE]]="Avis Technique",REFERENCEMENT_FACADE[[#This Row],[TYPE DE DOCUMENT DE REFERENCE]]="ATEx"),"L'","Le "),REFERENCEMENT_FACADE[[#This Row],[TYPE DE DOCUMENT DE REFERENCE]]," n°",REFERENCEMENT_FACADE[[#This Row],[REF]]," annule et remplace ",IF(OR(REFERENCEMENT_FACADE[[#This Row],[TYPE DE DOCUMENT DE REFERENCE]]="Avis Technique",REFERENCEMENT_FACADE[[#This Row],[TYPE DE DOCUMENT DE REFERENCE]]="ATEx"),"l' ","le "),REFERENCEMENT_FACADE[[#This Row],[TYPE DE DOCUMENT DE REFERENCE]]," n° ",REFERENCEMENT_FACADE[[#This Row],[Ancienne version]])),
IF(AND(REFERENCEMENT_FACADE[[#This Row],[Ancienne version]]&lt;&gt;"",REFERENCEMENT_FACADE[[#This Row],[ -&gt; AT/DTA : Sur liste verte C2p (OUI/NON)
-&gt; ATex (Avis favorable / Avis défavorable)
-&gt; Autre : SO]]="OUI"),CHAR(10),""),
IF(REFERENCEMENT_FACADE[[#This Row],[ -&gt; AT/DTA : Sur liste verte C2p (OUI/NON)
-&gt; ATex (Avis favorable / Avis défavorable)
-&gt; Autre : SO]]="OUI","Sur liste verte de la C2p à la date du référencement",""))</f>
        <v>L'Avis Technique n°2.2/15-1686_V2 annule et remplace l' Avis Technique n° 2.2/15-1686_V1
Sur liste verte de la C2p à la date du référencement</v>
      </c>
      <c r="CF60" s="48" t="str">
        <f>IF((SUPP_VISE=LISTES!$Q$2),REFERENCEMENT_FACADE[[#This Row],[Charpente bois (NF DTU 31.1)]],
IF((SUPP_VISE=LISTES!$Q$3),REFERENCEMENT_FACADE[[#This Row],[COB (NF DTU 31.2)]],
IF((SUPP_VISE=LISTES!$Q$4),REFERENCEMENT_FACADE[[#This Row],[FOB (NF DTU 31.4)]],
IF((SUPP_VISE=LISTES!$Q$5),REFERENCEMENT_FACADE[[#This Row],[FOB (Sous AT/DTA/ATEx)]],
IF((SUPP_VISE=LISTES!$Q$6),REFERENCEMENT_FACADE[[#This Row],[FOB (NF DTU 31.4 et/ou Sous AT/DTA/Atex)]],
IF((SUPP_VISE=LISTES!$Q$7),REFERENCEMENT_FACADE[[#This Row],[CLT (Sous AT/DTA)]],"ERREUR"))))))</f>
        <v>ERREUR</v>
      </c>
      <c r="CG60" s="48" t="str">
        <f>IF((HAUT_VISEE&lt;=6),IF(OR(MID(SITUA_VISEE,1,1)="a",MID(SITUA_VISEE,1,1)="b",MID(SITUA_VISEE,1,1)="c"),REFERENCEMENT_FACADE[[#This Row],[≤ 6 m (situation a à c)]],REFERENCEMENT_FACADE[[#This Row],[≤ 6 m (situation d)]]),
IF(AND(6&lt;HAUT_VISEE,HAUT_VISEE&lt;=9),IF(OR(MID(SITUA_VISEE,1,1)="a",MID(SITUA_VISEE,1,1)="b",MID(SITUA_VISEE,1,1)="c"),REFERENCEMENT_FACADE[[#This Row],[≤ 9 m (situation a à c)]],REFERENCEMENT_FACADE[[#This Row],[≤ 9 m (situation d)]]),
IF(AND(9&lt;HAUT_VISEE,HAUT_VISEE&lt;=10),IF(OR(MID(SITUA_VISEE,1,1)="a",MID(SITUA_VISEE,1,1)="b",MID(SITUA_VISEE,1,1)="c"),REFERENCEMENT_FACADE[[#This Row],[≤ 10 m (situation a à c)]],REFERENCEMENT_FACADE[[#This Row],[≤ 10 m (situation d)]]),
IF(AND(10&lt;HAUT_VISEE,HAUT_VISEE&lt;=18),IF(OR(MID(SITUA_VISEE,1,1)="a",MID(SITUA_VISEE,1,1)="b",MID(SITUA_VISEE,1,1)="c"),REFERENCEMENT_FACADE[[#This Row],[≤ 15 m (situation a à c)]],REFERENCEMENT_FACADE[[#This Row],[≤ 15 m (situation d)]]),
IF(AND(10&lt;HAUT_VISEE,HAUT_VISEE&lt;=18),IF(OR(MID(SITUA_VISEE,1,1)="a",MID(SITUA_VISEE,1,1)="b",MID(SITUA_VISEE,1,1)="c"),REFERENCEMENT_FACADE[[#This Row],[≤ 18 m (situation a à c)]],REFERENCEMENT_FACADE[[#This Row],[≤ 18 m (situation d)]]),
IF(AND(18&lt;HAUT_VISEE,HAUT_VISEE&lt;=28),IF(OR(MID(SITUA_VISEE,1,1)="a",MID(SITUA_VISEE,1,1)="b",MID(SITUA_VISEE,1,1)="c"),REFERENCEMENT_FACADE[[#This Row],[≤ 28 m (situation a à c)]],REFERENCEMENT_FACADE[[#This Row],[≤ 28 m (situation d)]]),
IF(AND(28&lt;HAUT_VISEE,HAUT_VISEE&lt;=34),IF(OR(MID(SITUA_VISEE,1,1)="a",MID(SITUA_VISEE,1,1)="b",MID(SITUA_VISEE,1,1)="c"),REFERENCEMENT_FACADE[[#This Row],[≤ 34 m (situation a à c)]],REFERENCEMENT_FACADE[[#This Row],[≤ 34 m (situation d)]]),
IF(AND(34&lt;HAUT_VISEE,HAUT_VISEE&lt;=36),IF(OR(MID(SITUA_VISEE,1,1)="a",MID(SITUA_VISEE,1,1)="b",MID(SITUA_VISEE,1,1)="c"),REFERENCEMENT_FACADE[[#This Row],[≤ 36 m (situation a à c)]],REFERENCEMENT_FACADE[[#This Row],[≤ 36 m (situation d)]]),
IF(AND(36&lt;HAUT_VISEE,HAUT_VISEE&lt;=40),IF(OR(MID(SITUA_VISEE,1,1)="a",MID(SITUA_VISEE,1,1)="b",MID(SITUA_VISEE,1,1)="c"),REFERENCEMENT_FACADE[[#This Row],[≤ 40 m (situation a à c)]],REFERENCEMENT_FACADE[[#This Row],[≤ 40 m (situation d)]]),
IF(AND(40&lt;HAUT_VISEE,HAUT_VISEE&lt;=50),IF(OR(MID(SITUA_VISEE,1,1)="a",MID(SITUA_VISEE,1,1)="b",MID(SITUA_VISEE,1,1)="c"),REFERENCEMENT_FACADE[[#This Row],[≤ 50 m (situation a à c)]],REFERENCEMENT_FACADE[[#This Row],[≤ 50 m (situation d)]]),"ERREUR"))))))))))</f>
        <v>OUI</v>
      </c>
      <c r="CH60" s="48">
        <f>IF(MID(SITUA_VISEE,1,1)="d",
IF(MID(REFERENCEMENT_FACADE[[#This Row],[≤ 50 m (situation d)]],1,3)="OUI",50,IF(MID(REFERENCEMENT_FACADE[[#This Row],[≤ 40 m (situation d)]],1,3)="OUI",40,IF(MID(REFERENCEMENT_FACADE[[#This Row],[≤ 36 m (situation d)]],1,3)="OUI",36,IF(MID(REFERENCEMENT_FACADE[[#This Row],[≤ 34 m (situation d)]],1,3)="OUI",34,IF(MID(REFERENCEMENT_FACADE[[#This Row],[≤ 28 m (situation d)]],1,3)="OUI",28,IF(MID(REFERENCEMENT_FACADE[[#This Row],[≤ 18 m (situation d)]],1,3)="OUI",18,IF(MID(REFERENCEMENT_FACADE[[#This Row],[≤ 15 m (situation d)]],1,3)="OUI",15,IF(MID(REFERENCEMENT_FACADE[[#This Row],[≤ 10 m (situation d)]],1,3)="OUI",10,IF(MID(REFERENCEMENT_FACADE[[#This Row],[≤ 9 m (situation d)]],1,3)="OUI",9,IF(MID(REFERENCEMENT_FACADE[[#This Row],[≤ 6 m (situation d)]],1,3)="OUI",6,"")))))))))),
IF(MID(REFERENCEMENT_FACADE[[#This Row],[≤ 50 m (situation a à c)]],1,3)="OUI",50,IF(MID(REFERENCEMENT_FACADE[[#This Row],[≤ 40 m (situation a à c)]],1,3)="OUI",40,IF(MID(REFERENCEMENT_FACADE[[#This Row],[≤ 36 m (situation a à c)]],1,3)="OUI",36,IF(MID(REFERENCEMENT_FACADE[[#This Row],[≤ 34 m (situation a à c)]],1,3)="OUI",34,IF(MID(REFERENCEMENT_FACADE[[#This Row],[≤ 28 m (situation a à c)]],1,3)="OUI",28,IF(MID(REFERENCEMENT_FACADE[[#This Row],[≤ 18 m (situation a à c)]],1,3)="OUI",18,IF(MID(REFERENCEMENT_FACADE[[#This Row],[≤ 15 m (situation a à c)]],1,3)="OUI",15,IF(MID(REFERENCEMENT_FACADE[[#This Row],[≤ 10 m (situation a à c)]],1,3)="OUI",10,IF(MID(REFERENCEMENT_FACADE[[#This Row],[≤ 9 m (situation a à c)]],1,3)="OUI",9,IF(MID(REFERENCEMENT_FACADE[[#This Row],[≤ 6 m (situation a à c)]],1,3)="OUI",6,"")))))))))))</f>
        <v>10</v>
      </c>
      <c r="CI60" s="48" t="str">
        <f>IF(RECH_CATEGORIE=TRUE,IF((CATEG_VISEE=LISTES!$O$2),REFERENCEMENT_FACADE[[#This Row],[I]],
IF((CATEG_VISEE=LISTES!$O$3),REFERENCEMENT_FACADE[[#This Row],[II]],
IF((CATEG_VISEE=LISTES!$O$4),REFERENCEMENT_FACADE[[#This Row],[III]],
IF((CATEG_VISEE=LISTES!$O$5),REFERENCEMENT_FACADE[[#This Row],[IV]],"ERREUR")))),
REFERENCEMENT_FACADE[[#This Row],[I]]&amp;CHAR(10)&amp;REFERENCEMENT_FACADE[[#This Row],[II]]&amp;CHAR(10)&amp;REFERENCEMENT_FACADE[[#This Row],[III]]&amp;CHAR(10)&amp;REFERENCEMENT_FACADE[[#This Row],[IV]])</f>
        <v>4
2
1
1</v>
      </c>
      <c r="CJ60" s="48" t="str">
        <f>IF(RECH_CATEGORIE=TRUE,IF(OR(REFERENCEMENT_FACADE[[#This Row],[I]]="NC",REFERENCEMENT_FACADE[[#This Row],[II]]="NC",REFERENCEMENT_FACADE[[#This Row],[III]]="NC",REFERENCEMENT_FACADE[[#This Row],[IV]]="NC"),"ERREUR",IF(MID(ZONE_SIS_VISEE,1,1)&lt;=MID(REFERENCEMENT_FACADE[[#This Row],[IV]],1,1),REFERENCEMENT_FACADE[[#Headers],[IV]],IF(MID(ZONE_SIS_VISEE,1,1)&lt;=MID(REFERENCEMENT_FACADE[[#This Row],[III]],1,1),REFERENCEMENT_FACADE[[#Headers],[III]],IF(MID(ZONE_SIS_VISEE,1,1)&lt;=MID(REFERENCEMENT_FACADE[[#This Row],[II]],1,1),REFERENCEMENT_FACADE[[#Headers],[II]],IF(MID(ZONE_SIS_VISEE,1,1)&lt;=MID(REFERENCEMENT_FACADE[[#This Row],[I]],1,1),REFERENCEMENT_FACADE[[#Headers],[I]],""))))),
REFERENCEMENT_FACADE[[#Headers],[I]]&amp;CHAR(10)&amp;REFERENCEMENT_FACADE[[#Headers],[II]]&amp;CHAR(10)&amp;REFERENCEMENT_FACADE[[#Headers],[III]]&amp;CHAR(10)&amp;REFERENCEMENT_FACADE[[#Headers],[IV]])</f>
        <v>I
II
III
IV</v>
      </c>
      <c r="CK60" s="48" t="str">
        <f>CONCATENATE(IF(MID(REFERENCEMENT_FACADE[[#This Row],[Charpente bois (NF DTU 31.1)]],1,3)="oui",LISTES!$Q$2,""),IF(AND(MID(REFERENCEMENT_FACADE[[#This Row],[COB (NF DTU 31.2)]],1,3)="oui",MID(REFERENCEMENT_FACADE[[#This Row],[Charpente bois (NF DTU 31.1)]],1,3)="oui")," / ",""),IF(MID(REFERENCEMENT_FACADE[[#This Row],[COB (NF DTU 31.2)]],1,3)="oui",LISTES!$Q$3,""),IF(OR(AND(MID(REFERENCEMENT_FACADE[[#This Row],[COB (NF DTU 31.2)]],1,3)="oui",MID(REFERENCEMENT_FACADE[[#This Row],[FOB (NF DTU 31.4)]],1,3)="oui"),AND(MID(REFERENCEMENT_FACADE[[#This Row],[COB (NF DTU 31.2)]],1,3)="oui",MID(REFERENCEMENT_FACADE[[#This Row],[CLT (Sous AT/DTA)]],1,3)="oui"))," / ",""),IF(MID(REFERENCEMENT_FACADE[[#This Row],[FOB (NF DTU 31.4)]],1,3)="oui",LISTES!$Q$4,""),IF(AND(MID(REFERENCEMENT_FACADE[[#This Row],[CLT (Sous AT/DTA)]],1,3)="oui",MID(REFERENCEMENT_FACADE[[#This Row],[FOB (NF DTU 31.4)]],1,3)="oui")," / ",""),IF(MID(REFERENCEMENT_FACADE[[#This Row],[CLT (Sous AT/DTA)]],1,3)="oui",LISTES!$Q$7,IF(MID(REFERENCEMENT_FACADE[[#This Row],[FOB (Sous AT/DTA/ATEx)]],1,3)="oui",LISTES!$Q$5,"")))</f>
        <v>COB (NF DTU 31.2) / CLT (Sous AT/DTA)</v>
      </c>
      <c r="CL60" s="48" t="str">
        <f>IF(AND(RECH_HAUTEUR=TRUE,HAUT_VISEE&lt;&gt;"",SITUA_VISEE&lt;&gt;""),IF(MID(SITUA_VISEE,1,1)="d",
IF(MID(REFERENCEMENT_FACADE[[#This Row],[≤ 50 m (situation d)]],1,3)="OUI","≤ 50 m",IF(MID(REFERENCEMENT_FACADE[[#This Row],[≤ 40 m (situation d)]],1,3)="OUI","≤ 40 m",IF(MID(REFERENCEMENT_FACADE[[#This Row],[≤ 36 m (situation d)]],1,3)="OUI","≤ 36 m",IF(MID(REFERENCEMENT_FACADE[[#This Row],[≤ 34 m (situation d)]],1,3)="OUI","≤ 34 m",IF(MID(REFERENCEMENT_FACADE[[#This Row],[≤ 28 m (situation d)]],1,3)="OUI","≤ 28 m",IF(MID(REFERENCEMENT_FACADE[[#This Row],[≤ 18 m (situation d)]],1,3)="OUI","≤ 18 m",IF(MID(REFERENCEMENT_FACADE[[#This Row],[≤ 15 m (situation d)]],1,3)="OUI","≤ 15 m",IF(MID(REFERENCEMENT_FACADE[[#This Row],[≤ 10 m (situation d)]],1,3)="OUI","≤ 10 m",IF(MID(REFERENCEMENT_FACADE[[#This Row],[≤ 9 m (situation d)]],1,3)="OUI","≤ 9 m",IF(MID(REFERENCEMENT_FACADE[[#This Row],[≤ 6 m (situation d)]],1,3)="OUI","≤ 6 m","")))))))))),
IF(MID(REFERENCEMENT_FACADE[[#This Row],[≤ 50 m (situation a à c)]],1,3)="OUI","≤ 50 m",IF(MID(REFERENCEMENT_FACADE[[#This Row],[≤ 40 m (situation a à c)]],1,3)="OUI","≤ 40 m",IF(MID(REFERENCEMENT_FACADE[[#This Row],[≤ 36 m (situation a à c)]],1,3)="OUI","≤ 36 m",IF(MID(REFERENCEMENT_FACADE[[#This Row],[≤ 34 m (situation a à c)]],1,3)="OUI","≤ 34 m",IF(MID(REFERENCEMENT_FACADE[[#This Row],[≤ 28 m (situation a à c)]],1,3)="OUI","≤ 28 m",IF(MID(REFERENCEMENT_FACADE[[#This Row],[≤ 18 m (situation a à c)]],1,3)="OUI","≤ 18 m",IF(MID(REFERENCEMENT_FACADE[[#This Row],[≤ 15 m (situation a à c)]],1,3)="OUI","≤ 15 m",IF(MID(REFERENCEMENT_FACADE[[#This Row],[≤ 10 m (situation a à c)]],1,3)="OUI","≤ 10 m",IF(MID(REFERENCEMENT_FACADE[[#This Row],[≤ 9 m (situation a à c)]],1,3)="OUI","≤ 9 m",IF(MID(REFERENCEMENT_FACADE[[#This Row],[≤ 6 m (situation a à c)]],1,3)="OUI","≤ 6 m",""))))))))))),
CONCATENATE(IF(MID(REFERENCEMENT_FACADE[[#This Row],[≤ 50 m (situation a à c)]],1,3)="OUI","(Situation a à c) h≤ 50 m"&amp;CHAR(10),IF(MID(REFERENCEMENT_FACADE[[#This Row],[≤ 40 m (situation a à c)]],1,3)="OUI","(Situation a à c) h≤ 40 m"&amp;CHAR(10),IF(MID(REFERENCEMENT_FACADE[[#This Row],[≤ 36 m (situation a à c)]],1,3)="OUI","(Situation a à c) h≤ 36 m"&amp;CHAR(10),IF(MID(REFERENCEMENT_FACADE[[#This Row],[≤ 34 m (situation a à c)]],1,3)="OUI","(Situation a à c) h≤ 34 m"&amp;CHAR(10),IF(MID(REFERENCEMENT_FACADE[[#This Row],[≤ 28 m (situation a à c)]],1,3)="OUI","(Situation a à c) h≤ 28 m"&amp;CHAR(10),IF(MID(REFERENCEMENT_FACADE[[#This Row],[≤ 18 m (situation a à c)]],1,3)="OUI","(Situation a à c) h≤ 18 m"&amp;CHAR(10),IF(MID(REFERENCEMENT_FACADE[[#This Row],[≤ 15 m (situation a à c)]],1,3)="OUI","(Situation a à c) h≤ 15 m"&amp;CHAR(10),IF(MID(REFERENCEMENT_FACADE[[#This Row],[≤ 10 m (situation a à c)]],1,3)="OUI","(Situation a à c) h≤ 10 m"&amp;CHAR(10),IF(MID(REFERENCEMENT_FACADE[[#This Row],[≤ 9 m (situation a à c)]],1,3)="OUI","(Situation a à c) h≤ 9 m"&amp;CHAR(10),IF(MID(REFERENCEMENT_FACADE[[#This Row],[≤ 6 m (situation a à c)]],1,3)="OUI","(Situation a à c) h≤ 6 m"&amp;CHAR(10),"")))))))))),IF(MID(REFERENCEMENT_FACADE[[#This Row],[≤ 50 m (situation d)]],1,3)="OUI","(Situation d) h≤ 50 m",IF(MID(REFERENCEMENT_FACADE[[#This Row],[≤ 40 m (situation d)]],1,3)="OUI","(Situation d) h≤ 40 m",IF(MID(REFERENCEMENT_FACADE[[#This Row],[≤ 36 m (situation d)]],1,3)="OUI","(Situation d) h≤ 36 m",IF(MID(REFERENCEMENT_FACADE[[#This Row],[≤ 34 m (situation d)]],1,3)="OUI","(Situation d) h≤ 34 m",IF(MID(REFERENCEMENT_FACADE[[#This Row],[≤ 28 m (situation d)]],1,3)="OUI","(Situation d) h≤ 28 m",IF(MID(REFERENCEMENT_FACADE[[#This Row],[≤ 18 m (situation d)]],1,3)="OUI","(Situation d) h≤ 18 m",IF(MID(REFERENCEMENT_FACADE[[#This Row],[≤ 15 m (situation d)]],1,3)="OUI","(Situation d) h≤ 15 m",IF(MID(REFERENCEMENT_FACADE[[#This Row],[≤ 10 m (situation d)]],1,3)="OUI","(Situation d) h≤ 10 m",IF(MID(REFERENCEMENT_FACADE[[#This Row],[≤ 9 m (situation d)]],1,3)="OUI","(Situation d) h≤ 9 m",IF(MID(REFERENCEMENT_FACADE[[#This Row],[≤ 6 m (situation d)]],1,3)="OUI","(Situation d) h≤ 6 m",""))))))))))))</f>
        <v>(Situation a à c) h≤ 10 m
(Situation d) h≤ 6 m</v>
      </c>
      <c r="CM60" s="48" t="str">
        <f>IF(OR(RECH_HAUTEUR=FALSE,HAUT_VISEE="",SITUA_VISEE=""),REFERENCEMENT_FACADE[[#This Row],[Cas où rien n''est sélectionné en hauteur]],
IF((HAUT_VISEE&lt;=6),IF(OR(MID(SITUA_VISEE,1,1)="a",MID(SITUA_VISEE,1,1)="b",MID(SITUA_VISEE,1,1)="c"),REFERENCEMENT_FACADE[[#This Row],[≤ 6 m (a à c)]],REFERENCEMENT_FACADE[[#This Row],[≤ 6 m (d)]]),
IF(AND(6&lt;HAUT_VISEE,HAUT_VISEE&lt;=9),IF(OR(MID(SITUA_VISEE,1,1)="a",MID(SITUA_VISEE,1,1)="b",MID(SITUA_VISEE,1,1)="c"),REFERENCEMENT_FACADE[[#This Row],[≤ 9 m (a à c)]],REFERENCEMENT_FACADE[[#This Row],[≤ 9 m (d)]]),
IF(AND(9&lt;HAUT_VISEE,HAUT_VISEE&lt;=10),IF(OR(MID(SITUA_VISEE,1,1)="a",MID(SITUA_VISEE,1,1)="b",MID(SITUA_VISEE,1,1)="c"),REFERENCEMENT_FACADE[[#This Row],[≤ 10 m (a à c)]],REFERENCEMENT_FACADE[[#This Row],[≤ 10 m (d)]]),
IF(AND(10&lt;HAUT_VISEE,HAUT_VISEE&lt;=18),IF(OR(MID(SITUA_VISEE,1,1)="a",MID(SITUA_VISEE,1,1)="b",MID(SITUA_VISEE,1,1)="c"),REFERENCEMENT_FACADE[[#This Row],[≤ 18 m (a à c)]],REFERENCEMENT_FACADE[[#This Row],[≤ 18 m (d)]]),
IF(AND(18&lt;HAUT_VISEE,HAUT_VISEE&lt;=28),IF(OR(MID(SITUA_VISEE,1,1)="a",MID(SITUA_VISEE,1,1)="b",MID(SITUA_VISEE,1,1)="c"),REFERENCEMENT_FACADE[[#This Row],[≤ 28 m (a à c)]],REFERENCEMENT_FACADE[[#This Row],[≤ 28 m (d)]]),
IF(AND(28&lt;HAUT_VISEE,HAUT_VISEE&lt;=34),IF(OR(MID(SITUA_VISEE,1,1)="a",MID(SITUA_VISEE,1,1)="b",MID(SITUA_VISEE,1,1)="c"),REFERENCEMENT_FACADE[[#This Row],[≤ 34 m (a à c)]],REFERENCEMENT_FACADE[[#This Row],[≤ 34 m (d)]]),
IF(AND(34&lt;HAUT_VISEE,HAUT_VISEE&lt;=36),IF(OR(MID(SITUA_VISEE,1,1)="a",MID(SITUA_VISEE,1,1)="b",MID(SITUA_VISEE,1,1)="c"),REFERENCEMENT_FACADE[[#This Row],[≤ 36 m (a à c)]],REFERENCEMENT_FACADE[[#This Row],[≤ 36 m (d)]]),
IF(AND(36&lt;HAUT_VISEE,HAUT_VISEE&lt;=40),IF(OR(MID(SITUA_VISEE,1,1)="a",MID(SITUA_VISEE,1,1)="b",MID(SITUA_VISEE,1,1)="c"),REFERENCEMENT_FACADE[[#This Row],[≤ 40 m (a à c)]],REFERENCEMENT_FACADE[[#This Row],[≤ 40 m (d)]]),
IF(AND(40&lt;HAUT_VISEE,HAUT_VISEE&lt;=50),IF(OR(MID(SITUA_VISEE,1,1)="a",MID(SITUA_VISEE,1,1)="b",MID(SITUA_VISEE,1,1)="c"),REFERENCEMENT_FACADE[[#This Row],[≤ 50 m (a à c)]],REFERENCEMENT_FACADE[[#This Row],[≤ 50 m (d)]])))))))))))</f>
        <v>Nb : Le critère de recherche par hauteur n'étant pas coché ou les données (hauteur ou situation) n'étant pas saisies, l'utilisateur est alerté qu'il peut exister des limites de hauteurs et des dispositions particulières données dans le référentiel technique du procédé qui ne sont pas affichées. 
Le logiciel peut les faire apparaitre, pour ce faire : 
 - la case de recherche en fonction de la hauteur doit être cochée ;
 - les données de hauteur ET de situation du bâtiment doivent être saisies.</v>
      </c>
      <c r="CN60" s="117">
        <f ca="1">REFERENCEMENT_FACADE[[#This Row],[VALIDITE]]</f>
        <v>1</v>
      </c>
      <c r="CO60" s="48">
        <f>IF(RECH_SUPPORT=TRUE,IF(MID(REFERENCEMENT_FACADE[[#This Row],[Colonne support visé]],1,3)="OUI",1,IF(OR(MID(REFERENCEMENT_FACADE[[#This Row],[Colonne support visé]],1,3)="non",MID(REFERENCEMENT_FACADE[[#This Row],[Colonne support visé]],1,2)="SO"),0,0)),1)</f>
        <v>1</v>
      </c>
      <c r="CP60" s="48">
        <f>IF(RECH_HAUTEUR=FALSE,1,IF(AND(MID(REFERENCEMENT_FACADE[[#This Row],[Colonne situation visé]],1,3)="oui",HAUT_VISEE&lt;=REFERENCEMENT_FACADE[[#This Row],[LIMITATION DE HAUTEUR DE FACADE]],HAUT_VISEE&lt;&gt;"",SITUA_VISEE&lt;&gt;""),1,IF(MID(REFERENCEMENT_FACADE[[#This Row],[Colonne situation visé]],1,3)="non",0,"ERREUR")))</f>
        <v>1</v>
      </c>
      <c r="CQ60" s="48">
        <f>IF(RECH_CATEGORIE=FALSE,1,IF(REFERENCEMENT_FACADE[[#This Row],[Colonne catégorie visée]]="ERREUR",0,IF(AND(RECH_CATEGORIE=TRUE,MATCH(VALUE(LEFT(REFERENCEMENT_FACADE[[#This Row],[Colonne zone visée]],1)),LISTE_ZONE_SISMIQUE,0)&gt;=MATCH(ZONE_SIS_VISEE,LISTE_ZONE_SISMIQUE,0),MATCH(REFERENCEMENT_FACADE[[#This Row],[Colonne catégorie visée]],LISTE_CATEGORIE_BATIMENT,0)&gt;=MATCH(CATEG_VISEE,LISTE_CATEGORIE_BATIMENT,0)),1,0)))</f>
        <v>1</v>
      </c>
      <c r="CR60" s="48">
        <f ca="1">IF(REFERENCEMENT_FACADE[[#This Row],[Eligibilité procédé]]&lt;&gt;0,COUNTIF(REFERENCEMENT_FACADE[Eligibilité procédé],"&lt;="&amp;REFERENCEMENT_FACADE[[#This Row],[Eligibilité procédé]])-COUNTIF(REFERENCEMENT_FACADE[Eligibilité procédé],"=0"),ROWS(REFERENCEMENT_FACADE[Ordre]))</f>
        <v>41</v>
      </c>
      <c r="CS60" s="48">
        <f ca="1">IF(COUNTIF((REFERENCEMENT_FACADE[[#This Row],[Validité]:[zone de simicité]]),"&lt;&gt;"&amp;"")=SUM(REFERENCEMENT_FACADE[[#This Row],[Validité]:[zone de simicité]]),ROW(REFERENCEMENT_FACADE[[#This Row],[zone de simicité]]),"")</f>
        <v>60</v>
      </c>
      <c r="CT60" s="48" t="str">
        <f>CONCATENATE(REFERENCEMENT_FACADE[[#This Row],[TYPE DE DOCUMENT DE REFERENCE]]," ",REFERENCEMENT_FACADE[[#This Row],[REF]]," du procédé ",REFERENCEMENT_FACADE[[#This Row],[NOM COMMERCIAL DU PROCEDE]]," : vise la pose sur : ",IF(MID(REFERENCEMENT_FACADE[[#This Row],[COB (NF DTU 31.2)]],1,3)="OUI","COB (NF DTU 31.2) ; ",""),IF(MID(REFERENCEMENT_FACADE[[#This Row],[CLT (Sous AT/DTA)]],1,3)="OUI","CLT (Sous AT/DTA)) ; ",""),IF(MID(REFERENCEMENT_FACADE[[#This Row],[FOB (NF DTU 31.4)]],1,3)="OUI","FOB (NF DTU 31.4) ; ",""),IF(MID(REFERENCEMENT_FACADE[[#This Row],[FOB (Sous AT/DTA/ATEx)]],1,3)="OUI","FOB (Sous AT/DTA/ATEx) ; ",""),"pour une hauteur max de ",REFERENCEMENT_FACADE[[#This Row],[LIMITATION DE HAUTEUR DE FACADE]],"m")</f>
        <v>Avis Technique 2.2/15-1686_V2 du procédé V-URBAN OB et OM : vise la pose sur : COB (NF DTU 31.2) ; CLT (Sous AT/DTA)) ; pour une hauteur max de 10m</v>
      </c>
    </row>
    <row r="61" spans="1:98" s="5" customFormat="1" ht="216" x14ac:dyDescent="0.3">
      <c r="A61" s="141">
        <v>44634</v>
      </c>
      <c r="B61" s="43" t="s">
        <v>125</v>
      </c>
      <c r="C61" s="191" t="s">
        <v>1591</v>
      </c>
      <c r="D61" s="43" t="s">
        <v>1712</v>
      </c>
      <c r="E61" s="43" t="s">
        <v>95</v>
      </c>
      <c r="F61" s="43" t="s">
        <v>286</v>
      </c>
      <c r="G61" s="44" t="s">
        <v>1417</v>
      </c>
      <c r="H61" s="52" t="s">
        <v>27</v>
      </c>
      <c r="I61" s="53" t="s">
        <v>9</v>
      </c>
      <c r="J61" s="39" t="s">
        <v>10</v>
      </c>
      <c r="K61" s="39" t="s">
        <v>10</v>
      </c>
      <c r="L61" s="68" t="str">
        <f>IF(REFERENCEMENT_FACADE[[#This Row],[Charpente bois (NF DTU 31.1)]]="OUI","SO",IF(OR(REFERENCEMENT_FACADE[[#This Row],[FOB (Sous AT/DTA/ATEx)]]="OUI",REFERENCEMENT_FACADE[[#This Row],[FOB (NF DTU 31.4)]]="OUI"),"OUI","SO"))</f>
        <v>SO</v>
      </c>
      <c r="M61" s="54" t="s">
        <v>9</v>
      </c>
      <c r="N61" s="42" t="s">
        <v>9</v>
      </c>
      <c r="O61" s="43" t="s">
        <v>9</v>
      </c>
      <c r="P61" s="43" t="s">
        <v>9</v>
      </c>
      <c r="Q61" s="43" t="s">
        <v>10</v>
      </c>
      <c r="R61" s="43" t="s">
        <v>10</v>
      </c>
      <c r="S61" s="43" t="s">
        <v>10</v>
      </c>
      <c r="T61" s="43" t="s">
        <v>10</v>
      </c>
      <c r="U61" s="43" t="s">
        <v>10</v>
      </c>
      <c r="V61" s="43" t="s">
        <v>10</v>
      </c>
      <c r="W61" s="44" t="s">
        <v>10</v>
      </c>
      <c r="X61" s="45" t="s">
        <v>9</v>
      </c>
      <c r="Y61" s="43" t="s">
        <v>10</v>
      </c>
      <c r="Z61" s="43" t="s">
        <v>10</v>
      </c>
      <c r="AA61" s="43" t="s">
        <v>10</v>
      </c>
      <c r="AB61" s="43" t="s">
        <v>10</v>
      </c>
      <c r="AC61" s="43" t="s">
        <v>10</v>
      </c>
      <c r="AD61" s="43" t="s">
        <v>10</v>
      </c>
      <c r="AE61" s="43" t="s">
        <v>10</v>
      </c>
      <c r="AF61" s="43" t="s">
        <v>10</v>
      </c>
      <c r="AG61" s="44" t="s">
        <v>10</v>
      </c>
      <c r="AH61" s="163"/>
      <c r="AI61" s="164"/>
      <c r="AJ61" s="120" t="s">
        <v>1726</v>
      </c>
      <c r="AK61" s="120" t="s">
        <v>1726</v>
      </c>
      <c r="AL61" s="120" t="s">
        <v>1726</v>
      </c>
      <c r="AM61" s="41"/>
      <c r="AN61" s="41"/>
      <c r="AO61" s="41"/>
      <c r="AP61" s="41"/>
      <c r="AQ61" s="41"/>
      <c r="AR61" s="41"/>
      <c r="AS61" s="41"/>
      <c r="AT61" s="120" t="s">
        <v>1726</v>
      </c>
      <c r="AU61" s="41"/>
      <c r="AV61" s="41"/>
      <c r="AW61" s="41"/>
      <c r="AX61" s="41"/>
      <c r="AY61" s="41"/>
      <c r="AZ61" s="41"/>
      <c r="BA61" s="41"/>
      <c r="BB61" s="41"/>
      <c r="BC61" s="41"/>
      <c r="BD61" s="84" t="s">
        <v>1408</v>
      </c>
      <c r="BE61" s="42">
        <v>4</v>
      </c>
      <c r="BF61" s="43">
        <v>2</v>
      </c>
      <c r="BG61" s="43">
        <v>1</v>
      </c>
      <c r="BH61" s="43">
        <v>1</v>
      </c>
      <c r="BI61" s="84"/>
      <c r="BJ61" s="40" t="s">
        <v>1394</v>
      </c>
      <c r="BK61" s="158" t="s">
        <v>689</v>
      </c>
      <c r="BL61" s="42">
        <v>0</v>
      </c>
      <c r="BM61" s="43" t="s">
        <v>287</v>
      </c>
      <c r="BN61" s="43" t="s">
        <v>12</v>
      </c>
      <c r="BO61" s="43" t="s">
        <v>288</v>
      </c>
      <c r="BP61" s="87">
        <v>44460</v>
      </c>
      <c r="BQ61" s="87">
        <v>44574</v>
      </c>
      <c r="BR61" s="87">
        <v>46022</v>
      </c>
      <c r="BS61" s="123">
        <f ca="1">+(REFERENCEMENT_FACADE[[#This Row],[AVIS LIMITE AU / VALIDITE]]&gt;=TODAY())*1</f>
        <v>1</v>
      </c>
      <c r="BT61" s="81" t="s">
        <v>9</v>
      </c>
      <c r="BU61" s="43" t="str">
        <f ca="1">IF(REFERENCEMENT_FACADE[[#This Row],[ -&gt; AT/DTA : Sur liste verte C2p (OUI/NON)
-&gt; ATex (Avis favorable / Avis défavorable)
-&gt; Autre : SO]]&lt;&gt;"",IF(AND(OR(REFERENCEMENT_FACADE[[#This Row],[ -&gt; AT/DTA : Sur liste verte C2p (OUI/NON)
-&gt; ATex (Avis favorable / Avis défavorable)
-&gt; Autre : SO]]="OUI",REFERENCEMENT_FACADE[[#This Row],[ -&gt; AT/DTA : Sur liste verte C2p (OUI/NON)
-&gt; ATex (Avis favorable / Avis défavorable)
-&gt; Autre : SO]]="FAVORABLE",REFERENCEMENT_FACADE[[#This Row],[ -&gt; AT/DTA : Sur liste verte C2p (OUI/NON)
-&gt; ATex (Avis favorable / Avis défavorable)
-&gt; Autre : SO]]="SO
(DTU)",REFERENCEMENT_FACADE[[#This Row],[ -&gt; AT/DTA : Sur liste verte C2p (OUI/NON)
-&gt; ATex (Avis favorable / Avis défavorable)
-&gt; Autre : SO]]="SO 
(RECO -RAGE)",REFERENCEMENT_FACADE[[#This Row],[ -&gt; AT/DTA : Sur liste verte C2p (OUI/NON)
-&gt; ATex (Avis favorable / Avis défavorable)
-&gt; Autre : SO]]="OUI AVEC UN SUIVI DU RETOUR D'EXPERIENCE",
REFERENCEMENT_FACADE[[#This Row],[ -&gt; AT/DTA : Sur liste verte C2p (OUI/NON)
-&gt; ATex (Avis favorable / Avis défavorable)
-&gt; Autre : SO]]="SO 
(RP)"),REFERENCEMENT_FACADE[[#This Row],[VALIDITE]]=1),"TC",IF(REFERENCEMENT_FACADE[[#This Row],[VALIDITE]]=0,"TNC"&amp;CHAR(10)&amp;"(L'évaluation technique n'est plus valide)",IF(REFERENCEMENT_FACADE[[#This Row],[TYPE DE DOCUMENT DE REFERENCE]]="Appréciation Technique de Transition","TNC"&amp;CHAR(10)&amp;"(Les Appréciations Techniques de Transition ne sont pas reconnues en technique courante)",IF(REFERENCEMENT_FACADE[[#This Row],[ -&gt; AT/DTA : Sur liste verte C2p (OUI/NON)
-&gt; ATex (Avis favorable / Avis défavorable)
-&gt; Autre : SO]]="NON (EVALUATION RECENTE)","TNC"&amp;CHAR(10)&amp;"(Non sur liste verte de la C2p à date de référencement / EVALUATION RECENTE)","TNC"&amp;CHAR(10)&amp;"(N'est pas sur liste verte de la C2p à date du référencement)")))))</f>
        <v>TC</v>
      </c>
      <c r="BV61" s="44" t="s">
        <v>848</v>
      </c>
      <c r="BW61" s="42"/>
      <c r="BX61" s="43"/>
      <c r="BY61" s="44"/>
      <c r="BZ61" s="58" t="s">
        <v>657</v>
      </c>
      <c r="CA61" s="134" t="s">
        <v>538</v>
      </c>
      <c r="CB61" s="136"/>
      <c r="CC61" s="48" t="str">
        <f>IF(OR(REFERENCEMENT_FACADE[[#This Row],[TYPE DE DOCUMENT DE REFERENCE]]="Document Technique d'Application (DTA)",REFERENCEMENT_FACADE[[#This Row],[TYPE DE DOCUMENT DE REFERENCE]]="Avis Technique"),CONCATENATE("https://evaluation.cstb.fr/fr/avis-technique/detail/",SUBSTITUTE(REFERENCEMENT_FACADE[[#This Row],[REF]],"/","-"),"/"),IF(REFERENCEMENT_FACADE[[#This Row],[TYPE DE DOCUMENT DE REFERENCE]]=("Appréciation Technique d'Expérimentation (ATEx cas a)"),CONCATENATE("https://evaluation.cstb.fr/fr/appreciation-technique-expertise-atex/detail/",SUBSTITUTE(REFERENCEMENT_FACADE[[#This Row],[REF]],"_","-"),"/"),CONCATENATE("https://evaluation.cstb.fr/fr/appreciation-technique-transition-att/download/att-",SUBSTITUTE(SUBSTITUTE(REFERENCEMENT_FACADE[[#This Row],[REF]],"/","-"),"_","-"),"/")))</f>
        <v>https://evaluation.cstb.fr/fr/avis-technique/detail/2.2-18-1791_V2/</v>
      </c>
      <c r="CD61" s="48" t="s">
        <v>791</v>
      </c>
      <c r="CE61" s="48" t="str">
        <f>CONCATENATE(IF(REFERENCEMENT_FACADE[[#This Row],[Ancienne version]]=""," ",CONCATENATE(IF(OR(REFERENCEMENT_FACADE[[#This Row],[TYPE DE DOCUMENT DE REFERENCE]]="Avis Technique",REFERENCEMENT_FACADE[[#This Row],[TYPE DE DOCUMENT DE REFERENCE]]="ATEx"),"L'","Le "),REFERENCEMENT_FACADE[[#This Row],[TYPE DE DOCUMENT DE REFERENCE]]," n°",REFERENCEMENT_FACADE[[#This Row],[REF]]," annule et remplace ",IF(OR(REFERENCEMENT_FACADE[[#This Row],[TYPE DE DOCUMENT DE REFERENCE]]="Avis Technique",REFERENCEMENT_FACADE[[#This Row],[TYPE DE DOCUMENT DE REFERENCE]]="ATEx"),"l' ","le "),REFERENCEMENT_FACADE[[#This Row],[TYPE DE DOCUMENT DE REFERENCE]]," n° ",REFERENCEMENT_FACADE[[#This Row],[Ancienne version]])),
IF(AND(REFERENCEMENT_FACADE[[#This Row],[Ancienne version]]&lt;&gt;"",REFERENCEMENT_FACADE[[#This Row],[ -&gt; AT/DTA : Sur liste verte C2p (OUI/NON)
-&gt; ATex (Avis favorable / Avis défavorable)
-&gt; Autre : SO]]="OUI"),CHAR(10),""),
IF(REFERENCEMENT_FACADE[[#This Row],[ -&gt; AT/DTA : Sur liste verte C2p (OUI/NON)
-&gt; ATex (Avis favorable / Avis défavorable)
-&gt; Autre : SO]]="OUI","Sur liste verte de la C2p à la date du référencement",""))</f>
        <v>L'Avis Technique n°2.2/18-1791_V2 annule et remplace l' Avis Technique n° 2.2/18-1791_V1
Sur liste verte de la C2p à la date du référencement</v>
      </c>
      <c r="CF61" s="48" t="str">
        <f>IF((SUPP_VISE=LISTES!$Q$2),REFERENCEMENT_FACADE[[#This Row],[Charpente bois (NF DTU 31.1)]],
IF((SUPP_VISE=LISTES!$Q$3),REFERENCEMENT_FACADE[[#This Row],[COB (NF DTU 31.2)]],
IF((SUPP_VISE=LISTES!$Q$4),REFERENCEMENT_FACADE[[#This Row],[FOB (NF DTU 31.4)]],
IF((SUPP_VISE=LISTES!$Q$5),REFERENCEMENT_FACADE[[#This Row],[FOB (Sous AT/DTA/ATEx)]],
IF((SUPP_VISE=LISTES!$Q$6),REFERENCEMENT_FACADE[[#This Row],[FOB (NF DTU 31.4 et/ou Sous AT/DTA/Atex)]],
IF((SUPP_VISE=LISTES!$Q$7),REFERENCEMENT_FACADE[[#This Row],[CLT (Sous AT/DTA)]],"ERREUR"))))))</f>
        <v>ERREUR</v>
      </c>
      <c r="CG61" s="48" t="str">
        <f>IF((HAUT_VISEE&lt;=6),IF(OR(MID(SITUA_VISEE,1,1)="a",MID(SITUA_VISEE,1,1)="b",MID(SITUA_VISEE,1,1)="c"),REFERENCEMENT_FACADE[[#This Row],[≤ 6 m (situation a à c)]],REFERENCEMENT_FACADE[[#This Row],[≤ 6 m (situation d)]]),
IF(AND(6&lt;HAUT_VISEE,HAUT_VISEE&lt;=9),IF(OR(MID(SITUA_VISEE,1,1)="a",MID(SITUA_VISEE,1,1)="b",MID(SITUA_VISEE,1,1)="c"),REFERENCEMENT_FACADE[[#This Row],[≤ 9 m (situation a à c)]],REFERENCEMENT_FACADE[[#This Row],[≤ 9 m (situation d)]]),
IF(AND(9&lt;HAUT_VISEE,HAUT_VISEE&lt;=10),IF(OR(MID(SITUA_VISEE,1,1)="a",MID(SITUA_VISEE,1,1)="b",MID(SITUA_VISEE,1,1)="c"),REFERENCEMENT_FACADE[[#This Row],[≤ 10 m (situation a à c)]],REFERENCEMENT_FACADE[[#This Row],[≤ 10 m (situation d)]]),
IF(AND(10&lt;HAUT_VISEE,HAUT_VISEE&lt;=18),IF(OR(MID(SITUA_VISEE,1,1)="a",MID(SITUA_VISEE,1,1)="b",MID(SITUA_VISEE,1,1)="c"),REFERENCEMENT_FACADE[[#This Row],[≤ 15 m (situation a à c)]],REFERENCEMENT_FACADE[[#This Row],[≤ 15 m (situation d)]]),
IF(AND(10&lt;HAUT_VISEE,HAUT_VISEE&lt;=18),IF(OR(MID(SITUA_VISEE,1,1)="a",MID(SITUA_VISEE,1,1)="b",MID(SITUA_VISEE,1,1)="c"),REFERENCEMENT_FACADE[[#This Row],[≤ 18 m (situation a à c)]],REFERENCEMENT_FACADE[[#This Row],[≤ 18 m (situation d)]]),
IF(AND(18&lt;HAUT_VISEE,HAUT_VISEE&lt;=28),IF(OR(MID(SITUA_VISEE,1,1)="a",MID(SITUA_VISEE,1,1)="b",MID(SITUA_VISEE,1,1)="c"),REFERENCEMENT_FACADE[[#This Row],[≤ 28 m (situation a à c)]],REFERENCEMENT_FACADE[[#This Row],[≤ 28 m (situation d)]]),
IF(AND(28&lt;HAUT_VISEE,HAUT_VISEE&lt;=34),IF(OR(MID(SITUA_VISEE,1,1)="a",MID(SITUA_VISEE,1,1)="b",MID(SITUA_VISEE,1,1)="c"),REFERENCEMENT_FACADE[[#This Row],[≤ 34 m (situation a à c)]],REFERENCEMENT_FACADE[[#This Row],[≤ 34 m (situation d)]]),
IF(AND(34&lt;HAUT_VISEE,HAUT_VISEE&lt;=36),IF(OR(MID(SITUA_VISEE,1,1)="a",MID(SITUA_VISEE,1,1)="b",MID(SITUA_VISEE,1,1)="c"),REFERENCEMENT_FACADE[[#This Row],[≤ 36 m (situation a à c)]],REFERENCEMENT_FACADE[[#This Row],[≤ 36 m (situation d)]]),
IF(AND(36&lt;HAUT_VISEE,HAUT_VISEE&lt;=40),IF(OR(MID(SITUA_VISEE,1,1)="a",MID(SITUA_VISEE,1,1)="b",MID(SITUA_VISEE,1,1)="c"),REFERENCEMENT_FACADE[[#This Row],[≤ 40 m (situation a à c)]],REFERENCEMENT_FACADE[[#This Row],[≤ 40 m (situation d)]]),
IF(AND(40&lt;HAUT_VISEE,HAUT_VISEE&lt;=50),IF(OR(MID(SITUA_VISEE,1,1)="a",MID(SITUA_VISEE,1,1)="b",MID(SITUA_VISEE,1,1)="c"),REFERENCEMENT_FACADE[[#This Row],[≤ 50 m (situation a à c)]],REFERENCEMENT_FACADE[[#This Row],[≤ 50 m (situation d)]]),"ERREUR"))))))))))</f>
        <v>OUI</v>
      </c>
      <c r="CH61" s="48">
        <f>IF(MID(SITUA_VISEE,1,1)="d",
IF(MID(REFERENCEMENT_FACADE[[#This Row],[≤ 50 m (situation d)]],1,3)="OUI",50,IF(MID(REFERENCEMENT_FACADE[[#This Row],[≤ 40 m (situation d)]],1,3)="OUI",40,IF(MID(REFERENCEMENT_FACADE[[#This Row],[≤ 36 m (situation d)]],1,3)="OUI",36,IF(MID(REFERENCEMENT_FACADE[[#This Row],[≤ 34 m (situation d)]],1,3)="OUI",34,IF(MID(REFERENCEMENT_FACADE[[#This Row],[≤ 28 m (situation d)]],1,3)="OUI",28,IF(MID(REFERENCEMENT_FACADE[[#This Row],[≤ 18 m (situation d)]],1,3)="OUI",18,IF(MID(REFERENCEMENT_FACADE[[#This Row],[≤ 15 m (situation d)]],1,3)="OUI",15,IF(MID(REFERENCEMENT_FACADE[[#This Row],[≤ 10 m (situation d)]],1,3)="OUI",10,IF(MID(REFERENCEMENT_FACADE[[#This Row],[≤ 9 m (situation d)]],1,3)="OUI",9,IF(MID(REFERENCEMENT_FACADE[[#This Row],[≤ 6 m (situation d)]],1,3)="OUI",6,"")))))))))),
IF(MID(REFERENCEMENT_FACADE[[#This Row],[≤ 50 m (situation a à c)]],1,3)="OUI",50,IF(MID(REFERENCEMENT_FACADE[[#This Row],[≤ 40 m (situation a à c)]],1,3)="OUI",40,IF(MID(REFERENCEMENT_FACADE[[#This Row],[≤ 36 m (situation a à c)]],1,3)="OUI",36,IF(MID(REFERENCEMENT_FACADE[[#This Row],[≤ 34 m (situation a à c)]],1,3)="OUI",34,IF(MID(REFERENCEMENT_FACADE[[#This Row],[≤ 28 m (situation a à c)]],1,3)="OUI",28,IF(MID(REFERENCEMENT_FACADE[[#This Row],[≤ 18 m (situation a à c)]],1,3)="OUI",18,IF(MID(REFERENCEMENT_FACADE[[#This Row],[≤ 15 m (situation a à c)]],1,3)="OUI",15,IF(MID(REFERENCEMENT_FACADE[[#This Row],[≤ 10 m (situation a à c)]],1,3)="OUI",10,IF(MID(REFERENCEMENT_FACADE[[#This Row],[≤ 9 m (situation a à c)]],1,3)="OUI",9,IF(MID(REFERENCEMENT_FACADE[[#This Row],[≤ 6 m (situation a à c)]],1,3)="OUI",6,"")))))))))))</f>
        <v>10</v>
      </c>
      <c r="CI61" s="48" t="str">
        <f>IF(RECH_CATEGORIE=TRUE,IF((CATEG_VISEE=LISTES!$O$2),REFERENCEMENT_FACADE[[#This Row],[I]],
IF((CATEG_VISEE=LISTES!$O$3),REFERENCEMENT_FACADE[[#This Row],[II]],
IF((CATEG_VISEE=LISTES!$O$4),REFERENCEMENT_FACADE[[#This Row],[III]],
IF((CATEG_VISEE=LISTES!$O$5),REFERENCEMENT_FACADE[[#This Row],[IV]],"ERREUR")))),
REFERENCEMENT_FACADE[[#This Row],[I]]&amp;CHAR(10)&amp;REFERENCEMENT_FACADE[[#This Row],[II]]&amp;CHAR(10)&amp;REFERENCEMENT_FACADE[[#This Row],[III]]&amp;CHAR(10)&amp;REFERENCEMENT_FACADE[[#This Row],[IV]])</f>
        <v>4
2
1
1</v>
      </c>
      <c r="CJ61" s="48" t="str">
        <f>IF(RECH_CATEGORIE=TRUE,IF(OR(REFERENCEMENT_FACADE[[#This Row],[I]]="NC",REFERENCEMENT_FACADE[[#This Row],[II]]="NC",REFERENCEMENT_FACADE[[#This Row],[III]]="NC",REFERENCEMENT_FACADE[[#This Row],[IV]]="NC"),"ERREUR",IF(MID(ZONE_SIS_VISEE,1,1)&lt;=MID(REFERENCEMENT_FACADE[[#This Row],[IV]],1,1),REFERENCEMENT_FACADE[[#Headers],[IV]],IF(MID(ZONE_SIS_VISEE,1,1)&lt;=MID(REFERENCEMENT_FACADE[[#This Row],[III]],1,1),REFERENCEMENT_FACADE[[#Headers],[III]],IF(MID(ZONE_SIS_VISEE,1,1)&lt;=MID(REFERENCEMENT_FACADE[[#This Row],[II]],1,1),REFERENCEMENT_FACADE[[#Headers],[II]],IF(MID(ZONE_SIS_VISEE,1,1)&lt;=MID(REFERENCEMENT_FACADE[[#This Row],[I]],1,1),REFERENCEMENT_FACADE[[#Headers],[I]],""))))),
REFERENCEMENT_FACADE[[#Headers],[I]]&amp;CHAR(10)&amp;REFERENCEMENT_FACADE[[#Headers],[II]]&amp;CHAR(10)&amp;REFERENCEMENT_FACADE[[#Headers],[III]]&amp;CHAR(10)&amp;REFERENCEMENT_FACADE[[#Headers],[IV]])</f>
        <v>I
II
III
IV</v>
      </c>
      <c r="CK61" s="48" t="str">
        <f>CONCATENATE(IF(MID(REFERENCEMENT_FACADE[[#This Row],[Charpente bois (NF DTU 31.1)]],1,3)="oui",LISTES!$Q$2,""),IF(AND(MID(REFERENCEMENT_FACADE[[#This Row],[COB (NF DTU 31.2)]],1,3)="oui",MID(REFERENCEMENT_FACADE[[#This Row],[Charpente bois (NF DTU 31.1)]],1,3)="oui")," / ",""),IF(MID(REFERENCEMENT_FACADE[[#This Row],[COB (NF DTU 31.2)]],1,3)="oui",LISTES!$Q$3,""),IF(OR(AND(MID(REFERENCEMENT_FACADE[[#This Row],[COB (NF DTU 31.2)]],1,3)="oui",MID(REFERENCEMENT_FACADE[[#This Row],[FOB (NF DTU 31.4)]],1,3)="oui"),AND(MID(REFERENCEMENT_FACADE[[#This Row],[COB (NF DTU 31.2)]],1,3)="oui",MID(REFERENCEMENT_FACADE[[#This Row],[CLT (Sous AT/DTA)]],1,3)="oui"))," / ",""),IF(MID(REFERENCEMENT_FACADE[[#This Row],[FOB (NF DTU 31.4)]],1,3)="oui",LISTES!$Q$4,""),IF(AND(MID(REFERENCEMENT_FACADE[[#This Row],[CLT (Sous AT/DTA)]],1,3)="oui",MID(REFERENCEMENT_FACADE[[#This Row],[FOB (NF DTU 31.4)]],1,3)="oui")," / ",""),IF(MID(REFERENCEMENT_FACADE[[#This Row],[CLT (Sous AT/DTA)]],1,3)="oui",LISTES!$Q$7,IF(MID(REFERENCEMENT_FACADE[[#This Row],[FOB (Sous AT/DTA/ATEx)]],1,3)="oui",LISTES!$Q$5,"")))</f>
        <v>COB (NF DTU 31.2) / CLT (Sous AT/DTA)</v>
      </c>
      <c r="CL61" s="48" t="str">
        <f>IF(AND(RECH_HAUTEUR=TRUE,HAUT_VISEE&lt;&gt;"",SITUA_VISEE&lt;&gt;""),IF(MID(SITUA_VISEE,1,1)="d",
IF(MID(REFERENCEMENT_FACADE[[#This Row],[≤ 50 m (situation d)]],1,3)="OUI","≤ 50 m",IF(MID(REFERENCEMENT_FACADE[[#This Row],[≤ 40 m (situation d)]],1,3)="OUI","≤ 40 m",IF(MID(REFERENCEMENT_FACADE[[#This Row],[≤ 36 m (situation d)]],1,3)="OUI","≤ 36 m",IF(MID(REFERENCEMENT_FACADE[[#This Row],[≤ 34 m (situation d)]],1,3)="OUI","≤ 34 m",IF(MID(REFERENCEMENT_FACADE[[#This Row],[≤ 28 m (situation d)]],1,3)="OUI","≤ 28 m",IF(MID(REFERENCEMENT_FACADE[[#This Row],[≤ 18 m (situation d)]],1,3)="OUI","≤ 18 m",IF(MID(REFERENCEMENT_FACADE[[#This Row],[≤ 15 m (situation d)]],1,3)="OUI","≤ 15 m",IF(MID(REFERENCEMENT_FACADE[[#This Row],[≤ 10 m (situation d)]],1,3)="OUI","≤ 10 m",IF(MID(REFERENCEMENT_FACADE[[#This Row],[≤ 9 m (situation d)]],1,3)="OUI","≤ 9 m",IF(MID(REFERENCEMENT_FACADE[[#This Row],[≤ 6 m (situation d)]],1,3)="OUI","≤ 6 m","")))))))))),
IF(MID(REFERENCEMENT_FACADE[[#This Row],[≤ 50 m (situation a à c)]],1,3)="OUI","≤ 50 m",IF(MID(REFERENCEMENT_FACADE[[#This Row],[≤ 40 m (situation a à c)]],1,3)="OUI","≤ 40 m",IF(MID(REFERENCEMENT_FACADE[[#This Row],[≤ 36 m (situation a à c)]],1,3)="OUI","≤ 36 m",IF(MID(REFERENCEMENT_FACADE[[#This Row],[≤ 34 m (situation a à c)]],1,3)="OUI","≤ 34 m",IF(MID(REFERENCEMENT_FACADE[[#This Row],[≤ 28 m (situation a à c)]],1,3)="OUI","≤ 28 m",IF(MID(REFERENCEMENT_FACADE[[#This Row],[≤ 18 m (situation a à c)]],1,3)="OUI","≤ 18 m",IF(MID(REFERENCEMENT_FACADE[[#This Row],[≤ 15 m (situation a à c)]],1,3)="OUI","≤ 15 m",IF(MID(REFERENCEMENT_FACADE[[#This Row],[≤ 10 m (situation a à c)]],1,3)="OUI","≤ 10 m",IF(MID(REFERENCEMENT_FACADE[[#This Row],[≤ 9 m (situation a à c)]],1,3)="OUI","≤ 9 m",IF(MID(REFERENCEMENT_FACADE[[#This Row],[≤ 6 m (situation a à c)]],1,3)="OUI","≤ 6 m",""))))))))))),
CONCATENATE(IF(MID(REFERENCEMENT_FACADE[[#This Row],[≤ 50 m (situation a à c)]],1,3)="OUI","(Situation a à c) h≤ 50 m"&amp;CHAR(10),IF(MID(REFERENCEMENT_FACADE[[#This Row],[≤ 40 m (situation a à c)]],1,3)="OUI","(Situation a à c) h≤ 40 m"&amp;CHAR(10),IF(MID(REFERENCEMENT_FACADE[[#This Row],[≤ 36 m (situation a à c)]],1,3)="OUI","(Situation a à c) h≤ 36 m"&amp;CHAR(10),IF(MID(REFERENCEMENT_FACADE[[#This Row],[≤ 34 m (situation a à c)]],1,3)="OUI","(Situation a à c) h≤ 34 m"&amp;CHAR(10),IF(MID(REFERENCEMENT_FACADE[[#This Row],[≤ 28 m (situation a à c)]],1,3)="OUI","(Situation a à c) h≤ 28 m"&amp;CHAR(10),IF(MID(REFERENCEMENT_FACADE[[#This Row],[≤ 18 m (situation a à c)]],1,3)="OUI","(Situation a à c) h≤ 18 m"&amp;CHAR(10),IF(MID(REFERENCEMENT_FACADE[[#This Row],[≤ 15 m (situation a à c)]],1,3)="OUI","(Situation a à c) h≤ 15 m"&amp;CHAR(10),IF(MID(REFERENCEMENT_FACADE[[#This Row],[≤ 10 m (situation a à c)]],1,3)="OUI","(Situation a à c) h≤ 10 m"&amp;CHAR(10),IF(MID(REFERENCEMENT_FACADE[[#This Row],[≤ 9 m (situation a à c)]],1,3)="OUI","(Situation a à c) h≤ 9 m"&amp;CHAR(10),IF(MID(REFERENCEMENT_FACADE[[#This Row],[≤ 6 m (situation a à c)]],1,3)="OUI","(Situation a à c) h≤ 6 m"&amp;CHAR(10),"")))))))))),IF(MID(REFERENCEMENT_FACADE[[#This Row],[≤ 50 m (situation d)]],1,3)="OUI","(Situation d) h≤ 50 m",IF(MID(REFERENCEMENT_FACADE[[#This Row],[≤ 40 m (situation d)]],1,3)="OUI","(Situation d) h≤ 40 m",IF(MID(REFERENCEMENT_FACADE[[#This Row],[≤ 36 m (situation d)]],1,3)="OUI","(Situation d) h≤ 36 m",IF(MID(REFERENCEMENT_FACADE[[#This Row],[≤ 34 m (situation d)]],1,3)="OUI","(Situation d) h≤ 34 m",IF(MID(REFERENCEMENT_FACADE[[#This Row],[≤ 28 m (situation d)]],1,3)="OUI","(Situation d) h≤ 28 m",IF(MID(REFERENCEMENT_FACADE[[#This Row],[≤ 18 m (situation d)]],1,3)="OUI","(Situation d) h≤ 18 m",IF(MID(REFERENCEMENT_FACADE[[#This Row],[≤ 15 m (situation d)]],1,3)="OUI","(Situation d) h≤ 15 m",IF(MID(REFERENCEMENT_FACADE[[#This Row],[≤ 10 m (situation d)]],1,3)="OUI","(Situation d) h≤ 10 m",IF(MID(REFERENCEMENT_FACADE[[#This Row],[≤ 9 m (situation d)]],1,3)="OUI","(Situation d) h≤ 9 m",IF(MID(REFERENCEMENT_FACADE[[#This Row],[≤ 6 m (situation d)]],1,3)="OUI","(Situation d) h≤ 6 m",""))))))))))))</f>
        <v>(Situation a à c) h≤ 10 m
(Situation d) h≤ 6 m</v>
      </c>
      <c r="CM61" s="48" t="str">
        <f>IF(OR(RECH_HAUTEUR=FALSE,HAUT_VISEE="",SITUA_VISEE=""),REFERENCEMENT_FACADE[[#This Row],[Cas où rien n''est sélectionné en hauteur]],
IF((HAUT_VISEE&lt;=6),IF(OR(MID(SITUA_VISEE,1,1)="a",MID(SITUA_VISEE,1,1)="b",MID(SITUA_VISEE,1,1)="c"),REFERENCEMENT_FACADE[[#This Row],[≤ 6 m (a à c)]],REFERENCEMENT_FACADE[[#This Row],[≤ 6 m (d)]]),
IF(AND(6&lt;HAUT_VISEE,HAUT_VISEE&lt;=9),IF(OR(MID(SITUA_VISEE,1,1)="a",MID(SITUA_VISEE,1,1)="b",MID(SITUA_VISEE,1,1)="c"),REFERENCEMENT_FACADE[[#This Row],[≤ 9 m (a à c)]],REFERENCEMENT_FACADE[[#This Row],[≤ 9 m (d)]]),
IF(AND(9&lt;HAUT_VISEE,HAUT_VISEE&lt;=10),IF(OR(MID(SITUA_VISEE,1,1)="a",MID(SITUA_VISEE,1,1)="b",MID(SITUA_VISEE,1,1)="c"),REFERENCEMENT_FACADE[[#This Row],[≤ 10 m (a à c)]],REFERENCEMENT_FACADE[[#This Row],[≤ 10 m (d)]]),
IF(AND(10&lt;HAUT_VISEE,HAUT_VISEE&lt;=18),IF(OR(MID(SITUA_VISEE,1,1)="a",MID(SITUA_VISEE,1,1)="b",MID(SITUA_VISEE,1,1)="c"),REFERENCEMENT_FACADE[[#This Row],[≤ 18 m (a à c)]],REFERENCEMENT_FACADE[[#This Row],[≤ 18 m (d)]]),
IF(AND(18&lt;HAUT_VISEE,HAUT_VISEE&lt;=28),IF(OR(MID(SITUA_VISEE,1,1)="a",MID(SITUA_VISEE,1,1)="b",MID(SITUA_VISEE,1,1)="c"),REFERENCEMENT_FACADE[[#This Row],[≤ 28 m (a à c)]],REFERENCEMENT_FACADE[[#This Row],[≤ 28 m (d)]]),
IF(AND(28&lt;HAUT_VISEE,HAUT_VISEE&lt;=34),IF(OR(MID(SITUA_VISEE,1,1)="a",MID(SITUA_VISEE,1,1)="b",MID(SITUA_VISEE,1,1)="c"),REFERENCEMENT_FACADE[[#This Row],[≤ 34 m (a à c)]],REFERENCEMENT_FACADE[[#This Row],[≤ 34 m (d)]]),
IF(AND(34&lt;HAUT_VISEE,HAUT_VISEE&lt;=36),IF(OR(MID(SITUA_VISEE,1,1)="a",MID(SITUA_VISEE,1,1)="b",MID(SITUA_VISEE,1,1)="c"),REFERENCEMENT_FACADE[[#This Row],[≤ 36 m (a à c)]],REFERENCEMENT_FACADE[[#This Row],[≤ 36 m (d)]]),
IF(AND(36&lt;HAUT_VISEE,HAUT_VISEE&lt;=40),IF(OR(MID(SITUA_VISEE,1,1)="a",MID(SITUA_VISEE,1,1)="b",MID(SITUA_VISEE,1,1)="c"),REFERENCEMENT_FACADE[[#This Row],[≤ 40 m (a à c)]],REFERENCEMENT_FACADE[[#This Row],[≤ 40 m (d)]]),
IF(AND(40&lt;HAUT_VISEE,HAUT_VISEE&lt;=50),IF(OR(MID(SITUA_VISEE,1,1)="a",MID(SITUA_VISEE,1,1)="b",MID(SITUA_VISEE,1,1)="c"),REFERENCEMENT_FACADE[[#This Row],[≤ 50 m (a à c)]],REFERENCEMENT_FACADE[[#This Row],[≤ 50 m (d)]])))))))))))</f>
        <v>Nb : Le critère de recherche par hauteur n'étant pas coché ou les données (hauteur ou situation) n'étant pas saisies, l'utilisateur est alerté qu'il peut exister des limites de hauteurs et des dispositions particulières données dans le référentiel technique du procédé qui ne sont pas affichées. 
Le logiciel peut les faire apparaitre, pour ce faire : 
 - la case de recherche en fonction de la hauteur doit être cochée ;
 - les données de hauteur ET de situation du bâtiment doivent être saisies.</v>
      </c>
      <c r="CN61" s="117">
        <f ca="1">REFERENCEMENT_FACADE[[#This Row],[VALIDITE]]</f>
        <v>1</v>
      </c>
      <c r="CO61" s="48">
        <f>IF(RECH_SUPPORT=TRUE,IF(MID(REFERENCEMENT_FACADE[[#This Row],[Colonne support visé]],1,3)="OUI",1,IF(OR(MID(REFERENCEMENT_FACADE[[#This Row],[Colonne support visé]],1,3)="non",MID(REFERENCEMENT_FACADE[[#This Row],[Colonne support visé]],1,2)="SO"),0,0)),1)</f>
        <v>1</v>
      </c>
      <c r="CP61" s="48">
        <f>IF(RECH_HAUTEUR=FALSE,1,IF(AND(MID(REFERENCEMENT_FACADE[[#This Row],[Colonne situation visé]],1,3)="oui",HAUT_VISEE&lt;=REFERENCEMENT_FACADE[[#This Row],[LIMITATION DE HAUTEUR DE FACADE]],HAUT_VISEE&lt;&gt;"",SITUA_VISEE&lt;&gt;""),1,IF(MID(REFERENCEMENT_FACADE[[#This Row],[Colonne situation visé]],1,3)="non",0,"ERREUR")))</f>
        <v>1</v>
      </c>
      <c r="CQ61" s="48">
        <f>IF(RECH_CATEGORIE=FALSE,1,IF(REFERENCEMENT_FACADE[[#This Row],[Colonne catégorie visée]]="ERREUR",0,IF(AND(RECH_CATEGORIE=TRUE,MATCH(VALUE(LEFT(REFERENCEMENT_FACADE[[#This Row],[Colonne zone visée]],1)),LISTE_ZONE_SISMIQUE,0)&gt;=MATCH(ZONE_SIS_VISEE,LISTE_ZONE_SISMIQUE,0),MATCH(REFERENCEMENT_FACADE[[#This Row],[Colonne catégorie visée]],LISTE_CATEGORIE_BATIMENT,0)&gt;=MATCH(CATEG_VISEE,LISTE_CATEGORIE_BATIMENT,0)),1,0)))</f>
        <v>1</v>
      </c>
      <c r="CR61" s="48">
        <f ca="1">IF(REFERENCEMENT_FACADE[[#This Row],[Eligibilité procédé]]&lt;&gt;0,COUNTIF(REFERENCEMENT_FACADE[Eligibilité procédé],"&lt;="&amp;REFERENCEMENT_FACADE[[#This Row],[Eligibilité procédé]])-COUNTIF(REFERENCEMENT_FACADE[Eligibilité procédé],"=0"),ROWS(REFERENCEMENT_FACADE[Ordre]))</f>
        <v>42</v>
      </c>
      <c r="CS61" s="48">
        <f ca="1">IF(COUNTIF((REFERENCEMENT_FACADE[[#This Row],[Validité]:[zone de simicité]]),"&lt;&gt;"&amp;"")=SUM(REFERENCEMENT_FACADE[[#This Row],[Validité]:[zone de simicité]]),ROW(REFERENCEMENT_FACADE[[#This Row],[zone de simicité]]),"")</f>
        <v>61</v>
      </c>
      <c r="CT61" s="48" t="str">
        <f>CONCATENATE(REFERENCEMENT_FACADE[[#This Row],[TYPE DE DOCUMENT DE REFERENCE]]," ",REFERENCEMENT_FACADE[[#This Row],[REF]]," du procédé ",REFERENCEMENT_FACADE[[#This Row],[NOM COMMERCIAL DU PROCEDE]]," : vise la pose sur : ",IF(MID(REFERENCEMENT_FACADE[[#This Row],[COB (NF DTU 31.2)]],1,3)="OUI","COB (NF DTU 31.2) ; ",""),IF(MID(REFERENCEMENT_FACADE[[#This Row],[CLT (Sous AT/DTA)]],1,3)="OUI","CLT (Sous AT/DTA)) ; ",""),IF(MID(REFERENCEMENT_FACADE[[#This Row],[FOB (NF DTU 31.4)]],1,3)="OUI","FOB (NF DTU 31.4) ; ",""),IF(MID(REFERENCEMENT_FACADE[[#This Row],[FOB (Sous AT/DTA/ATEx)]],1,3)="OUI","FOB (Sous AT/DTA/ATEx) ; ",""),"pour une hauteur max de ",REFERENCEMENT_FACADE[[#This Row],[LIMITATION DE HAUTEUR DE FACADE]],"m")</f>
        <v>Avis Technique 2.2/18-1791_V2 du procédé Pura ® NFC : vise la pose sur : COB (NF DTU 31.2) ; CLT (Sous AT/DTA)) ; pour une hauteur max de 10m</v>
      </c>
    </row>
    <row r="62" spans="1:98" s="5" customFormat="1" ht="216" x14ac:dyDescent="0.3">
      <c r="A62" s="141">
        <v>44383</v>
      </c>
      <c r="B62" s="43" t="s">
        <v>125</v>
      </c>
      <c r="C62" s="125" t="s">
        <v>1591</v>
      </c>
      <c r="D62" s="43" t="s">
        <v>1712</v>
      </c>
      <c r="E62" s="43" t="s">
        <v>1690</v>
      </c>
      <c r="F62" s="43" t="s">
        <v>676</v>
      </c>
      <c r="G62" s="44" t="s">
        <v>70</v>
      </c>
      <c r="H62" s="52" t="s">
        <v>27</v>
      </c>
      <c r="I62" s="53" t="s">
        <v>9</v>
      </c>
      <c r="J62" s="39" t="s">
        <v>10</v>
      </c>
      <c r="K62" s="39" t="s">
        <v>10</v>
      </c>
      <c r="L62" s="68" t="str">
        <f>IF(REFERENCEMENT_FACADE[[#This Row],[Charpente bois (NF DTU 31.1)]]="OUI","SO",IF(OR(REFERENCEMENT_FACADE[[#This Row],[FOB (Sous AT/DTA/ATEx)]]="OUI",REFERENCEMENT_FACADE[[#This Row],[FOB (NF DTU 31.4)]]="OUI"),"OUI","SO"))</f>
        <v>SO</v>
      </c>
      <c r="M62" s="54" t="s">
        <v>158</v>
      </c>
      <c r="N62" s="42" t="s">
        <v>9</v>
      </c>
      <c r="O62" s="43" t="s">
        <v>9</v>
      </c>
      <c r="P62" s="43" t="s">
        <v>9</v>
      </c>
      <c r="Q62" s="43" t="s">
        <v>10</v>
      </c>
      <c r="R62" s="43" t="s">
        <v>10</v>
      </c>
      <c r="S62" s="43" t="s">
        <v>10</v>
      </c>
      <c r="T62" s="43" t="s">
        <v>10</v>
      </c>
      <c r="U62" s="43" t="s">
        <v>10</v>
      </c>
      <c r="V62" s="43" t="s">
        <v>10</v>
      </c>
      <c r="W62" s="44" t="s">
        <v>10</v>
      </c>
      <c r="X62" s="45" t="s">
        <v>9</v>
      </c>
      <c r="Y62" s="43" t="s">
        <v>10</v>
      </c>
      <c r="Z62" s="43" t="s">
        <v>10</v>
      </c>
      <c r="AA62" s="43" t="s">
        <v>10</v>
      </c>
      <c r="AB62" s="43" t="s">
        <v>10</v>
      </c>
      <c r="AC62" s="43" t="s">
        <v>10</v>
      </c>
      <c r="AD62" s="43" t="s">
        <v>10</v>
      </c>
      <c r="AE62" s="43" t="s">
        <v>10</v>
      </c>
      <c r="AF62" s="43" t="s">
        <v>10</v>
      </c>
      <c r="AG62" s="44" t="s">
        <v>10</v>
      </c>
      <c r="AH62" s="163"/>
      <c r="AI62" s="164" t="s">
        <v>1411</v>
      </c>
      <c r="AJ62" s="120" t="s">
        <v>1726</v>
      </c>
      <c r="AK62" s="120" t="s">
        <v>1726</v>
      </c>
      <c r="AL62" s="120" t="s">
        <v>1726</v>
      </c>
      <c r="AM62" s="41"/>
      <c r="AN62" s="41"/>
      <c r="AO62" s="41"/>
      <c r="AP62" s="41"/>
      <c r="AQ62" s="41"/>
      <c r="AR62" s="41"/>
      <c r="AS62" s="41"/>
      <c r="AT62" s="120" t="s">
        <v>1726</v>
      </c>
      <c r="AU62" s="41"/>
      <c r="AV62" s="41"/>
      <c r="AW62" s="41"/>
      <c r="AX62" s="41"/>
      <c r="AY62" s="41"/>
      <c r="AZ62" s="41"/>
      <c r="BA62" s="41"/>
      <c r="BB62" s="41"/>
      <c r="BC62" s="41"/>
      <c r="BD62" s="84" t="s">
        <v>1408</v>
      </c>
      <c r="BE62" s="42">
        <v>4</v>
      </c>
      <c r="BF62" s="43">
        <v>4</v>
      </c>
      <c r="BG62" s="43">
        <v>4</v>
      </c>
      <c r="BH62" s="43">
        <v>4</v>
      </c>
      <c r="BI62" s="84"/>
      <c r="BJ62" s="40" t="s">
        <v>1394</v>
      </c>
      <c r="BK62" s="158" t="s">
        <v>677</v>
      </c>
      <c r="BL62" s="42">
        <v>0</v>
      </c>
      <c r="BM62" s="43" t="s">
        <v>70</v>
      </c>
      <c r="BN62" s="43" t="s">
        <v>12</v>
      </c>
      <c r="BO62" s="43" t="s">
        <v>674</v>
      </c>
      <c r="BP62" s="87">
        <v>44214</v>
      </c>
      <c r="BQ62" s="87">
        <v>44291</v>
      </c>
      <c r="BR62" s="87">
        <v>46507</v>
      </c>
      <c r="BS62" s="123">
        <f ca="1">+(REFERENCEMENT_FACADE[[#This Row],[AVIS LIMITE AU / VALIDITE]]&gt;=TODAY())*1</f>
        <v>1</v>
      </c>
      <c r="BT62" s="43" t="s">
        <v>9</v>
      </c>
      <c r="BU62" s="43" t="str">
        <f ca="1">IF(REFERENCEMENT_FACADE[[#This Row],[ -&gt; AT/DTA : Sur liste verte C2p (OUI/NON)
-&gt; ATex (Avis favorable / Avis défavorable)
-&gt; Autre : SO]]&lt;&gt;"",IF(AND(OR(REFERENCEMENT_FACADE[[#This Row],[ -&gt; AT/DTA : Sur liste verte C2p (OUI/NON)
-&gt; ATex (Avis favorable / Avis défavorable)
-&gt; Autre : SO]]="OUI",REFERENCEMENT_FACADE[[#This Row],[ -&gt; AT/DTA : Sur liste verte C2p (OUI/NON)
-&gt; ATex (Avis favorable / Avis défavorable)
-&gt; Autre : SO]]="FAVORABLE",REFERENCEMENT_FACADE[[#This Row],[ -&gt; AT/DTA : Sur liste verte C2p (OUI/NON)
-&gt; ATex (Avis favorable / Avis défavorable)
-&gt; Autre : SO]]="SO
(DTU)",REFERENCEMENT_FACADE[[#This Row],[ -&gt; AT/DTA : Sur liste verte C2p (OUI/NON)
-&gt; ATex (Avis favorable / Avis défavorable)
-&gt; Autre : SO]]="SO 
(RECO -RAGE)",REFERENCEMENT_FACADE[[#This Row],[ -&gt; AT/DTA : Sur liste verte C2p (OUI/NON)
-&gt; ATex (Avis favorable / Avis défavorable)
-&gt; Autre : SO]]="OUI AVEC UN SUIVI DU RETOUR D'EXPERIENCE",
REFERENCEMENT_FACADE[[#This Row],[ -&gt; AT/DTA : Sur liste verte C2p (OUI/NON)
-&gt; ATex (Avis favorable / Avis défavorable)
-&gt; Autre : SO]]="SO 
(RP)"),REFERENCEMENT_FACADE[[#This Row],[VALIDITE]]=1),"TC",IF(REFERENCEMENT_FACADE[[#This Row],[VALIDITE]]=0,"TNC"&amp;CHAR(10)&amp;"(L'évaluation technique n'est plus valide)",IF(REFERENCEMENT_FACADE[[#This Row],[TYPE DE DOCUMENT DE REFERENCE]]="Appréciation Technique de Transition","TNC"&amp;CHAR(10)&amp;"(Les Appréciations Techniques de Transition ne sont pas reconnues en technique courante)",IF(REFERENCEMENT_FACADE[[#This Row],[ -&gt; AT/DTA : Sur liste verte C2p (OUI/NON)
-&gt; ATex (Avis favorable / Avis défavorable)
-&gt; Autre : SO]]="NON (EVALUATION RECENTE)","TNC"&amp;CHAR(10)&amp;"(Non sur liste verte de la C2p à date de référencement / EVALUATION RECENTE)","TNC"&amp;CHAR(10)&amp;"(N'est pas sur liste verte de la C2p à date du référencement)")))))</f>
        <v>TC</v>
      </c>
      <c r="BV62" s="44" t="s">
        <v>1382</v>
      </c>
      <c r="BW62" s="42"/>
      <c r="BX62" s="43"/>
      <c r="BY62" s="44"/>
      <c r="BZ62" s="57" t="s">
        <v>656</v>
      </c>
      <c r="CA62" s="134" t="s">
        <v>675</v>
      </c>
      <c r="CB62" s="136" t="s">
        <v>229</v>
      </c>
      <c r="CC62" s="48" t="str">
        <f>IF(OR(REFERENCEMENT_FACADE[[#This Row],[TYPE DE DOCUMENT DE REFERENCE]]="Document Technique d'Application (DTA)",REFERENCEMENT_FACADE[[#This Row],[TYPE DE DOCUMENT DE REFERENCE]]="Avis Technique"),CONCATENATE("https://evaluation.cstb.fr/fr/avis-technique/detail/",SUBSTITUTE(REFERENCEMENT_FACADE[[#This Row],[REF]],"/","-"),"/"),IF(REFERENCEMENT_FACADE[[#This Row],[TYPE DE DOCUMENT DE REFERENCE]]=("Appréciation Technique d'Expérimentation (ATEx cas a)"),CONCATENATE("https://evaluation.cstb.fr/fr/appreciation-technique-expertise-atex/detail/",SUBSTITUTE(REFERENCEMENT_FACADE[[#This Row],[REF]],"_","-"),"/"),CONCATENATE("https://evaluation.cstb.fr/fr/appreciation-technique-transition-att/download/att-",SUBSTITUTE(SUBSTITUTE(REFERENCEMENT_FACADE[[#This Row],[REF]],"/","-"),"_","-"),"/")))</f>
        <v>https://evaluation.cstb.fr/fr/avis-technique/detail/2.2-23-1851_V1/</v>
      </c>
      <c r="CD62" s="48" t="s">
        <v>229</v>
      </c>
      <c r="CE62" s="48" t="str">
        <f>CONCATENATE(IF(REFERENCEMENT_FACADE[[#This Row],[Ancienne version]]=""," ",CONCATENATE(IF(OR(REFERENCEMENT_FACADE[[#This Row],[TYPE DE DOCUMENT DE REFERENCE]]="Avis Technique",REFERENCEMENT_FACADE[[#This Row],[TYPE DE DOCUMENT DE REFERENCE]]="ATEx"),"L'","Le "),REFERENCEMENT_FACADE[[#This Row],[TYPE DE DOCUMENT DE REFERENCE]]," n°",REFERENCEMENT_FACADE[[#This Row],[REF]]," annule et remplace ",IF(OR(REFERENCEMENT_FACADE[[#This Row],[TYPE DE DOCUMENT DE REFERENCE]]="Avis Technique",REFERENCEMENT_FACADE[[#This Row],[TYPE DE DOCUMENT DE REFERENCE]]="ATEx"),"l' ","le "),REFERENCEMENT_FACADE[[#This Row],[TYPE DE DOCUMENT DE REFERENCE]]," n° ",REFERENCEMENT_FACADE[[#This Row],[Ancienne version]])),
IF(AND(REFERENCEMENT_FACADE[[#This Row],[Ancienne version]]&lt;&gt;"",REFERENCEMENT_FACADE[[#This Row],[ -&gt; AT/DTA : Sur liste verte C2p (OUI/NON)
-&gt; ATex (Avis favorable / Avis défavorable)
-&gt; Autre : SO]]="OUI"),CHAR(10),""),
IF(REFERENCEMENT_FACADE[[#This Row],[ -&gt; AT/DTA : Sur liste verte C2p (OUI/NON)
-&gt; ATex (Avis favorable / Avis défavorable)
-&gt; Autre : SO]]="OUI","Sur liste verte de la C2p à la date du référencement",""))</f>
        <v>L'Avis Technique n°2.2/23-1851_V1 annule et remplace l' Avis Technique n° 2.2/14-1623_V1
Sur liste verte de la C2p à la date du référencement</v>
      </c>
      <c r="CF62" s="48" t="str">
        <f>IF((SUPP_VISE=LISTES!$Q$2),REFERENCEMENT_FACADE[[#This Row],[Charpente bois (NF DTU 31.1)]],
IF((SUPP_VISE=LISTES!$Q$3),REFERENCEMENT_FACADE[[#This Row],[COB (NF DTU 31.2)]],
IF((SUPP_VISE=LISTES!$Q$4),REFERENCEMENT_FACADE[[#This Row],[FOB (NF DTU 31.4)]],
IF((SUPP_VISE=LISTES!$Q$5),REFERENCEMENT_FACADE[[#This Row],[FOB (Sous AT/DTA/ATEx)]],
IF((SUPP_VISE=LISTES!$Q$6),REFERENCEMENT_FACADE[[#This Row],[FOB (NF DTU 31.4 et/ou Sous AT/DTA/Atex)]],
IF((SUPP_VISE=LISTES!$Q$7),REFERENCEMENT_FACADE[[#This Row],[CLT (Sous AT/DTA)]],"ERREUR"))))))</f>
        <v>ERREUR</v>
      </c>
      <c r="CG62" s="48" t="str">
        <f>IF((HAUT_VISEE&lt;=6),IF(OR(MID(SITUA_VISEE,1,1)="a",MID(SITUA_VISEE,1,1)="b",MID(SITUA_VISEE,1,1)="c"),REFERENCEMENT_FACADE[[#This Row],[≤ 6 m (situation a à c)]],REFERENCEMENT_FACADE[[#This Row],[≤ 6 m (situation d)]]),
IF(AND(6&lt;HAUT_VISEE,HAUT_VISEE&lt;=9),IF(OR(MID(SITUA_VISEE,1,1)="a",MID(SITUA_VISEE,1,1)="b",MID(SITUA_VISEE,1,1)="c"),REFERENCEMENT_FACADE[[#This Row],[≤ 9 m (situation a à c)]],REFERENCEMENT_FACADE[[#This Row],[≤ 9 m (situation d)]]),
IF(AND(9&lt;HAUT_VISEE,HAUT_VISEE&lt;=10),IF(OR(MID(SITUA_VISEE,1,1)="a",MID(SITUA_VISEE,1,1)="b",MID(SITUA_VISEE,1,1)="c"),REFERENCEMENT_FACADE[[#This Row],[≤ 10 m (situation a à c)]],REFERENCEMENT_FACADE[[#This Row],[≤ 10 m (situation d)]]),
IF(AND(10&lt;HAUT_VISEE,HAUT_VISEE&lt;=18),IF(OR(MID(SITUA_VISEE,1,1)="a",MID(SITUA_VISEE,1,1)="b",MID(SITUA_VISEE,1,1)="c"),REFERENCEMENT_FACADE[[#This Row],[≤ 15 m (situation a à c)]],REFERENCEMENT_FACADE[[#This Row],[≤ 15 m (situation d)]]),
IF(AND(10&lt;HAUT_VISEE,HAUT_VISEE&lt;=18),IF(OR(MID(SITUA_VISEE,1,1)="a",MID(SITUA_VISEE,1,1)="b",MID(SITUA_VISEE,1,1)="c"),REFERENCEMENT_FACADE[[#This Row],[≤ 18 m (situation a à c)]],REFERENCEMENT_FACADE[[#This Row],[≤ 18 m (situation d)]]),
IF(AND(18&lt;HAUT_VISEE,HAUT_VISEE&lt;=28),IF(OR(MID(SITUA_VISEE,1,1)="a",MID(SITUA_VISEE,1,1)="b",MID(SITUA_VISEE,1,1)="c"),REFERENCEMENT_FACADE[[#This Row],[≤ 28 m (situation a à c)]],REFERENCEMENT_FACADE[[#This Row],[≤ 28 m (situation d)]]),
IF(AND(28&lt;HAUT_VISEE,HAUT_VISEE&lt;=34),IF(OR(MID(SITUA_VISEE,1,1)="a",MID(SITUA_VISEE,1,1)="b",MID(SITUA_VISEE,1,1)="c"),REFERENCEMENT_FACADE[[#This Row],[≤ 34 m (situation a à c)]],REFERENCEMENT_FACADE[[#This Row],[≤ 34 m (situation d)]]),
IF(AND(34&lt;HAUT_VISEE,HAUT_VISEE&lt;=36),IF(OR(MID(SITUA_VISEE,1,1)="a",MID(SITUA_VISEE,1,1)="b",MID(SITUA_VISEE,1,1)="c"),REFERENCEMENT_FACADE[[#This Row],[≤ 36 m (situation a à c)]],REFERENCEMENT_FACADE[[#This Row],[≤ 36 m (situation d)]]),
IF(AND(36&lt;HAUT_VISEE,HAUT_VISEE&lt;=40),IF(OR(MID(SITUA_VISEE,1,1)="a",MID(SITUA_VISEE,1,1)="b",MID(SITUA_VISEE,1,1)="c"),REFERENCEMENT_FACADE[[#This Row],[≤ 40 m (situation a à c)]],REFERENCEMENT_FACADE[[#This Row],[≤ 40 m (situation d)]]),
IF(AND(40&lt;HAUT_VISEE,HAUT_VISEE&lt;=50),IF(OR(MID(SITUA_VISEE,1,1)="a",MID(SITUA_VISEE,1,1)="b",MID(SITUA_VISEE,1,1)="c"),REFERENCEMENT_FACADE[[#This Row],[≤ 50 m (situation a à c)]],REFERENCEMENT_FACADE[[#This Row],[≤ 50 m (situation d)]]),"ERREUR"))))))))))</f>
        <v>OUI</v>
      </c>
      <c r="CH62" s="48">
        <f>IF(MID(SITUA_VISEE,1,1)="d",
IF(MID(REFERENCEMENT_FACADE[[#This Row],[≤ 50 m (situation d)]],1,3)="OUI",50,IF(MID(REFERENCEMENT_FACADE[[#This Row],[≤ 40 m (situation d)]],1,3)="OUI",40,IF(MID(REFERENCEMENT_FACADE[[#This Row],[≤ 36 m (situation d)]],1,3)="OUI",36,IF(MID(REFERENCEMENT_FACADE[[#This Row],[≤ 34 m (situation d)]],1,3)="OUI",34,IF(MID(REFERENCEMENT_FACADE[[#This Row],[≤ 28 m (situation d)]],1,3)="OUI",28,IF(MID(REFERENCEMENT_FACADE[[#This Row],[≤ 18 m (situation d)]],1,3)="OUI",18,IF(MID(REFERENCEMENT_FACADE[[#This Row],[≤ 15 m (situation d)]],1,3)="OUI",15,IF(MID(REFERENCEMENT_FACADE[[#This Row],[≤ 10 m (situation d)]],1,3)="OUI",10,IF(MID(REFERENCEMENT_FACADE[[#This Row],[≤ 9 m (situation d)]],1,3)="OUI",9,IF(MID(REFERENCEMENT_FACADE[[#This Row],[≤ 6 m (situation d)]],1,3)="OUI",6,"")))))))))),
IF(MID(REFERENCEMENT_FACADE[[#This Row],[≤ 50 m (situation a à c)]],1,3)="OUI",50,IF(MID(REFERENCEMENT_FACADE[[#This Row],[≤ 40 m (situation a à c)]],1,3)="OUI",40,IF(MID(REFERENCEMENT_FACADE[[#This Row],[≤ 36 m (situation a à c)]],1,3)="OUI",36,IF(MID(REFERENCEMENT_FACADE[[#This Row],[≤ 34 m (situation a à c)]],1,3)="OUI",34,IF(MID(REFERENCEMENT_FACADE[[#This Row],[≤ 28 m (situation a à c)]],1,3)="OUI",28,IF(MID(REFERENCEMENT_FACADE[[#This Row],[≤ 18 m (situation a à c)]],1,3)="OUI",18,IF(MID(REFERENCEMENT_FACADE[[#This Row],[≤ 15 m (situation a à c)]],1,3)="OUI",15,IF(MID(REFERENCEMENT_FACADE[[#This Row],[≤ 10 m (situation a à c)]],1,3)="OUI",10,IF(MID(REFERENCEMENT_FACADE[[#This Row],[≤ 9 m (situation a à c)]],1,3)="OUI",9,IF(MID(REFERENCEMENT_FACADE[[#This Row],[≤ 6 m (situation a à c)]],1,3)="OUI",6,"")))))))))))</f>
        <v>10</v>
      </c>
      <c r="CI62" s="48" t="str">
        <f>IF(RECH_CATEGORIE=TRUE,IF((CATEG_VISEE=LISTES!$O$2),REFERENCEMENT_FACADE[[#This Row],[I]],
IF((CATEG_VISEE=LISTES!$O$3),REFERENCEMENT_FACADE[[#This Row],[II]],
IF((CATEG_VISEE=LISTES!$O$4),REFERENCEMENT_FACADE[[#This Row],[III]],
IF((CATEG_VISEE=LISTES!$O$5),REFERENCEMENT_FACADE[[#This Row],[IV]],"ERREUR")))),
REFERENCEMENT_FACADE[[#This Row],[I]]&amp;CHAR(10)&amp;REFERENCEMENT_FACADE[[#This Row],[II]]&amp;CHAR(10)&amp;REFERENCEMENT_FACADE[[#This Row],[III]]&amp;CHAR(10)&amp;REFERENCEMENT_FACADE[[#This Row],[IV]])</f>
        <v>4
4
4
4</v>
      </c>
      <c r="CJ62" s="48" t="str">
        <f>IF(RECH_CATEGORIE=TRUE,IF(OR(REFERENCEMENT_FACADE[[#This Row],[I]]="NC",REFERENCEMENT_FACADE[[#This Row],[II]]="NC",REFERENCEMENT_FACADE[[#This Row],[III]]="NC",REFERENCEMENT_FACADE[[#This Row],[IV]]="NC"),"ERREUR",IF(MID(ZONE_SIS_VISEE,1,1)&lt;=MID(REFERENCEMENT_FACADE[[#This Row],[IV]],1,1),REFERENCEMENT_FACADE[[#Headers],[IV]],IF(MID(ZONE_SIS_VISEE,1,1)&lt;=MID(REFERENCEMENT_FACADE[[#This Row],[III]],1,1),REFERENCEMENT_FACADE[[#Headers],[III]],IF(MID(ZONE_SIS_VISEE,1,1)&lt;=MID(REFERENCEMENT_FACADE[[#This Row],[II]],1,1),REFERENCEMENT_FACADE[[#Headers],[II]],IF(MID(ZONE_SIS_VISEE,1,1)&lt;=MID(REFERENCEMENT_FACADE[[#This Row],[I]],1,1),REFERENCEMENT_FACADE[[#Headers],[I]],""))))),
REFERENCEMENT_FACADE[[#Headers],[I]]&amp;CHAR(10)&amp;REFERENCEMENT_FACADE[[#Headers],[II]]&amp;CHAR(10)&amp;REFERENCEMENT_FACADE[[#Headers],[III]]&amp;CHAR(10)&amp;REFERENCEMENT_FACADE[[#Headers],[IV]])</f>
        <v>I
II
III
IV</v>
      </c>
      <c r="CK62" s="48" t="str">
        <f>CONCATENATE(IF(MID(REFERENCEMENT_FACADE[[#This Row],[Charpente bois (NF DTU 31.1)]],1,3)="oui",LISTES!$Q$2,""),IF(AND(MID(REFERENCEMENT_FACADE[[#This Row],[COB (NF DTU 31.2)]],1,3)="oui",MID(REFERENCEMENT_FACADE[[#This Row],[Charpente bois (NF DTU 31.1)]],1,3)="oui")," / ",""),IF(MID(REFERENCEMENT_FACADE[[#This Row],[COB (NF DTU 31.2)]],1,3)="oui",LISTES!$Q$3,""),IF(OR(AND(MID(REFERENCEMENT_FACADE[[#This Row],[COB (NF DTU 31.2)]],1,3)="oui",MID(REFERENCEMENT_FACADE[[#This Row],[FOB (NF DTU 31.4)]],1,3)="oui"),AND(MID(REFERENCEMENT_FACADE[[#This Row],[COB (NF DTU 31.2)]],1,3)="oui",MID(REFERENCEMENT_FACADE[[#This Row],[CLT (Sous AT/DTA)]],1,3)="oui"))," / ",""),IF(MID(REFERENCEMENT_FACADE[[#This Row],[FOB (NF DTU 31.4)]],1,3)="oui",LISTES!$Q$4,""),IF(AND(MID(REFERENCEMENT_FACADE[[#This Row],[CLT (Sous AT/DTA)]],1,3)="oui",MID(REFERENCEMENT_FACADE[[#This Row],[FOB (NF DTU 31.4)]],1,3)="oui")," / ",""),IF(MID(REFERENCEMENT_FACADE[[#This Row],[CLT (Sous AT/DTA)]],1,3)="oui",LISTES!$Q$7,IF(MID(REFERENCEMENT_FACADE[[#This Row],[FOB (Sous AT/DTA/ATEx)]],1,3)="oui",LISTES!$Q$5,"")))</f>
        <v>COB (NF DTU 31.2) / CLT (Sous AT/DTA)</v>
      </c>
      <c r="CL62" s="48" t="str">
        <f>IF(AND(RECH_HAUTEUR=TRUE,HAUT_VISEE&lt;&gt;"",SITUA_VISEE&lt;&gt;""),IF(MID(SITUA_VISEE,1,1)="d",
IF(MID(REFERENCEMENT_FACADE[[#This Row],[≤ 50 m (situation d)]],1,3)="OUI","≤ 50 m",IF(MID(REFERENCEMENT_FACADE[[#This Row],[≤ 40 m (situation d)]],1,3)="OUI","≤ 40 m",IF(MID(REFERENCEMENT_FACADE[[#This Row],[≤ 36 m (situation d)]],1,3)="OUI","≤ 36 m",IF(MID(REFERENCEMENT_FACADE[[#This Row],[≤ 34 m (situation d)]],1,3)="OUI","≤ 34 m",IF(MID(REFERENCEMENT_FACADE[[#This Row],[≤ 28 m (situation d)]],1,3)="OUI","≤ 28 m",IF(MID(REFERENCEMENT_FACADE[[#This Row],[≤ 18 m (situation d)]],1,3)="OUI","≤ 18 m",IF(MID(REFERENCEMENT_FACADE[[#This Row],[≤ 15 m (situation d)]],1,3)="OUI","≤ 15 m",IF(MID(REFERENCEMENT_FACADE[[#This Row],[≤ 10 m (situation d)]],1,3)="OUI","≤ 10 m",IF(MID(REFERENCEMENT_FACADE[[#This Row],[≤ 9 m (situation d)]],1,3)="OUI","≤ 9 m",IF(MID(REFERENCEMENT_FACADE[[#This Row],[≤ 6 m (situation d)]],1,3)="OUI","≤ 6 m","")))))))))),
IF(MID(REFERENCEMENT_FACADE[[#This Row],[≤ 50 m (situation a à c)]],1,3)="OUI","≤ 50 m",IF(MID(REFERENCEMENT_FACADE[[#This Row],[≤ 40 m (situation a à c)]],1,3)="OUI","≤ 40 m",IF(MID(REFERENCEMENT_FACADE[[#This Row],[≤ 36 m (situation a à c)]],1,3)="OUI","≤ 36 m",IF(MID(REFERENCEMENT_FACADE[[#This Row],[≤ 34 m (situation a à c)]],1,3)="OUI","≤ 34 m",IF(MID(REFERENCEMENT_FACADE[[#This Row],[≤ 28 m (situation a à c)]],1,3)="OUI","≤ 28 m",IF(MID(REFERENCEMENT_FACADE[[#This Row],[≤ 18 m (situation a à c)]],1,3)="OUI","≤ 18 m",IF(MID(REFERENCEMENT_FACADE[[#This Row],[≤ 15 m (situation a à c)]],1,3)="OUI","≤ 15 m",IF(MID(REFERENCEMENT_FACADE[[#This Row],[≤ 10 m (situation a à c)]],1,3)="OUI","≤ 10 m",IF(MID(REFERENCEMENT_FACADE[[#This Row],[≤ 9 m (situation a à c)]],1,3)="OUI","≤ 9 m",IF(MID(REFERENCEMENT_FACADE[[#This Row],[≤ 6 m (situation a à c)]],1,3)="OUI","≤ 6 m",""))))))))))),
CONCATENATE(IF(MID(REFERENCEMENT_FACADE[[#This Row],[≤ 50 m (situation a à c)]],1,3)="OUI","(Situation a à c) h≤ 50 m"&amp;CHAR(10),IF(MID(REFERENCEMENT_FACADE[[#This Row],[≤ 40 m (situation a à c)]],1,3)="OUI","(Situation a à c) h≤ 40 m"&amp;CHAR(10),IF(MID(REFERENCEMENT_FACADE[[#This Row],[≤ 36 m (situation a à c)]],1,3)="OUI","(Situation a à c) h≤ 36 m"&amp;CHAR(10),IF(MID(REFERENCEMENT_FACADE[[#This Row],[≤ 34 m (situation a à c)]],1,3)="OUI","(Situation a à c) h≤ 34 m"&amp;CHAR(10),IF(MID(REFERENCEMENT_FACADE[[#This Row],[≤ 28 m (situation a à c)]],1,3)="OUI","(Situation a à c) h≤ 28 m"&amp;CHAR(10),IF(MID(REFERENCEMENT_FACADE[[#This Row],[≤ 18 m (situation a à c)]],1,3)="OUI","(Situation a à c) h≤ 18 m"&amp;CHAR(10),IF(MID(REFERENCEMENT_FACADE[[#This Row],[≤ 15 m (situation a à c)]],1,3)="OUI","(Situation a à c) h≤ 15 m"&amp;CHAR(10),IF(MID(REFERENCEMENT_FACADE[[#This Row],[≤ 10 m (situation a à c)]],1,3)="OUI","(Situation a à c) h≤ 10 m"&amp;CHAR(10),IF(MID(REFERENCEMENT_FACADE[[#This Row],[≤ 9 m (situation a à c)]],1,3)="OUI","(Situation a à c) h≤ 9 m"&amp;CHAR(10),IF(MID(REFERENCEMENT_FACADE[[#This Row],[≤ 6 m (situation a à c)]],1,3)="OUI","(Situation a à c) h≤ 6 m"&amp;CHAR(10),"")))))))))),IF(MID(REFERENCEMENT_FACADE[[#This Row],[≤ 50 m (situation d)]],1,3)="OUI","(Situation d) h≤ 50 m",IF(MID(REFERENCEMENT_FACADE[[#This Row],[≤ 40 m (situation d)]],1,3)="OUI","(Situation d) h≤ 40 m",IF(MID(REFERENCEMENT_FACADE[[#This Row],[≤ 36 m (situation d)]],1,3)="OUI","(Situation d) h≤ 36 m",IF(MID(REFERENCEMENT_FACADE[[#This Row],[≤ 34 m (situation d)]],1,3)="OUI","(Situation d) h≤ 34 m",IF(MID(REFERENCEMENT_FACADE[[#This Row],[≤ 28 m (situation d)]],1,3)="OUI","(Situation d) h≤ 28 m",IF(MID(REFERENCEMENT_FACADE[[#This Row],[≤ 18 m (situation d)]],1,3)="OUI","(Situation d) h≤ 18 m",IF(MID(REFERENCEMENT_FACADE[[#This Row],[≤ 15 m (situation d)]],1,3)="OUI","(Situation d) h≤ 15 m",IF(MID(REFERENCEMENT_FACADE[[#This Row],[≤ 10 m (situation d)]],1,3)="OUI","(Situation d) h≤ 10 m",IF(MID(REFERENCEMENT_FACADE[[#This Row],[≤ 9 m (situation d)]],1,3)="OUI","(Situation d) h≤ 9 m",IF(MID(REFERENCEMENT_FACADE[[#This Row],[≤ 6 m (situation d)]],1,3)="OUI","(Situation d) h≤ 6 m",""))))))))))))</f>
        <v>(Situation a à c) h≤ 10 m
(Situation d) h≤ 6 m</v>
      </c>
      <c r="CM62" s="48" t="str">
        <f>IF(OR(RECH_HAUTEUR=FALSE,HAUT_VISEE="",SITUA_VISEE=""),REFERENCEMENT_FACADE[[#This Row],[Cas où rien n''est sélectionné en hauteur]],
IF((HAUT_VISEE&lt;=6),IF(OR(MID(SITUA_VISEE,1,1)="a",MID(SITUA_VISEE,1,1)="b",MID(SITUA_VISEE,1,1)="c"),REFERENCEMENT_FACADE[[#This Row],[≤ 6 m (a à c)]],REFERENCEMENT_FACADE[[#This Row],[≤ 6 m (d)]]),
IF(AND(6&lt;HAUT_VISEE,HAUT_VISEE&lt;=9),IF(OR(MID(SITUA_VISEE,1,1)="a",MID(SITUA_VISEE,1,1)="b",MID(SITUA_VISEE,1,1)="c"),REFERENCEMENT_FACADE[[#This Row],[≤ 9 m (a à c)]],REFERENCEMENT_FACADE[[#This Row],[≤ 9 m (d)]]),
IF(AND(9&lt;HAUT_VISEE,HAUT_VISEE&lt;=10),IF(OR(MID(SITUA_VISEE,1,1)="a",MID(SITUA_VISEE,1,1)="b",MID(SITUA_VISEE,1,1)="c"),REFERENCEMENT_FACADE[[#This Row],[≤ 10 m (a à c)]],REFERENCEMENT_FACADE[[#This Row],[≤ 10 m (d)]]),
IF(AND(10&lt;HAUT_VISEE,HAUT_VISEE&lt;=18),IF(OR(MID(SITUA_VISEE,1,1)="a",MID(SITUA_VISEE,1,1)="b",MID(SITUA_VISEE,1,1)="c"),REFERENCEMENT_FACADE[[#This Row],[≤ 18 m (a à c)]],REFERENCEMENT_FACADE[[#This Row],[≤ 18 m (d)]]),
IF(AND(18&lt;HAUT_VISEE,HAUT_VISEE&lt;=28),IF(OR(MID(SITUA_VISEE,1,1)="a",MID(SITUA_VISEE,1,1)="b",MID(SITUA_VISEE,1,1)="c"),REFERENCEMENT_FACADE[[#This Row],[≤ 28 m (a à c)]],REFERENCEMENT_FACADE[[#This Row],[≤ 28 m (d)]]),
IF(AND(28&lt;HAUT_VISEE,HAUT_VISEE&lt;=34),IF(OR(MID(SITUA_VISEE,1,1)="a",MID(SITUA_VISEE,1,1)="b",MID(SITUA_VISEE,1,1)="c"),REFERENCEMENT_FACADE[[#This Row],[≤ 34 m (a à c)]],REFERENCEMENT_FACADE[[#This Row],[≤ 34 m (d)]]),
IF(AND(34&lt;HAUT_VISEE,HAUT_VISEE&lt;=36),IF(OR(MID(SITUA_VISEE,1,1)="a",MID(SITUA_VISEE,1,1)="b",MID(SITUA_VISEE,1,1)="c"),REFERENCEMENT_FACADE[[#This Row],[≤ 36 m (a à c)]],REFERENCEMENT_FACADE[[#This Row],[≤ 36 m (d)]]),
IF(AND(36&lt;HAUT_VISEE,HAUT_VISEE&lt;=40),IF(OR(MID(SITUA_VISEE,1,1)="a",MID(SITUA_VISEE,1,1)="b",MID(SITUA_VISEE,1,1)="c"),REFERENCEMENT_FACADE[[#This Row],[≤ 40 m (a à c)]],REFERENCEMENT_FACADE[[#This Row],[≤ 40 m (d)]]),
IF(AND(40&lt;HAUT_VISEE,HAUT_VISEE&lt;=50),IF(OR(MID(SITUA_VISEE,1,1)="a",MID(SITUA_VISEE,1,1)="b",MID(SITUA_VISEE,1,1)="c"),REFERENCEMENT_FACADE[[#This Row],[≤ 50 m (a à c)]],REFERENCEMENT_FACADE[[#This Row],[≤ 50 m (d)]])))))))))))</f>
        <v>Nb : Le critère de recherche par hauteur n'étant pas coché ou les données (hauteur ou situation) n'étant pas saisies, l'utilisateur est alerté qu'il peut exister des limites de hauteurs et des dispositions particulières données dans le référentiel technique du procédé qui ne sont pas affichées. 
Le logiciel peut les faire apparaitre, pour ce faire : 
 - la case de recherche en fonction de la hauteur doit être cochée ;
 - les données de hauteur ET de situation du bâtiment doivent être saisies.</v>
      </c>
      <c r="CN62" s="117">
        <f ca="1">REFERENCEMENT_FACADE[[#This Row],[VALIDITE]]</f>
        <v>1</v>
      </c>
      <c r="CO62" s="48">
        <f>IF(RECH_SUPPORT=TRUE,IF(MID(REFERENCEMENT_FACADE[[#This Row],[Colonne support visé]],1,3)="OUI",1,IF(OR(MID(REFERENCEMENT_FACADE[[#This Row],[Colonne support visé]],1,3)="non",MID(REFERENCEMENT_FACADE[[#This Row],[Colonne support visé]],1,2)="SO"),0,0)),1)</f>
        <v>1</v>
      </c>
      <c r="CP62" s="48">
        <f>IF(RECH_HAUTEUR=FALSE,1,IF(AND(MID(REFERENCEMENT_FACADE[[#This Row],[Colonne situation visé]],1,3)="oui",HAUT_VISEE&lt;=REFERENCEMENT_FACADE[[#This Row],[LIMITATION DE HAUTEUR DE FACADE]],HAUT_VISEE&lt;&gt;"",SITUA_VISEE&lt;&gt;""),1,IF(MID(REFERENCEMENT_FACADE[[#This Row],[Colonne situation visé]],1,3)="non",0,"ERREUR")))</f>
        <v>1</v>
      </c>
      <c r="CQ62" s="48">
        <f>IF(RECH_CATEGORIE=FALSE,1,IF(REFERENCEMENT_FACADE[[#This Row],[Colonne catégorie visée]]="ERREUR",0,IF(AND(RECH_CATEGORIE=TRUE,MATCH(VALUE(LEFT(REFERENCEMENT_FACADE[[#This Row],[Colonne zone visée]],1)),LISTE_ZONE_SISMIQUE,0)&gt;=MATCH(ZONE_SIS_VISEE,LISTE_ZONE_SISMIQUE,0),MATCH(REFERENCEMENT_FACADE[[#This Row],[Colonne catégorie visée]],LISTE_CATEGORIE_BATIMENT,0)&gt;=MATCH(CATEG_VISEE,LISTE_CATEGORIE_BATIMENT,0)),1,0)))</f>
        <v>1</v>
      </c>
      <c r="CR62" s="48">
        <f ca="1">IF(REFERENCEMENT_FACADE[[#This Row],[Eligibilité procédé]]&lt;&gt;0,COUNTIF(REFERENCEMENT_FACADE[Eligibilité procédé],"&lt;="&amp;REFERENCEMENT_FACADE[[#This Row],[Eligibilité procédé]])-COUNTIF(REFERENCEMENT_FACADE[Eligibilité procédé],"=0"),ROWS(REFERENCEMENT_FACADE[Ordre]))</f>
        <v>43</v>
      </c>
      <c r="CS62" s="48">
        <f ca="1">IF(COUNTIF((REFERENCEMENT_FACADE[[#This Row],[Validité]:[zone de simicité]]),"&lt;&gt;"&amp;"")=SUM(REFERENCEMENT_FACADE[[#This Row],[Validité]:[zone de simicité]]),ROW(REFERENCEMENT_FACADE[[#This Row],[zone de simicité]]),"")</f>
        <v>62</v>
      </c>
      <c r="CT62" s="48" t="str">
        <f>CONCATENATE(REFERENCEMENT_FACADE[[#This Row],[TYPE DE DOCUMENT DE REFERENCE]]," ",REFERENCEMENT_FACADE[[#This Row],[REF]]," du procédé ",REFERENCEMENT_FACADE[[#This Row],[NOM COMMERCIAL DU PROCEDE]]," : vise la pose sur : ",IF(MID(REFERENCEMENT_FACADE[[#This Row],[COB (NF DTU 31.2)]],1,3)="OUI","COB (NF DTU 31.2) ; ",""),IF(MID(REFERENCEMENT_FACADE[[#This Row],[CLT (Sous AT/DTA)]],1,3)="OUI","CLT (Sous AT/DTA)) ; ",""),IF(MID(REFERENCEMENT_FACADE[[#This Row],[FOB (NF DTU 31.4)]],1,3)="OUI","FOB (NF DTU 31.4) ; ",""),IF(MID(REFERENCEMENT_FACADE[[#This Row],[FOB (Sous AT/DTA/ATEx)]],1,3)="OUI","FOB (Sous AT/DTA/ATEx) ; ",""),"pour une hauteur max de ",REFERENCEMENT_FACADE[[#This Row],[LIMITATION DE HAUTEUR DE FACADE]],"m")</f>
        <v>Avis Technique 2.2/23-1851_V1 du procédé Système ME03 FR Scaléo Clins Max Exterior/ Max Universal sur support bois : vise la pose sur : COB (NF DTU 31.2) ; CLT (Sous AT/DTA)) ; pour une hauteur max de 10m</v>
      </c>
    </row>
    <row r="63" spans="1:98" s="5" customFormat="1" ht="409.6" x14ac:dyDescent="0.3">
      <c r="A63" s="130">
        <v>45049</v>
      </c>
      <c r="B63" s="125" t="s">
        <v>125</v>
      </c>
      <c r="C63" s="125"/>
      <c r="D63" s="125" t="s">
        <v>1763</v>
      </c>
      <c r="E63" s="125"/>
      <c r="F63" s="125" t="s">
        <v>595</v>
      </c>
      <c r="G63" s="173" t="s">
        <v>1489</v>
      </c>
      <c r="H63" s="174" t="s">
        <v>10</v>
      </c>
      <c r="I63" s="175" t="s">
        <v>27</v>
      </c>
      <c r="J63" s="176" t="s">
        <v>27</v>
      </c>
      <c r="K63" s="176" t="s">
        <v>9</v>
      </c>
      <c r="L63" s="68" t="str">
        <f>IF(REFERENCEMENT_FACADE[[#This Row],[Charpente bois (NF DTU 31.1)]]="OUI","SO",IF(OR(REFERENCEMENT_FACADE[[#This Row],[FOB (Sous AT/DTA/ATEx)]]="OUI",REFERENCEMENT_FACADE[[#This Row],[FOB (NF DTU 31.4)]]="OUI"),"OUI","SO"))</f>
        <v>OUI</v>
      </c>
      <c r="M63" s="177" t="s">
        <v>27</v>
      </c>
      <c r="N63" s="178" t="s">
        <v>357</v>
      </c>
      <c r="O63" s="125" t="s">
        <v>357</v>
      </c>
      <c r="P63" s="125" t="s">
        <v>357</v>
      </c>
      <c r="Q63" s="125" t="s">
        <v>10</v>
      </c>
      <c r="R63" s="125" t="s">
        <v>10</v>
      </c>
      <c r="S63" s="125" t="s">
        <v>10</v>
      </c>
      <c r="T63" s="125" t="s">
        <v>10</v>
      </c>
      <c r="U63" s="125" t="s">
        <v>10</v>
      </c>
      <c r="V63" s="125" t="s">
        <v>10</v>
      </c>
      <c r="W63" s="173" t="s">
        <v>10</v>
      </c>
      <c r="X63" s="187" t="s">
        <v>357</v>
      </c>
      <c r="Y63" s="125" t="s">
        <v>10</v>
      </c>
      <c r="Z63" s="125" t="s">
        <v>10</v>
      </c>
      <c r="AA63" s="125" t="s">
        <v>10</v>
      </c>
      <c r="AB63" s="125" t="s">
        <v>10</v>
      </c>
      <c r="AC63" s="125" t="s">
        <v>10</v>
      </c>
      <c r="AD63" s="125" t="s">
        <v>10</v>
      </c>
      <c r="AE63" s="125" t="s">
        <v>10</v>
      </c>
      <c r="AF63" s="125" t="s">
        <v>10</v>
      </c>
      <c r="AG63" s="173" t="s">
        <v>10</v>
      </c>
      <c r="AH63" s="189" t="s">
        <v>661</v>
      </c>
      <c r="AI63" s="162"/>
      <c r="AJ63" s="232" t="s">
        <v>1663</v>
      </c>
      <c r="AK63" s="232" t="s">
        <v>1663</v>
      </c>
      <c r="AL63" s="232" t="s">
        <v>1663</v>
      </c>
      <c r="AM63" s="162"/>
      <c r="AN63" s="162"/>
      <c r="AO63" s="162"/>
      <c r="AP63" s="162"/>
      <c r="AQ63" s="162"/>
      <c r="AR63" s="162"/>
      <c r="AS63" s="162"/>
      <c r="AT63" s="232" t="s">
        <v>1663</v>
      </c>
      <c r="AU63" s="162"/>
      <c r="AV63" s="162"/>
      <c r="AW63" s="162"/>
      <c r="AX63" s="162"/>
      <c r="AY63" s="162"/>
      <c r="AZ63" s="162"/>
      <c r="BA63" s="162"/>
      <c r="BB63" s="162"/>
      <c r="BC63" s="162"/>
      <c r="BD63" s="242" t="s">
        <v>1665</v>
      </c>
      <c r="BE63" s="178">
        <v>4</v>
      </c>
      <c r="BF63" s="125" t="s">
        <v>328</v>
      </c>
      <c r="BG63" s="125" t="s">
        <v>328</v>
      </c>
      <c r="BH63" s="125" t="s">
        <v>328</v>
      </c>
      <c r="BI63" s="179" t="s">
        <v>1175</v>
      </c>
      <c r="BJ63" s="40" t="s">
        <v>1394</v>
      </c>
      <c r="BK63" s="180" t="s">
        <v>662</v>
      </c>
      <c r="BL63" s="178">
        <v>2</v>
      </c>
      <c r="BM63" s="125" t="s">
        <v>596</v>
      </c>
      <c r="BN63" s="125" t="s">
        <v>12</v>
      </c>
      <c r="BO63" s="125" t="s">
        <v>597</v>
      </c>
      <c r="BP63" s="181"/>
      <c r="BQ63" s="181">
        <v>44992</v>
      </c>
      <c r="BR63" s="181">
        <v>46752</v>
      </c>
      <c r="BS63" s="182">
        <f ca="1">+(REFERENCEMENT_FACADE[[#This Row],[AVIS LIMITE AU / VALIDITE]]&gt;=TODAY())*1</f>
        <v>1</v>
      </c>
      <c r="BT63" s="125" t="s">
        <v>9</v>
      </c>
      <c r="BU63" s="125" t="str">
        <f ca="1">IF(REFERENCEMENT_FACADE[[#This Row],[ -&gt; AT/DTA : Sur liste verte C2p (OUI/NON)
-&gt; ATex (Avis favorable / Avis défavorable)
-&gt; Autre : SO]]&lt;&gt;"",IF(AND(OR(REFERENCEMENT_FACADE[[#This Row],[ -&gt; AT/DTA : Sur liste verte C2p (OUI/NON)
-&gt; ATex (Avis favorable / Avis défavorable)
-&gt; Autre : SO]]="OUI",REFERENCEMENT_FACADE[[#This Row],[ -&gt; AT/DTA : Sur liste verte C2p (OUI/NON)
-&gt; ATex (Avis favorable / Avis défavorable)
-&gt; Autre : SO]]="FAVORABLE",REFERENCEMENT_FACADE[[#This Row],[ -&gt; AT/DTA : Sur liste verte C2p (OUI/NON)
-&gt; ATex (Avis favorable / Avis défavorable)
-&gt; Autre : SO]]="SO
(DTU)",REFERENCEMENT_FACADE[[#This Row],[ -&gt; AT/DTA : Sur liste verte C2p (OUI/NON)
-&gt; ATex (Avis favorable / Avis défavorable)
-&gt; Autre : SO]]="SO 
(RECO -RAGE)",REFERENCEMENT_FACADE[[#This Row],[ -&gt; AT/DTA : Sur liste verte C2p (OUI/NON)
-&gt; ATex (Avis favorable / Avis défavorable)
-&gt; Autre : SO]]="OUI AVEC UN SUIVI DU RETOUR D'EXPERIENCE",
REFERENCEMENT_FACADE[[#This Row],[ -&gt; AT/DTA : Sur liste verte C2p (OUI/NON)
-&gt; ATex (Avis favorable / Avis défavorable)
-&gt; Autre : SO]]="SO 
(RP)"),REFERENCEMENT_FACADE[[#This Row],[VALIDITE]]=1),"TC",IF(REFERENCEMENT_FACADE[[#This Row],[VALIDITE]]=0,"TNC"&amp;CHAR(10)&amp;"(L'évaluation technique n'est plus valide)",IF(REFERENCEMENT_FACADE[[#This Row],[TYPE DE DOCUMENT DE REFERENCE]]="Appréciation Technique de Transition","TNC"&amp;CHAR(10)&amp;"(Les Appréciations Techniques de Transition ne sont pas reconnues en technique courante)",IF(REFERENCEMENT_FACADE[[#This Row],[ -&gt; AT/DTA : Sur liste verte C2p (OUI/NON)
-&gt; ATex (Avis favorable / Avis défavorable)
-&gt; Autre : SO]]="NON (EVALUATION RECENTE)","TNC"&amp;CHAR(10)&amp;"(Non sur liste verte de la C2p à date de référencement / EVALUATION RECENTE)","TNC"&amp;CHAR(10)&amp;"(N'est pas sur liste verte de la C2p à date du référencement)")))))</f>
        <v>TC</v>
      </c>
      <c r="BV63" s="173" t="s">
        <v>1378</v>
      </c>
      <c r="BW63" s="178" t="s">
        <v>658</v>
      </c>
      <c r="BX63" s="125" t="s">
        <v>659</v>
      </c>
      <c r="BY63" s="173"/>
      <c r="BZ63" s="183" t="s">
        <v>660</v>
      </c>
      <c r="CA63" s="184" t="s">
        <v>638</v>
      </c>
      <c r="CB63" s="184"/>
      <c r="CC63" s="127" t="str">
        <f>IF(OR(REFERENCEMENT_FACADE[[#This Row],[TYPE DE DOCUMENT DE REFERENCE]]="Document Technique d'Application (DTA)",REFERENCEMENT_FACADE[[#This Row],[TYPE DE DOCUMENT DE REFERENCE]]="Avis Technique"),CONCATENATE("https://evaluation.cstb.fr/fr/avis-technique/detail/",SUBSTITUTE(REFERENCEMENT_FACADE[[#This Row],[REF]],"/","-"),"/"),IF(REFERENCEMENT_FACADE[[#This Row],[TYPE DE DOCUMENT DE REFERENCE]]=("Appréciation Technique d'Expérimentation (ATEx cas a)"),CONCATENATE("https://evaluation.cstb.fr/fr/appreciation-technique-expertise-atex/detail/",SUBSTITUTE(REFERENCEMENT_FACADE[[#This Row],[REF]],"_","-"),"/"),CONCATENATE("https://evaluation.cstb.fr/fr/appreciation-technique-transition-att/download/att-",SUBSTITUTE(SUBSTITUTE(REFERENCEMENT_FACADE[[#This Row],[REF]],"/","-"),"_","-"),"/")))</f>
        <v>https://evaluation.cstb.fr/fr/avis-technique/detail/2.1-14-1636_V2/</v>
      </c>
      <c r="CD63" s="127" t="s">
        <v>760</v>
      </c>
      <c r="CE63" s="127" t="str">
        <f>CONCATENATE(IF(REFERENCEMENT_FACADE[[#This Row],[Ancienne version]]=""," ",CONCATENATE(IF(OR(REFERENCEMENT_FACADE[[#This Row],[TYPE DE DOCUMENT DE REFERENCE]]="Avis Technique",REFERENCEMENT_FACADE[[#This Row],[TYPE DE DOCUMENT DE REFERENCE]]="ATEx"),"L'","Le "),REFERENCEMENT_FACADE[[#This Row],[TYPE DE DOCUMENT DE REFERENCE]]," n°",REFERENCEMENT_FACADE[[#This Row],[REF]]," annule et remplace ",IF(OR(REFERENCEMENT_FACADE[[#This Row],[TYPE DE DOCUMENT DE REFERENCE]]="Avis Technique",REFERENCEMENT_FACADE[[#This Row],[TYPE DE DOCUMENT DE REFERENCE]]="ATEx"),"l' ","le "),REFERENCEMENT_FACADE[[#This Row],[TYPE DE DOCUMENT DE REFERENCE]]," n° ",REFERENCEMENT_FACADE[[#This Row],[Ancienne version]])),
IF(AND(REFERENCEMENT_FACADE[[#This Row],[Ancienne version]]&lt;&gt;"",REFERENCEMENT_FACADE[[#This Row],[ -&gt; AT/DTA : Sur liste verte C2p (OUI/NON)
-&gt; ATex (Avis favorable / Avis défavorable)
-&gt; Autre : SO]]="OUI"),CHAR(10),""),
IF(REFERENCEMENT_FACADE[[#This Row],[ -&gt; AT/DTA : Sur liste verte C2p (OUI/NON)
-&gt; ATex (Avis favorable / Avis défavorable)
-&gt; Autre : SO]]="OUI","Sur liste verte de la C2p à la date du référencement",""))</f>
        <v>L'Avis Technique n°2.1/14-1636_V2 annule et remplace l' Avis Technique n° 2.1/14-1636_V1.1
Sur liste verte de la C2p à la date du référencement</v>
      </c>
      <c r="CF63" s="127" t="str">
        <f>IF((SUPP_VISE=LISTES!$Q$2),REFERENCEMENT_FACADE[[#This Row],[Charpente bois (NF DTU 31.1)]],
IF((SUPP_VISE=LISTES!$Q$3),REFERENCEMENT_FACADE[[#This Row],[COB (NF DTU 31.2)]],
IF((SUPP_VISE=LISTES!$Q$4),REFERENCEMENT_FACADE[[#This Row],[FOB (NF DTU 31.4)]],
IF((SUPP_VISE=LISTES!$Q$5),REFERENCEMENT_FACADE[[#This Row],[FOB (Sous AT/DTA/ATEx)]],
IF((SUPP_VISE=LISTES!$Q$6),REFERENCEMENT_FACADE[[#This Row],[FOB (NF DTU 31.4 et/ou Sous AT/DTA/Atex)]],
IF((SUPP_VISE=LISTES!$Q$7),REFERENCEMENT_FACADE[[#This Row],[CLT (Sous AT/DTA)]],"ERREUR"))))))</f>
        <v>ERREUR</v>
      </c>
      <c r="CG63" s="127" t="str">
        <f>IF((HAUT_VISEE&lt;=6),IF(OR(MID(SITUA_VISEE,1,1)="a",MID(SITUA_VISEE,1,1)="b",MID(SITUA_VISEE,1,1)="c"),REFERENCEMENT_FACADE[[#This Row],[≤ 6 m (situation a à c)]],REFERENCEMENT_FACADE[[#This Row],[≤ 6 m (situation d)]]),
IF(AND(6&lt;HAUT_VISEE,HAUT_VISEE&lt;=9),IF(OR(MID(SITUA_VISEE,1,1)="a",MID(SITUA_VISEE,1,1)="b",MID(SITUA_VISEE,1,1)="c"),REFERENCEMENT_FACADE[[#This Row],[≤ 9 m (situation a à c)]],REFERENCEMENT_FACADE[[#This Row],[≤ 9 m (situation d)]]),
IF(AND(9&lt;HAUT_VISEE,HAUT_VISEE&lt;=10),IF(OR(MID(SITUA_VISEE,1,1)="a",MID(SITUA_VISEE,1,1)="b",MID(SITUA_VISEE,1,1)="c"),REFERENCEMENT_FACADE[[#This Row],[≤ 10 m (situation a à c)]],REFERENCEMENT_FACADE[[#This Row],[≤ 10 m (situation d)]]),
IF(AND(10&lt;HAUT_VISEE,HAUT_VISEE&lt;=18),IF(OR(MID(SITUA_VISEE,1,1)="a",MID(SITUA_VISEE,1,1)="b",MID(SITUA_VISEE,1,1)="c"),REFERENCEMENT_FACADE[[#This Row],[≤ 15 m (situation a à c)]],REFERENCEMENT_FACADE[[#This Row],[≤ 15 m (situation d)]]),
IF(AND(10&lt;HAUT_VISEE,HAUT_VISEE&lt;=18),IF(OR(MID(SITUA_VISEE,1,1)="a",MID(SITUA_VISEE,1,1)="b",MID(SITUA_VISEE,1,1)="c"),REFERENCEMENT_FACADE[[#This Row],[≤ 18 m (situation a à c)]],REFERENCEMENT_FACADE[[#This Row],[≤ 18 m (situation d)]]),
IF(AND(18&lt;HAUT_VISEE,HAUT_VISEE&lt;=28),IF(OR(MID(SITUA_VISEE,1,1)="a",MID(SITUA_VISEE,1,1)="b",MID(SITUA_VISEE,1,1)="c"),REFERENCEMENT_FACADE[[#This Row],[≤ 28 m (situation a à c)]],REFERENCEMENT_FACADE[[#This Row],[≤ 28 m (situation d)]]),
IF(AND(28&lt;HAUT_VISEE,HAUT_VISEE&lt;=34),IF(OR(MID(SITUA_VISEE,1,1)="a",MID(SITUA_VISEE,1,1)="b",MID(SITUA_VISEE,1,1)="c"),REFERENCEMENT_FACADE[[#This Row],[≤ 34 m (situation a à c)]],REFERENCEMENT_FACADE[[#This Row],[≤ 34 m (situation d)]]),
IF(AND(34&lt;HAUT_VISEE,HAUT_VISEE&lt;=36),IF(OR(MID(SITUA_VISEE,1,1)="a",MID(SITUA_VISEE,1,1)="b",MID(SITUA_VISEE,1,1)="c"),REFERENCEMENT_FACADE[[#This Row],[≤ 36 m (situation a à c)]],REFERENCEMENT_FACADE[[#This Row],[≤ 36 m (situation d)]]),
IF(AND(36&lt;HAUT_VISEE,HAUT_VISEE&lt;=40),IF(OR(MID(SITUA_VISEE,1,1)="a",MID(SITUA_VISEE,1,1)="b",MID(SITUA_VISEE,1,1)="c"),REFERENCEMENT_FACADE[[#This Row],[≤ 40 m (situation a à c)]],REFERENCEMENT_FACADE[[#This Row],[≤ 40 m (situation d)]]),
IF(AND(40&lt;HAUT_VISEE,HAUT_VISEE&lt;=50),IF(OR(MID(SITUA_VISEE,1,1)="a",MID(SITUA_VISEE,1,1)="b",MID(SITUA_VISEE,1,1)="c"),REFERENCEMENT_FACADE[[#This Row],[≤ 50 m (situation a à c)]],REFERENCEMENT_FACADE[[#This Row],[≤ 50 m (situation d)]]),"ERREUR"))))))))))</f>
        <v>OUI*</v>
      </c>
      <c r="CH63" s="127">
        <f>IF(MID(SITUA_VISEE,1,1)="d",
IF(MID(REFERENCEMENT_FACADE[[#This Row],[≤ 50 m (situation d)]],1,3)="OUI",50,IF(MID(REFERENCEMENT_FACADE[[#This Row],[≤ 40 m (situation d)]],1,3)="OUI",40,IF(MID(REFERENCEMENT_FACADE[[#This Row],[≤ 36 m (situation d)]],1,3)="OUI",36,IF(MID(REFERENCEMENT_FACADE[[#This Row],[≤ 34 m (situation d)]],1,3)="OUI",34,IF(MID(REFERENCEMENT_FACADE[[#This Row],[≤ 28 m (situation d)]],1,3)="OUI",28,IF(MID(REFERENCEMENT_FACADE[[#This Row],[≤ 18 m (situation d)]],1,3)="OUI",18,IF(MID(REFERENCEMENT_FACADE[[#This Row],[≤ 15 m (situation d)]],1,3)="OUI",15,IF(MID(REFERENCEMENT_FACADE[[#This Row],[≤ 10 m (situation d)]],1,3)="OUI",10,IF(MID(REFERENCEMENT_FACADE[[#This Row],[≤ 9 m (situation d)]],1,3)="OUI",9,IF(MID(REFERENCEMENT_FACADE[[#This Row],[≤ 6 m (situation d)]],1,3)="OUI",6,"")))))))))),
IF(MID(REFERENCEMENT_FACADE[[#This Row],[≤ 50 m (situation a à c)]],1,3)="OUI",50,IF(MID(REFERENCEMENT_FACADE[[#This Row],[≤ 40 m (situation a à c)]],1,3)="OUI",40,IF(MID(REFERENCEMENT_FACADE[[#This Row],[≤ 36 m (situation a à c)]],1,3)="OUI",36,IF(MID(REFERENCEMENT_FACADE[[#This Row],[≤ 34 m (situation a à c)]],1,3)="OUI",34,IF(MID(REFERENCEMENT_FACADE[[#This Row],[≤ 28 m (situation a à c)]],1,3)="OUI",28,IF(MID(REFERENCEMENT_FACADE[[#This Row],[≤ 18 m (situation a à c)]],1,3)="OUI",18,IF(MID(REFERENCEMENT_FACADE[[#This Row],[≤ 15 m (situation a à c)]],1,3)="OUI",15,IF(MID(REFERENCEMENT_FACADE[[#This Row],[≤ 10 m (situation a à c)]],1,3)="OUI",10,IF(MID(REFERENCEMENT_FACADE[[#This Row],[≤ 9 m (situation a à c)]],1,3)="OUI",9,IF(MID(REFERENCEMENT_FACADE[[#This Row],[≤ 6 m (situation a à c)]],1,3)="OUI",6,"")))))))))))</f>
        <v>10</v>
      </c>
      <c r="CI63" s="127" t="str">
        <f>IF(RECH_CATEGORIE=TRUE,IF((CATEG_VISEE=LISTES!$O$2),REFERENCEMENT_FACADE[[#This Row],[I]],
IF((CATEG_VISEE=LISTES!$O$3),REFERENCEMENT_FACADE[[#This Row],[II]],
IF((CATEG_VISEE=LISTES!$O$4),REFERENCEMENT_FACADE[[#This Row],[III]],
IF((CATEG_VISEE=LISTES!$O$5),REFERENCEMENT_FACADE[[#This Row],[IV]],"ERREUR")))),
REFERENCEMENT_FACADE[[#This Row],[I]]&amp;CHAR(10)&amp;REFERENCEMENT_FACADE[[#This Row],[II]]&amp;CHAR(10)&amp;REFERENCEMENT_FACADE[[#This Row],[III]]&amp;CHAR(10)&amp;REFERENCEMENT_FACADE[[#This Row],[IV]])</f>
        <v>4
4**
4**
4**</v>
      </c>
      <c r="CJ63" s="127" t="str">
        <f>IF(RECH_CATEGORIE=TRUE,IF(OR(REFERENCEMENT_FACADE[[#This Row],[I]]="NC",REFERENCEMENT_FACADE[[#This Row],[II]]="NC",REFERENCEMENT_FACADE[[#This Row],[III]]="NC",REFERENCEMENT_FACADE[[#This Row],[IV]]="NC"),"ERREUR",IF(MID(ZONE_SIS_VISEE,1,1)&lt;=MID(REFERENCEMENT_FACADE[[#This Row],[IV]],1,1),REFERENCEMENT_FACADE[[#Headers],[IV]],IF(MID(ZONE_SIS_VISEE,1,1)&lt;=MID(REFERENCEMENT_FACADE[[#This Row],[III]],1,1),REFERENCEMENT_FACADE[[#Headers],[III]],IF(MID(ZONE_SIS_VISEE,1,1)&lt;=MID(REFERENCEMENT_FACADE[[#This Row],[II]],1,1),REFERENCEMENT_FACADE[[#Headers],[II]],IF(MID(ZONE_SIS_VISEE,1,1)&lt;=MID(REFERENCEMENT_FACADE[[#This Row],[I]],1,1),REFERENCEMENT_FACADE[[#Headers],[I]],""))))),
REFERENCEMENT_FACADE[[#Headers],[I]]&amp;CHAR(10)&amp;REFERENCEMENT_FACADE[[#Headers],[II]]&amp;CHAR(10)&amp;REFERENCEMENT_FACADE[[#Headers],[III]]&amp;CHAR(10)&amp;REFERENCEMENT_FACADE[[#Headers],[IV]])</f>
        <v>I
II
III
IV</v>
      </c>
      <c r="CK63" s="127" t="str">
        <f>CONCATENATE(IF(MID(REFERENCEMENT_FACADE[[#This Row],[Charpente bois (NF DTU 31.1)]],1,3)="oui",LISTES!$Q$2,""),IF(AND(MID(REFERENCEMENT_FACADE[[#This Row],[COB (NF DTU 31.2)]],1,3)="oui",MID(REFERENCEMENT_FACADE[[#This Row],[Charpente bois (NF DTU 31.1)]],1,3)="oui")," / ",""),IF(MID(REFERENCEMENT_FACADE[[#This Row],[COB (NF DTU 31.2)]],1,3)="oui",LISTES!$Q$3,""),IF(OR(AND(MID(REFERENCEMENT_FACADE[[#This Row],[COB (NF DTU 31.2)]],1,3)="oui",MID(REFERENCEMENT_FACADE[[#This Row],[FOB (NF DTU 31.4)]],1,3)="oui"),AND(MID(REFERENCEMENT_FACADE[[#This Row],[COB (NF DTU 31.2)]],1,3)="oui",MID(REFERENCEMENT_FACADE[[#This Row],[CLT (Sous AT/DTA)]],1,3)="oui"))," / ",""),IF(MID(REFERENCEMENT_FACADE[[#This Row],[FOB (NF DTU 31.4)]],1,3)="oui",LISTES!$Q$4,""),IF(AND(MID(REFERENCEMENT_FACADE[[#This Row],[CLT (Sous AT/DTA)]],1,3)="oui",MID(REFERENCEMENT_FACADE[[#This Row],[FOB (NF DTU 31.4)]],1,3)="oui")," / ",""),IF(MID(REFERENCEMENT_FACADE[[#This Row],[CLT (Sous AT/DTA)]],1,3)="oui",LISTES!$Q$7,IF(MID(REFERENCEMENT_FACADE[[#This Row],[FOB (Sous AT/DTA/ATEx)]],1,3)="oui",LISTES!$Q$5,"")))</f>
        <v>FOB (Sous AT/DTA/ATEx)</v>
      </c>
      <c r="CL63" s="127" t="str">
        <f>IF(AND(RECH_HAUTEUR=TRUE,HAUT_VISEE&lt;&gt;"",SITUA_VISEE&lt;&gt;""),IF(MID(SITUA_VISEE,1,1)="d",
IF(MID(REFERENCEMENT_FACADE[[#This Row],[≤ 50 m (situation d)]],1,3)="OUI","≤ 50 m",IF(MID(REFERENCEMENT_FACADE[[#This Row],[≤ 40 m (situation d)]],1,3)="OUI","≤ 40 m",IF(MID(REFERENCEMENT_FACADE[[#This Row],[≤ 36 m (situation d)]],1,3)="OUI","≤ 36 m",IF(MID(REFERENCEMENT_FACADE[[#This Row],[≤ 34 m (situation d)]],1,3)="OUI","≤ 34 m",IF(MID(REFERENCEMENT_FACADE[[#This Row],[≤ 28 m (situation d)]],1,3)="OUI","≤ 28 m",IF(MID(REFERENCEMENT_FACADE[[#This Row],[≤ 18 m (situation d)]],1,3)="OUI","≤ 18 m",IF(MID(REFERENCEMENT_FACADE[[#This Row],[≤ 15 m (situation d)]],1,3)="OUI","≤ 15 m",IF(MID(REFERENCEMENT_FACADE[[#This Row],[≤ 10 m (situation d)]],1,3)="OUI","≤ 10 m",IF(MID(REFERENCEMENT_FACADE[[#This Row],[≤ 9 m (situation d)]],1,3)="OUI","≤ 9 m",IF(MID(REFERENCEMENT_FACADE[[#This Row],[≤ 6 m (situation d)]],1,3)="OUI","≤ 6 m","")))))))))),
IF(MID(REFERENCEMENT_FACADE[[#This Row],[≤ 50 m (situation a à c)]],1,3)="OUI","≤ 50 m",IF(MID(REFERENCEMENT_FACADE[[#This Row],[≤ 40 m (situation a à c)]],1,3)="OUI","≤ 40 m",IF(MID(REFERENCEMENT_FACADE[[#This Row],[≤ 36 m (situation a à c)]],1,3)="OUI","≤ 36 m",IF(MID(REFERENCEMENT_FACADE[[#This Row],[≤ 34 m (situation a à c)]],1,3)="OUI","≤ 34 m",IF(MID(REFERENCEMENT_FACADE[[#This Row],[≤ 28 m (situation a à c)]],1,3)="OUI","≤ 28 m",IF(MID(REFERENCEMENT_FACADE[[#This Row],[≤ 18 m (situation a à c)]],1,3)="OUI","≤ 18 m",IF(MID(REFERENCEMENT_FACADE[[#This Row],[≤ 15 m (situation a à c)]],1,3)="OUI","≤ 15 m",IF(MID(REFERENCEMENT_FACADE[[#This Row],[≤ 10 m (situation a à c)]],1,3)="OUI","≤ 10 m",IF(MID(REFERENCEMENT_FACADE[[#This Row],[≤ 9 m (situation a à c)]],1,3)="OUI","≤ 9 m",IF(MID(REFERENCEMENT_FACADE[[#This Row],[≤ 6 m (situation a à c)]],1,3)="OUI","≤ 6 m",""))))))))))),
CONCATENATE(IF(MID(REFERENCEMENT_FACADE[[#This Row],[≤ 50 m (situation a à c)]],1,3)="OUI","(Situation a à c) h≤ 50 m"&amp;CHAR(10),IF(MID(REFERENCEMENT_FACADE[[#This Row],[≤ 40 m (situation a à c)]],1,3)="OUI","(Situation a à c) h≤ 40 m"&amp;CHAR(10),IF(MID(REFERENCEMENT_FACADE[[#This Row],[≤ 36 m (situation a à c)]],1,3)="OUI","(Situation a à c) h≤ 36 m"&amp;CHAR(10),IF(MID(REFERENCEMENT_FACADE[[#This Row],[≤ 34 m (situation a à c)]],1,3)="OUI","(Situation a à c) h≤ 34 m"&amp;CHAR(10),IF(MID(REFERENCEMENT_FACADE[[#This Row],[≤ 28 m (situation a à c)]],1,3)="OUI","(Situation a à c) h≤ 28 m"&amp;CHAR(10),IF(MID(REFERENCEMENT_FACADE[[#This Row],[≤ 18 m (situation a à c)]],1,3)="OUI","(Situation a à c) h≤ 18 m"&amp;CHAR(10),IF(MID(REFERENCEMENT_FACADE[[#This Row],[≤ 15 m (situation a à c)]],1,3)="OUI","(Situation a à c) h≤ 15 m"&amp;CHAR(10),IF(MID(REFERENCEMENT_FACADE[[#This Row],[≤ 10 m (situation a à c)]],1,3)="OUI","(Situation a à c) h≤ 10 m"&amp;CHAR(10),IF(MID(REFERENCEMENT_FACADE[[#This Row],[≤ 9 m (situation a à c)]],1,3)="OUI","(Situation a à c) h≤ 9 m"&amp;CHAR(10),IF(MID(REFERENCEMENT_FACADE[[#This Row],[≤ 6 m (situation a à c)]],1,3)="OUI","(Situation a à c) h≤ 6 m"&amp;CHAR(10),"")))))))))),IF(MID(REFERENCEMENT_FACADE[[#This Row],[≤ 50 m (situation d)]],1,3)="OUI","(Situation d) h≤ 50 m",IF(MID(REFERENCEMENT_FACADE[[#This Row],[≤ 40 m (situation d)]],1,3)="OUI","(Situation d) h≤ 40 m",IF(MID(REFERENCEMENT_FACADE[[#This Row],[≤ 36 m (situation d)]],1,3)="OUI","(Situation d) h≤ 36 m",IF(MID(REFERENCEMENT_FACADE[[#This Row],[≤ 34 m (situation d)]],1,3)="OUI","(Situation d) h≤ 34 m",IF(MID(REFERENCEMENT_FACADE[[#This Row],[≤ 28 m (situation d)]],1,3)="OUI","(Situation d) h≤ 28 m",IF(MID(REFERENCEMENT_FACADE[[#This Row],[≤ 18 m (situation d)]],1,3)="OUI","(Situation d) h≤ 18 m",IF(MID(REFERENCEMENT_FACADE[[#This Row],[≤ 15 m (situation d)]],1,3)="OUI","(Situation d) h≤ 15 m",IF(MID(REFERENCEMENT_FACADE[[#This Row],[≤ 10 m (situation d)]],1,3)="OUI","(Situation d) h≤ 10 m",IF(MID(REFERENCEMENT_FACADE[[#This Row],[≤ 9 m (situation d)]],1,3)="OUI","(Situation d) h≤ 9 m",IF(MID(REFERENCEMENT_FACADE[[#This Row],[≤ 6 m (situation d)]],1,3)="OUI","(Situation d) h≤ 6 m",""))))))))))))</f>
        <v>(Situation a à c) h≤ 10 m
(Situation d) h≤ 6 m</v>
      </c>
      <c r="CM63" s="127" t="str">
        <f>IF(OR(RECH_HAUTEUR=FALSE,HAUT_VISEE="",SITUA_VISEE=""),REFERENCEMENT_FACADE[[#This Row],[Cas où rien n''est sélectionné en hauteur]],
IF((HAUT_VISEE&lt;=6),IF(OR(MID(SITUA_VISEE,1,1)="a",MID(SITUA_VISEE,1,1)="b",MID(SITUA_VISEE,1,1)="c"),REFERENCEMENT_FACADE[[#This Row],[≤ 6 m (a à c)]],REFERENCEMENT_FACADE[[#This Row],[≤ 6 m (d)]]),
IF(AND(6&lt;HAUT_VISEE,HAUT_VISEE&lt;=9),IF(OR(MID(SITUA_VISEE,1,1)="a",MID(SITUA_VISEE,1,1)="b",MID(SITUA_VISEE,1,1)="c"),REFERENCEMENT_FACADE[[#This Row],[≤ 9 m (a à c)]],REFERENCEMENT_FACADE[[#This Row],[≤ 9 m (d)]]),
IF(AND(9&lt;HAUT_VISEE,HAUT_VISEE&lt;=10),IF(OR(MID(SITUA_VISEE,1,1)="a",MID(SITUA_VISEE,1,1)="b",MID(SITUA_VISEE,1,1)="c"),REFERENCEMENT_FACADE[[#This Row],[≤ 10 m (a à c)]],REFERENCEMENT_FACADE[[#This Row],[≤ 10 m (d)]]),
IF(AND(10&lt;HAUT_VISEE,HAUT_VISEE&lt;=18),IF(OR(MID(SITUA_VISEE,1,1)="a",MID(SITUA_VISEE,1,1)="b",MID(SITUA_VISEE,1,1)="c"),REFERENCEMENT_FACADE[[#This Row],[≤ 18 m (a à c)]],REFERENCEMENT_FACADE[[#This Row],[≤ 18 m (d)]]),
IF(AND(18&lt;HAUT_VISEE,HAUT_VISEE&lt;=28),IF(OR(MID(SITUA_VISEE,1,1)="a",MID(SITUA_VISEE,1,1)="b",MID(SITUA_VISEE,1,1)="c"),REFERENCEMENT_FACADE[[#This Row],[≤ 28 m (a à c)]],REFERENCEMENT_FACADE[[#This Row],[≤ 28 m (d)]]),
IF(AND(28&lt;HAUT_VISEE,HAUT_VISEE&lt;=34),IF(OR(MID(SITUA_VISEE,1,1)="a",MID(SITUA_VISEE,1,1)="b",MID(SITUA_VISEE,1,1)="c"),REFERENCEMENT_FACADE[[#This Row],[≤ 34 m (a à c)]],REFERENCEMENT_FACADE[[#This Row],[≤ 34 m (d)]]),
IF(AND(34&lt;HAUT_VISEE,HAUT_VISEE&lt;=36),IF(OR(MID(SITUA_VISEE,1,1)="a",MID(SITUA_VISEE,1,1)="b",MID(SITUA_VISEE,1,1)="c"),REFERENCEMENT_FACADE[[#This Row],[≤ 36 m (a à c)]],REFERENCEMENT_FACADE[[#This Row],[≤ 36 m (d)]]),
IF(AND(36&lt;HAUT_VISEE,HAUT_VISEE&lt;=40),IF(OR(MID(SITUA_VISEE,1,1)="a",MID(SITUA_VISEE,1,1)="b",MID(SITUA_VISEE,1,1)="c"),REFERENCEMENT_FACADE[[#This Row],[≤ 40 m (a à c)]],REFERENCEMENT_FACADE[[#This Row],[≤ 40 m (d)]]),
IF(AND(40&lt;HAUT_VISEE,HAUT_VISEE&lt;=50),IF(OR(MID(SITUA_VISEE,1,1)="a",MID(SITUA_VISEE,1,1)="b",MID(SITUA_VISEE,1,1)="c"),REFERENCEMENT_FACADE[[#This Row],[≤ 50 m (a à c)]],REFERENCEMENT_FACADE[[#This Row],[≤ 50 m (d)]])))))))))))</f>
        <v xml:space="preserve"> - Comme mentionné au §2.4.6 de l’Avis technique, la limite de hauteur du domaine d’emploi indiquée ci-contre correspond au domaine d’emploi le plus restreint entre celui du PANOBLOC et celui du revêtement extérieur. Le Panobloc pouvant être utilisé en façade jusqu’en 4ième famille pour des bâtiments d’habitation et jusqu’à une hauteur de plancher bas de dernier niveau de 28m pour les ERP et ERT, et comme le référentiel de la famille de revêtement extérieur ci-contre vise des hauteurs moindre, c’est donc le référentiel du revêtement qui limite le domaine d’emploi.
Nb : Le critère de recherche par hauteur n'étant pas coché ou les données (hauteur ou situation) n'étant pas saisies, l'utilisateur est alerté qu'il peut exister des limites de hauteurs et des dispositions particulières données dans le référentiel technique du procédé qui ne sont pas affichées. 
Le logiciel peut les faire apparaitre, pour ce faire : 
 - la case de recherche en fonction de la hauteur doit être cochée ;
 - les données de hauteur ET de situation du bâtiment doivent être saisies.</v>
      </c>
      <c r="CN63" s="185">
        <f ca="1">REFERENCEMENT_FACADE[[#This Row],[VALIDITE]]</f>
        <v>1</v>
      </c>
      <c r="CO63" s="127">
        <f>IF(RECH_SUPPORT=TRUE,IF(MID(REFERENCEMENT_FACADE[[#This Row],[Colonne support visé]],1,3)="OUI",1,IF(OR(MID(REFERENCEMENT_FACADE[[#This Row],[Colonne support visé]],1,3)="non",MID(REFERENCEMENT_FACADE[[#This Row],[Colonne support visé]],1,2)="SO"),0,0)),1)</f>
        <v>1</v>
      </c>
      <c r="CP63" s="127">
        <f>IF(RECH_HAUTEUR=FALSE,1,IF(AND(MID(REFERENCEMENT_FACADE[[#This Row],[Colonne situation visé]],1,3)="oui",HAUT_VISEE&lt;=REFERENCEMENT_FACADE[[#This Row],[LIMITATION DE HAUTEUR DE FACADE]],HAUT_VISEE&lt;&gt;"",SITUA_VISEE&lt;&gt;""),1,IF(MID(REFERENCEMENT_FACADE[[#This Row],[Colonne situation visé]],1,3)="non",0,"ERREUR")))</f>
        <v>1</v>
      </c>
      <c r="CQ63" s="127">
        <f>IF(RECH_CATEGORIE=FALSE,1,IF(REFERENCEMENT_FACADE[[#This Row],[Colonne catégorie visée]]="ERREUR",0,IF(AND(RECH_CATEGORIE=TRUE,MATCH(VALUE(LEFT(REFERENCEMENT_FACADE[[#This Row],[Colonne zone visée]],1)),LISTE_ZONE_SISMIQUE,0)&gt;=MATCH(ZONE_SIS_VISEE,LISTE_ZONE_SISMIQUE,0),MATCH(REFERENCEMENT_FACADE[[#This Row],[Colonne catégorie visée]],LISTE_CATEGORIE_BATIMENT,0)&gt;=MATCH(CATEG_VISEE,LISTE_CATEGORIE_BATIMENT,0)),1,0)))</f>
        <v>1</v>
      </c>
      <c r="CR63" s="127">
        <f ca="1">IF(REFERENCEMENT_FACADE[[#This Row],[Eligibilité procédé]]&lt;&gt;0,COUNTIF(REFERENCEMENT_FACADE[Eligibilité procédé],"&lt;="&amp;REFERENCEMENT_FACADE[[#This Row],[Eligibilité procédé]])-COUNTIF(REFERENCEMENT_FACADE[Eligibilité procédé],"=0"),ROWS(REFERENCEMENT_FACADE[Ordre]))</f>
        <v>44</v>
      </c>
      <c r="CS63" s="127">
        <f ca="1">IF(COUNTIF((REFERENCEMENT_FACADE[[#This Row],[Validité]:[zone de simicité]]),"&lt;&gt;"&amp;"")=SUM(REFERENCEMENT_FACADE[[#This Row],[Validité]:[zone de simicité]]),ROW(REFERENCEMENT_FACADE[[#This Row],[zone de simicité]]),"")</f>
        <v>63</v>
      </c>
      <c r="CT63" s="48" t="str">
        <f>CONCATENATE(REFERENCEMENT_FACADE[[#This Row],[TYPE DE DOCUMENT DE REFERENCE]]," ",REFERENCEMENT_FACADE[[#This Row],[REF]]," du procédé ",REFERENCEMENT_FACADE[[#This Row],[NOM COMMERCIAL DU PROCEDE]]," : vise la pose sur : ",IF(MID(REFERENCEMENT_FACADE[[#This Row],[COB (NF DTU 31.2)]],1,3)="OUI","COB (NF DTU 31.2) ; ",""),IF(MID(REFERENCEMENT_FACADE[[#This Row],[CLT (Sous AT/DTA)]],1,3)="OUI","CLT (Sous AT/DTA)) ; ",""),IF(MID(REFERENCEMENT_FACADE[[#This Row],[FOB (NF DTU 31.4)]],1,3)="OUI","FOB (NF DTU 31.4) ; ",""),IF(MID(REFERENCEMENT_FACADE[[#This Row],[FOB (Sous AT/DTA/ATEx)]],1,3)="OUI","FOB (Sous AT/DTA/ATEx) ; ",""),"pour une hauteur max de ",REFERENCEMENT_FACADE[[#This Row],[LIMITATION DE HAUTEUR DE FACADE]],"m")</f>
        <v>Avis Technique 2.1/14-1636_V2 du procédé Façade PANOBLOC : vise la pose sur : FOB (Sous AT/DTA/ATEx) ; pour une hauteur max de 10m</v>
      </c>
    </row>
    <row r="64" spans="1:98" s="5" customFormat="1" ht="216" x14ac:dyDescent="0.3">
      <c r="A64" s="141">
        <v>44536</v>
      </c>
      <c r="B64" s="43" t="s">
        <v>116</v>
      </c>
      <c r="C64" s="125" t="s">
        <v>1592</v>
      </c>
      <c r="D64" s="43" t="s">
        <v>1446</v>
      </c>
      <c r="E64" s="43" t="s">
        <v>1696</v>
      </c>
      <c r="F64" s="43" t="s">
        <v>258</v>
      </c>
      <c r="G64" s="44" t="s">
        <v>1423</v>
      </c>
      <c r="H64" s="52" t="s">
        <v>27</v>
      </c>
      <c r="I64" s="53" t="s">
        <v>9</v>
      </c>
      <c r="J64" s="39" t="s">
        <v>10</v>
      </c>
      <c r="K64" s="39" t="s">
        <v>10</v>
      </c>
      <c r="L64" s="68" t="str">
        <f>IF(REFERENCEMENT_FACADE[[#This Row],[Charpente bois (NF DTU 31.1)]]="OUI","SO",IF(OR(REFERENCEMENT_FACADE[[#This Row],[FOB (Sous AT/DTA/ATEx)]]="OUI",REFERENCEMENT_FACADE[[#This Row],[FOB (NF DTU 31.4)]]="OUI"),"OUI","SO"))</f>
        <v>SO</v>
      </c>
      <c r="M64" s="54" t="s">
        <v>158</v>
      </c>
      <c r="N64" s="43" t="s">
        <v>9</v>
      </c>
      <c r="O64" s="43" t="s">
        <v>9</v>
      </c>
      <c r="P64" s="43" t="s">
        <v>9</v>
      </c>
      <c r="Q64" s="43" t="s">
        <v>10</v>
      </c>
      <c r="R64" s="43" t="s">
        <v>10</v>
      </c>
      <c r="S64" s="43" t="s">
        <v>10</v>
      </c>
      <c r="T64" s="43" t="s">
        <v>10</v>
      </c>
      <c r="U64" s="43" t="s">
        <v>10</v>
      </c>
      <c r="V64" s="43" t="s">
        <v>10</v>
      </c>
      <c r="W64" s="44" t="s">
        <v>10</v>
      </c>
      <c r="X64" s="43" t="s">
        <v>9</v>
      </c>
      <c r="Y64" s="43" t="s">
        <v>10</v>
      </c>
      <c r="Z64" s="43" t="s">
        <v>10</v>
      </c>
      <c r="AA64" s="43" t="s">
        <v>10</v>
      </c>
      <c r="AB64" s="43" t="s">
        <v>10</v>
      </c>
      <c r="AC64" s="43" t="s">
        <v>10</v>
      </c>
      <c r="AD64" s="43" t="s">
        <v>10</v>
      </c>
      <c r="AE64" s="43" t="s">
        <v>10</v>
      </c>
      <c r="AF64" s="43" t="s">
        <v>10</v>
      </c>
      <c r="AG64" s="44" t="s">
        <v>10</v>
      </c>
      <c r="AH64" s="163"/>
      <c r="AI64" s="164"/>
      <c r="AJ64" s="120" t="s">
        <v>1726</v>
      </c>
      <c r="AK64" s="120" t="s">
        <v>1726</v>
      </c>
      <c r="AL64" s="120" t="s">
        <v>1726</v>
      </c>
      <c r="AM64" s="41"/>
      <c r="AN64" s="41"/>
      <c r="AO64" s="41"/>
      <c r="AP64" s="41"/>
      <c r="AQ64" s="41"/>
      <c r="AR64" s="41"/>
      <c r="AS64" s="41"/>
      <c r="AT64" s="120" t="s">
        <v>1726</v>
      </c>
      <c r="AU64" s="41"/>
      <c r="AV64" s="41"/>
      <c r="AW64" s="41"/>
      <c r="AX64" s="41"/>
      <c r="AY64" s="41"/>
      <c r="AZ64" s="41"/>
      <c r="BA64" s="41"/>
      <c r="BB64" s="41"/>
      <c r="BC64" s="41"/>
      <c r="BD64" s="84" t="s">
        <v>1408</v>
      </c>
      <c r="BE64" s="42">
        <v>4</v>
      </c>
      <c r="BF64" s="43">
        <v>2</v>
      </c>
      <c r="BG64" s="43">
        <v>1</v>
      </c>
      <c r="BH64" s="43">
        <v>1</v>
      </c>
      <c r="BI64" s="84"/>
      <c r="BJ64" s="40" t="s">
        <v>1394</v>
      </c>
      <c r="BK64" s="158" t="s">
        <v>701</v>
      </c>
      <c r="BL64" s="42">
        <v>0</v>
      </c>
      <c r="BM64" s="43" t="s">
        <v>259</v>
      </c>
      <c r="BN64" s="43" t="s">
        <v>12</v>
      </c>
      <c r="BO64" s="43" t="s">
        <v>260</v>
      </c>
      <c r="BP64" s="87">
        <v>44278</v>
      </c>
      <c r="BQ64" s="87">
        <v>44487</v>
      </c>
      <c r="BR64" s="87">
        <v>45473</v>
      </c>
      <c r="BS64" s="123">
        <f ca="1">+(REFERENCEMENT_FACADE[[#This Row],[AVIS LIMITE AU / VALIDITE]]&gt;=TODAY())*1</f>
        <v>0</v>
      </c>
      <c r="BT64" s="43" t="s">
        <v>9</v>
      </c>
      <c r="BU64" s="43" t="str">
        <f ca="1">IF(REFERENCEMENT_FACADE[[#This Row],[ -&gt; AT/DTA : Sur liste verte C2p (OUI/NON)
-&gt; ATex (Avis favorable / Avis défavorable)
-&gt; Autre : SO]]&lt;&gt;"",IF(AND(OR(REFERENCEMENT_FACADE[[#This Row],[ -&gt; AT/DTA : Sur liste verte C2p (OUI/NON)
-&gt; ATex (Avis favorable / Avis défavorable)
-&gt; Autre : SO]]="OUI",REFERENCEMENT_FACADE[[#This Row],[ -&gt; AT/DTA : Sur liste verte C2p (OUI/NON)
-&gt; ATex (Avis favorable / Avis défavorable)
-&gt; Autre : SO]]="FAVORABLE",REFERENCEMENT_FACADE[[#This Row],[ -&gt; AT/DTA : Sur liste verte C2p (OUI/NON)
-&gt; ATex (Avis favorable / Avis défavorable)
-&gt; Autre : SO]]="SO
(DTU)",REFERENCEMENT_FACADE[[#This Row],[ -&gt; AT/DTA : Sur liste verte C2p (OUI/NON)
-&gt; ATex (Avis favorable / Avis défavorable)
-&gt; Autre : SO]]="SO 
(RECO -RAGE)",REFERENCEMENT_FACADE[[#This Row],[ -&gt; AT/DTA : Sur liste verte C2p (OUI/NON)
-&gt; ATex (Avis favorable / Avis défavorable)
-&gt; Autre : SO]]="OUI AVEC UN SUIVI DU RETOUR D'EXPERIENCE",
REFERENCEMENT_FACADE[[#This Row],[ -&gt; AT/DTA : Sur liste verte C2p (OUI/NON)
-&gt; ATex (Avis favorable / Avis défavorable)
-&gt; Autre : SO]]="SO 
(RP)"),REFERENCEMENT_FACADE[[#This Row],[VALIDITE]]=1),"TC",IF(REFERENCEMENT_FACADE[[#This Row],[VALIDITE]]=0,"TNC"&amp;CHAR(10)&amp;"(L'évaluation technique n'est plus valide)",IF(REFERENCEMENT_FACADE[[#This Row],[TYPE DE DOCUMENT DE REFERENCE]]="Appréciation Technique de Transition","TNC"&amp;CHAR(10)&amp;"(Les Appréciations Techniques de Transition ne sont pas reconnues en technique courante)",IF(REFERENCEMENT_FACADE[[#This Row],[ -&gt; AT/DTA : Sur liste verte C2p (OUI/NON)
-&gt; ATex (Avis favorable / Avis défavorable)
-&gt; Autre : SO]]="NON (EVALUATION RECENTE)","TNC"&amp;CHAR(10)&amp;"(Non sur liste verte de la C2p à date de référencement / EVALUATION RECENTE)","TNC"&amp;CHAR(10)&amp;"(N'est pas sur liste verte de la C2p à date du référencement)")))))</f>
        <v>TNC
(L'évaluation technique n'est plus valide)</v>
      </c>
      <c r="BV64" s="44" t="s">
        <v>819</v>
      </c>
      <c r="BW64" s="42"/>
      <c r="BX64" s="43"/>
      <c r="BY64" s="44"/>
      <c r="BZ64" s="58" t="s">
        <v>657</v>
      </c>
      <c r="CA64" s="134" t="s">
        <v>542</v>
      </c>
      <c r="CB64" s="136"/>
      <c r="CC64" s="48" t="str">
        <f>IF(OR(REFERENCEMENT_FACADE[[#This Row],[TYPE DE DOCUMENT DE REFERENCE]]="Document Technique d'Application (DTA)",REFERENCEMENT_FACADE[[#This Row],[TYPE DE DOCUMENT DE REFERENCE]]="Avis Technique"),CONCATENATE("https://evaluation.cstb.fr/fr/avis-technique/detail/",SUBSTITUTE(REFERENCEMENT_FACADE[[#This Row],[REF]],"/","-"),"/"),IF(REFERENCEMENT_FACADE[[#This Row],[TYPE DE DOCUMENT DE REFERENCE]]=("Appréciation Technique d'Expérimentation (ATEx cas a)"),CONCATENATE("https://evaluation.cstb.fr/fr/appreciation-technique-expertise-atex/detail/",SUBSTITUTE(REFERENCEMENT_FACADE[[#This Row],[REF]],"_","-"),"/"),CONCATENATE("https://evaluation.cstb.fr/fr/appreciation-technique-transition-att/download/att-",SUBSTITUTE(SUBSTITUTE(REFERENCEMENT_FACADE[[#This Row],[REF]],"/","-"),"_","-"),"/")))</f>
        <v>https://evaluation.cstb.fr/fr/avis-technique/detail/2.2-21-1813_V1/</v>
      </c>
      <c r="CD64" s="48"/>
      <c r="CE64" s="48" t="str">
        <f>CONCATENATE(IF(REFERENCEMENT_FACADE[[#This Row],[Ancienne version]]=""," ",CONCATENATE(IF(OR(REFERENCEMENT_FACADE[[#This Row],[TYPE DE DOCUMENT DE REFERENCE]]="Avis Technique",REFERENCEMENT_FACADE[[#This Row],[TYPE DE DOCUMENT DE REFERENCE]]="ATEx"),"L'","Le "),REFERENCEMENT_FACADE[[#This Row],[TYPE DE DOCUMENT DE REFERENCE]]," n°",REFERENCEMENT_FACADE[[#This Row],[REF]]," annule et remplace ",IF(OR(REFERENCEMENT_FACADE[[#This Row],[TYPE DE DOCUMENT DE REFERENCE]]="Avis Technique",REFERENCEMENT_FACADE[[#This Row],[TYPE DE DOCUMENT DE REFERENCE]]="ATEx"),"l' ","le "),REFERENCEMENT_FACADE[[#This Row],[TYPE DE DOCUMENT DE REFERENCE]]," n° ",REFERENCEMENT_FACADE[[#This Row],[Ancienne version]])),
IF(AND(REFERENCEMENT_FACADE[[#This Row],[Ancienne version]]&lt;&gt;"",REFERENCEMENT_FACADE[[#This Row],[ -&gt; AT/DTA : Sur liste verte C2p (OUI/NON)
-&gt; ATex (Avis favorable / Avis défavorable)
-&gt; Autre : SO]]="OUI"),CHAR(10),""),
IF(REFERENCEMENT_FACADE[[#This Row],[ -&gt; AT/DTA : Sur liste verte C2p (OUI/NON)
-&gt; ATex (Avis favorable / Avis défavorable)
-&gt; Autre : SO]]="OUI","Sur liste verte de la C2p à la date du référencement",""))</f>
        <v xml:space="preserve"> Sur liste verte de la C2p à la date du référencement</v>
      </c>
      <c r="CF64" s="48" t="str">
        <f>IF((SUPP_VISE=LISTES!$Q$2),REFERENCEMENT_FACADE[[#This Row],[Charpente bois (NF DTU 31.1)]],
IF((SUPP_VISE=LISTES!$Q$3),REFERENCEMENT_FACADE[[#This Row],[COB (NF DTU 31.2)]],
IF((SUPP_VISE=LISTES!$Q$4),REFERENCEMENT_FACADE[[#This Row],[FOB (NF DTU 31.4)]],
IF((SUPP_VISE=LISTES!$Q$5),REFERENCEMENT_FACADE[[#This Row],[FOB (Sous AT/DTA/ATEx)]],
IF((SUPP_VISE=LISTES!$Q$6),REFERENCEMENT_FACADE[[#This Row],[FOB (NF DTU 31.4 et/ou Sous AT/DTA/Atex)]],
IF((SUPP_VISE=LISTES!$Q$7),REFERENCEMENT_FACADE[[#This Row],[CLT (Sous AT/DTA)]],"ERREUR"))))))</f>
        <v>ERREUR</v>
      </c>
      <c r="CG64" s="48" t="str">
        <f>IF((HAUT_VISEE&lt;=6),IF(OR(MID(SITUA_VISEE,1,1)="a",MID(SITUA_VISEE,1,1)="b",MID(SITUA_VISEE,1,1)="c"),REFERENCEMENT_FACADE[[#This Row],[≤ 6 m (situation a à c)]],REFERENCEMENT_FACADE[[#This Row],[≤ 6 m (situation d)]]),
IF(AND(6&lt;HAUT_VISEE,HAUT_VISEE&lt;=9),IF(OR(MID(SITUA_VISEE,1,1)="a",MID(SITUA_VISEE,1,1)="b",MID(SITUA_VISEE,1,1)="c"),REFERENCEMENT_FACADE[[#This Row],[≤ 9 m (situation a à c)]],REFERENCEMENT_FACADE[[#This Row],[≤ 9 m (situation d)]]),
IF(AND(9&lt;HAUT_VISEE,HAUT_VISEE&lt;=10),IF(OR(MID(SITUA_VISEE,1,1)="a",MID(SITUA_VISEE,1,1)="b",MID(SITUA_VISEE,1,1)="c"),REFERENCEMENT_FACADE[[#This Row],[≤ 10 m (situation a à c)]],REFERENCEMENT_FACADE[[#This Row],[≤ 10 m (situation d)]]),
IF(AND(10&lt;HAUT_VISEE,HAUT_VISEE&lt;=18),IF(OR(MID(SITUA_VISEE,1,1)="a",MID(SITUA_VISEE,1,1)="b",MID(SITUA_VISEE,1,1)="c"),REFERENCEMENT_FACADE[[#This Row],[≤ 15 m (situation a à c)]],REFERENCEMENT_FACADE[[#This Row],[≤ 15 m (situation d)]]),
IF(AND(10&lt;HAUT_VISEE,HAUT_VISEE&lt;=18),IF(OR(MID(SITUA_VISEE,1,1)="a",MID(SITUA_VISEE,1,1)="b",MID(SITUA_VISEE,1,1)="c"),REFERENCEMENT_FACADE[[#This Row],[≤ 18 m (situation a à c)]],REFERENCEMENT_FACADE[[#This Row],[≤ 18 m (situation d)]]),
IF(AND(18&lt;HAUT_VISEE,HAUT_VISEE&lt;=28),IF(OR(MID(SITUA_VISEE,1,1)="a",MID(SITUA_VISEE,1,1)="b",MID(SITUA_VISEE,1,1)="c"),REFERENCEMENT_FACADE[[#This Row],[≤ 28 m (situation a à c)]],REFERENCEMENT_FACADE[[#This Row],[≤ 28 m (situation d)]]),
IF(AND(28&lt;HAUT_VISEE,HAUT_VISEE&lt;=34),IF(OR(MID(SITUA_VISEE,1,1)="a",MID(SITUA_VISEE,1,1)="b",MID(SITUA_VISEE,1,1)="c"),REFERENCEMENT_FACADE[[#This Row],[≤ 34 m (situation a à c)]],REFERENCEMENT_FACADE[[#This Row],[≤ 34 m (situation d)]]),
IF(AND(34&lt;HAUT_VISEE,HAUT_VISEE&lt;=36),IF(OR(MID(SITUA_VISEE,1,1)="a",MID(SITUA_VISEE,1,1)="b",MID(SITUA_VISEE,1,1)="c"),REFERENCEMENT_FACADE[[#This Row],[≤ 36 m (situation a à c)]],REFERENCEMENT_FACADE[[#This Row],[≤ 36 m (situation d)]]),
IF(AND(36&lt;HAUT_VISEE,HAUT_VISEE&lt;=40),IF(OR(MID(SITUA_VISEE,1,1)="a",MID(SITUA_VISEE,1,1)="b",MID(SITUA_VISEE,1,1)="c"),REFERENCEMENT_FACADE[[#This Row],[≤ 40 m (situation a à c)]],REFERENCEMENT_FACADE[[#This Row],[≤ 40 m (situation d)]]),
IF(AND(40&lt;HAUT_VISEE,HAUT_VISEE&lt;=50),IF(OR(MID(SITUA_VISEE,1,1)="a",MID(SITUA_VISEE,1,1)="b",MID(SITUA_VISEE,1,1)="c"),REFERENCEMENT_FACADE[[#This Row],[≤ 50 m (situation a à c)]],REFERENCEMENT_FACADE[[#This Row],[≤ 50 m (situation d)]]),"ERREUR"))))))))))</f>
        <v>OUI</v>
      </c>
      <c r="CH64" s="48">
        <f>IF(MID(SITUA_VISEE,1,1)="d",
IF(MID(REFERENCEMENT_FACADE[[#This Row],[≤ 50 m (situation d)]],1,3)="OUI",50,IF(MID(REFERENCEMENT_FACADE[[#This Row],[≤ 40 m (situation d)]],1,3)="OUI",40,IF(MID(REFERENCEMENT_FACADE[[#This Row],[≤ 36 m (situation d)]],1,3)="OUI",36,IF(MID(REFERENCEMENT_FACADE[[#This Row],[≤ 34 m (situation d)]],1,3)="OUI",34,IF(MID(REFERENCEMENT_FACADE[[#This Row],[≤ 28 m (situation d)]],1,3)="OUI",28,IF(MID(REFERENCEMENT_FACADE[[#This Row],[≤ 18 m (situation d)]],1,3)="OUI",18,IF(MID(REFERENCEMENT_FACADE[[#This Row],[≤ 15 m (situation d)]],1,3)="OUI",15,IF(MID(REFERENCEMENT_FACADE[[#This Row],[≤ 10 m (situation d)]],1,3)="OUI",10,IF(MID(REFERENCEMENT_FACADE[[#This Row],[≤ 9 m (situation d)]],1,3)="OUI",9,IF(MID(REFERENCEMENT_FACADE[[#This Row],[≤ 6 m (situation d)]],1,3)="OUI",6,"")))))))))),
IF(MID(REFERENCEMENT_FACADE[[#This Row],[≤ 50 m (situation a à c)]],1,3)="OUI",50,IF(MID(REFERENCEMENT_FACADE[[#This Row],[≤ 40 m (situation a à c)]],1,3)="OUI",40,IF(MID(REFERENCEMENT_FACADE[[#This Row],[≤ 36 m (situation a à c)]],1,3)="OUI",36,IF(MID(REFERENCEMENT_FACADE[[#This Row],[≤ 34 m (situation a à c)]],1,3)="OUI",34,IF(MID(REFERENCEMENT_FACADE[[#This Row],[≤ 28 m (situation a à c)]],1,3)="OUI",28,IF(MID(REFERENCEMENT_FACADE[[#This Row],[≤ 18 m (situation a à c)]],1,3)="OUI",18,IF(MID(REFERENCEMENT_FACADE[[#This Row],[≤ 15 m (situation a à c)]],1,3)="OUI",15,IF(MID(REFERENCEMENT_FACADE[[#This Row],[≤ 10 m (situation a à c)]],1,3)="OUI",10,IF(MID(REFERENCEMENT_FACADE[[#This Row],[≤ 9 m (situation a à c)]],1,3)="OUI",9,IF(MID(REFERENCEMENT_FACADE[[#This Row],[≤ 6 m (situation a à c)]],1,3)="OUI",6,"")))))))))))</f>
        <v>10</v>
      </c>
      <c r="CI64" s="48" t="str">
        <f>IF(RECH_CATEGORIE=TRUE,IF((CATEG_VISEE=LISTES!$O$2),REFERENCEMENT_FACADE[[#This Row],[I]],
IF((CATEG_VISEE=LISTES!$O$3),REFERENCEMENT_FACADE[[#This Row],[II]],
IF((CATEG_VISEE=LISTES!$O$4),REFERENCEMENT_FACADE[[#This Row],[III]],
IF((CATEG_VISEE=LISTES!$O$5),REFERENCEMENT_FACADE[[#This Row],[IV]],"ERREUR")))),
REFERENCEMENT_FACADE[[#This Row],[I]]&amp;CHAR(10)&amp;REFERENCEMENT_FACADE[[#This Row],[II]]&amp;CHAR(10)&amp;REFERENCEMENT_FACADE[[#This Row],[III]]&amp;CHAR(10)&amp;REFERENCEMENT_FACADE[[#This Row],[IV]])</f>
        <v>4
2
1
1</v>
      </c>
      <c r="CJ64" s="48" t="str">
        <f>IF(RECH_CATEGORIE=TRUE,IF(OR(REFERENCEMENT_FACADE[[#This Row],[I]]="NC",REFERENCEMENT_FACADE[[#This Row],[II]]="NC",REFERENCEMENT_FACADE[[#This Row],[III]]="NC",REFERENCEMENT_FACADE[[#This Row],[IV]]="NC"),"ERREUR",IF(MID(ZONE_SIS_VISEE,1,1)&lt;=MID(REFERENCEMENT_FACADE[[#This Row],[IV]],1,1),REFERENCEMENT_FACADE[[#Headers],[IV]],IF(MID(ZONE_SIS_VISEE,1,1)&lt;=MID(REFERENCEMENT_FACADE[[#This Row],[III]],1,1),REFERENCEMENT_FACADE[[#Headers],[III]],IF(MID(ZONE_SIS_VISEE,1,1)&lt;=MID(REFERENCEMENT_FACADE[[#This Row],[II]],1,1),REFERENCEMENT_FACADE[[#Headers],[II]],IF(MID(ZONE_SIS_VISEE,1,1)&lt;=MID(REFERENCEMENT_FACADE[[#This Row],[I]],1,1),REFERENCEMENT_FACADE[[#Headers],[I]],""))))),
REFERENCEMENT_FACADE[[#Headers],[I]]&amp;CHAR(10)&amp;REFERENCEMENT_FACADE[[#Headers],[II]]&amp;CHAR(10)&amp;REFERENCEMENT_FACADE[[#Headers],[III]]&amp;CHAR(10)&amp;REFERENCEMENT_FACADE[[#Headers],[IV]])</f>
        <v>I
II
III
IV</v>
      </c>
      <c r="CK64" s="48" t="str">
        <f>CONCATENATE(IF(MID(REFERENCEMENT_FACADE[[#This Row],[Charpente bois (NF DTU 31.1)]],1,3)="oui",LISTES!$Q$2,""),IF(AND(MID(REFERENCEMENT_FACADE[[#This Row],[COB (NF DTU 31.2)]],1,3)="oui",MID(REFERENCEMENT_FACADE[[#This Row],[Charpente bois (NF DTU 31.1)]],1,3)="oui")," / ",""),IF(MID(REFERENCEMENT_FACADE[[#This Row],[COB (NF DTU 31.2)]],1,3)="oui",LISTES!$Q$3,""),IF(OR(AND(MID(REFERENCEMENT_FACADE[[#This Row],[COB (NF DTU 31.2)]],1,3)="oui",MID(REFERENCEMENT_FACADE[[#This Row],[FOB (NF DTU 31.4)]],1,3)="oui"),AND(MID(REFERENCEMENT_FACADE[[#This Row],[COB (NF DTU 31.2)]],1,3)="oui",MID(REFERENCEMENT_FACADE[[#This Row],[CLT (Sous AT/DTA)]],1,3)="oui"))," / ",""),IF(MID(REFERENCEMENT_FACADE[[#This Row],[FOB (NF DTU 31.4)]],1,3)="oui",LISTES!$Q$4,""),IF(AND(MID(REFERENCEMENT_FACADE[[#This Row],[CLT (Sous AT/DTA)]],1,3)="oui",MID(REFERENCEMENT_FACADE[[#This Row],[FOB (NF DTU 31.4)]],1,3)="oui")," / ",""),IF(MID(REFERENCEMENT_FACADE[[#This Row],[CLT (Sous AT/DTA)]],1,3)="oui",LISTES!$Q$7,IF(MID(REFERENCEMENT_FACADE[[#This Row],[FOB (Sous AT/DTA/ATEx)]],1,3)="oui",LISTES!$Q$5,"")))</f>
        <v>COB (NF DTU 31.2) / CLT (Sous AT/DTA)</v>
      </c>
      <c r="CL64" s="48" t="str">
        <f>IF(AND(RECH_HAUTEUR=TRUE,HAUT_VISEE&lt;&gt;"",SITUA_VISEE&lt;&gt;""),IF(MID(SITUA_VISEE,1,1)="d",
IF(MID(REFERENCEMENT_FACADE[[#This Row],[≤ 50 m (situation d)]],1,3)="OUI","≤ 50 m",IF(MID(REFERENCEMENT_FACADE[[#This Row],[≤ 40 m (situation d)]],1,3)="OUI","≤ 40 m",IF(MID(REFERENCEMENT_FACADE[[#This Row],[≤ 36 m (situation d)]],1,3)="OUI","≤ 36 m",IF(MID(REFERENCEMENT_FACADE[[#This Row],[≤ 34 m (situation d)]],1,3)="OUI","≤ 34 m",IF(MID(REFERENCEMENT_FACADE[[#This Row],[≤ 28 m (situation d)]],1,3)="OUI","≤ 28 m",IF(MID(REFERENCEMENT_FACADE[[#This Row],[≤ 18 m (situation d)]],1,3)="OUI","≤ 18 m",IF(MID(REFERENCEMENT_FACADE[[#This Row],[≤ 15 m (situation d)]],1,3)="OUI","≤ 15 m",IF(MID(REFERENCEMENT_FACADE[[#This Row],[≤ 10 m (situation d)]],1,3)="OUI","≤ 10 m",IF(MID(REFERENCEMENT_FACADE[[#This Row],[≤ 9 m (situation d)]],1,3)="OUI","≤ 9 m",IF(MID(REFERENCEMENT_FACADE[[#This Row],[≤ 6 m (situation d)]],1,3)="OUI","≤ 6 m","")))))))))),
IF(MID(REFERENCEMENT_FACADE[[#This Row],[≤ 50 m (situation a à c)]],1,3)="OUI","≤ 50 m",IF(MID(REFERENCEMENT_FACADE[[#This Row],[≤ 40 m (situation a à c)]],1,3)="OUI","≤ 40 m",IF(MID(REFERENCEMENT_FACADE[[#This Row],[≤ 36 m (situation a à c)]],1,3)="OUI","≤ 36 m",IF(MID(REFERENCEMENT_FACADE[[#This Row],[≤ 34 m (situation a à c)]],1,3)="OUI","≤ 34 m",IF(MID(REFERENCEMENT_FACADE[[#This Row],[≤ 28 m (situation a à c)]],1,3)="OUI","≤ 28 m",IF(MID(REFERENCEMENT_FACADE[[#This Row],[≤ 18 m (situation a à c)]],1,3)="OUI","≤ 18 m",IF(MID(REFERENCEMENT_FACADE[[#This Row],[≤ 15 m (situation a à c)]],1,3)="OUI","≤ 15 m",IF(MID(REFERENCEMENT_FACADE[[#This Row],[≤ 10 m (situation a à c)]],1,3)="OUI","≤ 10 m",IF(MID(REFERENCEMENT_FACADE[[#This Row],[≤ 9 m (situation a à c)]],1,3)="OUI","≤ 9 m",IF(MID(REFERENCEMENT_FACADE[[#This Row],[≤ 6 m (situation a à c)]],1,3)="OUI","≤ 6 m",""))))))))))),
CONCATENATE(IF(MID(REFERENCEMENT_FACADE[[#This Row],[≤ 50 m (situation a à c)]],1,3)="OUI","(Situation a à c) h≤ 50 m"&amp;CHAR(10),IF(MID(REFERENCEMENT_FACADE[[#This Row],[≤ 40 m (situation a à c)]],1,3)="OUI","(Situation a à c) h≤ 40 m"&amp;CHAR(10),IF(MID(REFERENCEMENT_FACADE[[#This Row],[≤ 36 m (situation a à c)]],1,3)="OUI","(Situation a à c) h≤ 36 m"&amp;CHAR(10),IF(MID(REFERENCEMENT_FACADE[[#This Row],[≤ 34 m (situation a à c)]],1,3)="OUI","(Situation a à c) h≤ 34 m"&amp;CHAR(10),IF(MID(REFERENCEMENT_FACADE[[#This Row],[≤ 28 m (situation a à c)]],1,3)="OUI","(Situation a à c) h≤ 28 m"&amp;CHAR(10),IF(MID(REFERENCEMENT_FACADE[[#This Row],[≤ 18 m (situation a à c)]],1,3)="OUI","(Situation a à c) h≤ 18 m"&amp;CHAR(10),IF(MID(REFERENCEMENT_FACADE[[#This Row],[≤ 15 m (situation a à c)]],1,3)="OUI","(Situation a à c) h≤ 15 m"&amp;CHAR(10),IF(MID(REFERENCEMENT_FACADE[[#This Row],[≤ 10 m (situation a à c)]],1,3)="OUI","(Situation a à c) h≤ 10 m"&amp;CHAR(10),IF(MID(REFERENCEMENT_FACADE[[#This Row],[≤ 9 m (situation a à c)]],1,3)="OUI","(Situation a à c) h≤ 9 m"&amp;CHAR(10),IF(MID(REFERENCEMENT_FACADE[[#This Row],[≤ 6 m (situation a à c)]],1,3)="OUI","(Situation a à c) h≤ 6 m"&amp;CHAR(10),"")))))))))),IF(MID(REFERENCEMENT_FACADE[[#This Row],[≤ 50 m (situation d)]],1,3)="OUI","(Situation d) h≤ 50 m",IF(MID(REFERENCEMENT_FACADE[[#This Row],[≤ 40 m (situation d)]],1,3)="OUI","(Situation d) h≤ 40 m",IF(MID(REFERENCEMENT_FACADE[[#This Row],[≤ 36 m (situation d)]],1,3)="OUI","(Situation d) h≤ 36 m",IF(MID(REFERENCEMENT_FACADE[[#This Row],[≤ 34 m (situation d)]],1,3)="OUI","(Situation d) h≤ 34 m",IF(MID(REFERENCEMENT_FACADE[[#This Row],[≤ 28 m (situation d)]],1,3)="OUI","(Situation d) h≤ 28 m",IF(MID(REFERENCEMENT_FACADE[[#This Row],[≤ 18 m (situation d)]],1,3)="OUI","(Situation d) h≤ 18 m",IF(MID(REFERENCEMENT_FACADE[[#This Row],[≤ 15 m (situation d)]],1,3)="OUI","(Situation d) h≤ 15 m",IF(MID(REFERENCEMENT_FACADE[[#This Row],[≤ 10 m (situation d)]],1,3)="OUI","(Situation d) h≤ 10 m",IF(MID(REFERENCEMENT_FACADE[[#This Row],[≤ 9 m (situation d)]],1,3)="OUI","(Situation d) h≤ 9 m",IF(MID(REFERENCEMENT_FACADE[[#This Row],[≤ 6 m (situation d)]],1,3)="OUI","(Situation d) h≤ 6 m",""))))))))))))</f>
        <v>(Situation a à c) h≤ 10 m
(Situation d) h≤ 6 m</v>
      </c>
      <c r="CM64" s="48" t="str">
        <f>IF(OR(RECH_HAUTEUR=FALSE,HAUT_VISEE="",SITUA_VISEE=""),REFERENCEMENT_FACADE[[#This Row],[Cas où rien n''est sélectionné en hauteur]],
IF((HAUT_VISEE&lt;=6),IF(OR(MID(SITUA_VISEE,1,1)="a",MID(SITUA_VISEE,1,1)="b",MID(SITUA_VISEE,1,1)="c"),REFERENCEMENT_FACADE[[#This Row],[≤ 6 m (a à c)]],REFERENCEMENT_FACADE[[#This Row],[≤ 6 m (d)]]),
IF(AND(6&lt;HAUT_VISEE,HAUT_VISEE&lt;=9),IF(OR(MID(SITUA_VISEE,1,1)="a",MID(SITUA_VISEE,1,1)="b",MID(SITUA_VISEE,1,1)="c"),REFERENCEMENT_FACADE[[#This Row],[≤ 9 m (a à c)]],REFERENCEMENT_FACADE[[#This Row],[≤ 9 m (d)]]),
IF(AND(9&lt;HAUT_VISEE,HAUT_VISEE&lt;=10),IF(OR(MID(SITUA_VISEE,1,1)="a",MID(SITUA_VISEE,1,1)="b",MID(SITUA_VISEE,1,1)="c"),REFERENCEMENT_FACADE[[#This Row],[≤ 10 m (a à c)]],REFERENCEMENT_FACADE[[#This Row],[≤ 10 m (d)]]),
IF(AND(10&lt;HAUT_VISEE,HAUT_VISEE&lt;=18),IF(OR(MID(SITUA_VISEE,1,1)="a",MID(SITUA_VISEE,1,1)="b",MID(SITUA_VISEE,1,1)="c"),REFERENCEMENT_FACADE[[#This Row],[≤ 18 m (a à c)]],REFERENCEMENT_FACADE[[#This Row],[≤ 18 m (d)]]),
IF(AND(18&lt;HAUT_VISEE,HAUT_VISEE&lt;=28),IF(OR(MID(SITUA_VISEE,1,1)="a",MID(SITUA_VISEE,1,1)="b",MID(SITUA_VISEE,1,1)="c"),REFERENCEMENT_FACADE[[#This Row],[≤ 28 m (a à c)]],REFERENCEMENT_FACADE[[#This Row],[≤ 28 m (d)]]),
IF(AND(28&lt;HAUT_VISEE,HAUT_VISEE&lt;=34),IF(OR(MID(SITUA_VISEE,1,1)="a",MID(SITUA_VISEE,1,1)="b",MID(SITUA_VISEE,1,1)="c"),REFERENCEMENT_FACADE[[#This Row],[≤ 34 m (a à c)]],REFERENCEMENT_FACADE[[#This Row],[≤ 34 m (d)]]),
IF(AND(34&lt;HAUT_VISEE,HAUT_VISEE&lt;=36),IF(OR(MID(SITUA_VISEE,1,1)="a",MID(SITUA_VISEE,1,1)="b",MID(SITUA_VISEE,1,1)="c"),REFERENCEMENT_FACADE[[#This Row],[≤ 36 m (a à c)]],REFERENCEMENT_FACADE[[#This Row],[≤ 36 m (d)]]),
IF(AND(36&lt;HAUT_VISEE,HAUT_VISEE&lt;=40),IF(OR(MID(SITUA_VISEE,1,1)="a",MID(SITUA_VISEE,1,1)="b",MID(SITUA_VISEE,1,1)="c"),REFERENCEMENT_FACADE[[#This Row],[≤ 40 m (a à c)]],REFERENCEMENT_FACADE[[#This Row],[≤ 40 m (d)]]),
IF(AND(40&lt;HAUT_VISEE,HAUT_VISEE&lt;=50),IF(OR(MID(SITUA_VISEE,1,1)="a",MID(SITUA_VISEE,1,1)="b",MID(SITUA_VISEE,1,1)="c"),REFERENCEMENT_FACADE[[#This Row],[≤ 50 m (a à c)]],REFERENCEMENT_FACADE[[#This Row],[≤ 50 m (d)]])))))))))))</f>
        <v>Nb : Le critère de recherche par hauteur n'étant pas coché ou les données (hauteur ou situation) n'étant pas saisies, l'utilisateur est alerté qu'il peut exister des limites de hauteurs et des dispositions particulières données dans le référentiel technique du procédé qui ne sont pas affichées. 
Le logiciel peut les faire apparaitre, pour ce faire : 
 - la case de recherche en fonction de la hauteur doit être cochée ;
 - les données de hauteur ET de situation du bâtiment doivent être saisies.</v>
      </c>
      <c r="CN64" s="117">
        <f ca="1">REFERENCEMENT_FACADE[[#This Row],[VALIDITE]]</f>
        <v>0</v>
      </c>
      <c r="CO64" s="48">
        <f>IF(RECH_SUPPORT=TRUE,IF(MID(REFERENCEMENT_FACADE[[#This Row],[Colonne support visé]],1,3)="OUI",1,IF(OR(MID(REFERENCEMENT_FACADE[[#This Row],[Colonne support visé]],1,3)="non",MID(REFERENCEMENT_FACADE[[#This Row],[Colonne support visé]],1,2)="SO"),0,0)),1)</f>
        <v>1</v>
      </c>
      <c r="CP64" s="48">
        <f>IF(RECH_HAUTEUR=FALSE,1,IF(AND(MID(REFERENCEMENT_FACADE[[#This Row],[Colonne situation visé]],1,3)="oui",HAUT_VISEE&lt;=REFERENCEMENT_FACADE[[#This Row],[LIMITATION DE HAUTEUR DE FACADE]],HAUT_VISEE&lt;&gt;"",SITUA_VISEE&lt;&gt;""),1,IF(MID(REFERENCEMENT_FACADE[[#This Row],[Colonne situation visé]],1,3)="non",0,"ERREUR")))</f>
        <v>1</v>
      </c>
      <c r="CQ64" s="48">
        <f>IF(RECH_CATEGORIE=FALSE,1,IF(REFERENCEMENT_FACADE[[#This Row],[Colonne catégorie visée]]="ERREUR",0,IF(AND(RECH_CATEGORIE=TRUE,MATCH(VALUE(LEFT(REFERENCEMENT_FACADE[[#This Row],[Colonne zone visée]],1)),LISTE_ZONE_SISMIQUE,0)&gt;=MATCH(ZONE_SIS_VISEE,LISTE_ZONE_SISMIQUE,0),MATCH(REFERENCEMENT_FACADE[[#This Row],[Colonne catégorie visée]],LISTE_CATEGORIE_BATIMENT,0)&gt;=MATCH(CATEG_VISEE,LISTE_CATEGORIE_BATIMENT,0)),1,0)))</f>
        <v>1</v>
      </c>
      <c r="CR64" s="48">
        <f ca="1">IF(REFERENCEMENT_FACADE[[#This Row],[Eligibilité procédé]]&lt;&gt;0,COUNTIF(REFERENCEMENT_FACADE[Eligibilité procédé],"&lt;="&amp;REFERENCEMENT_FACADE[[#This Row],[Eligibilité procédé]])-COUNTIF(REFERENCEMENT_FACADE[Eligibilité procédé],"=0"),ROWS(REFERENCEMENT_FACADE[Ordre]))</f>
        <v>0</v>
      </c>
      <c r="CS64" s="48" t="str">
        <f ca="1">IF(COUNTIF((REFERENCEMENT_FACADE[[#This Row],[Validité]:[zone de simicité]]),"&lt;&gt;"&amp;"")=SUM(REFERENCEMENT_FACADE[[#This Row],[Validité]:[zone de simicité]]),ROW(REFERENCEMENT_FACADE[[#This Row],[zone de simicité]]),"")</f>
        <v/>
      </c>
      <c r="CT64" s="48" t="str">
        <f>CONCATENATE(REFERENCEMENT_FACADE[[#This Row],[TYPE DE DOCUMENT DE REFERENCE]]," ",REFERENCEMENT_FACADE[[#This Row],[REF]]," du procédé ",REFERENCEMENT_FACADE[[#This Row],[NOM COMMERCIAL DU PROCEDE]]," : vise la pose sur : ",IF(MID(REFERENCEMENT_FACADE[[#This Row],[COB (NF DTU 31.2)]],1,3)="OUI","COB (NF DTU 31.2) ; ",""),IF(MID(REFERENCEMENT_FACADE[[#This Row],[CLT (Sous AT/DTA)]],1,3)="OUI","CLT (Sous AT/DTA)) ; ",""),IF(MID(REFERENCEMENT_FACADE[[#This Row],[FOB (NF DTU 31.4)]],1,3)="OUI","FOB (NF DTU 31.4) ; ",""),IF(MID(REFERENCEMENT_FACADE[[#This Row],[FOB (Sous AT/DTA/ATEx)]],1,3)="OUI","FOB (Sous AT/DTA/ATEx) ; ",""),"pour une hauteur max de ",REFERENCEMENT_FACADE[[#This Row],[LIMITATION DE HAUTEUR DE FACADE]],"m")</f>
        <v>Avis Technique 2.2/21-1813_V1 du procédé Lames ST EVOLUTION : vise la pose sur : COB (NF DTU 31.2) ; CLT (Sous AT/DTA)) ; pour une hauteur max de 10m</v>
      </c>
    </row>
    <row r="65" spans="1:98" s="5" customFormat="1" ht="409.6" x14ac:dyDescent="0.3">
      <c r="A65" s="130">
        <v>45049</v>
      </c>
      <c r="B65" s="125" t="s">
        <v>116</v>
      </c>
      <c r="C65" s="125"/>
      <c r="D65" s="125" t="s">
        <v>1771</v>
      </c>
      <c r="E65" s="125"/>
      <c r="F65" s="125" t="s">
        <v>595</v>
      </c>
      <c r="G65" s="173" t="s">
        <v>1489</v>
      </c>
      <c r="H65" s="174" t="s">
        <v>10</v>
      </c>
      <c r="I65" s="175" t="s">
        <v>27</v>
      </c>
      <c r="J65" s="176" t="s">
        <v>27</v>
      </c>
      <c r="K65" s="176" t="s">
        <v>9</v>
      </c>
      <c r="L65" s="68" t="str">
        <f>IF(REFERENCEMENT_FACADE[[#This Row],[Charpente bois (NF DTU 31.1)]]="OUI","SO",IF(OR(REFERENCEMENT_FACADE[[#This Row],[FOB (Sous AT/DTA/ATEx)]]="OUI",REFERENCEMENT_FACADE[[#This Row],[FOB (NF DTU 31.4)]]="OUI"),"OUI","SO"))</f>
        <v>OUI</v>
      </c>
      <c r="M65" s="177" t="s">
        <v>27</v>
      </c>
      <c r="N65" s="125" t="s">
        <v>357</v>
      </c>
      <c r="O65" s="125" t="s">
        <v>357</v>
      </c>
      <c r="P65" s="125" t="s">
        <v>357</v>
      </c>
      <c r="Q65" s="125" t="s">
        <v>10</v>
      </c>
      <c r="R65" s="125" t="s">
        <v>10</v>
      </c>
      <c r="S65" s="125" t="s">
        <v>10</v>
      </c>
      <c r="T65" s="125" t="s">
        <v>10</v>
      </c>
      <c r="U65" s="125" t="s">
        <v>10</v>
      </c>
      <c r="V65" s="125" t="s">
        <v>10</v>
      </c>
      <c r="W65" s="173" t="s">
        <v>10</v>
      </c>
      <c r="X65" s="125" t="s">
        <v>357</v>
      </c>
      <c r="Y65" s="125" t="s">
        <v>10</v>
      </c>
      <c r="Z65" s="125" t="s">
        <v>10</v>
      </c>
      <c r="AA65" s="125" t="s">
        <v>10</v>
      </c>
      <c r="AB65" s="125" t="s">
        <v>10</v>
      </c>
      <c r="AC65" s="125" t="s">
        <v>10</v>
      </c>
      <c r="AD65" s="125" t="s">
        <v>10</v>
      </c>
      <c r="AE65" s="125" t="s">
        <v>10</v>
      </c>
      <c r="AF65" s="125" t="s">
        <v>10</v>
      </c>
      <c r="AG65" s="173" t="s">
        <v>10</v>
      </c>
      <c r="AH65" s="189" t="s">
        <v>661</v>
      </c>
      <c r="AI65" s="162"/>
      <c r="AJ65" s="232" t="s">
        <v>1663</v>
      </c>
      <c r="AK65" s="232" t="s">
        <v>1663</v>
      </c>
      <c r="AL65" s="232" t="s">
        <v>1663</v>
      </c>
      <c r="AM65" s="162"/>
      <c r="AN65" s="162"/>
      <c r="AO65" s="162"/>
      <c r="AP65" s="162"/>
      <c r="AQ65" s="162"/>
      <c r="AR65" s="162"/>
      <c r="AS65" s="162"/>
      <c r="AT65" s="232" t="s">
        <v>1663</v>
      </c>
      <c r="AU65" s="162"/>
      <c r="AV65" s="162"/>
      <c r="AW65" s="162"/>
      <c r="AX65" s="162"/>
      <c r="AY65" s="162"/>
      <c r="AZ65" s="162"/>
      <c r="BA65" s="162"/>
      <c r="BB65" s="162"/>
      <c r="BC65" s="162"/>
      <c r="BD65" s="242" t="s">
        <v>1665</v>
      </c>
      <c r="BE65" s="178">
        <v>4</v>
      </c>
      <c r="BF65" s="125" t="s">
        <v>328</v>
      </c>
      <c r="BG65" s="125" t="s">
        <v>328</v>
      </c>
      <c r="BH65" s="125" t="s">
        <v>328</v>
      </c>
      <c r="BI65" s="179" t="s">
        <v>1175</v>
      </c>
      <c r="BJ65" s="40" t="s">
        <v>1394</v>
      </c>
      <c r="BK65" s="180" t="s">
        <v>662</v>
      </c>
      <c r="BL65" s="178">
        <v>2</v>
      </c>
      <c r="BM65" s="125" t="s">
        <v>596</v>
      </c>
      <c r="BN65" s="125" t="s">
        <v>12</v>
      </c>
      <c r="BO65" s="125" t="s">
        <v>597</v>
      </c>
      <c r="BP65" s="181"/>
      <c r="BQ65" s="181">
        <v>44992</v>
      </c>
      <c r="BR65" s="181">
        <v>46752</v>
      </c>
      <c r="BS65" s="182">
        <f ca="1">+(REFERENCEMENT_FACADE[[#This Row],[AVIS LIMITE AU / VALIDITE]]&gt;=TODAY())*1</f>
        <v>1</v>
      </c>
      <c r="BT65" s="125" t="s">
        <v>9</v>
      </c>
      <c r="BU65" s="125" t="str">
        <f ca="1">IF(REFERENCEMENT_FACADE[[#This Row],[ -&gt; AT/DTA : Sur liste verte C2p (OUI/NON)
-&gt; ATex (Avis favorable / Avis défavorable)
-&gt; Autre : SO]]&lt;&gt;"",IF(AND(OR(REFERENCEMENT_FACADE[[#This Row],[ -&gt; AT/DTA : Sur liste verte C2p (OUI/NON)
-&gt; ATex (Avis favorable / Avis défavorable)
-&gt; Autre : SO]]="OUI",REFERENCEMENT_FACADE[[#This Row],[ -&gt; AT/DTA : Sur liste verte C2p (OUI/NON)
-&gt; ATex (Avis favorable / Avis défavorable)
-&gt; Autre : SO]]="FAVORABLE",REFERENCEMENT_FACADE[[#This Row],[ -&gt; AT/DTA : Sur liste verte C2p (OUI/NON)
-&gt; ATex (Avis favorable / Avis défavorable)
-&gt; Autre : SO]]="SO
(DTU)",REFERENCEMENT_FACADE[[#This Row],[ -&gt; AT/DTA : Sur liste verte C2p (OUI/NON)
-&gt; ATex (Avis favorable / Avis défavorable)
-&gt; Autre : SO]]="SO 
(RECO -RAGE)",REFERENCEMENT_FACADE[[#This Row],[ -&gt; AT/DTA : Sur liste verte C2p (OUI/NON)
-&gt; ATex (Avis favorable / Avis défavorable)
-&gt; Autre : SO]]="OUI AVEC UN SUIVI DU RETOUR D'EXPERIENCE",
REFERENCEMENT_FACADE[[#This Row],[ -&gt; AT/DTA : Sur liste verte C2p (OUI/NON)
-&gt; ATex (Avis favorable / Avis défavorable)
-&gt; Autre : SO]]="SO 
(RP)"),REFERENCEMENT_FACADE[[#This Row],[VALIDITE]]=1),"TC",IF(REFERENCEMENT_FACADE[[#This Row],[VALIDITE]]=0,"TNC"&amp;CHAR(10)&amp;"(L'évaluation technique n'est plus valide)",IF(REFERENCEMENT_FACADE[[#This Row],[TYPE DE DOCUMENT DE REFERENCE]]="Appréciation Technique de Transition","TNC"&amp;CHAR(10)&amp;"(Les Appréciations Techniques de Transition ne sont pas reconnues en technique courante)",IF(REFERENCEMENT_FACADE[[#This Row],[ -&gt; AT/DTA : Sur liste verte C2p (OUI/NON)
-&gt; ATex (Avis favorable / Avis défavorable)
-&gt; Autre : SO]]="NON (EVALUATION RECENTE)","TNC"&amp;CHAR(10)&amp;"(Non sur liste verte de la C2p à date de référencement / EVALUATION RECENTE)","TNC"&amp;CHAR(10)&amp;"(N'est pas sur liste verte de la C2p à date du référencement)")))))</f>
        <v>TC</v>
      </c>
      <c r="BV65" s="173" t="s">
        <v>1378</v>
      </c>
      <c r="BW65" s="178" t="s">
        <v>658</v>
      </c>
      <c r="BX65" s="125" t="s">
        <v>659</v>
      </c>
      <c r="BY65" s="173"/>
      <c r="BZ65" s="183" t="s">
        <v>660</v>
      </c>
      <c r="CA65" s="184" t="s">
        <v>638</v>
      </c>
      <c r="CB65" s="184"/>
      <c r="CC65" s="127" t="str">
        <f>IF(OR(REFERENCEMENT_FACADE[[#This Row],[TYPE DE DOCUMENT DE REFERENCE]]="Document Technique d'Application (DTA)",REFERENCEMENT_FACADE[[#This Row],[TYPE DE DOCUMENT DE REFERENCE]]="Avis Technique"),CONCATENATE("https://evaluation.cstb.fr/fr/avis-technique/detail/",SUBSTITUTE(REFERENCEMENT_FACADE[[#This Row],[REF]],"/","-"),"/"),IF(REFERENCEMENT_FACADE[[#This Row],[TYPE DE DOCUMENT DE REFERENCE]]=("Appréciation Technique d'Expérimentation (ATEx cas a)"),CONCATENATE("https://evaluation.cstb.fr/fr/appreciation-technique-expertise-atex/detail/",SUBSTITUTE(REFERENCEMENT_FACADE[[#This Row],[REF]],"_","-"),"/"),CONCATENATE("https://evaluation.cstb.fr/fr/appreciation-technique-transition-att/download/att-",SUBSTITUTE(SUBSTITUTE(REFERENCEMENT_FACADE[[#This Row],[REF]],"/","-"),"_","-"),"/")))</f>
        <v>https://evaluation.cstb.fr/fr/avis-technique/detail/2.1-14-1636_V2/</v>
      </c>
      <c r="CD65" s="127" t="s">
        <v>760</v>
      </c>
      <c r="CE65" s="127" t="str">
        <f>CONCATENATE(IF(REFERENCEMENT_FACADE[[#This Row],[Ancienne version]]=""," ",CONCATENATE(IF(OR(REFERENCEMENT_FACADE[[#This Row],[TYPE DE DOCUMENT DE REFERENCE]]="Avis Technique",REFERENCEMENT_FACADE[[#This Row],[TYPE DE DOCUMENT DE REFERENCE]]="ATEx"),"L'","Le "),REFERENCEMENT_FACADE[[#This Row],[TYPE DE DOCUMENT DE REFERENCE]]," n°",REFERENCEMENT_FACADE[[#This Row],[REF]]," annule et remplace ",IF(OR(REFERENCEMENT_FACADE[[#This Row],[TYPE DE DOCUMENT DE REFERENCE]]="Avis Technique",REFERENCEMENT_FACADE[[#This Row],[TYPE DE DOCUMENT DE REFERENCE]]="ATEx"),"l' ","le "),REFERENCEMENT_FACADE[[#This Row],[TYPE DE DOCUMENT DE REFERENCE]]," n° ",REFERENCEMENT_FACADE[[#This Row],[Ancienne version]])),
IF(AND(REFERENCEMENT_FACADE[[#This Row],[Ancienne version]]&lt;&gt;"",REFERENCEMENT_FACADE[[#This Row],[ -&gt; AT/DTA : Sur liste verte C2p (OUI/NON)
-&gt; ATex (Avis favorable / Avis défavorable)
-&gt; Autre : SO]]="OUI"),CHAR(10),""),
IF(REFERENCEMENT_FACADE[[#This Row],[ -&gt; AT/DTA : Sur liste verte C2p (OUI/NON)
-&gt; ATex (Avis favorable / Avis défavorable)
-&gt; Autre : SO]]="OUI","Sur liste verte de la C2p à la date du référencement",""))</f>
        <v>L'Avis Technique n°2.1/14-1636_V2 annule et remplace l' Avis Technique n° 2.1/14-1636_V1.1
Sur liste verte de la C2p à la date du référencement</v>
      </c>
      <c r="CF65" s="127" t="str">
        <f>IF((SUPP_VISE=LISTES!$Q$2),REFERENCEMENT_FACADE[[#This Row],[Charpente bois (NF DTU 31.1)]],
IF((SUPP_VISE=LISTES!$Q$3),REFERENCEMENT_FACADE[[#This Row],[COB (NF DTU 31.2)]],
IF((SUPP_VISE=LISTES!$Q$4),REFERENCEMENT_FACADE[[#This Row],[FOB (NF DTU 31.4)]],
IF((SUPP_VISE=LISTES!$Q$5),REFERENCEMENT_FACADE[[#This Row],[FOB (Sous AT/DTA/ATEx)]],
IF((SUPP_VISE=LISTES!$Q$6),REFERENCEMENT_FACADE[[#This Row],[FOB (NF DTU 31.4 et/ou Sous AT/DTA/Atex)]],
IF((SUPP_VISE=LISTES!$Q$7),REFERENCEMENT_FACADE[[#This Row],[CLT (Sous AT/DTA)]],"ERREUR"))))))</f>
        <v>ERREUR</v>
      </c>
      <c r="CG65" s="127" t="str">
        <f>IF((HAUT_VISEE&lt;=6),IF(OR(MID(SITUA_VISEE,1,1)="a",MID(SITUA_VISEE,1,1)="b",MID(SITUA_VISEE,1,1)="c"),REFERENCEMENT_FACADE[[#This Row],[≤ 6 m (situation a à c)]],REFERENCEMENT_FACADE[[#This Row],[≤ 6 m (situation d)]]),
IF(AND(6&lt;HAUT_VISEE,HAUT_VISEE&lt;=9),IF(OR(MID(SITUA_VISEE,1,1)="a",MID(SITUA_VISEE,1,1)="b",MID(SITUA_VISEE,1,1)="c"),REFERENCEMENT_FACADE[[#This Row],[≤ 9 m (situation a à c)]],REFERENCEMENT_FACADE[[#This Row],[≤ 9 m (situation d)]]),
IF(AND(9&lt;HAUT_VISEE,HAUT_VISEE&lt;=10),IF(OR(MID(SITUA_VISEE,1,1)="a",MID(SITUA_VISEE,1,1)="b",MID(SITUA_VISEE,1,1)="c"),REFERENCEMENT_FACADE[[#This Row],[≤ 10 m (situation a à c)]],REFERENCEMENT_FACADE[[#This Row],[≤ 10 m (situation d)]]),
IF(AND(10&lt;HAUT_VISEE,HAUT_VISEE&lt;=18),IF(OR(MID(SITUA_VISEE,1,1)="a",MID(SITUA_VISEE,1,1)="b",MID(SITUA_VISEE,1,1)="c"),REFERENCEMENT_FACADE[[#This Row],[≤ 15 m (situation a à c)]],REFERENCEMENT_FACADE[[#This Row],[≤ 15 m (situation d)]]),
IF(AND(10&lt;HAUT_VISEE,HAUT_VISEE&lt;=18),IF(OR(MID(SITUA_VISEE,1,1)="a",MID(SITUA_VISEE,1,1)="b",MID(SITUA_VISEE,1,1)="c"),REFERENCEMENT_FACADE[[#This Row],[≤ 18 m (situation a à c)]],REFERENCEMENT_FACADE[[#This Row],[≤ 18 m (situation d)]]),
IF(AND(18&lt;HAUT_VISEE,HAUT_VISEE&lt;=28),IF(OR(MID(SITUA_VISEE,1,1)="a",MID(SITUA_VISEE,1,1)="b",MID(SITUA_VISEE,1,1)="c"),REFERENCEMENT_FACADE[[#This Row],[≤ 28 m (situation a à c)]],REFERENCEMENT_FACADE[[#This Row],[≤ 28 m (situation d)]]),
IF(AND(28&lt;HAUT_VISEE,HAUT_VISEE&lt;=34),IF(OR(MID(SITUA_VISEE,1,1)="a",MID(SITUA_VISEE,1,1)="b",MID(SITUA_VISEE,1,1)="c"),REFERENCEMENT_FACADE[[#This Row],[≤ 34 m (situation a à c)]],REFERENCEMENT_FACADE[[#This Row],[≤ 34 m (situation d)]]),
IF(AND(34&lt;HAUT_VISEE,HAUT_VISEE&lt;=36),IF(OR(MID(SITUA_VISEE,1,1)="a",MID(SITUA_VISEE,1,1)="b",MID(SITUA_VISEE,1,1)="c"),REFERENCEMENT_FACADE[[#This Row],[≤ 36 m (situation a à c)]],REFERENCEMENT_FACADE[[#This Row],[≤ 36 m (situation d)]]),
IF(AND(36&lt;HAUT_VISEE,HAUT_VISEE&lt;=40),IF(OR(MID(SITUA_VISEE,1,1)="a",MID(SITUA_VISEE,1,1)="b",MID(SITUA_VISEE,1,1)="c"),REFERENCEMENT_FACADE[[#This Row],[≤ 40 m (situation a à c)]],REFERENCEMENT_FACADE[[#This Row],[≤ 40 m (situation d)]]),
IF(AND(40&lt;HAUT_VISEE,HAUT_VISEE&lt;=50),IF(OR(MID(SITUA_VISEE,1,1)="a",MID(SITUA_VISEE,1,1)="b",MID(SITUA_VISEE,1,1)="c"),REFERENCEMENT_FACADE[[#This Row],[≤ 50 m (situation a à c)]],REFERENCEMENT_FACADE[[#This Row],[≤ 50 m (situation d)]]),"ERREUR"))))))))))</f>
        <v>OUI*</v>
      </c>
      <c r="CH65" s="127">
        <f>IF(MID(SITUA_VISEE,1,1)="d",
IF(MID(REFERENCEMENT_FACADE[[#This Row],[≤ 50 m (situation d)]],1,3)="OUI",50,IF(MID(REFERENCEMENT_FACADE[[#This Row],[≤ 40 m (situation d)]],1,3)="OUI",40,IF(MID(REFERENCEMENT_FACADE[[#This Row],[≤ 36 m (situation d)]],1,3)="OUI",36,IF(MID(REFERENCEMENT_FACADE[[#This Row],[≤ 34 m (situation d)]],1,3)="OUI",34,IF(MID(REFERENCEMENT_FACADE[[#This Row],[≤ 28 m (situation d)]],1,3)="OUI",28,IF(MID(REFERENCEMENT_FACADE[[#This Row],[≤ 18 m (situation d)]],1,3)="OUI",18,IF(MID(REFERENCEMENT_FACADE[[#This Row],[≤ 15 m (situation d)]],1,3)="OUI",15,IF(MID(REFERENCEMENT_FACADE[[#This Row],[≤ 10 m (situation d)]],1,3)="OUI",10,IF(MID(REFERENCEMENT_FACADE[[#This Row],[≤ 9 m (situation d)]],1,3)="OUI",9,IF(MID(REFERENCEMENT_FACADE[[#This Row],[≤ 6 m (situation d)]],1,3)="OUI",6,"")))))))))),
IF(MID(REFERENCEMENT_FACADE[[#This Row],[≤ 50 m (situation a à c)]],1,3)="OUI",50,IF(MID(REFERENCEMENT_FACADE[[#This Row],[≤ 40 m (situation a à c)]],1,3)="OUI",40,IF(MID(REFERENCEMENT_FACADE[[#This Row],[≤ 36 m (situation a à c)]],1,3)="OUI",36,IF(MID(REFERENCEMENT_FACADE[[#This Row],[≤ 34 m (situation a à c)]],1,3)="OUI",34,IF(MID(REFERENCEMENT_FACADE[[#This Row],[≤ 28 m (situation a à c)]],1,3)="OUI",28,IF(MID(REFERENCEMENT_FACADE[[#This Row],[≤ 18 m (situation a à c)]],1,3)="OUI",18,IF(MID(REFERENCEMENT_FACADE[[#This Row],[≤ 15 m (situation a à c)]],1,3)="OUI",15,IF(MID(REFERENCEMENT_FACADE[[#This Row],[≤ 10 m (situation a à c)]],1,3)="OUI",10,IF(MID(REFERENCEMENT_FACADE[[#This Row],[≤ 9 m (situation a à c)]],1,3)="OUI",9,IF(MID(REFERENCEMENT_FACADE[[#This Row],[≤ 6 m (situation a à c)]],1,3)="OUI",6,"")))))))))))</f>
        <v>10</v>
      </c>
      <c r="CI65" s="127" t="str">
        <f>IF(RECH_CATEGORIE=TRUE,IF((CATEG_VISEE=LISTES!$O$2),REFERENCEMENT_FACADE[[#This Row],[I]],
IF((CATEG_VISEE=LISTES!$O$3),REFERENCEMENT_FACADE[[#This Row],[II]],
IF((CATEG_VISEE=LISTES!$O$4),REFERENCEMENT_FACADE[[#This Row],[III]],
IF((CATEG_VISEE=LISTES!$O$5),REFERENCEMENT_FACADE[[#This Row],[IV]],"ERREUR")))),
REFERENCEMENT_FACADE[[#This Row],[I]]&amp;CHAR(10)&amp;REFERENCEMENT_FACADE[[#This Row],[II]]&amp;CHAR(10)&amp;REFERENCEMENT_FACADE[[#This Row],[III]]&amp;CHAR(10)&amp;REFERENCEMENT_FACADE[[#This Row],[IV]])</f>
        <v>4
4**
4**
4**</v>
      </c>
      <c r="CJ65" s="127" t="str">
        <f>IF(RECH_CATEGORIE=TRUE,IF(OR(REFERENCEMENT_FACADE[[#This Row],[I]]="NC",REFERENCEMENT_FACADE[[#This Row],[II]]="NC",REFERENCEMENT_FACADE[[#This Row],[III]]="NC",REFERENCEMENT_FACADE[[#This Row],[IV]]="NC"),"ERREUR",IF(MID(ZONE_SIS_VISEE,1,1)&lt;=MID(REFERENCEMENT_FACADE[[#This Row],[IV]],1,1),REFERENCEMENT_FACADE[[#Headers],[IV]],IF(MID(ZONE_SIS_VISEE,1,1)&lt;=MID(REFERENCEMENT_FACADE[[#This Row],[III]],1,1),REFERENCEMENT_FACADE[[#Headers],[III]],IF(MID(ZONE_SIS_VISEE,1,1)&lt;=MID(REFERENCEMENT_FACADE[[#This Row],[II]],1,1),REFERENCEMENT_FACADE[[#Headers],[II]],IF(MID(ZONE_SIS_VISEE,1,1)&lt;=MID(REFERENCEMENT_FACADE[[#This Row],[I]],1,1),REFERENCEMENT_FACADE[[#Headers],[I]],""))))),
REFERENCEMENT_FACADE[[#Headers],[I]]&amp;CHAR(10)&amp;REFERENCEMENT_FACADE[[#Headers],[II]]&amp;CHAR(10)&amp;REFERENCEMENT_FACADE[[#Headers],[III]]&amp;CHAR(10)&amp;REFERENCEMENT_FACADE[[#Headers],[IV]])</f>
        <v>I
II
III
IV</v>
      </c>
      <c r="CK65" s="127" t="str">
        <f>CONCATENATE(IF(MID(REFERENCEMENT_FACADE[[#This Row],[Charpente bois (NF DTU 31.1)]],1,3)="oui",LISTES!$Q$2,""),IF(AND(MID(REFERENCEMENT_FACADE[[#This Row],[COB (NF DTU 31.2)]],1,3)="oui",MID(REFERENCEMENT_FACADE[[#This Row],[Charpente bois (NF DTU 31.1)]],1,3)="oui")," / ",""),IF(MID(REFERENCEMENT_FACADE[[#This Row],[COB (NF DTU 31.2)]],1,3)="oui",LISTES!$Q$3,""),IF(OR(AND(MID(REFERENCEMENT_FACADE[[#This Row],[COB (NF DTU 31.2)]],1,3)="oui",MID(REFERENCEMENT_FACADE[[#This Row],[FOB (NF DTU 31.4)]],1,3)="oui"),AND(MID(REFERENCEMENT_FACADE[[#This Row],[COB (NF DTU 31.2)]],1,3)="oui",MID(REFERENCEMENT_FACADE[[#This Row],[CLT (Sous AT/DTA)]],1,3)="oui"))," / ",""),IF(MID(REFERENCEMENT_FACADE[[#This Row],[FOB (NF DTU 31.4)]],1,3)="oui",LISTES!$Q$4,""),IF(AND(MID(REFERENCEMENT_FACADE[[#This Row],[CLT (Sous AT/DTA)]],1,3)="oui",MID(REFERENCEMENT_FACADE[[#This Row],[FOB (NF DTU 31.4)]],1,3)="oui")," / ",""),IF(MID(REFERENCEMENT_FACADE[[#This Row],[CLT (Sous AT/DTA)]],1,3)="oui",LISTES!$Q$7,IF(MID(REFERENCEMENT_FACADE[[#This Row],[FOB (Sous AT/DTA/ATEx)]],1,3)="oui",LISTES!$Q$5,"")))</f>
        <v>FOB (Sous AT/DTA/ATEx)</v>
      </c>
      <c r="CL65" s="127" t="str">
        <f>IF(AND(RECH_HAUTEUR=TRUE,HAUT_VISEE&lt;&gt;"",SITUA_VISEE&lt;&gt;""),IF(MID(SITUA_VISEE,1,1)="d",
IF(MID(REFERENCEMENT_FACADE[[#This Row],[≤ 50 m (situation d)]],1,3)="OUI","≤ 50 m",IF(MID(REFERENCEMENT_FACADE[[#This Row],[≤ 40 m (situation d)]],1,3)="OUI","≤ 40 m",IF(MID(REFERENCEMENT_FACADE[[#This Row],[≤ 36 m (situation d)]],1,3)="OUI","≤ 36 m",IF(MID(REFERENCEMENT_FACADE[[#This Row],[≤ 34 m (situation d)]],1,3)="OUI","≤ 34 m",IF(MID(REFERENCEMENT_FACADE[[#This Row],[≤ 28 m (situation d)]],1,3)="OUI","≤ 28 m",IF(MID(REFERENCEMENT_FACADE[[#This Row],[≤ 18 m (situation d)]],1,3)="OUI","≤ 18 m",IF(MID(REFERENCEMENT_FACADE[[#This Row],[≤ 15 m (situation d)]],1,3)="OUI","≤ 15 m",IF(MID(REFERENCEMENT_FACADE[[#This Row],[≤ 10 m (situation d)]],1,3)="OUI","≤ 10 m",IF(MID(REFERENCEMENT_FACADE[[#This Row],[≤ 9 m (situation d)]],1,3)="OUI","≤ 9 m",IF(MID(REFERENCEMENT_FACADE[[#This Row],[≤ 6 m (situation d)]],1,3)="OUI","≤ 6 m","")))))))))),
IF(MID(REFERENCEMENT_FACADE[[#This Row],[≤ 50 m (situation a à c)]],1,3)="OUI","≤ 50 m",IF(MID(REFERENCEMENT_FACADE[[#This Row],[≤ 40 m (situation a à c)]],1,3)="OUI","≤ 40 m",IF(MID(REFERENCEMENT_FACADE[[#This Row],[≤ 36 m (situation a à c)]],1,3)="OUI","≤ 36 m",IF(MID(REFERENCEMENT_FACADE[[#This Row],[≤ 34 m (situation a à c)]],1,3)="OUI","≤ 34 m",IF(MID(REFERENCEMENT_FACADE[[#This Row],[≤ 28 m (situation a à c)]],1,3)="OUI","≤ 28 m",IF(MID(REFERENCEMENT_FACADE[[#This Row],[≤ 18 m (situation a à c)]],1,3)="OUI","≤ 18 m",IF(MID(REFERENCEMENT_FACADE[[#This Row],[≤ 15 m (situation a à c)]],1,3)="OUI","≤ 15 m",IF(MID(REFERENCEMENT_FACADE[[#This Row],[≤ 10 m (situation a à c)]],1,3)="OUI","≤ 10 m",IF(MID(REFERENCEMENT_FACADE[[#This Row],[≤ 9 m (situation a à c)]],1,3)="OUI","≤ 9 m",IF(MID(REFERENCEMENT_FACADE[[#This Row],[≤ 6 m (situation a à c)]],1,3)="OUI","≤ 6 m",""))))))))))),
CONCATENATE(IF(MID(REFERENCEMENT_FACADE[[#This Row],[≤ 50 m (situation a à c)]],1,3)="OUI","(Situation a à c) h≤ 50 m"&amp;CHAR(10),IF(MID(REFERENCEMENT_FACADE[[#This Row],[≤ 40 m (situation a à c)]],1,3)="OUI","(Situation a à c) h≤ 40 m"&amp;CHAR(10),IF(MID(REFERENCEMENT_FACADE[[#This Row],[≤ 36 m (situation a à c)]],1,3)="OUI","(Situation a à c) h≤ 36 m"&amp;CHAR(10),IF(MID(REFERENCEMENT_FACADE[[#This Row],[≤ 34 m (situation a à c)]],1,3)="OUI","(Situation a à c) h≤ 34 m"&amp;CHAR(10),IF(MID(REFERENCEMENT_FACADE[[#This Row],[≤ 28 m (situation a à c)]],1,3)="OUI","(Situation a à c) h≤ 28 m"&amp;CHAR(10),IF(MID(REFERENCEMENT_FACADE[[#This Row],[≤ 18 m (situation a à c)]],1,3)="OUI","(Situation a à c) h≤ 18 m"&amp;CHAR(10),IF(MID(REFERENCEMENT_FACADE[[#This Row],[≤ 15 m (situation a à c)]],1,3)="OUI","(Situation a à c) h≤ 15 m"&amp;CHAR(10),IF(MID(REFERENCEMENT_FACADE[[#This Row],[≤ 10 m (situation a à c)]],1,3)="OUI","(Situation a à c) h≤ 10 m"&amp;CHAR(10),IF(MID(REFERENCEMENT_FACADE[[#This Row],[≤ 9 m (situation a à c)]],1,3)="OUI","(Situation a à c) h≤ 9 m"&amp;CHAR(10),IF(MID(REFERENCEMENT_FACADE[[#This Row],[≤ 6 m (situation a à c)]],1,3)="OUI","(Situation a à c) h≤ 6 m"&amp;CHAR(10),"")))))))))),IF(MID(REFERENCEMENT_FACADE[[#This Row],[≤ 50 m (situation d)]],1,3)="OUI","(Situation d) h≤ 50 m",IF(MID(REFERENCEMENT_FACADE[[#This Row],[≤ 40 m (situation d)]],1,3)="OUI","(Situation d) h≤ 40 m",IF(MID(REFERENCEMENT_FACADE[[#This Row],[≤ 36 m (situation d)]],1,3)="OUI","(Situation d) h≤ 36 m",IF(MID(REFERENCEMENT_FACADE[[#This Row],[≤ 34 m (situation d)]],1,3)="OUI","(Situation d) h≤ 34 m",IF(MID(REFERENCEMENT_FACADE[[#This Row],[≤ 28 m (situation d)]],1,3)="OUI","(Situation d) h≤ 28 m",IF(MID(REFERENCEMENT_FACADE[[#This Row],[≤ 18 m (situation d)]],1,3)="OUI","(Situation d) h≤ 18 m",IF(MID(REFERENCEMENT_FACADE[[#This Row],[≤ 15 m (situation d)]],1,3)="OUI","(Situation d) h≤ 15 m",IF(MID(REFERENCEMENT_FACADE[[#This Row],[≤ 10 m (situation d)]],1,3)="OUI","(Situation d) h≤ 10 m",IF(MID(REFERENCEMENT_FACADE[[#This Row],[≤ 9 m (situation d)]],1,3)="OUI","(Situation d) h≤ 9 m",IF(MID(REFERENCEMENT_FACADE[[#This Row],[≤ 6 m (situation d)]],1,3)="OUI","(Situation d) h≤ 6 m",""))))))))))))</f>
        <v>(Situation a à c) h≤ 10 m
(Situation d) h≤ 6 m</v>
      </c>
      <c r="CM65" s="127" t="str">
        <f>IF(OR(RECH_HAUTEUR=FALSE,HAUT_VISEE="",SITUA_VISEE=""),REFERENCEMENT_FACADE[[#This Row],[Cas où rien n''est sélectionné en hauteur]],
IF((HAUT_VISEE&lt;=6),IF(OR(MID(SITUA_VISEE,1,1)="a",MID(SITUA_VISEE,1,1)="b",MID(SITUA_VISEE,1,1)="c"),REFERENCEMENT_FACADE[[#This Row],[≤ 6 m (a à c)]],REFERENCEMENT_FACADE[[#This Row],[≤ 6 m (d)]]),
IF(AND(6&lt;HAUT_VISEE,HAUT_VISEE&lt;=9),IF(OR(MID(SITUA_VISEE,1,1)="a",MID(SITUA_VISEE,1,1)="b",MID(SITUA_VISEE,1,1)="c"),REFERENCEMENT_FACADE[[#This Row],[≤ 9 m (a à c)]],REFERENCEMENT_FACADE[[#This Row],[≤ 9 m (d)]]),
IF(AND(9&lt;HAUT_VISEE,HAUT_VISEE&lt;=10),IF(OR(MID(SITUA_VISEE,1,1)="a",MID(SITUA_VISEE,1,1)="b",MID(SITUA_VISEE,1,1)="c"),REFERENCEMENT_FACADE[[#This Row],[≤ 10 m (a à c)]],REFERENCEMENT_FACADE[[#This Row],[≤ 10 m (d)]]),
IF(AND(10&lt;HAUT_VISEE,HAUT_VISEE&lt;=18),IF(OR(MID(SITUA_VISEE,1,1)="a",MID(SITUA_VISEE,1,1)="b",MID(SITUA_VISEE,1,1)="c"),REFERENCEMENT_FACADE[[#This Row],[≤ 18 m (a à c)]],REFERENCEMENT_FACADE[[#This Row],[≤ 18 m (d)]]),
IF(AND(18&lt;HAUT_VISEE,HAUT_VISEE&lt;=28),IF(OR(MID(SITUA_VISEE,1,1)="a",MID(SITUA_VISEE,1,1)="b",MID(SITUA_VISEE,1,1)="c"),REFERENCEMENT_FACADE[[#This Row],[≤ 28 m (a à c)]],REFERENCEMENT_FACADE[[#This Row],[≤ 28 m (d)]]),
IF(AND(28&lt;HAUT_VISEE,HAUT_VISEE&lt;=34),IF(OR(MID(SITUA_VISEE,1,1)="a",MID(SITUA_VISEE,1,1)="b",MID(SITUA_VISEE,1,1)="c"),REFERENCEMENT_FACADE[[#This Row],[≤ 34 m (a à c)]],REFERENCEMENT_FACADE[[#This Row],[≤ 34 m (d)]]),
IF(AND(34&lt;HAUT_VISEE,HAUT_VISEE&lt;=36),IF(OR(MID(SITUA_VISEE,1,1)="a",MID(SITUA_VISEE,1,1)="b",MID(SITUA_VISEE,1,1)="c"),REFERENCEMENT_FACADE[[#This Row],[≤ 36 m (a à c)]],REFERENCEMENT_FACADE[[#This Row],[≤ 36 m (d)]]),
IF(AND(36&lt;HAUT_VISEE,HAUT_VISEE&lt;=40),IF(OR(MID(SITUA_VISEE,1,1)="a",MID(SITUA_VISEE,1,1)="b",MID(SITUA_VISEE,1,1)="c"),REFERENCEMENT_FACADE[[#This Row],[≤ 40 m (a à c)]],REFERENCEMENT_FACADE[[#This Row],[≤ 40 m (d)]]),
IF(AND(40&lt;HAUT_VISEE,HAUT_VISEE&lt;=50),IF(OR(MID(SITUA_VISEE,1,1)="a",MID(SITUA_VISEE,1,1)="b",MID(SITUA_VISEE,1,1)="c"),REFERENCEMENT_FACADE[[#This Row],[≤ 50 m (a à c)]],REFERENCEMENT_FACADE[[#This Row],[≤ 50 m (d)]])))))))))))</f>
        <v xml:space="preserve"> - Comme mentionné au §2.4.6 de l’Avis technique, la limite de hauteur du domaine d’emploi indiquée ci-contre correspond au domaine d’emploi le plus restreint entre celui du PANOBLOC et celui du revêtement extérieur. Le Panobloc pouvant être utilisé en façade jusqu’en 4ième famille pour des bâtiments d’habitation et jusqu’à une hauteur de plancher bas de dernier niveau de 28m pour les ERP et ERT, et comme le référentiel de la famille de revêtement extérieur ci-contre vise des hauteurs moindre, c’est donc le référentiel du revêtement qui limite le domaine d’emploi.
Nb : Le critère de recherche par hauteur n'étant pas coché ou les données (hauteur ou situation) n'étant pas saisies, l'utilisateur est alerté qu'il peut exister des limites de hauteurs et des dispositions particulières données dans le référentiel technique du procédé qui ne sont pas affichées. 
Le logiciel peut les faire apparaitre, pour ce faire : 
 - la case de recherche en fonction de la hauteur doit être cochée ;
 - les données de hauteur ET de situation du bâtiment doivent être saisies.</v>
      </c>
      <c r="CN65" s="185">
        <f ca="1">REFERENCEMENT_FACADE[[#This Row],[VALIDITE]]</f>
        <v>1</v>
      </c>
      <c r="CO65" s="127">
        <f>IF(RECH_SUPPORT=TRUE,IF(MID(REFERENCEMENT_FACADE[[#This Row],[Colonne support visé]],1,3)="OUI",1,IF(OR(MID(REFERENCEMENT_FACADE[[#This Row],[Colonne support visé]],1,3)="non",MID(REFERENCEMENT_FACADE[[#This Row],[Colonne support visé]],1,2)="SO"),0,0)),1)</f>
        <v>1</v>
      </c>
      <c r="CP65" s="127">
        <f>IF(RECH_HAUTEUR=FALSE,1,IF(AND(MID(REFERENCEMENT_FACADE[[#This Row],[Colonne situation visé]],1,3)="oui",HAUT_VISEE&lt;=REFERENCEMENT_FACADE[[#This Row],[LIMITATION DE HAUTEUR DE FACADE]],HAUT_VISEE&lt;&gt;"",SITUA_VISEE&lt;&gt;""),1,IF(MID(REFERENCEMENT_FACADE[[#This Row],[Colonne situation visé]],1,3)="non",0,"ERREUR")))</f>
        <v>1</v>
      </c>
      <c r="CQ65" s="127">
        <f>IF(RECH_CATEGORIE=FALSE,1,IF(REFERENCEMENT_FACADE[[#This Row],[Colonne catégorie visée]]="ERREUR",0,IF(AND(RECH_CATEGORIE=TRUE,MATCH(VALUE(LEFT(REFERENCEMENT_FACADE[[#This Row],[Colonne zone visée]],1)),LISTE_ZONE_SISMIQUE,0)&gt;=MATCH(ZONE_SIS_VISEE,LISTE_ZONE_SISMIQUE,0),MATCH(REFERENCEMENT_FACADE[[#This Row],[Colonne catégorie visée]],LISTE_CATEGORIE_BATIMENT,0)&gt;=MATCH(CATEG_VISEE,LISTE_CATEGORIE_BATIMENT,0)),1,0)))</f>
        <v>1</v>
      </c>
      <c r="CR65" s="127">
        <f ca="1">IF(REFERENCEMENT_FACADE[[#This Row],[Eligibilité procédé]]&lt;&gt;0,COUNTIF(REFERENCEMENT_FACADE[Eligibilité procédé],"&lt;="&amp;REFERENCEMENT_FACADE[[#This Row],[Eligibilité procédé]])-COUNTIF(REFERENCEMENT_FACADE[Eligibilité procédé],"=0"),ROWS(REFERENCEMENT_FACADE[Ordre]))</f>
        <v>45</v>
      </c>
      <c r="CS65" s="127">
        <f ca="1">IF(COUNTIF((REFERENCEMENT_FACADE[[#This Row],[Validité]:[zone de simicité]]),"&lt;&gt;"&amp;"")=SUM(REFERENCEMENT_FACADE[[#This Row],[Validité]:[zone de simicité]]),ROW(REFERENCEMENT_FACADE[[#This Row],[zone de simicité]]),"")</f>
        <v>65</v>
      </c>
      <c r="CT65" s="48" t="str">
        <f>CONCATENATE(REFERENCEMENT_FACADE[[#This Row],[TYPE DE DOCUMENT DE REFERENCE]]," ",REFERENCEMENT_FACADE[[#This Row],[REF]]," du procédé ",REFERENCEMENT_FACADE[[#This Row],[NOM COMMERCIAL DU PROCEDE]]," : vise la pose sur : ",IF(MID(REFERENCEMENT_FACADE[[#This Row],[COB (NF DTU 31.2)]],1,3)="OUI","COB (NF DTU 31.2) ; ",""),IF(MID(REFERENCEMENT_FACADE[[#This Row],[CLT (Sous AT/DTA)]],1,3)="OUI","CLT (Sous AT/DTA)) ; ",""),IF(MID(REFERENCEMENT_FACADE[[#This Row],[FOB (NF DTU 31.4)]],1,3)="OUI","FOB (NF DTU 31.4) ; ",""),IF(MID(REFERENCEMENT_FACADE[[#This Row],[FOB (Sous AT/DTA/ATEx)]],1,3)="OUI","FOB (Sous AT/DTA/ATEx) ; ",""),"pour une hauteur max de ",REFERENCEMENT_FACADE[[#This Row],[LIMITATION DE HAUTEUR DE FACADE]],"m")</f>
        <v>Avis Technique 2.1/14-1636_V2 du procédé Façade PANOBLOC : vise la pose sur : FOB (Sous AT/DTA/ATEx) ; pour une hauteur max de 10m</v>
      </c>
    </row>
    <row r="66" spans="1:98" s="5" customFormat="1" ht="216" x14ac:dyDescent="0.3">
      <c r="A66" s="121">
        <v>45216</v>
      </c>
      <c r="B66" s="43" t="s">
        <v>125</v>
      </c>
      <c r="C66" s="125" t="s">
        <v>1576</v>
      </c>
      <c r="D66" s="43" t="s">
        <v>1709</v>
      </c>
      <c r="E66" s="43" t="s">
        <v>1684</v>
      </c>
      <c r="F66" s="43" t="s">
        <v>1287</v>
      </c>
      <c r="G66" s="44" t="s">
        <v>1429</v>
      </c>
      <c r="H66" s="52" t="s">
        <v>27</v>
      </c>
      <c r="I66" s="82" t="s">
        <v>9</v>
      </c>
      <c r="J66" s="38" t="s">
        <v>10</v>
      </c>
      <c r="K66" s="39" t="s">
        <v>10</v>
      </c>
      <c r="L66" s="68" t="str">
        <f>IF(REFERENCEMENT_FACADE[[#This Row],[Charpente bois (NF DTU 31.1)]]="OUI","SO",IF(OR(REFERENCEMENT_FACADE[[#This Row],[FOB (Sous AT/DTA/ATEx)]]="OUI",REFERENCEMENT_FACADE[[#This Row],[FOB (NF DTU 31.4)]]="OUI"),"OUI","SO"))</f>
        <v>SO</v>
      </c>
      <c r="M66" s="65" t="s">
        <v>9</v>
      </c>
      <c r="N66" s="43" t="s">
        <v>9</v>
      </c>
      <c r="O66" s="43" t="s">
        <v>9</v>
      </c>
      <c r="P66" s="43" t="s">
        <v>9</v>
      </c>
      <c r="Q66" s="43" t="s">
        <v>357</v>
      </c>
      <c r="R66" s="43" t="s">
        <v>357</v>
      </c>
      <c r="S66" s="43" t="s">
        <v>10</v>
      </c>
      <c r="T66" s="43" t="s">
        <v>10</v>
      </c>
      <c r="U66" s="43" t="s">
        <v>10</v>
      </c>
      <c r="V66" s="43" t="s">
        <v>10</v>
      </c>
      <c r="W66" s="44" t="s">
        <v>10</v>
      </c>
      <c r="X66" s="43" t="s">
        <v>9</v>
      </c>
      <c r="Y66" s="43" t="s">
        <v>357</v>
      </c>
      <c r="Z66" s="43" t="s">
        <v>357</v>
      </c>
      <c r="AA66" s="43" t="s">
        <v>10</v>
      </c>
      <c r="AB66" s="43" t="s">
        <v>10</v>
      </c>
      <c r="AC66" s="43" t="s">
        <v>10</v>
      </c>
      <c r="AD66" s="43" t="s">
        <v>10</v>
      </c>
      <c r="AE66" s="43" t="s">
        <v>10</v>
      </c>
      <c r="AF66" s="43" t="s">
        <v>10</v>
      </c>
      <c r="AG66" s="44" t="s">
        <v>10</v>
      </c>
      <c r="AH66" s="163" t="s">
        <v>1293</v>
      </c>
      <c r="AI66" s="164"/>
      <c r="AJ66" s="120" t="s">
        <v>1726</v>
      </c>
      <c r="AK66" s="120" t="s">
        <v>1726</v>
      </c>
      <c r="AL66" s="120" t="s">
        <v>1726</v>
      </c>
      <c r="AM66" s="120" t="s">
        <v>1749</v>
      </c>
      <c r="AN66" s="120" t="s">
        <v>1749</v>
      </c>
      <c r="AO66" s="120"/>
      <c r="AP66" s="120"/>
      <c r="AQ66" s="120"/>
      <c r="AR66" s="120"/>
      <c r="AS66" s="120"/>
      <c r="AT66" s="120" t="s">
        <v>1726</v>
      </c>
      <c r="AU66" s="120" t="s">
        <v>1749</v>
      </c>
      <c r="AV66" s="120" t="s">
        <v>1749</v>
      </c>
      <c r="AW66" s="120"/>
      <c r="AX66" s="120"/>
      <c r="AY66" s="83"/>
      <c r="AZ66" s="83"/>
      <c r="BA66" s="83"/>
      <c r="BB66" s="83"/>
      <c r="BC66" s="83"/>
      <c r="BD66" s="84" t="s">
        <v>1408</v>
      </c>
      <c r="BE66" s="42">
        <v>4</v>
      </c>
      <c r="BF66" s="43" t="s">
        <v>328</v>
      </c>
      <c r="BG66" s="43" t="s">
        <v>328</v>
      </c>
      <c r="BH66" s="43" t="s">
        <v>328</v>
      </c>
      <c r="BI66" s="84" t="s">
        <v>1294</v>
      </c>
      <c r="BJ66" s="40" t="s">
        <v>1394</v>
      </c>
      <c r="BK66" s="158" t="s">
        <v>152</v>
      </c>
      <c r="BL66" s="42">
        <v>0</v>
      </c>
      <c r="BM66" s="43" t="s">
        <v>1288</v>
      </c>
      <c r="BN66" s="43" t="s">
        <v>12</v>
      </c>
      <c r="BO66" s="43" t="s">
        <v>1289</v>
      </c>
      <c r="BP66" s="87"/>
      <c r="BQ66" s="87">
        <v>45125</v>
      </c>
      <c r="BR66" s="87">
        <v>47664</v>
      </c>
      <c r="BS66" s="123">
        <f ca="1">+(REFERENCEMENT_FACADE[[#This Row],[AVIS LIMITE AU / VALIDITE]]&gt;=TODAY())*1</f>
        <v>1</v>
      </c>
      <c r="BT66" s="43" t="s">
        <v>9</v>
      </c>
      <c r="BU66" s="43" t="str">
        <f ca="1">IF(REFERENCEMENT_FACADE[[#This Row],[ -&gt; AT/DTA : Sur liste verte C2p (OUI/NON)
-&gt; ATex (Avis favorable / Avis défavorable)
-&gt; Autre : SO]]&lt;&gt;"",IF(AND(OR(REFERENCEMENT_FACADE[[#This Row],[ -&gt; AT/DTA : Sur liste verte C2p (OUI/NON)
-&gt; ATex (Avis favorable / Avis défavorable)
-&gt; Autre : SO]]="OUI",REFERENCEMENT_FACADE[[#This Row],[ -&gt; AT/DTA : Sur liste verte C2p (OUI/NON)
-&gt; ATex (Avis favorable / Avis défavorable)
-&gt; Autre : SO]]="FAVORABLE",REFERENCEMENT_FACADE[[#This Row],[ -&gt; AT/DTA : Sur liste verte C2p (OUI/NON)
-&gt; ATex (Avis favorable / Avis défavorable)
-&gt; Autre : SO]]="SO
(DTU)",REFERENCEMENT_FACADE[[#This Row],[ -&gt; AT/DTA : Sur liste verte C2p (OUI/NON)
-&gt; ATex (Avis favorable / Avis défavorable)
-&gt; Autre : SO]]="SO 
(RECO -RAGE)",REFERENCEMENT_FACADE[[#This Row],[ -&gt; AT/DTA : Sur liste verte C2p (OUI/NON)
-&gt; ATex (Avis favorable / Avis défavorable)
-&gt; Autre : SO]]="OUI AVEC UN SUIVI DU RETOUR D'EXPERIENCE",
REFERENCEMENT_FACADE[[#This Row],[ -&gt; AT/DTA : Sur liste verte C2p (OUI/NON)
-&gt; ATex (Avis favorable / Avis défavorable)
-&gt; Autre : SO]]="SO 
(RP)"),REFERENCEMENT_FACADE[[#This Row],[VALIDITE]]=1),"TC",IF(REFERENCEMENT_FACADE[[#This Row],[VALIDITE]]=0,"TNC"&amp;CHAR(10)&amp;"(L'évaluation technique n'est plus valide)",IF(REFERENCEMENT_FACADE[[#This Row],[TYPE DE DOCUMENT DE REFERENCE]]="Appréciation Technique de Transition","TNC"&amp;CHAR(10)&amp;"(Les Appréciations Techniques de Transition ne sont pas reconnues en technique courante)",IF(REFERENCEMENT_FACADE[[#This Row],[ -&gt; AT/DTA : Sur liste verte C2p (OUI/NON)
-&gt; ATex (Avis favorable / Avis défavorable)
-&gt; Autre : SO]]="NON (EVALUATION RECENTE)","TNC"&amp;CHAR(10)&amp;"(Non sur liste verte de la C2p à date de référencement / EVALUATION RECENTE)","TNC"&amp;CHAR(10)&amp;"(N'est pas sur liste verte de la C2p à date du référencement)")))))</f>
        <v>TC</v>
      </c>
      <c r="BV66" s="44" t="s">
        <v>1303</v>
      </c>
      <c r="BW66" s="42"/>
      <c r="BX66" s="43"/>
      <c r="BY66" s="44"/>
      <c r="BZ66" s="57"/>
      <c r="CA66" s="134" t="s">
        <v>1292</v>
      </c>
      <c r="CB66" s="134" t="s">
        <v>1291</v>
      </c>
      <c r="CC66" s="48" t="str">
        <f>IF(OR(REFERENCEMENT_FACADE[[#This Row],[TYPE DE DOCUMENT DE REFERENCE]]="Document d'Application Technique (DTA)",REFERENCEMENT_FACADE[[#This Row],[TYPE DE DOCUMENT DE REFERENCE]]="Avis Technique"),CONCATENATE("https://evaluation.cstb.fr/fr/avis-technique/detail/",SUBSTITUTE(REFERENCEMENT_FACADE[[#This Row],[REF]],"/","-"),"/"),IF(REFERENCEMENT_FACADE[[#This Row],[TYPE DE DOCUMENT DE REFERENCE]]=("Appréciation Technique d'Expérimentation (ATEx cas a)"),CONCATENATE("https://evaluation.cstb.fr/fr/appreciation-technique-expertise-atex/detail/",SUBSTITUTE(REFERENCEMENT_FACADE[[#This Row],[REF]],"_","-"),"/"),CONCATENATE("https://evaluation.cstb.fr/fr/appreciation-technique-transition-att/download/att-",SUBSTITUTE(SUBSTITUTE(REFERENCEMENT_FACADE[[#This Row],[REF]],"/","-"),"_","-"),"/")))</f>
        <v>https://evaluation.cstb.fr/fr/avis-technique/detail/2.2-21-1830_V2/</v>
      </c>
      <c r="CD66" s="48" t="s">
        <v>1290</v>
      </c>
      <c r="CE66" s="48" t="str">
        <f>CONCATENATE(IF(REFERENCEMENT_FACADE[[#This Row],[Ancienne version]]=""," ",CONCATENATE(IF(OR(REFERENCEMENT_FACADE[[#This Row],[TYPE DE DOCUMENT DE REFERENCE]]="Avis Technique",REFERENCEMENT_FACADE[[#This Row],[TYPE DE DOCUMENT DE REFERENCE]]="ATEx"),"L'","Le "),REFERENCEMENT_FACADE[[#This Row],[TYPE DE DOCUMENT DE REFERENCE]]," n°",REFERENCEMENT_FACADE[[#This Row],[REF]]," annule et remplace ",IF(OR(REFERENCEMENT_FACADE[[#This Row],[TYPE DE DOCUMENT DE REFERENCE]]="Avis Technique",REFERENCEMENT_FACADE[[#This Row],[TYPE DE DOCUMENT DE REFERENCE]]="ATEx"),"l' ","le "),REFERENCEMENT_FACADE[[#This Row],[TYPE DE DOCUMENT DE REFERENCE]]," n° ",REFERENCEMENT_FACADE[[#This Row],[Ancienne version]])),
IF(AND(REFERENCEMENT_FACADE[[#This Row],[Ancienne version]]&lt;&gt;"",REFERENCEMENT_FACADE[[#This Row],[ -&gt; AT/DTA : Sur liste verte C2p (OUI/NON)
-&gt; ATex (Avis favorable / Avis défavorable)
-&gt; Autre : SO]]="OUI"),CHAR(10),""),
IF(REFERENCEMENT_FACADE[[#This Row],[ -&gt; AT/DTA : Sur liste verte C2p (OUI/NON)
-&gt; ATex (Avis favorable / Avis défavorable)
-&gt; Autre : SO]]="OUI","Sur liste verte de la C2p à la date du référencement",""))</f>
        <v>L'Avis Technique n°2.2/21-1830_V2 annule et remplace l' Avis Technique n° 2.2/21-1830_V1
Sur liste verte de la C2p à la date du référencement</v>
      </c>
      <c r="CF66" s="48" t="str">
        <f>IF((SUPP_VISE=LISTES!$Q$2),REFERENCEMENT_FACADE[[#This Row],[Charpente bois (NF DTU 31.1)]],
IF((SUPP_VISE=LISTES!$Q$3),REFERENCEMENT_FACADE[[#This Row],[COB (NF DTU 31.2)]],
IF((SUPP_VISE=LISTES!$Q$4),REFERENCEMENT_FACADE[[#This Row],[FOB (NF DTU 31.4)]],
IF((SUPP_VISE=LISTES!$Q$5),REFERENCEMENT_FACADE[[#This Row],[FOB (Sous AT/DTA/ATEx)]],
IF((SUPP_VISE=LISTES!$Q$6),REFERENCEMENT_FACADE[[#This Row],[FOB (NF DTU 31.4 et/ou Sous AT/DTA/Atex)]],
IF((SUPP_VISE=LISTES!$Q$7),REFERENCEMENT_FACADE[[#This Row],[CLT (Sous AT/DTA)]],"ERREUR"))))))</f>
        <v>ERREUR</v>
      </c>
      <c r="CG66" s="48" t="str">
        <f>IF((HAUT_VISEE&lt;=6),IF(OR(MID(SITUA_VISEE,1,1)="a",MID(SITUA_VISEE,1,1)="b",MID(SITUA_VISEE,1,1)="c"),REFERENCEMENT_FACADE[[#This Row],[≤ 6 m (situation a à c)]],REFERENCEMENT_FACADE[[#This Row],[≤ 6 m (situation d)]]),
IF(AND(6&lt;HAUT_VISEE,HAUT_VISEE&lt;=9),IF(OR(MID(SITUA_VISEE,1,1)="a",MID(SITUA_VISEE,1,1)="b",MID(SITUA_VISEE,1,1)="c"),REFERENCEMENT_FACADE[[#This Row],[≤ 9 m (situation a à c)]],REFERENCEMENT_FACADE[[#This Row],[≤ 9 m (situation d)]]),
IF(AND(9&lt;HAUT_VISEE,HAUT_VISEE&lt;=10),IF(OR(MID(SITUA_VISEE,1,1)="a",MID(SITUA_VISEE,1,1)="b",MID(SITUA_VISEE,1,1)="c"),REFERENCEMENT_FACADE[[#This Row],[≤ 10 m (situation a à c)]],REFERENCEMENT_FACADE[[#This Row],[≤ 10 m (situation d)]]),
IF(AND(10&lt;HAUT_VISEE,HAUT_VISEE&lt;=18),IF(OR(MID(SITUA_VISEE,1,1)="a",MID(SITUA_VISEE,1,1)="b",MID(SITUA_VISEE,1,1)="c"),REFERENCEMENT_FACADE[[#This Row],[≤ 15 m (situation a à c)]],REFERENCEMENT_FACADE[[#This Row],[≤ 15 m (situation d)]]),
IF(AND(10&lt;HAUT_VISEE,HAUT_VISEE&lt;=18),IF(OR(MID(SITUA_VISEE,1,1)="a",MID(SITUA_VISEE,1,1)="b",MID(SITUA_VISEE,1,1)="c"),REFERENCEMENT_FACADE[[#This Row],[≤ 18 m (situation a à c)]],REFERENCEMENT_FACADE[[#This Row],[≤ 18 m (situation d)]]),
IF(AND(18&lt;HAUT_VISEE,HAUT_VISEE&lt;=28),IF(OR(MID(SITUA_VISEE,1,1)="a",MID(SITUA_VISEE,1,1)="b",MID(SITUA_VISEE,1,1)="c"),REFERENCEMENT_FACADE[[#This Row],[≤ 28 m (situation a à c)]],REFERENCEMENT_FACADE[[#This Row],[≤ 28 m (situation d)]]),
IF(AND(28&lt;HAUT_VISEE,HAUT_VISEE&lt;=34),IF(OR(MID(SITUA_VISEE,1,1)="a",MID(SITUA_VISEE,1,1)="b",MID(SITUA_VISEE,1,1)="c"),REFERENCEMENT_FACADE[[#This Row],[≤ 34 m (situation a à c)]],REFERENCEMENT_FACADE[[#This Row],[≤ 34 m (situation d)]]),
IF(AND(34&lt;HAUT_VISEE,HAUT_VISEE&lt;=36),IF(OR(MID(SITUA_VISEE,1,1)="a",MID(SITUA_VISEE,1,1)="b",MID(SITUA_VISEE,1,1)="c"),REFERENCEMENT_FACADE[[#This Row],[≤ 36 m (situation a à c)]],REFERENCEMENT_FACADE[[#This Row],[≤ 36 m (situation d)]]),
IF(AND(36&lt;HAUT_VISEE,HAUT_VISEE&lt;=40),IF(OR(MID(SITUA_VISEE,1,1)="a",MID(SITUA_VISEE,1,1)="b",MID(SITUA_VISEE,1,1)="c"),REFERENCEMENT_FACADE[[#This Row],[≤ 40 m (situation a à c)]],REFERENCEMENT_FACADE[[#This Row],[≤ 40 m (situation d)]]),
IF(AND(40&lt;HAUT_VISEE,HAUT_VISEE&lt;=50),IF(OR(MID(SITUA_VISEE,1,1)="a",MID(SITUA_VISEE,1,1)="b",MID(SITUA_VISEE,1,1)="c"),REFERENCEMENT_FACADE[[#This Row],[≤ 50 m (situation a à c)]],REFERENCEMENT_FACADE[[#This Row],[≤ 50 m (situation d)]]),"ERREUR"))))))))))</f>
        <v>OUI</v>
      </c>
      <c r="CH66" s="48">
        <f>IF(MID(SITUA_VISEE,1,1)="d",
IF(MID(REFERENCEMENT_FACADE[[#This Row],[≤ 50 m (situation d)]],1,3)="OUI",50,IF(MID(REFERENCEMENT_FACADE[[#This Row],[≤ 40 m (situation d)]],1,3)="OUI",40,IF(MID(REFERENCEMENT_FACADE[[#This Row],[≤ 36 m (situation d)]],1,3)="OUI",36,IF(MID(REFERENCEMENT_FACADE[[#This Row],[≤ 34 m (situation d)]],1,3)="OUI",34,IF(MID(REFERENCEMENT_FACADE[[#This Row],[≤ 28 m (situation d)]],1,3)="OUI",28,IF(MID(REFERENCEMENT_FACADE[[#This Row],[≤ 18 m (situation d)]],1,3)="OUI",18,IF(MID(REFERENCEMENT_FACADE[[#This Row],[≤ 15 m (situation d)]],1,3)="OUI",15,IF(MID(REFERENCEMENT_FACADE[[#This Row],[≤ 10 m (situation d)]],1,3)="OUI",10,IF(MID(REFERENCEMENT_FACADE[[#This Row],[≤ 9 m (situation d)]],1,3)="OUI",9,IF(MID(REFERENCEMENT_FACADE[[#This Row],[≤ 6 m (situation d)]],1,3)="OUI",6,"")))))))))),
IF(MID(REFERENCEMENT_FACADE[[#This Row],[≤ 50 m (situation a à c)]],1,3)="OUI",50,IF(MID(REFERENCEMENT_FACADE[[#This Row],[≤ 40 m (situation a à c)]],1,3)="OUI",40,IF(MID(REFERENCEMENT_FACADE[[#This Row],[≤ 36 m (situation a à c)]],1,3)="OUI",36,IF(MID(REFERENCEMENT_FACADE[[#This Row],[≤ 34 m (situation a à c)]],1,3)="OUI",34,IF(MID(REFERENCEMENT_FACADE[[#This Row],[≤ 28 m (situation a à c)]],1,3)="OUI",28,IF(MID(REFERENCEMENT_FACADE[[#This Row],[≤ 18 m (situation a à c)]],1,3)="OUI",18,IF(MID(REFERENCEMENT_FACADE[[#This Row],[≤ 15 m (situation a à c)]],1,3)="OUI",15,IF(MID(REFERENCEMENT_FACADE[[#This Row],[≤ 10 m (situation a à c)]],1,3)="OUI",10,IF(MID(REFERENCEMENT_FACADE[[#This Row],[≤ 9 m (situation a à c)]],1,3)="OUI",9,IF(MID(REFERENCEMENT_FACADE[[#This Row],[≤ 6 m (situation a à c)]],1,3)="OUI",6,"")))))))))))</f>
        <v>18</v>
      </c>
      <c r="CI66" s="48" t="str">
        <f>IF(RECH_CATEGORIE=TRUE,IF((CATEG_VISEE=LISTES!$O$2),REFERENCEMENT_FACADE[[#This Row],[I]],
IF((CATEG_VISEE=LISTES!$O$3),REFERENCEMENT_FACADE[[#This Row],[II]],
IF((CATEG_VISEE=LISTES!$O$4),REFERENCEMENT_FACADE[[#This Row],[III]],
IF((CATEG_VISEE=LISTES!$O$5),REFERENCEMENT_FACADE[[#This Row],[IV]],"ERREUR")))),
REFERENCEMENT_FACADE[[#This Row],[I]]&amp;CHAR(10)&amp;REFERENCEMENT_FACADE[[#This Row],[II]]&amp;CHAR(10)&amp;REFERENCEMENT_FACADE[[#This Row],[III]]&amp;CHAR(10)&amp;REFERENCEMENT_FACADE[[#This Row],[IV]])</f>
        <v>4
4**
4**
4**</v>
      </c>
      <c r="CJ66" s="48" t="str">
        <f>IF(RECH_CATEGORIE=TRUE,IF(OR(REFERENCEMENT_FACADE[[#This Row],[I]]="NC",REFERENCEMENT_FACADE[[#This Row],[II]]="NC",REFERENCEMENT_FACADE[[#This Row],[III]]="NC",REFERENCEMENT_FACADE[[#This Row],[IV]]="NC"),"ERREUR",IF(MID(ZONE_SIS_VISEE,1,1)&lt;=MID(REFERENCEMENT_FACADE[[#This Row],[IV]],1,1),REFERENCEMENT_FACADE[[#Headers],[IV]],IF(MID(ZONE_SIS_VISEE,1,1)&lt;=MID(REFERENCEMENT_FACADE[[#This Row],[III]],1,1),REFERENCEMENT_FACADE[[#Headers],[III]],IF(MID(ZONE_SIS_VISEE,1,1)&lt;=MID(REFERENCEMENT_FACADE[[#This Row],[II]],1,1),REFERENCEMENT_FACADE[[#Headers],[II]],IF(MID(ZONE_SIS_VISEE,1,1)&lt;=MID(REFERENCEMENT_FACADE[[#This Row],[I]],1,1),REFERENCEMENT_FACADE[[#Headers],[I]],""))))),
REFERENCEMENT_FACADE[[#Headers],[I]]&amp;CHAR(10)&amp;REFERENCEMENT_FACADE[[#Headers],[II]]&amp;CHAR(10)&amp;REFERENCEMENT_FACADE[[#Headers],[III]]&amp;CHAR(10)&amp;REFERENCEMENT_FACADE[[#Headers],[IV]])</f>
        <v>I
II
III
IV</v>
      </c>
      <c r="CK66" s="48" t="str">
        <f>CONCATENATE(IF(MID(REFERENCEMENT_FACADE[[#This Row],[Charpente bois (NF DTU 31.1)]],1,3)="oui",LISTES!$Q$2,""),IF(AND(MID(REFERENCEMENT_FACADE[[#This Row],[COB (NF DTU 31.2)]],1,3)="oui",MID(REFERENCEMENT_FACADE[[#This Row],[Charpente bois (NF DTU 31.1)]],1,3)="oui")," / ",""),IF(MID(REFERENCEMENT_FACADE[[#This Row],[COB (NF DTU 31.2)]],1,3)="oui",LISTES!$Q$3,""),IF(OR(AND(MID(REFERENCEMENT_FACADE[[#This Row],[COB (NF DTU 31.2)]],1,3)="oui",MID(REFERENCEMENT_FACADE[[#This Row],[FOB (NF DTU 31.4)]],1,3)="oui"),AND(MID(REFERENCEMENT_FACADE[[#This Row],[COB (NF DTU 31.2)]],1,3)="oui",MID(REFERENCEMENT_FACADE[[#This Row],[CLT (Sous AT/DTA)]],1,3)="oui"))," / ",""),IF(MID(REFERENCEMENT_FACADE[[#This Row],[FOB (NF DTU 31.4)]],1,3)="oui",LISTES!$Q$4,""),IF(AND(MID(REFERENCEMENT_FACADE[[#This Row],[CLT (Sous AT/DTA)]],1,3)="oui",MID(REFERENCEMENT_FACADE[[#This Row],[FOB (NF DTU 31.4)]],1,3)="oui")," / ",""),IF(MID(REFERENCEMENT_FACADE[[#This Row],[CLT (Sous AT/DTA)]],1,3)="oui",LISTES!$Q$7,IF(MID(REFERENCEMENT_FACADE[[#This Row],[FOB (Sous AT/DTA/ATEx)]],1,3)="oui",LISTES!$Q$5,"")))</f>
        <v>COB (NF DTU 31.2) / CLT (Sous AT/DTA)</v>
      </c>
      <c r="CL66" s="48" t="str">
        <f>IF(AND(RECH_HAUTEUR=TRUE,HAUT_VISEE&lt;&gt;"",SITUA_VISEE&lt;&gt;""),IF(MID(SITUA_VISEE,1,1)="d",
IF(MID(REFERENCEMENT_FACADE[[#This Row],[≤ 50 m (situation d)]],1,3)="OUI","≤ 50 m",IF(MID(REFERENCEMENT_FACADE[[#This Row],[≤ 40 m (situation d)]],1,3)="OUI","≤ 40 m",IF(MID(REFERENCEMENT_FACADE[[#This Row],[≤ 36 m (situation d)]],1,3)="OUI","≤ 36 m",IF(MID(REFERENCEMENT_FACADE[[#This Row],[≤ 34 m (situation d)]],1,3)="OUI","≤ 34 m",IF(MID(REFERENCEMENT_FACADE[[#This Row],[≤ 28 m (situation d)]],1,3)="OUI","≤ 28 m",IF(MID(REFERENCEMENT_FACADE[[#This Row],[≤ 18 m (situation d)]],1,3)="OUI","≤ 18 m",IF(MID(REFERENCEMENT_FACADE[[#This Row],[≤ 15 m (situation d)]],1,3)="OUI","≤ 15 m",IF(MID(REFERENCEMENT_FACADE[[#This Row],[≤ 10 m (situation d)]],1,3)="OUI","≤ 10 m",IF(MID(REFERENCEMENT_FACADE[[#This Row],[≤ 9 m (situation d)]],1,3)="OUI","≤ 9 m",IF(MID(REFERENCEMENT_FACADE[[#This Row],[≤ 6 m (situation d)]],1,3)="OUI","≤ 6 m","")))))))))),
IF(MID(REFERENCEMENT_FACADE[[#This Row],[≤ 50 m (situation a à c)]],1,3)="OUI","≤ 50 m",IF(MID(REFERENCEMENT_FACADE[[#This Row],[≤ 40 m (situation a à c)]],1,3)="OUI","≤ 40 m",IF(MID(REFERENCEMENT_FACADE[[#This Row],[≤ 36 m (situation a à c)]],1,3)="OUI","≤ 36 m",IF(MID(REFERENCEMENT_FACADE[[#This Row],[≤ 34 m (situation a à c)]],1,3)="OUI","≤ 34 m",IF(MID(REFERENCEMENT_FACADE[[#This Row],[≤ 28 m (situation a à c)]],1,3)="OUI","≤ 28 m",IF(MID(REFERENCEMENT_FACADE[[#This Row],[≤ 18 m (situation a à c)]],1,3)="OUI","≤ 18 m",IF(MID(REFERENCEMENT_FACADE[[#This Row],[≤ 15 m (situation a à c)]],1,3)="OUI","≤ 15 m",IF(MID(REFERENCEMENT_FACADE[[#This Row],[≤ 10 m (situation a à c)]],1,3)="OUI","≤ 10 m",IF(MID(REFERENCEMENT_FACADE[[#This Row],[≤ 9 m (situation a à c)]],1,3)="OUI","≤ 9 m",IF(MID(REFERENCEMENT_FACADE[[#This Row],[≤ 6 m (situation a à c)]],1,3)="OUI","≤ 6 m",""))))))))))),
CONCATENATE(IF(MID(REFERENCEMENT_FACADE[[#This Row],[≤ 50 m (situation a à c)]],1,3)="OUI","(Situation a à c) h≤ 50 m"&amp;CHAR(10),IF(MID(REFERENCEMENT_FACADE[[#This Row],[≤ 40 m (situation a à c)]],1,3)="OUI","(Situation a à c) h≤ 40 m"&amp;CHAR(10),IF(MID(REFERENCEMENT_FACADE[[#This Row],[≤ 36 m (situation a à c)]],1,3)="OUI","(Situation a à c) h≤ 36 m"&amp;CHAR(10),IF(MID(REFERENCEMENT_FACADE[[#This Row],[≤ 34 m (situation a à c)]],1,3)="OUI","(Situation a à c) h≤ 34 m"&amp;CHAR(10),IF(MID(REFERENCEMENT_FACADE[[#This Row],[≤ 28 m (situation a à c)]],1,3)="OUI","(Situation a à c) h≤ 28 m"&amp;CHAR(10),IF(MID(REFERENCEMENT_FACADE[[#This Row],[≤ 18 m (situation a à c)]],1,3)="OUI","(Situation a à c) h≤ 18 m"&amp;CHAR(10),IF(MID(REFERENCEMENT_FACADE[[#This Row],[≤ 15 m (situation a à c)]],1,3)="OUI","(Situation a à c) h≤ 15 m"&amp;CHAR(10),IF(MID(REFERENCEMENT_FACADE[[#This Row],[≤ 10 m (situation a à c)]],1,3)="OUI","(Situation a à c) h≤ 10 m"&amp;CHAR(10),IF(MID(REFERENCEMENT_FACADE[[#This Row],[≤ 9 m (situation a à c)]],1,3)="OUI","(Situation a à c) h≤ 9 m"&amp;CHAR(10),IF(MID(REFERENCEMENT_FACADE[[#This Row],[≤ 6 m (situation a à c)]],1,3)="OUI","(Situation a à c) h≤ 6 m"&amp;CHAR(10),"")))))))))),IF(MID(REFERENCEMENT_FACADE[[#This Row],[≤ 50 m (situation d)]],1,3)="OUI","(Situation d) h≤ 50 m",IF(MID(REFERENCEMENT_FACADE[[#This Row],[≤ 40 m (situation d)]],1,3)="OUI","(Situation d) h≤ 40 m",IF(MID(REFERENCEMENT_FACADE[[#This Row],[≤ 36 m (situation d)]],1,3)="OUI","(Situation d) h≤ 36 m",IF(MID(REFERENCEMENT_FACADE[[#This Row],[≤ 34 m (situation d)]],1,3)="OUI","(Situation d) h≤ 34 m",IF(MID(REFERENCEMENT_FACADE[[#This Row],[≤ 28 m (situation d)]],1,3)="OUI","(Situation d) h≤ 28 m",IF(MID(REFERENCEMENT_FACADE[[#This Row],[≤ 18 m (situation d)]],1,3)="OUI","(Situation d) h≤ 18 m",IF(MID(REFERENCEMENT_FACADE[[#This Row],[≤ 15 m (situation d)]],1,3)="OUI","(Situation d) h≤ 15 m",IF(MID(REFERENCEMENT_FACADE[[#This Row],[≤ 10 m (situation d)]],1,3)="OUI","(Situation d) h≤ 10 m",IF(MID(REFERENCEMENT_FACADE[[#This Row],[≤ 9 m (situation d)]],1,3)="OUI","(Situation d) h≤ 9 m",IF(MID(REFERENCEMENT_FACADE[[#This Row],[≤ 6 m (situation d)]],1,3)="OUI","(Situation d) h≤ 6 m",""))))))))))))</f>
        <v>(Situation a à c) h≤ 18 m
(Situation d) h≤ 10 m</v>
      </c>
      <c r="CM66" s="48" t="str">
        <f>IF(OR(RECH_HAUTEUR=FALSE,HAUT_VISEE="",SITUA_VISEE=""),REFERENCEMENT_FACADE[[#This Row],[Cas où rien n''est sélectionné en hauteur]],
IF((HAUT_VISEE&lt;=6),IF(OR(MID(SITUA_VISEE,1,1)="a",MID(SITUA_VISEE,1,1)="b",MID(SITUA_VISEE,1,1)="c"),REFERENCEMENT_FACADE[[#This Row],[≤ 6 m (a à c)]],REFERENCEMENT_FACADE[[#This Row],[≤ 6 m (d)]]),
IF(AND(6&lt;HAUT_VISEE,HAUT_VISEE&lt;=9),IF(OR(MID(SITUA_VISEE,1,1)="a",MID(SITUA_VISEE,1,1)="b",MID(SITUA_VISEE,1,1)="c"),REFERENCEMENT_FACADE[[#This Row],[≤ 9 m (a à c)]],REFERENCEMENT_FACADE[[#This Row],[≤ 9 m (d)]]),
IF(AND(9&lt;HAUT_VISEE,HAUT_VISEE&lt;=10),IF(OR(MID(SITUA_VISEE,1,1)="a",MID(SITUA_VISEE,1,1)="b",MID(SITUA_VISEE,1,1)="c"),REFERENCEMENT_FACADE[[#This Row],[≤ 10 m (a à c)]],REFERENCEMENT_FACADE[[#This Row],[≤ 10 m (d)]]),
IF(AND(10&lt;HAUT_VISEE,HAUT_VISEE&lt;=18),IF(OR(MID(SITUA_VISEE,1,1)="a",MID(SITUA_VISEE,1,1)="b",MID(SITUA_VISEE,1,1)="c"),REFERENCEMENT_FACADE[[#This Row],[≤ 18 m (a à c)]],REFERENCEMENT_FACADE[[#This Row],[≤ 18 m (d)]]),
IF(AND(18&lt;HAUT_VISEE,HAUT_VISEE&lt;=28),IF(OR(MID(SITUA_VISEE,1,1)="a",MID(SITUA_VISEE,1,1)="b",MID(SITUA_VISEE,1,1)="c"),REFERENCEMENT_FACADE[[#This Row],[≤ 28 m (a à c)]],REFERENCEMENT_FACADE[[#This Row],[≤ 28 m (d)]]),
IF(AND(28&lt;HAUT_VISEE,HAUT_VISEE&lt;=34),IF(OR(MID(SITUA_VISEE,1,1)="a",MID(SITUA_VISEE,1,1)="b",MID(SITUA_VISEE,1,1)="c"),REFERENCEMENT_FACADE[[#This Row],[≤ 34 m (a à c)]],REFERENCEMENT_FACADE[[#This Row],[≤ 34 m (d)]]),
IF(AND(34&lt;HAUT_VISEE,HAUT_VISEE&lt;=36),IF(OR(MID(SITUA_VISEE,1,1)="a",MID(SITUA_VISEE,1,1)="b",MID(SITUA_VISEE,1,1)="c"),REFERENCEMENT_FACADE[[#This Row],[≤ 36 m (a à c)]],REFERENCEMENT_FACADE[[#This Row],[≤ 36 m (d)]]),
IF(AND(36&lt;HAUT_VISEE,HAUT_VISEE&lt;=40),IF(OR(MID(SITUA_VISEE,1,1)="a",MID(SITUA_VISEE,1,1)="b",MID(SITUA_VISEE,1,1)="c"),REFERENCEMENT_FACADE[[#This Row],[≤ 40 m (a à c)]],REFERENCEMENT_FACADE[[#This Row],[≤ 40 m (d)]]),
IF(AND(40&lt;HAUT_VISEE,HAUT_VISEE&lt;=50),IF(OR(MID(SITUA_VISEE,1,1)="a",MID(SITUA_VISEE,1,1)="b",MID(SITUA_VISEE,1,1)="c"),REFERENCEMENT_FACADE[[#This Row],[≤ 50 m (a à c)]],REFERENCEMENT_FACADE[[#This Row],[≤ 50 m (d)]])))))))))))</f>
        <v>Nb : Le critère de recherche par hauteur n'étant pas coché ou les données (hauteur ou situation) n'étant pas saisies, l'utilisateur est alerté qu'il peut exister des limites de hauteurs et des dispositions particulières données dans le référentiel technique du procédé qui ne sont pas affichées. 
Le logiciel peut les faire apparaitre, pour ce faire : 
 - la case de recherche en fonction de la hauteur doit être cochée ;
 - les données de hauteur ET de situation du bâtiment doivent être saisies.</v>
      </c>
      <c r="CN66" s="117">
        <f ca="1">REFERENCEMENT_FACADE[[#This Row],[VALIDITE]]</f>
        <v>1</v>
      </c>
      <c r="CO66" s="48">
        <f>IF(RECH_SUPPORT=TRUE,IF(MID(REFERENCEMENT_FACADE[[#This Row],[Colonne support visé]],1,3)="OUI",1,IF(OR(MID(REFERENCEMENT_FACADE[[#This Row],[Colonne support visé]],1,3)="non",MID(REFERENCEMENT_FACADE[[#This Row],[Colonne support visé]],1,2)="SO"),0,0)),1)</f>
        <v>1</v>
      </c>
      <c r="CP66" s="48">
        <f>IF(RECH_HAUTEUR=FALSE,1,IF(AND(MID(REFERENCEMENT_FACADE[[#This Row],[Colonne situation visé]],1,3)="oui",HAUT_VISEE&lt;=REFERENCEMENT_FACADE[[#This Row],[LIMITATION DE HAUTEUR DE FACADE]],HAUT_VISEE&lt;&gt;"",SITUA_VISEE&lt;&gt;""),1,IF(MID(REFERENCEMENT_FACADE[[#This Row],[Colonne situation visé]],1,3)="non",0,"ERREUR")))</f>
        <v>1</v>
      </c>
      <c r="CQ66" s="48">
        <f>IF(RECH_CATEGORIE=FALSE,1,IF(REFERENCEMENT_FACADE[[#This Row],[Colonne catégorie visée]]="ERREUR",0,IF(AND(RECH_CATEGORIE=TRUE,MATCH(VALUE(LEFT(REFERENCEMENT_FACADE[[#This Row],[Colonne zone visée]],1)),LISTE_ZONE_SISMIQUE,0)&gt;=MATCH(ZONE_SIS_VISEE,LISTE_ZONE_SISMIQUE,0),MATCH(REFERENCEMENT_FACADE[[#This Row],[Colonne catégorie visée]],LISTE_CATEGORIE_BATIMENT,0)&gt;=MATCH(CATEG_VISEE,LISTE_CATEGORIE_BATIMENT,0)),1,0)))</f>
        <v>1</v>
      </c>
      <c r="CR66" s="48">
        <f ca="1">IF(REFERENCEMENT_FACADE[[#This Row],[Eligibilité procédé]]&lt;&gt;0,COUNTIF(REFERENCEMENT_FACADE[Eligibilité procédé],"&lt;="&amp;REFERENCEMENT_FACADE[[#This Row],[Eligibilité procédé]])-COUNTIF(REFERENCEMENT_FACADE[Eligibilité procédé],"=0"),ROWS(REFERENCEMENT_FACADE[Ordre]))</f>
        <v>46</v>
      </c>
      <c r="CS66" s="48">
        <f ca="1">IF(COUNTIF((REFERENCEMENT_FACADE[[#This Row],[Validité]:[zone de simicité]]),"&lt;&gt;"&amp;"")=SUM(REFERENCEMENT_FACADE[[#This Row],[Validité]:[zone de simicité]]),ROW(REFERENCEMENT_FACADE[[#This Row],[zone de simicité]]),"")</f>
        <v>66</v>
      </c>
      <c r="CT66" s="48" t="str">
        <f>CONCATENATE(REFERENCEMENT_FACADE[[#This Row],[TYPE DE DOCUMENT DE REFERENCE]]," ",REFERENCEMENT_FACADE[[#This Row],[REF]]," du procédé ",REFERENCEMENT_FACADE[[#This Row],[NOM COMMERCIAL DU PROCEDE]]," : vise la pose sur : ",IF(MID(REFERENCEMENT_FACADE[[#This Row],[COB (NF DTU 31.2)]],1,3)="OUI","COB (NF DTU 31.2) ; ",""),IF(MID(REFERENCEMENT_FACADE[[#This Row],[CLT (Sous AT/DTA)]],1,3)="OUI","CLT (Sous AT/DTA)) ; ",""),IF(MID(REFERENCEMENT_FACADE[[#This Row],[FOB (NF DTU 31.4)]],1,3)="OUI","FOB (NF DTU 31.4) ; ",""),IF(MID(REFERENCEMENT_FACADE[[#This Row],[FOB (Sous AT/DTA/ATEx)]],1,3)="OUI","FOB (Sous AT/DTA/ATEx) ; ",""),"pour une hauteur max de ",REFERENCEMENT_FACADE[[#This Row],[LIMITATION DE HAUTEUR DE FACADE]],"m")</f>
        <v>Avis Technique 2.2/21-1830_V2 du procédé CEDRAL LAP sur support bois : vise la pose sur : COB (NF DTU 31.2) ; CLT (Sous AT/DTA)) ; pour une hauteur max de 18m</v>
      </c>
    </row>
    <row r="67" spans="1:98" s="5" customFormat="1" ht="216" x14ac:dyDescent="0.3">
      <c r="A67" s="121">
        <v>45216</v>
      </c>
      <c r="B67" s="43" t="s">
        <v>125</v>
      </c>
      <c r="C67" s="125" t="s">
        <v>1575</v>
      </c>
      <c r="D67" s="43" t="s">
        <v>1709</v>
      </c>
      <c r="E67" s="43" t="s">
        <v>1684</v>
      </c>
      <c r="F67" s="43" t="s">
        <v>1253</v>
      </c>
      <c r="G67" s="44" t="s">
        <v>1437</v>
      </c>
      <c r="H67" s="52" t="s">
        <v>27</v>
      </c>
      <c r="I67" s="82" t="s">
        <v>9</v>
      </c>
      <c r="J67" s="38" t="s">
        <v>10</v>
      </c>
      <c r="K67" s="39" t="s">
        <v>10</v>
      </c>
      <c r="L67" s="68" t="str">
        <f>IF(REFERENCEMENT_FACADE[[#This Row],[Charpente bois (NF DTU 31.1)]]="OUI","SO",IF(OR(REFERENCEMENT_FACADE[[#This Row],[FOB (Sous AT/DTA/ATEx)]]="OUI",REFERENCEMENT_FACADE[[#This Row],[FOB (NF DTU 31.4)]]="OUI"),"OUI","SO"))</f>
        <v>SO</v>
      </c>
      <c r="M67" s="65" t="s">
        <v>9</v>
      </c>
      <c r="N67" s="43" t="s">
        <v>9</v>
      </c>
      <c r="O67" s="43" t="s">
        <v>9</v>
      </c>
      <c r="P67" s="43" t="s">
        <v>9</v>
      </c>
      <c r="Q67" s="43" t="s">
        <v>357</v>
      </c>
      <c r="R67" s="43" t="s">
        <v>357</v>
      </c>
      <c r="S67" s="43" t="s">
        <v>10</v>
      </c>
      <c r="T67" s="43" t="s">
        <v>10</v>
      </c>
      <c r="U67" s="43" t="s">
        <v>10</v>
      </c>
      <c r="V67" s="43" t="s">
        <v>10</v>
      </c>
      <c r="W67" s="44" t="s">
        <v>10</v>
      </c>
      <c r="X67" s="43" t="s">
        <v>9</v>
      </c>
      <c r="Y67" s="43" t="s">
        <v>357</v>
      </c>
      <c r="Z67" s="43" t="s">
        <v>357</v>
      </c>
      <c r="AA67" s="43" t="s">
        <v>10</v>
      </c>
      <c r="AB67" s="43" t="s">
        <v>10</v>
      </c>
      <c r="AC67" s="43" t="s">
        <v>10</v>
      </c>
      <c r="AD67" s="43" t="s">
        <v>10</v>
      </c>
      <c r="AE67" s="43" t="s">
        <v>10</v>
      </c>
      <c r="AF67" s="43" t="s">
        <v>10</v>
      </c>
      <c r="AG67" s="44" t="s">
        <v>10</v>
      </c>
      <c r="AH67" s="163" t="s">
        <v>1255</v>
      </c>
      <c r="AI67" s="164" t="s">
        <v>1357</v>
      </c>
      <c r="AJ67" s="120" t="s">
        <v>1726</v>
      </c>
      <c r="AK67" s="120" t="s">
        <v>1726</v>
      </c>
      <c r="AL67" s="120" t="s">
        <v>1726</v>
      </c>
      <c r="AM67" s="120" t="s">
        <v>1749</v>
      </c>
      <c r="AN67" s="120" t="s">
        <v>1749</v>
      </c>
      <c r="AO67" s="120"/>
      <c r="AP67" s="120"/>
      <c r="AQ67" s="120"/>
      <c r="AR67" s="120"/>
      <c r="AS67" s="120"/>
      <c r="AT67" s="120" t="s">
        <v>1726</v>
      </c>
      <c r="AU67" s="120" t="s">
        <v>1749</v>
      </c>
      <c r="AV67" s="120" t="s">
        <v>1749</v>
      </c>
      <c r="AW67" s="120"/>
      <c r="AX67" s="120"/>
      <c r="AY67" s="83"/>
      <c r="AZ67" s="83"/>
      <c r="BA67" s="83"/>
      <c r="BB67" s="83"/>
      <c r="BC67" s="83"/>
      <c r="BD67" s="84" t="s">
        <v>1408</v>
      </c>
      <c r="BE67" s="42">
        <v>4</v>
      </c>
      <c r="BF67" s="43" t="s">
        <v>328</v>
      </c>
      <c r="BG67" s="43" t="s">
        <v>328</v>
      </c>
      <c r="BH67" s="43" t="s">
        <v>328</v>
      </c>
      <c r="BI67" s="84" t="s">
        <v>1256</v>
      </c>
      <c r="BJ67" s="40" t="s">
        <v>1394</v>
      </c>
      <c r="BK67" s="158" t="s">
        <v>152</v>
      </c>
      <c r="BL67" s="42">
        <v>0</v>
      </c>
      <c r="BM67" s="43" t="s">
        <v>1254</v>
      </c>
      <c r="BN67" s="43" t="s">
        <v>12</v>
      </c>
      <c r="BO67" s="43" t="s">
        <v>1257</v>
      </c>
      <c r="BP67" s="87"/>
      <c r="BQ67" s="87">
        <v>45196</v>
      </c>
      <c r="BR67" s="87">
        <v>47664</v>
      </c>
      <c r="BS67" s="123">
        <f ca="1">+(REFERENCEMENT_FACADE[[#This Row],[AVIS LIMITE AU / VALIDITE]]&gt;=TODAY())*1</f>
        <v>1</v>
      </c>
      <c r="BT67" s="43" t="s">
        <v>9</v>
      </c>
      <c r="BU67" s="43" t="str">
        <f ca="1">IF(REFERENCEMENT_FACADE[[#This Row],[ -&gt; AT/DTA : Sur liste verte C2p (OUI/NON)
-&gt; ATex (Avis favorable / Avis défavorable)
-&gt; Autre : SO]]&lt;&gt;"",IF(AND(OR(REFERENCEMENT_FACADE[[#This Row],[ -&gt; AT/DTA : Sur liste verte C2p (OUI/NON)
-&gt; ATex (Avis favorable / Avis défavorable)
-&gt; Autre : SO]]="OUI",REFERENCEMENT_FACADE[[#This Row],[ -&gt; AT/DTA : Sur liste verte C2p (OUI/NON)
-&gt; ATex (Avis favorable / Avis défavorable)
-&gt; Autre : SO]]="FAVORABLE",REFERENCEMENT_FACADE[[#This Row],[ -&gt; AT/DTA : Sur liste verte C2p (OUI/NON)
-&gt; ATex (Avis favorable / Avis défavorable)
-&gt; Autre : SO]]="SO
(DTU)",REFERENCEMENT_FACADE[[#This Row],[ -&gt; AT/DTA : Sur liste verte C2p (OUI/NON)
-&gt; ATex (Avis favorable / Avis défavorable)
-&gt; Autre : SO]]="SO 
(RECO -RAGE)",REFERENCEMENT_FACADE[[#This Row],[ -&gt; AT/DTA : Sur liste verte C2p (OUI/NON)
-&gt; ATex (Avis favorable / Avis défavorable)
-&gt; Autre : SO]]="OUI AVEC UN SUIVI DU RETOUR D'EXPERIENCE",
REFERENCEMENT_FACADE[[#This Row],[ -&gt; AT/DTA : Sur liste verte C2p (OUI/NON)
-&gt; ATex (Avis favorable / Avis défavorable)
-&gt; Autre : SO]]="SO 
(RP)"),REFERENCEMENT_FACADE[[#This Row],[VALIDITE]]=1),"TC",IF(REFERENCEMENT_FACADE[[#This Row],[VALIDITE]]=0,"TNC"&amp;CHAR(10)&amp;"(L'évaluation technique n'est plus valide)",IF(REFERENCEMENT_FACADE[[#This Row],[TYPE DE DOCUMENT DE REFERENCE]]="Appréciation Technique de Transition","TNC"&amp;CHAR(10)&amp;"(Les Appréciations Techniques de Transition ne sont pas reconnues en technique courante)",IF(REFERENCEMENT_FACADE[[#This Row],[ -&gt; AT/DTA : Sur liste verte C2p (OUI/NON)
-&gt; ATex (Avis favorable / Avis défavorable)
-&gt; Autre : SO]]="NON (EVALUATION RECENTE)","TNC"&amp;CHAR(10)&amp;"(Non sur liste verte de la C2p à date de référencement / EVALUATION RECENTE)","TNC"&amp;CHAR(10)&amp;"(N'est pas sur liste verte de la C2p à date du référencement)")))))</f>
        <v>TC</v>
      </c>
      <c r="BV67" s="44" t="s">
        <v>1301</v>
      </c>
      <c r="BW67" s="42"/>
      <c r="BX67" s="43"/>
      <c r="BY67" s="44"/>
      <c r="BZ67" s="57" t="s">
        <v>1521</v>
      </c>
      <c r="CA67" s="134" t="s">
        <v>1258</v>
      </c>
      <c r="CB67" s="134" t="s">
        <v>1260</v>
      </c>
      <c r="CC67" s="48" t="str">
        <f>IF(OR(REFERENCEMENT_FACADE[[#This Row],[TYPE DE DOCUMENT DE REFERENCE]]="Document d'Application Technique (DTA)",REFERENCEMENT_FACADE[[#This Row],[TYPE DE DOCUMENT DE REFERENCE]]="Avis Technique"),CONCATENATE("https://evaluation.cstb.fr/fr/avis-technique/detail/",SUBSTITUTE(REFERENCEMENT_FACADE[[#This Row],[REF]],"/","-"),"/"),IF(REFERENCEMENT_FACADE[[#This Row],[TYPE DE DOCUMENT DE REFERENCE]]=("Appréciation Technique d'Expérimentation (ATEx cas a)"),CONCATENATE("https://evaluation.cstb.fr/fr/appreciation-technique-expertise-atex/detail/",SUBSTITUTE(REFERENCEMENT_FACADE[[#This Row],[REF]],"_","-"),"/"),CONCATENATE("https://evaluation.cstb.fr/fr/appreciation-technique-transition-att/download/att-",SUBSTITUTE(SUBSTITUTE(REFERENCEMENT_FACADE[[#This Row],[REF]],"/","-"),"_","-"),"/")))</f>
        <v>https://evaluation.cstb.fr/fr/avis-technique/detail/2.2-21-1823_V2/</v>
      </c>
      <c r="CD67" s="48" t="s">
        <v>1259</v>
      </c>
      <c r="CE67" s="48" t="str">
        <f>CONCATENATE(IF(REFERENCEMENT_FACADE[[#This Row],[Ancienne version]]=""," ",CONCATENATE(IF(OR(REFERENCEMENT_FACADE[[#This Row],[TYPE DE DOCUMENT DE REFERENCE]]="Avis Technique",REFERENCEMENT_FACADE[[#This Row],[TYPE DE DOCUMENT DE REFERENCE]]="ATEx"),"L'","Le "),REFERENCEMENT_FACADE[[#This Row],[TYPE DE DOCUMENT DE REFERENCE]]," n°",REFERENCEMENT_FACADE[[#This Row],[REF]]," annule et remplace ",IF(OR(REFERENCEMENT_FACADE[[#This Row],[TYPE DE DOCUMENT DE REFERENCE]]="Avis Technique",REFERENCEMENT_FACADE[[#This Row],[TYPE DE DOCUMENT DE REFERENCE]]="ATEx"),"l' ","le "),REFERENCEMENT_FACADE[[#This Row],[TYPE DE DOCUMENT DE REFERENCE]]," n° ",REFERENCEMENT_FACADE[[#This Row],[Ancienne version]])),
IF(AND(REFERENCEMENT_FACADE[[#This Row],[Ancienne version]]&lt;&gt;"",REFERENCEMENT_FACADE[[#This Row],[ -&gt; AT/DTA : Sur liste verte C2p (OUI/NON)
-&gt; ATex (Avis favorable / Avis défavorable)
-&gt; Autre : SO]]="OUI"),CHAR(10),""),
IF(REFERENCEMENT_FACADE[[#This Row],[ -&gt; AT/DTA : Sur liste verte C2p (OUI/NON)
-&gt; ATex (Avis favorable / Avis défavorable)
-&gt; Autre : SO]]="OUI","Sur liste verte de la C2p à la date du référencement",""))</f>
        <v>L'Avis Technique n°2.2/21-1823_V2 annule et remplace l' Avis Technique n° 2.2/21-1823_V1
Sur liste verte de la C2p à la date du référencement</v>
      </c>
      <c r="CF67" s="48" t="str">
        <f>IF((SUPP_VISE=LISTES!$Q$2),REFERENCEMENT_FACADE[[#This Row],[Charpente bois (NF DTU 31.1)]],
IF((SUPP_VISE=LISTES!$Q$3),REFERENCEMENT_FACADE[[#This Row],[COB (NF DTU 31.2)]],
IF((SUPP_VISE=LISTES!$Q$4),REFERENCEMENT_FACADE[[#This Row],[FOB (NF DTU 31.4)]],
IF((SUPP_VISE=LISTES!$Q$5),REFERENCEMENT_FACADE[[#This Row],[FOB (Sous AT/DTA/ATEx)]],
IF((SUPP_VISE=LISTES!$Q$6),REFERENCEMENT_FACADE[[#This Row],[FOB (NF DTU 31.4 et/ou Sous AT/DTA/Atex)]],
IF((SUPP_VISE=LISTES!$Q$7),REFERENCEMENT_FACADE[[#This Row],[CLT (Sous AT/DTA)]],"ERREUR"))))))</f>
        <v>ERREUR</v>
      </c>
      <c r="CG67" s="48" t="str">
        <f>IF((HAUT_VISEE&lt;=6),IF(OR(MID(SITUA_VISEE,1,1)="a",MID(SITUA_VISEE,1,1)="b",MID(SITUA_VISEE,1,1)="c"),REFERENCEMENT_FACADE[[#This Row],[≤ 6 m (situation a à c)]],REFERENCEMENT_FACADE[[#This Row],[≤ 6 m (situation d)]]),
IF(AND(6&lt;HAUT_VISEE,HAUT_VISEE&lt;=9),IF(OR(MID(SITUA_VISEE,1,1)="a",MID(SITUA_VISEE,1,1)="b",MID(SITUA_VISEE,1,1)="c"),REFERENCEMENT_FACADE[[#This Row],[≤ 9 m (situation a à c)]],REFERENCEMENT_FACADE[[#This Row],[≤ 9 m (situation d)]]),
IF(AND(9&lt;HAUT_VISEE,HAUT_VISEE&lt;=10),IF(OR(MID(SITUA_VISEE,1,1)="a",MID(SITUA_VISEE,1,1)="b",MID(SITUA_VISEE,1,1)="c"),REFERENCEMENT_FACADE[[#This Row],[≤ 10 m (situation a à c)]],REFERENCEMENT_FACADE[[#This Row],[≤ 10 m (situation d)]]),
IF(AND(10&lt;HAUT_VISEE,HAUT_VISEE&lt;=18),IF(OR(MID(SITUA_VISEE,1,1)="a",MID(SITUA_VISEE,1,1)="b",MID(SITUA_VISEE,1,1)="c"),REFERENCEMENT_FACADE[[#This Row],[≤ 15 m (situation a à c)]],REFERENCEMENT_FACADE[[#This Row],[≤ 15 m (situation d)]]),
IF(AND(10&lt;HAUT_VISEE,HAUT_VISEE&lt;=18),IF(OR(MID(SITUA_VISEE,1,1)="a",MID(SITUA_VISEE,1,1)="b",MID(SITUA_VISEE,1,1)="c"),REFERENCEMENT_FACADE[[#This Row],[≤ 18 m (situation a à c)]],REFERENCEMENT_FACADE[[#This Row],[≤ 18 m (situation d)]]),
IF(AND(18&lt;HAUT_VISEE,HAUT_VISEE&lt;=28),IF(OR(MID(SITUA_VISEE,1,1)="a",MID(SITUA_VISEE,1,1)="b",MID(SITUA_VISEE,1,1)="c"),REFERENCEMENT_FACADE[[#This Row],[≤ 28 m (situation a à c)]],REFERENCEMENT_FACADE[[#This Row],[≤ 28 m (situation d)]]),
IF(AND(28&lt;HAUT_VISEE,HAUT_VISEE&lt;=34),IF(OR(MID(SITUA_VISEE,1,1)="a",MID(SITUA_VISEE,1,1)="b",MID(SITUA_VISEE,1,1)="c"),REFERENCEMENT_FACADE[[#This Row],[≤ 34 m (situation a à c)]],REFERENCEMENT_FACADE[[#This Row],[≤ 34 m (situation d)]]),
IF(AND(34&lt;HAUT_VISEE,HAUT_VISEE&lt;=36),IF(OR(MID(SITUA_VISEE,1,1)="a",MID(SITUA_VISEE,1,1)="b",MID(SITUA_VISEE,1,1)="c"),REFERENCEMENT_FACADE[[#This Row],[≤ 36 m (situation a à c)]],REFERENCEMENT_FACADE[[#This Row],[≤ 36 m (situation d)]]),
IF(AND(36&lt;HAUT_VISEE,HAUT_VISEE&lt;=40),IF(OR(MID(SITUA_VISEE,1,1)="a",MID(SITUA_VISEE,1,1)="b",MID(SITUA_VISEE,1,1)="c"),REFERENCEMENT_FACADE[[#This Row],[≤ 40 m (situation a à c)]],REFERENCEMENT_FACADE[[#This Row],[≤ 40 m (situation d)]]),
IF(AND(40&lt;HAUT_VISEE,HAUT_VISEE&lt;=50),IF(OR(MID(SITUA_VISEE,1,1)="a",MID(SITUA_VISEE,1,1)="b",MID(SITUA_VISEE,1,1)="c"),REFERENCEMENT_FACADE[[#This Row],[≤ 50 m (situation a à c)]],REFERENCEMENT_FACADE[[#This Row],[≤ 50 m (situation d)]]),"ERREUR"))))))))))</f>
        <v>OUI</v>
      </c>
      <c r="CH67" s="48">
        <f>IF(MID(SITUA_VISEE,1,1)="d",
IF(MID(REFERENCEMENT_FACADE[[#This Row],[≤ 50 m (situation d)]],1,3)="OUI",50,IF(MID(REFERENCEMENT_FACADE[[#This Row],[≤ 40 m (situation d)]],1,3)="OUI",40,IF(MID(REFERENCEMENT_FACADE[[#This Row],[≤ 36 m (situation d)]],1,3)="OUI",36,IF(MID(REFERENCEMENT_FACADE[[#This Row],[≤ 34 m (situation d)]],1,3)="OUI",34,IF(MID(REFERENCEMENT_FACADE[[#This Row],[≤ 28 m (situation d)]],1,3)="OUI",28,IF(MID(REFERENCEMENT_FACADE[[#This Row],[≤ 18 m (situation d)]],1,3)="OUI",18,IF(MID(REFERENCEMENT_FACADE[[#This Row],[≤ 15 m (situation d)]],1,3)="OUI",15,IF(MID(REFERENCEMENT_FACADE[[#This Row],[≤ 10 m (situation d)]],1,3)="OUI",10,IF(MID(REFERENCEMENT_FACADE[[#This Row],[≤ 9 m (situation d)]],1,3)="OUI",9,IF(MID(REFERENCEMENT_FACADE[[#This Row],[≤ 6 m (situation d)]],1,3)="OUI",6,"")))))))))),
IF(MID(REFERENCEMENT_FACADE[[#This Row],[≤ 50 m (situation a à c)]],1,3)="OUI",50,IF(MID(REFERENCEMENT_FACADE[[#This Row],[≤ 40 m (situation a à c)]],1,3)="OUI",40,IF(MID(REFERENCEMENT_FACADE[[#This Row],[≤ 36 m (situation a à c)]],1,3)="OUI",36,IF(MID(REFERENCEMENT_FACADE[[#This Row],[≤ 34 m (situation a à c)]],1,3)="OUI",34,IF(MID(REFERENCEMENT_FACADE[[#This Row],[≤ 28 m (situation a à c)]],1,3)="OUI",28,IF(MID(REFERENCEMENT_FACADE[[#This Row],[≤ 18 m (situation a à c)]],1,3)="OUI",18,IF(MID(REFERENCEMENT_FACADE[[#This Row],[≤ 15 m (situation a à c)]],1,3)="OUI",15,IF(MID(REFERENCEMENT_FACADE[[#This Row],[≤ 10 m (situation a à c)]],1,3)="OUI",10,IF(MID(REFERENCEMENT_FACADE[[#This Row],[≤ 9 m (situation a à c)]],1,3)="OUI",9,IF(MID(REFERENCEMENT_FACADE[[#This Row],[≤ 6 m (situation a à c)]],1,3)="OUI",6,"")))))))))))</f>
        <v>18</v>
      </c>
      <c r="CI67" s="48" t="str">
        <f>IF(RECH_CATEGORIE=TRUE,IF((CATEG_VISEE=LISTES!$O$2),REFERENCEMENT_FACADE[[#This Row],[I]],
IF((CATEG_VISEE=LISTES!$O$3),REFERENCEMENT_FACADE[[#This Row],[II]],
IF((CATEG_VISEE=LISTES!$O$4),REFERENCEMENT_FACADE[[#This Row],[III]],
IF((CATEG_VISEE=LISTES!$O$5),REFERENCEMENT_FACADE[[#This Row],[IV]],"ERREUR")))),
REFERENCEMENT_FACADE[[#This Row],[I]]&amp;CHAR(10)&amp;REFERENCEMENT_FACADE[[#This Row],[II]]&amp;CHAR(10)&amp;REFERENCEMENT_FACADE[[#This Row],[III]]&amp;CHAR(10)&amp;REFERENCEMENT_FACADE[[#This Row],[IV]])</f>
        <v>4
4**
4**
4**</v>
      </c>
      <c r="CJ67" s="48" t="str">
        <f>IF(RECH_CATEGORIE=TRUE,IF(OR(REFERENCEMENT_FACADE[[#This Row],[I]]="NC",REFERENCEMENT_FACADE[[#This Row],[II]]="NC",REFERENCEMENT_FACADE[[#This Row],[III]]="NC",REFERENCEMENT_FACADE[[#This Row],[IV]]="NC"),"ERREUR",IF(MID(ZONE_SIS_VISEE,1,1)&lt;=MID(REFERENCEMENT_FACADE[[#This Row],[IV]],1,1),REFERENCEMENT_FACADE[[#Headers],[IV]],IF(MID(ZONE_SIS_VISEE,1,1)&lt;=MID(REFERENCEMENT_FACADE[[#This Row],[III]],1,1),REFERENCEMENT_FACADE[[#Headers],[III]],IF(MID(ZONE_SIS_VISEE,1,1)&lt;=MID(REFERENCEMENT_FACADE[[#This Row],[II]],1,1),REFERENCEMENT_FACADE[[#Headers],[II]],IF(MID(ZONE_SIS_VISEE,1,1)&lt;=MID(REFERENCEMENT_FACADE[[#This Row],[I]],1,1),REFERENCEMENT_FACADE[[#Headers],[I]],""))))),
REFERENCEMENT_FACADE[[#Headers],[I]]&amp;CHAR(10)&amp;REFERENCEMENT_FACADE[[#Headers],[II]]&amp;CHAR(10)&amp;REFERENCEMENT_FACADE[[#Headers],[III]]&amp;CHAR(10)&amp;REFERENCEMENT_FACADE[[#Headers],[IV]])</f>
        <v>I
II
III
IV</v>
      </c>
      <c r="CK67" s="48" t="str">
        <f>CONCATENATE(IF(MID(REFERENCEMENT_FACADE[[#This Row],[Charpente bois (NF DTU 31.1)]],1,3)="oui",LISTES!$Q$2,""),IF(AND(MID(REFERENCEMENT_FACADE[[#This Row],[COB (NF DTU 31.2)]],1,3)="oui",MID(REFERENCEMENT_FACADE[[#This Row],[Charpente bois (NF DTU 31.1)]],1,3)="oui")," / ",""),IF(MID(REFERENCEMENT_FACADE[[#This Row],[COB (NF DTU 31.2)]],1,3)="oui",LISTES!$Q$3,""),IF(OR(AND(MID(REFERENCEMENT_FACADE[[#This Row],[COB (NF DTU 31.2)]],1,3)="oui",MID(REFERENCEMENT_FACADE[[#This Row],[FOB (NF DTU 31.4)]],1,3)="oui"),AND(MID(REFERENCEMENT_FACADE[[#This Row],[COB (NF DTU 31.2)]],1,3)="oui",MID(REFERENCEMENT_FACADE[[#This Row],[CLT (Sous AT/DTA)]],1,3)="oui"))," / ",""),IF(MID(REFERENCEMENT_FACADE[[#This Row],[FOB (NF DTU 31.4)]],1,3)="oui",LISTES!$Q$4,""),IF(AND(MID(REFERENCEMENT_FACADE[[#This Row],[CLT (Sous AT/DTA)]],1,3)="oui",MID(REFERENCEMENT_FACADE[[#This Row],[FOB (NF DTU 31.4)]],1,3)="oui")," / ",""),IF(MID(REFERENCEMENT_FACADE[[#This Row],[CLT (Sous AT/DTA)]],1,3)="oui",LISTES!$Q$7,IF(MID(REFERENCEMENT_FACADE[[#This Row],[FOB (Sous AT/DTA/ATEx)]],1,3)="oui",LISTES!$Q$5,"")))</f>
        <v>COB (NF DTU 31.2) / CLT (Sous AT/DTA)</v>
      </c>
      <c r="CL67" s="48" t="str">
        <f>IF(AND(RECH_HAUTEUR=TRUE,HAUT_VISEE&lt;&gt;"",SITUA_VISEE&lt;&gt;""),IF(MID(SITUA_VISEE,1,1)="d",
IF(MID(REFERENCEMENT_FACADE[[#This Row],[≤ 50 m (situation d)]],1,3)="OUI","≤ 50 m",IF(MID(REFERENCEMENT_FACADE[[#This Row],[≤ 40 m (situation d)]],1,3)="OUI","≤ 40 m",IF(MID(REFERENCEMENT_FACADE[[#This Row],[≤ 36 m (situation d)]],1,3)="OUI","≤ 36 m",IF(MID(REFERENCEMENT_FACADE[[#This Row],[≤ 34 m (situation d)]],1,3)="OUI","≤ 34 m",IF(MID(REFERENCEMENT_FACADE[[#This Row],[≤ 28 m (situation d)]],1,3)="OUI","≤ 28 m",IF(MID(REFERENCEMENT_FACADE[[#This Row],[≤ 18 m (situation d)]],1,3)="OUI","≤ 18 m",IF(MID(REFERENCEMENT_FACADE[[#This Row],[≤ 15 m (situation d)]],1,3)="OUI","≤ 15 m",IF(MID(REFERENCEMENT_FACADE[[#This Row],[≤ 10 m (situation d)]],1,3)="OUI","≤ 10 m",IF(MID(REFERENCEMENT_FACADE[[#This Row],[≤ 9 m (situation d)]],1,3)="OUI","≤ 9 m",IF(MID(REFERENCEMENT_FACADE[[#This Row],[≤ 6 m (situation d)]],1,3)="OUI","≤ 6 m","")))))))))),
IF(MID(REFERENCEMENT_FACADE[[#This Row],[≤ 50 m (situation a à c)]],1,3)="OUI","≤ 50 m",IF(MID(REFERENCEMENT_FACADE[[#This Row],[≤ 40 m (situation a à c)]],1,3)="OUI","≤ 40 m",IF(MID(REFERENCEMENT_FACADE[[#This Row],[≤ 36 m (situation a à c)]],1,3)="OUI","≤ 36 m",IF(MID(REFERENCEMENT_FACADE[[#This Row],[≤ 34 m (situation a à c)]],1,3)="OUI","≤ 34 m",IF(MID(REFERENCEMENT_FACADE[[#This Row],[≤ 28 m (situation a à c)]],1,3)="OUI","≤ 28 m",IF(MID(REFERENCEMENT_FACADE[[#This Row],[≤ 18 m (situation a à c)]],1,3)="OUI","≤ 18 m",IF(MID(REFERENCEMENT_FACADE[[#This Row],[≤ 15 m (situation a à c)]],1,3)="OUI","≤ 15 m",IF(MID(REFERENCEMENT_FACADE[[#This Row],[≤ 10 m (situation a à c)]],1,3)="OUI","≤ 10 m",IF(MID(REFERENCEMENT_FACADE[[#This Row],[≤ 9 m (situation a à c)]],1,3)="OUI","≤ 9 m",IF(MID(REFERENCEMENT_FACADE[[#This Row],[≤ 6 m (situation a à c)]],1,3)="OUI","≤ 6 m",""))))))))))),
CONCATENATE(IF(MID(REFERENCEMENT_FACADE[[#This Row],[≤ 50 m (situation a à c)]],1,3)="OUI","(Situation a à c) h≤ 50 m"&amp;CHAR(10),IF(MID(REFERENCEMENT_FACADE[[#This Row],[≤ 40 m (situation a à c)]],1,3)="OUI","(Situation a à c) h≤ 40 m"&amp;CHAR(10),IF(MID(REFERENCEMENT_FACADE[[#This Row],[≤ 36 m (situation a à c)]],1,3)="OUI","(Situation a à c) h≤ 36 m"&amp;CHAR(10),IF(MID(REFERENCEMENT_FACADE[[#This Row],[≤ 34 m (situation a à c)]],1,3)="OUI","(Situation a à c) h≤ 34 m"&amp;CHAR(10),IF(MID(REFERENCEMENT_FACADE[[#This Row],[≤ 28 m (situation a à c)]],1,3)="OUI","(Situation a à c) h≤ 28 m"&amp;CHAR(10),IF(MID(REFERENCEMENT_FACADE[[#This Row],[≤ 18 m (situation a à c)]],1,3)="OUI","(Situation a à c) h≤ 18 m"&amp;CHAR(10),IF(MID(REFERENCEMENT_FACADE[[#This Row],[≤ 15 m (situation a à c)]],1,3)="OUI","(Situation a à c) h≤ 15 m"&amp;CHAR(10),IF(MID(REFERENCEMENT_FACADE[[#This Row],[≤ 10 m (situation a à c)]],1,3)="OUI","(Situation a à c) h≤ 10 m"&amp;CHAR(10),IF(MID(REFERENCEMENT_FACADE[[#This Row],[≤ 9 m (situation a à c)]],1,3)="OUI","(Situation a à c) h≤ 9 m"&amp;CHAR(10),IF(MID(REFERENCEMENT_FACADE[[#This Row],[≤ 6 m (situation a à c)]],1,3)="OUI","(Situation a à c) h≤ 6 m"&amp;CHAR(10),"")))))))))),IF(MID(REFERENCEMENT_FACADE[[#This Row],[≤ 50 m (situation d)]],1,3)="OUI","(Situation d) h≤ 50 m",IF(MID(REFERENCEMENT_FACADE[[#This Row],[≤ 40 m (situation d)]],1,3)="OUI","(Situation d) h≤ 40 m",IF(MID(REFERENCEMENT_FACADE[[#This Row],[≤ 36 m (situation d)]],1,3)="OUI","(Situation d) h≤ 36 m",IF(MID(REFERENCEMENT_FACADE[[#This Row],[≤ 34 m (situation d)]],1,3)="OUI","(Situation d) h≤ 34 m",IF(MID(REFERENCEMENT_FACADE[[#This Row],[≤ 28 m (situation d)]],1,3)="OUI","(Situation d) h≤ 28 m",IF(MID(REFERENCEMENT_FACADE[[#This Row],[≤ 18 m (situation d)]],1,3)="OUI","(Situation d) h≤ 18 m",IF(MID(REFERENCEMENT_FACADE[[#This Row],[≤ 15 m (situation d)]],1,3)="OUI","(Situation d) h≤ 15 m",IF(MID(REFERENCEMENT_FACADE[[#This Row],[≤ 10 m (situation d)]],1,3)="OUI","(Situation d) h≤ 10 m",IF(MID(REFERENCEMENT_FACADE[[#This Row],[≤ 9 m (situation d)]],1,3)="OUI","(Situation d) h≤ 9 m",IF(MID(REFERENCEMENT_FACADE[[#This Row],[≤ 6 m (situation d)]],1,3)="OUI","(Situation d) h≤ 6 m",""))))))))))))</f>
        <v>(Situation a à c) h≤ 18 m
(Situation d) h≤ 10 m</v>
      </c>
      <c r="CM67" s="48" t="str">
        <f>IF(OR(RECH_HAUTEUR=FALSE,HAUT_VISEE="",SITUA_VISEE=""),REFERENCEMENT_FACADE[[#This Row],[Cas où rien n''est sélectionné en hauteur]],
IF((HAUT_VISEE&lt;=6),IF(OR(MID(SITUA_VISEE,1,1)="a",MID(SITUA_VISEE,1,1)="b",MID(SITUA_VISEE,1,1)="c"),REFERENCEMENT_FACADE[[#This Row],[≤ 6 m (a à c)]],REFERENCEMENT_FACADE[[#This Row],[≤ 6 m (d)]]),
IF(AND(6&lt;HAUT_VISEE,HAUT_VISEE&lt;=9),IF(OR(MID(SITUA_VISEE,1,1)="a",MID(SITUA_VISEE,1,1)="b",MID(SITUA_VISEE,1,1)="c"),REFERENCEMENT_FACADE[[#This Row],[≤ 9 m (a à c)]],REFERENCEMENT_FACADE[[#This Row],[≤ 9 m (d)]]),
IF(AND(9&lt;HAUT_VISEE,HAUT_VISEE&lt;=10),IF(OR(MID(SITUA_VISEE,1,1)="a",MID(SITUA_VISEE,1,1)="b",MID(SITUA_VISEE,1,1)="c"),REFERENCEMENT_FACADE[[#This Row],[≤ 10 m (a à c)]],REFERENCEMENT_FACADE[[#This Row],[≤ 10 m (d)]]),
IF(AND(10&lt;HAUT_VISEE,HAUT_VISEE&lt;=18),IF(OR(MID(SITUA_VISEE,1,1)="a",MID(SITUA_VISEE,1,1)="b",MID(SITUA_VISEE,1,1)="c"),REFERENCEMENT_FACADE[[#This Row],[≤ 18 m (a à c)]],REFERENCEMENT_FACADE[[#This Row],[≤ 18 m (d)]]),
IF(AND(18&lt;HAUT_VISEE,HAUT_VISEE&lt;=28),IF(OR(MID(SITUA_VISEE,1,1)="a",MID(SITUA_VISEE,1,1)="b",MID(SITUA_VISEE,1,1)="c"),REFERENCEMENT_FACADE[[#This Row],[≤ 28 m (a à c)]],REFERENCEMENT_FACADE[[#This Row],[≤ 28 m (d)]]),
IF(AND(28&lt;HAUT_VISEE,HAUT_VISEE&lt;=34),IF(OR(MID(SITUA_VISEE,1,1)="a",MID(SITUA_VISEE,1,1)="b",MID(SITUA_VISEE,1,1)="c"),REFERENCEMENT_FACADE[[#This Row],[≤ 34 m (a à c)]],REFERENCEMENT_FACADE[[#This Row],[≤ 34 m (d)]]),
IF(AND(34&lt;HAUT_VISEE,HAUT_VISEE&lt;=36),IF(OR(MID(SITUA_VISEE,1,1)="a",MID(SITUA_VISEE,1,1)="b",MID(SITUA_VISEE,1,1)="c"),REFERENCEMENT_FACADE[[#This Row],[≤ 36 m (a à c)]],REFERENCEMENT_FACADE[[#This Row],[≤ 36 m (d)]]),
IF(AND(36&lt;HAUT_VISEE,HAUT_VISEE&lt;=40),IF(OR(MID(SITUA_VISEE,1,1)="a",MID(SITUA_VISEE,1,1)="b",MID(SITUA_VISEE,1,1)="c"),REFERENCEMENT_FACADE[[#This Row],[≤ 40 m (a à c)]],REFERENCEMENT_FACADE[[#This Row],[≤ 40 m (d)]]),
IF(AND(40&lt;HAUT_VISEE,HAUT_VISEE&lt;=50),IF(OR(MID(SITUA_VISEE,1,1)="a",MID(SITUA_VISEE,1,1)="b",MID(SITUA_VISEE,1,1)="c"),REFERENCEMENT_FACADE[[#This Row],[≤ 50 m (a à c)]],REFERENCEMENT_FACADE[[#This Row],[≤ 50 m (d)]])))))))))))</f>
        <v>Nb : Le critère de recherche par hauteur n'étant pas coché ou les données (hauteur ou situation) n'étant pas saisies, l'utilisateur est alerté qu'il peut exister des limites de hauteurs et des dispositions particulières données dans le référentiel technique du procédé qui ne sont pas affichées. 
Le logiciel peut les faire apparaitre, pour ce faire : 
 - la case de recherche en fonction de la hauteur doit être cochée ;
 - les données de hauteur ET de situation du bâtiment doivent être saisies.</v>
      </c>
      <c r="CN67" s="117">
        <f ca="1">REFERENCEMENT_FACADE[[#This Row],[VALIDITE]]</f>
        <v>1</v>
      </c>
      <c r="CO67" s="48">
        <f>IF(RECH_SUPPORT=TRUE,IF(MID(REFERENCEMENT_FACADE[[#This Row],[Colonne support visé]],1,3)="OUI",1,IF(OR(MID(REFERENCEMENT_FACADE[[#This Row],[Colonne support visé]],1,3)="non",MID(REFERENCEMENT_FACADE[[#This Row],[Colonne support visé]],1,2)="SO"),0,0)),1)</f>
        <v>1</v>
      </c>
      <c r="CP67" s="48">
        <f>IF(RECH_HAUTEUR=FALSE,1,IF(AND(MID(REFERENCEMENT_FACADE[[#This Row],[Colonne situation visé]],1,3)="oui",HAUT_VISEE&lt;=REFERENCEMENT_FACADE[[#This Row],[LIMITATION DE HAUTEUR DE FACADE]],HAUT_VISEE&lt;&gt;"",SITUA_VISEE&lt;&gt;""),1,IF(MID(REFERENCEMENT_FACADE[[#This Row],[Colonne situation visé]],1,3)="non",0,"ERREUR")))</f>
        <v>1</v>
      </c>
      <c r="CQ67" s="48">
        <f>IF(RECH_CATEGORIE=FALSE,1,IF(REFERENCEMENT_FACADE[[#This Row],[Colonne catégorie visée]]="ERREUR",0,IF(AND(RECH_CATEGORIE=TRUE,MATCH(VALUE(LEFT(REFERENCEMENT_FACADE[[#This Row],[Colonne zone visée]],1)),LISTE_ZONE_SISMIQUE,0)&gt;=MATCH(ZONE_SIS_VISEE,LISTE_ZONE_SISMIQUE,0),MATCH(REFERENCEMENT_FACADE[[#This Row],[Colonne catégorie visée]],LISTE_CATEGORIE_BATIMENT,0)&gt;=MATCH(CATEG_VISEE,LISTE_CATEGORIE_BATIMENT,0)),1,0)))</f>
        <v>1</v>
      </c>
      <c r="CR67" s="48">
        <f ca="1">IF(REFERENCEMENT_FACADE[[#This Row],[Eligibilité procédé]]&lt;&gt;0,COUNTIF(REFERENCEMENT_FACADE[Eligibilité procédé],"&lt;="&amp;REFERENCEMENT_FACADE[[#This Row],[Eligibilité procédé]])-COUNTIF(REFERENCEMENT_FACADE[Eligibilité procédé],"=0"),ROWS(REFERENCEMENT_FACADE[Ordre]))</f>
        <v>47</v>
      </c>
      <c r="CS67" s="48">
        <f ca="1">IF(COUNTIF((REFERENCEMENT_FACADE[[#This Row],[Validité]:[zone de simicité]]),"&lt;&gt;"&amp;"")=SUM(REFERENCEMENT_FACADE[[#This Row],[Validité]:[zone de simicité]]),ROW(REFERENCEMENT_FACADE[[#This Row],[zone de simicité]]),"")</f>
        <v>67</v>
      </c>
      <c r="CT67" s="48" t="str">
        <f>CONCATENATE(REFERENCEMENT_FACADE[[#This Row],[TYPE DE DOCUMENT DE REFERENCE]]," ",REFERENCEMENT_FACADE[[#This Row],[REF]]," du procédé ",REFERENCEMENT_FACADE[[#This Row],[NOM COMMERCIAL DU PROCEDE]]," : vise la pose sur : ",IF(MID(REFERENCEMENT_FACADE[[#This Row],[COB (NF DTU 31.2)]],1,3)="OUI","COB (NF DTU 31.2) ; ",""),IF(MID(REFERENCEMENT_FACADE[[#This Row],[CLT (Sous AT/DTA)]],1,3)="OUI","CLT (Sous AT/DTA)) ; ",""),IF(MID(REFERENCEMENT_FACADE[[#This Row],[FOB (NF DTU 31.4)]],1,3)="OUI","FOB (NF DTU 31.4) ; ",""),IF(MID(REFERENCEMENT_FACADE[[#This Row],[FOB (Sous AT/DTA/ATEx)]],1,3)="OUI","FOB (Sous AT/DTA/ATEx) ; ",""),"pour une hauteur max de ",REFERENCEMENT_FACADE[[#This Row],[LIMITATION DE HAUTEUR DE FACADE]],"m")</f>
        <v>Avis Technique 2.2/21-1823_V2 du procédé HardiePlank® sur support bois : vise la pose sur : COB (NF DTU 31.2) ; CLT (Sous AT/DTA)) ; pour une hauteur max de 18m</v>
      </c>
    </row>
    <row r="68" spans="1:98" s="5" customFormat="1" ht="216" x14ac:dyDescent="0.3">
      <c r="A68" s="121">
        <v>45049</v>
      </c>
      <c r="B68" s="43" t="s">
        <v>125</v>
      </c>
      <c r="C68" s="125" t="s">
        <v>1575</v>
      </c>
      <c r="D68" s="43" t="s">
        <v>1709</v>
      </c>
      <c r="E68" s="43" t="s">
        <v>1409</v>
      </c>
      <c r="F68" s="43" t="s">
        <v>605</v>
      </c>
      <c r="G68" s="44" t="s">
        <v>47</v>
      </c>
      <c r="H68" s="86" t="s">
        <v>27</v>
      </c>
      <c r="I68" s="82" t="s">
        <v>9</v>
      </c>
      <c r="J68" s="38" t="s">
        <v>10</v>
      </c>
      <c r="K68" s="39" t="s">
        <v>10</v>
      </c>
      <c r="L68" s="68" t="str">
        <f>IF(REFERENCEMENT_FACADE[[#This Row],[Charpente bois (NF DTU 31.1)]]="OUI","SO",IF(OR(REFERENCEMENT_FACADE[[#This Row],[FOB (Sous AT/DTA/ATEx)]]="OUI",REFERENCEMENT_FACADE[[#This Row],[FOB (NF DTU 31.4)]]="OUI"),"OUI","SO"))</f>
        <v>SO</v>
      </c>
      <c r="M68" s="65" t="s">
        <v>159</v>
      </c>
      <c r="N68" s="43" t="s">
        <v>9</v>
      </c>
      <c r="O68" s="43" t="s">
        <v>9</v>
      </c>
      <c r="P68" s="43" t="s">
        <v>9</v>
      </c>
      <c r="Q68" s="43" t="s">
        <v>10</v>
      </c>
      <c r="R68" s="43" t="s">
        <v>10</v>
      </c>
      <c r="S68" s="43" t="s">
        <v>10</v>
      </c>
      <c r="T68" s="43" t="s">
        <v>10</v>
      </c>
      <c r="U68" s="43" t="s">
        <v>10</v>
      </c>
      <c r="V68" s="43" t="s">
        <v>10</v>
      </c>
      <c r="W68" s="44" t="s">
        <v>10</v>
      </c>
      <c r="X68" s="43" t="s">
        <v>9</v>
      </c>
      <c r="Y68" s="43" t="s">
        <v>10</v>
      </c>
      <c r="Z68" s="43" t="s">
        <v>10</v>
      </c>
      <c r="AA68" s="43" t="s">
        <v>10</v>
      </c>
      <c r="AB68" s="43" t="s">
        <v>10</v>
      </c>
      <c r="AC68" s="43" t="s">
        <v>10</v>
      </c>
      <c r="AD68" s="43" t="s">
        <v>10</v>
      </c>
      <c r="AE68" s="43" t="s">
        <v>10</v>
      </c>
      <c r="AF68" s="43" t="s">
        <v>10</v>
      </c>
      <c r="AG68" s="44" t="s">
        <v>10</v>
      </c>
      <c r="AH68" s="163"/>
      <c r="AI68" s="164"/>
      <c r="AJ68" s="120" t="s">
        <v>1726</v>
      </c>
      <c r="AK68" s="120" t="s">
        <v>1726</v>
      </c>
      <c r="AL68" s="120" t="s">
        <v>1726</v>
      </c>
      <c r="AM68" s="41"/>
      <c r="AN68" s="41"/>
      <c r="AO68" s="41"/>
      <c r="AP68" s="41"/>
      <c r="AQ68" s="41"/>
      <c r="AR68" s="41"/>
      <c r="AS68" s="41"/>
      <c r="AT68" s="120" t="s">
        <v>1726</v>
      </c>
      <c r="AU68" s="41"/>
      <c r="AV68" s="41"/>
      <c r="AW68" s="41"/>
      <c r="AX68" s="41"/>
      <c r="AY68" s="41"/>
      <c r="AZ68" s="41"/>
      <c r="BA68" s="41"/>
      <c r="BB68" s="41"/>
      <c r="BC68" s="41"/>
      <c r="BD68" s="84" t="s">
        <v>1408</v>
      </c>
      <c r="BE68" s="42">
        <v>4</v>
      </c>
      <c r="BF68" s="43" t="s">
        <v>328</v>
      </c>
      <c r="BG68" s="43" t="s">
        <v>328</v>
      </c>
      <c r="BH68" s="43" t="s">
        <v>328</v>
      </c>
      <c r="BI68" s="84" t="s">
        <v>350</v>
      </c>
      <c r="BJ68" s="40" t="s">
        <v>1394</v>
      </c>
      <c r="BK68" s="158" t="s">
        <v>152</v>
      </c>
      <c r="BL68" s="42">
        <v>0</v>
      </c>
      <c r="BM68" s="43" t="s">
        <v>47</v>
      </c>
      <c r="BN68" s="43" t="s">
        <v>12</v>
      </c>
      <c r="BO68" s="43" t="s">
        <v>606</v>
      </c>
      <c r="BP68" s="87"/>
      <c r="BQ68" s="87">
        <v>44967</v>
      </c>
      <c r="BR68" s="87">
        <v>45930</v>
      </c>
      <c r="BS68" s="123">
        <f ca="1">+(REFERENCEMENT_FACADE[[#This Row],[AVIS LIMITE AU / VALIDITE]]&gt;=TODAY())*1</f>
        <v>1</v>
      </c>
      <c r="BT68" s="43" t="s">
        <v>9</v>
      </c>
      <c r="BU68" s="43" t="str">
        <f ca="1">IF(REFERENCEMENT_FACADE[[#This Row],[ -&gt; AT/DTA : Sur liste verte C2p (OUI/NON)
-&gt; ATex (Avis favorable / Avis défavorable)
-&gt; Autre : SO]]&lt;&gt;"",IF(AND(OR(REFERENCEMENT_FACADE[[#This Row],[ -&gt; AT/DTA : Sur liste verte C2p (OUI/NON)
-&gt; ATex (Avis favorable / Avis défavorable)
-&gt; Autre : SO]]="OUI",REFERENCEMENT_FACADE[[#This Row],[ -&gt; AT/DTA : Sur liste verte C2p (OUI/NON)
-&gt; ATex (Avis favorable / Avis défavorable)
-&gt; Autre : SO]]="FAVORABLE",REFERENCEMENT_FACADE[[#This Row],[ -&gt; AT/DTA : Sur liste verte C2p (OUI/NON)
-&gt; ATex (Avis favorable / Avis défavorable)
-&gt; Autre : SO]]="SO
(DTU)",REFERENCEMENT_FACADE[[#This Row],[ -&gt; AT/DTA : Sur liste verte C2p (OUI/NON)
-&gt; ATex (Avis favorable / Avis défavorable)
-&gt; Autre : SO]]="SO 
(RECO -RAGE)",REFERENCEMENT_FACADE[[#This Row],[ -&gt; AT/DTA : Sur liste verte C2p (OUI/NON)
-&gt; ATex (Avis favorable / Avis défavorable)
-&gt; Autre : SO]]="OUI AVEC UN SUIVI DU RETOUR D'EXPERIENCE",
REFERENCEMENT_FACADE[[#This Row],[ -&gt; AT/DTA : Sur liste verte C2p (OUI/NON)
-&gt; ATex (Avis favorable / Avis défavorable)
-&gt; Autre : SO]]="SO 
(RP)"),REFERENCEMENT_FACADE[[#This Row],[VALIDITE]]=1),"TC",IF(REFERENCEMENT_FACADE[[#This Row],[VALIDITE]]=0,"TNC"&amp;CHAR(10)&amp;"(L'évaluation technique n'est plus valide)",IF(REFERENCEMENT_FACADE[[#This Row],[TYPE DE DOCUMENT DE REFERENCE]]="Appréciation Technique de Transition","TNC"&amp;CHAR(10)&amp;"(Les Appréciations Techniques de Transition ne sont pas reconnues en technique courante)",IF(REFERENCEMENT_FACADE[[#This Row],[ -&gt; AT/DTA : Sur liste verte C2p (OUI/NON)
-&gt; ATex (Avis favorable / Avis défavorable)
-&gt; Autre : SO]]="NON (EVALUATION RECENTE)","TNC"&amp;CHAR(10)&amp;"(Non sur liste verte de la C2p à date de référencement / EVALUATION RECENTE)","TNC"&amp;CHAR(10)&amp;"(N'est pas sur liste verte de la C2p à date du référencement)")))))</f>
        <v>TC</v>
      </c>
      <c r="BV68" s="44" t="s">
        <v>828</v>
      </c>
      <c r="BW68" s="42"/>
      <c r="BX68" s="43"/>
      <c r="BY68" s="44"/>
      <c r="BZ68" s="58" t="s">
        <v>665</v>
      </c>
      <c r="CA68" s="134" t="s">
        <v>637</v>
      </c>
      <c r="CB68" s="134"/>
      <c r="CC68" s="48" t="str">
        <f>IF(OR(REFERENCEMENT_FACADE[[#This Row],[TYPE DE DOCUMENT DE REFERENCE]]="Document Technique d'Application (DTA)",REFERENCEMENT_FACADE[[#This Row],[TYPE DE DOCUMENT DE REFERENCE]]="Avis Technique"),CONCATENATE("https://evaluation.cstb.fr/fr/avis-technique/detail/",SUBSTITUTE(REFERENCEMENT_FACADE[[#This Row],[REF]],"/","-"),"/"),IF(REFERENCEMENT_FACADE[[#This Row],[TYPE DE DOCUMENT DE REFERENCE]]=("Appréciation Technique d'Expérimentation (ATEx cas a)"),CONCATENATE("https://evaluation.cstb.fr/fr/appreciation-technique-expertise-atex/detail/",SUBSTITUTE(REFERENCEMENT_FACADE[[#This Row],[REF]],"_","-"),"/"),CONCATENATE("https://evaluation.cstb.fr/fr/appreciation-technique-transition-att/download/att-",SUBSTITUTE(SUBSTITUTE(REFERENCEMENT_FACADE[[#This Row],[REF]],"/","-"),"_","-"),"/")))</f>
        <v>https://evaluation.cstb.fr/fr/avis-technique/detail/2.2-12-1512_V2/</v>
      </c>
      <c r="CD68" s="48" t="s">
        <v>57</v>
      </c>
      <c r="CE68" s="48" t="str">
        <f>CONCATENATE(IF(REFERENCEMENT_FACADE[[#This Row],[Ancienne version]]=""," ",CONCATENATE(IF(OR(REFERENCEMENT_FACADE[[#This Row],[TYPE DE DOCUMENT DE REFERENCE]]="Avis Technique",REFERENCEMENT_FACADE[[#This Row],[TYPE DE DOCUMENT DE REFERENCE]]="ATEx"),"L'","Le "),REFERENCEMENT_FACADE[[#This Row],[TYPE DE DOCUMENT DE REFERENCE]]," n°",REFERENCEMENT_FACADE[[#This Row],[REF]]," annule et remplace ",IF(OR(REFERENCEMENT_FACADE[[#This Row],[TYPE DE DOCUMENT DE REFERENCE]]="Avis Technique",REFERENCEMENT_FACADE[[#This Row],[TYPE DE DOCUMENT DE REFERENCE]]="ATEx"),"l' ","le "),REFERENCEMENT_FACADE[[#This Row],[TYPE DE DOCUMENT DE REFERENCE]]," n° ",REFERENCEMENT_FACADE[[#This Row],[Ancienne version]])),
IF(AND(REFERENCEMENT_FACADE[[#This Row],[Ancienne version]]&lt;&gt;"",REFERENCEMENT_FACADE[[#This Row],[ -&gt; AT/DTA : Sur liste verte C2p (OUI/NON)
-&gt; ATex (Avis favorable / Avis défavorable)
-&gt; Autre : SO]]="OUI"),CHAR(10),""),
IF(REFERENCEMENT_FACADE[[#This Row],[ -&gt; AT/DTA : Sur liste verte C2p (OUI/NON)
-&gt; ATex (Avis favorable / Avis défavorable)
-&gt; Autre : SO]]="OUI","Sur liste verte de la C2p à la date du référencement",""))</f>
        <v>L'Avis Technique n°2.2/12-1512_V2 annule et remplace l' Avis Technique n° 2.2/12-1512_V1
Sur liste verte de la C2p à la date du référencement</v>
      </c>
      <c r="CF68" s="48" t="str">
        <f>IF((SUPP_VISE=LISTES!$Q$2),REFERENCEMENT_FACADE[[#This Row],[Charpente bois (NF DTU 31.1)]],
IF((SUPP_VISE=LISTES!$Q$3),REFERENCEMENT_FACADE[[#This Row],[COB (NF DTU 31.2)]],
IF((SUPP_VISE=LISTES!$Q$4),REFERENCEMENT_FACADE[[#This Row],[FOB (NF DTU 31.4)]],
IF((SUPP_VISE=LISTES!$Q$5),REFERENCEMENT_FACADE[[#This Row],[FOB (Sous AT/DTA/ATEx)]],
IF((SUPP_VISE=LISTES!$Q$6),REFERENCEMENT_FACADE[[#This Row],[FOB (NF DTU 31.4 et/ou Sous AT/DTA/Atex)]],
IF((SUPP_VISE=LISTES!$Q$7),REFERENCEMENT_FACADE[[#This Row],[CLT (Sous AT/DTA)]],"ERREUR"))))))</f>
        <v>ERREUR</v>
      </c>
      <c r="CG68" s="48" t="str">
        <f>IF((HAUT_VISEE&lt;=6),IF(OR(MID(SITUA_VISEE,1,1)="a",MID(SITUA_VISEE,1,1)="b",MID(SITUA_VISEE,1,1)="c"),REFERENCEMENT_FACADE[[#This Row],[≤ 6 m (situation a à c)]],REFERENCEMENT_FACADE[[#This Row],[≤ 6 m (situation d)]]),
IF(AND(6&lt;HAUT_VISEE,HAUT_VISEE&lt;=9),IF(OR(MID(SITUA_VISEE,1,1)="a",MID(SITUA_VISEE,1,1)="b",MID(SITUA_VISEE,1,1)="c"),REFERENCEMENT_FACADE[[#This Row],[≤ 9 m (situation a à c)]],REFERENCEMENT_FACADE[[#This Row],[≤ 9 m (situation d)]]),
IF(AND(9&lt;HAUT_VISEE,HAUT_VISEE&lt;=10),IF(OR(MID(SITUA_VISEE,1,1)="a",MID(SITUA_VISEE,1,1)="b",MID(SITUA_VISEE,1,1)="c"),REFERENCEMENT_FACADE[[#This Row],[≤ 10 m (situation a à c)]],REFERENCEMENT_FACADE[[#This Row],[≤ 10 m (situation d)]]),
IF(AND(10&lt;HAUT_VISEE,HAUT_VISEE&lt;=18),IF(OR(MID(SITUA_VISEE,1,1)="a",MID(SITUA_VISEE,1,1)="b",MID(SITUA_VISEE,1,1)="c"),REFERENCEMENT_FACADE[[#This Row],[≤ 15 m (situation a à c)]],REFERENCEMENT_FACADE[[#This Row],[≤ 15 m (situation d)]]),
IF(AND(10&lt;HAUT_VISEE,HAUT_VISEE&lt;=18),IF(OR(MID(SITUA_VISEE,1,1)="a",MID(SITUA_VISEE,1,1)="b",MID(SITUA_VISEE,1,1)="c"),REFERENCEMENT_FACADE[[#This Row],[≤ 18 m (situation a à c)]],REFERENCEMENT_FACADE[[#This Row],[≤ 18 m (situation d)]]),
IF(AND(18&lt;HAUT_VISEE,HAUT_VISEE&lt;=28),IF(OR(MID(SITUA_VISEE,1,1)="a",MID(SITUA_VISEE,1,1)="b",MID(SITUA_VISEE,1,1)="c"),REFERENCEMENT_FACADE[[#This Row],[≤ 28 m (situation a à c)]],REFERENCEMENT_FACADE[[#This Row],[≤ 28 m (situation d)]]),
IF(AND(28&lt;HAUT_VISEE,HAUT_VISEE&lt;=34),IF(OR(MID(SITUA_VISEE,1,1)="a",MID(SITUA_VISEE,1,1)="b",MID(SITUA_VISEE,1,1)="c"),REFERENCEMENT_FACADE[[#This Row],[≤ 34 m (situation a à c)]],REFERENCEMENT_FACADE[[#This Row],[≤ 34 m (situation d)]]),
IF(AND(34&lt;HAUT_VISEE,HAUT_VISEE&lt;=36),IF(OR(MID(SITUA_VISEE,1,1)="a",MID(SITUA_VISEE,1,1)="b",MID(SITUA_VISEE,1,1)="c"),REFERENCEMENT_FACADE[[#This Row],[≤ 36 m (situation a à c)]],REFERENCEMENT_FACADE[[#This Row],[≤ 36 m (situation d)]]),
IF(AND(36&lt;HAUT_VISEE,HAUT_VISEE&lt;=40),IF(OR(MID(SITUA_VISEE,1,1)="a",MID(SITUA_VISEE,1,1)="b",MID(SITUA_VISEE,1,1)="c"),REFERENCEMENT_FACADE[[#This Row],[≤ 40 m (situation a à c)]],REFERENCEMENT_FACADE[[#This Row],[≤ 40 m (situation d)]]),
IF(AND(40&lt;HAUT_VISEE,HAUT_VISEE&lt;=50),IF(OR(MID(SITUA_VISEE,1,1)="a",MID(SITUA_VISEE,1,1)="b",MID(SITUA_VISEE,1,1)="c"),REFERENCEMENT_FACADE[[#This Row],[≤ 50 m (situation a à c)]],REFERENCEMENT_FACADE[[#This Row],[≤ 50 m (situation d)]]),"ERREUR"))))))))))</f>
        <v>OUI</v>
      </c>
      <c r="CH68" s="48">
        <f>IF(MID(SITUA_VISEE,1,1)="d",
IF(MID(REFERENCEMENT_FACADE[[#This Row],[≤ 50 m (situation d)]],1,3)="OUI",50,IF(MID(REFERENCEMENT_FACADE[[#This Row],[≤ 40 m (situation d)]],1,3)="OUI",40,IF(MID(REFERENCEMENT_FACADE[[#This Row],[≤ 36 m (situation d)]],1,3)="OUI",36,IF(MID(REFERENCEMENT_FACADE[[#This Row],[≤ 34 m (situation d)]],1,3)="OUI",34,IF(MID(REFERENCEMENT_FACADE[[#This Row],[≤ 28 m (situation d)]],1,3)="OUI",28,IF(MID(REFERENCEMENT_FACADE[[#This Row],[≤ 18 m (situation d)]],1,3)="OUI",18,IF(MID(REFERENCEMENT_FACADE[[#This Row],[≤ 15 m (situation d)]],1,3)="OUI",15,IF(MID(REFERENCEMENT_FACADE[[#This Row],[≤ 10 m (situation d)]],1,3)="OUI",10,IF(MID(REFERENCEMENT_FACADE[[#This Row],[≤ 9 m (situation d)]],1,3)="OUI",9,IF(MID(REFERENCEMENT_FACADE[[#This Row],[≤ 6 m (situation d)]],1,3)="OUI",6,"")))))))))),
IF(MID(REFERENCEMENT_FACADE[[#This Row],[≤ 50 m (situation a à c)]],1,3)="OUI",50,IF(MID(REFERENCEMENT_FACADE[[#This Row],[≤ 40 m (situation a à c)]],1,3)="OUI",40,IF(MID(REFERENCEMENT_FACADE[[#This Row],[≤ 36 m (situation a à c)]],1,3)="OUI",36,IF(MID(REFERENCEMENT_FACADE[[#This Row],[≤ 34 m (situation a à c)]],1,3)="OUI",34,IF(MID(REFERENCEMENT_FACADE[[#This Row],[≤ 28 m (situation a à c)]],1,3)="OUI",28,IF(MID(REFERENCEMENT_FACADE[[#This Row],[≤ 18 m (situation a à c)]],1,3)="OUI",18,IF(MID(REFERENCEMENT_FACADE[[#This Row],[≤ 15 m (situation a à c)]],1,3)="OUI",15,IF(MID(REFERENCEMENT_FACADE[[#This Row],[≤ 10 m (situation a à c)]],1,3)="OUI",10,IF(MID(REFERENCEMENT_FACADE[[#This Row],[≤ 9 m (situation a à c)]],1,3)="OUI",9,IF(MID(REFERENCEMENT_FACADE[[#This Row],[≤ 6 m (situation a à c)]],1,3)="OUI",6,"")))))))))))</f>
        <v>10</v>
      </c>
      <c r="CI68" s="48" t="str">
        <f>IF(RECH_CATEGORIE=TRUE,IF((CATEG_VISEE=LISTES!$O$2),REFERENCEMENT_FACADE[[#This Row],[I]],
IF((CATEG_VISEE=LISTES!$O$3),REFERENCEMENT_FACADE[[#This Row],[II]],
IF((CATEG_VISEE=LISTES!$O$4),REFERENCEMENT_FACADE[[#This Row],[III]],
IF((CATEG_VISEE=LISTES!$O$5),REFERENCEMENT_FACADE[[#This Row],[IV]],"ERREUR")))),
REFERENCEMENT_FACADE[[#This Row],[I]]&amp;CHAR(10)&amp;REFERENCEMENT_FACADE[[#This Row],[II]]&amp;CHAR(10)&amp;REFERENCEMENT_FACADE[[#This Row],[III]]&amp;CHAR(10)&amp;REFERENCEMENT_FACADE[[#This Row],[IV]])</f>
        <v>4
4**
4**
4**</v>
      </c>
      <c r="CJ68" s="48" t="str">
        <f>IF(RECH_CATEGORIE=TRUE,IF(OR(REFERENCEMENT_FACADE[[#This Row],[I]]="NC",REFERENCEMENT_FACADE[[#This Row],[II]]="NC",REFERENCEMENT_FACADE[[#This Row],[III]]="NC",REFERENCEMENT_FACADE[[#This Row],[IV]]="NC"),"ERREUR",IF(MID(ZONE_SIS_VISEE,1,1)&lt;=MID(REFERENCEMENT_FACADE[[#This Row],[IV]],1,1),REFERENCEMENT_FACADE[[#Headers],[IV]],IF(MID(ZONE_SIS_VISEE,1,1)&lt;=MID(REFERENCEMENT_FACADE[[#This Row],[III]],1,1),REFERENCEMENT_FACADE[[#Headers],[III]],IF(MID(ZONE_SIS_VISEE,1,1)&lt;=MID(REFERENCEMENT_FACADE[[#This Row],[II]],1,1),REFERENCEMENT_FACADE[[#Headers],[II]],IF(MID(ZONE_SIS_VISEE,1,1)&lt;=MID(REFERENCEMENT_FACADE[[#This Row],[I]],1,1),REFERENCEMENT_FACADE[[#Headers],[I]],""))))),
REFERENCEMENT_FACADE[[#Headers],[I]]&amp;CHAR(10)&amp;REFERENCEMENT_FACADE[[#Headers],[II]]&amp;CHAR(10)&amp;REFERENCEMENT_FACADE[[#Headers],[III]]&amp;CHAR(10)&amp;REFERENCEMENT_FACADE[[#Headers],[IV]])</f>
        <v>I
II
III
IV</v>
      </c>
      <c r="CK68" s="48" t="str">
        <f>CONCATENATE(IF(MID(REFERENCEMENT_FACADE[[#This Row],[Charpente bois (NF DTU 31.1)]],1,3)="oui",LISTES!$Q$2,""),IF(AND(MID(REFERENCEMENT_FACADE[[#This Row],[COB (NF DTU 31.2)]],1,3)="oui",MID(REFERENCEMENT_FACADE[[#This Row],[Charpente bois (NF DTU 31.1)]],1,3)="oui")," / ",""),IF(MID(REFERENCEMENT_FACADE[[#This Row],[COB (NF DTU 31.2)]],1,3)="oui",LISTES!$Q$3,""),IF(OR(AND(MID(REFERENCEMENT_FACADE[[#This Row],[COB (NF DTU 31.2)]],1,3)="oui",MID(REFERENCEMENT_FACADE[[#This Row],[FOB (NF DTU 31.4)]],1,3)="oui"),AND(MID(REFERENCEMENT_FACADE[[#This Row],[COB (NF DTU 31.2)]],1,3)="oui",MID(REFERENCEMENT_FACADE[[#This Row],[CLT (Sous AT/DTA)]],1,3)="oui"))," / ",""),IF(MID(REFERENCEMENT_FACADE[[#This Row],[FOB (NF DTU 31.4)]],1,3)="oui",LISTES!$Q$4,""),IF(AND(MID(REFERENCEMENT_FACADE[[#This Row],[CLT (Sous AT/DTA)]],1,3)="oui",MID(REFERENCEMENT_FACADE[[#This Row],[FOB (NF DTU 31.4)]],1,3)="oui")," / ",""),IF(MID(REFERENCEMENT_FACADE[[#This Row],[CLT (Sous AT/DTA)]],1,3)="oui",LISTES!$Q$7,IF(MID(REFERENCEMENT_FACADE[[#This Row],[FOB (Sous AT/DTA/ATEx)]],1,3)="oui",LISTES!$Q$5,"")))</f>
        <v>COB (NF DTU 31.2) / CLT (Sous AT/DTA)</v>
      </c>
      <c r="CL68" s="48" t="str">
        <f>IF(AND(RECH_HAUTEUR=TRUE,HAUT_VISEE&lt;&gt;"",SITUA_VISEE&lt;&gt;""),IF(MID(SITUA_VISEE,1,1)="d",
IF(MID(REFERENCEMENT_FACADE[[#This Row],[≤ 50 m (situation d)]],1,3)="OUI","≤ 50 m",IF(MID(REFERENCEMENT_FACADE[[#This Row],[≤ 40 m (situation d)]],1,3)="OUI","≤ 40 m",IF(MID(REFERENCEMENT_FACADE[[#This Row],[≤ 36 m (situation d)]],1,3)="OUI","≤ 36 m",IF(MID(REFERENCEMENT_FACADE[[#This Row],[≤ 34 m (situation d)]],1,3)="OUI","≤ 34 m",IF(MID(REFERENCEMENT_FACADE[[#This Row],[≤ 28 m (situation d)]],1,3)="OUI","≤ 28 m",IF(MID(REFERENCEMENT_FACADE[[#This Row],[≤ 18 m (situation d)]],1,3)="OUI","≤ 18 m",IF(MID(REFERENCEMENT_FACADE[[#This Row],[≤ 15 m (situation d)]],1,3)="OUI","≤ 15 m",IF(MID(REFERENCEMENT_FACADE[[#This Row],[≤ 10 m (situation d)]],1,3)="OUI","≤ 10 m",IF(MID(REFERENCEMENT_FACADE[[#This Row],[≤ 9 m (situation d)]],1,3)="OUI","≤ 9 m",IF(MID(REFERENCEMENT_FACADE[[#This Row],[≤ 6 m (situation d)]],1,3)="OUI","≤ 6 m","")))))))))),
IF(MID(REFERENCEMENT_FACADE[[#This Row],[≤ 50 m (situation a à c)]],1,3)="OUI","≤ 50 m",IF(MID(REFERENCEMENT_FACADE[[#This Row],[≤ 40 m (situation a à c)]],1,3)="OUI","≤ 40 m",IF(MID(REFERENCEMENT_FACADE[[#This Row],[≤ 36 m (situation a à c)]],1,3)="OUI","≤ 36 m",IF(MID(REFERENCEMENT_FACADE[[#This Row],[≤ 34 m (situation a à c)]],1,3)="OUI","≤ 34 m",IF(MID(REFERENCEMENT_FACADE[[#This Row],[≤ 28 m (situation a à c)]],1,3)="OUI","≤ 28 m",IF(MID(REFERENCEMENT_FACADE[[#This Row],[≤ 18 m (situation a à c)]],1,3)="OUI","≤ 18 m",IF(MID(REFERENCEMENT_FACADE[[#This Row],[≤ 15 m (situation a à c)]],1,3)="OUI","≤ 15 m",IF(MID(REFERENCEMENT_FACADE[[#This Row],[≤ 10 m (situation a à c)]],1,3)="OUI","≤ 10 m",IF(MID(REFERENCEMENT_FACADE[[#This Row],[≤ 9 m (situation a à c)]],1,3)="OUI","≤ 9 m",IF(MID(REFERENCEMENT_FACADE[[#This Row],[≤ 6 m (situation a à c)]],1,3)="OUI","≤ 6 m",""))))))))))),
CONCATENATE(IF(MID(REFERENCEMENT_FACADE[[#This Row],[≤ 50 m (situation a à c)]],1,3)="OUI","(Situation a à c) h≤ 50 m"&amp;CHAR(10),IF(MID(REFERENCEMENT_FACADE[[#This Row],[≤ 40 m (situation a à c)]],1,3)="OUI","(Situation a à c) h≤ 40 m"&amp;CHAR(10),IF(MID(REFERENCEMENT_FACADE[[#This Row],[≤ 36 m (situation a à c)]],1,3)="OUI","(Situation a à c) h≤ 36 m"&amp;CHAR(10),IF(MID(REFERENCEMENT_FACADE[[#This Row],[≤ 34 m (situation a à c)]],1,3)="OUI","(Situation a à c) h≤ 34 m"&amp;CHAR(10),IF(MID(REFERENCEMENT_FACADE[[#This Row],[≤ 28 m (situation a à c)]],1,3)="OUI","(Situation a à c) h≤ 28 m"&amp;CHAR(10),IF(MID(REFERENCEMENT_FACADE[[#This Row],[≤ 18 m (situation a à c)]],1,3)="OUI","(Situation a à c) h≤ 18 m"&amp;CHAR(10),IF(MID(REFERENCEMENT_FACADE[[#This Row],[≤ 15 m (situation a à c)]],1,3)="OUI","(Situation a à c) h≤ 15 m"&amp;CHAR(10),IF(MID(REFERENCEMENT_FACADE[[#This Row],[≤ 10 m (situation a à c)]],1,3)="OUI","(Situation a à c) h≤ 10 m"&amp;CHAR(10),IF(MID(REFERENCEMENT_FACADE[[#This Row],[≤ 9 m (situation a à c)]],1,3)="OUI","(Situation a à c) h≤ 9 m"&amp;CHAR(10),IF(MID(REFERENCEMENT_FACADE[[#This Row],[≤ 6 m (situation a à c)]],1,3)="OUI","(Situation a à c) h≤ 6 m"&amp;CHAR(10),"")))))))))),IF(MID(REFERENCEMENT_FACADE[[#This Row],[≤ 50 m (situation d)]],1,3)="OUI","(Situation d) h≤ 50 m",IF(MID(REFERENCEMENT_FACADE[[#This Row],[≤ 40 m (situation d)]],1,3)="OUI","(Situation d) h≤ 40 m",IF(MID(REFERENCEMENT_FACADE[[#This Row],[≤ 36 m (situation d)]],1,3)="OUI","(Situation d) h≤ 36 m",IF(MID(REFERENCEMENT_FACADE[[#This Row],[≤ 34 m (situation d)]],1,3)="OUI","(Situation d) h≤ 34 m",IF(MID(REFERENCEMENT_FACADE[[#This Row],[≤ 28 m (situation d)]],1,3)="OUI","(Situation d) h≤ 28 m",IF(MID(REFERENCEMENT_FACADE[[#This Row],[≤ 18 m (situation d)]],1,3)="OUI","(Situation d) h≤ 18 m",IF(MID(REFERENCEMENT_FACADE[[#This Row],[≤ 15 m (situation d)]],1,3)="OUI","(Situation d) h≤ 15 m",IF(MID(REFERENCEMENT_FACADE[[#This Row],[≤ 10 m (situation d)]],1,3)="OUI","(Situation d) h≤ 10 m",IF(MID(REFERENCEMENT_FACADE[[#This Row],[≤ 9 m (situation d)]],1,3)="OUI","(Situation d) h≤ 9 m",IF(MID(REFERENCEMENT_FACADE[[#This Row],[≤ 6 m (situation d)]],1,3)="OUI","(Situation d) h≤ 6 m",""))))))))))))</f>
        <v>(Situation a à c) h≤ 10 m
(Situation d) h≤ 6 m</v>
      </c>
      <c r="CM68" s="48" t="str">
        <f>IF(OR(RECH_HAUTEUR=FALSE,HAUT_VISEE="",SITUA_VISEE=""),REFERENCEMENT_FACADE[[#This Row],[Cas où rien n''est sélectionné en hauteur]],
IF((HAUT_VISEE&lt;=6),IF(OR(MID(SITUA_VISEE,1,1)="a",MID(SITUA_VISEE,1,1)="b",MID(SITUA_VISEE,1,1)="c"),REFERENCEMENT_FACADE[[#This Row],[≤ 6 m (a à c)]],REFERENCEMENT_FACADE[[#This Row],[≤ 6 m (d)]]),
IF(AND(6&lt;HAUT_VISEE,HAUT_VISEE&lt;=9),IF(OR(MID(SITUA_VISEE,1,1)="a",MID(SITUA_VISEE,1,1)="b",MID(SITUA_VISEE,1,1)="c"),REFERENCEMENT_FACADE[[#This Row],[≤ 9 m (a à c)]],REFERENCEMENT_FACADE[[#This Row],[≤ 9 m (d)]]),
IF(AND(9&lt;HAUT_VISEE,HAUT_VISEE&lt;=10),IF(OR(MID(SITUA_VISEE,1,1)="a",MID(SITUA_VISEE,1,1)="b",MID(SITUA_VISEE,1,1)="c"),REFERENCEMENT_FACADE[[#This Row],[≤ 10 m (a à c)]],REFERENCEMENT_FACADE[[#This Row],[≤ 10 m (d)]]),
IF(AND(10&lt;HAUT_VISEE,HAUT_VISEE&lt;=18),IF(OR(MID(SITUA_VISEE,1,1)="a",MID(SITUA_VISEE,1,1)="b",MID(SITUA_VISEE,1,1)="c"),REFERENCEMENT_FACADE[[#This Row],[≤ 18 m (a à c)]],REFERENCEMENT_FACADE[[#This Row],[≤ 18 m (d)]]),
IF(AND(18&lt;HAUT_VISEE,HAUT_VISEE&lt;=28),IF(OR(MID(SITUA_VISEE,1,1)="a",MID(SITUA_VISEE,1,1)="b",MID(SITUA_VISEE,1,1)="c"),REFERENCEMENT_FACADE[[#This Row],[≤ 28 m (a à c)]],REFERENCEMENT_FACADE[[#This Row],[≤ 28 m (d)]]),
IF(AND(28&lt;HAUT_VISEE,HAUT_VISEE&lt;=34),IF(OR(MID(SITUA_VISEE,1,1)="a",MID(SITUA_VISEE,1,1)="b",MID(SITUA_VISEE,1,1)="c"),REFERENCEMENT_FACADE[[#This Row],[≤ 34 m (a à c)]],REFERENCEMENT_FACADE[[#This Row],[≤ 34 m (d)]]),
IF(AND(34&lt;HAUT_VISEE,HAUT_VISEE&lt;=36),IF(OR(MID(SITUA_VISEE,1,1)="a",MID(SITUA_VISEE,1,1)="b",MID(SITUA_VISEE,1,1)="c"),REFERENCEMENT_FACADE[[#This Row],[≤ 36 m (a à c)]],REFERENCEMENT_FACADE[[#This Row],[≤ 36 m (d)]]),
IF(AND(36&lt;HAUT_VISEE,HAUT_VISEE&lt;=40),IF(OR(MID(SITUA_VISEE,1,1)="a",MID(SITUA_VISEE,1,1)="b",MID(SITUA_VISEE,1,1)="c"),REFERENCEMENT_FACADE[[#This Row],[≤ 40 m (a à c)]],REFERENCEMENT_FACADE[[#This Row],[≤ 40 m (d)]]),
IF(AND(40&lt;HAUT_VISEE,HAUT_VISEE&lt;=50),IF(OR(MID(SITUA_VISEE,1,1)="a",MID(SITUA_VISEE,1,1)="b",MID(SITUA_VISEE,1,1)="c"),REFERENCEMENT_FACADE[[#This Row],[≤ 50 m (a à c)]],REFERENCEMENT_FACADE[[#This Row],[≤ 50 m (d)]])))))))))))</f>
        <v>Nb : Le critère de recherche par hauteur n'étant pas coché ou les données (hauteur ou situation) n'étant pas saisies, l'utilisateur est alerté qu'il peut exister des limites de hauteurs et des dispositions particulières données dans le référentiel technique du procédé qui ne sont pas affichées. 
Le logiciel peut les faire apparaitre, pour ce faire : 
 - la case de recherche en fonction de la hauteur doit être cochée ;
 - les données de hauteur ET de situation du bâtiment doivent être saisies.</v>
      </c>
      <c r="CN68" s="117">
        <f ca="1">REFERENCEMENT_FACADE[[#This Row],[VALIDITE]]</f>
        <v>1</v>
      </c>
      <c r="CO68" s="48">
        <f>IF(RECH_SUPPORT=TRUE,IF(MID(REFERENCEMENT_FACADE[[#This Row],[Colonne support visé]],1,3)="OUI",1,IF(OR(MID(REFERENCEMENT_FACADE[[#This Row],[Colonne support visé]],1,3)="non",MID(REFERENCEMENT_FACADE[[#This Row],[Colonne support visé]],1,2)="SO"),0,0)),1)</f>
        <v>1</v>
      </c>
      <c r="CP68" s="48">
        <f>IF(RECH_HAUTEUR=FALSE,1,IF(AND(MID(REFERENCEMENT_FACADE[[#This Row],[Colonne situation visé]],1,3)="oui",HAUT_VISEE&lt;=REFERENCEMENT_FACADE[[#This Row],[LIMITATION DE HAUTEUR DE FACADE]],HAUT_VISEE&lt;&gt;"",SITUA_VISEE&lt;&gt;""),1,IF(MID(REFERENCEMENT_FACADE[[#This Row],[Colonne situation visé]],1,3)="non",0,"ERREUR")))</f>
        <v>1</v>
      </c>
      <c r="CQ68" s="48">
        <f>IF(RECH_CATEGORIE=FALSE,1,IF(REFERENCEMENT_FACADE[[#This Row],[Colonne catégorie visée]]="ERREUR",0,IF(AND(RECH_CATEGORIE=TRUE,MATCH(VALUE(LEFT(REFERENCEMENT_FACADE[[#This Row],[Colonne zone visée]],1)),LISTE_ZONE_SISMIQUE,0)&gt;=MATCH(ZONE_SIS_VISEE,LISTE_ZONE_SISMIQUE,0),MATCH(REFERENCEMENT_FACADE[[#This Row],[Colonne catégorie visée]],LISTE_CATEGORIE_BATIMENT,0)&gt;=MATCH(CATEG_VISEE,LISTE_CATEGORIE_BATIMENT,0)),1,0)))</f>
        <v>1</v>
      </c>
      <c r="CR68" s="48">
        <f ca="1">IF(REFERENCEMENT_FACADE[[#This Row],[Eligibilité procédé]]&lt;&gt;0,COUNTIF(REFERENCEMENT_FACADE[Eligibilité procédé],"&lt;="&amp;REFERENCEMENT_FACADE[[#This Row],[Eligibilité procédé]])-COUNTIF(REFERENCEMENT_FACADE[Eligibilité procédé],"=0"),ROWS(REFERENCEMENT_FACADE[Ordre]))</f>
        <v>48</v>
      </c>
      <c r="CS68" s="48">
        <f ca="1">IF(COUNTIF((REFERENCEMENT_FACADE[[#This Row],[Validité]:[zone de simicité]]),"&lt;&gt;"&amp;"")=SUM(REFERENCEMENT_FACADE[[#This Row],[Validité]:[zone de simicité]]),ROW(REFERENCEMENT_FACADE[[#This Row],[zone de simicité]]),"")</f>
        <v>68</v>
      </c>
      <c r="CT68" s="48" t="str">
        <f>CONCATENATE(REFERENCEMENT_FACADE[[#This Row],[TYPE DE DOCUMENT DE REFERENCE]]," ",REFERENCEMENT_FACADE[[#This Row],[REF]]," du procédé ",REFERENCEMENT_FACADE[[#This Row],[NOM COMMERCIAL DU PROCEDE]]," : vise la pose sur : ",IF(MID(REFERENCEMENT_FACADE[[#This Row],[COB (NF DTU 31.2)]],1,3)="OUI","COB (NF DTU 31.2) ; ",""),IF(MID(REFERENCEMENT_FACADE[[#This Row],[CLT (Sous AT/DTA)]],1,3)="OUI","CLT (Sous AT/DTA)) ; ",""),IF(MID(REFERENCEMENT_FACADE[[#This Row],[FOB (NF DTU 31.4)]],1,3)="OUI","FOB (NF DTU 31.4) ; ",""),IF(MID(REFERENCEMENT_FACADE[[#This Row],[FOB (Sous AT/DTA/ATEx)]],1,3)="OUI","FOB (Sous AT/DTA/ATEx) ; ",""),"pour une hauteur max de ",REFERENCEMENT_FACADE[[#This Row],[LIMITATION DE HAUTEUR DE FACADE]],"m")</f>
        <v>Avis Technique 2.2/12-1512_V2 du procédé DURACOLOR DURALAP : vise la pose sur : COB (NF DTU 31.2) ; CLT (Sous AT/DTA)) ; pour une hauteur max de 10m</v>
      </c>
    </row>
    <row r="69" spans="1:98" s="5" customFormat="1" ht="216" x14ac:dyDescent="0.3">
      <c r="A69" s="141">
        <v>44893</v>
      </c>
      <c r="B69" s="43" t="s">
        <v>125</v>
      </c>
      <c r="C69" s="125" t="s">
        <v>1576</v>
      </c>
      <c r="D69" s="43" t="s">
        <v>1709</v>
      </c>
      <c r="E69" s="148" t="s">
        <v>1409</v>
      </c>
      <c r="F69" s="43" t="s">
        <v>304</v>
      </c>
      <c r="G69" s="44" t="s">
        <v>1436</v>
      </c>
      <c r="H69" s="52" t="s">
        <v>27</v>
      </c>
      <c r="I69" s="82" t="s">
        <v>9</v>
      </c>
      <c r="J69" s="39" t="s">
        <v>10</v>
      </c>
      <c r="K69" s="39" t="s">
        <v>10</v>
      </c>
      <c r="L69" s="68" t="str">
        <f>IF(REFERENCEMENT_FACADE[[#This Row],[Charpente bois (NF DTU 31.1)]]="OUI","SO",IF(OR(REFERENCEMENT_FACADE[[#This Row],[FOB (Sous AT/DTA/ATEx)]]="OUI",REFERENCEMENT_FACADE[[#This Row],[FOB (NF DTU 31.4)]]="OUI"),"OUI","SO"))</f>
        <v>SO</v>
      </c>
      <c r="M69" s="65" t="s">
        <v>9</v>
      </c>
      <c r="N69" s="43" t="s">
        <v>9</v>
      </c>
      <c r="O69" s="43" t="s">
        <v>9</v>
      </c>
      <c r="P69" s="43" t="s">
        <v>9</v>
      </c>
      <c r="Q69" s="43" t="s">
        <v>10</v>
      </c>
      <c r="R69" s="43" t="s">
        <v>10</v>
      </c>
      <c r="S69" s="43" t="s">
        <v>10</v>
      </c>
      <c r="T69" s="43" t="s">
        <v>10</v>
      </c>
      <c r="U69" s="43" t="s">
        <v>10</v>
      </c>
      <c r="V69" s="43" t="s">
        <v>10</v>
      </c>
      <c r="W69" s="44" t="s">
        <v>10</v>
      </c>
      <c r="X69" s="43" t="s">
        <v>9</v>
      </c>
      <c r="Y69" s="43" t="s">
        <v>10</v>
      </c>
      <c r="Z69" s="43" t="s">
        <v>10</v>
      </c>
      <c r="AA69" s="43" t="s">
        <v>10</v>
      </c>
      <c r="AB69" s="43" t="s">
        <v>10</v>
      </c>
      <c r="AC69" s="43" t="s">
        <v>10</v>
      </c>
      <c r="AD69" s="43" t="s">
        <v>10</v>
      </c>
      <c r="AE69" s="43" t="s">
        <v>10</v>
      </c>
      <c r="AF69" s="43" t="s">
        <v>10</v>
      </c>
      <c r="AG69" s="44" t="s">
        <v>10</v>
      </c>
      <c r="AH69" s="163"/>
      <c r="AI69" s="164"/>
      <c r="AJ69" s="120" t="s">
        <v>1726</v>
      </c>
      <c r="AK69" s="120" t="s">
        <v>1726</v>
      </c>
      <c r="AL69" s="120" t="s">
        <v>1726</v>
      </c>
      <c r="AM69" s="41"/>
      <c r="AN69" s="41"/>
      <c r="AO69" s="41"/>
      <c r="AP69" s="41"/>
      <c r="AQ69" s="41"/>
      <c r="AR69" s="41"/>
      <c r="AS69" s="41"/>
      <c r="AT69" s="120" t="s">
        <v>1726</v>
      </c>
      <c r="AU69" s="41"/>
      <c r="AV69" s="41"/>
      <c r="AW69" s="41"/>
      <c r="AX69" s="41"/>
      <c r="AY69" s="41"/>
      <c r="AZ69" s="41"/>
      <c r="BA69" s="41"/>
      <c r="BB69" s="41"/>
      <c r="BC69" s="41"/>
      <c r="BD69" s="84" t="s">
        <v>1408</v>
      </c>
      <c r="BE69" s="42">
        <v>4</v>
      </c>
      <c r="BF69" s="43">
        <v>2</v>
      </c>
      <c r="BG69" s="43">
        <v>1</v>
      </c>
      <c r="BH69" s="43">
        <v>1</v>
      </c>
      <c r="BI69" s="84"/>
      <c r="BJ69" s="40" t="s">
        <v>1394</v>
      </c>
      <c r="BK69" s="158" t="s">
        <v>152</v>
      </c>
      <c r="BL69" s="42">
        <v>0</v>
      </c>
      <c r="BM69" s="43" t="s">
        <v>303</v>
      </c>
      <c r="BN69" s="43" t="s">
        <v>12</v>
      </c>
      <c r="BO69" s="43" t="s">
        <v>301</v>
      </c>
      <c r="BP69" s="81">
        <v>44495</v>
      </c>
      <c r="BQ69" s="81">
        <v>44649</v>
      </c>
      <c r="BR69" s="81">
        <v>45688</v>
      </c>
      <c r="BS69" s="123">
        <f ca="1">+(REFERENCEMENT_FACADE[[#This Row],[AVIS LIMITE AU / VALIDITE]]&gt;=TODAY())*1</f>
        <v>1</v>
      </c>
      <c r="BT69" s="43" t="s">
        <v>9</v>
      </c>
      <c r="BU69" s="43" t="str">
        <f ca="1">IF(REFERENCEMENT_FACADE[[#This Row],[ -&gt; AT/DTA : Sur liste verte C2p (OUI/NON)
-&gt; ATex (Avis favorable / Avis défavorable)
-&gt; Autre : SO]]&lt;&gt;"",IF(AND(OR(REFERENCEMENT_FACADE[[#This Row],[ -&gt; AT/DTA : Sur liste verte C2p (OUI/NON)
-&gt; ATex (Avis favorable / Avis défavorable)
-&gt; Autre : SO]]="OUI",REFERENCEMENT_FACADE[[#This Row],[ -&gt; AT/DTA : Sur liste verte C2p (OUI/NON)
-&gt; ATex (Avis favorable / Avis défavorable)
-&gt; Autre : SO]]="FAVORABLE",REFERENCEMENT_FACADE[[#This Row],[ -&gt; AT/DTA : Sur liste verte C2p (OUI/NON)
-&gt; ATex (Avis favorable / Avis défavorable)
-&gt; Autre : SO]]="SO
(DTU)",REFERENCEMENT_FACADE[[#This Row],[ -&gt; AT/DTA : Sur liste verte C2p (OUI/NON)
-&gt; ATex (Avis favorable / Avis défavorable)
-&gt; Autre : SO]]="SO 
(RECO -RAGE)",REFERENCEMENT_FACADE[[#This Row],[ -&gt; AT/DTA : Sur liste verte C2p (OUI/NON)
-&gt; ATex (Avis favorable / Avis défavorable)
-&gt; Autre : SO]]="OUI AVEC UN SUIVI DU RETOUR D'EXPERIENCE",
REFERENCEMENT_FACADE[[#This Row],[ -&gt; AT/DTA : Sur liste verte C2p (OUI/NON)
-&gt; ATex (Avis favorable / Avis défavorable)
-&gt; Autre : SO]]="SO 
(RP)"),REFERENCEMENT_FACADE[[#This Row],[VALIDITE]]=1),"TC",IF(REFERENCEMENT_FACADE[[#This Row],[VALIDITE]]=0,"TNC"&amp;CHAR(10)&amp;"(L'évaluation technique n'est plus valide)",IF(REFERENCEMENT_FACADE[[#This Row],[TYPE DE DOCUMENT DE REFERENCE]]="Appréciation Technique de Transition","TNC"&amp;CHAR(10)&amp;"(Les Appréciations Techniques de Transition ne sont pas reconnues en technique courante)",IF(REFERENCEMENT_FACADE[[#This Row],[ -&gt; AT/DTA : Sur liste verte C2p (OUI/NON)
-&gt; ATex (Avis favorable / Avis défavorable)
-&gt; Autre : SO]]="NON (EVALUATION RECENTE)","TNC"&amp;CHAR(10)&amp;"(Non sur liste verte de la C2p à date de référencement / EVALUATION RECENTE)","TNC"&amp;CHAR(10)&amp;"(N'est pas sur liste verte de la C2p à date du référencement)")))))</f>
        <v>TC</v>
      </c>
      <c r="BV69" s="44" t="s">
        <v>819</v>
      </c>
      <c r="BW69" s="42"/>
      <c r="BX69" s="43"/>
      <c r="BY69" s="44"/>
      <c r="BZ69" s="58" t="s">
        <v>657</v>
      </c>
      <c r="CA69" s="134" t="s">
        <v>530</v>
      </c>
      <c r="CB69" s="136"/>
      <c r="CC69" s="48" t="str">
        <f>IF(OR(REFERENCEMENT_FACADE[[#This Row],[TYPE DE DOCUMENT DE REFERENCE]]="Document Technique d'Application (DTA)",REFERENCEMENT_FACADE[[#This Row],[TYPE DE DOCUMENT DE REFERENCE]]="Avis Technique"),CONCATENATE("https://evaluation.cstb.fr/fr/avis-technique/detail/",SUBSTITUTE(REFERENCEMENT_FACADE[[#This Row],[REF]],"/","-"),"/"),IF(REFERENCEMENT_FACADE[[#This Row],[TYPE DE DOCUMENT DE REFERENCE]]=("Appréciation Technique d'Expérimentation (ATEx cas a)"),CONCATENATE("https://evaluation.cstb.fr/fr/appreciation-technique-expertise-atex/detail/",SUBSTITUTE(REFERENCEMENT_FACADE[[#This Row],[REF]],"_","-"),"/"),CONCATENATE("https://evaluation.cstb.fr/fr/appreciation-technique-transition-att/download/att-",SUBSTITUTE(SUBSTITUTE(REFERENCEMENT_FACADE[[#This Row],[REF]],"/","-"),"_","-"),"/")))</f>
        <v>https://evaluation.cstb.fr/fr/avis-technique/detail/2.2-21-1829_V1/</v>
      </c>
      <c r="CD69" s="48"/>
      <c r="CE69" s="48" t="str">
        <f>CONCATENATE(IF(REFERENCEMENT_FACADE[[#This Row],[Ancienne version]]=""," ",CONCATENATE(IF(OR(REFERENCEMENT_FACADE[[#This Row],[TYPE DE DOCUMENT DE REFERENCE]]="Avis Technique",REFERENCEMENT_FACADE[[#This Row],[TYPE DE DOCUMENT DE REFERENCE]]="ATEx"),"L'","Le "),REFERENCEMENT_FACADE[[#This Row],[TYPE DE DOCUMENT DE REFERENCE]]," n°",REFERENCEMENT_FACADE[[#This Row],[REF]]," annule et remplace ",IF(OR(REFERENCEMENT_FACADE[[#This Row],[TYPE DE DOCUMENT DE REFERENCE]]="Avis Technique",REFERENCEMENT_FACADE[[#This Row],[TYPE DE DOCUMENT DE REFERENCE]]="ATEx"),"l' ","le "),REFERENCEMENT_FACADE[[#This Row],[TYPE DE DOCUMENT DE REFERENCE]]," n° ",REFERENCEMENT_FACADE[[#This Row],[Ancienne version]])),
IF(AND(REFERENCEMENT_FACADE[[#This Row],[Ancienne version]]&lt;&gt;"",REFERENCEMENT_FACADE[[#This Row],[ -&gt; AT/DTA : Sur liste verte C2p (OUI/NON)
-&gt; ATex (Avis favorable / Avis défavorable)
-&gt; Autre : SO]]="OUI"),CHAR(10),""),
IF(REFERENCEMENT_FACADE[[#This Row],[ -&gt; AT/DTA : Sur liste verte C2p (OUI/NON)
-&gt; ATex (Avis favorable / Avis défavorable)
-&gt; Autre : SO]]="OUI","Sur liste verte de la C2p à la date du référencement",""))</f>
        <v xml:space="preserve"> Sur liste verte de la C2p à la date du référencement</v>
      </c>
      <c r="CF69" s="48" t="str">
        <f>IF((SUPP_VISE=LISTES!$Q$2),REFERENCEMENT_FACADE[[#This Row],[Charpente bois (NF DTU 31.1)]],
IF((SUPP_VISE=LISTES!$Q$3),REFERENCEMENT_FACADE[[#This Row],[COB (NF DTU 31.2)]],
IF((SUPP_VISE=LISTES!$Q$4),REFERENCEMENT_FACADE[[#This Row],[FOB (NF DTU 31.4)]],
IF((SUPP_VISE=LISTES!$Q$5),REFERENCEMENT_FACADE[[#This Row],[FOB (Sous AT/DTA/ATEx)]],
IF((SUPP_VISE=LISTES!$Q$6),REFERENCEMENT_FACADE[[#This Row],[FOB (NF DTU 31.4 et/ou Sous AT/DTA/Atex)]],
IF((SUPP_VISE=LISTES!$Q$7),REFERENCEMENT_FACADE[[#This Row],[CLT (Sous AT/DTA)]],"ERREUR"))))))</f>
        <v>ERREUR</v>
      </c>
      <c r="CG69" s="48" t="str">
        <f>IF((HAUT_VISEE&lt;=6),IF(OR(MID(SITUA_VISEE,1,1)="a",MID(SITUA_VISEE,1,1)="b",MID(SITUA_VISEE,1,1)="c"),REFERENCEMENT_FACADE[[#This Row],[≤ 6 m (situation a à c)]],REFERENCEMENT_FACADE[[#This Row],[≤ 6 m (situation d)]]),
IF(AND(6&lt;HAUT_VISEE,HAUT_VISEE&lt;=9),IF(OR(MID(SITUA_VISEE,1,1)="a",MID(SITUA_VISEE,1,1)="b",MID(SITUA_VISEE,1,1)="c"),REFERENCEMENT_FACADE[[#This Row],[≤ 9 m (situation a à c)]],REFERENCEMENT_FACADE[[#This Row],[≤ 9 m (situation d)]]),
IF(AND(9&lt;HAUT_VISEE,HAUT_VISEE&lt;=10),IF(OR(MID(SITUA_VISEE,1,1)="a",MID(SITUA_VISEE,1,1)="b",MID(SITUA_VISEE,1,1)="c"),REFERENCEMENT_FACADE[[#This Row],[≤ 10 m (situation a à c)]],REFERENCEMENT_FACADE[[#This Row],[≤ 10 m (situation d)]]),
IF(AND(10&lt;HAUT_VISEE,HAUT_VISEE&lt;=18),IF(OR(MID(SITUA_VISEE,1,1)="a",MID(SITUA_VISEE,1,1)="b",MID(SITUA_VISEE,1,1)="c"),REFERENCEMENT_FACADE[[#This Row],[≤ 15 m (situation a à c)]],REFERENCEMENT_FACADE[[#This Row],[≤ 15 m (situation d)]]),
IF(AND(10&lt;HAUT_VISEE,HAUT_VISEE&lt;=18),IF(OR(MID(SITUA_VISEE,1,1)="a",MID(SITUA_VISEE,1,1)="b",MID(SITUA_VISEE,1,1)="c"),REFERENCEMENT_FACADE[[#This Row],[≤ 18 m (situation a à c)]],REFERENCEMENT_FACADE[[#This Row],[≤ 18 m (situation d)]]),
IF(AND(18&lt;HAUT_VISEE,HAUT_VISEE&lt;=28),IF(OR(MID(SITUA_VISEE,1,1)="a",MID(SITUA_VISEE,1,1)="b",MID(SITUA_VISEE,1,1)="c"),REFERENCEMENT_FACADE[[#This Row],[≤ 28 m (situation a à c)]],REFERENCEMENT_FACADE[[#This Row],[≤ 28 m (situation d)]]),
IF(AND(28&lt;HAUT_VISEE,HAUT_VISEE&lt;=34),IF(OR(MID(SITUA_VISEE,1,1)="a",MID(SITUA_VISEE,1,1)="b",MID(SITUA_VISEE,1,1)="c"),REFERENCEMENT_FACADE[[#This Row],[≤ 34 m (situation a à c)]],REFERENCEMENT_FACADE[[#This Row],[≤ 34 m (situation d)]]),
IF(AND(34&lt;HAUT_VISEE,HAUT_VISEE&lt;=36),IF(OR(MID(SITUA_VISEE,1,1)="a",MID(SITUA_VISEE,1,1)="b",MID(SITUA_VISEE,1,1)="c"),REFERENCEMENT_FACADE[[#This Row],[≤ 36 m (situation a à c)]],REFERENCEMENT_FACADE[[#This Row],[≤ 36 m (situation d)]]),
IF(AND(36&lt;HAUT_VISEE,HAUT_VISEE&lt;=40),IF(OR(MID(SITUA_VISEE,1,1)="a",MID(SITUA_VISEE,1,1)="b",MID(SITUA_VISEE,1,1)="c"),REFERENCEMENT_FACADE[[#This Row],[≤ 40 m (situation a à c)]],REFERENCEMENT_FACADE[[#This Row],[≤ 40 m (situation d)]]),
IF(AND(40&lt;HAUT_VISEE,HAUT_VISEE&lt;=50),IF(OR(MID(SITUA_VISEE,1,1)="a",MID(SITUA_VISEE,1,1)="b",MID(SITUA_VISEE,1,1)="c"),REFERENCEMENT_FACADE[[#This Row],[≤ 50 m (situation a à c)]],REFERENCEMENT_FACADE[[#This Row],[≤ 50 m (situation d)]]),"ERREUR"))))))))))</f>
        <v>OUI</v>
      </c>
      <c r="CH69" s="48">
        <f>IF(MID(SITUA_VISEE,1,1)="d",
IF(MID(REFERENCEMENT_FACADE[[#This Row],[≤ 50 m (situation d)]],1,3)="OUI",50,IF(MID(REFERENCEMENT_FACADE[[#This Row],[≤ 40 m (situation d)]],1,3)="OUI",40,IF(MID(REFERENCEMENT_FACADE[[#This Row],[≤ 36 m (situation d)]],1,3)="OUI",36,IF(MID(REFERENCEMENT_FACADE[[#This Row],[≤ 34 m (situation d)]],1,3)="OUI",34,IF(MID(REFERENCEMENT_FACADE[[#This Row],[≤ 28 m (situation d)]],1,3)="OUI",28,IF(MID(REFERENCEMENT_FACADE[[#This Row],[≤ 18 m (situation d)]],1,3)="OUI",18,IF(MID(REFERENCEMENT_FACADE[[#This Row],[≤ 15 m (situation d)]],1,3)="OUI",15,IF(MID(REFERENCEMENT_FACADE[[#This Row],[≤ 10 m (situation d)]],1,3)="OUI",10,IF(MID(REFERENCEMENT_FACADE[[#This Row],[≤ 9 m (situation d)]],1,3)="OUI",9,IF(MID(REFERENCEMENT_FACADE[[#This Row],[≤ 6 m (situation d)]],1,3)="OUI",6,"")))))))))),
IF(MID(REFERENCEMENT_FACADE[[#This Row],[≤ 50 m (situation a à c)]],1,3)="OUI",50,IF(MID(REFERENCEMENT_FACADE[[#This Row],[≤ 40 m (situation a à c)]],1,3)="OUI",40,IF(MID(REFERENCEMENT_FACADE[[#This Row],[≤ 36 m (situation a à c)]],1,3)="OUI",36,IF(MID(REFERENCEMENT_FACADE[[#This Row],[≤ 34 m (situation a à c)]],1,3)="OUI",34,IF(MID(REFERENCEMENT_FACADE[[#This Row],[≤ 28 m (situation a à c)]],1,3)="OUI",28,IF(MID(REFERENCEMENT_FACADE[[#This Row],[≤ 18 m (situation a à c)]],1,3)="OUI",18,IF(MID(REFERENCEMENT_FACADE[[#This Row],[≤ 15 m (situation a à c)]],1,3)="OUI",15,IF(MID(REFERENCEMENT_FACADE[[#This Row],[≤ 10 m (situation a à c)]],1,3)="OUI",10,IF(MID(REFERENCEMENT_FACADE[[#This Row],[≤ 9 m (situation a à c)]],1,3)="OUI",9,IF(MID(REFERENCEMENT_FACADE[[#This Row],[≤ 6 m (situation a à c)]],1,3)="OUI",6,"")))))))))))</f>
        <v>10</v>
      </c>
      <c r="CI69" s="48" t="str">
        <f>IF(RECH_CATEGORIE=TRUE,IF((CATEG_VISEE=LISTES!$O$2),REFERENCEMENT_FACADE[[#This Row],[I]],
IF((CATEG_VISEE=LISTES!$O$3),REFERENCEMENT_FACADE[[#This Row],[II]],
IF((CATEG_VISEE=LISTES!$O$4),REFERENCEMENT_FACADE[[#This Row],[III]],
IF((CATEG_VISEE=LISTES!$O$5),REFERENCEMENT_FACADE[[#This Row],[IV]],"ERREUR")))),
REFERENCEMENT_FACADE[[#This Row],[I]]&amp;CHAR(10)&amp;REFERENCEMENT_FACADE[[#This Row],[II]]&amp;CHAR(10)&amp;REFERENCEMENT_FACADE[[#This Row],[III]]&amp;CHAR(10)&amp;REFERENCEMENT_FACADE[[#This Row],[IV]])</f>
        <v>4
2
1
1</v>
      </c>
      <c r="CJ69" s="48" t="str">
        <f>IF(RECH_CATEGORIE=TRUE,IF(OR(REFERENCEMENT_FACADE[[#This Row],[I]]="NC",REFERENCEMENT_FACADE[[#This Row],[II]]="NC",REFERENCEMENT_FACADE[[#This Row],[III]]="NC",REFERENCEMENT_FACADE[[#This Row],[IV]]="NC"),"ERREUR",IF(MID(ZONE_SIS_VISEE,1,1)&lt;=MID(REFERENCEMENT_FACADE[[#This Row],[IV]],1,1),REFERENCEMENT_FACADE[[#Headers],[IV]],IF(MID(ZONE_SIS_VISEE,1,1)&lt;=MID(REFERENCEMENT_FACADE[[#This Row],[III]],1,1),REFERENCEMENT_FACADE[[#Headers],[III]],IF(MID(ZONE_SIS_VISEE,1,1)&lt;=MID(REFERENCEMENT_FACADE[[#This Row],[II]],1,1),REFERENCEMENT_FACADE[[#Headers],[II]],IF(MID(ZONE_SIS_VISEE,1,1)&lt;=MID(REFERENCEMENT_FACADE[[#This Row],[I]],1,1),REFERENCEMENT_FACADE[[#Headers],[I]],""))))),
REFERENCEMENT_FACADE[[#Headers],[I]]&amp;CHAR(10)&amp;REFERENCEMENT_FACADE[[#Headers],[II]]&amp;CHAR(10)&amp;REFERENCEMENT_FACADE[[#Headers],[III]]&amp;CHAR(10)&amp;REFERENCEMENT_FACADE[[#Headers],[IV]])</f>
        <v>I
II
III
IV</v>
      </c>
      <c r="CK69" s="48" t="str">
        <f>CONCATENATE(IF(MID(REFERENCEMENT_FACADE[[#This Row],[Charpente bois (NF DTU 31.1)]],1,3)="oui",LISTES!$Q$2,""),IF(AND(MID(REFERENCEMENT_FACADE[[#This Row],[COB (NF DTU 31.2)]],1,3)="oui",MID(REFERENCEMENT_FACADE[[#This Row],[Charpente bois (NF DTU 31.1)]],1,3)="oui")," / ",""),IF(MID(REFERENCEMENT_FACADE[[#This Row],[COB (NF DTU 31.2)]],1,3)="oui",LISTES!$Q$3,""),IF(OR(AND(MID(REFERENCEMENT_FACADE[[#This Row],[COB (NF DTU 31.2)]],1,3)="oui",MID(REFERENCEMENT_FACADE[[#This Row],[FOB (NF DTU 31.4)]],1,3)="oui"),AND(MID(REFERENCEMENT_FACADE[[#This Row],[COB (NF DTU 31.2)]],1,3)="oui",MID(REFERENCEMENT_FACADE[[#This Row],[CLT (Sous AT/DTA)]],1,3)="oui"))," / ",""),IF(MID(REFERENCEMENT_FACADE[[#This Row],[FOB (NF DTU 31.4)]],1,3)="oui",LISTES!$Q$4,""),IF(AND(MID(REFERENCEMENT_FACADE[[#This Row],[CLT (Sous AT/DTA)]],1,3)="oui",MID(REFERENCEMENT_FACADE[[#This Row],[FOB (NF DTU 31.4)]],1,3)="oui")," / ",""),IF(MID(REFERENCEMENT_FACADE[[#This Row],[CLT (Sous AT/DTA)]],1,3)="oui",LISTES!$Q$7,IF(MID(REFERENCEMENT_FACADE[[#This Row],[FOB (Sous AT/DTA/ATEx)]],1,3)="oui",LISTES!$Q$5,"")))</f>
        <v>COB (NF DTU 31.2) / CLT (Sous AT/DTA)</v>
      </c>
      <c r="CL69" s="48" t="str">
        <f>IF(AND(RECH_HAUTEUR=TRUE,HAUT_VISEE&lt;&gt;"",SITUA_VISEE&lt;&gt;""),IF(MID(SITUA_VISEE,1,1)="d",
IF(MID(REFERENCEMENT_FACADE[[#This Row],[≤ 50 m (situation d)]],1,3)="OUI","≤ 50 m",IF(MID(REFERENCEMENT_FACADE[[#This Row],[≤ 40 m (situation d)]],1,3)="OUI","≤ 40 m",IF(MID(REFERENCEMENT_FACADE[[#This Row],[≤ 36 m (situation d)]],1,3)="OUI","≤ 36 m",IF(MID(REFERENCEMENT_FACADE[[#This Row],[≤ 34 m (situation d)]],1,3)="OUI","≤ 34 m",IF(MID(REFERENCEMENT_FACADE[[#This Row],[≤ 28 m (situation d)]],1,3)="OUI","≤ 28 m",IF(MID(REFERENCEMENT_FACADE[[#This Row],[≤ 18 m (situation d)]],1,3)="OUI","≤ 18 m",IF(MID(REFERENCEMENT_FACADE[[#This Row],[≤ 15 m (situation d)]],1,3)="OUI","≤ 15 m",IF(MID(REFERENCEMENT_FACADE[[#This Row],[≤ 10 m (situation d)]],1,3)="OUI","≤ 10 m",IF(MID(REFERENCEMENT_FACADE[[#This Row],[≤ 9 m (situation d)]],1,3)="OUI","≤ 9 m",IF(MID(REFERENCEMENT_FACADE[[#This Row],[≤ 6 m (situation d)]],1,3)="OUI","≤ 6 m","")))))))))),
IF(MID(REFERENCEMENT_FACADE[[#This Row],[≤ 50 m (situation a à c)]],1,3)="OUI","≤ 50 m",IF(MID(REFERENCEMENT_FACADE[[#This Row],[≤ 40 m (situation a à c)]],1,3)="OUI","≤ 40 m",IF(MID(REFERENCEMENT_FACADE[[#This Row],[≤ 36 m (situation a à c)]],1,3)="OUI","≤ 36 m",IF(MID(REFERENCEMENT_FACADE[[#This Row],[≤ 34 m (situation a à c)]],1,3)="OUI","≤ 34 m",IF(MID(REFERENCEMENT_FACADE[[#This Row],[≤ 28 m (situation a à c)]],1,3)="OUI","≤ 28 m",IF(MID(REFERENCEMENT_FACADE[[#This Row],[≤ 18 m (situation a à c)]],1,3)="OUI","≤ 18 m",IF(MID(REFERENCEMENT_FACADE[[#This Row],[≤ 15 m (situation a à c)]],1,3)="OUI","≤ 15 m",IF(MID(REFERENCEMENT_FACADE[[#This Row],[≤ 10 m (situation a à c)]],1,3)="OUI","≤ 10 m",IF(MID(REFERENCEMENT_FACADE[[#This Row],[≤ 9 m (situation a à c)]],1,3)="OUI","≤ 9 m",IF(MID(REFERENCEMENT_FACADE[[#This Row],[≤ 6 m (situation a à c)]],1,3)="OUI","≤ 6 m",""))))))))))),
CONCATENATE(IF(MID(REFERENCEMENT_FACADE[[#This Row],[≤ 50 m (situation a à c)]],1,3)="OUI","(Situation a à c) h≤ 50 m"&amp;CHAR(10),IF(MID(REFERENCEMENT_FACADE[[#This Row],[≤ 40 m (situation a à c)]],1,3)="OUI","(Situation a à c) h≤ 40 m"&amp;CHAR(10),IF(MID(REFERENCEMENT_FACADE[[#This Row],[≤ 36 m (situation a à c)]],1,3)="OUI","(Situation a à c) h≤ 36 m"&amp;CHAR(10),IF(MID(REFERENCEMENT_FACADE[[#This Row],[≤ 34 m (situation a à c)]],1,3)="OUI","(Situation a à c) h≤ 34 m"&amp;CHAR(10),IF(MID(REFERENCEMENT_FACADE[[#This Row],[≤ 28 m (situation a à c)]],1,3)="OUI","(Situation a à c) h≤ 28 m"&amp;CHAR(10),IF(MID(REFERENCEMENT_FACADE[[#This Row],[≤ 18 m (situation a à c)]],1,3)="OUI","(Situation a à c) h≤ 18 m"&amp;CHAR(10),IF(MID(REFERENCEMENT_FACADE[[#This Row],[≤ 15 m (situation a à c)]],1,3)="OUI","(Situation a à c) h≤ 15 m"&amp;CHAR(10),IF(MID(REFERENCEMENT_FACADE[[#This Row],[≤ 10 m (situation a à c)]],1,3)="OUI","(Situation a à c) h≤ 10 m"&amp;CHAR(10),IF(MID(REFERENCEMENT_FACADE[[#This Row],[≤ 9 m (situation a à c)]],1,3)="OUI","(Situation a à c) h≤ 9 m"&amp;CHAR(10),IF(MID(REFERENCEMENT_FACADE[[#This Row],[≤ 6 m (situation a à c)]],1,3)="OUI","(Situation a à c) h≤ 6 m"&amp;CHAR(10),"")))))))))),IF(MID(REFERENCEMENT_FACADE[[#This Row],[≤ 50 m (situation d)]],1,3)="OUI","(Situation d) h≤ 50 m",IF(MID(REFERENCEMENT_FACADE[[#This Row],[≤ 40 m (situation d)]],1,3)="OUI","(Situation d) h≤ 40 m",IF(MID(REFERENCEMENT_FACADE[[#This Row],[≤ 36 m (situation d)]],1,3)="OUI","(Situation d) h≤ 36 m",IF(MID(REFERENCEMENT_FACADE[[#This Row],[≤ 34 m (situation d)]],1,3)="OUI","(Situation d) h≤ 34 m",IF(MID(REFERENCEMENT_FACADE[[#This Row],[≤ 28 m (situation d)]],1,3)="OUI","(Situation d) h≤ 28 m",IF(MID(REFERENCEMENT_FACADE[[#This Row],[≤ 18 m (situation d)]],1,3)="OUI","(Situation d) h≤ 18 m",IF(MID(REFERENCEMENT_FACADE[[#This Row],[≤ 15 m (situation d)]],1,3)="OUI","(Situation d) h≤ 15 m",IF(MID(REFERENCEMENT_FACADE[[#This Row],[≤ 10 m (situation d)]],1,3)="OUI","(Situation d) h≤ 10 m",IF(MID(REFERENCEMENT_FACADE[[#This Row],[≤ 9 m (situation d)]],1,3)="OUI","(Situation d) h≤ 9 m",IF(MID(REFERENCEMENT_FACADE[[#This Row],[≤ 6 m (situation d)]],1,3)="OUI","(Situation d) h≤ 6 m",""))))))))))))</f>
        <v>(Situation a à c) h≤ 10 m
(Situation d) h≤ 6 m</v>
      </c>
      <c r="CM69" s="48" t="str">
        <f>IF(OR(RECH_HAUTEUR=FALSE,HAUT_VISEE="",SITUA_VISEE=""),REFERENCEMENT_FACADE[[#This Row],[Cas où rien n''est sélectionné en hauteur]],
IF((HAUT_VISEE&lt;=6),IF(OR(MID(SITUA_VISEE,1,1)="a",MID(SITUA_VISEE,1,1)="b",MID(SITUA_VISEE,1,1)="c"),REFERENCEMENT_FACADE[[#This Row],[≤ 6 m (a à c)]],REFERENCEMENT_FACADE[[#This Row],[≤ 6 m (d)]]),
IF(AND(6&lt;HAUT_VISEE,HAUT_VISEE&lt;=9),IF(OR(MID(SITUA_VISEE,1,1)="a",MID(SITUA_VISEE,1,1)="b",MID(SITUA_VISEE,1,1)="c"),REFERENCEMENT_FACADE[[#This Row],[≤ 9 m (a à c)]],REFERENCEMENT_FACADE[[#This Row],[≤ 9 m (d)]]),
IF(AND(9&lt;HAUT_VISEE,HAUT_VISEE&lt;=10),IF(OR(MID(SITUA_VISEE,1,1)="a",MID(SITUA_VISEE,1,1)="b",MID(SITUA_VISEE,1,1)="c"),REFERENCEMENT_FACADE[[#This Row],[≤ 10 m (a à c)]],REFERENCEMENT_FACADE[[#This Row],[≤ 10 m (d)]]),
IF(AND(10&lt;HAUT_VISEE,HAUT_VISEE&lt;=18),IF(OR(MID(SITUA_VISEE,1,1)="a",MID(SITUA_VISEE,1,1)="b",MID(SITUA_VISEE,1,1)="c"),REFERENCEMENT_FACADE[[#This Row],[≤ 18 m (a à c)]],REFERENCEMENT_FACADE[[#This Row],[≤ 18 m (d)]]),
IF(AND(18&lt;HAUT_VISEE,HAUT_VISEE&lt;=28),IF(OR(MID(SITUA_VISEE,1,1)="a",MID(SITUA_VISEE,1,1)="b",MID(SITUA_VISEE,1,1)="c"),REFERENCEMENT_FACADE[[#This Row],[≤ 28 m (a à c)]],REFERENCEMENT_FACADE[[#This Row],[≤ 28 m (d)]]),
IF(AND(28&lt;HAUT_VISEE,HAUT_VISEE&lt;=34),IF(OR(MID(SITUA_VISEE,1,1)="a",MID(SITUA_VISEE,1,1)="b",MID(SITUA_VISEE,1,1)="c"),REFERENCEMENT_FACADE[[#This Row],[≤ 34 m (a à c)]],REFERENCEMENT_FACADE[[#This Row],[≤ 34 m (d)]]),
IF(AND(34&lt;HAUT_VISEE,HAUT_VISEE&lt;=36),IF(OR(MID(SITUA_VISEE,1,1)="a",MID(SITUA_VISEE,1,1)="b",MID(SITUA_VISEE,1,1)="c"),REFERENCEMENT_FACADE[[#This Row],[≤ 36 m (a à c)]],REFERENCEMENT_FACADE[[#This Row],[≤ 36 m (d)]]),
IF(AND(36&lt;HAUT_VISEE,HAUT_VISEE&lt;=40),IF(OR(MID(SITUA_VISEE,1,1)="a",MID(SITUA_VISEE,1,1)="b",MID(SITUA_VISEE,1,1)="c"),REFERENCEMENT_FACADE[[#This Row],[≤ 40 m (a à c)]],REFERENCEMENT_FACADE[[#This Row],[≤ 40 m (d)]]),
IF(AND(40&lt;HAUT_VISEE,HAUT_VISEE&lt;=50),IF(OR(MID(SITUA_VISEE,1,1)="a",MID(SITUA_VISEE,1,1)="b",MID(SITUA_VISEE,1,1)="c"),REFERENCEMENT_FACADE[[#This Row],[≤ 50 m (a à c)]],REFERENCEMENT_FACADE[[#This Row],[≤ 50 m (d)]])))))))))))</f>
        <v>Nb : Le critère de recherche par hauteur n'étant pas coché ou les données (hauteur ou situation) n'étant pas saisies, l'utilisateur est alerté qu'il peut exister des limites de hauteurs et des dispositions particulières données dans le référentiel technique du procédé qui ne sont pas affichées. 
Le logiciel peut les faire apparaitre, pour ce faire : 
 - la case de recherche en fonction de la hauteur doit être cochée ;
 - les données de hauteur ET de situation du bâtiment doivent être saisies.</v>
      </c>
      <c r="CN69" s="117">
        <f ca="1">REFERENCEMENT_FACADE[[#This Row],[VALIDITE]]</f>
        <v>1</v>
      </c>
      <c r="CO69" s="48">
        <f>IF(RECH_SUPPORT=TRUE,IF(MID(REFERENCEMENT_FACADE[[#This Row],[Colonne support visé]],1,3)="OUI",1,IF(OR(MID(REFERENCEMENT_FACADE[[#This Row],[Colonne support visé]],1,3)="non",MID(REFERENCEMENT_FACADE[[#This Row],[Colonne support visé]],1,2)="SO"),0,0)),1)</f>
        <v>1</v>
      </c>
      <c r="CP69" s="48">
        <f>IF(RECH_HAUTEUR=FALSE,1,IF(AND(MID(REFERENCEMENT_FACADE[[#This Row],[Colonne situation visé]],1,3)="oui",HAUT_VISEE&lt;=REFERENCEMENT_FACADE[[#This Row],[LIMITATION DE HAUTEUR DE FACADE]],HAUT_VISEE&lt;&gt;"",SITUA_VISEE&lt;&gt;""),1,IF(MID(REFERENCEMENT_FACADE[[#This Row],[Colonne situation visé]],1,3)="non",0,"ERREUR")))</f>
        <v>1</v>
      </c>
      <c r="CQ69" s="48">
        <f>IF(RECH_CATEGORIE=FALSE,1,IF(REFERENCEMENT_FACADE[[#This Row],[Colonne catégorie visée]]="ERREUR",0,IF(AND(RECH_CATEGORIE=TRUE,MATCH(VALUE(LEFT(REFERENCEMENT_FACADE[[#This Row],[Colonne zone visée]],1)),LISTE_ZONE_SISMIQUE,0)&gt;=MATCH(ZONE_SIS_VISEE,LISTE_ZONE_SISMIQUE,0),MATCH(REFERENCEMENT_FACADE[[#This Row],[Colonne catégorie visée]],LISTE_CATEGORIE_BATIMENT,0)&gt;=MATCH(CATEG_VISEE,LISTE_CATEGORIE_BATIMENT,0)),1,0)))</f>
        <v>1</v>
      </c>
      <c r="CR69" s="48">
        <f ca="1">IF(REFERENCEMENT_FACADE[[#This Row],[Eligibilité procédé]]&lt;&gt;0,COUNTIF(REFERENCEMENT_FACADE[Eligibilité procédé],"&lt;="&amp;REFERENCEMENT_FACADE[[#This Row],[Eligibilité procédé]])-COUNTIF(REFERENCEMENT_FACADE[Eligibilité procédé],"=0"),ROWS(REFERENCEMENT_FACADE[Ordre]))</f>
        <v>49</v>
      </c>
      <c r="CS69" s="48">
        <f ca="1">IF(COUNTIF((REFERENCEMENT_FACADE[[#This Row],[Validité]:[zone de simicité]]),"&lt;&gt;"&amp;"")=SUM(REFERENCEMENT_FACADE[[#This Row],[Validité]:[zone de simicité]]),ROW(REFERENCEMENT_FACADE[[#This Row],[zone de simicité]]),"")</f>
        <v>69</v>
      </c>
      <c r="CT69" s="48" t="str">
        <f>CONCATENATE(REFERENCEMENT_FACADE[[#This Row],[TYPE DE DOCUMENT DE REFERENCE]]," ",REFERENCEMENT_FACADE[[#This Row],[REF]]," du procédé ",REFERENCEMENT_FACADE[[#This Row],[NOM COMMERCIAL DU PROCEDE]]," : vise la pose sur : ",IF(MID(REFERENCEMENT_FACADE[[#This Row],[COB (NF DTU 31.2)]],1,3)="OUI","COB (NF DTU 31.2) ; ",""),IF(MID(REFERENCEMENT_FACADE[[#This Row],[CLT (Sous AT/DTA)]],1,3)="OUI","CLT (Sous AT/DTA)) ; ",""),IF(MID(REFERENCEMENT_FACADE[[#This Row],[FOB (NF DTU 31.4)]],1,3)="OUI","FOB (NF DTU 31.4) ; ",""),IF(MID(REFERENCEMENT_FACADE[[#This Row],[FOB (Sous AT/DTA/ATEx)]],1,3)="OUI","FOB (Sous AT/DTA/ATEx) ; ",""),"pour une hauteur max de ",REFERENCEMENT_FACADE[[#This Row],[LIMITATION DE HAUTEUR DE FACADE]],"m")</f>
        <v>Avis Technique 2.2/21-1829_V1 du procédé HardiePlank VL® : vise la pose sur : COB (NF DTU 31.2) ; CLT (Sous AT/DTA)) ; pour une hauteur max de 10m</v>
      </c>
    </row>
    <row r="70" spans="1:98" s="5" customFormat="1" ht="216" x14ac:dyDescent="0.3">
      <c r="A70" s="141">
        <v>44536</v>
      </c>
      <c r="B70" s="43" t="s">
        <v>125</v>
      </c>
      <c r="C70" s="191" t="s">
        <v>1576</v>
      </c>
      <c r="D70" s="43" t="s">
        <v>1709</v>
      </c>
      <c r="E70" s="79" t="s">
        <v>1409</v>
      </c>
      <c r="F70" s="43" t="s">
        <v>256</v>
      </c>
      <c r="G70" s="44" t="s">
        <v>1429</v>
      </c>
      <c r="H70" s="86" t="s">
        <v>27</v>
      </c>
      <c r="I70" s="82" t="s">
        <v>9</v>
      </c>
      <c r="J70" s="38" t="s">
        <v>10</v>
      </c>
      <c r="K70" s="39" t="s">
        <v>10</v>
      </c>
      <c r="L70" s="68" t="str">
        <f>IF(REFERENCEMENT_FACADE[[#This Row],[Charpente bois (NF DTU 31.1)]]="OUI","SO",IF(OR(REFERENCEMENT_FACADE[[#This Row],[FOB (Sous AT/DTA/ATEx)]]="OUI",REFERENCEMENT_FACADE[[#This Row],[FOB (NF DTU 31.4)]]="OUI"),"OUI","SO"))</f>
        <v>SO</v>
      </c>
      <c r="M70" s="65" t="s">
        <v>9</v>
      </c>
      <c r="N70" s="43" t="s">
        <v>9</v>
      </c>
      <c r="O70" s="43" t="s">
        <v>9</v>
      </c>
      <c r="P70" s="43" t="s">
        <v>9</v>
      </c>
      <c r="Q70" s="43" t="s">
        <v>10</v>
      </c>
      <c r="R70" s="43" t="s">
        <v>10</v>
      </c>
      <c r="S70" s="43" t="s">
        <v>10</v>
      </c>
      <c r="T70" s="43" t="s">
        <v>10</v>
      </c>
      <c r="U70" s="43" t="s">
        <v>10</v>
      </c>
      <c r="V70" s="43" t="s">
        <v>10</v>
      </c>
      <c r="W70" s="44" t="s">
        <v>10</v>
      </c>
      <c r="X70" s="43" t="s">
        <v>9</v>
      </c>
      <c r="Y70" s="43" t="s">
        <v>10</v>
      </c>
      <c r="Z70" s="43" t="s">
        <v>10</v>
      </c>
      <c r="AA70" s="43" t="s">
        <v>10</v>
      </c>
      <c r="AB70" s="43" t="s">
        <v>10</v>
      </c>
      <c r="AC70" s="43" t="s">
        <v>10</v>
      </c>
      <c r="AD70" s="43" t="s">
        <v>10</v>
      </c>
      <c r="AE70" s="43" t="s">
        <v>10</v>
      </c>
      <c r="AF70" s="43" t="s">
        <v>10</v>
      </c>
      <c r="AG70" s="44" t="s">
        <v>10</v>
      </c>
      <c r="AH70" s="163"/>
      <c r="AI70" s="164"/>
      <c r="AJ70" s="120" t="s">
        <v>1726</v>
      </c>
      <c r="AK70" s="120" t="s">
        <v>1726</v>
      </c>
      <c r="AL70" s="120" t="s">
        <v>1726</v>
      </c>
      <c r="AM70" s="41"/>
      <c r="AN70" s="41"/>
      <c r="AO70" s="41"/>
      <c r="AP70" s="41"/>
      <c r="AQ70" s="41"/>
      <c r="AR70" s="41"/>
      <c r="AS70" s="41"/>
      <c r="AT70" s="120" t="s">
        <v>1726</v>
      </c>
      <c r="AU70" s="41"/>
      <c r="AV70" s="41"/>
      <c r="AW70" s="41"/>
      <c r="AX70" s="41"/>
      <c r="AY70" s="41"/>
      <c r="AZ70" s="41"/>
      <c r="BA70" s="41"/>
      <c r="BB70" s="41"/>
      <c r="BC70" s="41"/>
      <c r="BD70" s="84" t="s">
        <v>1408</v>
      </c>
      <c r="BE70" s="42">
        <v>4</v>
      </c>
      <c r="BF70" s="43" t="s">
        <v>328</v>
      </c>
      <c r="BG70" s="43" t="s">
        <v>328</v>
      </c>
      <c r="BH70" s="43" t="s">
        <v>328</v>
      </c>
      <c r="BI70" s="84" t="s">
        <v>655</v>
      </c>
      <c r="BJ70" s="40" t="s">
        <v>1394</v>
      </c>
      <c r="BK70" s="159" t="s">
        <v>932</v>
      </c>
      <c r="BL70" s="42">
        <v>0</v>
      </c>
      <c r="BM70" s="43" t="s">
        <v>653</v>
      </c>
      <c r="BN70" s="43" t="s">
        <v>12</v>
      </c>
      <c r="BO70" s="43" t="s">
        <v>654</v>
      </c>
      <c r="BP70" s="87">
        <v>44334</v>
      </c>
      <c r="BQ70" s="87">
        <v>44460</v>
      </c>
      <c r="BR70" s="87">
        <v>46265</v>
      </c>
      <c r="BS70" s="123">
        <f ca="1">+(REFERENCEMENT_FACADE[[#This Row],[AVIS LIMITE AU / VALIDITE]]&gt;=TODAY())*1</f>
        <v>1</v>
      </c>
      <c r="BT70" s="43" t="s">
        <v>9</v>
      </c>
      <c r="BU70" s="43" t="str">
        <f ca="1">IF(REFERENCEMENT_FACADE[[#This Row],[ -&gt; AT/DTA : Sur liste verte C2p (OUI/NON)
-&gt; ATex (Avis favorable / Avis défavorable)
-&gt; Autre : SO]]&lt;&gt;"",IF(AND(OR(REFERENCEMENT_FACADE[[#This Row],[ -&gt; AT/DTA : Sur liste verte C2p (OUI/NON)
-&gt; ATex (Avis favorable / Avis défavorable)
-&gt; Autre : SO]]="OUI",REFERENCEMENT_FACADE[[#This Row],[ -&gt; AT/DTA : Sur liste verte C2p (OUI/NON)
-&gt; ATex (Avis favorable / Avis défavorable)
-&gt; Autre : SO]]="FAVORABLE",REFERENCEMENT_FACADE[[#This Row],[ -&gt; AT/DTA : Sur liste verte C2p (OUI/NON)
-&gt; ATex (Avis favorable / Avis défavorable)
-&gt; Autre : SO]]="SO
(DTU)",REFERENCEMENT_FACADE[[#This Row],[ -&gt; AT/DTA : Sur liste verte C2p (OUI/NON)
-&gt; ATex (Avis favorable / Avis défavorable)
-&gt; Autre : SO]]="SO 
(RECO -RAGE)",REFERENCEMENT_FACADE[[#This Row],[ -&gt; AT/DTA : Sur liste verte C2p (OUI/NON)
-&gt; ATex (Avis favorable / Avis défavorable)
-&gt; Autre : SO]]="OUI AVEC UN SUIVI DU RETOUR D'EXPERIENCE",
REFERENCEMENT_FACADE[[#This Row],[ -&gt; AT/DTA : Sur liste verte C2p (OUI/NON)
-&gt; ATex (Avis favorable / Avis défavorable)
-&gt; Autre : SO]]="SO 
(RP)"),REFERENCEMENT_FACADE[[#This Row],[VALIDITE]]=1),"TC",IF(REFERENCEMENT_FACADE[[#This Row],[VALIDITE]]=0,"TNC"&amp;CHAR(10)&amp;"(L'évaluation technique n'est plus valide)",IF(REFERENCEMENT_FACADE[[#This Row],[TYPE DE DOCUMENT DE REFERENCE]]="Appréciation Technique de Transition","TNC"&amp;CHAR(10)&amp;"(Les Appréciations Techniques de Transition ne sont pas reconnues en technique courante)",IF(REFERENCEMENT_FACADE[[#This Row],[ -&gt; AT/DTA : Sur liste verte C2p (OUI/NON)
-&gt; ATex (Avis favorable / Avis défavorable)
-&gt; Autre : SO]]="NON (EVALUATION RECENTE)","TNC"&amp;CHAR(10)&amp;"(Non sur liste verte de la C2p à date de référencement / EVALUATION RECENTE)","TNC"&amp;CHAR(10)&amp;"(N'est pas sur liste verte de la C2p à date du référencement)")))))</f>
        <v>TC</v>
      </c>
      <c r="BV70" s="44" t="s">
        <v>816</v>
      </c>
      <c r="BW70" s="42"/>
      <c r="BX70" s="43"/>
      <c r="BY70" s="44"/>
      <c r="BZ70" s="58" t="s">
        <v>657</v>
      </c>
      <c r="CA70" s="134" t="s">
        <v>1071</v>
      </c>
      <c r="CB70" s="134"/>
      <c r="CC70" s="48" t="str">
        <f>IF(OR(REFERENCEMENT_FACADE[[#This Row],[TYPE DE DOCUMENT DE REFERENCE]]="Document Technique d'Application (DTA)",REFERENCEMENT_FACADE[[#This Row],[TYPE DE DOCUMENT DE REFERENCE]]="Avis Technique"),CONCATENATE("https://evaluation.cstb.fr/fr/avis-technique/detail/",SUBSTITUTE(REFERENCEMENT_FACADE[[#This Row],[REF]],"/","-"),"/"),IF(REFERENCEMENT_FACADE[[#This Row],[TYPE DE DOCUMENT DE REFERENCE]]=("Appréciation Technique d'Expérimentation (ATEx cas a)"),CONCATENATE("https://evaluation.cstb.fr/fr/appreciation-technique-expertise-atex/detail/",SUBSTITUTE(REFERENCEMENT_FACADE[[#This Row],[REF]],"_","-"),"/"),CONCATENATE("https://evaluation.cstb.fr/fr/appreciation-technique-transition-att/download/att-",SUBSTITUTE(SUBSTITUTE(REFERENCEMENT_FACADE[[#This Row],[REF]],"/","-"),"_","-"),"/")))</f>
        <v>https://evaluation.cstb.fr/fr/avis-technique/detail/2.2-13-1556_V2 /</v>
      </c>
      <c r="CD70" s="48" t="s">
        <v>746</v>
      </c>
      <c r="CE70" s="48" t="str">
        <f>CONCATENATE(IF(REFERENCEMENT_FACADE[[#This Row],[Ancienne version]]=""," ",CONCATENATE(IF(OR(REFERENCEMENT_FACADE[[#This Row],[TYPE DE DOCUMENT DE REFERENCE]]="Avis Technique",REFERENCEMENT_FACADE[[#This Row],[TYPE DE DOCUMENT DE REFERENCE]]="ATEx"),"L'","Le "),REFERENCEMENT_FACADE[[#This Row],[TYPE DE DOCUMENT DE REFERENCE]]," n°",REFERENCEMENT_FACADE[[#This Row],[REF]]," annule et remplace ",IF(OR(REFERENCEMENT_FACADE[[#This Row],[TYPE DE DOCUMENT DE REFERENCE]]="Avis Technique",REFERENCEMENT_FACADE[[#This Row],[TYPE DE DOCUMENT DE REFERENCE]]="ATEx"),"l' ","le "),REFERENCEMENT_FACADE[[#This Row],[TYPE DE DOCUMENT DE REFERENCE]]," n° ",REFERENCEMENT_FACADE[[#This Row],[Ancienne version]])),
IF(AND(REFERENCEMENT_FACADE[[#This Row],[Ancienne version]]&lt;&gt;"",REFERENCEMENT_FACADE[[#This Row],[ -&gt; AT/DTA : Sur liste verte C2p (OUI/NON)
-&gt; ATex (Avis favorable / Avis défavorable)
-&gt; Autre : SO]]="OUI"),CHAR(10),""),
IF(REFERENCEMENT_FACADE[[#This Row],[ -&gt; AT/DTA : Sur liste verte C2p (OUI/NON)
-&gt; ATex (Avis favorable / Avis défavorable)
-&gt; Autre : SO]]="OUI","Sur liste verte de la C2p à la date du référencement",""))</f>
        <v>L'Avis Technique n°2.2/13-1556_V2  annule et remplace l' Avis Technique n° 2.2/13-1556_V1
Sur liste verte de la C2p à la date du référencement</v>
      </c>
      <c r="CF70" s="48" t="str">
        <f>IF((SUPP_VISE=LISTES!$Q$2),REFERENCEMENT_FACADE[[#This Row],[Charpente bois (NF DTU 31.1)]],
IF((SUPP_VISE=LISTES!$Q$3),REFERENCEMENT_FACADE[[#This Row],[COB (NF DTU 31.2)]],
IF((SUPP_VISE=LISTES!$Q$4),REFERENCEMENT_FACADE[[#This Row],[FOB (NF DTU 31.4)]],
IF((SUPP_VISE=LISTES!$Q$5),REFERENCEMENT_FACADE[[#This Row],[FOB (Sous AT/DTA/ATEx)]],
IF((SUPP_VISE=LISTES!$Q$6),REFERENCEMENT_FACADE[[#This Row],[FOB (NF DTU 31.4 et/ou Sous AT/DTA/Atex)]],
IF((SUPP_VISE=LISTES!$Q$7),REFERENCEMENT_FACADE[[#This Row],[CLT (Sous AT/DTA)]],"ERREUR"))))))</f>
        <v>ERREUR</v>
      </c>
      <c r="CG70" s="48" t="str">
        <f>IF((HAUT_VISEE&lt;=6),IF(OR(MID(SITUA_VISEE,1,1)="a",MID(SITUA_VISEE,1,1)="b",MID(SITUA_VISEE,1,1)="c"),REFERENCEMENT_FACADE[[#This Row],[≤ 6 m (situation a à c)]],REFERENCEMENT_FACADE[[#This Row],[≤ 6 m (situation d)]]),
IF(AND(6&lt;HAUT_VISEE,HAUT_VISEE&lt;=9),IF(OR(MID(SITUA_VISEE,1,1)="a",MID(SITUA_VISEE,1,1)="b",MID(SITUA_VISEE,1,1)="c"),REFERENCEMENT_FACADE[[#This Row],[≤ 9 m (situation a à c)]],REFERENCEMENT_FACADE[[#This Row],[≤ 9 m (situation d)]]),
IF(AND(9&lt;HAUT_VISEE,HAUT_VISEE&lt;=10),IF(OR(MID(SITUA_VISEE,1,1)="a",MID(SITUA_VISEE,1,1)="b",MID(SITUA_VISEE,1,1)="c"),REFERENCEMENT_FACADE[[#This Row],[≤ 10 m (situation a à c)]],REFERENCEMENT_FACADE[[#This Row],[≤ 10 m (situation d)]]),
IF(AND(10&lt;HAUT_VISEE,HAUT_VISEE&lt;=18),IF(OR(MID(SITUA_VISEE,1,1)="a",MID(SITUA_VISEE,1,1)="b",MID(SITUA_VISEE,1,1)="c"),REFERENCEMENT_FACADE[[#This Row],[≤ 15 m (situation a à c)]],REFERENCEMENT_FACADE[[#This Row],[≤ 15 m (situation d)]]),
IF(AND(10&lt;HAUT_VISEE,HAUT_VISEE&lt;=18),IF(OR(MID(SITUA_VISEE,1,1)="a",MID(SITUA_VISEE,1,1)="b",MID(SITUA_VISEE,1,1)="c"),REFERENCEMENT_FACADE[[#This Row],[≤ 18 m (situation a à c)]],REFERENCEMENT_FACADE[[#This Row],[≤ 18 m (situation d)]]),
IF(AND(18&lt;HAUT_VISEE,HAUT_VISEE&lt;=28),IF(OR(MID(SITUA_VISEE,1,1)="a",MID(SITUA_VISEE,1,1)="b",MID(SITUA_VISEE,1,1)="c"),REFERENCEMENT_FACADE[[#This Row],[≤ 28 m (situation a à c)]],REFERENCEMENT_FACADE[[#This Row],[≤ 28 m (situation d)]]),
IF(AND(28&lt;HAUT_VISEE,HAUT_VISEE&lt;=34),IF(OR(MID(SITUA_VISEE,1,1)="a",MID(SITUA_VISEE,1,1)="b",MID(SITUA_VISEE,1,1)="c"),REFERENCEMENT_FACADE[[#This Row],[≤ 34 m (situation a à c)]],REFERENCEMENT_FACADE[[#This Row],[≤ 34 m (situation d)]]),
IF(AND(34&lt;HAUT_VISEE,HAUT_VISEE&lt;=36),IF(OR(MID(SITUA_VISEE,1,1)="a",MID(SITUA_VISEE,1,1)="b",MID(SITUA_VISEE,1,1)="c"),REFERENCEMENT_FACADE[[#This Row],[≤ 36 m (situation a à c)]],REFERENCEMENT_FACADE[[#This Row],[≤ 36 m (situation d)]]),
IF(AND(36&lt;HAUT_VISEE,HAUT_VISEE&lt;=40),IF(OR(MID(SITUA_VISEE,1,1)="a",MID(SITUA_VISEE,1,1)="b",MID(SITUA_VISEE,1,1)="c"),REFERENCEMENT_FACADE[[#This Row],[≤ 40 m (situation a à c)]],REFERENCEMENT_FACADE[[#This Row],[≤ 40 m (situation d)]]),
IF(AND(40&lt;HAUT_VISEE,HAUT_VISEE&lt;=50),IF(OR(MID(SITUA_VISEE,1,1)="a",MID(SITUA_VISEE,1,1)="b",MID(SITUA_VISEE,1,1)="c"),REFERENCEMENT_FACADE[[#This Row],[≤ 50 m (situation a à c)]],REFERENCEMENT_FACADE[[#This Row],[≤ 50 m (situation d)]]),"ERREUR"))))))))))</f>
        <v>OUI</v>
      </c>
      <c r="CH70" s="48">
        <f>IF(MID(SITUA_VISEE,1,1)="d",
IF(MID(REFERENCEMENT_FACADE[[#This Row],[≤ 50 m (situation d)]],1,3)="OUI",50,IF(MID(REFERENCEMENT_FACADE[[#This Row],[≤ 40 m (situation d)]],1,3)="OUI",40,IF(MID(REFERENCEMENT_FACADE[[#This Row],[≤ 36 m (situation d)]],1,3)="OUI",36,IF(MID(REFERENCEMENT_FACADE[[#This Row],[≤ 34 m (situation d)]],1,3)="OUI",34,IF(MID(REFERENCEMENT_FACADE[[#This Row],[≤ 28 m (situation d)]],1,3)="OUI",28,IF(MID(REFERENCEMENT_FACADE[[#This Row],[≤ 18 m (situation d)]],1,3)="OUI",18,IF(MID(REFERENCEMENT_FACADE[[#This Row],[≤ 15 m (situation d)]],1,3)="OUI",15,IF(MID(REFERENCEMENT_FACADE[[#This Row],[≤ 10 m (situation d)]],1,3)="OUI",10,IF(MID(REFERENCEMENT_FACADE[[#This Row],[≤ 9 m (situation d)]],1,3)="OUI",9,IF(MID(REFERENCEMENT_FACADE[[#This Row],[≤ 6 m (situation d)]],1,3)="OUI",6,"")))))))))),
IF(MID(REFERENCEMENT_FACADE[[#This Row],[≤ 50 m (situation a à c)]],1,3)="OUI",50,IF(MID(REFERENCEMENT_FACADE[[#This Row],[≤ 40 m (situation a à c)]],1,3)="OUI",40,IF(MID(REFERENCEMENT_FACADE[[#This Row],[≤ 36 m (situation a à c)]],1,3)="OUI",36,IF(MID(REFERENCEMENT_FACADE[[#This Row],[≤ 34 m (situation a à c)]],1,3)="OUI",34,IF(MID(REFERENCEMENT_FACADE[[#This Row],[≤ 28 m (situation a à c)]],1,3)="OUI",28,IF(MID(REFERENCEMENT_FACADE[[#This Row],[≤ 18 m (situation a à c)]],1,3)="OUI",18,IF(MID(REFERENCEMENT_FACADE[[#This Row],[≤ 15 m (situation a à c)]],1,3)="OUI",15,IF(MID(REFERENCEMENT_FACADE[[#This Row],[≤ 10 m (situation a à c)]],1,3)="OUI",10,IF(MID(REFERENCEMENT_FACADE[[#This Row],[≤ 9 m (situation a à c)]],1,3)="OUI",9,IF(MID(REFERENCEMENT_FACADE[[#This Row],[≤ 6 m (situation a à c)]],1,3)="OUI",6,"")))))))))))</f>
        <v>10</v>
      </c>
      <c r="CI70" s="49" t="str">
        <f>IF(RECH_CATEGORIE=TRUE,IF((CATEG_VISEE=LISTES!$O$2),REFERENCEMENT_FACADE[[#This Row],[I]],
IF((CATEG_VISEE=LISTES!$O$3),REFERENCEMENT_FACADE[[#This Row],[II]],
IF((CATEG_VISEE=LISTES!$O$4),REFERENCEMENT_FACADE[[#This Row],[III]],
IF((CATEG_VISEE=LISTES!$O$5),REFERENCEMENT_FACADE[[#This Row],[IV]],"ERREUR")))),
REFERENCEMENT_FACADE[[#This Row],[I]]&amp;CHAR(10)&amp;REFERENCEMENT_FACADE[[#This Row],[II]]&amp;CHAR(10)&amp;REFERENCEMENT_FACADE[[#This Row],[III]]&amp;CHAR(10)&amp;REFERENCEMENT_FACADE[[#This Row],[IV]])</f>
        <v>4
4**
4**
4**</v>
      </c>
      <c r="CJ70" s="49" t="str">
        <f>IF(RECH_CATEGORIE=TRUE,IF(OR(REFERENCEMENT_FACADE[[#This Row],[I]]="NC",REFERENCEMENT_FACADE[[#This Row],[II]]="NC",REFERENCEMENT_FACADE[[#This Row],[III]]="NC",REFERENCEMENT_FACADE[[#This Row],[IV]]="NC"),"ERREUR",IF(MID(ZONE_SIS_VISEE,1,1)&lt;=MID(REFERENCEMENT_FACADE[[#This Row],[IV]],1,1),REFERENCEMENT_FACADE[[#Headers],[IV]],IF(MID(ZONE_SIS_VISEE,1,1)&lt;=MID(REFERENCEMENT_FACADE[[#This Row],[III]],1,1),REFERENCEMENT_FACADE[[#Headers],[III]],IF(MID(ZONE_SIS_VISEE,1,1)&lt;=MID(REFERENCEMENT_FACADE[[#This Row],[II]],1,1),REFERENCEMENT_FACADE[[#Headers],[II]],IF(MID(ZONE_SIS_VISEE,1,1)&lt;=MID(REFERENCEMENT_FACADE[[#This Row],[I]],1,1),REFERENCEMENT_FACADE[[#Headers],[I]],""))))),
REFERENCEMENT_FACADE[[#Headers],[I]]&amp;CHAR(10)&amp;REFERENCEMENT_FACADE[[#Headers],[II]]&amp;CHAR(10)&amp;REFERENCEMENT_FACADE[[#Headers],[III]]&amp;CHAR(10)&amp;REFERENCEMENT_FACADE[[#Headers],[IV]])</f>
        <v>I
II
III
IV</v>
      </c>
      <c r="CK70" s="48" t="str">
        <f>CONCATENATE(IF(MID(REFERENCEMENT_FACADE[[#This Row],[Charpente bois (NF DTU 31.1)]],1,3)="oui",LISTES!$Q$2,""),IF(AND(MID(REFERENCEMENT_FACADE[[#This Row],[COB (NF DTU 31.2)]],1,3)="oui",MID(REFERENCEMENT_FACADE[[#This Row],[Charpente bois (NF DTU 31.1)]],1,3)="oui")," / ",""),IF(MID(REFERENCEMENT_FACADE[[#This Row],[COB (NF DTU 31.2)]],1,3)="oui",LISTES!$Q$3,""),IF(OR(AND(MID(REFERENCEMENT_FACADE[[#This Row],[COB (NF DTU 31.2)]],1,3)="oui",MID(REFERENCEMENT_FACADE[[#This Row],[FOB (NF DTU 31.4)]],1,3)="oui"),AND(MID(REFERENCEMENT_FACADE[[#This Row],[COB (NF DTU 31.2)]],1,3)="oui",MID(REFERENCEMENT_FACADE[[#This Row],[CLT (Sous AT/DTA)]],1,3)="oui"))," / ",""),IF(MID(REFERENCEMENT_FACADE[[#This Row],[FOB (NF DTU 31.4)]],1,3)="oui",LISTES!$Q$4,""),IF(AND(MID(REFERENCEMENT_FACADE[[#This Row],[CLT (Sous AT/DTA)]],1,3)="oui",MID(REFERENCEMENT_FACADE[[#This Row],[FOB (NF DTU 31.4)]],1,3)="oui")," / ",""),IF(MID(REFERENCEMENT_FACADE[[#This Row],[CLT (Sous AT/DTA)]],1,3)="oui",LISTES!$Q$7,IF(MID(REFERENCEMENT_FACADE[[#This Row],[FOB (Sous AT/DTA/ATEx)]],1,3)="oui",LISTES!$Q$5,"")))</f>
        <v>COB (NF DTU 31.2) / CLT (Sous AT/DTA)</v>
      </c>
      <c r="CL70" s="48" t="str">
        <f>IF(AND(RECH_HAUTEUR=TRUE,HAUT_VISEE&lt;&gt;"",SITUA_VISEE&lt;&gt;""),IF(MID(SITUA_VISEE,1,1)="d",
IF(MID(REFERENCEMENT_FACADE[[#This Row],[≤ 50 m (situation d)]],1,3)="OUI","≤ 50 m",IF(MID(REFERENCEMENT_FACADE[[#This Row],[≤ 40 m (situation d)]],1,3)="OUI","≤ 40 m",IF(MID(REFERENCEMENT_FACADE[[#This Row],[≤ 36 m (situation d)]],1,3)="OUI","≤ 36 m",IF(MID(REFERENCEMENT_FACADE[[#This Row],[≤ 34 m (situation d)]],1,3)="OUI","≤ 34 m",IF(MID(REFERENCEMENT_FACADE[[#This Row],[≤ 28 m (situation d)]],1,3)="OUI","≤ 28 m",IF(MID(REFERENCEMENT_FACADE[[#This Row],[≤ 18 m (situation d)]],1,3)="OUI","≤ 18 m",IF(MID(REFERENCEMENT_FACADE[[#This Row],[≤ 15 m (situation d)]],1,3)="OUI","≤ 15 m",IF(MID(REFERENCEMENT_FACADE[[#This Row],[≤ 10 m (situation d)]],1,3)="OUI","≤ 10 m",IF(MID(REFERENCEMENT_FACADE[[#This Row],[≤ 9 m (situation d)]],1,3)="OUI","≤ 9 m",IF(MID(REFERENCEMENT_FACADE[[#This Row],[≤ 6 m (situation d)]],1,3)="OUI","≤ 6 m","")))))))))),
IF(MID(REFERENCEMENT_FACADE[[#This Row],[≤ 50 m (situation a à c)]],1,3)="OUI","≤ 50 m",IF(MID(REFERENCEMENT_FACADE[[#This Row],[≤ 40 m (situation a à c)]],1,3)="OUI","≤ 40 m",IF(MID(REFERENCEMENT_FACADE[[#This Row],[≤ 36 m (situation a à c)]],1,3)="OUI","≤ 36 m",IF(MID(REFERENCEMENT_FACADE[[#This Row],[≤ 34 m (situation a à c)]],1,3)="OUI","≤ 34 m",IF(MID(REFERENCEMENT_FACADE[[#This Row],[≤ 28 m (situation a à c)]],1,3)="OUI","≤ 28 m",IF(MID(REFERENCEMENT_FACADE[[#This Row],[≤ 18 m (situation a à c)]],1,3)="OUI","≤ 18 m",IF(MID(REFERENCEMENT_FACADE[[#This Row],[≤ 15 m (situation a à c)]],1,3)="OUI","≤ 15 m",IF(MID(REFERENCEMENT_FACADE[[#This Row],[≤ 10 m (situation a à c)]],1,3)="OUI","≤ 10 m",IF(MID(REFERENCEMENT_FACADE[[#This Row],[≤ 9 m (situation a à c)]],1,3)="OUI","≤ 9 m",IF(MID(REFERENCEMENT_FACADE[[#This Row],[≤ 6 m (situation a à c)]],1,3)="OUI","≤ 6 m",""))))))))))),
CONCATENATE(IF(MID(REFERENCEMENT_FACADE[[#This Row],[≤ 50 m (situation a à c)]],1,3)="OUI","(Situation a à c) h≤ 50 m"&amp;CHAR(10),IF(MID(REFERENCEMENT_FACADE[[#This Row],[≤ 40 m (situation a à c)]],1,3)="OUI","(Situation a à c) h≤ 40 m"&amp;CHAR(10),IF(MID(REFERENCEMENT_FACADE[[#This Row],[≤ 36 m (situation a à c)]],1,3)="OUI","(Situation a à c) h≤ 36 m"&amp;CHAR(10),IF(MID(REFERENCEMENT_FACADE[[#This Row],[≤ 34 m (situation a à c)]],1,3)="OUI","(Situation a à c) h≤ 34 m"&amp;CHAR(10),IF(MID(REFERENCEMENT_FACADE[[#This Row],[≤ 28 m (situation a à c)]],1,3)="OUI","(Situation a à c) h≤ 28 m"&amp;CHAR(10),IF(MID(REFERENCEMENT_FACADE[[#This Row],[≤ 18 m (situation a à c)]],1,3)="OUI","(Situation a à c) h≤ 18 m"&amp;CHAR(10),IF(MID(REFERENCEMENT_FACADE[[#This Row],[≤ 15 m (situation a à c)]],1,3)="OUI","(Situation a à c) h≤ 15 m"&amp;CHAR(10),IF(MID(REFERENCEMENT_FACADE[[#This Row],[≤ 10 m (situation a à c)]],1,3)="OUI","(Situation a à c) h≤ 10 m"&amp;CHAR(10),IF(MID(REFERENCEMENT_FACADE[[#This Row],[≤ 9 m (situation a à c)]],1,3)="OUI","(Situation a à c) h≤ 9 m"&amp;CHAR(10),IF(MID(REFERENCEMENT_FACADE[[#This Row],[≤ 6 m (situation a à c)]],1,3)="OUI","(Situation a à c) h≤ 6 m"&amp;CHAR(10),"")))))))))),IF(MID(REFERENCEMENT_FACADE[[#This Row],[≤ 50 m (situation d)]],1,3)="OUI","(Situation d) h≤ 50 m",IF(MID(REFERENCEMENT_FACADE[[#This Row],[≤ 40 m (situation d)]],1,3)="OUI","(Situation d) h≤ 40 m",IF(MID(REFERENCEMENT_FACADE[[#This Row],[≤ 36 m (situation d)]],1,3)="OUI","(Situation d) h≤ 36 m",IF(MID(REFERENCEMENT_FACADE[[#This Row],[≤ 34 m (situation d)]],1,3)="OUI","(Situation d) h≤ 34 m",IF(MID(REFERENCEMENT_FACADE[[#This Row],[≤ 28 m (situation d)]],1,3)="OUI","(Situation d) h≤ 28 m",IF(MID(REFERENCEMENT_FACADE[[#This Row],[≤ 18 m (situation d)]],1,3)="OUI","(Situation d) h≤ 18 m",IF(MID(REFERENCEMENT_FACADE[[#This Row],[≤ 15 m (situation d)]],1,3)="OUI","(Situation d) h≤ 15 m",IF(MID(REFERENCEMENT_FACADE[[#This Row],[≤ 10 m (situation d)]],1,3)="OUI","(Situation d) h≤ 10 m",IF(MID(REFERENCEMENT_FACADE[[#This Row],[≤ 9 m (situation d)]],1,3)="OUI","(Situation d) h≤ 9 m",IF(MID(REFERENCEMENT_FACADE[[#This Row],[≤ 6 m (situation d)]],1,3)="OUI","(Situation d) h≤ 6 m",""))))))))))))</f>
        <v>(Situation a à c) h≤ 10 m
(Situation d) h≤ 6 m</v>
      </c>
      <c r="CM70" s="48" t="str">
        <f>IF(OR(RECH_HAUTEUR=FALSE,HAUT_VISEE="",SITUA_VISEE=""),REFERENCEMENT_FACADE[[#This Row],[Cas où rien n''est sélectionné en hauteur]],
IF((HAUT_VISEE&lt;=6),IF(OR(MID(SITUA_VISEE,1,1)="a",MID(SITUA_VISEE,1,1)="b",MID(SITUA_VISEE,1,1)="c"),REFERENCEMENT_FACADE[[#This Row],[≤ 6 m (a à c)]],REFERENCEMENT_FACADE[[#This Row],[≤ 6 m (d)]]),
IF(AND(6&lt;HAUT_VISEE,HAUT_VISEE&lt;=9),IF(OR(MID(SITUA_VISEE,1,1)="a",MID(SITUA_VISEE,1,1)="b",MID(SITUA_VISEE,1,1)="c"),REFERENCEMENT_FACADE[[#This Row],[≤ 9 m (a à c)]],REFERENCEMENT_FACADE[[#This Row],[≤ 9 m (d)]]),
IF(AND(9&lt;HAUT_VISEE,HAUT_VISEE&lt;=10),IF(OR(MID(SITUA_VISEE,1,1)="a",MID(SITUA_VISEE,1,1)="b",MID(SITUA_VISEE,1,1)="c"),REFERENCEMENT_FACADE[[#This Row],[≤ 10 m (a à c)]],REFERENCEMENT_FACADE[[#This Row],[≤ 10 m (d)]]),
IF(AND(10&lt;HAUT_VISEE,HAUT_VISEE&lt;=18),IF(OR(MID(SITUA_VISEE,1,1)="a",MID(SITUA_VISEE,1,1)="b",MID(SITUA_VISEE,1,1)="c"),REFERENCEMENT_FACADE[[#This Row],[≤ 18 m (a à c)]],REFERENCEMENT_FACADE[[#This Row],[≤ 18 m (d)]]),
IF(AND(18&lt;HAUT_VISEE,HAUT_VISEE&lt;=28),IF(OR(MID(SITUA_VISEE,1,1)="a",MID(SITUA_VISEE,1,1)="b",MID(SITUA_VISEE,1,1)="c"),REFERENCEMENT_FACADE[[#This Row],[≤ 28 m (a à c)]],REFERENCEMENT_FACADE[[#This Row],[≤ 28 m (d)]]),
IF(AND(28&lt;HAUT_VISEE,HAUT_VISEE&lt;=34),IF(OR(MID(SITUA_VISEE,1,1)="a",MID(SITUA_VISEE,1,1)="b",MID(SITUA_VISEE,1,1)="c"),REFERENCEMENT_FACADE[[#This Row],[≤ 34 m (a à c)]],REFERENCEMENT_FACADE[[#This Row],[≤ 34 m (d)]]),
IF(AND(34&lt;HAUT_VISEE,HAUT_VISEE&lt;=36),IF(OR(MID(SITUA_VISEE,1,1)="a",MID(SITUA_VISEE,1,1)="b",MID(SITUA_VISEE,1,1)="c"),REFERENCEMENT_FACADE[[#This Row],[≤ 36 m (a à c)]],REFERENCEMENT_FACADE[[#This Row],[≤ 36 m (d)]]),
IF(AND(36&lt;HAUT_VISEE,HAUT_VISEE&lt;=40),IF(OR(MID(SITUA_VISEE,1,1)="a",MID(SITUA_VISEE,1,1)="b",MID(SITUA_VISEE,1,1)="c"),REFERENCEMENT_FACADE[[#This Row],[≤ 40 m (a à c)]],REFERENCEMENT_FACADE[[#This Row],[≤ 40 m (d)]]),
IF(AND(40&lt;HAUT_VISEE,HAUT_VISEE&lt;=50),IF(OR(MID(SITUA_VISEE,1,1)="a",MID(SITUA_VISEE,1,1)="b",MID(SITUA_VISEE,1,1)="c"),REFERENCEMENT_FACADE[[#This Row],[≤ 50 m (a à c)]],REFERENCEMENT_FACADE[[#This Row],[≤ 50 m (d)]])))))))))))</f>
        <v>Nb : Le critère de recherche par hauteur n'étant pas coché ou les données (hauteur ou situation) n'étant pas saisies, l'utilisateur est alerté qu'il peut exister des limites de hauteurs et des dispositions particulières données dans le référentiel technique du procédé qui ne sont pas affichées. 
Le logiciel peut les faire apparaitre, pour ce faire : 
 - la case de recherche en fonction de la hauteur doit être cochée ;
 - les données de hauteur ET de situation du bâtiment doivent être saisies.</v>
      </c>
      <c r="CN70" s="117">
        <f ca="1">REFERENCEMENT_FACADE[[#This Row],[VALIDITE]]</f>
        <v>1</v>
      </c>
      <c r="CO70" s="48">
        <f>IF(RECH_SUPPORT=TRUE,IF(MID(REFERENCEMENT_FACADE[[#This Row],[Colonne support visé]],1,3)="OUI",1,IF(OR(MID(REFERENCEMENT_FACADE[[#This Row],[Colonne support visé]],1,3)="non",MID(REFERENCEMENT_FACADE[[#This Row],[Colonne support visé]],1,2)="SO"),0,0)),1)</f>
        <v>1</v>
      </c>
      <c r="CP70" s="48">
        <f>IF(RECH_HAUTEUR=FALSE,1,IF(AND(MID(REFERENCEMENT_FACADE[[#This Row],[Colonne situation visé]],1,3)="oui",HAUT_VISEE&lt;=REFERENCEMENT_FACADE[[#This Row],[LIMITATION DE HAUTEUR DE FACADE]],HAUT_VISEE&lt;&gt;"",SITUA_VISEE&lt;&gt;""),1,IF(MID(REFERENCEMENT_FACADE[[#This Row],[Colonne situation visé]],1,3)="non",0,"ERREUR")))</f>
        <v>1</v>
      </c>
      <c r="CQ70" s="48">
        <f>IF(RECH_CATEGORIE=FALSE,1,IF(REFERENCEMENT_FACADE[[#This Row],[Colonne catégorie visée]]="ERREUR",0,IF(AND(RECH_CATEGORIE=TRUE,MATCH(VALUE(LEFT(REFERENCEMENT_FACADE[[#This Row],[Colonne zone visée]],1)),LISTE_ZONE_SISMIQUE,0)&gt;=MATCH(ZONE_SIS_VISEE,LISTE_ZONE_SISMIQUE,0),MATCH(REFERENCEMENT_FACADE[[#This Row],[Colonne catégorie visée]],LISTE_CATEGORIE_BATIMENT,0)&gt;=MATCH(CATEG_VISEE,LISTE_CATEGORIE_BATIMENT,0)),1,0)))</f>
        <v>1</v>
      </c>
      <c r="CR70" s="48">
        <f ca="1">IF(REFERENCEMENT_FACADE[[#This Row],[Eligibilité procédé]]&lt;&gt;0,COUNTIF(REFERENCEMENT_FACADE[Eligibilité procédé],"&lt;="&amp;REFERENCEMENT_FACADE[[#This Row],[Eligibilité procédé]])-COUNTIF(REFERENCEMENT_FACADE[Eligibilité procédé],"=0"),ROWS(REFERENCEMENT_FACADE[Ordre]))</f>
        <v>50</v>
      </c>
      <c r="CS70" s="48">
        <f ca="1">IF(COUNTIF((REFERENCEMENT_FACADE[[#This Row],[Validité]:[zone de simicité]]),"&lt;&gt;"&amp;"")=SUM(REFERENCEMENT_FACADE[[#This Row],[Validité]:[zone de simicité]]),ROW(REFERENCEMENT_FACADE[[#This Row],[zone de simicité]]),"")</f>
        <v>70</v>
      </c>
      <c r="CT70" s="48" t="str">
        <f>CONCATENATE(REFERENCEMENT_FACADE[[#This Row],[TYPE DE DOCUMENT DE REFERENCE]]," ",REFERENCEMENT_FACADE[[#This Row],[REF]]," du procédé ",REFERENCEMENT_FACADE[[#This Row],[NOM COMMERCIAL DU PROCEDE]]," : vise la pose sur : ",IF(MID(REFERENCEMENT_FACADE[[#This Row],[COB (NF DTU 31.2)]],1,3)="OUI","COB (NF DTU 31.2) ; ",""),IF(MID(REFERENCEMENT_FACADE[[#This Row],[CLT (Sous AT/DTA)]],1,3)="OUI","CLT (Sous AT/DTA)) ; ",""),IF(MID(REFERENCEMENT_FACADE[[#This Row],[FOB (NF DTU 31.4)]],1,3)="OUI","FOB (NF DTU 31.4) ; ",""),IF(MID(REFERENCEMENT_FACADE[[#This Row],[FOB (Sous AT/DTA/ATEx)]],1,3)="OUI","FOB (Sous AT/DTA/ATEx) ; ",""),"pour une hauteur max de ",REFERENCEMENT_FACADE[[#This Row],[LIMITATION DE HAUTEUR DE FACADE]],"m")</f>
        <v>Avis Technique 2.2/13-1556_V2  du procédé CEDRAL CLICK : vise la pose sur : COB (NF DTU 31.2) ; CLT (Sous AT/DTA)) ; pour une hauteur max de 10m</v>
      </c>
    </row>
    <row r="71" spans="1:98" s="5" customFormat="1" ht="409.6" x14ac:dyDescent="0.3">
      <c r="A71" s="130">
        <v>45085</v>
      </c>
      <c r="B71" s="125" t="s">
        <v>125</v>
      </c>
      <c r="C71" s="125"/>
      <c r="D71" s="43" t="s">
        <v>1762</v>
      </c>
      <c r="E71" s="125"/>
      <c r="F71" s="125" t="s">
        <v>1169</v>
      </c>
      <c r="G71" s="173" t="s">
        <v>1170</v>
      </c>
      <c r="H71" s="174" t="s">
        <v>10</v>
      </c>
      <c r="I71" s="175" t="s">
        <v>27</v>
      </c>
      <c r="J71" s="176" t="s">
        <v>27</v>
      </c>
      <c r="K71" s="172" t="s">
        <v>9</v>
      </c>
      <c r="L71" s="68" t="str">
        <f>IF(REFERENCEMENT_FACADE[[#This Row],[Charpente bois (NF DTU 31.1)]]="OUI","SO",IF(OR(REFERENCEMENT_FACADE[[#This Row],[FOB (Sous AT/DTA/ATEx)]]="OUI",REFERENCEMENT_FACADE[[#This Row],[FOB (NF DTU 31.4)]]="OUI"),"OUI","SO"))</f>
        <v>OUI</v>
      </c>
      <c r="M71" s="177" t="s">
        <v>27</v>
      </c>
      <c r="N71" s="125" t="s">
        <v>357</v>
      </c>
      <c r="O71" s="125" t="s">
        <v>357</v>
      </c>
      <c r="P71" s="125" t="s">
        <v>357</v>
      </c>
      <c r="Q71" s="125" t="s">
        <v>357</v>
      </c>
      <c r="R71" s="125" t="s">
        <v>357</v>
      </c>
      <c r="S71" s="43" t="s">
        <v>10</v>
      </c>
      <c r="T71" s="43" t="s">
        <v>10</v>
      </c>
      <c r="U71" s="43" t="s">
        <v>10</v>
      </c>
      <c r="V71" s="43" t="s">
        <v>10</v>
      </c>
      <c r="W71" s="44" t="s">
        <v>10</v>
      </c>
      <c r="X71" s="125" t="s">
        <v>357</v>
      </c>
      <c r="Y71" s="125" t="s">
        <v>357</v>
      </c>
      <c r="Z71" s="125" t="s">
        <v>357</v>
      </c>
      <c r="AA71" s="43" t="s">
        <v>10</v>
      </c>
      <c r="AB71" s="43" t="s">
        <v>10</v>
      </c>
      <c r="AC71" s="43" t="s">
        <v>10</v>
      </c>
      <c r="AD71" s="43" t="s">
        <v>10</v>
      </c>
      <c r="AE71" s="43" t="s">
        <v>10</v>
      </c>
      <c r="AF71" s="43" t="s">
        <v>10</v>
      </c>
      <c r="AG71" s="44" t="s">
        <v>10</v>
      </c>
      <c r="AH71" s="163" t="s">
        <v>1547</v>
      </c>
      <c r="AI71" s="164"/>
      <c r="AJ71" s="205" t="s">
        <v>1707</v>
      </c>
      <c r="AK71" s="205" t="s">
        <v>1707</v>
      </c>
      <c r="AL71" s="205" t="s">
        <v>1707</v>
      </c>
      <c r="AM71" s="205" t="s">
        <v>1707</v>
      </c>
      <c r="AN71" s="205" t="s">
        <v>1707</v>
      </c>
      <c r="AO71" s="120"/>
      <c r="AP71" s="120"/>
      <c r="AQ71" s="120"/>
      <c r="AR71" s="120"/>
      <c r="AS71" s="120"/>
      <c r="AT71" s="205" t="s">
        <v>1707</v>
      </c>
      <c r="AU71" s="205" t="s">
        <v>1707</v>
      </c>
      <c r="AV71" s="205" t="s">
        <v>1707</v>
      </c>
      <c r="AW71" s="120"/>
      <c r="AX71" s="120"/>
      <c r="AY71" s="120"/>
      <c r="AZ71" s="120"/>
      <c r="BA71" s="120"/>
      <c r="BB71" s="120"/>
      <c r="BC71" s="120"/>
      <c r="BD71" s="135" t="s">
        <v>1705</v>
      </c>
      <c r="BE71" s="178">
        <v>4</v>
      </c>
      <c r="BF71" s="125" t="s">
        <v>328</v>
      </c>
      <c r="BG71" s="125" t="s">
        <v>328</v>
      </c>
      <c r="BH71" s="125" t="s">
        <v>328</v>
      </c>
      <c r="BI71" s="179" t="s">
        <v>1175</v>
      </c>
      <c r="BJ71" s="40" t="s">
        <v>1394</v>
      </c>
      <c r="BK71" s="180" t="s">
        <v>662</v>
      </c>
      <c r="BL71" s="178">
        <v>2</v>
      </c>
      <c r="BM71" s="125" t="s">
        <v>1170</v>
      </c>
      <c r="BN71" s="125" t="s">
        <v>505</v>
      </c>
      <c r="BO71" s="125" t="s">
        <v>1171</v>
      </c>
      <c r="BP71" s="181"/>
      <c r="BQ71" s="181">
        <v>44497</v>
      </c>
      <c r="BR71" s="188">
        <v>45747</v>
      </c>
      <c r="BS71" s="182">
        <f ca="1">+(REFERENCEMENT_FACADE[[#This Row],[AVIS LIMITE AU / VALIDITE]]&gt;=TODAY())*1</f>
        <v>1</v>
      </c>
      <c r="BT71" s="125" t="s">
        <v>28</v>
      </c>
      <c r="BU71" s="125" t="str">
        <f ca="1">IF(REFERENCEMENT_FACADE[[#This Row],[ -&gt; AT/DTA : Sur liste verte C2p (OUI/NON)
-&gt; ATex (Avis favorable / Avis défavorable)
-&gt; Autre : SO]]&lt;&gt;"",IF(AND(OR(REFERENCEMENT_FACADE[[#This Row],[ -&gt; AT/DTA : Sur liste verte C2p (OUI/NON)
-&gt; ATex (Avis favorable / Avis défavorable)
-&gt; Autre : SO]]="OUI",REFERENCEMENT_FACADE[[#This Row],[ -&gt; AT/DTA : Sur liste verte C2p (OUI/NON)
-&gt; ATex (Avis favorable / Avis défavorable)
-&gt; Autre : SO]]="FAVORABLE",REFERENCEMENT_FACADE[[#This Row],[ -&gt; AT/DTA : Sur liste verte C2p (OUI/NON)
-&gt; ATex (Avis favorable / Avis défavorable)
-&gt; Autre : SO]]="SO
(DTU)",REFERENCEMENT_FACADE[[#This Row],[ -&gt; AT/DTA : Sur liste verte C2p (OUI/NON)
-&gt; ATex (Avis favorable / Avis défavorable)
-&gt; Autre : SO]]="SO 
(RECO -RAGE)",REFERENCEMENT_FACADE[[#This Row],[ -&gt; AT/DTA : Sur liste verte C2p (OUI/NON)
-&gt; ATex (Avis favorable / Avis défavorable)
-&gt; Autre : SO]]="OUI AVEC UN SUIVI DU RETOUR D'EXPERIENCE",
REFERENCEMENT_FACADE[[#This Row],[ -&gt; AT/DTA : Sur liste verte C2p (OUI/NON)
-&gt; ATex (Avis favorable / Avis défavorable)
-&gt; Autre : SO]]="SO 
(RP)"),REFERENCEMENT_FACADE[[#This Row],[VALIDITE]]=1),"TC",IF(REFERENCEMENT_FACADE[[#This Row],[VALIDITE]]=0,"TNC"&amp;CHAR(10)&amp;"(L'évaluation technique n'est plus valide)",IF(REFERENCEMENT_FACADE[[#This Row],[TYPE DE DOCUMENT DE REFERENCE]]="Appréciation Technique de Transition","TNC"&amp;CHAR(10)&amp;"(Les Appréciations Techniques de Transition ne sont pas reconnues en technique courante)",IF(REFERENCEMENT_FACADE[[#This Row],[ -&gt; AT/DTA : Sur liste verte C2p (OUI/NON)
-&gt; ATex (Avis favorable / Avis défavorable)
-&gt; Autre : SO]]="NON (EVALUATION RECENTE)","TNC"&amp;CHAR(10)&amp;"(Non sur liste verte de la C2p à date de référencement / EVALUATION RECENTE)","TNC"&amp;CHAR(10)&amp;"(N'est pas sur liste verte de la C2p à date du référencement)")))))</f>
        <v>TC</v>
      </c>
      <c r="BV71" s="173" t="s">
        <v>1380</v>
      </c>
      <c r="BW71" s="178" t="s">
        <v>1172</v>
      </c>
      <c r="BX71" s="125" t="s">
        <v>279</v>
      </c>
      <c r="BY71" s="173"/>
      <c r="BZ71" s="183"/>
      <c r="CA71" s="184" t="s">
        <v>1174</v>
      </c>
      <c r="CB71" s="184"/>
      <c r="CC71" s="127" t="str">
        <f>IF(OR(REFERENCEMENT_FACADE[[#This Row],[TYPE DE DOCUMENT DE REFERENCE]]="Document Technique d'Application (DTA)",REFERENCEMENT_FACADE[[#This Row],[TYPE DE DOCUMENT DE REFERENCE]]="Avis Technique"),CONCATENATE("https://evaluation.cstb.fr/fr/avis-technique/detail/",SUBSTITUTE(REFERENCEMENT_FACADE[[#This Row],[REF]],"/","-"),"/"),IF(REFERENCEMENT_FACADE[[#This Row],[TYPE DE DOCUMENT DE REFERENCE]]=("Appréciation Technique d'Expérimentation (ATEx cas a)"),CONCATENATE("https://evaluation.cstb.fr/fr/appreciation-technique-expertise-atex/detail/",SUBSTITUTE(REFERENCEMENT_FACADE[[#This Row],[REF]],"_","-"),"/"),CONCATENATE("https://evaluation.cstb.fr/fr/appreciation-technique-transition-att/download/att-",SUBSTITUTE(SUBSTITUTE(REFERENCEMENT_FACADE[[#This Row],[REF]],"/","-"),"_","-"),"/")))</f>
        <v>https://evaluation.cstb.fr/fr/appreciation-technique-expertise-atex/detail/2944-v1/</v>
      </c>
      <c r="CD71" s="127"/>
      <c r="CE71" s="127" t="str">
        <f>CONCATENATE(IF(REFERENCEMENT_FACADE[[#This Row],[Ancienne version]]=""," ",CONCATENATE(IF(OR(REFERENCEMENT_FACADE[[#This Row],[TYPE DE DOCUMENT DE REFERENCE]]="Avis Technique",REFERENCEMENT_FACADE[[#This Row],[TYPE DE DOCUMENT DE REFERENCE]]="ATEx"),"L'","Le "),REFERENCEMENT_FACADE[[#This Row],[TYPE DE DOCUMENT DE REFERENCE]]," n°",REFERENCEMENT_FACADE[[#This Row],[REF]]," annule et remplace ",IF(OR(REFERENCEMENT_FACADE[[#This Row],[TYPE DE DOCUMENT DE REFERENCE]]="Avis Technique",REFERENCEMENT_FACADE[[#This Row],[TYPE DE DOCUMENT DE REFERENCE]]="ATEx"),"l' ","le "),REFERENCEMENT_FACADE[[#This Row],[TYPE DE DOCUMENT DE REFERENCE]]," n° ",REFERENCEMENT_FACADE[[#This Row],[Ancienne version]])),
IF(AND(REFERENCEMENT_FACADE[[#This Row],[Ancienne version]]&lt;&gt;"",REFERENCEMENT_FACADE[[#This Row],[ -&gt; AT/DTA : Sur liste verte C2p (OUI/NON)
-&gt; ATex (Avis favorable / Avis défavorable)
-&gt; Autre : SO]]="OUI"),CHAR(10),""),
IF(REFERENCEMENT_FACADE[[#This Row],[ -&gt; AT/DTA : Sur liste verte C2p (OUI/NON)
-&gt; ATex (Avis favorable / Avis défavorable)
-&gt; Autre : SO]]="OUI","Sur liste verte de la C2p à la date du référencement",""))</f>
        <v xml:space="preserve"> </v>
      </c>
      <c r="CF71" s="127" t="str">
        <f>IF((SUPP_VISE=LISTES!$Q$2),REFERENCEMENT_FACADE[[#This Row],[Charpente bois (NF DTU 31.1)]],
IF((SUPP_VISE=LISTES!$Q$3),REFERENCEMENT_FACADE[[#This Row],[COB (NF DTU 31.2)]],
IF((SUPP_VISE=LISTES!$Q$4),REFERENCEMENT_FACADE[[#This Row],[FOB (NF DTU 31.4)]],
IF((SUPP_VISE=LISTES!$Q$5),REFERENCEMENT_FACADE[[#This Row],[FOB (Sous AT/DTA/ATEx)]],
IF((SUPP_VISE=LISTES!$Q$6),REFERENCEMENT_FACADE[[#This Row],[FOB (NF DTU 31.4 et/ou Sous AT/DTA/Atex)]],
IF((SUPP_VISE=LISTES!$Q$7),REFERENCEMENT_FACADE[[#This Row],[CLT (Sous AT/DTA)]],"ERREUR"))))))</f>
        <v>ERREUR</v>
      </c>
      <c r="CG71" s="127" t="str">
        <f>IF((HAUT_VISEE&lt;=6),IF(OR(MID(SITUA_VISEE,1,1)="a",MID(SITUA_VISEE,1,1)="b",MID(SITUA_VISEE,1,1)="c"),REFERENCEMENT_FACADE[[#This Row],[≤ 6 m (situation a à c)]],REFERENCEMENT_FACADE[[#This Row],[≤ 6 m (situation d)]]),
IF(AND(6&lt;HAUT_VISEE,HAUT_VISEE&lt;=9),IF(OR(MID(SITUA_VISEE,1,1)="a",MID(SITUA_VISEE,1,1)="b",MID(SITUA_VISEE,1,1)="c"),REFERENCEMENT_FACADE[[#This Row],[≤ 9 m (situation a à c)]],REFERENCEMENT_FACADE[[#This Row],[≤ 9 m (situation d)]]),
IF(AND(9&lt;HAUT_VISEE,HAUT_VISEE&lt;=10),IF(OR(MID(SITUA_VISEE,1,1)="a",MID(SITUA_VISEE,1,1)="b",MID(SITUA_VISEE,1,1)="c"),REFERENCEMENT_FACADE[[#This Row],[≤ 10 m (situation a à c)]],REFERENCEMENT_FACADE[[#This Row],[≤ 10 m (situation d)]]),
IF(AND(10&lt;HAUT_VISEE,HAUT_VISEE&lt;=18),IF(OR(MID(SITUA_VISEE,1,1)="a",MID(SITUA_VISEE,1,1)="b",MID(SITUA_VISEE,1,1)="c"),REFERENCEMENT_FACADE[[#This Row],[≤ 15 m (situation a à c)]],REFERENCEMENT_FACADE[[#This Row],[≤ 15 m (situation d)]]),
IF(AND(10&lt;HAUT_VISEE,HAUT_VISEE&lt;=18),IF(OR(MID(SITUA_VISEE,1,1)="a",MID(SITUA_VISEE,1,1)="b",MID(SITUA_VISEE,1,1)="c"),REFERENCEMENT_FACADE[[#This Row],[≤ 18 m (situation a à c)]],REFERENCEMENT_FACADE[[#This Row],[≤ 18 m (situation d)]]),
IF(AND(18&lt;HAUT_VISEE,HAUT_VISEE&lt;=28),IF(OR(MID(SITUA_VISEE,1,1)="a",MID(SITUA_VISEE,1,1)="b",MID(SITUA_VISEE,1,1)="c"),REFERENCEMENT_FACADE[[#This Row],[≤ 28 m (situation a à c)]],REFERENCEMENT_FACADE[[#This Row],[≤ 28 m (situation d)]]),
IF(AND(28&lt;HAUT_VISEE,HAUT_VISEE&lt;=34),IF(OR(MID(SITUA_VISEE,1,1)="a",MID(SITUA_VISEE,1,1)="b",MID(SITUA_VISEE,1,1)="c"),REFERENCEMENT_FACADE[[#This Row],[≤ 34 m (situation a à c)]],REFERENCEMENT_FACADE[[#This Row],[≤ 34 m (situation d)]]),
IF(AND(34&lt;HAUT_VISEE,HAUT_VISEE&lt;=36),IF(OR(MID(SITUA_VISEE,1,1)="a",MID(SITUA_VISEE,1,1)="b",MID(SITUA_VISEE,1,1)="c"),REFERENCEMENT_FACADE[[#This Row],[≤ 36 m (situation a à c)]],REFERENCEMENT_FACADE[[#This Row],[≤ 36 m (situation d)]]),
IF(AND(36&lt;HAUT_VISEE,HAUT_VISEE&lt;=40),IF(OR(MID(SITUA_VISEE,1,1)="a",MID(SITUA_VISEE,1,1)="b",MID(SITUA_VISEE,1,1)="c"),REFERENCEMENT_FACADE[[#This Row],[≤ 40 m (situation a à c)]],REFERENCEMENT_FACADE[[#This Row],[≤ 40 m (situation d)]]),
IF(AND(40&lt;HAUT_VISEE,HAUT_VISEE&lt;=50),IF(OR(MID(SITUA_VISEE,1,1)="a",MID(SITUA_VISEE,1,1)="b",MID(SITUA_VISEE,1,1)="c"),REFERENCEMENT_FACADE[[#This Row],[≤ 50 m (situation a à c)]],REFERENCEMENT_FACADE[[#This Row],[≤ 50 m (situation d)]]),"ERREUR"))))))))))</f>
        <v>OUI*</v>
      </c>
      <c r="CH71" s="127">
        <f>IF(MID(SITUA_VISEE,1,1)="d",
IF(MID(REFERENCEMENT_FACADE[[#This Row],[≤ 50 m (situation d)]],1,3)="OUI",50,IF(MID(REFERENCEMENT_FACADE[[#This Row],[≤ 40 m (situation d)]],1,3)="OUI",40,IF(MID(REFERENCEMENT_FACADE[[#This Row],[≤ 36 m (situation d)]],1,3)="OUI",36,IF(MID(REFERENCEMENT_FACADE[[#This Row],[≤ 34 m (situation d)]],1,3)="OUI",34,IF(MID(REFERENCEMENT_FACADE[[#This Row],[≤ 28 m (situation d)]],1,3)="OUI",28,IF(MID(REFERENCEMENT_FACADE[[#This Row],[≤ 18 m (situation d)]],1,3)="OUI",18,IF(MID(REFERENCEMENT_FACADE[[#This Row],[≤ 15 m (situation d)]],1,3)="OUI",15,IF(MID(REFERENCEMENT_FACADE[[#This Row],[≤ 10 m (situation d)]],1,3)="OUI",10,IF(MID(REFERENCEMENT_FACADE[[#This Row],[≤ 9 m (situation d)]],1,3)="OUI",9,IF(MID(REFERENCEMENT_FACADE[[#This Row],[≤ 6 m (situation d)]],1,3)="OUI",6,"")))))))))),
IF(MID(REFERENCEMENT_FACADE[[#This Row],[≤ 50 m (situation a à c)]],1,3)="OUI",50,IF(MID(REFERENCEMENT_FACADE[[#This Row],[≤ 40 m (situation a à c)]],1,3)="OUI",40,IF(MID(REFERENCEMENT_FACADE[[#This Row],[≤ 36 m (situation a à c)]],1,3)="OUI",36,IF(MID(REFERENCEMENT_FACADE[[#This Row],[≤ 34 m (situation a à c)]],1,3)="OUI",34,IF(MID(REFERENCEMENT_FACADE[[#This Row],[≤ 28 m (situation a à c)]],1,3)="OUI",28,IF(MID(REFERENCEMENT_FACADE[[#This Row],[≤ 18 m (situation a à c)]],1,3)="OUI",18,IF(MID(REFERENCEMENT_FACADE[[#This Row],[≤ 15 m (situation a à c)]],1,3)="OUI",15,IF(MID(REFERENCEMENT_FACADE[[#This Row],[≤ 10 m (situation a à c)]],1,3)="OUI",10,IF(MID(REFERENCEMENT_FACADE[[#This Row],[≤ 9 m (situation a à c)]],1,3)="OUI",9,IF(MID(REFERENCEMENT_FACADE[[#This Row],[≤ 6 m (situation a à c)]],1,3)="OUI",6,"")))))))))))</f>
        <v>18</v>
      </c>
      <c r="CI71" s="127" t="str">
        <f>IF(RECH_CATEGORIE=TRUE,IF((CATEG_VISEE=LISTES!$O$2),REFERENCEMENT_FACADE[[#This Row],[I]],
IF((CATEG_VISEE=LISTES!$O$3),REFERENCEMENT_FACADE[[#This Row],[II]],
IF((CATEG_VISEE=LISTES!$O$4),REFERENCEMENT_FACADE[[#This Row],[III]],
IF((CATEG_VISEE=LISTES!$O$5),REFERENCEMENT_FACADE[[#This Row],[IV]],"ERREUR")))),
REFERENCEMENT_FACADE[[#This Row],[I]]&amp;CHAR(10)&amp;REFERENCEMENT_FACADE[[#This Row],[II]]&amp;CHAR(10)&amp;REFERENCEMENT_FACADE[[#This Row],[III]]&amp;CHAR(10)&amp;REFERENCEMENT_FACADE[[#This Row],[IV]])</f>
        <v>4
4**
4**
4**</v>
      </c>
      <c r="CJ71" s="127" t="str">
        <f>IF(RECH_CATEGORIE=TRUE,IF(OR(REFERENCEMENT_FACADE[[#This Row],[I]]="NC",REFERENCEMENT_FACADE[[#This Row],[II]]="NC",REFERENCEMENT_FACADE[[#This Row],[III]]="NC",REFERENCEMENT_FACADE[[#This Row],[IV]]="NC"),"ERREUR",IF(MID(ZONE_SIS_VISEE,1,1)&lt;=MID(REFERENCEMENT_FACADE[[#This Row],[IV]],1,1),REFERENCEMENT_FACADE[[#Headers],[IV]],IF(MID(ZONE_SIS_VISEE,1,1)&lt;=MID(REFERENCEMENT_FACADE[[#This Row],[III]],1,1),REFERENCEMENT_FACADE[[#Headers],[III]],IF(MID(ZONE_SIS_VISEE,1,1)&lt;=MID(REFERENCEMENT_FACADE[[#This Row],[II]],1,1),REFERENCEMENT_FACADE[[#Headers],[II]],IF(MID(ZONE_SIS_VISEE,1,1)&lt;=MID(REFERENCEMENT_FACADE[[#This Row],[I]],1,1),REFERENCEMENT_FACADE[[#Headers],[I]],""))))),
REFERENCEMENT_FACADE[[#Headers],[I]]&amp;CHAR(10)&amp;REFERENCEMENT_FACADE[[#Headers],[II]]&amp;CHAR(10)&amp;REFERENCEMENT_FACADE[[#Headers],[III]]&amp;CHAR(10)&amp;REFERENCEMENT_FACADE[[#Headers],[IV]])</f>
        <v>I
II
III
IV</v>
      </c>
      <c r="CK71" s="127" t="str">
        <f>CONCATENATE(IF(MID(REFERENCEMENT_FACADE[[#This Row],[Charpente bois (NF DTU 31.1)]],1,3)="oui",LISTES!$Q$2,""),IF(AND(MID(REFERENCEMENT_FACADE[[#This Row],[COB (NF DTU 31.2)]],1,3)="oui",MID(REFERENCEMENT_FACADE[[#This Row],[Charpente bois (NF DTU 31.1)]],1,3)="oui")," / ",""),IF(MID(REFERENCEMENT_FACADE[[#This Row],[COB (NF DTU 31.2)]],1,3)="oui",LISTES!$Q$3,""),IF(OR(AND(MID(REFERENCEMENT_FACADE[[#This Row],[COB (NF DTU 31.2)]],1,3)="oui",MID(REFERENCEMENT_FACADE[[#This Row],[FOB (NF DTU 31.4)]],1,3)="oui"),AND(MID(REFERENCEMENT_FACADE[[#This Row],[COB (NF DTU 31.2)]],1,3)="oui",MID(REFERENCEMENT_FACADE[[#This Row],[CLT (Sous AT/DTA)]],1,3)="oui"))," / ",""),IF(MID(REFERENCEMENT_FACADE[[#This Row],[FOB (NF DTU 31.4)]],1,3)="oui",LISTES!$Q$4,""),IF(AND(MID(REFERENCEMENT_FACADE[[#This Row],[CLT (Sous AT/DTA)]],1,3)="oui",MID(REFERENCEMENT_FACADE[[#This Row],[FOB (NF DTU 31.4)]],1,3)="oui")," / ",""),IF(MID(REFERENCEMENT_FACADE[[#This Row],[CLT (Sous AT/DTA)]],1,3)="oui",LISTES!$Q$7,IF(MID(REFERENCEMENT_FACADE[[#This Row],[FOB (Sous AT/DTA/ATEx)]],1,3)="oui",LISTES!$Q$5,"")))</f>
        <v>FOB (Sous AT/DTA/ATEx)</v>
      </c>
      <c r="CL71" s="127" t="str">
        <f>IF(AND(RECH_HAUTEUR=TRUE,HAUT_VISEE&lt;&gt;"",SITUA_VISEE&lt;&gt;""),IF(MID(SITUA_VISEE,1,1)="d",
IF(MID(REFERENCEMENT_FACADE[[#This Row],[≤ 50 m (situation d)]],1,3)="OUI","≤ 50 m",IF(MID(REFERENCEMENT_FACADE[[#This Row],[≤ 40 m (situation d)]],1,3)="OUI","≤ 40 m",IF(MID(REFERENCEMENT_FACADE[[#This Row],[≤ 36 m (situation d)]],1,3)="OUI","≤ 36 m",IF(MID(REFERENCEMENT_FACADE[[#This Row],[≤ 34 m (situation d)]],1,3)="OUI","≤ 34 m",IF(MID(REFERENCEMENT_FACADE[[#This Row],[≤ 28 m (situation d)]],1,3)="OUI","≤ 28 m",IF(MID(REFERENCEMENT_FACADE[[#This Row],[≤ 18 m (situation d)]],1,3)="OUI","≤ 18 m",IF(MID(REFERENCEMENT_FACADE[[#This Row],[≤ 15 m (situation d)]],1,3)="OUI","≤ 15 m",IF(MID(REFERENCEMENT_FACADE[[#This Row],[≤ 10 m (situation d)]],1,3)="OUI","≤ 10 m",IF(MID(REFERENCEMENT_FACADE[[#This Row],[≤ 9 m (situation d)]],1,3)="OUI","≤ 9 m",IF(MID(REFERENCEMENT_FACADE[[#This Row],[≤ 6 m (situation d)]],1,3)="OUI","≤ 6 m","")))))))))),
IF(MID(REFERENCEMENT_FACADE[[#This Row],[≤ 50 m (situation a à c)]],1,3)="OUI","≤ 50 m",IF(MID(REFERENCEMENT_FACADE[[#This Row],[≤ 40 m (situation a à c)]],1,3)="OUI","≤ 40 m",IF(MID(REFERENCEMENT_FACADE[[#This Row],[≤ 36 m (situation a à c)]],1,3)="OUI","≤ 36 m",IF(MID(REFERENCEMENT_FACADE[[#This Row],[≤ 34 m (situation a à c)]],1,3)="OUI","≤ 34 m",IF(MID(REFERENCEMENT_FACADE[[#This Row],[≤ 28 m (situation a à c)]],1,3)="OUI","≤ 28 m",IF(MID(REFERENCEMENT_FACADE[[#This Row],[≤ 18 m (situation a à c)]],1,3)="OUI","≤ 18 m",IF(MID(REFERENCEMENT_FACADE[[#This Row],[≤ 15 m (situation a à c)]],1,3)="OUI","≤ 15 m",IF(MID(REFERENCEMENT_FACADE[[#This Row],[≤ 10 m (situation a à c)]],1,3)="OUI","≤ 10 m",IF(MID(REFERENCEMENT_FACADE[[#This Row],[≤ 9 m (situation a à c)]],1,3)="OUI","≤ 9 m",IF(MID(REFERENCEMENT_FACADE[[#This Row],[≤ 6 m (situation a à c)]],1,3)="OUI","≤ 6 m",""))))))))))),
CONCATENATE(IF(MID(REFERENCEMENT_FACADE[[#This Row],[≤ 50 m (situation a à c)]],1,3)="OUI","(Situation a à c) h≤ 50 m"&amp;CHAR(10),IF(MID(REFERENCEMENT_FACADE[[#This Row],[≤ 40 m (situation a à c)]],1,3)="OUI","(Situation a à c) h≤ 40 m"&amp;CHAR(10),IF(MID(REFERENCEMENT_FACADE[[#This Row],[≤ 36 m (situation a à c)]],1,3)="OUI","(Situation a à c) h≤ 36 m"&amp;CHAR(10),IF(MID(REFERENCEMENT_FACADE[[#This Row],[≤ 34 m (situation a à c)]],1,3)="OUI","(Situation a à c) h≤ 34 m"&amp;CHAR(10),IF(MID(REFERENCEMENT_FACADE[[#This Row],[≤ 28 m (situation a à c)]],1,3)="OUI","(Situation a à c) h≤ 28 m"&amp;CHAR(10),IF(MID(REFERENCEMENT_FACADE[[#This Row],[≤ 18 m (situation a à c)]],1,3)="OUI","(Situation a à c) h≤ 18 m"&amp;CHAR(10),IF(MID(REFERENCEMENT_FACADE[[#This Row],[≤ 15 m (situation a à c)]],1,3)="OUI","(Situation a à c) h≤ 15 m"&amp;CHAR(10),IF(MID(REFERENCEMENT_FACADE[[#This Row],[≤ 10 m (situation a à c)]],1,3)="OUI","(Situation a à c) h≤ 10 m"&amp;CHAR(10),IF(MID(REFERENCEMENT_FACADE[[#This Row],[≤ 9 m (situation a à c)]],1,3)="OUI","(Situation a à c) h≤ 9 m"&amp;CHAR(10),IF(MID(REFERENCEMENT_FACADE[[#This Row],[≤ 6 m (situation a à c)]],1,3)="OUI","(Situation a à c) h≤ 6 m"&amp;CHAR(10),"")))))))))),IF(MID(REFERENCEMENT_FACADE[[#This Row],[≤ 50 m (situation d)]],1,3)="OUI","(Situation d) h≤ 50 m",IF(MID(REFERENCEMENT_FACADE[[#This Row],[≤ 40 m (situation d)]],1,3)="OUI","(Situation d) h≤ 40 m",IF(MID(REFERENCEMENT_FACADE[[#This Row],[≤ 36 m (situation d)]],1,3)="OUI","(Situation d) h≤ 36 m",IF(MID(REFERENCEMENT_FACADE[[#This Row],[≤ 34 m (situation d)]],1,3)="OUI","(Situation d) h≤ 34 m",IF(MID(REFERENCEMENT_FACADE[[#This Row],[≤ 28 m (situation d)]],1,3)="OUI","(Situation d) h≤ 28 m",IF(MID(REFERENCEMENT_FACADE[[#This Row],[≤ 18 m (situation d)]],1,3)="OUI","(Situation d) h≤ 18 m",IF(MID(REFERENCEMENT_FACADE[[#This Row],[≤ 15 m (situation d)]],1,3)="OUI","(Situation d) h≤ 15 m",IF(MID(REFERENCEMENT_FACADE[[#This Row],[≤ 10 m (situation d)]],1,3)="OUI","(Situation d) h≤ 10 m",IF(MID(REFERENCEMENT_FACADE[[#This Row],[≤ 9 m (situation d)]],1,3)="OUI","(Situation d) h≤ 9 m",IF(MID(REFERENCEMENT_FACADE[[#This Row],[≤ 6 m (situation d)]],1,3)="OUI","(Situation d) h≤ 6 m",""))))))))))))</f>
        <v>(Situation a à c) h≤ 18 m
(Situation d) h≤ 10 m</v>
      </c>
      <c r="CM71" s="127" t="str">
        <f>IF(OR(RECH_HAUTEUR=FALSE,HAUT_VISEE="",SITUA_VISEE=""),REFERENCEMENT_FACADE[[#This Row],[Cas où rien n''est sélectionné en hauteur]],
IF((HAUT_VISEE&lt;=6),IF(OR(MID(SITUA_VISEE,1,1)="a",MID(SITUA_VISEE,1,1)="b",MID(SITUA_VISEE,1,1)="c"),REFERENCEMENT_FACADE[[#This Row],[≤ 6 m (a à c)]],REFERENCEMENT_FACADE[[#This Row],[≤ 6 m (d)]]),
IF(AND(6&lt;HAUT_VISEE,HAUT_VISEE&lt;=9),IF(OR(MID(SITUA_VISEE,1,1)="a",MID(SITUA_VISEE,1,1)="b",MID(SITUA_VISEE,1,1)="c"),REFERENCEMENT_FACADE[[#This Row],[≤ 9 m (a à c)]],REFERENCEMENT_FACADE[[#This Row],[≤ 9 m (d)]]),
IF(AND(9&lt;HAUT_VISEE,HAUT_VISEE&lt;=10),IF(OR(MID(SITUA_VISEE,1,1)="a",MID(SITUA_VISEE,1,1)="b",MID(SITUA_VISEE,1,1)="c"),REFERENCEMENT_FACADE[[#This Row],[≤ 10 m (a à c)]],REFERENCEMENT_FACADE[[#This Row],[≤ 10 m (d)]]),
IF(AND(10&lt;HAUT_VISEE,HAUT_VISEE&lt;=18),IF(OR(MID(SITUA_VISEE,1,1)="a",MID(SITUA_VISEE,1,1)="b",MID(SITUA_VISEE,1,1)="c"),REFERENCEMENT_FACADE[[#This Row],[≤ 18 m (a à c)]],REFERENCEMENT_FACADE[[#This Row],[≤ 18 m (d)]]),
IF(AND(18&lt;HAUT_VISEE,HAUT_VISEE&lt;=28),IF(OR(MID(SITUA_VISEE,1,1)="a",MID(SITUA_VISEE,1,1)="b",MID(SITUA_VISEE,1,1)="c"),REFERENCEMENT_FACADE[[#This Row],[≤ 28 m (a à c)]],REFERENCEMENT_FACADE[[#This Row],[≤ 28 m (d)]]),
IF(AND(28&lt;HAUT_VISEE,HAUT_VISEE&lt;=34),IF(OR(MID(SITUA_VISEE,1,1)="a",MID(SITUA_VISEE,1,1)="b",MID(SITUA_VISEE,1,1)="c"),REFERENCEMENT_FACADE[[#This Row],[≤ 34 m (a à c)]],REFERENCEMENT_FACADE[[#This Row],[≤ 34 m (d)]]),
IF(AND(34&lt;HAUT_VISEE,HAUT_VISEE&lt;=36),IF(OR(MID(SITUA_VISEE,1,1)="a",MID(SITUA_VISEE,1,1)="b",MID(SITUA_VISEE,1,1)="c"),REFERENCEMENT_FACADE[[#This Row],[≤ 36 m (a à c)]],REFERENCEMENT_FACADE[[#This Row],[≤ 36 m (d)]]),
IF(AND(36&lt;HAUT_VISEE,HAUT_VISEE&lt;=40),IF(OR(MID(SITUA_VISEE,1,1)="a",MID(SITUA_VISEE,1,1)="b",MID(SITUA_VISEE,1,1)="c"),REFERENCEMENT_FACADE[[#This Row],[≤ 40 m (a à c)]],REFERENCEMENT_FACADE[[#This Row],[≤ 40 m (d)]]),
IF(AND(40&lt;HAUT_VISEE,HAUT_VISEE&lt;=50),IF(OR(MID(SITUA_VISEE,1,1)="a",MID(SITUA_VISEE,1,1)="b",MID(SITUA_VISEE,1,1)="c"),REFERENCEMENT_FACADE[[#This Row],[≤ 50 m (a à c)]],REFERENCEMENT_FACADE[[#This Row],[≤ 50 m (d)]])))))))))))</f>
        <v>- Comme mentionné dans le §2.2 de l'Appréciation, le domaine d’emploi des bardages rapportés n’est pas modifié par le procédé de façade propriétaire. La limite de hauteur du domaine d’emploi indiquée ci-contre correspond donc au domaine d’emploi le plus restreint entre celui du procédé de façade et celui du revêtement extérieur. Le procédé pouvant être utilisé en façade jusqu’en 4ième famille pour des bâtiments d’habitation et jusqu’à une hauteur de plancher bas de dernier niveau de 28m pour les ERP, ERT, et comme le référentiel de la famille de revêtement extérieur ci-contre vise des hauteurs moindres, c’est donc le référentiel du revêtement qui limite le domaine d’emploi.
Nb : Le critère de recherche par hauteur n'étant pas coché ou les données (hauteur ou situation) n'étant pas saisies, l'utilisateur est alerté qu'il peut exister des limites de hauteurs et des dispositions particulières données dans le référentiel technique du procédé qui ne sont pas affichées. 
Le logiciel peut les faire apparaitre, pour ce faire : 
 - la case de recherche en fonction de la hauteur doit être cochée ;
 - les données de hauteur ET de situation du bâtiment doivent être saisies.</v>
      </c>
      <c r="CN71" s="185">
        <f ca="1">REFERENCEMENT_FACADE[[#This Row],[VALIDITE]]</f>
        <v>1</v>
      </c>
      <c r="CO71" s="127">
        <f>IF(RECH_SUPPORT=TRUE,IF(MID(REFERENCEMENT_FACADE[[#This Row],[Colonne support visé]],1,3)="OUI",1,IF(OR(MID(REFERENCEMENT_FACADE[[#This Row],[Colonne support visé]],1,3)="non",MID(REFERENCEMENT_FACADE[[#This Row],[Colonne support visé]],1,2)="SO"),0,0)),1)</f>
        <v>1</v>
      </c>
      <c r="CP71" s="127">
        <f>IF(RECH_HAUTEUR=FALSE,1,IF(AND(MID(REFERENCEMENT_FACADE[[#This Row],[Colonne situation visé]],1,3)="oui",HAUT_VISEE&lt;=REFERENCEMENT_FACADE[[#This Row],[LIMITATION DE HAUTEUR DE FACADE]],HAUT_VISEE&lt;&gt;"",SITUA_VISEE&lt;&gt;""),1,IF(MID(REFERENCEMENT_FACADE[[#This Row],[Colonne situation visé]],1,3)="non",0,"ERREUR")))</f>
        <v>1</v>
      </c>
      <c r="CQ71" s="127">
        <f>IF(RECH_CATEGORIE=FALSE,1,IF(REFERENCEMENT_FACADE[[#This Row],[Colonne catégorie visée]]="ERREUR",0,IF(AND(RECH_CATEGORIE=TRUE,MATCH(VALUE(LEFT(REFERENCEMENT_FACADE[[#This Row],[Colonne zone visée]],1)),LISTE_ZONE_SISMIQUE,0)&gt;=MATCH(ZONE_SIS_VISEE,LISTE_ZONE_SISMIQUE,0),MATCH(REFERENCEMENT_FACADE[[#This Row],[Colonne catégorie visée]],LISTE_CATEGORIE_BATIMENT,0)&gt;=MATCH(CATEG_VISEE,LISTE_CATEGORIE_BATIMENT,0)),1,0)))</f>
        <v>1</v>
      </c>
      <c r="CR71" s="127">
        <f ca="1">IF(REFERENCEMENT_FACADE[[#This Row],[Eligibilité procédé]]&lt;&gt;0,COUNTIF(REFERENCEMENT_FACADE[Eligibilité procédé],"&lt;="&amp;REFERENCEMENT_FACADE[[#This Row],[Eligibilité procédé]])-COUNTIF(REFERENCEMENT_FACADE[Eligibilité procédé],"=0"),ROWS(REFERENCEMENT_FACADE[Ordre]))</f>
        <v>51</v>
      </c>
      <c r="CS71" s="127">
        <f ca="1">IF(COUNTIF((REFERENCEMENT_FACADE[[#This Row],[Validité]:[zone de simicité]]),"&lt;&gt;"&amp;"")=SUM(REFERENCEMENT_FACADE[[#This Row],[Validité]:[zone de simicité]]),ROW(REFERENCEMENT_FACADE[[#This Row],[zone de simicité]]),"")</f>
        <v>71</v>
      </c>
      <c r="CT71" s="48" t="str">
        <f>CONCATENATE(REFERENCEMENT_FACADE[[#This Row],[TYPE DE DOCUMENT DE REFERENCE]]," ",REFERENCEMENT_FACADE[[#This Row],[REF]]," du procédé ",REFERENCEMENT_FACADE[[#This Row],[NOM COMMERCIAL DU PROCEDE]]," : vise la pose sur : ",IF(MID(REFERENCEMENT_FACADE[[#This Row],[COB (NF DTU 31.2)]],1,3)="OUI","COB (NF DTU 31.2) ; ",""),IF(MID(REFERENCEMENT_FACADE[[#This Row],[CLT (Sous AT/DTA)]],1,3)="OUI","CLT (Sous AT/DTA)) ; ",""),IF(MID(REFERENCEMENT_FACADE[[#This Row],[FOB (NF DTU 31.4)]],1,3)="OUI","FOB (NF DTU 31.4) ; ",""),IF(MID(REFERENCEMENT_FACADE[[#This Row],[FOB (Sous AT/DTA/ATEx)]],1,3)="OUI","FOB (Sous AT/DTA/ATEx) ; ",""),"pour une hauteur max de ",REFERENCEMENT_FACADE[[#This Row],[LIMITATION DE HAUTEUR DE FACADE]],"m")</f>
        <v>Appréciation Technique d'Expérimentation (ATEx cas a) 2944_v1 du procédé Façade à ossature bois non porteuse perspirante : vise la pose sur : FOB (Sous AT/DTA/ATEx) ; pour une hauteur max de 18m</v>
      </c>
    </row>
    <row r="72" spans="1:98" s="5" customFormat="1" ht="409.6" x14ac:dyDescent="0.3">
      <c r="A72" s="130">
        <v>45049</v>
      </c>
      <c r="B72" s="125" t="s">
        <v>125</v>
      </c>
      <c r="C72" s="125"/>
      <c r="D72" s="43" t="s">
        <v>1762</v>
      </c>
      <c r="E72" s="125"/>
      <c r="F72" s="125" t="s">
        <v>595</v>
      </c>
      <c r="G72" s="173" t="s">
        <v>1489</v>
      </c>
      <c r="H72" s="174" t="s">
        <v>10</v>
      </c>
      <c r="I72" s="175" t="s">
        <v>27</v>
      </c>
      <c r="J72" s="176" t="s">
        <v>27</v>
      </c>
      <c r="K72" s="176" t="s">
        <v>9</v>
      </c>
      <c r="L72" s="68" t="str">
        <f>IF(REFERENCEMENT_FACADE[[#This Row],[Charpente bois (NF DTU 31.1)]]="OUI","SO",IF(OR(REFERENCEMENT_FACADE[[#This Row],[FOB (Sous AT/DTA/ATEx)]]="OUI",REFERENCEMENT_FACADE[[#This Row],[FOB (NF DTU 31.4)]]="OUI"),"OUI","SO"))</f>
        <v>OUI</v>
      </c>
      <c r="M72" s="177" t="s">
        <v>27</v>
      </c>
      <c r="N72" s="125" t="s">
        <v>357</v>
      </c>
      <c r="O72" s="125" t="s">
        <v>357</v>
      </c>
      <c r="P72" s="125" t="s">
        <v>357</v>
      </c>
      <c r="Q72" s="125" t="s">
        <v>357</v>
      </c>
      <c r="R72" s="125" t="s">
        <v>357</v>
      </c>
      <c r="S72" s="43" t="s">
        <v>10</v>
      </c>
      <c r="T72" s="43" t="s">
        <v>10</v>
      </c>
      <c r="U72" s="43" t="s">
        <v>10</v>
      </c>
      <c r="V72" s="43" t="s">
        <v>10</v>
      </c>
      <c r="W72" s="44" t="s">
        <v>10</v>
      </c>
      <c r="X72" s="125" t="s">
        <v>357</v>
      </c>
      <c r="Y72" s="125" t="s">
        <v>357</v>
      </c>
      <c r="Z72" s="125" t="s">
        <v>357</v>
      </c>
      <c r="AA72" s="43" t="s">
        <v>10</v>
      </c>
      <c r="AB72" s="43" t="s">
        <v>10</v>
      </c>
      <c r="AC72" s="43" t="s">
        <v>10</v>
      </c>
      <c r="AD72" s="43" t="s">
        <v>10</v>
      </c>
      <c r="AE72" s="43" t="s">
        <v>10</v>
      </c>
      <c r="AF72" s="43" t="s">
        <v>10</v>
      </c>
      <c r="AG72" s="44" t="s">
        <v>10</v>
      </c>
      <c r="AH72" s="163" t="s">
        <v>1547</v>
      </c>
      <c r="AI72" s="164"/>
      <c r="AJ72" s="232" t="s">
        <v>1663</v>
      </c>
      <c r="AK72" s="232" t="s">
        <v>1663</v>
      </c>
      <c r="AL72" s="232" t="s">
        <v>1663</v>
      </c>
      <c r="AM72" s="232" t="s">
        <v>1663</v>
      </c>
      <c r="AN72" s="232" t="s">
        <v>1663</v>
      </c>
      <c r="AO72" s="120"/>
      <c r="AP72" s="120"/>
      <c r="AQ72" s="120"/>
      <c r="AR72" s="120"/>
      <c r="AS72" s="120"/>
      <c r="AT72" s="232" t="s">
        <v>1663</v>
      </c>
      <c r="AU72" s="232" t="s">
        <v>1663</v>
      </c>
      <c r="AV72" s="232" t="s">
        <v>1663</v>
      </c>
      <c r="AW72" s="120"/>
      <c r="AX72" s="120"/>
      <c r="AY72" s="120"/>
      <c r="AZ72" s="120"/>
      <c r="BA72" s="120"/>
      <c r="BB72" s="120"/>
      <c r="BC72" s="120"/>
      <c r="BD72" s="242" t="s">
        <v>1665</v>
      </c>
      <c r="BE72" s="178">
        <v>4</v>
      </c>
      <c r="BF72" s="125" t="s">
        <v>328</v>
      </c>
      <c r="BG72" s="125" t="s">
        <v>328</v>
      </c>
      <c r="BH72" s="125" t="s">
        <v>328</v>
      </c>
      <c r="BI72" s="179" t="s">
        <v>1175</v>
      </c>
      <c r="BJ72" s="40" t="s">
        <v>1394</v>
      </c>
      <c r="BK72" s="180" t="s">
        <v>662</v>
      </c>
      <c r="BL72" s="178">
        <v>2</v>
      </c>
      <c r="BM72" s="125" t="s">
        <v>596</v>
      </c>
      <c r="BN72" s="125" t="s">
        <v>12</v>
      </c>
      <c r="BO72" s="125" t="s">
        <v>597</v>
      </c>
      <c r="BP72" s="181"/>
      <c r="BQ72" s="181">
        <v>44992</v>
      </c>
      <c r="BR72" s="181">
        <v>46752</v>
      </c>
      <c r="BS72" s="182">
        <f ca="1">+(REFERENCEMENT_FACADE[[#This Row],[AVIS LIMITE AU / VALIDITE]]&gt;=TODAY())*1</f>
        <v>1</v>
      </c>
      <c r="BT72" s="125" t="s">
        <v>9</v>
      </c>
      <c r="BU72" s="125" t="str">
        <f ca="1">IF(REFERENCEMENT_FACADE[[#This Row],[ -&gt; AT/DTA : Sur liste verte C2p (OUI/NON)
-&gt; ATex (Avis favorable / Avis défavorable)
-&gt; Autre : SO]]&lt;&gt;"",IF(AND(OR(REFERENCEMENT_FACADE[[#This Row],[ -&gt; AT/DTA : Sur liste verte C2p (OUI/NON)
-&gt; ATex (Avis favorable / Avis défavorable)
-&gt; Autre : SO]]="OUI",REFERENCEMENT_FACADE[[#This Row],[ -&gt; AT/DTA : Sur liste verte C2p (OUI/NON)
-&gt; ATex (Avis favorable / Avis défavorable)
-&gt; Autre : SO]]="FAVORABLE",REFERENCEMENT_FACADE[[#This Row],[ -&gt; AT/DTA : Sur liste verte C2p (OUI/NON)
-&gt; ATex (Avis favorable / Avis défavorable)
-&gt; Autre : SO]]="SO
(DTU)",REFERENCEMENT_FACADE[[#This Row],[ -&gt; AT/DTA : Sur liste verte C2p (OUI/NON)
-&gt; ATex (Avis favorable / Avis défavorable)
-&gt; Autre : SO]]="SO 
(RECO -RAGE)",REFERENCEMENT_FACADE[[#This Row],[ -&gt; AT/DTA : Sur liste verte C2p (OUI/NON)
-&gt; ATex (Avis favorable / Avis défavorable)
-&gt; Autre : SO]]="OUI AVEC UN SUIVI DU RETOUR D'EXPERIENCE",
REFERENCEMENT_FACADE[[#This Row],[ -&gt; AT/DTA : Sur liste verte C2p (OUI/NON)
-&gt; ATex (Avis favorable / Avis défavorable)
-&gt; Autre : SO]]="SO 
(RP)"),REFERENCEMENT_FACADE[[#This Row],[VALIDITE]]=1),"TC",IF(REFERENCEMENT_FACADE[[#This Row],[VALIDITE]]=0,"TNC"&amp;CHAR(10)&amp;"(L'évaluation technique n'est plus valide)",IF(REFERENCEMENT_FACADE[[#This Row],[TYPE DE DOCUMENT DE REFERENCE]]="Appréciation Technique de Transition","TNC"&amp;CHAR(10)&amp;"(Les Appréciations Techniques de Transition ne sont pas reconnues en technique courante)",IF(REFERENCEMENT_FACADE[[#This Row],[ -&gt; AT/DTA : Sur liste verte C2p (OUI/NON)
-&gt; ATex (Avis favorable / Avis défavorable)
-&gt; Autre : SO]]="NON (EVALUATION RECENTE)","TNC"&amp;CHAR(10)&amp;"(Non sur liste verte de la C2p à date de référencement / EVALUATION RECENTE)","TNC"&amp;CHAR(10)&amp;"(N'est pas sur liste verte de la C2p à date du référencement)")))))</f>
        <v>TC</v>
      </c>
      <c r="BV72" s="173" t="s">
        <v>1378</v>
      </c>
      <c r="BW72" s="178" t="s">
        <v>658</v>
      </c>
      <c r="BX72" s="125" t="s">
        <v>659</v>
      </c>
      <c r="BY72" s="173"/>
      <c r="BZ72" s="183" t="s">
        <v>660</v>
      </c>
      <c r="CA72" s="184"/>
      <c r="CB72" s="184"/>
      <c r="CC72" s="127" t="str">
        <f>IF(OR(REFERENCEMENT_FACADE[[#This Row],[TYPE DE DOCUMENT DE REFERENCE]]="Document d'Application Technique (DTA)",REFERENCEMENT_FACADE[[#This Row],[TYPE DE DOCUMENT DE REFERENCE]]="Avis Technique"),CONCATENATE("https://evaluation.cstb.fr/fr/avis-technique/detail/",SUBSTITUTE(REFERENCEMENT_FACADE[[#This Row],[REF]],"/","-"),"/"),IF(REFERENCEMENT_FACADE[[#This Row],[TYPE DE DOCUMENT DE REFERENCE]]=("Appréciation Technique d'Expérimentation (ATEx cas a)"),CONCATENATE("https://evaluation.cstb.fr/fr/appreciation-technique-expertise-atex/detail/",SUBSTITUTE(REFERENCEMENT_FACADE[[#This Row],[REF]],"_","-"),"/"),CONCATENATE("https://evaluation.cstb.fr/fr/appreciation-technique-transition-att/download/att-",SUBSTITUTE(SUBSTITUTE(REFERENCEMENT_FACADE[[#This Row],[REF]],"/","-"),"_","-"),"/")))</f>
        <v>https://evaluation.cstb.fr/fr/avis-technique/detail/2.1-14-1636_V2/</v>
      </c>
      <c r="CD72" s="127"/>
      <c r="CE72" s="127" t="str">
        <f>CONCATENATE(IF(REFERENCEMENT_FACADE[[#This Row],[Ancienne version]]=""," ",CONCATENATE(IF(OR(REFERENCEMENT_FACADE[[#This Row],[TYPE DE DOCUMENT DE REFERENCE]]="Avis Technique",REFERENCEMENT_FACADE[[#This Row],[TYPE DE DOCUMENT DE REFERENCE]]="ATEx"),"L'","Le "),REFERENCEMENT_FACADE[[#This Row],[TYPE DE DOCUMENT DE REFERENCE]]," n°",REFERENCEMENT_FACADE[[#This Row],[REF]]," annule et remplace ",IF(OR(REFERENCEMENT_FACADE[[#This Row],[TYPE DE DOCUMENT DE REFERENCE]]="Avis Technique",REFERENCEMENT_FACADE[[#This Row],[TYPE DE DOCUMENT DE REFERENCE]]="ATEx"),"l' ","le "),REFERENCEMENT_FACADE[[#This Row],[TYPE DE DOCUMENT DE REFERENCE]]," n° ",REFERENCEMENT_FACADE[[#This Row],[Ancienne version]])),
IF(AND(REFERENCEMENT_FACADE[[#This Row],[Ancienne version]]&lt;&gt;"",REFERENCEMENT_FACADE[[#This Row],[ -&gt; AT/DTA : Sur liste verte C2p (OUI/NON)
-&gt; ATex (Avis favorable / Avis défavorable)
-&gt; Autre : SO]]="OUI"),CHAR(10),""),
IF(REFERENCEMENT_FACADE[[#This Row],[ -&gt; AT/DTA : Sur liste verte C2p (OUI/NON)
-&gt; ATex (Avis favorable / Avis défavorable)
-&gt; Autre : SO]]="OUI","Sur liste verte de la C2p à la date du référencement",""))</f>
        <v xml:space="preserve"> Sur liste verte de la C2p à la date du référencement</v>
      </c>
      <c r="CF72" s="127" t="str">
        <f>IF((SUPP_VISE=LISTES!$Q$2),REFERENCEMENT_FACADE[[#This Row],[Charpente bois (NF DTU 31.1)]],
IF((SUPP_VISE=LISTES!$Q$3),REFERENCEMENT_FACADE[[#This Row],[COB (NF DTU 31.2)]],
IF((SUPP_VISE=LISTES!$Q$4),REFERENCEMENT_FACADE[[#This Row],[FOB (NF DTU 31.4)]],
IF((SUPP_VISE=LISTES!$Q$5),REFERENCEMENT_FACADE[[#This Row],[FOB (Sous AT/DTA/ATEx)]],
IF((SUPP_VISE=LISTES!$Q$6),REFERENCEMENT_FACADE[[#This Row],[FOB (NF DTU 31.4 et/ou Sous AT/DTA/Atex)]],
IF((SUPP_VISE=LISTES!$Q$7),REFERENCEMENT_FACADE[[#This Row],[CLT (Sous AT/DTA)]],"ERREUR"))))))</f>
        <v>ERREUR</v>
      </c>
      <c r="CG72" s="127" t="str">
        <f>IF((HAUT_VISEE&lt;=6),IF(OR(MID(SITUA_VISEE,1,1)="a",MID(SITUA_VISEE,1,1)="b",MID(SITUA_VISEE,1,1)="c"),REFERENCEMENT_FACADE[[#This Row],[≤ 6 m (situation a à c)]],REFERENCEMENT_FACADE[[#This Row],[≤ 6 m (situation d)]]),
IF(AND(6&lt;HAUT_VISEE,HAUT_VISEE&lt;=9),IF(OR(MID(SITUA_VISEE,1,1)="a",MID(SITUA_VISEE,1,1)="b",MID(SITUA_VISEE,1,1)="c"),REFERENCEMENT_FACADE[[#This Row],[≤ 9 m (situation a à c)]],REFERENCEMENT_FACADE[[#This Row],[≤ 9 m (situation d)]]),
IF(AND(9&lt;HAUT_VISEE,HAUT_VISEE&lt;=10),IF(OR(MID(SITUA_VISEE,1,1)="a",MID(SITUA_VISEE,1,1)="b",MID(SITUA_VISEE,1,1)="c"),REFERENCEMENT_FACADE[[#This Row],[≤ 10 m (situation a à c)]],REFERENCEMENT_FACADE[[#This Row],[≤ 10 m (situation d)]]),
IF(AND(10&lt;HAUT_VISEE,HAUT_VISEE&lt;=18),IF(OR(MID(SITUA_VISEE,1,1)="a",MID(SITUA_VISEE,1,1)="b",MID(SITUA_VISEE,1,1)="c"),REFERENCEMENT_FACADE[[#This Row],[≤ 15 m (situation a à c)]],REFERENCEMENT_FACADE[[#This Row],[≤ 15 m (situation d)]]),
IF(AND(10&lt;HAUT_VISEE,HAUT_VISEE&lt;=18),IF(OR(MID(SITUA_VISEE,1,1)="a",MID(SITUA_VISEE,1,1)="b",MID(SITUA_VISEE,1,1)="c"),REFERENCEMENT_FACADE[[#This Row],[≤ 18 m (situation a à c)]],REFERENCEMENT_FACADE[[#This Row],[≤ 18 m (situation d)]]),
IF(AND(18&lt;HAUT_VISEE,HAUT_VISEE&lt;=28),IF(OR(MID(SITUA_VISEE,1,1)="a",MID(SITUA_VISEE,1,1)="b",MID(SITUA_VISEE,1,1)="c"),REFERENCEMENT_FACADE[[#This Row],[≤ 28 m (situation a à c)]],REFERENCEMENT_FACADE[[#This Row],[≤ 28 m (situation d)]]),
IF(AND(28&lt;HAUT_VISEE,HAUT_VISEE&lt;=34),IF(OR(MID(SITUA_VISEE,1,1)="a",MID(SITUA_VISEE,1,1)="b",MID(SITUA_VISEE,1,1)="c"),REFERENCEMENT_FACADE[[#This Row],[≤ 34 m (situation a à c)]],REFERENCEMENT_FACADE[[#This Row],[≤ 34 m (situation d)]]),
IF(AND(34&lt;HAUT_VISEE,HAUT_VISEE&lt;=36),IF(OR(MID(SITUA_VISEE,1,1)="a",MID(SITUA_VISEE,1,1)="b",MID(SITUA_VISEE,1,1)="c"),REFERENCEMENT_FACADE[[#This Row],[≤ 36 m (situation a à c)]],REFERENCEMENT_FACADE[[#This Row],[≤ 36 m (situation d)]]),
IF(AND(36&lt;HAUT_VISEE,HAUT_VISEE&lt;=40),IF(OR(MID(SITUA_VISEE,1,1)="a",MID(SITUA_VISEE,1,1)="b",MID(SITUA_VISEE,1,1)="c"),REFERENCEMENT_FACADE[[#This Row],[≤ 40 m (situation a à c)]],REFERENCEMENT_FACADE[[#This Row],[≤ 40 m (situation d)]]),
IF(AND(40&lt;HAUT_VISEE,HAUT_VISEE&lt;=50),IF(OR(MID(SITUA_VISEE,1,1)="a",MID(SITUA_VISEE,1,1)="b",MID(SITUA_VISEE,1,1)="c"),REFERENCEMENT_FACADE[[#This Row],[≤ 50 m (situation a à c)]],REFERENCEMENT_FACADE[[#This Row],[≤ 50 m (situation d)]]),"ERREUR"))))))))))</f>
        <v>OUI*</v>
      </c>
      <c r="CH72" s="127">
        <f>IF(MID(SITUA_VISEE,1,1)="d",
IF(MID(REFERENCEMENT_FACADE[[#This Row],[≤ 50 m (situation d)]],1,3)="OUI",50,IF(MID(REFERENCEMENT_FACADE[[#This Row],[≤ 40 m (situation d)]],1,3)="OUI",40,IF(MID(REFERENCEMENT_FACADE[[#This Row],[≤ 36 m (situation d)]],1,3)="OUI",36,IF(MID(REFERENCEMENT_FACADE[[#This Row],[≤ 34 m (situation d)]],1,3)="OUI",34,IF(MID(REFERENCEMENT_FACADE[[#This Row],[≤ 28 m (situation d)]],1,3)="OUI",28,IF(MID(REFERENCEMENT_FACADE[[#This Row],[≤ 18 m (situation d)]],1,3)="OUI",18,IF(MID(REFERENCEMENT_FACADE[[#This Row],[≤ 15 m (situation d)]],1,3)="OUI",15,IF(MID(REFERENCEMENT_FACADE[[#This Row],[≤ 10 m (situation d)]],1,3)="OUI",10,IF(MID(REFERENCEMENT_FACADE[[#This Row],[≤ 9 m (situation d)]],1,3)="OUI",9,IF(MID(REFERENCEMENT_FACADE[[#This Row],[≤ 6 m (situation d)]],1,3)="OUI",6,"")))))))))),
IF(MID(REFERENCEMENT_FACADE[[#This Row],[≤ 50 m (situation a à c)]],1,3)="OUI",50,IF(MID(REFERENCEMENT_FACADE[[#This Row],[≤ 40 m (situation a à c)]],1,3)="OUI",40,IF(MID(REFERENCEMENT_FACADE[[#This Row],[≤ 36 m (situation a à c)]],1,3)="OUI",36,IF(MID(REFERENCEMENT_FACADE[[#This Row],[≤ 34 m (situation a à c)]],1,3)="OUI",34,IF(MID(REFERENCEMENT_FACADE[[#This Row],[≤ 28 m (situation a à c)]],1,3)="OUI",28,IF(MID(REFERENCEMENT_FACADE[[#This Row],[≤ 18 m (situation a à c)]],1,3)="OUI",18,IF(MID(REFERENCEMENT_FACADE[[#This Row],[≤ 15 m (situation a à c)]],1,3)="OUI",15,IF(MID(REFERENCEMENT_FACADE[[#This Row],[≤ 10 m (situation a à c)]],1,3)="OUI",10,IF(MID(REFERENCEMENT_FACADE[[#This Row],[≤ 9 m (situation a à c)]],1,3)="OUI",9,IF(MID(REFERENCEMENT_FACADE[[#This Row],[≤ 6 m (situation a à c)]],1,3)="OUI",6,"")))))))))))</f>
        <v>18</v>
      </c>
      <c r="CI72" s="127" t="str">
        <f>IF(RECH_CATEGORIE=TRUE,IF((CATEG_VISEE=LISTES!$O$2),REFERENCEMENT_FACADE[[#This Row],[I]],
IF((CATEG_VISEE=LISTES!$O$3),REFERENCEMENT_FACADE[[#This Row],[II]],
IF((CATEG_VISEE=LISTES!$O$4),REFERENCEMENT_FACADE[[#This Row],[III]],
IF((CATEG_VISEE=LISTES!$O$5),REFERENCEMENT_FACADE[[#This Row],[IV]],"ERREUR")))),
REFERENCEMENT_FACADE[[#This Row],[I]]&amp;CHAR(10)&amp;REFERENCEMENT_FACADE[[#This Row],[II]]&amp;CHAR(10)&amp;REFERENCEMENT_FACADE[[#This Row],[III]]&amp;CHAR(10)&amp;REFERENCEMENT_FACADE[[#This Row],[IV]])</f>
        <v>4
4**
4**
4**</v>
      </c>
      <c r="CJ72" s="127" t="str">
        <f>IF(RECH_CATEGORIE=TRUE,IF(OR(REFERENCEMENT_FACADE[[#This Row],[I]]="NC",REFERENCEMENT_FACADE[[#This Row],[II]]="NC",REFERENCEMENT_FACADE[[#This Row],[III]]="NC",REFERENCEMENT_FACADE[[#This Row],[IV]]="NC"),"ERREUR",IF(MID(ZONE_SIS_VISEE,1,1)&lt;=MID(REFERENCEMENT_FACADE[[#This Row],[IV]],1,1),REFERENCEMENT_FACADE[[#Headers],[IV]],IF(MID(ZONE_SIS_VISEE,1,1)&lt;=MID(REFERENCEMENT_FACADE[[#This Row],[III]],1,1),REFERENCEMENT_FACADE[[#Headers],[III]],IF(MID(ZONE_SIS_VISEE,1,1)&lt;=MID(REFERENCEMENT_FACADE[[#This Row],[II]],1,1),REFERENCEMENT_FACADE[[#Headers],[II]],IF(MID(ZONE_SIS_VISEE,1,1)&lt;=MID(REFERENCEMENT_FACADE[[#This Row],[I]],1,1),REFERENCEMENT_FACADE[[#Headers],[I]],""))))),
REFERENCEMENT_FACADE[[#Headers],[I]]&amp;CHAR(10)&amp;REFERENCEMENT_FACADE[[#Headers],[II]]&amp;CHAR(10)&amp;REFERENCEMENT_FACADE[[#Headers],[III]]&amp;CHAR(10)&amp;REFERENCEMENT_FACADE[[#Headers],[IV]])</f>
        <v>I
II
III
IV</v>
      </c>
      <c r="CK72" s="127" t="str">
        <f>CONCATENATE(IF(MID(REFERENCEMENT_FACADE[[#This Row],[Charpente bois (NF DTU 31.1)]],1,3)="oui",LISTES!$Q$2,""),IF(AND(MID(REFERENCEMENT_FACADE[[#This Row],[COB (NF DTU 31.2)]],1,3)="oui",MID(REFERENCEMENT_FACADE[[#This Row],[Charpente bois (NF DTU 31.1)]],1,3)="oui")," / ",""),IF(MID(REFERENCEMENT_FACADE[[#This Row],[COB (NF DTU 31.2)]],1,3)="oui",LISTES!$Q$3,""),IF(OR(AND(MID(REFERENCEMENT_FACADE[[#This Row],[COB (NF DTU 31.2)]],1,3)="oui",MID(REFERENCEMENT_FACADE[[#This Row],[FOB (NF DTU 31.4)]],1,3)="oui"),AND(MID(REFERENCEMENT_FACADE[[#This Row],[COB (NF DTU 31.2)]],1,3)="oui",MID(REFERENCEMENT_FACADE[[#This Row],[CLT (Sous AT/DTA)]],1,3)="oui"))," / ",""),IF(MID(REFERENCEMENT_FACADE[[#This Row],[FOB (NF DTU 31.4)]],1,3)="oui",LISTES!$Q$4,""),IF(AND(MID(REFERENCEMENT_FACADE[[#This Row],[CLT (Sous AT/DTA)]],1,3)="oui",MID(REFERENCEMENT_FACADE[[#This Row],[FOB (NF DTU 31.4)]],1,3)="oui")," / ",""),IF(MID(REFERENCEMENT_FACADE[[#This Row],[CLT (Sous AT/DTA)]],1,3)="oui",LISTES!$Q$7,IF(MID(REFERENCEMENT_FACADE[[#This Row],[FOB (Sous AT/DTA/ATEx)]],1,3)="oui",LISTES!$Q$5,"")))</f>
        <v>FOB (Sous AT/DTA/ATEx)</v>
      </c>
      <c r="CL72" s="127" t="str">
        <f>IF(AND(RECH_HAUTEUR=TRUE,HAUT_VISEE&lt;&gt;"",SITUA_VISEE&lt;&gt;""),IF(MID(SITUA_VISEE,1,1)="d",
IF(MID(REFERENCEMENT_FACADE[[#This Row],[≤ 50 m (situation d)]],1,3)="OUI","≤ 50 m",IF(MID(REFERENCEMENT_FACADE[[#This Row],[≤ 40 m (situation d)]],1,3)="OUI","≤ 40 m",IF(MID(REFERENCEMENT_FACADE[[#This Row],[≤ 36 m (situation d)]],1,3)="OUI","≤ 36 m",IF(MID(REFERENCEMENT_FACADE[[#This Row],[≤ 34 m (situation d)]],1,3)="OUI","≤ 34 m",IF(MID(REFERENCEMENT_FACADE[[#This Row],[≤ 28 m (situation d)]],1,3)="OUI","≤ 28 m",IF(MID(REFERENCEMENT_FACADE[[#This Row],[≤ 18 m (situation d)]],1,3)="OUI","≤ 18 m",IF(MID(REFERENCEMENT_FACADE[[#This Row],[≤ 15 m (situation d)]],1,3)="OUI","≤ 15 m",IF(MID(REFERENCEMENT_FACADE[[#This Row],[≤ 10 m (situation d)]],1,3)="OUI","≤ 10 m",IF(MID(REFERENCEMENT_FACADE[[#This Row],[≤ 9 m (situation d)]],1,3)="OUI","≤ 9 m",IF(MID(REFERENCEMENT_FACADE[[#This Row],[≤ 6 m (situation d)]],1,3)="OUI","≤ 6 m","")))))))))),
IF(MID(REFERENCEMENT_FACADE[[#This Row],[≤ 50 m (situation a à c)]],1,3)="OUI","≤ 50 m",IF(MID(REFERENCEMENT_FACADE[[#This Row],[≤ 40 m (situation a à c)]],1,3)="OUI","≤ 40 m",IF(MID(REFERENCEMENT_FACADE[[#This Row],[≤ 36 m (situation a à c)]],1,3)="OUI","≤ 36 m",IF(MID(REFERENCEMENT_FACADE[[#This Row],[≤ 34 m (situation a à c)]],1,3)="OUI","≤ 34 m",IF(MID(REFERENCEMENT_FACADE[[#This Row],[≤ 28 m (situation a à c)]],1,3)="OUI","≤ 28 m",IF(MID(REFERENCEMENT_FACADE[[#This Row],[≤ 18 m (situation a à c)]],1,3)="OUI","≤ 18 m",IF(MID(REFERENCEMENT_FACADE[[#This Row],[≤ 15 m (situation a à c)]],1,3)="OUI","≤ 15 m",IF(MID(REFERENCEMENT_FACADE[[#This Row],[≤ 10 m (situation a à c)]],1,3)="OUI","≤ 10 m",IF(MID(REFERENCEMENT_FACADE[[#This Row],[≤ 9 m (situation a à c)]],1,3)="OUI","≤ 9 m",IF(MID(REFERENCEMENT_FACADE[[#This Row],[≤ 6 m (situation a à c)]],1,3)="OUI","≤ 6 m",""))))))))))),
CONCATENATE(IF(MID(REFERENCEMENT_FACADE[[#This Row],[≤ 50 m (situation a à c)]],1,3)="OUI","(Situation a à c) h≤ 50 m"&amp;CHAR(10),IF(MID(REFERENCEMENT_FACADE[[#This Row],[≤ 40 m (situation a à c)]],1,3)="OUI","(Situation a à c) h≤ 40 m"&amp;CHAR(10),IF(MID(REFERENCEMENT_FACADE[[#This Row],[≤ 36 m (situation a à c)]],1,3)="OUI","(Situation a à c) h≤ 36 m"&amp;CHAR(10),IF(MID(REFERENCEMENT_FACADE[[#This Row],[≤ 34 m (situation a à c)]],1,3)="OUI","(Situation a à c) h≤ 34 m"&amp;CHAR(10),IF(MID(REFERENCEMENT_FACADE[[#This Row],[≤ 28 m (situation a à c)]],1,3)="OUI","(Situation a à c) h≤ 28 m"&amp;CHAR(10),IF(MID(REFERENCEMENT_FACADE[[#This Row],[≤ 18 m (situation a à c)]],1,3)="OUI","(Situation a à c) h≤ 18 m"&amp;CHAR(10),IF(MID(REFERENCEMENT_FACADE[[#This Row],[≤ 15 m (situation a à c)]],1,3)="OUI","(Situation a à c) h≤ 15 m"&amp;CHAR(10),IF(MID(REFERENCEMENT_FACADE[[#This Row],[≤ 10 m (situation a à c)]],1,3)="OUI","(Situation a à c) h≤ 10 m"&amp;CHAR(10),IF(MID(REFERENCEMENT_FACADE[[#This Row],[≤ 9 m (situation a à c)]],1,3)="OUI","(Situation a à c) h≤ 9 m"&amp;CHAR(10),IF(MID(REFERENCEMENT_FACADE[[#This Row],[≤ 6 m (situation a à c)]],1,3)="OUI","(Situation a à c) h≤ 6 m"&amp;CHAR(10),"")))))))))),IF(MID(REFERENCEMENT_FACADE[[#This Row],[≤ 50 m (situation d)]],1,3)="OUI","(Situation d) h≤ 50 m",IF(MID(REFERENCEMENT_FACADE[[#This Row],[≤ 40 m (situation d)]],1,3)="OUI","(Situation d) h≤ 40 m",IF(MID(REFERENCEMENT_FACADE[[#This Row],[≤ 36 m (situation d)]],1,3)="OUI","(Situation d) h≤ 36 m",IF(MID(REFERENCEMENT_FACADE[[#This Row],[≤ 34 m (situation d)]],1,3)="OUI","(Situation d) h≤ 34 m",IF(MID(REFERENCEMENT_FACADE[[#This Row],[≤ 28 m (situation d)]],1,3)="OUI","(Situation d) h≤ 28 m",IF(MID(REFERENCEMENT_FACADE[[#This Row],[≤ 18 m (situation d)]],1,3)="OUI","(Situation d) h≤ 18 m",IF(MID(REFERENCEMENT_FACADE[[#This Row],[≤ 15 m (situation d)]],1,3)="OUI","(Situation d) h≤ 15 m",IF(MID(REFERENCEMENT_FACADE[[#This Row],[≤ 10 m (situation d)]],1,3)="OUI","(Situation d) h≤ 10 m",IF(MID(REFERENCEMENT_FACADE[[#This Row],[≤ 9 m (situation d)]],1,3)="OUI","(Situation d) h≤ 9 m",IF(MID(REFERENCEMENT_FACADE[[#This Row],[≤ 6 m (situation d)]],1,3)="OUI","(Situation d) h≤ 6 m",""))))))))))))</f>
        <v>(Situation a à c) h≤ 18 m
(Situation d) h≤ 10 m</v>
      </c>
      <c r="CM72" s="127" t="str">
        <f>IF(OR(RECH_HAUTEUR=FALSE,HAUT_VISEE="",SITUA_VISEE=""),REFERENCEMENT_FACADE[[#This Row],[Cas où rien n''est sélectionné en hauteur]],
IF((HAUT_VISEE&lt;=6),IF(OR(MID(SITUA_VISEE,1,1)="a",MID(SITUA_VISEE,1,1)="b",MID(SITUA_VISEE,1,1)="c"),REFERENCEMENT_FACADE[[#This Row],[≤ 6 m (a à c)]],REFERENCEMENT_FACADE[[#This Row],[≤ 6 m (d)]]),
IF(AND(6&lt;HAUT_VISEE,HAUT_VISEE&lt;=9),IF(OR(MID(SITUA_VISEE,1,1)="a",MID(SITUA_VISEE,1,1)="b",MID(SITUA_VISEE,1,1)="c"),REFERENCEMENT_FACADE[[#This Row],[≤ 9 m (a à c)]],REFERENCEMENT_FACADE[[#This Row],[≤ 9 m (d)]]),
IF(AND(9&lt;HAUT_VISEE,HAUT_VISEE&lt;=10),IF(OR(MID(SITUA_VISEE,1,1)="a",MID(SITUA_VISEE,1,1)="b",MID(SITUA_VISEE,1,1)="c"),REFERENCEMENT_FACADE[[#This Row],[≤ 10 m (a à c)]],REFERENCEMENT_FACADE[[#This Row],[≤ 10 m (d)]]),
IF(AND(10&lt;HAUT_VISEE,HAUT_VISEE&lt;=18),IF(OR(MID(SITUA_VISEE,1,1)="a",MID(SITUA_VISEE,1,1)="b",MID(SITUA_VISEE,1,1)="c"),REFERENCEMENT_FACADE[[#This Row],[≤ 18 m (a à c)]],REFERENCEMENT_FACADE[[#This Row],[≤ 18 m (d)]]),
IF(AND(18&lt;HAUT_VISEE,HAUT_VISEE&lt;=28),IF(OR(MID(SITUA_VISEE,1,1)="a",MID(SITUA_VISEE,1,1)="b",MID(SITUA_VISEE,1,1)="c"),REFERENCEMENT_FACADE[[#This Row],[≤ 28 m (a à c)]],REFERENCEMENT_FACADE[[#This Row],[≤ 28 m (d)]]),
IF(AND(28&lt;HAUT_VISEE,HAUT_VISEE&lt;=34),IF(OR(MID(SITUA_VISEE,1,1)="a",MID(SITUA_VISEE,1,1)="b",MID(SITUA_VISEE,1,1)="c"),REFERENCEMENT_FACADE[[#This Row],[≤ 34 m (a à c)]],REFERENCEMENT_FACADE[[#This Row],[≤ 34 m (d)]]),
IF(AND(34&lt;HAUT_VISEE,HAUT_VISEE&lt;=36),IF(OR(MID(SITUA_VISEE,1,1)="a",MID(SITUA_VISEE,1,1)="b",MID(SITUA_VISEE,1,1)="c"),REFERENCEMENT_FACADE[[#This Row],[≤ 36 m (a à c)]],REFERENCEMENT_FACADE[[#This Row],[≤ 36 m (d)]]),
IF(AND(36&lt;HAUT_VISEE,HAUT_VISEE&lt;=40),IF(OR(MID(SITUA_VISEE,1,1)="a",MID(SITUA_VISEE,1,1)="b",MID(SITUA_VISEE,1,1)="c"),REFERENCEMENT_FACADE[[#This Row],[≤ 40 m (a à c)]],REFERENCEMENT_FACADE[[#This Row],[≤ 40 m (d)]]),
IF(AND(40&lt;HAUT_VISEE,HAUT_VISEE&lt;=50),IF(OR(MID(SITUA_VISEE,1,1)="a",MID(SITUA_VISEE,1,1)="b",MID(SITUA_VISEE,1,1)="c"),REFERENCEMENT_FACADE[[#This Row],[≤ 50 m (a à c)]],REFERENCEMENT_FACADE[[#This Row],[≤ 50 m (d)]])))))))))))</f>
        <v xml:space="preserve"> - Comme mentionné au §2.4.6 de l’Avis technique, la limite de hauteur du domaine d’emploi indiquée ci-contre correspond au domaine d’emploi le plus restreint entre celui du PANOBLOC et celui du revêtement extérieur. Le Panobloc pouvant être utilisé en façade jusqu’en 4ième famille pour des bâtiments d’habitation et jusqu’à une hauteur de plancher bas de dernier niveau de 28m pour les ERP et ERT, et comme le référentiel de la famille de revêtement extérieur ci-contre vise des hauteurs moindre, c’est donc le référentiel du revêtement qui limite le domaine d’emploi.
Nb : Le critère de recherche par hauteur n'étant pas coché ou les données (hauteur ou situation) n'étant pas saisies, l'utilisateur est alerté qu'il peut exister des limites de hauteurs et des dispositions particulières données dans le référentiel technique du procédé qui ne sont pas affichées. 
Le logiciel peut les faire apparaitre, pour ce faire : 
 - la case de recherche en fonction de la hauteur doit être cochée ;
 - les données de hauteur ET de situation du bâtiment doivent être saisies.</v>
      </c>
      <c r="CN72" s="185">
        <f ca="1">REFERENCEMENT_FACADE[[#This Row],[VALIDITE]]</f>
        <v>1</v>
      </c>
      <c r="CO72" s="127">
        <f>IF(RECH_SUPPORT=TRUE,IF(MID(REFERENCEMENT_FACADE[[#This Row],[Colonne support visé]],1,3)="OUI",1,IF(OR(MID(REFERENCEMENT_FACADE[[#This Row],[Colonne support visé]],1,3)="non",MID(REFERENCEMENT_FACADE[[#This Row],[Colonne support visé]],1,2)="SO"),0,0)),1)</f>
        <v>1</v>
      </c>
      <c r="CP72" s="127">
        <f>IF(RECH_HAUTEUR=FALSE,1,IF(AND(MID(REFERENCEMENT_FACADE[[#This Row],[Colonne situation visé]],1,3)="oui",HAUT_VISEE&lt;=REFERENCEMENT_FACADE[[#This Row],[LIMITATION DE HAUTEUR DE FACADE]],HAUT_VISEE&lt;&gt;"",SITUA_VISEE&lt;&gt;""),1,IF(MID(REFERENCEMENT_FACADE[[#This Row],[Colonne situation visé]],1,3)="non",0,"ERREUR")))</f>
        <v>1</v>
      </c>
      <c r="CQ72" s="127">
        <f>IF(RECH_CATEGORIE=FALSE,1,IF(REFERENCEMENT_FACADE[[#This Row],[Colonne catégorie visée]]="ERREUR",0,IF(AND(RECH_CATEGORIE=TRUE,MATCH(VALUE(LEFT(REFERENCEMENT_FACADE[[#This Row],[Colonne zone visée]],1)),LISTE_ZONE_SISMIQUE,0)&gt;=MATCH(ZONE_SIS_VISEE,LISTE_ZONE_SISMIQUE,0),MATCH(REFERENCEMENT_FACADE[[#This Row],[Colonne catégorie visée]],LISTE_CATEGORIE_BATIMENT,0)&gt;=MATCH(CATEG_VISEE,LISTE_CATEGORIE_BATIMENT,0)),1,0)))</f>
        <v>1</v>
      </c>
      <c r="CR72" s="127">
        <f ca="1">IF(REFERENCEMENT_FACADE[[#This Row],[Eligibilité procédé]]&lt;&gt;0,COUNTIF(REFERENCEMENT_FACADE[Eligibilité procédé],"&lt;="&amp;REFERENCEMENT_FACADE[[#This Row],[Eligibilité procédé]])-COUNTIF(REFERENCEMENT_FACADE[Eligibilité procédé],"=0"),ROWS(REFERENCEMENT_FACADE[Ordre]))</f>
        <v>52</v>
      </c>
      <c r="CS72" s="127">
        <f ca="1">IF(COUNTIF((REFERENCEMENT_FACADE[[#This Row],[Validité]:[zone de simicité]]),"&lt;&gt;"&amp;"")=SUM(REFERENCEMENT_FACADE[[#This Row],[Validité]:[zone de simicité]]),ROW(REFERENCEMENT_FACADE[[#This Row],[zone de simicité]]),"")</f>
        <v>72</v>
      </c>
      <c r="CT72" s="48" t="str">
        <f>CONCATENATE(REFERENCEMENT_FACADE[[#This Row],[TYPE DE DOCUMENT DE REFERENCE]]," ",REFERENCEMENT_FACADE[[#This Row],[REF]]," du procédé ",REFERENCEMENT_FACADE[[#This Row],[NOM COMMERCIAL DU PROCEDE]]," : vise la pose sur : ",IF(MID(REFERENCEMENT_FACADE[[#This Row],[COB (NF DTU 31.2)]],1,3)="OUI","COB (NF DTU 31.2) ; ",""),IF(MID(REFERENCEMENT_FACADE[[#This Row],[CLT (Sous AT/DTA)]],1,3)="OUI","CLT (Sous AT/DTA)) ; ",""),IF(MID(REFERENCEMENT_FACADE[[#This Row],[FOB (NF DTU 31.4)]],1,3)="OUI","FOB (NF DTU 31.4) ; ",""),IF(MID(REFERENCEMENT_FACADE[[#This Row],[FOB (Sous AT/DTA/ATEx)]],1,3)="OUI","FOB (Sous AT/DTA/ATEx) ; ",""),"pour une hauteur max de ",REFERENCEMENT_FACADE[[#This Row],[LIMITATION DE HAUTEUR DE FACADE]],"m")</f>
        <v>Avis Technique 2.1/14-1636_V2 du procédé Façade PANOBLOC : vise la pose sur : FOB (Sous AT/DTA/ATEx) ; pour une hauteur max de 18m</v>
      </c>
    </row>
    <row r="73" spans="1:98" s="5" customFormat="1" ht="216" x14ac:dyDescent="0.3">
      <c r="A73" s="141">
        <v>44893</v>
      </c>
      <c r="B73" s="79" t="s">
        <v>120</v>
      </c>
      <c r="C73" s="126" t="s">
        <v>137</v>
      </c>
      <c r="D73" s="79" t="s">
        <v>108</v>
      </c>
      <c r="E73" s="79" t="s">
        <v>315</v>
      </c>
      <c r="F73" s="79" t="s">
        <v>19</v>
      </c>
      <c r="G73" s="109" t="s">
        <v>20</v>
      </c>
      <c r="H73" s="86" t="s">
        <v>27</v>
      </c>
      <c r="I73" s="82" t="s">
        <v>9</v>
      </c>
      <c r="J73" s="38" t="s">
        <v>10</v>
      </c>
      <c r="K73" s="39" t="s">
        <v>10</v>
      </c>
      <c r="L73" s="68" t="str">
        <f>IF(REFERENCEMENT_FACADE[[#This Row],[Charpente bois (NF DTU 31.1)]]="OUI","SO",IF(OR(REFERENCEMENT_FACADE[[#This Row],[FOB (Sous AT/DTA/ATEx)]]="OUI",REFERENCEMENT_FACADE[[#This Row],[FOB (NF DTU 31.4)]]="OUI"),"OUI","SO"))</f>
        <v>SO</v>
      </c>
      <c r="M73" s="65" t="s">
        <v>159</v>
      </c>
      <c r="N73" s="43" t="s">
        <v>9</v>
      </c>
      <c r="O73" s="43" t="s">
        <v>9</v>
      </c>
      <c r="P73" s="43" t="s">
        <v>10</v>
      </c>
      <c r="Q73" s="43" t="s">
        <v>10</v>
      </c>
      <c r="R73" s="43" t="s">
        <v>10</v>
      </c>
      <c r="S73" s="43" t="s">
        <v>10</v>
      </c>
      <c r="T73" s="43" t="s">
        <v>10</v>
      </c>
      <c r="U73" s="43" t="s">
        <v>10</v>
      </c>
      <c r="V73" s="43" t="s">
        <v>10</v>
      </c>
      <c r="W73" s="44" t="s">
        <v>10</v>
      </c>
      <c r="X73" s="45" t="s">
        <v>9</v>
      </c>
      <c r="Y73" s="43" t="s">
        <v>10</v>
      </c>
      <c r="Z73" s="43" t="s">
        <v>10</v>
      </c>
      <c r="AA73" s="43" t="s">
        <v>10</v>
      </c>
      <c r="AB73" s="43" t="s">
        <v>10</v>
      </c>
      <c r="AC73" s="43" t="s">
        <v>10</v>
      </c>
      <c r="AD73" s="43" t="s">
        <v>10</v>
      </c>
      <c r="AE73" s="43" t="s">
        <v>10</v>
      </c>
      <c r="AF73" s="43" t="s">
        <v>10</v>
      </c>
      <c r="AG73" s="44" t="s">
        <v>10</v>
      </c>
      <c r="AH73" s="163"/>
      <c r="AI73" s="164"/>
      <c r="AJ73" s="120" t="s">
        <v>1726</v>
      </c>
      <c r="AK73" s="120" t="s">
        <v>1726</v>
      </c>
      <c r="AL73" s="41"/>
      <c r="AM73" s="41"/>
      <c r="AN73" s="41"/>
      <c r="AO73" s="41"/>
      <c r="AP73" s="41"/>
      <c r="AQ73" s="41"/>
      <c r="AR73" s="41"/>
      <c r="AS73" s="41"/>
      <c r="AT73" s="120" t="s">
        <v>1726</v>
      </c>
      <c r="AU73" s="41"/>
      <c r="AV73" s="41"/>
      <c r="AW73" s="41"/>
      <c r="AX73" s="41"/>
      <c r="AY73" s="41"/>
      <c r="AZ73" s="41"/>
      <c r="BA73" s="41"/>
      <c r="BB73" s="41"/>
      <c r="BC73" s="41"/>
      <c r="BD73" s="84" t="s">
        <v>1408</v>
      </c>
      <c r="BE73" s="42">
        <v>4</v>
      </c>
      <c r="BF73" s="43">
        <v>4</v>
      </c>
      <c r="BG73" s="43">
        <v>4</v>
      </c>
      <c r="BH73" s="43" t="s">
        <v>328</v>
      </c>
      <c r="BI73" s="84" t="s">
        <v>1223</v>
      </c>
      <c r="BJ73" s="40" t="s">
        <v>1394</v>
      </c>
      <c r="BK73" s="158" t="s">
        <v>688</v>
      </c>
      <c r="BL73" s="42">
        <v>0</v>
      </c>
      <c r="BM73" s="79" t="s">
        <v>20</v>
      </c>
      <c r="BN73" s="79" t="s">
        <v>12</v>
      </c>
      <c r="BO73" s="79" t="s">
        <v>347</v>
      </c>
      <c r="BP73" s="81">
        <v>44910</v>
      </c>
      <c r="BQ73" s="81">
        <v>44615</v>
      </c>
      <c r="BR73" s="81">
        <v>46081</v>
      </c>
      <c r="BS73" s="123">
        <f ca="1">+(REFERENCEMENT_FACADE[[#This Row],[AVIS LIMITE AU / VALIDITE]]&gt;=TODAY())*1</f>
        <v>1</v>
      </c>
      <c r="BT73" s="81" t="s">
        <v>9</v>
      </c>
      <c r="BU73" s="79" t="str">
        <f ca="1">IF(REFERENCEMENT_FACADE[[#This Row],[ -&gt; AT/DTA : Sur liste verte C2p (OUI/NON)
-&gt; ATex (Avis favorable / Avis défavorable)
-&gt; Autre : SO]]&lt;&gt;"",IF(AND(OR(REFERENCEMENT_FACADE[[#This Row],[ -&gt; AT/DTA : Sur liste verte C2p (OUI/NON)
-&gt; ATex (Avis favorable / Avis défavorable)
-&gt; Autre : SO]]="OUI",REFERENCEMENT_FACADE[[#This Row],[ -&gt; AT/DTA : Sur liste verte C2p (OUI/NON)
-&gt; ATex (Avis favorable / Avis défavorable)
-&gt; Autre : SO]]="FAVORABLE",REFERENCEMENT_FACADE[[#This Row],[ -&gt; AT/DTA : Sur liste verte C2p (OUI/NON)
-&gt; ATex (Avis favorable / Avis défavorable)
-&gt; Autre : SO]]="SO
(DTU)",REFERENCEMENT_FACADE[[#This Row],[ -&gt; AT/DTA : Sur liste verte C2p (OUI/NON)
-&gt; ATex (Avis favorable / Avis défavorable)
-&gt; Autre : SO]]="SO 
(RECO -RAGE)",REFERENCEMENT_FACADE[[#This Row],[ -&gt; AT/DTA : Sur liste verte C2p (OUI/NON)
-&gt; ATex (Avis favorable / Avis défavorable)
-&gt; Autre : SO]]="OUI AVEC UN SUIVI DU RETOUR D'EXPERIENCE",
REFERENCEMENT_FACADE[[#This Row],[ -&gt; AT/DTA : Sur liste verte C2p (OUI/NON)
-&gt; ATex (Avis favorable / Avis défavorable)
-&gt; Autre : SO]]="SO 
(RP)"),REFERENCEMENT_FACADE[[#This Row],[VALIDITE]]=1),"TC",IF(REFERENCEMENT_FACADE[[#This Row],[VALIDITE]]=0,"TNC"&amp;CHAR(10)&amp;"(L'évaluation technique n'est plus valide)",IF(REFERENCEMENT_FACADE[[#This Row],[TYPE DE DOCUMENT DE REFERENCE]]="Appréciation Technique de Transition","TNC"&amp;CHAR(10)&amp;"(Les Appréciations Techniques de Transition ne sont pas reconnues en technique courante)",IF(REFERENCEMENT_FACADE[[#This Row],[ -&gt; AT/DTA : Sur liste verte C2p (OUI/NON)
-&gt; ATex (Avis favorable / Avis défavorable)
-&gt; Autre : SO]]="NON (EVALUATION RECENTE)","TNC"&amp;CHAR(10)&amp;"(Non sur liste verte de la C2p à date de référencement / EVALUATION RECENTE)","TNC"&amp;CHAR(10)&amp;"(N'est pas sur liste verte de la C2p à date du référencement)")))))</f>
        <v>TC</v>
      </c>
      <c r="BV73" s="44" t="s">
        <v>842</v>
      </c>
      <c r="BW73" s="42" t="s">
        <v>297</v>
      </c>
      <c r="BX73" s="43" t="s">
        <v>279</v>
      </c>
      <c r="BY73" s="44"/>
      <c r="BZ73" s="58" t="s">
        <v>657</v>
      </c>
      <c r="CA73" s="134" t="s">
        <v>526</v>
      </c>
      <c r="CB73" s="136"/>
      <c r="CC73" s="48" t="str">
        <f>IF(OR(REFERENCEMENT_FACADE[[#This Row],[TYPE DE DOCUMENT DE REFERENCE]]="Document Technique d'Application (DTA)",REFERENCEMENT_FACADE[[#This Row],[TYPE DE DOCUMENT DE REFERENCE]]="Avis Technique"),CONCATENATE("https://evaluation.cstb.fr/fr/avis-technique/detail/",SUBSTITUTE(REFERENCEMENT_FACADE[[#This Row],[REF]],"/","-"),"/"),IF(REFERENCEMENT_FACADE[[#This Row],[TYPE DE DOCUMENT DE REFERENCE]]=("Appréciation Technique d'Expérimentation (ATEx cas a)"),CONCATENATE("https://evaluation.cstb.fr/fr/appreciation-technique-expertise-atex/detail/",SUBSTITUTE(REFERENCEMENT_FACADE[[#This Row],[REF]],"_","-"),"/"),CONCATENATE("https://evaluation.cstb.fr/fr/appreciation-technique-transition-att/download/att-",SUBSTITUTE(SUBSTITUTE(REFERENCEMENT_FACADE[[#This Row],[REF]],"/","-"),"_","-"),"/")))</f>
        <v>https://evaluation.cstb.fr/fr/avis-technique/detail/2.2-16-1742_V2/</v>
      </c>
      <c r="CD73" s="48" t="s">
        <v>784</v>
      </c>
      <c r="CE73" s="48" t="str">
        <f>CONCATENATE(IF(REFERENCEMENT_FACADE[[#This Row],[Ancienne version]]=""," ",CONCATENATE(IF(OR(REFERENCEMENT_FACADE[[#This Row],[TYPE DE DOCUMENT DE REFERENCE]]="Avis Technique",REFERENCEMENT_FACADE[[#This Row],[TYPE DE DOCUMENT DE REFERENCE]]="ATEx"),"L'","Le "),REFERENCEMENT_FACADE[[#This Row],[TYPE DE DOCUMENT DE REFERENCE]]," n°",REFERENCEMENT_FACADE[[#This Row],[REF]]," annule et remplace ",IF(OR(REFERENCEMENT_FACADE[[#This Row],[TYPE DE DOCUMENT DE REFERENCE]]="Avis Technique",REFERENCEMENT_FACADE[[#This Row],[TYPE DE DOCUMENT DE REFERENCE]]="ATEx"),"l' ","le "),REFERENCEMENT_FACADE[[#This Row],[TYPE DE DOCUMENT DE REFERENCE]]," n° ",REFERENCEMENT_FACADE[[#This Row],[Ancienne version]])),
IF(AND(REFERENCEMENT_FACADE[[#This Row],[Ancienne version]]&lt;&gt;"",REFERENCEMENT_FACADE[[#This Row],[ -&gt; AT/DTA : Sur liste verte C2p (OUI/NON)
-&gt; ATex (Avis favorable / Avis défavorable)
-&gt; Autre : SO]]="OUI"),CHAR(10),""),
IF(REFERENCEMENT_FACADE[[#This Row],[ -&gt; AT/DTA : Sur liste verte C2p (OUI/NON)
-&gt; ATex (Avis favorable / Avis défavorable)
-&gt; Autre : SO]]="OUI","Sur liste verte de la C2p à la date du référencement",""))</f>
        <v>L'Avis Technique n°2.2/16-1742_V2 annule et remplace l' Avis Technique n° 2.2/16-1742_V1
Sur liste verte de la C2p à la date du référencement</v>
      </c>
      <c r="CF73" s="48" t="str">
        <f>IF((SUPP_VISE=LISTES!$Q$2),REFERENCEMENT_FACADE[[#This Row],[Charpente bois (NF DTU 31.1)]],
IF((SUPP_VISE=LISTES!$Q$3),REFERENCEMENT_FACADE[[#This Row],[COB (NF DTU 31.2)]],
IF((SUPP_VISE=LISTES!$Q$4),REFERENCEMENT_FACADE[[#This Row],[FOB (NF DTU 31.4)]],
IF((SUPP_VISE=LISTES!$Q$5),REFERENCEMENT_FACADE[[#This Row],[FOB (Sous AT/DTA/ATEx)]],
IF((SUPP_VISE=LISTES!$Q$6),REFERENCEMENT_FACADE[[#This Row],[FOB (NF DTU 31.4 et/ou Sous AT/DTA/Atex)]],
IF((SUPP_VISE=LISTES!$Q$7),REFERENCEMENT_FACADE[[#This Row],[CLT (Sous AT/DTA)]],"ERREUR"))))))</f>
        <v>ERREUR</v>
      </c>
      <c r="CG73" s="48" t="str">
        <f>IF((HAUT_VISEE&lt;=6),IF(OR(MID(SITUA_VISEE,1,1)="a",MID(SITUA_VISEE,1,1)="b",MID(SITUA_VISEE,1,1)="c"),REFERENCEMENT_FACADE[[#This Row],[≤ 6 m (situation a à c)]],REFERENCEMENT_FACADE[[#This Row],[≤ 6 m (situation d)]]),
IF(AND(6&lt;HAUT_VISEE,HAUT_VISEE&lt;=9),IF(OR(MID(SITUA_VISEE,1,1)="a",MID(SITUA_VISEE,1,1)="b",MID(SITUA_VISEE,1,1)="c"),REFERENCEMENT_FACADE[[#This Row],[≤ 9 m (situation a à c)]],REFERENCEMENT_FACADE[[#This Row],[≤ 9 m (situation d)]]),
IF(AND(9&lt;HAUT_VISEE,HAUT_VISEE&lt;=10),IF(OR(MID(SITUA_VISEE,1,1)="a",MID(SITUA_VISEE,1,1)="b",MID(SITUA_VISEE,1,1)="c"),REFERENCEMENT_FACADE[[#This Row],[≤ 10 m (situation a à c)]],REFERENCEMENT_FACADE[[#This Row],[≤ 10 m (situation d)]]),
IF(AND(10&lt;HAUT_VISEE,HAUT_VISEE&lt;=18),IF(OR(MID(SITUA_VISEE,1,1)="a",MID(SITUA_VISEE,1,1)="b",MID(SITUA_VISEE,1,1)="c"),REFERENCEMENT_FACADE[[#This Row],[≤ 15 m (situation a à c)]],REFERENCEMENT_FACADE[[#This Row],[≤ 15 m (situation d)]]),
IF(AND(10&lt;HAUT_VISEE,HAUT_VISEE&lt;=18),IF(OR(MID(SITUA_VISEE,1,1)="a",MID(SITUA_VISEE,1,1)="b",MID(SITUA_VISEE,1,1)="c"),REFERENCEMENT_FACADE[[#This Row],[≤ 18 m (situation a à c)]],REFERENCEMENT_FACADE[[#This Row],[≤ 18 m (situation d)]]),
IF(AND(18&lt;HAUT_VISEE,HAUT_VISEE&lt;=28),IF(OR(MID(SITUA_VISEE,1,1)="a",MID(SITUA_VISEE,1,1)="b",MID(SITUA_VISEE,1,1)="c"),REFERENCEMENT_FACADE[[#This Row],[≤ 28 m (situation a à c)]],REFERENCEMENT_FACADE[[#This Row],[≤ 28 m (situation d)]]),
IF(AND(28&lt;HAUT_VISEE,HAUT_VISEE&lt;=34),IF(OR(MID(SITUA_VISEE,1,1)="a",MID(SITUA_VISEE,1,1)="b",MID(SITUA_VISEE,1,1)="c"),REFERENCEMENT_FACADE[[#This Row],[≤ 34 m (situation a à c)]],REFERENCEMENT_FACADE[[#This Row],[≤ 34 m (situation d)]]),
IF(AND(34&lt;HAUT_VISEE,HAUT_VISEE&lt;=36),IF(OR(MID(SITUA_VISEE,1,1)="a",MID(SITUA_VISEE,1,1)="b",MID(SITUA_VISEE,1,1)="c"),REFERENCEMENT_FACADE[[#This Row],[≤ 36 m (situation a à c)]],REFERENCEMENT_FACADE[[#This Row],[≤ 36 m (situation d)]]),
IF(AND(36&lt;HAUT_VISEE,HAUT_VISEE&lt;=40),IF(OR(MID(SITUA_VISEE,1,1)="a",MID(SITUA_VISEE,1,1)="b",MID(SITUA_VISEE,1,1)="c"),REFERENCEMENT_FACADE[[#This Row],[≤ 40 m (situation a à c)]],REFERENCEMENT_FACADE[[#This Row],[≤ 40 m (situation d)]]),
IF(AND(40&lt;HAUT_VISEE,HAUT_VISEE&lt;=50),IF(OR(MID(SITUA_VISEE,1,1)="a",MID(SITUA_VISEE,1,1)="b",MID(SITUA_VISEE,1,1)="c"),REFERENCEMENT_FACADE[[#This Row],[≤ 50 m (situation a à c)]],REFERENCEMENT_FACADE[[#This Row],[≤ 50 m (situation d)]]),"ERREUR"))))))))))</f>
        <v>OUI</v>
      </c>
      <c r="CH73" s="48">
        <f>IF(MID(SITUA_VISEE,1,1)="d",
IF(MID(REFERENCEMENT_FACADE[[#This Row],[≤ 50 m (situation d)]],1,3)="OUI",50,IF(MID(REFERENCEMENT_FACADE[[#This Row],[≤ 40 m (situation d)]],1,3)="OUI",40,IF(MID(REFERENCEMENT_FACADE[[#This Row],[≤ 36 m (situation d)]],1,3)="OUI",36,IF(MID(REFERENCEMENT_FACADE[[#This Row],[≤ 34 m (situation d)]],1,3)="OUI",34,IF(MID(REFERENCEMENT_FACADE[[#This Row],[≤ 28 m (situation d)]],1,3)="OUI",28,IF(MID(REFERENCEMENT_FACADE[[#This Row],[≤ 18 m (situation d)]],1,3)="OUI",18,IF(MID(REFERENCEMENT_FACADE[[#This Row],[≤ 15 m (situation d)]],1,3)="OUI",15,IF(MID(REFERENCEMENT_FACADE[[#This Row],[≤ 10 m (situation d)]],1,3)="OUI",10,IF(MID(REFERENCEMENT_FACADE[[#This Row],[≤ 9 m (situation d)]],1,3)="OUI",9,IF(MID(REFERENCEMENT_FACADE[[#This Row],[≤ 6 m (situation d)]],1,3)="OUI",6,"")))))))))),
IF(MID(REFERENCEMENT_FACADE[[#This Row],[≤ 50 m (situation a à c)]],1,3)="OUI",50,IF(MID(REFERENCEMENT_FACADE[[#This Row],[≤ 40 m (situation a à c)]],1,3)="OUI",40,IF(MID(REFERENCEMENT_FACADE[[#This Row],[≤ 36 m (situation a à c)]],1,3)="OUI",36,IF(MID(REFERENCEMENT_FACADE[[#This Row],[≤ 34 m (situation a à c)]],1,3)="OUI",34,IF(MID(REFERENCEMENT_FACADE[[#This Row],[≤ 28 m (situation a à c)]],1,3)="OUI",28,IF(MID(REFERENCEMENT_FACADE[[#This Row],[≤ 18 m (situation a à c)]],1,3)="OUI",18,IF(MID(REFERENCEMENT_FACADE[[#This Row],[≤ 15 m (situation a à c)]],1,3)="OUI",15,IF(MID(REFERENCEMENT_FACADE[[#This Row],[≤ 10 m (situation a à c)]],1,3)="OUI",10,IF(MID(REFERENCEMENT_FACADE[[#This Row],[≤ 9 m (situation a à c)]],1,3)="OUI",9,IF(MID(REFERENCEMENT_FACADE[[#This Row],[≤ 6 m (situation a à c)]],1,3)="OUI",6,"")))))))))))</f>
        <v>9</v>
      </c>
      <c r="CI73" s="48" t="str">
        <f>IF(RECH_CATEGORIE=TRUE,IF((CATEG_VISEE=LISTES!$O$2),REFERENCEMENT_FACADE[[#This Row],[I]],
IF((CATEG_VISEE=LISTES!$O$3),REFERENCEMENT_FACADE[[#This Row],[II]],
IF((CATEG_VISEE=LISTES!$O$4),REFERENCEMENT_FACADE[[#This Row],[III]],
IF((CATEG_VISEE=LISTES!$O$5),REFERENCEMENT_FACADE[[#This Row],[IV]],"ERREUR")))),
REFERENCEMENT_FACADE[[#This Row],[I]]&amp;CHAR(10)&amp;REFERENCEMENT_FACADE[[#This Row],[II]]&amp;CHAR(10)&amp;REFERENCEMENT_FACADE[[#This Row],[III]]&amp;CHAR(10)&amp;REFERENCEMENT_FACADE[[#This Row],[IV]])</f>
        <v>4
4
4
4**</v>
      </c>
      <c r="CJ73" s="48" t="str">
        <f>IF(RECH_CATEGORIE=TRUE,IF(OR(REFERENCEMENT_FACADE[[#This Row],[I]]="NC",REFERENCEMENT_FACADE[[#This Row],[II]]="NC",REFERENCEMENT_FACADE[[#This Row],[III]]="NC",REFERENCEMENT_FACADE[[#This Row],[IV]]="NC"),"ERREUR",IF(MID(ZONE_SIS_VISEE,1,1)&lt;=MID(REFERENCEMENT_FACADE[[#This Row],[IV]],1,1),REFERENCEMENT_FACADE[[#Headers],[IV]],IF(MID(ZONE_SIS_VISEE,1,1)&lt;=MID(REFERENCEMENT_FACADE[[#This Row],[III]],1,1),REFERENCEMENT_FACADE[[#Headers],[III]],IF(MID(ZONE_SIS_VISEE,1,1)&lt;=MID(REFERENCEMENT_FACADE[[#This Row],[II]],1,1),REFERENCEMENT_FACADE[[#Headers],[II]],IF(MID(ZONE_SIS_VISEE,1,1)&lt;=MID(REFERENCEMENT_FACADE[[#This Row],[I]],1,1),REFERENCEMENT_FACADE[[#Headers],[I]],""))))),
REFERENCEMENT_FACADE[[#Headers],[I]]&amp;CHAR(10)&amp;REFERENCEMENT_FACADE[[#Headers],[II]]&amp;CHAR(10)&amp;REFERENCEMENT_FACADE[[#Headers],[III]]&amp;CHAR(10)&amp;REFERENCEMENT_FACADE[[#Headers],[IV]])</f>
        <v>I
II
III
IV</v>
      </c>
      <c r="CK73" s="48" t="str">
        <f>CONCATENATE(IF(MID(REFERENCEMENT_FACADE[[#This Row],[Charpente bois (NF DTU 31.1)]],1,3)="oui",LISTES!$Q$2,""),IF(AND(MID(REFERENCEMENT_FACADE[[#This Row],[COB (NF DTU 31.2)]],1,3)="oui",MID(REFERENCEMENT_FACADE[[#This Row],[Charpente bois (NF DTU 31.1)]],1,3)="oui")," / ",""),IF(MID(REFERENCEMENT_FACADE[[#This Row],[COB (NF DTU 31.2)]],1,3)="oui",LISTES!$Q$3,""),IF(OR(AND(MID(REFERENCEMENT_FACADE[[#This Row],[COB (NF DTU 31.2)]],1,3)="oui",MID(REFERENCEMENT_FACADE[[#This Row],[FOB (NF DTU 31.4)]],1,3)="oui"),AND(MID(REFERENCEMENT_FACADE[[#This Row],[COB (NF DTU 31.2)]],1,3)="oui",MID(REFERENCEMENT_FACADE[[#This Row],[CLT (Sous AT/DTA)]],1,3)="oui"))," / ",""),IF(MID(REFERENCEMENT_FACADE[[#This Row],[FOB (NF DTU 31.4)]],1,3)="oui",LISTES!$Q$4,""),IF(AND(MID(REFERENCEMENT_FACADE[[#This Row],[CLT (Sous AT/DTA)]],1,3)="oui",MID(REFERENCEMENT_FACADE[[#This Row],[FOB (NF DTU 31.4)]],1,3)="oui")," / ",""),IF(MID(REFERENCEMENT_FACADE[[#This Row],[CLT (Sous AT/DTA)]],1,3)="oui",LISTES!$Q$7,IF(MID(REFERENCEMENT_FACADE[[#This Row],[FOB (Sous AT/DTA/ATEx)]],1,3)="oui",LISTES!$Q$5,"")))</f>
        <v>COB (NF DTU 31.2) / CLT (Sous AT/DTA)</v>
      </c>
      <c r="CL73" s="48" t="str">
        <f>IF(AND(RECH_HAUTEUR=TRUE,HAUT_VISEE&lt;&gt;"",SITUA_VISEE&lt;&gt;""),IF(MID(SITUA_VISEE,1,1)="d",
IF(MID(REFERENCEMENT_FACADE[[#This Row],[≤ 50 m (situation d)]],1,3)="OUI","≤ 50 m",IF(MID(REFERENCEMENT_FACADE[[#This Row],[≤ 40 m (situation d)]],1,3)="OUI","≤ 40 m",IF(MID(REFERENCEMENT_FACADE[[#This Row],[≤ 36 m (situation d)]],1,3)="OUI","≤ 36 m",IF(MID(REFERENCEMENT_FACADE[[#This Row],[≤ 34 m (situation d)]],1,3)="OUI","≤ 34 m",IF(MID(REFERENCEMENT_FACADE[[#This Row],[≤ 28 m (situation d)]],1,3)="OUI","≤ 28 m",IF(MID(REFERENCEMENT_FACADE[[#This Row],[≤ 18 m (situation d)]],1,3)="OUI","≤ 18 m",IF(MID(REFERENCEMENT_FACADE[[#This Row],[≤ 15 m (situation d)]],1,3)="OUI","≤ 15 m",IF(MID(REFERENCEMENT_FACADE[[#This Row],[≤ 10 m (situation d)]],1,3)="OUI","≤ 10 m",IF(MID(REFERENCEMENT_FACADE[[#This Row],[≤ 9 m (situation d)]],1,3)="OUI","≤ 9 m",IF(MID(REFERENCEMENT_FACADE[[#This Row],[≤ 6 m (situation d)]],1,3)="OUI","≤ 6 m","")))))))))),
IF(MID(REFERENCEMENT_FACADE[[#This Row],[≤ 50 m (situation a à c)]],1,3)="OUI","≤ 50 m",IF(MID(REFERENCEMENT_FACADE[[#This Row],[≤ 40 m (situation a à c)]],1,3)="OUI","≤ 40 m",IF(MID(REFERENCEMENT_FACADE[[#This Row],[≤ 36 m (situation a à c)]],1,3)="OUI","≤ 36 m",IF(MID(REFERENCEMENT_FACADE[[#This Row],[≤ 34 m (situation a à c)]],1,3)="OUI","≤ 34 m",IF(MID(REFERENCEMENT_FACADE[[#This Row],[≤ 28 m (situation a à c)]],1,3)="OUI","≤ 28 m",IF(MID(REFERENCEMENT_FACADE[[#This Row],[≤ 18 m (situation a à c)]],1,3)="OUI","≤ 18 m",IF(MID(REFERENCEMENT_FACADE[[#This Row],[≤ 15 m (situation a à c)]],1,3)="OUI","≤ 15 m",IF(MID(REFERENCEMENT_FACADE[[#This Row],[≤ 10 m (situation a à c)]],1,3)="OUI","≤ 10 m",IF(MID(REFERENCEMENT_FACADE[[#This Row],[≤ 9 m (situation a à c)]],1,3)="OUI","≤ 9 m",IF(MID(REFERENCEMENT_FACADE[[#This Row],[≤ 6 m (situation a à c)]],1,3)="OUI","≤ 6 m",""))))))))))),
CONCATENATE(IF(MID(REFERENCEMENT_FACADE[[#This Row],[≤ 50 m (situation a à c)]],1,3)="OUI","(Situation a à c) h≤ 50 m"&amp;CHAR(10),IF(MID(REFERENCEMENT_FACADE[[#This Row],[≤ 40 m (situation a à c)]],1,3)="OUI","(Situation a à c) h≤ 40 m"&amp;CHAR(10),IF(MID(REFERENCEMENT_FACADE[[#This Row],[≤ 36 m (situation a à c)]],1,3)="OUI","(Situation a à c) h≤ 36 m"&amp;CHAR(10),IF(MID(REFERENCEMENT_FACADE[[#This Row],[≤ 34 m (situation a à c)]],1,3)="OUI","(Situation a à c) h≤ 34 m"&amp;CHAR(10),IF(MID(REFERENCEMENT_FACADE[[#This Row],[≤ 28 m (situation a à c)]],1,3)="OUI","(Situation a à c) h≤ 28 m"&amp;CHAR(10),IF(MID(REFERENCEMENT_FACADE[[#This Row],[≤ 18 m (situation a à c)]],1,3)="OUI","(Situation a à c) h≤ 18 m"&amp;CHAR(10),IF(MID(REFERENCEMENT_FACADE[[#This Row],[≤ 15 m (situation a à c)]],1,3)="OUI","(Situation a à c) h≤ 15 m"&amp;CHAR(10),IF(MID(REFERENCEMENT_FACADE[[#This Row],[≤ 10 m (situation a à c)]],1,3)="OUI","(Situation a à c) h≤ 10 m"&amp;CHAR(10),IF(MID(REFERENCEMENT_FACADE[[#This Row],[≤ 9 m (situation a à c)]],1,3)="OUI","(Situation a à c) h≤ 9 m"&amp;CHAR(10),IF(MID(REFERENCEMENT_FACADE[[#This Row],[≤ 6 m (situation a à c)]],1,3)="OUI","(Situation a à c) h≤ 6 m"&amp;CHAR(10),"")))))))))),IF(MID(REFERENCEMENT_FACADE[[#This Row],[≤ 50 m (situation d)]],1,3)="OUI","(Situation d) h≤ 50 m",IF(MID(REFERENCEMENT_FACADE[[#This Row],[≤ 40 m (situation d)]],1,3)="OUI","(Situation d) h≤ 40 m",IF(MID(REFERENCEMENT_FACADE[[#This Row],[≤ 36 m (situation d)]],1,3)="OUI","(Situation d) h≤ 36 m",IF(MID(REFERENCEMENT_FACADE[[#This Row],[≤ 34 m (situation d)]],1,3)="OUI","(Situation d) h≤ 34 m",IF(MID(REFERENCEMENT_FACADE[[#This Row],[≤ 28 m (situation d)]],1,3)="OUI","(Situation d) h≤ 28 m",IF(MID(REFERENCEMENT_FACADE[[#This Row],[≤ 18 m (situation d)]],1,3)="OUI","(Situation d) h≤ 18 m",IF(MID(REFERENCEMENT_FACADE[[#This Row],[≤ 15 m (situation d)]],1,3)="OUI","(Situation d) h≤ 15 m",IF(MID(REFERENCEMENT_FACADE[[#This Row],[≤ 10 m (situation d)]],1,3)="OUI","(Situation d) h≤ 10 m",IF(MID(REFERENCEMENT_FACADE[[#This Row],[≤ 9 m (situation d)]],1,3)="OUI","(Situation d) h≤ 9 m",IF(MID(REFERENCEMENT_FACADE[[#This Row],[≤ 6 m (situation d)]],1,3)="OUI","(Situation d) h≤ 6 m",""))))))))))))</f>
        <v>(Situation a à c) h≤ 9 m
(Situation d) h≤ 6 m</v>
      </c>
      <c r="CM73" s="48" t="str">
        <f>IF(OR(RECH_HAUTEUR=FALSE,HAUT_VISEE="",SITUA_VISEE=""),REFERENCEMENT_FACADE[[#This Row],[Cas où rien n''est sélectionné en hauteur]],
IF((HAUT_VISEE&lt;=6),IF(OR(MID(SITUA_VISEE,1,1)="a",MID(SITUA_VISEE,1,1)="b",MID(SITUA_VISEE,1,1)="c"),REFERENCEMENT_FACADE[[#This Row],[≤ 6 m (a à c)]],REFERENCEMENT_FACADE[[#This Row],[≤ 6 m (d)]]),
IF(AND(6&lt;HAUT_VISEE,HAUT_VISEE&lt;=9),IF(OR(MID(SITUA_VISEE,1,1)="a",MID(SITUA_VISEE,1,1)="b",MID(SITUA_VISEE,1,1)="c"),REFERENCEMENT_FACADE[[#This Row],[≤ 9 m (a à c)]],REFERENCEMENT_FACADE[[#This Row],[≤ 9 m (d)]]),
IF(AND(9&lt;HAUT_VISEE,HAUT_VISEE&lt;=10),IF(OR(MID(SITUA_VISEE,1,1)="a",MID(SITUA_VISEE,1,1)="b",MID(SITUA_VISEE,1,1)="c"),REFERENCEMENT_FACADE[[#This Row],[≤ 10 m (a à c)]],REFERENCEMENT_FACADE[[#This Row],[≤ 10 m (d)]]),
IF(AND(10&lt;HAUT_VISEE,HAUT_VISEE&lt;=18),IF(OR(MID(SITUA_VISEE,1,1)="a",MID(SITUA_VISEE,1,1)="b",MID(SITUA_VISEE,1,1)="c"),REFERENCEMENT_FACADE[[#This Row],[≤ 18 m (a à c)]],REFERENCEMENT_FACADE[[#This Row],[≤ 18 m (d)]]),
IF(AND(18&lt;HAUT_VISEE,HAUT_VISEE&lt;=28),IF(OR(MID(SITUA_VISEE,1,1)="a",MID(SITUA_VISEE,1,1)="b",MID(SITUA_VISEE,1,1)="c"),REFERENCEMENT_FACADE[[#This Row],[≤ 28 m (a à c)]],REFERENCEMENT_FACADE[[#This Row],[≤ 28 m (d)]]),
IF(AND(28&lt;HAUT_VISEE,HAUT_VISEE&lt;=34),IF(OR(MID(SITUA_VISEE,1,1)="a",MID(SITUA_VISEE,1,1)="b",MID(SITUA_VISEE,1,1)="c"),REFERENCEMENT_FACADE[[#This Row],[≤ 34 m (a à c)]],REFERENCEMENT_FACADE[[#This Row],[≤ 34 m (d)]]),
IF(AND(34&lt;HAUT_VISEE,HAUT_VISEE&lt;=36),IF(OR(MID(SITUA_VISEE,1,1)="a",MID(SITUA_VISEE,1,1)="b",MID(SITUA_VISEE,1,1)="c"),REFERENCEMENT_FACADE[[#This Row],[≤ 36 m (a à c)]],REFERENCEMENT_FACADE[[#This Row],[≤ 36 m (d)]]),
IF(AND(36&lt;HAUT_VISEE,HAUT_VISEE&lt;=40),IF(OR(MID(SITUA_VISEE,1,1)="a",MID(SITUA_VISEE,1,1)="b",MID(SITUA_VISEE,1,1)="c"),REFERENCEMENT_FACADE[[#This Row],[≤ 40 m (a à c)]],REFERENCEMENT_FACADE[[#This Row],[≤ 40 m (d)]]),
IF(AND(40&lt;HAUT_VISEE,HAUT_VISEE&lt;=50),IF(OR(MID(SITUA_VISEE,1,1)="a",MID(SITUA_VISEE,1,1)="b",MID(SITUA_VISEE,1,1)="c"),REFERENCEMENT_FACADE[[#This Row],[≤ 50 m (a à c)]],REFERENCEMENT_FACADE[[#This Row],[≤ 50 m (d)]])))))))))))</f>
        <v>Nb : Le critère de recherche par hauteur n'étant pas coché ou les données (hauteur ou situation) n'étant pas saisies, l'utilisateur est alerté qu'il peut exister des limites de hauteurs et des dispositions particulières données dans le référentiel technique du procédé qui ne sont pas affichées. 
Le logiciel peut les faire apparaitre, pour ce faire : 
 - la case de recherche en fonction de la hauteur doit être cochée ;
 - les données de hauteur ET de situation du bâtiment doivent être saisies.</v>
      </c>
      <c r="CN73" s="117">
        <f ca="1">REFERENCEMENT_FACADE[[#This Row],[VALIDITE]]</f>
        <v>1</v>
      </c>
      <c r="CO73" s="48">
        <f>IF(RECH_SUPPORT=TRUE,IF(MID(REFERENCEMENT_FACADE[[#This Row],[Colonne support visé]],1,3)="OUI",1,IF(OR(MID(REFERENCEMENT_FACADE[[#This Row],[Colonne support visé]],1,3)="non",MID(REFERENCEMENT_FACADE[[#This Row],[Colonne support visé]],1,2)="SO"),0,0)),1)</f>
        <v>1</v>
      </c>
      <c r="CP73" s="48">
        <f>IF(RECH_HAUTEUR=FALSE,1,IF(AND(MID(REFERENCEMENT_FACADE[[#This Row],[Colonne situation visé]],1,3)="oui",HAUT_VISEE&lt;=REFERENCEMENT_FACADE[[#This Row],[LIMITATION DE HAUTEUR DE FACADE]],HAUT_VISEE&lt;&gt;"",SITUA_VISEE&lt;&gt;""),1,IF(MID(REFERENCEMENT_FACADE[[#This Row],[Colonne situation visé]],1,3)="non",0,"ERREUR")))</f>
        <v>1</v>
      </c>
      <c r="CQ73" s="48">
        <f>IF(RECH_CATEGORIE=FALSE,1,IF(REFERENCEMENT_FACADE[[#This Row],[Colonne catégorie visée]]="ERREUR",0,IF(AND(RECH_CATEGORIE=TRUE,MATCH(VALUE(LEFT(REFERENCEMENT_FACADE[[#This Row],[Colonne zone visée]],1)),LISTE_ZONE_SISMIQUE,0)&gt;=MATCH(ZONE_SIS_VISEE,LISTE_ZONE_SISMIQUE,0),MATCH(REFERENCEMENT_FACADE[[#This Row],[Colonne catégorie visée]],LISTE_CATEGORIE_BATIMENT,0)&gt;=MATCH(CATEG_VISEE,LISTE_CATEGORIE_BATIMENT,0)),1,0)))</f>
        <v>1</v>
      </c>
      <c r="CR73" s="48">
        <f ca="1">IF(REFERENCEMENT_FACADE[[#This Row],[Eligibilité procédé]]&lt;&gt;0,COUNTIF(REFERENCEMENT_FACADE[Eligibilité procédé],"&lt;="&amp;REFERENCEMENT_FACADE[[#This Row],[Eligibilité procédé]])-COUNTIF(REFERENCEMENT_FACADE[Eligibilité procédé],"=0"),ROWS(REFERENCEMENT_FACADE[Ordre]))</f>
        <v>53</v>
      </c>
      <c r="CS73" s="48">
        <f ca="1">IF(COUNTIF((REFERENCEMENT_FACADE[[#This Row],[Validité]:[zone de simicité]]),"&lt;&gt;"&amp;"")=SUM(REFERENCEMENT_FACADE[[#This Row],[Validité]:[zone de simicité]]),ROW(REFERENCEMENT_FACADE[[#This Row],[zone de simicité]]),"")</f>
        <v>73</v>
      </c>
      <c r="CT73" s="48" t="str">
        <f>CONCATENATE(REFERENCEMENT_FACADE[[#This Row],[TYPE DE DOCUMENT DE REFERENCE]]," ",REFERENCEMENT_FACADE[[#This Row],[REF]]," du procédé ",REFERENCEMENT_FACADE[[#This Row],[NOM COMMERCIAL DU PROCEDE]]," : vise la pose sur : ",IF(MID(REFERENCEMENT_FACADE[[#This Row],[COB (NF DTU 31.2)]],1,3)="OUI","COB (NF DTU 31.2) ; ",""),IF(MID(REFERENCEMENT_FACADE[[#This Row],[CLT (Sous AT/DTA)]],1,3)="OUI","CLT (Sous AT/DTA)) ; ",""),IF(MID(REFERENCEMENT_FACADE[[#This Row],[FOB (NF DTU 31.4)]],1,3)="OUI","FOB (NF DTU 31.4) ; ",""),IF(MID(REFERENCEMENT_FACADE[[#This Row],[FOB (Sous AT/DTA/ATEx)]],1,3)="OUI","FOB (Sous AT/DTA/ATEx) ; ",""),"pour une hauteur max de ",REFERENCEMENT_FACADE[[#This Row],[LIMITATION DE HAUTEUR DE FACADE]],"m")</f>
        <v>Avis Technique 2.2/16-1742_V2 du procédé DuPont Corian® EC -Système de fixations invisibles  : vise la pose sur : COB (NF DTU 31.2) ; CLT (Sous AT/DTA)) ; pour une hauteur max de 9m</v>
      </c>
    </row>
    <row r="74" spans="1:98" s="5" customFormat="1" ht="216" x14ac:dyDescent="0.3">
      <c r="A74" s="141">
        <v>44536</v>
      </c>
      <c r="B74" s="79" t="s">
        <v>120</v>
      </c>
      <c r="C74" s="126" t="s">
        <v>137</v>
      </c>
      <c r="D74" s="79" t="s">
        <v>108</v>
      </c>
      <c r="E74" s="79" t="s">
        <v>315</v>
      </c>
      <c r="F74" s="43" t="s">
        <v>248</v>
      </c>
      <c r="G74" s="44" t="s">
        <v>1424</v>
      </c>
      <c r="H74" s="52" t="s">
        <v>27</v>
      </c>
      <c r="I74" s="53" t="s">
        <v>9</v>
      </c>
      <c r="J74" s="39" t="s">
        <v>10</v>
      </c>
      <c r="K74" s="39" t="s">
        <v>10</v>
      </c>
      <c r="L74" s="68" t="str">
        <f>IF(REFERENCEMENT_FACADE[[#This Row],[Charpente bois (NF DTU 31.1)]]="OUI","SO",IF(OR(REFERENCEMENT_FACADE[[#This Row],[FOB (Sous AT/DTA/ATEx)]]="OUI",REFERENCEMENT_FACADE[[#This Row],[FOB (NF DTU 31.4)]]="OUI"),"OUI","SO"))</f>
        <v>SO</v>
      </c>
      <c r="M74" s="54" t="s">
        <v>158</v>
      </c>
      <c r="N74" s="42" t="s">
        <v>9</v>
      </c>
      <c r="O74" s="43" t="s">
        <v>9</v>
      </c>
      <c r="P74" s="43" t="s">
        <v>9</v>
      </c>
      <c r="Q74" s="43" t="s">
        <v>10</v>
      </c>
      <c r="R74" s="43" t="s">
        <v>10</v>
      </c>
      <c r="S74" s="43" t="s">
        <v>10</v>
      </c>
      <c r="T74" s="43" t="s">
        <v>10</v>
      </c>
      <c r="U74" s="43" t="s">
        <v>10</v>
      </c>
      <c r="V74" s="43" t="s">
        <v>10</v>
      </c>
      <c r="W74" s="44" t="s">
        <v>10</v>
      </c>
      <c r="X74" s="45" t="s">
        <v>9</v>
      </c>
      <c r="Y74" s="43" t="s">
        <v>10</v>
      </c>
      <c r="Z74" s="43" t="s">
        <v>10</v>
      </c>
      <c r="AA74" s="43" t="s">
        <v>10</v>
      </c>
      <c r="AB74" s="43" t="s">
        <v>10</v>
      </c>
      <c r="AC74" s="43" t="s">
        <v>10</v>
      </c>
      <c r="AD74" s="43" t="s">
        <v>10</v>
      </c>
      <c r="AE74" s="43" t="s">
        <v>10</v>
      </c>
      <c r="AF74" s="43" t="s">
        <v>10</v>
      </c>
      <c r="AG74" s="44" t="s">
        <v>10</v>
      </c>
      <c r="AH74" s="163"/>
      <c r="AI74" s="164"/>
      <c r="AJ74" s="120" t="s">
        <v>1726</v>
      </c>
      <c r="AK74" s="120" t="s">
        <v>1726</v>
      </c>
      <c r="AL74" s="120" t="s">
        <v>1726</v>
      </c>
      <c r="AM74" s="41"/>
      <c r="AN74" s="41"/>
      <c r="AO74" s="41"/>
      <c r="AP74" s="41"/>
      <c r="AQ74" s="41"/>
      <c r="AR74" s="41"/>
      <c r="AS74" s="41"/>
      <c r="AT74" s="120" t="s">
        <v>1726</v>
      </c>
      <c r="AU74" s="41"/>
      <c r="AV74" s="41"/>
      <c r="AW74" s="41"/>
      <c r="AX74" s="41"/>
      <c r="AY74" s="41"/>
      <c r="AZ74" s="41"/>
      <c r="BA74" s="41"/>
      <c r="BB74" s="41"/>
      <c r="BC74" s="41"/>
      <c r="BD74" s="84" t="s">
        <v>1408</v>
      </c>
      <c r="BE74" s="42">
        <v>4</v>
      </c>
      <c r="BF74" s="43" t="s">
        <v>328</v>
      </c>
      <c r="BG74" s="43" t="s">
        <v>328</v>
      </c>
      <c r="BH74" s="43" t="s">
        <v>336</v>
      </c>
      <c r="BI74" s="84" t="s">
        <v>337</v>
      </c>
      <c r="BJ74" s="40" t="s">
        <v>1394</v>
      </c>
      <c r="BK74" s="158" t="s">
        <v>679</v>
      </c>
      <c r="BL74" s="42">
        <v>0</v>
      </c>
      <c r="BM74" s="79" t="s">
        <v>249</v>
      </c>
      <c r="BN74" s="79" t="s">
        <v>12</v>
      </c>
      <c r="BO74" s="43" t="s">
        <v>250</v>
      </c>
      <c r="BP74" s="87">
        <v>44334</v>
      </c>
      <c r="BQ74" s="87">
        <v>44456</v>
      </c>
      <c r="BR74" s="87">
        <v>45535</v>
      </c>
      <c r="BS74" s="123">
        <f ca="1">+(REFERENCEMENT_FACADE[[#This Row],[AVIS LIMITE AU / VALIDITE]]&gt;=TODAY())*1</f>
        <v>1</v>
      </c>
      <c r="BT74" s="43" t="s">
        <v>9</v>
      </c>
      <c r="BU74" s="43" t="str">
        <f ca="1">IF(REFERENCEMENT_FACADE[[#This Row],[ -&gt; AT/DTA : Sur liste verte C2p (OUI/NON)
-&gt; ATex (Avis favorable / Avis défavorable)
-&gt; Autre : SO]]&lt;&gt;"",IF(AND(OR(REFERENCEMENT_FACADE[[#This Row],[ -&gt; AT/DTA : Sur liste verte C2p (OUI/NON)
-&gt; ATex (Avis favorable / Avis défavorable)
-&gt; Autre : SO]]="OUI",REFERENCEMENT_FACADE[[#This Row],[ -&gt; AT/DTA : Sur liste verte C2p (OUI/NON)
-&gt; ATex (Avis favorable / Avis défavorable)
-&gt; Autre : SO]]="FAVORABLE",REFERENCEMENT_FACADE[[#This Row],[ -&gt; AT/DTA : Sur liste verte C2p (OUI/NON)
-&gt; ATex (Avis favorable / Avis défavorable)
-&gt; Autre : SO]]="SO
(DTU)",REFERENCEMENT_FACADE[[#This Row],[ -&gt; AT/DTA : Sur liste verte C2p (OUI/NON)
-&gt; ATex (Avis favorable / Avis défavorable)
-&gt; Autre : SO]]="SO 
(RECO -RAGE)",REFERENCEMENT_FACADE[[#This Row],[ -&gt; AT/DTA : Sur liste verte C2p (OUI/NON)
-&gt; ATex (Avis favorable / Avis défavorable)
-&gt; Autre : SO]]="OUI AVEC UN SUIVI DU RETOUR D'EXPERIENCE",
REFERENCEMENT_FACADE[[#This Row],[ -&gt; AT/DTA : Sur liste verte C2p (OUI/NON)
-&gt; ATex (Avis favorable / Avis défavorable)
-&gt; Autre : SO]]="SO 
(RP)"),REFERENCEMENT_FACADE[[#This Row],[VALIDITE]]=1),"TC",IF(REFERENCEMENT_FACADE[[#This Row],[VALIDITE]]=0,"TNC"&amp;CHAR(10)&amp;"(L'évaluation technique n'est plus valide)",IF(REFERENCEMENT_FACADE[[#This Row],[TYPE DE DOCUMENT DE REFERENCE]]="Appréciation Technique de Transition","TNC"&amp;CHAR(10)&amp;"(Les Appréciations Techniques de Transition ne sont pas reconnues en technique courante)",IF(REFERENCEMENT_FACADE[[#This Row],[ -&gt; AT/DTA : Sur liste verte C2p (OUI/NON)
-&gt; ATex (Avis favorable / Avis défavorable)
-&gt; Autre : SO]]="NON (EVALUATION RECENTE)","TNC"&amp;CHAR(10)&amp;"(Non sur liste verte de la C2p à date de référencement / EVALUATION RECENTE)","TNC"&amp;CHAR(10)&amp;"(N'est pas sur liste verte de la C2p à date du référencement)")))))</f>
        <v>TC</v>
      </c>
      <c r="BV74" s="44" t="s">
        <v>819</v>
      </c>
      <c r="BW74" s="42"/>
      <c r="BX74" s="43"/>
      <c r="BY74" s="44"/>
      <c r="BZ74" s="58" t="s">
        <v>657</v>
      </c>
      <c r="CA74" s="134" t="s">
        <v>543</v>
      </c>
      <c r="CB74" s="136"/>
      <c r="CC74" s="48" t="str">
        <f>IF(OR(REFERENCEMENT_FACADE[[#This Row],[TYPE DE DOCUMENT DE REFERENCE]]="Document Technique d'Application (DTA)",REFERENCEMENT_FACADE[[#This Row],[TYPE DE DOCUMENT DE REFERENCE]]="Avis Technique"),CONCATENATE("https://evaluation.cstb.fr/fr/avis-technique/detail/",SUBSTITUTE(REFERENCEMENT_FACADE[[#This Row],[REF]],"/","-"),"/"),IF(REFERENCEMENT_FACADE[[#This Row],[TYPE DE DOCUMENT DE REFERENCE]]=("Appréciation Technique d'Expérimentation (ATEx cas a)"),CONCATENATE("https://evaluation.cstb.fr/fr/appreciation-technique-expertise-atex/detail/",SUBSTITUTE(REFERENCEMENT_FACADE[[#This Row],[REF]],"_","-"),"/"),CONCATENATE("https://evaluation.cstb.fr/fr/appreciation-technique-transition-att/download/att-",SUBSTITUTE(SUBSTITUTE(REFERENCEMENT_FACADE[[#This Row],[REF]],"/","-"),"_","-"),"/")))</f>
        <v>https://evaluation.cstb.fr/fr/avis-technique/detail/2.2-21-1814_V1/</v>
      </c>
      <c r="CD74" s="48"/>
      <c r="CE74" s="48" t="str">
        <f>CONCATENATE(IF(REFERENCEMENT_FACADE[[#This Row],[Ancienne version]]=""," ",CONCATENATE(IF(OR(REFERENCEMENT_FACADE[[#This Row],[TYPE DE DOCUMENT DE REFERENCE]]="Avis Technique",REFERENCEMENT_FACADE[[#This Row],[TYPE DE DOCUMENT DE REFERENCE]]="ATEx"),"L'","Le "),REFERENCEMENT_FACADE[[#This Row],[TYPE DE DOCUMENT DE REFERENCE]]," n°",REFERENCEMENT_FACADE[[#This Row],[REF]]," annule et remplace ",IF(OR(REFERENCEMENT_FACADE[[#This Row],[TYPE DE DOCUMENT DE REFERENCE]]="Avis Technique",REFERENCEMENT_FACADE[[#This Row],[TYPE DE DOCUMENT DE REFERENCE]]="ATEx"),"l' ","le "),REFERENCEMENT_FACADE[[#This Row],[TYPE DE DOCUMENT DE REFERENCE]]," n° ",REFERENCEMENT_FACADE[[#This Row],[Ancienne version]])),
IF(AND(REFERENCEMENT_FACADE[[#This Row],[Ancienne version]]&lt;&gt;"",REFERENCEMENT_FACADE[[#This Row],[ -&gt; AT/DTA : Sur liste verte C2p (OUI/NON)
-&gt; ATex (Avis favorable / Avis défavorable)
-&gt; Autre : SO]]="OUI"),CHAR(10),""),
IF(REFERENCEMENT_FACADE[[#This Row],[ -&gt; AT/DTA : Sur liste verte C2p (OUI/NON)
-&gt; ATex (Avis favorable / Avis défavorable)
-&gt; Autre : SO]]="OUI","Sur liste verte de la C2p à la date du référencement",""))</f>
        <v xml:space="preserve"> Sur liste verte de la C2p à la date du référencement</v>
      </c>
      <c r="CF74" s="48" t="str">
        <f>IF((SUPP_VISE=LISTES!$Q$2),REFERENCEMENT_FACADE[[#This Row],[Charpente bois (NF DTU 31.1)]],
IF((SUPP_VISE=LISTES!$Q$3),REFERENCEMENT_FACADE[[#This Row],[COB (NF DTU 31.2)]],
IF((SUPP_VISE=LISTES!$Q$4),REFERENCEMENT_FACADE[[#This Row],[FOB (NF DTU 31.4)]],
IF((SUPP_VISE=LISTES!$Q$5),REFERENCEMENT_FACADE[[#This Row],[FOB (Sous AT/DTA/ATEx)]],
IF((SUPP_VISE=LISTES!$Q$6),REFERENCEMENT_FACADE[[#This Row],[FOB (NF DTU 31.4 et/ou Sous AT/DTA/Atex)]],
IF((SUPP_VISE=LISTES!$Q$7),REFERENCEMENT_FACADE[[#This Row],[CLT (Sous AT/DTA)]],"ERREUR"))))))</f>
        <v>ERREUR</v>
      </c>
      <c r="CG74" s="48" t="str">
        <f>IF((HAUT_VISEE&lt;=6),IF(OR(MID(SITUA_VISEE,1,1)="a",MID(SITUA_VISEE,1,1)="b",MID(SITUA_VISEE,1,1)="c"),REFERENCEMENT_FACADE[[#This Row],[≤ 6 m (situation a à c)]],REFERENCEMENT_FACADE[[#This Row],[≤ 6 m (situation d)]]),
IF(AND(6&lt;HAUT_VISEE,HAUT_VISEE&lt;=9),IF(OR(MID(SITUA_VISEE,1,1)="a",MID(SITUA_VISEE,1,1)="b",MID(SITUA_VISEE,1,1)="c"),REFERENCEMENT_FACADE[[#This Row],[≤ 9 m (situation a à c)]],REFERENCEMENT_FACADE[[#This Row],[≤ 9 m (situation d)]]),
IF(AND(9&lt;HAUT_VISEE,HAUT_VISEE&lt;=10),IF(OR(MID(SITUA_VISEE,1,1)="a",MID(SITUA_VISEE,1,1)="b",MID(SITUA_VISEE,1,1)="c"),REFERENCEMENT_FACADE[[#This Row],[≤ 10 m (situation a à c)]],REFERENCEMENT_FACADE[[#This Row],[≤ 10 m (situation d)]]),
IF(AND(10&lt;HAUT_VISEE,HAUT_VISEE&lt;=18),IF(OR(MID(SITUA_VISEE,1,1)="a",MID(SITUA_VISEE,1,1)="b",MID(SITUA_VISEE,1,1)="c"),REFERENCEMENT_FACADE[[#This Row],[≤ 15 m (situation a à c)]],REFERENCEMENT_FACADE[[#This Row],[≤ 15 m (situation d)]]),
IF(AND(10&lt;HAUT_VISEE,HAUT_VISEE&lt;=18),IF(OR(MID(SITUA_VISEE,1,1)="a",MID(SITUA_VISEE,1,1)="b",MID(SITUA_VISEE,1,1)="c"),REFERENCEMENT_FACADE[[#This Row],[≤ 18 m (situation a à c)]],REFERENCEMENT_FACADE[[#This Row],[≤ 18 m (situation d)]]),
IF(AND(18&lt;HAUT_VISEE,HAUT_VISEE&lt;=28),IF(OR(MID(SITUA_VISEE,1,1)="a",MID(SITUA_VISEE,1,1)="b",MID(SITUA_VISEE,1,1)="c"),REFERENCEMENT_FACADE[[#This Row],[≤ 28 m (situation a à c)]],REFERENCEMENT_FACADE[[#This Row],[≤ 28 m (situation d)]]),
IF(AND(28&lt;HAUT_VISEE,HAUT_VISEE&lt;=34),IF(OR(MID(SITUA_VISEE,1,1)="a",MID(SITUA_VISEE,1,1)="b",MID(SITUA_VISEE,1,1)="c"),REFERENCEMENT_FACADE[[#This Row],[≤ 34 m (situation a à c)]],REFERENCEMENT_FACADE[[#This Row],[≤ 34 m (situation d)]]),
IF(AND(34&lt;HAUT_VISEE,HAUT_VISEE&lt;=36),IF(OR(MID(SITUA_VISEE,1,1)="a",MID(SITUA_VISEE,1,1)="b",MID(SITUA_VISEE,1,1)="c"),REFERENCEMENT_FACADE[[#This Row],[≤ 36 m (situation a à c)]],REFERENCEMENT_FACADE[[#This Row],[≤ 36 m (situation d)]]),
IF(AND(36&lt;HAUT_VISEE,HAUT_VISEE&lt;=40),IF(OR(MID(SITUA_VISEE,1,1)="a",MID(SITUA_VISEE,1,1)="b",MID(SITUA_VISEE,1,1)="c"),REFERENCEMENT_FACADE[[#This Row],[≤ 40 m (situation a à c)]],REFERENCEMENT_FACADE[[#This Row],[≤ 40 m (situation d)]]),
IF(AND(40&lt;HAUT_VISEE,HAUT_VISEE&lt;=50),IF(OR(MID(SITUA_VISEE,1,1)="a",MID(SITUA_VISEE,1,1)="b",MID(SITUA_VISEE,1,1)="c"),REFERENCEMENT_FACADE[[#This Row],[≤ 50 m (situation a à c)]],REFERENCEMENT_FACADE[[#This Row],[≤ 50 m (situation d)]]),"ERREUR"))))))))))</f>
        <v>OUI</v>
      </c>
      <c r="CH74" s="48">
        <f>IF(MID(SITUA_VISEE,1,1)="d",
IF(MID(REFERENCEMENT_FACADE[[#This Row],[≤ 50 m (situation d)]],1,3)="OUI",50,IF(MID(REFERENCEMENT_FACADE[[#This Row],[≤ 40 m (situation d)]],1,3)="OUI",40,IF(MID(REFERENCEMENT_FACADE[[#This Row],[≤ 36 m (situation d)]],1,3)="OUI",36,IF(MID(REFERENCEMENT_FACADE[[#This Row],[≤ 34 m (situation d)]],1,3)="OUI",34,IF(MID(REFERENCEMENT_FACADE[[#This Row],[≤ 28 m (situation d)]],1,3)="OUI",28,IF(MID(REFERENCEMENT_FACADE[[#This Row],[≤ 18 m (situation d)]],1,3)="OUI",18,IF(MID(REFERENCEMENT_FACADE[[#This Row],[≤ 15 m (situation d)]],1,3)="OUI",15,IF(MID(REFERENCEMENT_FACADE[[#This Row],[≤ 10 m (situation d)]],1,3)="OUI",10,IF(MID(REFERENCEMENT_FACADE[[#This Row],[≤ 9 m (situation d)]],1,3)="OUI",9,IF(MID(REFERENCEMENT_FACADE[[#This Row],[≤ 6 m (situation d)]],1,3)="OUI",6,"")))))))))),
IF(MID(REFERENCEMENT_FACADE[[#This Row],[≤ 50 m (situation a à c)]],1,3)="OUI",50,IF(MID(REFERENCEMENT_FACADE[[#This Row],[≤ 40 m (situation a à c)]],1,3)="OUI",40,IF(MID(REFERENCEMENT_FACADE[[#This Row],[≤ 36 m (situation a à c)]],1,3)="OUI",36,IF(MID(REFERENCEMENT_FACADE[[#This Row],[≤ 34 m (situation a à c)]],1,3)="OUI",34,IF(MID(REFERENCEMENT_FACADE[[#This Row],[≤ 28 m (situation a à c)]],1,3)="OUI",28,IF(MID(REFERENCEMENT_FACADE[[#This Row],[≤ 18 m (situation a à c)]],1,3)="OUI",18,IF(MID(REFERENCEMENT_FACADE[[#This Row],[≤ 15 m (situation a à c)]],1,3)="OUI",15,IF(MID(REFERENCEMENT_FACADE[[#This Row],[≤ 10 m (situation a à c)]],1,3)="OUI",10,IF(MID(REFERENCEMENT_FACADE[[#This Row],[≤ 9 m (situation a à c)]],1,3)="OUI",9,IF(MID(REFERENCEMENT_FACADE[[#This Row],[≤ 6 m (situation a à c)]],1,3)="OUI",6,"")))))))))))</f>
        <v>10</v>
      </c>
      <c r="CI74" s="48" t="str">
        <f>IF(RECH_CATEGORIE=TRUE,IF((CATEG_VISEE=LISTES!$O$2),REFERENCEMENT_FACADE[[#This Row],[I]],
IF((CATEG_VISEE=LISTES!$O$3),REFERENCEMENT_FACADE[[#This Row],[II]],
IF((CATEG_VISEE=LISTES!$O$4),REFERENCEMENT_FACADE[[#This Row],[III]],
IF((CATEG_VISEE=LISTES!$O$5),REFERENCEMENT_FACADE[[#This Row],[IV]],"ERREUR")))),
REFERENCEMENT_FACADE[[#This Row],[I]]&amp;CHAR(10)&amp;REFERENCEMENT_FACADE[[#This Row],[II]]&amp;CHAR(10)&amp;REFERENCEMENT_FACADE[[#This Row],[III]]&amp;CHAR(10)&amp;REFERENCEMENT_FACADE[[#This Row],[IV]])</f>
        <v>4
4**
4**
2**</v>
      </c>
      <c r="CJ74" s="48" t="str">
        <f>IF(RECH_CATEGORIE=TRUE,IF(OR(REFERENCEMENT_FACADE[[#This Row],[I]]="NC",REFERENCEMENT_FACADE[[#This Row],[II]]="NC",REFERENCEMENT_FACADE[[#This Row],[III]]="NC",REFERENCEMENT_FACADE[[#This Row],[IV]]="NC"),"ERREUR",IF(MID(ZONE_SIS_VISEE,1,1)&lt;=MID(REFERENCEMENT_FACADE[[#This Row],[IV]],1,1),REFERENCEMENT_FACADE[[#Headers],[IV]],IF(MID(ZONE_SIS_VISEE,1,1)&lt;=MID(REFERENCEMENT_FACADE[[#This Row],[III]],1,1),REFERENCEMENT_FACADE[[#Headers],[III]],IF(MID(ZONE_SIS_VISEE,1,1)&lt;=MID(REFERENCEMENT_FACADE[[#This Row],[II]],1,1),REFERENCEMENT_FACADE[[#Headers],[II]],IF(MID(ZONE_SIS_VISEE,1,1)&lt;=MID(REFERENCEMENT_FACADE[[#This Row],[I]],1,1),REFERENCEMENT_FACADE[[#Headers],[I]],""))))),
REFERENCEMENT_FACADE[[#Headers],[I]]&amp;CHAR(10)&amp;REFERENCEMENT_FACADE[[#Headers],[II]]&amp;CHAR(10)&amp;REFERENCEMENT_FACADE[[#Headers],[III]]&amp;CHAR(10)&amp;REFERENCEMENT_FACADE[[#Headers],[IV]])</f>
        <v>I
II
III
IV</v>
      </c>
      <c r="CK74" s="48" t="str">
        <f>CONCATENATE(IF(MID(REFERENCEMENT_FACADE[[#This Row],[Charpente bois (NF DTU 31.1)]],1,3)="oui",LISTES!$Q$2,""),IF(AND(MID(REFERENCEMENT_FACADE[[#This Row],[COB (NF DTU 31.2)]],1,3)="oui",MID(REFERENCEMENT_FACADE[[#This Row],[Charpente bois (NF DTU 31.1)]],1,3)="oui")," / ",""),IF(MID(REFERENCEMENT_FACADE[[#This Row],[COB (NF DTU 31.2)]],1,3)="oui",LISTES!$Q$3,""),IF(OR(AND(MID(REFERENCEMENT_FACADE[[#This Row],[COB (NF DTU 31.2)]],1,3)="oui",MID(REFERENCEMENT_FACADE[[#This Row],[FOB (NF DTU 31.4)]],1,3)="oui"),AND(MID(REFERENCEMENT_FACADE[[#This Row],[COB (NF DTU 31.2)]],1,3)="oui",MID(REFERENCEMENT_FACADE[[#This Row],[CLT (Sous AT/DTA)]],1,3)="oui"))," / ",""),IF(MID(REFERENCEMENT_FACADE[[#This Row],[FOB (NF DTU 31.4)]],1,3)="oui",LISTES!$Q$4,""),IF(AND(MID(REFERENCEMENT_FACADE[[#This Row],[CLT (Sous AT/DTA)]],1,3)="oui",MID(REFERENCEMENT_FACADE[[#This Row],[FOB (NF DTU 31.4)]],1,3)="oui")," / ",""),IF(MID(REFERENCEMENT_FACADE[[#This Row],[CLT (Sous AT/DTA)]],1,3)="oui",LISTES!$Q$7,IF(MID(REFERENCEMENT_FACADE[[#This Row],[FOB (Sous AT/DTA/ATEx)]],1,3)="oui",LISTES!$Q$5,"")))</f>
        <v>COB (NF DTU 31.2) / CLT (Sous AT/DTA)</v>
      </c>
      <c r="CL74" s="48" t="str">
        <f>IF(AND(RECH_HAUTEUR=TRUE,HAUT_VISEE&lt;&gt;"",SITUA_VISEE&lt;&gt;""),IF(MID(SITUA_VISEE,1,1)="d",
IF(MID(REFERENCEMENT_FACADE[[#This Row],[≤ 50 m (situation d)]],1,3)="OUI","≤ 50 m",IF(MID(REFERENCEMENT_FACADE[[#This Row],[≤ 40 m (situation d)]],1,3)="OUI","≤ 40 m",IF(MID(REFERENCEMENT_FACADE[[#This Row],[≤ 36 m (situation d)]],1,3)="OUI","≤ 36 m",IF(MID(REFERENCEMENT_FACADE[[#This Row],[≤ 34 m (situation d)]],1,3)="OUI","≤ 34 m",IF(MID(REFERENCEMENT_FACADE[[#This Row],[≤ 28 m (situation d)]],1,3)="OUI","≤ 28 m",IF(MID(REFERENCEMENT_FACADE[[#This Row],[≤ 18 m (situation d)]],1,3)="OUI","≤ 18 m",IF(MID(REFERENCEMENT_FACADE[[#This Row],[≤ 15 m (situation d)]],1,3)="OUI","≤ 15 m",IF(MID(REFERENCEMENT_FACADE[[#This Row],[≤ 10 m (situation d)]],1,3)="OUI","≤ 10 m",IF(MID(REFERENCEMENT_FACADE[[#This Row],[≤ 9 m (situation d)]],1,3)="OUI","≤ 9 m",IF(MID(REFERENCEMENT_FACADE[[#This Row],[≤ 6 m (situation d)]],1,3)="OUI","≤ 6 m","")))))))))),
IF(MID(REFERENCEMENT_FACADE[[#This Row],[≤ 50 m (situation a à c)]],1,3)="OUI","≤ 50 m",IF(MID(REFERENCEMENT_FACADE[[#This Row],[≤ 40 m (situation a à c)]],1,3)="OUI","≤ 40 m",IF(MID(REFERENCEMENT_FACADE[[#This Row],[≤ 36 m (situation a à c)]],1,3)="OUI","≤ 36 m",IF(MID(REFERENCEMENT_FACADE[[#This Row],[≤ 34 m (situation a à c)]],1,3)="OUI","≤ 34 m",IF(MID(REFERENCEMENT_FACADE[[#This Row],[≤ 28 m (situation a à c)]],1,3)="OUI","≤ 28 m",IF(MID(REFERENCEMENT_FACADE[[#This Row],[≤ 18 m (situation a à c)]],1,3)="OUI","≤ 18 m",IF(MID(REFERENCEMENT_FACADE[[#This Row],[≤ 15 m (situation a à c)]],1,3)="OUI","≤ 15 m",IF(MID(REFERENCEMENT_FACADE[[#This Row],[≤ 10 m (situation a à c)]],1,3)="OUI","≤ 10 m",IF(MID(REFERENCEMENT_FACADE[[#This Row],[≤ 9 m (situation a à c)]],1,3)="OUI","≤ 9 m",IF(MID(REFERENCEMENT_FACADE[[#This Row],[≤ 6 m (situation a à c)]],1,3)="OUI","≤ 6 m",""))))))))))),
CONCATENATE(IF(MID(REFERENCEMENT_FACADE[[#This Row],[≤ 50 m (situation a à c)]],1,3)="OUI","(Situation a à c) h≤ 50 m"&amp;CHAR(10),IF(MID(REFERENCEMENT_FACADE[[#This Row],[≤ 40 m (situation a à c)]],1,3)="OUI","(Situation a à c) h≤ 40 m"&amp;CHAR(10),IF(MID(REFERENCEMENT_FACADE[[#This Row],[≤ 36 m (situation a à c)]],1,3)="OUI","(Situation a à c) h≤ 36 m"&amp;CHAR(10),IF(MID(REFERENCEMENT_FACADE[[#This Row],[≤ 34 m (situation a à c)]],1,3)="OUI","(Situation a à c) h≤ 34 m"&amp;CHAR(10),IF(MID(REFERENCEMENT_FACADE[[#This Row],[≤ 28 m (situation a à c)]],1,3)="OUI","(Situation a à c) h≤ 28 m"&amp;CHAR(10),IF(MID(REFERENCEMENT_FACADE[[#This Row],[≤ 18 m (situation a à c)]],1,3)="OUI","(Situation a à c) h≤ 18 m"&amp;CHAR(10),IF(MID(REFERENCEMENT_FACADE[[#This Row],[≤ 15 m (situation a à c)]],1,3)="OUI","(Situation a à c) h≤ 15 m"&amp;CHAR(10),IF(MID(REFERENCEMENT_FACADE[[#This Row],[≤ 10 m (situation a à c)]],1,3)="OUI","(Situation a à c) h≤ 10 m"&amp;CHAR(10),IF(MID(REFERENCEMENT_FACADE[[#This Row],[≤ 9 m (situation a à c)]],1,3)="OUI","(Situation a à c) h≤ 9 m"&amp;CHAR(10),IF(MID(REFERENCEMENT_FACADE[[#This Row],[≤ 6 m (situation a à c)]],1,3)="OUI","(Situation a à c) h≤ 6 m"&amp;CHAR(10),"")))))))))),IF(MID(REFERENCEMENT_FACADE[[#This Row],[≤ 50 m (situation d)]],1,3)="OUI","(Situation d) h≤ 50 m",IF(MID(REFERENCEMENT_FACADE[[#This Row],[≤ 40 m (situation d)]],1,3)="OUI","(Situation d) h≤ 40 m",IF(MID(REFERENCEMENT_FACADE[[#This Row],[≤ 36 m (situation d)]],1,3)="OUI","(Situation d) h≤ 36 m",IF(MID(REFERENCEMENT_FACADE[[#This Row],[≤ 34 m (situation d)]],1,3)="OUI","(Situation d) h≤ 34 m",IF(MID(REFERENCEMENT_FACADE[[#This Row],[≤ 28 m (situation d)]],1,3)="OUI","(Situation d) h≤ 28 m",IF(MID(REFERENCEMENT_FACADE[[#This Row],[≤ 18 m (situation d)]],1,3)="OUI","(Situation d) h≤ 18 m",IF(MID(REFERENCEMENT_FACADE[[#This Row],[≤ 15 m (situation d)]],1,3)="OUI","(Situation d) h≤ 15 m",IF(MID(REFERENCEMENT_FACADE[[#This Row],[≤ 10 m (situation d)]],1,3)="OUI","(Situation d) h≤ 10 m",IF(MID(REFERENCEMENT_FACADE[[#This Row],[≤ 9 m (situation d)]],1,3)="OUI","(Situation d) h≤ 9 m",IF(MID(REFERENCEMENT_FACADE[[#This Row],[≤ 6 m (situation d)]],1,3)="OUI","(Situation d) h≤ 6 m",""))))))))))))</f>
        <v>(Situation a à c) h≤ 10 m
(Situation d) h≤ 6 m</v>
      </c>
      <c r="CM74" s="48" t="str">
        <f>IF(OR(RECH_HAUTEUR=FALSE,HAUT_VISEE="",SITUA_VISEE=""),REFERENCEMENT_FACADE[[#This Row],[Cas où rien n''est sélectionné en hauteur]],
IF((HAUT_VISEE&lt;=6),IF(OR(MID(SITUA_VISEE,1,1)="a",MID(SITUA_VISEE,1,1)="b",MID(SITUA_VISEE,1,1)="c"),REFERENCEMENT_FACADE[[#This Row],[≤ 6 m (a à c)]],REFERENCEMENT_FACADE[[#This Row],[≤ 6 m (d)]]),
IF(AND(6&lt;HAUT_VISEE,HAUT_VISEE&lt;=9),IF(OR(MID(SITUA_VISEE,1,1)="a",MID(SITUA_VISEE,1,1)="b",MID(SITUA_VISEE,1,1)="c"),REFERENCEMENT_FACADE[[#This Row],[≤ 9 m (a à c)]],REFERENCEMENT_FACADE[[#This Row],[≤ 9 m (d)]]),
IF(AND(9&lt;HAUT_VISEE,HAUT_VISEE&lt;=10),IF(OR(MID(SITUA_VISEE,1,1)="a",MID(SITUA_VISEE,1,1)="b",MID(SITUA_VISEE,1,1)="c"),REFERENCEMENT_FACADE[[#This Row],[≤ 10 m (a à c)]],REFERENCEMENT_FACADE[[#This Row],[≤ 10 m (d)]]),
IF(AND(10&lt;HAUT_VISEE,HAUT_VISEE&lt;=18),IF(OR(MID(SITUA_VISEE,1,1)="a",MID(SITUA_VISEE,1,1)="b",MID(SITUA_VISEE,1,1)="c"),REFERENCEMENT_FACADE[[#This Row],[≤ 18 m (a à c)]],REFERENCEMENT_FACADE[[#This Row],[≤ 18 m (d)]]),
IF(AND(18&lt;HAUT_VISEE,HAUT_VISEE&lt;=28),IF(OR(MID(SITUA_VISEE,1,1)="a",MID(SITUA_VISEE,1,1)="b",MID(SITUA_VISEE,1,1)="c"),REFERENCEMENT_FACADE[[#This Row],[≤ 28 m (a à c)]],REFERENCEMENT_FACADE[[#This Row],[≤ 28 m (d)]]),
IF(AND(28&lt;HAUT_VISEE,HAUT_VISEE&lt;=34),IF(OR(MID(SITUA_VISEE,1,1)="a",MID(SITUA_VISEE,1,1)="b",MID(SITUA_VISEE,1,1)="c"),REFERENCEMENT_FACADE[[#This Row],[≤ 34 m (a à c)]],REFERENCEMENT_FACADE[[#This Row],[≤ 34 m (d)]]),
IF(AND(34&lt;HAUT_VISEE,HAUT_VISEE&lt;=36),IF(OR(MID(SITUA_VISEE,1,1)="a",MID(SITUA_VISEE,1,1)="b",MID(SITUA_VISEE,1,1)="c"),REFERENCEMENT_FACADE[[#This Row],[≤ 36 m (a à c)]],REFERENCEMENT_FACADE[[#This Row],[≤ 36 m (d)]]),
IF(AND(36&lt;HAUT_VISEE,HAUT_VISEE&lt;=40),IF(OR(MID(SITUA_VISEE,1,1)="a",MID(SITUA_VISEE,1,1)="b",MID(SITUA_VISEE,1,1)="c"),REFERENCEMENT_FACADE[[#This Row],[≤ 40 m (a à c)]],REFERENCEMENT_FACADE[[#This Row],[≤ 40 m (d)]]),
IF(AND(40&lt;HAUT_VISEE,HAUT_VISEE&lt;=50),IF(OR(MID(SITUA_VISEE,1,1)="a",MID(SITUA_VISEE,1,1)="b",MID(SITUA_VISEE,1,1)="c"),REFERENCEMENT_FACADE[[#This Row],[≤ 50 m (a à c)]],REFERENCEMENT_FACADE[[#This Row],[≤ 50 m (d)]])))))))))))</f>
        <v>Nb : Le critère de recherche par hauteur n'étant pas coché ou les données (hauteur ou situation) n'étant pas saisies, l'utilisateur est alerté qu'il peut exister des limites de hauteurs et des dispositions particulières données dans le référentiel technique du procédé qui ne sont pas affichées. 
Le logiciel peut les faire apparaitre, pour ce faire : 
 - la case de recherche en fonction de la hauteur doit être cochée ;
 - les données de hauteur ET de situation du bâtiment doivent être saisies.</v>
      </c>
      <c r="CN74" s="117">
        <f ca="1">REFERENCEMENT_FACADE[[#This Row],[VALIDITE]]</f>
        <v>1</v>
      </c>
      <c r="CO74" s="48">
        <f>IF(RECH_SUPPORT=TRUE,IF(MID(REFERENCEMENT_FACADE[[#This Row],[Colonne support visé]],1,3)="OUI",1,IF(OR(MID(REFERENCEMENT_FACADE[[#This Row],[Colonne support visé]],1,3)="non",MID(REFERENCEMENT_FACADE[[#This Row],[Colonne support visé]],1,2)="SO"),0,0)),1)</f>
        <v>1</v>
      </c>
      <c r="CP74" s="48">
        <f>IF(RECH_HAUTEUR=FALSE,1,IF(AND(MID(REFERENCEMENT_FACADE[[#This Row],[Colonne situation visé]],1,3)="oui",HAUT_VISEE&lt;=REFERENCEMENT_FACADE[[#This Row],[LIMITATION DE HAUTEUR DE FACADE]],HAUT_VISEE&lt;&gt;"",SITUA_VISEE&lt;&gt;""),1,IF(MID(REFERENCEMENT_FACADE[[#This Row],[Colonne situation visé]],1,3)="non",0,"ERREUR")))</f>
        <v>1</v>
      </c>
      <c r="CQ74" s="48">
        <f>IF(RECH_CATEGORIE=FALSE,1,IF(REFERENCEMENT_FACADE[[#This Row],[Colonne catégorie visée]]="ERREUR",0,IF(AND(RECH_CATEGORIE=TRUE,MATCH(VALUE(LEFT(REFERENCEMENT_FACADE[[#This Row],[Colonne zone visée]],1)),LISTE_ZONE_SISMIQUE,0)&gt;=MATCH(ZONE_SIS_VISEE,LISTE_ZONE_SISMIQUE,0),MATCH(REFERENCEMENT_FACADE[[#This Row],[Colonne catégorie visée]],LISTE_CATEGORIE_BATIMENT,0)&gt;=MATCH(CATEG_VISEE,LISTE_CATEGORIE_BATIMENT,0)),1,0)))</f>
        <v>1</v>
      </c>
      <c r="CR74" s="48">
        <f ca="1">IF(REFERENCEMENT_FACADE[[#This Row],[Eligibilité procédé]]&lt;&gt;0,COUNTIF(REFERENCEMENT_FACADE[Eligibilité procédé],"&lt;="&amp;REFERENCEMENT_FACADE[[#This Row],[Eligibilité procédé]])-COUNTIF(REFERENCEMENT_FACADE[Eligibilité procédé],"=0"),ROWS(REFERENCEMENT_FACADE[Ordre]))</f>
        <v>54</v>
      </c>
      <c r="CS74" s="48">
        <f ca="1">IF(COUNTIF((REFERENCEMENT_FACADE[[#This Row],[Validité]:[zone de simicité]]),"&lt;&gt;"&amp;"")=SUM(REFERENCEMENT_FACADE[[#This Row],[Validité]:[zone de simicité]]),ROW(REFERENCEMENT_FACADE[[#This Row],[zone de simicité]]),"")</f>
        <v>74</v>
      </c>
      <c r="CT74" s="48" t="str">
        <f>CONCATENATE(REFERENCEMENT_FACADE[[#This Row],[TYPE DE DOCUMENT DE REFERENCE]]," ",REFERENCEMENT_FACADE[[#This Row],[REF]]," du procédé ",REFERENCEMENT_FACADE[[#This Row],[NOM COMMERCIAL DU PROCEDE]]," : vise la pose sur : ",IF(MID(REFERENCEMENT_FACADE[[#This Row],[COB (NF DTU 31.2)]],1,3)="OUI","COB (NF DTU 31.2) ; ",""),IF(MID(REFERENCEMENT_FACADE[[#This Row],[CLT (Sous AT/DTA)]],1,3)="OUI","CLT (Sous AT/DTA)) ; ",""),IF(MID(REFERENCEMENT_FACADE[[#This Row],[FOB (NF DTU 31.4)]],1,3)="OUI","FOB (NF DTU 31.4) ; ",""),IF(MID(REFERENCEMENT_FACADE[[#This Row],[FOB (Sous AT/DTA/ATEx)]],1,3)="OUI","FOB (Sous AT/DTA/ATEx) ; ",""),"pour une hauteur max de ",REFERENCEMENT_FACADE[[#This Row],[LIMITATION DE HAUTEUR DE FACADE]],"m")</f>
        <v>Avis Technique 2.2/21-1814_V1 du procédé PORCELANOSA KRION LUX® fixation
C-BOLT® : vise la pose sur : COB (NF DTU 31.2) ; CLT (Sous AT/DTA)) ; pour une hauteur max de 10m</v>
      </c>
    </row>
    <row r="75" spans="1:98" s="5" customFormat="1" ht="216" x14ac:dyDescent="0.3">
      <c r="A75" s="121">
        <v>45330</v>
      </c>
      <c r="B75" s="43" t="s">
        <v>124</v>
      </c>
      <c r="C75" s="125" t="s">
        <v>1642</v>
      </c>
      <c r="D75" s="43" t="s">
        <v>122</v>
      </c>
      <c r="E75" s="43" t="s">
        <v>122</v>
      </c>
      <c r="F75" s="43" t="s">
        <v>1560</v>
      </c>
      <c r="G75" s="109" t="s">
        <v>1426</v>
      </c>
      <c r="H75" s="52" t="s">
        <v>27</v>
      </c>
      <c r="I75" s="53" t="s">
        <v>9</v>
      </c>
      <c r="J75" s="39" t="s">
        <v>10</v>
      </c>
      <c r="K75" s="39" t="s">
        <v>10</v>
      </c>
      <c r="L75" s="68" t="str">
        <f>IF(REFERENCEMENT_FACADE[[#This Row],[Charpente bois (NF DTU 31.1)]]="OUI","SO",IF(OR(REFERENCEMENT_FACADE[[#This Row],[FOB (Sous AT/DTA/ATEx)]]="OUI",REFERENCEMENT_FACADE[[#This Row],[FOB (NF DTU 31.4)]]="OUI"),"OUI","SO"))</f>
        <v>SO</v>
      </c>
      <c r="M75" s="54" t="s">
        <v>158</v>
      </c>
      <c r="N75" s="42" t="s">
        <v>9</v>
      </c>
      <c r="O75" s="43" t="s">
        <v>9</v>
      </c>
      <c r="P75" s="43" t="s">
        <v>9</v>
      </c>
      <c r="Q75" s="43" t="s">
        <v>10</v>
      </c>
      <c r="R75" s="43" t="s">
        <v>10</v>
      </c>
      <c r="S75" s="43" t="s">
        <v>10</v>
      </c>
      <c r="T75" s="43" t="s">
        <v>10</v>
      </c>
      <c r="U75" s="43" t="s">
        <v>10</v>
      </c>
      <c r="V75" s="43" t="s">
        <v>10</v>
      </c>
      <c r="W75" s="44" t="s">
        <v>10</v>
      </c>
      <c r="X75" s="45" t="s">
        <v>9</v>
      </c>
      <c r="Y75" s="43" t="s">
        <v>10</v>
      </c>
      <c r="Z75" s="43" t="s">
        <v>10</v>
      </c>
      <c r="AA75" s="43" t="s">
        <v>10</v>
      </c>
      <c r="AB75" s="43" t="s">
        <v>10</v>
      </c>
      <c r="AC75" s="43" t="s">
        <v>10</v>
      </c>
      <c r="AD75" s="43" t="s">
        <v>10</v>
      </c>
      <c r="AE75" s="43" t="s">
        <v>10</v>
      </c>
      <c r="AF75" s="43" t="s">
        <v>10</v>
      </c>
      <c r="AG75" s="44" t="s">
        <v>10</v>
      </c>
      <c r="AH75" s="163"/>
      <c r="AI75" s="164" t="s">
        <v>1561</v>
      </c>
      <c r="AJ75" s="120" t="s">
        <v>1726</v>
      </c>
      <c r="AK75" s="120" t="s">
        <v>1726</v>
      </c>
      <c r="AL75" s="120" t="s">
        <v>1726</v>
      </c>
      <c r="AM75" s="120"/>
      <c r="AN75" s="120"/>
      <c r="AO75" s="120"/>
      <c r="AP75" s="120"/>
      <c r="AQ75" s="120"/>
      <c r="AR75" s="120"/>
      <c r="AS75" s="120"/>
      <c r="AT75" s="120" t="s">
        <v>1726</v>
      </c>
      <c r="AU75" s="120"/>
      <c r="AV75" s="120"/>
      <c r="AW75" s="120"/>
      <c r="AX75" s="120"/>
      <c r="AY75" s="120"/>
      <c r="AZ75" s="120"/>
      <c r="BA75" s="120"/>
      <c r="BB75" s="120"/>
      <c r="BC75" s="120"/>
      <c r="BD75" s="84" t="s">
        <v>1408</v>
      </c>
      <c r="BE75" s="42">
        <v>4</v>
      </c>
      <c r="BF75" s="43" t="s">
        <v>328</v>
      </c>
      <c r="BG75" s="43" t="s">
        <v>328</v>
      </c>
      <c r="BH75" s="43" t="s">
        <v>328</v>
      </c>
      <c r="BI75" s="84" t="s">
        <v>1557</v>
      </c>
      <c r="BJ75" s="40" t="s">
        <v>1394</v>
      </c>
      <c r="BK75" s="158"/>
      <c r="BL75" s="42">
        <v>0</v>
      </c>
      <c r="BM75" s="43" t="s">
        <v>1558</v>
      </c>
      <c r="BN75" s="79" t="s">
        <v>12</v>
      </c>
      <c r="BO75" s="43" t="s">
        <v>1559</v>
      </c>
      <c r="BP75" s="122" t="s">
        <v>1004</v>
      </c>
      <c r="BQ75" s="122">
        <v>45327</v>
      </c>
      <c r="BR75" s="87">
        <v>47786</v>
      </c>
      <c r="BS75" s="123">
        <f ca="1">+(REFERENCEMENT_FACADE[[#This Row],[AVIS LIMITE AU / VALIDITE]]&gt;=TODAY())*1</f>
        <v>1</v>
      </c>
      <c r="BT75" s="43" t="s">
        <v>9</v>
      </c>
      <c r="BU75" s="43" t="str">
        <f ca="1">IF(REFERENCEMENT_FACADE[[#This Row],[ -&gt; AT/DTA : Sur liste verte C2p (OUI/NON)
-&gt; ATex (Avis favorable / Avis défavorable)
-&gt; Autre : SO]]&lt;&gt;"",IF(AND(OR(REFERENCEMENT_FACADE[[#This Row],[ -&gt; AT/DTA : Sur liste verte C2p (OUI/NON)
-&gt; ATex (Avis favorable / Avis défavorable)
-&gt; Autre : SO]]="OUI",REFERENCEMENT_FACADE[[#This Row],[ -&gt; AT/DTA : Sur liste verte C2p (OUI/NON)
-&gt; ATex (Avis favorable / Avis défavorable)
-&gt; Autre : SO]]="FAVORABLE",REFERENCEMENT_FACADE[[#This Row],[ -&gt; AT/DTA : Sur liste verte C2p (OUI/NON)
-&gt; ATex (Avis favorable / Avis défavorable)
-&gt; Autre : SO]]="SO
(DTU)",REFERENCEMENT_FACADE[[#This Row],[ -&gt; AT/DTA : Sur liste verte C2p (OUI/NON)
-&gt; ATex (Avis favorable / Avis défavorable)
-&gt; Autre : SO]]="SO 
(RECO -RAGE)",REFERENCEMENT_FACADE[[#This Row],[ -&gt; AT/DTA : Sur liste verte C2p (OUI/NON)
-&gt; ATex (Avis favorable / Avis défavorable)
-&gt; Autre : SO]]="OUI AVEC UN SUIVI DU RETOUR D'EXPERIENCE",
REFERENCEMENT_FACADE[[#This Row],[ -&gt; AT/DTA : Sur liste verte C2p (OUI/NON)
-&gt; ATex (Avis favorable / Avis défavorable)
-&gt; Autre : SO]]="SO 
(RP)"),REFERENCEMENT_FACADE[[#This Row],[VALIDITE]]=1),"TC",IF(REFERENCEMENT_FACADE[[#This Row],[VALIDITE]]=0,"TNC"&amp;CHAR(10)&amp;"(L'évaluation technique n'est plus valide)",IF(REFERENCEMENT_FACADE[[#This Row],[TYPE DE DOCUMENT DE REFERENCE]]="Appréciation Technique de Transition","TNC"&amp;CHAR(10)&amp;"(Les Appréciations Techniques de Transition ne sont pas reconnues en technique courante)",IF(REFERENCEMENT_FACADE[[#This Row],[ -&gt; AT/DTA : Sur liste verte C2p (OUI/NON)
-&gt; ATex (Avis favorable / Avis défavorable)
-&gt; Autre : SO]]="NON (EVALUATION RECENTE)","TNC"&amp;CHAR(10)&amp;"(Non sur liste verte de la C2p à date de référencement / EVALUATION RECENTE)","TNC"&amp;CHAR(10)&amp;"(N'est pas sur liste verte de la C2p à date du référencement)")))))</f>
        <v>TC</v>
      </c>
      <c r="BV75" s="44"/>
      <c r="BW75" s="42"/>
      <c r="BX75" s="43"/>
      <c r="BY75" s="44"/>
      <c r="BZ75" s="57"/>
      <c r="CA75" s="134" t="s">
        <v>1562</v>
      </c>
      <c r="CB75" s="134"/>
      <c r="CC75" s="48" t="str">
        <f>IF(OR(REFERENCEMENT_FACADE[[#This Row],[TYPE DE DOCUMENT DE REFERENCE]]="Document d'Application Technique (DTA)",REFERENCEMENT_FACADE[[#This Row],[TYPE DE DOCUMENT DE REFERENCE]]="Avis Technique"),CONCATENATE("https://evaluation.cstb.fr/fr/avis-technique/detail/",SUBSTITUTE(REFERENCEMENT_FACADE[[#This Row],[REF]],"/","-"),"/"),IF(REFERENCEMENT_FACADE[[#This Row],[TYPE DE DOCUMENT DE REFERENCE]]=("Appréciation Technique d'Expérimentation (ATEx cas a)"),CONCATENATE("https://evaluation.cstb.fr/fr/appreciation-technique-expertise-atex/detail/",SUBSTITUTE(REFERENCEMENT_FACADE[[#This Row],[REF]],"_","-"),"/"),CONCATENATE("https://evaluation.cstb.fr/fr/appreciation-technique-transition-att/download/att-",SUBSTITUTE(SUBSTITUTE(REFERENCEMENT_FACADE[[#This Row],[REF]],"/","-"),"_","-"),"/")))</f>
        <v>https://evaluation.cstb.fr/fr/avis-technique/detail/2.2-15-1679_V2/</v>
      </c>
      <c r="CD75" s="48"/>
      <c r="CE75" s="48" t="str">
        <f>CONCATENATE(IF(REFERENCEMENT_FACADE[[#This Row],[Ancienne version]]=""," ",CONCATENATE(IF(OR(REFERENCEMENT_FACADE[[#This Row],[TYPE DE DOCUMENT DE REFERENCE]]="Avis Technique",REFERENCEMENT_FACADE[[#This Row],[TYPE DE DOCUMENT DE REFERENCE]]="ATEx"),"L'","Le "),REFERENCEMENT_FACADE[[#This Row],[TYPE DE DOCUMENT DE REFERENCE]]," n°",REFERENCEMENT_FACADE[[#This Row],[REF]]," annule et remplace ",IF(OR(REFERENCEMENT_FACADE[[#This Row],[TYPE DE DOCUMENT DE REFERENCE]]="Avis Technique",REFERENCEMENT_FACADE[[#This Row],[TYPE DE DOCUMENT DE REFERENCE]]="ATEx"),"l' ","le "),REFERENCEMENT_FACADE[[#This Row],[TYPE DE DOCUMENT DE REFERENCE]]," n° ",REFERENCEMENT_FACADE[[#This Row],[Ancienne version]])),
IF(AND(REFERENCEMENT_FACADE[[#This Row],[Ancienne version]]&lt;&gt;"",REFERENCEMENT_FACADE[[#This Row],[ -&gt; AT/DTA : Sur liste verte C2p (OUI/NON)
-&gt; ATex (Avis favorable / Avis défavorable)
-&gt; Autre : SO]]="OUI"),CHAR(10),""),
IF(REFERENCEMENT_FACADE[[#This Row],[ -&gt; AT/DTA : Sur liste verte C2p (OUI/NON)
-&gt; ATex (Avis favorable / Avis défavorable)
-&gt; Autre : SO]]="OUI","Sur liste verte de la C2p à la date du référencement",""))</f>
        <v xml:space="preserve"> Sur liste verte de la C2p à la date du référencement</v>
      </c>
      <c r="CF75" s="48" t="str">
        <f>IF((SUPP_VISE=LISTES!$Q$2),REFERENCEMENT_FACADE[[#This Row],[Charpente bois (NF DTU 31.1)]],
IF((SUPP_VISE=LISTES!$Q$3),REFERENCEMENT_FACADE[[#This Row],[COB (NF DTU 31.2)]],
IF((SUPP_VISE=LISTES!$Q$4),REFERENCEMENT_FACADE[[#This Row],[FOB (NF DTU 31.4)]],
IF((SUPP_VISE=LISTES!$Q$5),REFERENCEMENT_FACADE[[#This Row],[FOB (Sous AT/DTA/ATEx)]],
IF((SUPP_VISE=LISTES!$Q$6),REFERENCEMENT_FACADE[[#This Row],[FOB (NF DTU 31.4 et/ou Sous AT/DTA/Atex)]],
IF((SUPP_VISE=LISTES!$Q$7),REFERENCEMENT_FACADE[[#This Row],[CLT (Sous AT/DTA)]],"ERREUR"))))))</f>
        <v>ERREUR</v>
      </c>
      <c r="CG75" s="48" t="str">
        <f>IF((HAUT_VISEE&lt;=6),IF(OR(MID(SITUA_VISEE,1,1)="a",MID(SITUA_VISEE,1,1)="b",MID(SITUA_VISEE,1,1)="c"),REFERENCEMENT_FACADE[[#This Row],[≤ 6 m (situation a à c)]],REFERENCEMENT_FACADE[[#This Row],[≤ 6 m (situation d)]]),
IF(AND(6&lt;HAUT_VISEE,HAUT_VISEE&lt;=9),IF(OR(MID(SITUA_VISEE,1,1)="a",MID(SITUA_VISEE,1,1)="b",MID(SITUA_VISEE,1,1)="c"),REFERENCEMENT_FACADE[[#This Row],[≤ 9 m (situation a à c)]],REFERENCEMENT_FACADE[[#This Row],[≤ 9 m (situation d)]]),
IF(AND(9&lt;HAUT_VISEE,HAUT_VISEE&lt;=10),IF(OR(MID(SITUA_VISEE,1,1)="a",MID(SITUA_VISEE,1,1)="b",MID(SITUA_VISEE,1,1)="c"),REFERENCEMENT_FACADE[[#This Row],[≤ 10 m (situation a à c)]],REFERENCEMENT_FACADE[[#This Row],[≤ 10 m (situation d)]]),
IF(AND(10&lt;HAUT_VISEE,HAUT_VISEE&lt;=18),IF(OR(MID(SITUA_VISEE,1,1)="a",MID(SITUA_VISEE,1,1)="b",MID(SITUA_VISEE,1,1)="c"),REFERENCEMENT_FACADE[[#This Row],[≤ 15 m (situation a à c)]],REFERENCEMENT_FACADE[[#This Row],[≤ 15 m (situation d)]]),
IF(AND(10&lt;HAUT_VISEE,HAUT_VISEE&lt;=18),IF(OR(MID(SITUA_VISEE,1,1)="a",MID(SITUA_VISEE,1,1)="b",MID(SITUA_VISEE,1,1)="c"),REFERENCEMENT_FACADE[[#This Row],[≤ 18 m (situation a à c)]],REFERENCEMENT_FACADE[[#This Row],[≤ 18 m (situation d)]]),
IF(AND(18&lt;HAUT_VISEE,HAUT_VISEE&lt;=28),IF(OR(MID(SITUA_VISEE,1,1)="a",MID(SITUA_VISEE,1,1)="b",MID(SITUA_VISEE,1,1)="c"),REFERENCEMENT_FACADE[[#This Row],[≤ 28 m (situation a à c)]],REFERENCEMENT_FACADE[[#This Row],[≤ 28 m (situation d)]]),
IF(AND(28&lt;HAUT_VISEE,HAUT_VISEE&lt;=34),IF(OR(MID(SITUA_VISEE,1,1)="a",MID(SITUA_VISEE,1,1)="b",MID(SITUA_VISEE,1,1)="c"),REFERENCEMENT_FACADE[[#This Row],[≤ 34 m (situation a à c)]],REFERENCEMENT_FACADE[[#This Row],[≤ 34 m (situation d)]]),
IF(AND(34&lt;HAUT_VISEE,HAUT_VISEE&lt;=36),IF(OR(MID(SITUA_VISEE,1,1)="a",MID(SITUA_VISEE,1,1)="b",MID(SITUA_VISEE,1,1)="c"),REFERENCEMENT_FACADE[[#This Row],[≤ 36 m (situation a à c)]],REFERENCEMENT_FACADE[[#This Row],[≤ 36 m (situation d)]]),
IF(AND(36&lt;HAUT_VISEE,HAUT_VISEE&lt;=40),IF(OR(MID(SITUA_VISEE,1,1)="a",MID(SITUA_VISEE,1,1)="b",MID(SITUA_VISEE,1,1)="c"),REFERENCEMENT_FACADE[[#This Row],[≤ 40 m (situation a à c)]],REFERENCEMENT_FACADE[[#This Row],[≤ 40 m (situation d)]]),
IF(AND(40&lt;HAUT_VISEE,HAUT_VISEE&lt;=50),IF(OR(MID(SITUA_VISEE,1,1)="a",MID(SITUA_VISEE,1,1)="b",MID(SITUA_VISEE,1,1)="c"),REFERENCEMENT_FACADE[[#This Row],[≤ 50 m (situation a à c)]],REFERENCEMENT_FACADE[[#This Row],[≤ 50 m (situation d)]]),"ERREUR"))))))))))</f>
        <v>OUI</v>
      </c>
      <c r="CH75" s="48">
        <f>IF(MID(SITUA_VISEE,1,1)="d",
IF(MID(REFERENCEMENT_FACADE[[#This Row],[≤ 50 m (situation d)]],1,3)="OUI",50,IF(MID(REFERENCEMENT_FACADE[[#This Row],[≤ 40 m (situation d)]],1,3)="OUI",40,IF(MID(REFERENCEMENT_FACADE[[#This Row],[≤ 36 m (situation d)]],1,3)="OUI",36,IF(MID(REFERENCEMENT_FACADE[[#This Row],[≤ 34 m (situation d)]],1,3)="OUI",34,IF(MID(REFERENCEMENT_FACADE[[#This Row],[≤ 28 m (situation d)]],1,3)="OUI",28,IF(MID(REFERENCEMENT_FACADE[[#This Row],[≤ 18 m (situation d)]],1,3)="OUI",18,IF(MID(REFERENCEMENT_FACADE[[#This Row],[≤ 15 m (situation d)]],1,3)="OUI",15,IF(MID(REFERENCEMENT_FACADE[[#This Row],[≤ 10 m (situation d)]],1,3)="OUI",10,IF(MID(REFERENCEMENT_FACADE[[#This Row],[≤ 9 m (situation d)]],1,3)="OUI",9,IF(MID(REFERENCEMENT_FACADE[[#This Row],[≤ 6 m (situation d)]],1,3)="OUI",6,"")))))))))),
IF(MID(REFERENCEMENT_FACADE[[#This Row],[≤ 50 m (situation a à c)]],1,3)="OUI",50,IF(MID(REFERENCEMENT_FACADE[[#This Row],[≤ 40 m (situation a à c)]],1,3)="OUI",40,IF(MID(REFERENCEMENT_FACADE[[#This Row],[≤ 36 m (situation a à c)]],1,3)="OUI",36,IF(MID(REFERENCEMENT_FACADE[[#This Row],[≤ 34 m (situation a à c)]],1,3)="OUI",34,IF(MID(REFERENCEMENT_FACADE[[#This Row],[≤ 28 m (situation a à c)]],1,3)="OUI",28,IF(MID(REFERENCEMENT_FACADE[[#This Row],[≤ 18 m (situation a à c)]],1,3)="OUI",18,IF(MID(REFERENCEMENT_FACADE[[#This Row],[≤ 15 m (situation a à c)]],1,3)="OUI",15,IF(MID(REFERENCEMENT_FACADE[[#This Row],[≤ 10 m (situation a à c)]],1,3)="OUI",10,IF(MID(REFERENCEMENT_FACADE[[#This Row],[≤ 9 m (situation a à c)]],1,3)="OUI",9,IF(MID(REFERENCEMENT_FACADE[[#This Row],[≤ 6 m (situation a à c)]],1,3)="OUI",6,"")))))))))))</f>
        <v>10</v>
      </c>
      <c r="CI75" s="48" t="str">
        <f>IF(RECH_CATEGORIE=TRUE,IF((CATEG_VISEE=LISTES!$O$2),REFERENCEMENT_FACADE[[#This Row],[I]],
IF((CATEG_VISEE=LISTES!$O$3),REFERENCEMENT_FACADE[[#This Row],[II]],
IF((CATEG_VISEE=LISTES!$O$4),REFERENCEMENT_FACADE[[#This Row],[III]],
IF((CATEG_VISEE=LISTES!$O$5),REFERENCEMENT_FACADE[[#This Row],[IV]],"ERREUR")))),
REFERENCEMENT_FACADE[[#This Row],[I]]&amp;CHAR(10)&amp;REFERENCEMENT_FACADE[[#This Row],[II]]&amp;CHAR(10)&amp;REFERENCEMENT_FACADE[[#This Row],[III]]&amp;CHAR(10)&amp;REFERENCEMENT_FACADE[[#This Row],[IV]])</f>
        <v>4
4**
4**
4**</v>
      </c>
      <c r="CJ75" s="48" t="str">
        <f>IF(RECH_CATEGORIE=TRUE,IF(OR(REFERENCEMENT_FACADE[[#This Row],[I]]="NC",REFERENCEMENT_FACADE[[#This Row],[II]]="NC",REFERENCEMENT_FACADE[[#This Row],[III]]="NC",REFERENCEMENT_FACADE[[#This Row],[IV]]="NC"),"ERREUR",IF(MID(ZONE_SIS_VISEE,1,1)&lt;=MID(REFERENCEMENT_FACADE[[#This Row],[IV]],1,1),REFERENCEMENT_FACADE[[#Headers],[IV]],IF(MID(ZONE_SIS_VISEE,1,1)&lt;=MID(REFERENCEMENT_FACADE[[#This Row],[III]],1,1),REFERENCEMENT_FACADE[[#Headers],[III]],IF(MID(ZONE_SIS_VISEE,1,1)&lt;=MID(REFERENCEMENT_FACADE[[#This Row],[II]],1,1),REFERENCEMENT_FACADE[[#Headers],[II]],IF(MID(ZONE_SIS_VISEE,1,1)&lt;=MID(REFERENCEMENT_FACADE[[#This Row],[I]],1,1),REFERENCEMENT_FACADE[[#Headers],[I]],""))))),
REFERENCEMENT_FACADE[[#Headers],[I]]&amp;CHAR(10)&amp;REFERENCEMENT_FACADE[[#Headers],[II]]&amp;CHAR(10)&amp;REFERENCEMENT_FACADE[[#Headers],[III]]&amp;CHAR(10)&amp;REFERENCEMENT_FACADE[[#Headers],[IV]])</f>
        <v>I
II
III
IV</v>
      </c>
      <c r="CK75" s="48" t="str">
        <f>CONCATENATE(IF(MID(REFERENCEMENT_FACADE[[#This Row],[Charpente bois (NF DTU 31.1)]],1,3)="oui",LISTES!$Q$2,""),IF(AND(MID(REFERENCEMENT_FACADE[[#This Row],[COB (NF DTU 31.2)]],1,3)="oui",MID(REFERENCEMENT_FACADE[[#This Row],[Charpente bois (NF DTU 31.1)]],1,3)="oui")," / ",""),IF(MID(REFERENCEMENT_FACADE[[#This Row],[COB (NF DTU 31.2)]],1,3)="oui",LISTES!$Q$3,""),IF(OR(AND(MID(REFERENCEMENT_FACADE[[#This Row],[COB (NF DTU 31.2)]],1,3)="oui",MID(REFERENCEMENT_FACADE[[#This Row],[FOB (NF DTU 31.4)]],1,3)="oui"),AND(MID(REFERENCEMENT_FACADE[[#This Row],[COB (NF DTU 31.2)]],1,3)="oui",MID(REFERENCEMENT_FACADE[[#This Row],[CLT (Sous AT/DTA)]],1,3)="oui"))," / ",""),IF(MID(REFERENCEMENT_FACADE[[#This Row],[FOB (NF DTU 31.4)]],1,3)="oui",LISTES!$Q$4,""),IF(AND(MID(REFERENCEMENT_FACADE[[#This Row],[CLT (Sous AT/DTA)]],1,3)="oui",MID(REFERENCEMENT_FACADE[[#This Row],[FOB (NF DTU 31.4)]],1,3)="oui")," / ",""),IF(MID(REFERENCEMENT_FACADE[[#This Row],[CLT (Sous AT/DTA)]],1,3)="oui",LISTES!$Q$7,IF(MID(REFERENCEMENT_FACADE[[#This Row],[FOB (Sous AT/DTA/ATEx)]],1,3)="oui",LISTES!$Q$5,"")))</f>
        <v>COB (NF DTU 31.2) / CLT (Sous AT/DTA)</v>
      </c>
      <c r="CL75" s="48" t="str">
        <f>IF(AND(RECH_HAUTEUR=TRUE,HAUT_VISEE&lt;&gt;"",SITUA_VISEE&lt;&gt;""),IF(MID(SITUA_VISEE,1,1)="d",
IF(MID(REFERENCEMENT_FACADE[[#This Row],[≤ 50 m (situation d)]],1,3)="OUI","≤ 50 m",IF(MID(REFERENCEMENT_FACADE[[#This Row],[≤ 40 m (situation d)]],1,3)="OUI","≤ 40 m",IF(MID(REFERENCEMENT_FACADE[[#This Row],[≤ 36 m (situation d)]],1,3)="OUI","≤ 36 m",IF(MID(REFERENCEMENT_FACADE[[#This Row],[≤ 34 m (situation d)]],1,3)="OUI","≤ 34 m",IF(MID(REFERENCEMENT_FACADE[[#This Row],[≤ 28 m (situation d)]],1,3)="OUI","≤ 28 m",IF(MID(REFERENCEMENT_FACADE[[#This Row],[≤ 18 m (situation d)]],1,3)="OUI","≤ 18 m",IF(MID(REFERENCEMENT_FACADE[[#This Row],[≤ 15 m (situation d)]],1,3)="OUI","≤ 15 m",IF(MID(REFERENCEMENT_FACADE[[#This Row],[≤ 10 m (situation d)]],1,3)="OUI","≤ 10 m",IF(MID(REFERENCEMENT_FACADE[[#This Row],[≤ 9 m (situation d)]],1,3)="OUI","≤ 9 m",IF(MID(REFERENCEMENT_FACADE[[#This Row],[≤ 6 m (situation d)]],1,3)="OUI","≤ 6 m","")))))))))),
IF(MID(REFERENCEMENT_FACADE[[#This Row],[≤ 50 m (situation a à c)]],1,3)="OUI","≤ 50 m",IF(MID(REFERENCEMENT_FACADE[[#This Row],[≤ 40 m (situation a à c)]],1,3)="OUI","≤ 40 m",IF(MID(REFERENCEMENT_FACADE[[#This Row],[≤ 36 m (situation a à c)]],1,3)="OUI","≤ 36 m",IF(MID(REFERENCEMENT_FACADE[[#This Row],[≤ 34 m (situation a à c)]],1,3)="OUI","≤ 34 m",IF(MID(REFERENCEMENT_FACADE[[#This Row],[≤ 28 m (situation a à c)]],1,3)="OUI","≤ 28 m",IF(MID(REFERENCEMENT_FACADE[[#This Row],[≤ 18 m (situation a à c)]],1,3)="OUI","≤ 18 m",IF(MID(REFERENCEMENT_FACADE[[#This Row],[≤ 15 m (situation a à c)]],1,3)="OUI","≤ 15 m",IF(MID(REFERENCEMENT_FACADE[[#This Row],[≤ 10 m (situation a à c)]],1,3)="OUI","≤ 10 m",IF(MID(REFERENCEMENT_FACADE[[#This Row],[≤ 9 m (situation a à c)]],1,3)="OUI","≤ 9 m",IF(MID(REFERENCEMENT_FACADE[[#This Row],[≤ 6 m (situation a à c)]],1,3)="OUI","≤ 6 m",""))))))))))),
CONCATENATE(IF(MID(REFERENCEMENT_FACADE[[#This Row],[≤ 50 m (situation a à c)]],1,3)="OUI","(Situation a à c) h≤ 50 m"&amp;CHAR(10),IF(MID(REFERENCEMENT_FACADE[[#This Row],[≤ 40 m (situation a à c)]],1,3)="OUI","(Situation a à c) h≤ 40 m"&amp;CHAR(10),IF(MID(REFERENCEMENT_FACADE[[#This Row],[≤ 36 m (situation a à c)]],1,3)="OUI","(Situation a à c) h≤ 36 m"&amp;CHAR(10),IF(MID(REFERENCEMENT_FACADE[[#This Row],[≤ 34 m (situation a à c)]],1,3)="OUI","(Situation a à c) h≤ 34 m"&amp;CHAR(10),IF(MID(REFERENCEMENT_FACADE[[#This Row],[≤ 28 m (situation a à c)]],1,3)="OUI","(Situation a à c) h≤ 28 m"&amp;CHAR(10),IF(MID(REFERENCEMENT_FACADE[[#This Row],[≤ 18 m (situation a à c)]],1,3)="OUI","(Situation a à c) h≤ 18 m"&amp;CHAR(10),IF(MID(REFERENCEMENT_FACADE[[#This Row],[≤ 15 m (situation a à c)]],1,3)="OUI","(Situation a à c) h≤ 15 m"&amp;CHAR(10),IF(MID(REFERENCEMENT_FACADE[[#This Row],[≤ 10 m (situation a à c)]],1,3)="OUI","(Situation a à c) h≤ 10 m"&amp;CHAR(10),IF(MID(REFERENCEMENT_FACADE[[#This Row],[≤ 9 m (situation a à c)]],1,3)="OUI","(Situation a à c) h≤ 9 m"&amp;CHAR(10),IF(MID(REFERENCEMENT_FACADE[[#This Row],[≤ 6 m (situation a à c)]],1,3)="OUI","(Situation a à c) h≤ 6 m"&amp;CHAR(10),"")))))))))),IF(MID(REFERENCEMENT_FACADE[[#This Row],[≤ 50 m (situation d)]],1,3)="OUI","(Situation d) h≤ 50 m",IF(MID(REFERENCEMENT_FACADE[[#This Row],[≤ 40 m (situation d)]],1,3)="OUI","(Situation d) h≤ 40 m",IF(MID(REFERENCEMENT_FACADE[[#This Row],[≤ 36 m (situation d)]],1,3)="OUI","(Situation d) h≤ 36 m",IF(MID(REFERENCEMENT_FACADE[[#This Row],[≤ 34 m (situation d)]],1,3)="OUI","(Situation d) h≤ 34 m",IF(MID(REFERENCEMENT_FACADE[[#This Row],[≤ 28 m (situation d)]],1,3)="OUI","(Situation d) h≤ 28 m",IF(MID(REFERENCEMENT_FACADE[[#This Row],[≤ 18 m (situation d)]],1,3)="OUI","(Situation d) h≤ 18 m",IF(MID(REFERENCEMENT_FACADE[[#This Row],[≤ 15 m (situation d)]],1,3)="OUI","(Situation d) h≤ 15 m",IF(MID(REFERENCEMENT_FACADE[[#This Row],[≤ 10 m (situation d)]],1,3)="OUI","(Situation d) h≤ 10 m",IF(MID(REFERENCEMENT_FACADE[[#This Row],[≤ 9 m (situation d)]],1,3)="OUI","(Situation d) h≤ 9 m",IF(MID(REFERENCEMENT_FACADE[[#This Row],[≤ 6 m (situation d)]],1,3)="OUI","(Situation d) h≤ 6 m",""))))))))))))</f>
        <v>(Situation a à c) h≤ 10 m
(Situation d) h≤ 6 m</v>
      </c>
      <c r="CM75" s="48" t="str">
        <f>IF(OR(RECH_HAUTEUR=FALSE,HAUT_VISEE="",SITUA_VISEE=""),REFERENCEMENT_FACADE[[#This Row],[Cas où rien n''est sélectionné en hauteur]],
IF((HAUT_VISEE&lt;=6),IF(OR(MID(SITUA_VISEE,1,1)="a",MID(SITUA_VISEE,1,1)="b",MID(SITUA_VISEE,1,1)="c"),REFERENCEMENT_FACADE[[#This Row],[≤ 6 m (a à c)]],REFERENCEMENT_FACADE[[#This Row],[≤ 6 m (d)]]),
IF(AND(6&lt;HAUT_VISEE,HAUT_VISEE&lt;=9),IF(OR(MID(SITUA_VISEE,1,1)="a",MID(SITUA_VISEE,1,1)="b",MID(SITUA_VISEE,1,1)="c"),REFERENCEMENT_FACADE[[#This Row],[≤ 9 m (a à c)]],REFERENCEMENT_FACADE[[#This Row],[≤ 9 m (d)]]),
IF(AND(9&lt;HAUT_VISEE,HAUT_VISEE&lt;=10),IF(OR(MID(SITUA_VISEE,1,1)="a",MID(SITUA_VISEE,1,1)="b",MID(SITUA_VISEE,1,1)="c"),REFERENCEMENT_FACADE[[#This Row],[≤ 10 m (a à c)]],REFERENCEMENT_FACADE[[#This Row],[≤ 10 m (d)]]),
IF(AND(10&lt;HAUT_VISEE,HAUT_VISEE&lt;=18),IF(OR(MID(SITUA_VISEE,1,1)="a",MID(SITUA_VISEE,1,1)="b",MID(SITUA_VISEE,1,1)="c"),REFERENCEMENT_FACADE[[#This Row],[≤ 18 m (a à c)]],REFERENCEMENT_FACADE[[#This Row],[≤ 18 m (d)]]),
IF(AND(18&lt;HAUT_VISEE,HAUT_VISEE&lt;=28),IF(OR(MID(SITUA_VISEE,1,1)="a",MID(SITUA_VISEE,1,1)="b",MID(SITUA_VISEE,1,1)="c"),REFERENCEMENT_FACADE[[#This Row],[≤ 28 m (a à c)]],REFERENCEMENT_FACADE[[#This Row],[≤ 28 m (d)]]),
IF(AND(28&lt;HAUT_VISEE,HAUT_VISEE&lt;=34),IF(OR(MID(SITUA_VISEE,1,1)="a",MID(SITUA_VISEE,1,1)="b",MID(SITUA_VISEE,1,1)="c"),REFERENCEMENT_FACADE[[#This Row],[≤ 34 m (a à c)]],REFERENCEMENT_FACADE[[#This Row],[≤ 34 m (d)]]),
IF(AND(34&lt;HAUT_VISEE,HAUT_VISEE&lt;=36),IF(OR(MID(SITUA_VISEE,1,1)="a",MID(SITUA_VISEE,1,1)="b",MID(SITUA_VISEE,1,1)="c"),REFERENCEMENT_FACADE[[#This Row],[≤ 36 m (a à c)]],REFERENCEMENT_FACADE[[#This Row],[≤ 36 m (d)]]),
IF(AND(36&lt;HAUT_VISEE,HAUT_VISEE&lt;=40),IF(OR(MID(SITUA_VISEE,1,1)="a",MID(SITUA_VISEE,1,1)="b",MID(SITUA_VISEE,1,1)="c"),REFERENCEMENT_FACADE[[#This Row],[≤ 40 m (a à c)]],REFERENCEMENT_FACADE[[#This Row],[≤ 40 m (d)]]),
IF(AND(40&lt;HAUT_VISEE,HAUT_VISEE&lt;=50),IF(OR(MID(SITUA_VISEE,1,1)="a",MID(SITUA_VISEE,1,1)="b",MID(SITUA_VISEE,1,1)="c"),REFERENCEMENT_FACADE[[#This Row],[≤ 50 m (a à c)]],REFERENCEMENT_FACADE[[#This Row],[≤ 50 m (d)]])))))))))))</f>
        <v>Nb : Le critère de recherche par hauteur n'étant pas coché ou les données (hauteur ou situation) n'étant pas saisies, l'utilisateur est alerté qu'il peut exister des limites de hauteurs et des dispositions particulières données dans le référentiel technique du procédé qui ne sont pas affichées. 
Le logiciel peut les faire apparaitre, pour ce faire : 
 - la case de recherche en fonction de la hauteur doit être cochée ;
 - les données de hauteur ET de situation du bâtiment doivent être saisies.</v>
      </c>
      <c r="CN75" s="117">
        <f ca="1">REFERENCEMENT_FACADE[[#This Row],[VALIDITE]]</f>
        <v>1</v>
      </c>
      <c r="CO75" s="48">
        <f>IF(RECH_SUPPORT=TRUE,IF(MID(REFERENCEMENT_FACADE[[#This Row],[Colonne support visé]],1,3)="OUI",1,IF(OR(MID(REFERENCEMENT_FACADE[[#This Row],[Colonne support visé]],1,3)="non",MID(REFERENCEMENT_FACADE[[#This Row],[Colonne support visé]],1,2)="SO"),0,0)),1)</f>
        <v>1</v>
      </c>
      <c r="CP75" s="48">
        <f>IF(RECH_HAUTEUR=FALSE,1,IF(AND(MID(REFERENCEMENT_FACADE[[#This Row],[Colonne situation visé]],1,3)="oui",HAUT_VISEE&lt;=REFERENCEMENT_FACADE[[#This Row],[LIMITATION DE HAUTEUR DE FACADE]],HAUT_VISEE&lt;&gt;"",SITUA_VISEE&lt;&gt;""),1,IF(MID(REFERENCEMENT_FACADE[[#This Row],[Colonne situation visé]],1,3)="non",0,"ERREUR")))</f>
        <v>1</v>
      </c>
      <c r="CQ75" s="48">
        <f>IF(RECH_CATEGORIE=FALSE,1,IF(REFERENCEMENT_FACADE[[#This Row],[Colonne catégorie visée]]="ERREUR",0,IF(AND(RECH_CATEGORIE=TRUE,MATCH(VALUE(LEFT(REFERENCEMENT_FACADE[[#This Row],[Colonne zone visée]],1)),LISTE_ZONE_SISMIQUE,0)&gt;=MATCH(ZONE_SIS_VISEE,LISTE_ZONE_SISMIQUE,0),MATCH(REFERENCEMENT_FACADE[[#This Row],[Colonne catégorie visée]],LISTE_CATEGORIE_BATIMENT,0)&gt;=MATCH(CATEG_VISEE,LISTE_CATEGORIE_BATIMENT,0)),1,0)))</f>
        <v>1</v>
      </c>
      <c r="CR75" s="48">
        <f ca="1">IF(REFERENCEMENT_FACADE[[#This Row],[Eligibilité procédé]]&lt;&gt;0,COUNTIF(REFERENCEMENT_FACADE[Eligibilité procédé],"&lt;="&amp;REFERENCEMENT_FACADE[[#This Row],[Eligibilité procédé]])-COUNTIF(REFERENCEMENT_FACADE[Eligibilité procédé],"=0"),ROWS(REFERENCEMENT_FACADE[Ordre]))</f>
        <v>55</v>
      </c>
      <c r="CS75" s="48">
        <f ca="1">IF(COUNTIF((REFERENCEMENT_FACADE[[#This Row],[Validité]:[zone de simicité]]),"&lt;&gt;"&amp;"")=SUM(REFERENCEMENT_FACADE[[#This Row],[Validité]:[zone de simicité]]),ROW(REFERENCEMENT_FACADE[[#This Row],[zone de simicité]]),"")</f>
        <v>75</v>
      </c>
      <c r="CT75" s="48" t="str">
        <f>CONCATENATE(REFERENCEMENT_FACADE[[#This Row],[TYPE DE DOCUMENT DE REFERENCE]]," ",REFERENCEMENT_FACADE[[#This Row],[REF]]," du procédé ",REFERENCEMENT_FACADE[[#This Row],[NOM COMMERCIAL DU PROCEDE]]," : vise la pose sur : ",IF(MID(REFERENCEMENT_FACADE[[#This Row],[COB (NF DTU 31.2)]],1,3)="OUI","COB (NF DTU 31.2) ; ",""),IF(MID(REFERENCEMENT_FACADE[[#This Row],[CLT (Sous AT/DTA)]],1,3)="OUI","CLT (Sous AT/DTA)) ; ",""),IF(MID(REFERENCEMENT_FACADE[[#This Row],[FOB (NF DTU 31.4)]],1,3)="OUI","FOB (NF DTU 31.4) ; ",""),IF(MID(REFERENCEMENT_FACADE[[#This Row],[FOB (Sous AT/DTA/ATEx)]],1,3)="OUI","FOB (Sous AT/DTA/ATEx) ; ",""),"pour une hauteur max de ",REFERENCEMENT_FACADE[[#This Row],[LIMITATION DE HAUTEUR DE FACADE]],"m")</f>
        <v>Avis Technique 2.2/15-1679_V2 du procédé CAREA Insert : vise la pose sur : COB (NF DTU 31.2) ; CLT (Sous AT/DTA)) ; pour une hauteur max de 10m</v>
      </c>
    </row>
    <row r="76" spans="1:98" s="5" customFormat="1" ht="216" x14ac:dyDescent="0.3">
      <c r="A76" s="141">
        <v>44893</v>
      </c>
      <c r="B76" s="43" t="s">
        <v>124</v>
      </c>
      <c r="C76" s="125" t="s">
        <v>1642</v>
      </c>
      <c r="D76" s="79" t="s">
        <v>122</v>
      </c>
      <c r="E76" s="79" t="s">
        <v>1683</v>
      </c>
      <c r="F76" s="43" t="s">
        <v>1454</v>
      </c>
      <c r="G76" s="109" t="s">
        <v>1426</v>
      </c>
      <c r="H76" s="52" t="s">
        <v>27</v>
      </c>
      <c r="I76" s="82" t="s">
        <v>9</v>
      </c>
      <c r="J76" s="39" t="s">
        <v>10</v>
      </c>
      <c r="K76" s="39" t="s">
        <v>10</v>
      </c>
      <c r="L76" s="68" t="str">
        <f>IF(REFERENCEMENT_FACADE[[#This Row],[Charpente bois (NF DTU 31.1)]]="OUI","SO",IF(OR(REFERENCEMENT_FACADE[[#This Row],[FOB (Sous AT/DTA/ATEx)]]="OUI",REFERENCEMENT_FACADE[[#This Row],[FOB (NF DTU 31.4)]]="OUI"),"OUI","SO"))</f>
        <v>SO</v>
      </c>
      <c r="M76" s="65" t="s">
        <v>9</v>
      </c>
      <c r="N76" s="42" t="s">
        <v>9</v>
      </c>
      <c r="O76" s="43" t="s">
        <v>9</v>
      </c>
      <c r="P76" s="43" t="s">
        <v>9</v>
      </c>
      <c r="Q76" s="43" t="s">
        <v>357</v>
      </c>
      <c r="R76" s="43" t="s">
        <v>357</v>
      </c>
      <c r="S76" s="43" t="s">
        <v>10</v>
      </c>
      <c r="T76" s="43" t="s">
        <v>10</v>
      </c>
      <c r="U76" s="43" t="s">
        <v>10</v>
      </c>
      <c r="V76" s="43" t="s">
        <v>10</v>
      </c>
      <c r="W76" s="44" t="s">
        <v>10</v>
      </c>
      <c r="X76" s="45" t="s">
        <v>9</v>
      </c>
      <c r="Y76" s="43" t="s">
        <v>357</v>
      </c>
      <c r="Z76" s="43" t="s">
        <v>357</v>
      </c>
      <c r="AA76" s="43" t="s">
        <v>10</v>
      </c>
      <c r="AB76" s="43" t="s">
        <v>10</v>
      </c>
      <c r="AC76" s="43" t="s">
        <v>10</v>
      </c>
      <c r="AD76" s="43" t="s">
        <v>10</v>
      </c>
      <c r="AE76" s="43" t="s">
        <v>10</v>
      </c>
      <c r="AF76" s="43" t="s">
        <v>10</v>
      </c>
      <c r="AG76" s="44" t="s">
        <v>10</v>
      </c>
      <c r="AH76" s="163" t="s">
        <v>354</v>
      </c>
      <c r="AI76" s="164"/>
      <c r="AJ76" s="120" t="s">
        <v>1726</v>
      </c>
      <c r="AK76" s="120" t="s">
        <v>1726</v>
      </c>
      <c r="AL76" s="120" t="s">
        <v>1726</v>
      </c>
      <c r="AM76" s="120" t="s">
        <v>1746</v>
      </c>
      <c r="AN76" s="120" t="s">
        <v>1746</v>
      </c>
      <c r="AO76" s="83"/>
      <c r="AP76" s="83"/>
      <c r="AQ76" s="83"/>
      <c r="AR76" s="83"/>
      <c r="AS76" s="83"/>
      <c r="AT76" s="120" t="s">
        <v>1726</v>
      </c>
      <c r="AU76" s="120" t="s">
        <v>1746</v>
      </c>
      <c r="AV76" s="120" t="s">
        <v>1746</v>
      </c>
      <c r="AW76" s="41"/>
      <c r="AX76" s="41"/>
      <c r="AY76" s="41"/>
      <c r="AZ76" s="41"/>
      <c r="BA76" s="41"/>
      <c r="BB76" s="41"/>
      <c r="BC76" s="41"/>
      <c r="BD76" s="84" t="s">
        <v>1408</v>
      </c>
      <c r="BE76" s="42">
        <v>4</v>
      </c>
      <c r="BF76" s="43">
        <v>4</v>
      </c>
      <c r="BG76" s="43">
        <v>4</v>
      </c>
      <c r="BH76" s="43">
        <v>1</v>
      </c>
      <c r="BI76" s="84" t="s">
        <v>353</v>
      </c>
      <c r="BJ76" s="40" t="s">
        <v>1394</v>
      </c>
      <c r="BK76" s="158" t="s">
        <v>702</v>
      </c>
      <c r="BL76" s="42">
        <v>0</v>
      </c>
      <c r="BM76" s="43" t="s">
        <v>309</v>
      </c>
      <c r="BN76" s="43" t="s">
        <v>12</v>
      </c>
      <c r="BO76" s="43" t="s">
        <v>308</v>
      </c>
      <c r="BP76" s="81">
        <v>44545</v>
      </c>
      <c r="BQ76" s="81">
        <v>44657</v>
      </c>
      <c r="BR76" s="81">
        <v>46507</v>
      </c>
      <c r="BS76" s="123">
        <f ca="1">+(REFERENCEMENT_FACADE[[#This Row],[AVIS LIMITE AU / VALIDITE]]&gt;=TODAY())*1</f>
        <v>1</v>
      </c>
      <c r="BT76" s="43" t="s">
        <v>9</v>
      </c>
      <c r="BU76" s="43" t="str">
        <f ca="1">IF(REFERENCEMENT_FACADE[[#This Row],[ -&gt; AT/DTA : Sur liste verte C2p (OUI/NON)
-&gt; ATex (Avis favorable / Avis défavorable)
-&gt; Autre : SO]]&lt;&gt;"",IF(AND(OR(REFERENCEMENT_FACADE[[#This Row],[ -&gt; AT/DTA : Sur liste verte C2p (OUI/NON)
-&gt; ATex (Avis favorable / Avis défavorable)
-&gt; Autre : SO]]="OUI",REFERENCEMENT_FACADE[[#This Row],[ -&gt; AT/DTA : Sur liste verte C2p (OUI/NON)
-&gt; ATex (Avis favorable / Avis défavorable)
-&gt; Autre : SO]]="FAVORABLE",REFERENCEMENT_FACADE[[#This Row],[ -&gt; AT/DTA : Sur liste verte C2p (OUI/NON)
-&gt; ATex (Avis favorable / Avis défavorable)
-&gt; Autre : SO]]="SO
(DTU)",REFERENCEMENT_FACADE[[#This Row],[ -&gt; AT/DTA : Sur liste verte C2p (OUI/NON)
-&gt; ATex (Avis favorable / Avis défavorable)
-&gt; Autre : SO]]="SO 
(RECO -RAGE)",REFERENCEMENT_FACADE[[#This Row],[ -&gt; AT/DTA : Sur liste verte C2p (OUI/NON)
-&gt; ATex (Avis favorable / Avis défavorable)
-&gt; Autre : SO]]="OUI AVEC UN SUIVI DU RETOUR D'EXPERIENCE",
REFERENCEMENT_FACADE[[#This Row],[ -&gt; AT/DTA : Sur liste verte C2p (OUI/NON)
-&gt; ATex (Avis favorable / Avis défavorable)
-&gt; Autre : SO]]="SO 
(RP)"),REFERENCEMENT_FACADE[[#This Row],[VALIDITE]]=1),"TC",IF(REFERENCEMENT_FACADE[[#This Row],[VALIDITE]]=0,"TNC"&amp;CHAR(10)&amp;"(L'évaluation technique n'est plus valide)",IF(REFERENCEMENT_FACADE[[#This Row],[TYPE DE DOCUMENT DE REFERENCE]]="Appréciation Technique de Transition","TNC"&amp;CHAR(10)&amp;"(Les Appréciations Techniques de Transition ne sont pas reconnues en technique courante)",IF(REFERENCEMENT_FACADE[[#This Row],[ -&gt; AT/DTA : Sur liste verte C2p (OUI/NON)
-&gt; ATex (Avis favorable / Avis défavorable)
-&gt; Autre : SO]]="NON (EVALUATION RECENTE)","TNC"&amp;CHAR(10)&amp;"(Non sur liste verte de la C2p à date de référencement / EVALUATION RECENTE)","TNC"&amp;CHAR(10)&amp;"(N'est pas sur liste verte de la C2p à date du référencement)")))))</f>
        <v>TC</v>
      </c>
      <c r="BV76" s="44" t="s">
        <v>854</v>
      </c>
      <c r="BW76" s="42"/>
      <c r="BX76" s="43"/>
      <c r="BY76" s="44"/>
      <c r="BZ76" s="58" t="s">
        <v>656</v>
      </c>
      <c r="CA76" s="134" t="s">
        <v>528</v>
      </c>
      <c r="CB76" s="147" t="s">
        <v>795</v>
      </c>
      <c r="CC76" s="48" t="str">
        <f>IF(OR(REFERENCEMENT_FACADE[[#This Row],[TYPE DE DOCUMENT DE REFERENCE]]="Document Technique d'Application (DTA)",REFERENCEMENT_FACADE[[#This Row],[TYPE DE DOCUMENT DE REFERENCE]]="Avis Technique"),CONCATENATE("https://evaluation.cstb.fr/fr/avis-technique/detail/",SUBSTITUTE(REFERENCEMENT_FACADE[[#This Row],[REF]],"/","-"),"/"),IF(REFERENCEMENT_FACADE[[#This Row],[TYPE DE DOCUMENT DE REFERENCE]]=("Appréciation Technique d'Expérimentation (ATEx cas a)"),CONCATENATE("https://evaluation.cstb.fr/fr/appreciation-technique-expertise-atex/detail/",SUBSTITUTE(REFERENCEMENT_FACADE[[#This Row],[REF]],"_","-"),"/"),CONCATENATE("https://evaluation.cstb.fr/fr/appreciation-technique-transition-att/download/att-",SUBSTITUTE(SUBSTITUTE(REFERENCEMENT_FACADE[[#This Row],[REF]],"/","-"),"_","-"),"/")))</f>
        <v>https://evaluation.cstb.fr/fr/avis-technique/detail/2.2-21-1816_V2/</v>
      </c>
      <c r="CD76" s="48" t="s">
        <v>795</v>
      </c>
      <c r="CE76" s="48" t="str">
        <f>CONCATENATE(IF(REFERENCEMENT_FACADE[[#This Row],[Ancienne version]]=""," ",CONCATENATE(IF(OR(REFERENCEMENT_FACADE[[#This Row],[TYPE DE DOCUMENT DE REFERENCE]]="Avis Technique",REFERENCEMENT_FACADE[[#This Row],[TYPE DE DOCUMENT DE REFERENCE]]="ATEx"),"L'","Le "),REFERENCEMENT_FACADE[[#This Row],[TYPE DE DOCUMENT DE REFERENCE]]," n°",REFERENCEMENT_FACADE[[#This Row],[REF]]," annule et remplace ",IF(OR(REFERENCEMENT_FACADE[[#This Row],[TYPE DE DOCUMENT DE REFERENCE]]="Avis Technique",REFERENCEMENT_FACADE[[#This Row],[TYPE DE DOCUMENT DE REFERENCE]]="ATEx"),"l' ","le "),REFERENCEMENT_FACADE[[#This Row],[TYPE DE DOCUMENT DE REFERENCE]]," n° ",REFERENCEMENT_FACADE[[#This Row],[Ancienne version]])),
IF(AND(REFERENCEMENT_FACADE[[#This Row],[Ancienne version]]&lt;&gt;"",REFERENCEMENT_FACADE[[#This Row],[ -&gt; AT/DTA : Sur liste verte C2p (OUI/NON)
-&gt; ATex (Avis favorable / Avis défavorable)
-&gt; Autre : SO]]="OUI"),CHAR(10),""),
IF(REFERENCEMENT_FACADE[[#This Row],[ -&gt; AT/DTA : Sur liste verte C2p (OUI/NON)
-&gt; ATex (Avis favorable / Avis défavorable)
-&gt; Autre : SO]]="OUI","Sur liste verte de la C2p à la date du référencement",""))</f>
        <v>L'Avis Technique n°2.2/21-1816_V2 annule et remplace l' Avis Technique n° 2.2/21-1816_V1
Sur liste verte de la C2p à la date du référencement</v>
      </c>
      <c r="CF76" s="48" t="str">
        <f>IF((SUPP_VISE=LISTES!$Q$2),REFERENCEMENT_FACADE[[#This Row],[Charpente bois (NF DTU 31.1)]],
IF((SUPP_VISE=LISTES!$Q$3),REFERENCEMENT_FACADE[[#This Row],[COB (NF DTU 31.2)]],
IF((SUPP_VISE=LISTES!$Q$4),REFERENCEMENT_FACADE[[#This Row],[FOB (NF DTU 31.4)]],
IF((SUPP_VISE=LISTES!$Q$5),REFERENCEMENT_FACADE[[#This Row],[FOB (Sous AT/DTA/ATEx)]],
IF((SUPP_VISE=LISTES!$Q$6),REFERENCEMENT_FACADE[[#This Row],[FOB (NF DTU 31.4 et/ou Sous AT/DTA/Atex)]],
IF((SUPP_VISE=LISTES!$Q$7),REFERENCEMENT_FACADE[[#This Row],[CLT (Sous AT/DTA)]],"ERREUR"))))))</f>
        <v>ERREUR</v>
      </c>
      <c r="CG76" s="48" t="str">
        <f>IF((HAUT_VISEE&lt;=6),IF(OR(MID(SITUA_VISEE,1,1)="a",MID(SITUA_VISEE,1,1)="b",MID(SITUA_VISEE,1,1)="c"),REFERENCEMENT_FACADE[[#This Row],[≤ 6 m (situation a à c)]],REFERENCEMENT_FACADE[[#This Row],[≤ 6 m (situation d)]]),
IF(AND(6&lt;HAUT_VISEE,HAUT_VISEE&lt;=9),IF(OR(MID(SITUA_VISEE,1,1)="a",MID(SITUA_VISEE,1,1)="b",MID(SITUA_VISEE,1,1)="c"),REFERENCEMENT_FACADE[[#This Row],[≤ 9 m (situation a à c)]],REFERENCEMENT_FACADE[[#This Row],[≤ 9 m (situation d)]]),
IF(AND(9&lt;HAUT_VISEE,HAUT_VISEE&lt;=10),IF(OR(MID(SITUA_VISEE,1,1)="a",MID(SITUA_VISEE,1,1)="b",MID(SITUA_VISEE,1,1)="c"),REFERENCEMENT_FACADE[[#This Row],[≤ 10 m (situation a à c)]],REFERENCEMENT_FACADE[[#This Row],[≤ 10 m (situation d)]]),
IF(AND(10&lt;HAUT_VISEE,HAUT_VISEE&lt;=18),IF(OR(MID(SITUA_VISEE,1,1)="a",MID(SITUA_VISEE,1,1)="b",MID(SITUA_VISEE,1,1)="c"),REFERENCEMENT_FACADE[[#This Row],[≤ 15 m (situation a à c)]],REFERENCEMENT_FACADE[[#This Row],[≤ 15 m (situation d)]]),
IF(AND(10&lt;HAUT_VISEE,HAUT_VISEE&lt;=18),IF(OR(MID(SITUA_VISEE,1,1)="a",MID(SITUA_VISEE,1,1)="b",MID(SITUA_VISEE,1,1)="c"),REFERENCEMENT_FACADE[[#This Row],[≤ 18 m (situation a à c)]],REFERENCEMENT_FACADE[[#This Row],[≤ 18 m (situation d)]]),
IF(AND(18&lt;HAUT_VISEE,HAUT_VISEE&lt;=28),IF(OR(MID(SITUA_VISEE,1,1)="a",MID(SITUA_VISEE,1,1)="b",MID(SITUA_VISEE,1,1)="c"),REFERENCEMENT_FACADE[[#This Row],[≤ 28 m (situation a à c)]],REFERENCEMENT_FACADE[[#This Row],[≤ 28 m (situation d)]]),
IF(AND(28&lt;HAUT_VISEE,HAUT_VISEE&lt;=34),IF(OR(MID(SITUA_VISEE,1,1)="a",MID(SITUA_VISEE,1,1)="b",MID(SITUA_VISEE,1,1)="c"),REFERENCEMENT_FACADE[[#This Row],[≤ 34 m (situation a à c)]],REFERENCEMENT_FACADE[[#This Row],[≤ 34 m (situation d)]]),
IF(AND(34&lt;HAUT_VISEE,HAUT_VISEE&lt;=36),IF(OR(MID(SITUA_VISEE,1,1)="a",MID(SITUA_VISEE,1,1)="b",MID(SITUA_VISEE,1,1)="c"),REFERENCEMENT_FACADE[[#This Row],[≤ 36 m (situation a à c)]],REFERENCEMENT_FACADE[[#This Row],[≤ 36 m (situation d)]]),
IF(AND(36&lt;HAUT_VISEE,HAUT_VISEE&lt;=40),IF(OR(MID(SITUA_VISEE,1,1)="a",MID(SITUA_VISEE,1,1)="b",MID(SITUA_VISEE,1,1)="c"),REFERENCEMENT_FACADE[[#This Row],[≤ 40 m (situation a à c)]],REFERENCEMENT_FACADE[[#This Row],[≤ 40 m (situation d)]]),
IF(AND(40&lt;HAUT_VISEE,HAUT_VISEE&lt;=50),IF(OR(MID(SITUA_VISEE,1,1)="a",MID(SITUA_VISEE,1,1)="b",MID(SITUA_VISEE,1,1)="c"),REFERENCEMENT_FACADE[[#This Row],[≤ 50 m (situation a à c)]],REFERENCEMENT_FACADE[[#This Row],[≤ 50 m (situation d)]]),"ERREUR"))))))))))</f>
        <v>OUI</v>
      </c>
      <c r="CH76" s="48">
        <f>IF(MID(SITUA_VISEE,1,1)="d",
IF(MID(REFERENCEMENT_FACADE[[#This Row],[≤ 50 m (situation d)]],1,3)="OUI",50,IF(MID(REFERENCEMENT_FACADE[[#This Row],[≤ 40 m (situation d)]],1,3)="OUI",40,IF(MID(REFERENCEMENT_FACADE[[#This Row],[≤ 36 m (situation d)]],1,3)="OUI",36,IF(MID(REFERENCEMENT_FACADE[[#This Row],[≤ 34 m (situation d)]],1,3)="OUI",34,IF(MID(REFERENCEMENT_FACADE[[#This Row],[≤ 28 m (situation d)]],1,3)="OUI",28,IF(MID(REFERENCEMENT_FACADE[[#This Row],[≤ 18 m (situation d)]],1,3)="OUI",18,IF(MID(REFERENCEMENT_FACADE[[#This Row],[≤ 15 m (situation d)]],1,3)="OUI",15,IF(MID(REFERENCEMENT_FACADE[[#This Row],[≤ 10 m (situation d)]],1,3)="OUI",10,IF(MID(REFERENCEMENT_FACADE[[#This Row],[≤ 9 m (situation d)]],1,3)="OUI",9,IF(MID(REFERENCEMENT_FACADE[[#This Row],[≤ 6 m (situation d)]],1,3)="OUI",6,"")))))))))),
IF(MID(REFERENCEMENT_FACADE[[#This Row],[≤ 50 m (situation a à c)]],1,3)="OUI",50,IF(MID(REFERENCEMENT_FACADE[[#This Row],[≤ 40 m (situation a à c)]],1,3)="OUI",40,IF(MID(REFERENCEMENT_FACADE[[#This Row],[≤ 36 m (situation a à c)]],1,3)="OUI",36,IF(MID(REFERENCEMENT_FACADE[[#This Row],[≤ 34 m (situation a à c)]],1,3)="OUI",34,IF(MID(REFERENCEMENT_FACADE[[#This Row],[≤ 28 m (situation a à c)]],1,3)="OUI",28,IF(MID(REFERENCEMENT_FACADE[[#This Row],[≤ 18 m (situation a à c)]],1,3)="OUI",18,IF(MID(REFERENCEMENT_FACADE[[#This Row],[≤ 15 m (situation a à c)]],1,3)="OUI",15,IF(MID(REFERENCEMENT_FACADE[[#This Row],[≤ 10 m (situation a à c)]],1,3)="OUI",10,IF(MID(REFERENCEMENT_FACADE[[#This Row],[≤ 9 m (situation a à c)]],1,3)="OUI",9,IF(MID(REFERENCEMENT_FACADE[[#This Row],[≤ 6 m (situation a à c)]],1,3)="OUI",6,"")))))))))))</f>
        <v>18</v>
      </c>
      <c r="CI76" s="48" t="str">
        <f>IF(RECH_CATEGORIE=TRUE,IF((CATEG_VISEE=LISTES!$O$2),REFERENCEMENT_FACADE[[#This Row],[I]],
IF((CATEG_VISEE=LISTES!$O$3),REFERENCEMENT_FACADE[[#This Row],[II]],
IF((CATEG_VISEE=LISTES!$O$4),REFERENCEMENT_FACADE[[#This Row],[III]],
IF((CATEG_VISEE=LISTES!$O$5),REFERENCEMENT_FACADE[[#This Row],[IV]],"ERREUR")))),
REFERENCEMENT_FACADE[[#This Row],[I]]&amp;CHAR(10)&amp;REFERENCEMENT_FACADE[[#This Row],[II]]&amp;CHAR(10)&amp;REFERENCEMENT_FACADE[[#This Row],[III]]&amp;CHAR(10)&amp;REFERENCEMENT_FACADE[[#This Row],[IV]])</f>
        <v>4
4
4
1</v>
      </c>
      <c r="CJ76" s="48" t="str">
        <f>IF(RECH_CATEGORIE=TRUE,IF(OR(REFERENCEMENT_FACADE[[#This Row],[I]]="NC",REFERENCEMENT_FACADE[[#This Row],[II]]="NC",REFERENCEMENT_FACADE[[#This Row],[III]]="NC",REFERENCEMENT_FACADE[[#This Row],[IV]]="NC"),"ERREUR",IF(MID(ZONE_SIS_VISEE,1,1)&lt;=MID(REFERENCEMENT_FACADE[[#This Row],[IV]],1,1),REFERENCEMENT_FACADE[[#Headers],[IV]],IF(MID(ZONE_SIS_VISEE,1,1)&lt;=MID(REFERENCEMENT_FACADE[[#This Row],[III]],1,1),REFERENCEMENT_FACADE[[#Headers],[III]],IF(MID(ZONE_SIS_VISEE,1,1)&lt;=MID(REFERENCEMENT_FACADE[[#This Row],[II]],1,1),REFERENCEMENT_FACADE[[#Headers],[II]],IF(MID(ZONE_SIS_VISEE,1,1)&lt;=MID(REFERENCEMENT_FACADE[[#This Row],[I]],1,1),REFERENCEMENT_FACADE[[#Headers],[I]],""))))),
REFERENCEMENT_FACADE[[#Headers],[I]]&amp;CHAR(10)&amp;REFERENCEMENT_FACADE[[#Headers],[II]]&amp;CHAR(10)&amp;REFERENCEMENT_FACADE[[#Headers],[III]]&amp;CHAR(10)&amp;REFERENCEMENT_FACADE[[#Headers],[IV]])</f>
        <v>I
II
III
IV</v>
      </c>
      <c r="CK76" s="48" t="str">
        <f>CONCATENATE(IF(MID(REFERENCEMENT_FACADE[[#This Row],[Charpente bois (NF DTU 31.1)]],1,3)="oui",LISTES!$Q$2,""),IF(AND(MID(REFERENCEMENT_FACADE[[#This Row],[COB (NF DTU 31.2)]],1,3)="oui",MID(REFERENCEMENT_FACADE[[#This Row],[Charpente bois (NF DTU 31.1)]],1,3)="oui")," / ",""),IF(MID(REFERENCEMENT_FACADE[[#This Row],[COB (NF DTU 31.2)]],1,3)="oui",LISTES!$Q$3,""),IF(OR(AND(MID(REFERENCEMENT_FACADE[[#This Row],[COB (NF DTU 31.2)]],1,3)="oui",MID(REFERENCEMENT_FACADE[[#This Row],[FOB (NF DTU 31.4)]],1,3)="oui"),AND(MID(REFERENCEMENT_FACADE[[#This Row],[COB (NF DTU 31.2)]],1,3)="oui",MID(REFERENCEMENT_FACADE[[#This Row],[CLT (Sous AT/DTA)]],1,3)="oui"))," / ",""),IF(MID(REFERENCEMENT_FACADE[[#This Row],[FOB (NF DTU 31.4)]],1,3)="oui",LISTES!$Q$4,""),IF(AND(MID(REFERENCEMENT_FACADE[[#This Row],[CLT (Sous AT/DTA)]],1,3)="oui",MID(REFERENCEMENT_FACADE[[#This Row],[FOB (NF DTU 31.4)]],1,3)="oui")," / ",""),IF(MID(REFERENCEMENT_FACADE[[#This Row],[CLT (Sous AT/DTA)]],1,3)="oui",LISTES!$Q$7,IF(MID(REFERENCEMENT_FACADE[[#This Row],[FOB (Sous AT/DTA/ATEx)]],1,3)="oui",LISTES!$Q$5,"")))</f>
        <v>COB (NF DTU 31.2) / CLT (Sous AT/DTA)</v>
      </c>
      <c r="CL76" s="48" t="str">
        <f>IF(AND(RECH_HAUTEUR=TRUE,HAUT_VISEE&lt;&gt;"",SITUA_VISEE&lt;&gt;""),IF(MID(SITUA_VISEE,1,1)="d",
IF(MID(REFERENCEMENT_FACADE[[#This Row],[≤ 50 m (situation d)]],1,3)="OUI","≤ 50 m",IF(MID(REFERENCEMENT_FACADE[[#This Row],[≤ 40 m (situation d)]],1,3)="OUI","≤ 40 m",IF(MID(REFERENCEMENT_FACADE[[#This Row],[≤ 36 m (situation d)]],1,3)="OUI","≤ 36 m",IF(MID(REFERENCEMENT_FACADE[[#This Row],[≤ 34 m (situation d)]],1,3)="OUI","≤ 34 m",IF(MID(REFERENCEMENT_FACADE[[#This Row],[≤ 28 m (situation d)]],1,3)="OUI","≤ 28 m",IF(MID(REFERENCEMENT_FACADE[[#This Row],[≤ 18 m (situation d)]],1,3)="OUI","≤ 18 m",IF(MID(REFERENCEMENT_FACADE[[#This Row],[≤ 15 m (situation d)]],1,3)="OUI","≤ 15 m",IF(MID(REFERENCEMENT_FACADE[[#This Row],[≤ 10 m (situation d)]],1,3)="OUI","≤ 10 m",IF(MID(REFERENCEMENT_FACADE[[#This Row],[≤ 9 m (situation d)]],1,3)="OUI","≤ 9 m",IF(MID(REFERENCEMENT_FACADE[[#This Row],[≤ 6 m (situation d)]],1,3)="OUI","≤ 6 m","")))))))))),
IF(MID(REFERENCEMENT_FACADE[[#This Row],[≤ 50 m (situation a à c)]],1,3)="OUI","≤ 50 m",IF(MID(REFERENCEMENT_FACADE[[#This Row],[≤ 40 m (situation a à c)]],1,3)="OUI","≤ 40 m",IF(MID(REFERENCEMENT_FACADE[[#This Row],[≤ 36 m (situation a à c)]],1,3)="OUI","≤ 36 m",IF(MID(REFERENCEMENT_FACADE[[#This Row],[≤ 34 m (situation a à c)]],1,3)="OUI","≤ 34 m",IF(MID(REFERENCEMENT_FACADE[[#This Row],[≤ 28 m (situation a à c)]],1,3)="OUI","≤ 28 m",IF(MID(REFERENCEMENT_FACADE[[#This Row],[≤ 18 m (situation a à c)]],1,3)="OUI","≤ 18 m",IF(MID(REFERENCEMENT_FACADE[[#This Row],[≤ 15 m (situation a à c)]],1,3)="OUI","≤ 15 m",IF(MID(REFERENCEMENT_FACADE[[#This Row],[≤ 10 m (situation a à c)]],1,3)="OUI","≤ 10 m",IF(MID(REFERENCEMENT_FACADE[[#This Row],[≤ 9 m (situation a à c)]],1,3)="OUI","≤ 9 m",IF(MID(REFERENCEMENT_FACADE[[#This Row],[≤ 6 m (situation a à c)]],1,3)="OUI","≤ 6 m",""))))))))))),
CONCATENATE(IF(MID(REFERENCEMENT_FACADE[[#This Row],[≤ 50 m (situation a à c)]],1,3)="OUI","(Situation a à c) h≤ 50 m"&amp;CHAR(10),IF(MID(REFERENCEMENT_FACADE[[#This Row],[≤ 40 m (situation a à c)]],1,3)="OUI","(Situation a à c) h≤ 40 m"&amp;CHAR(10),IF(MID(REFERENCEMENT_FACADE[[#This Row],[≤ 36 m (situation a à c)]],1,3)="OUI","(Situation a à c) h≤ 36 m"&amp;CHAR(10),IF(MID(REFERENCEMENT_FACADE[[#This Row],[≤ 34 m (situation a à c)]],1,3)="OUI","(Situation a à c) h≤ 34 m"&amp;CHAR(10),IF(MID(REFERENCEMENT_FACADE[[#This Row],[≤ 28 m (situation a à c)]],1,3)="OUI","(Situation a à c) h≤ 28 m"&amp;CHAR(10),IF(MID(REFERENCEMENT_FACADE[[#This Row],[≤ 18 m (situation a à c)]],1,3)="OUI","(Situation a à c) h≤ 18 m"&amp;CHAR(10),IF(MID(REFERENCEMENT_FACADE[[#This Row],[≤ 15 m (situation a à c)]],1,3)="OUI","(Situation a à c) h≤ 15 m"&amp;CHAR(10),IF(MID(REFERENCEMENT_FACADE[[#This Row],[≤ 10 m (situation a à c)]],1,3)="OUI","(Situation a à c) h≤ 10 m"&amp;CHAR(10),IF(MID(REFERENCEMENT_FACADE[[#This Row],[≤ 9 m (situation a à c)]],1,3)="OUI","(Situation a à c) h≤ 9 m"&amp;CHAR(10),IF(MID(REFERENCEMENT_FACADE[[#This Row],[≤ 6 m (situation a à c)]],1,3)="OUI","(Situation a à c) h≤ 6 m"&amp;CHAR(10),"")))))))))),IF(MID(REFERENCEMENT_FACADE[[#This Row],[≤ 50 m (situation d)]],1,3)="OUI","(Situation d) h≤ 50 m",IF(MID(REFERENCEMENT_FACADE[[#This Row],[≤ 40 m (situation d)]],1,3)="OUI","(Situation d) h≤ 40 m",IF(MID(REFERENCEMENT_FACADE[[#This Row],[≤ 36 m (situation d)]],1,3)="OUI","(Situation d) h≤ 36 m",IF(MID(REFERENCEMENT_FACADE[[#This Row],[≤ 34 m (situation d)]],1,3)="OUI","(Situation d) h≤ 34 m",IF(MID(REFERENCEMENT_FACADE[[#This Row],[≤ 28 m (situation d)]],1,3)="OUI","(Situation d) h≤ 28 m",IF(MID(REFERENCEMENT_FACADE[[#This Row],[≤ 18 m (situation d)]],1,3)="OUI","(Situation d) h≤ 18 m",IF(MID(REFERENCEMENT_FACADE[[#This Row],[≤ 15 m (situation d)]],1,3)="OUI","(Situation d) h≤ 15 m",IF(MID(REFERENCEMENT_FACADE[[#This Row],[≤ 10 m (situation d)]],1,3)="OUI","(Situation d) h≤ 10 m",IF(MID(REFERENCEMENT_FACADE[[#This Row],[≤ 9 m (situation d)]],1,3)="OUI","(Situation d) h≤ 9 m",IF(MID(REFERENCEMENT_FACADE[[#This Row],[≤ 6 m (situation d)]],1,3)="OUI","(Situation d) h≤ 6 m",""))))))))))))</f>
        <v>(Situation a à c) h≤ 18 m
(Situation d) h≤ 10 m</v>
      </c>
      <c r="CM76" s="48" t="str">
        <f>IF(OR(RECH_HAUTEUR=FALSE,HAUT_VISEE="",SITUA_VISEE=""),REFERENCEMENT_FACADE[[#This Row],[Cas où rien n''est sélectionné en hauteur]],
IF((HAUT_VISEE&lt;=6),IF(OR(MID(SITUA_VISEE,1,1)="a",MID(SITUA_VISEE,1,1)="b",MID(SITUA_VISEE,1,1)="c"),REFERENCEMENT_FACADE[[#This Row],[≤ 6 m (a à c)]],REFERENCEMENT_FACADE[[#This Row],[≤ 6 m (d)]]),
IF(AND(6&lt;HAUT_VISEE,HAUT_VISEE&lt;=9),IF(OR(MID(SITUA_VISEE,1,1)="a",MID(SITUA_VISEE,1,1)="b",MID(SITUA_VISEE,1,1)="c"),REFERENCEMENT_FACADE[[#This Row],[≤ 9 m (a à c)]],REFERENCEMENT_FACADE[[#This Row],[≤ 9 m (d)]]),
IF(AND(9&lt;HAUT_VISEE,HAUT_VISEE&lt;=10),IF(OR(MID(SITUA_VISEE,1,1)="a",MID(SITUA_VISEE,1,1)="b",MID(SITUA_VISEE,1,1)="c"),REFERENCEMENT_FACADE[[#This Row],[≤ 10 m (a à c)]],REFERENCEMENT_FACADE[[#This Row],[≤ 10 m (d)]]),
IF(AND(10&lt;HAUT_VISEE,HAUT_VISEE&lt;=18),IF(OR(MID(SITUA_VISEE,1,1)="a",MID(SITUA_VISEE,1,1)="b",MID(SITUA_VISEE,1,1)="c"),REFERENCEMENT_FACADE[[#This Row],[≤ 18 m (a à c)]],REFERENCEMENT_FACADE[[#This Row],[≤ 18 m (d)]]),
IF(AND(18&lt;HAUT_VISEE,HAUT_VISEE&lt;=28),IF(OR(MID(SITUA_VISEE,1,1)="a",MID(SITUA_VISEE,1,1)="b",MID(SITUA_VISEE,1,1)="c"),REFERENCEMENT_FACADE[[#This Row],[≤ 28 m (a à c)]],REFERENCEMENT_FACADE[[#This Row],[≤ 28 m (d)]]),
IF(AND(28&lt;HAUT_VISEE,HAUT_VISEE&lt;=34),IF(OR(MID(SITUA_VISEE,1,1)="a",MID(SITUA_VISEE,1,1)="b",MID(SITUA_VISEE,1,1)="c"),REFERENCEMENT_FACADE[[#This Row],[≤ 34 m (a à c)]],REFERENCEMENT_FACADE[[#This Row],[≤ 34 m (d)]]),
IF(AND(34&lt;HAUT_VISEE,HAUT_VISEE&lt;=36),IF(OR(MID(SITUA_VISEE,1,1)="a",MID(SITUA_VISEE,1,1)="b",MID(SITUA_VISEE,1,1)="c"),REFERENCEMENT_FACADE[[#This Row],[≤ 36 m (a à c)]],REFERENCEMENT_FACADE[[#This Row],[≤ 36 m (d)]]),
IF(AND(36&lt;HAUT_VISEE,HAUT_VISEE&lt;=40),IF(OR(MID(SITUA_VISEE,1,1)="a",MID(SITUA_VISEE,1,1)="b",MID(SITUA_VISEE,1,1)="c"),REFERENCEMENT_FACADE[[#This Row],[≤ 40 m (a à c)]],REFERENCEMENT_FACADE[[#This Row],[≤ 40 m (d)]]),
IF(AND(40&lt;HAUT_VISEE,HAUT_VISEE&lt;=50),IF(OR(MID(SITUA_VISEE,1,1)="a",MID(SITUA_VISEE,1,1)="b",MID(SITUA_VISEE,1,1)="c"),REFERENCEMENT_FACADE[[#This Row],[≤ 50 m (a à c)]],REFERENCEMENT_FACADE[[#This Row],[≤ 50 m (d)]])))))))))))</f>
        <v>Nb : Le critère de recherche par hauteur n'étant pas coché ou les données (hauteur ou situation) n'étant pas saisies, l'utilisateur est alerté qu'il peut exister des limites de hauteurs et des dispositions particulières données dans le référentiel technique du procédé qui ne sont pas affichées. 
Le logiciel peut les faire apparaitre, pour ce faire : 
 - la case de recherche en fonction de la hauteur doit être cochée ;
 - les données de hauteur ET de situation du bâtiment doivent être saisies.</v>
      </c>
      <c r="CN76" s="117">
        <f ca="1">REFERENCEMENT_FACADE[[#This Row],[VALIDITE]]</f>
        <v>1</v>
      </c>
      <c r="CO76" s="48">
        <f>IF(RECH_SUPPORT=TRUE,IF(MID(REFERENCEMENT_FACADE[[#This Row],[Colonne support visé]],1,3)="OUI",1,IF(OR(MID(REFERENCEMENT_FACADE[[#This Row],[Colonne support visé]],1,3)="non",MID(REFERENCEMENT_FACADE[[#This Row],[Colonne support visé]],1,2)="SO"),0,0)),1)</f>
        <v>1</v>
      </c>
      <c r="CP76" s="48">
        <f>IF(RECH_HAUTEUR=FALSE,1,IF(AND(MID(REFERENCEMENT_FACADE[[#This Row],[Colonne situation visé]],1,3)="oui",HAUT_VISEE&lt;=REFERENCEMENT_FACADE[[#This Row],[LIMITATION DE HAUTEUR DE FACADE]],HAUT_VISEE&lt;&gt;"",SITUA_VISEE&lt;&gt;""),1,IF(MID(REFERENCEMENT_FACADE[[#This Row],[Colonne situation visé]],1,3)="non",0,"ERREUR")))</f>
        <v>1</v>
      </c>
      <c r="CQ76" s="48">
        <f>IF(RECH_CATEGORIE=FALSE,1,IF(REFERENCEMENT_FACADE[[#This Row],[Colonne catégorie visée]]="ERREUR",0,IF(AND(RECH_CATEGORIE=TRUE,MATCH(VALUE(LEFT(REFERENCEMENT_FACADE[[#This Row],[Colonne zone visée]],1)),LISTE_ZONE_SISMIQUE,0)&gt;=MATCH(ZONE_SIS_VISEE,LISTE_ZONE_SISMIQUE,0),MATCH(REFERENCEMENT_FACADE[[#This Row],[Colonne catégorie visée]],LISTE_CATEGORIE_BATIMENT,0)&gt;=MATCH(CATEG_VISEE,LISTE_CATEGORIE_BATIMENT,0)),1,0)))</f>
        <v>1</v>
      </c>
      <c r="CR76" s="48">
        <f ca="1">IF(REFERENCEMENT_FACADE[[#This Row],[Eligibilité procédé]]&lt;&gt;0,COUNTIF(REFERENCEMENT_FACADE[Eligibilité procédé],"&lt;="&amp;REFERENCEMENT_FACADE[[#This Row],[Eligibilité procédé]])-COUNTIF(REFERENCEMENT_FACADE[Eligibilité procédé],"=0"),ROWS(REFERENCEMENT_FACADE[Ordre]))</f>
        <v>56</v>
      </c>
      <c r="CS76" s="48">
        <f ca="1">IF(COUNTIF((REFERENCEMENT_FACADE[[#This Row],[Validité]:[zone de simicité]]),"&lt;&gt;"&amp;"")=SUM(REFERENCEMENT_FACADE[[#This Row],[Validité]:[zone de simicité]]),ROW(REFERENCEMENT_FACADE[[#This Row],[zone de simicité]]),"")</f>
        <v>76</v>
      </c>
      <c r="CT76" s="48" t="str">
        <f>CONCATENATE(REFERENCEMENT_FACADE[[#This Row],[TYPE DE DOCUMENT DE REFERENCE]]," ",REFERENCEMENT_FACADE[[#This Row],[REF]]," du procédé ",REFERENCEMENT_FACADE[[#This Row],[NOM COMMERCIAL DU PROCEDE]]," : vise la pose sur : ",IF(MID(REFERENCEMENT_FACADE[[#This Row],[COB (NF DTU 31.2)]],1,3)="OUI","COB (NF DTU 31.2) ; ",""),IF(MID(REFERENCEMENT_FACADE[[#This Row],[CLT (Sous AT/DTA)]],1,3)="OUI","CLT (Sous AT/DTA)) ; ",""),IF(MID(REFERENCEMENT_FACADE[[#This Row],[FOB (NF DTU 31.4)]],1,3)="OUI","FOB (NF DTU 31.4) ; ",""),IF(MID(REFERENCEMENT_FACADE[[#This Row],[FOB (Sous AT/DTA/ATEx)]],1,3)="OUI","FOB (Sous AT/DTA/ATEx) ; ",""),"pour une hauteur max de ",REFERENCEMENT_FACADE[[#This Row],[LIMITATION DE HAUTEUR DE FACADE]],"m")</f>
        <v>Avis Technique 2.2/21-1816_V2 du procédé Carea Rainuré Bardage Vertical sur support COB/CLT : vise la pose sur : COB (NF DTU 31.2) ; CLT (Sous AT/DTA)) ; pour une hauteur max de 18m</v>
      </c>
    </row>
    <row r="77" spans="1:98" s="5" customFormat="1" ht="216" x14ac:dyDescent="0.3">
      <c r="A77" s="141">
        <v>43838</v>
      </c>
      <c r="B77" s="79" t="s">
        <v>120</v>
      </c>
      <c r="C77" s="126" t="s">
        <v>1588</v>
      </c>
      <c r="D77" s="43" t="s">
        <v>122</v>
      </c>
      <c r="E77" s="43" t="s">
        <v>1672</v>
      </c>
      <c r="F77" s="79" t="s">
        <v>1456</v>
      </c>
      <c r="G77" s="109" t="s">
        <v>1426</v>
      </c>
      <c r="H77" s="52" t="s">
        <v>27</v>
      </c>
      <c r="I77" s="82" t="s">
        <v>9</v>
      </c>
      <c r="J77" s="38" t="s">
        <v>10</v>
      </c>
      <c r="K77" s="39" t="s">
        <v>10</v>
      </c>
      <c r="L77" s="68" t="str">
        <f>IF(REFERENCEMENT_FACADE[[#This Row],[Charpente bois (NF DTU 31.1)]]="OUI","SO",IF(OR(REFERENCEMENT_FACADE[[#This Row],[FOB (Sous AT/DTA/ATEx)]]="OUI",REFERENCEMENT_FACADE[[#This Row],[FOB (NF DTU 31.4)]]="OUI"),"OUI","SO"))</f>
        <v>SO</v>
      </c>
      <c r="M77" s="65" t="s">
        <v>159</v>
      </c>
      <c r="N77" s="42" t="s">
        <v>9</v>
      </c>
      <c r="O77" s="43" t="s">
        <v>9</v>
      </c>
      <c r="P77" s="43" t="s">
        <v>9</v>
      </c>
      <c r="Q77" s="43" t="s">
        <v>10</v>
      </c>
      <c r="R77" s="43" t="s">
        <v>10</v>
      </c>
      <c r="S77" s="43" t="s">
        <v>10</v>
      </c>
      <c r="T77" s="43" t="s">
        <v>10</v>
      </c>
      <c r="U77" s="43" t="s">
        <v>10</v>
      </c>
      <c r="V77" s="43" t="s">
        <v>10</v>
      </c>
      <c r="W77" s="44" t="s">
        <v>10</v>
      </c>
      <c r="X77" s="45" t="s">
        <v>9</v>
      </c>
      <c r="Y77" s="43" t="s">
        <v>10</v>
      </c>
      <c r="Z77" s="43" t="s">
        <v>10</v>
      </c>
      <c r="AA77" s="43" t="s">
        <v>10</v>
      </c>
      <c r="AB77" s="43" t="s">
        <v>10</v>
      </c>
      <c r="AC77" s="43" t="s">
        <v>10</v>
      </c>
      <c r="AD77" s="43" t="s">
        <v>10</v>
      </c>
      <c r="AE77" s="43" t="s">
        <v>10</v>
      </c>
      <c r="AF77" s="43" t="s">
        <v>10</v>
      </c>
      <c r="AG77" s="44" t="s">
        <v>10</v>
      </c>
      <c r="AH77" s="163"/>
      <c r="AI77" s="164"/>
      <c r="AJ77" s="120" t="s">
        <v>1726</v>
      </c>
      <c r="AK77" s="120" t="s">
        <v>1726</v>
      </c>
      <c r="AL77" s="120" t="s">
        <v>1726</v>
      </c>
      <c r="AM77" s="41"/>
      <c r="AN77" s="41"/>
      <c r="AO77" s="41"/>
      <c r="AP77" s="41"/>
      <c r="AQ77" s="41"/>
      <c r="AR77" s="41"/>
      <c r="AS77" s="41"/>
      <c r="AT77" s="120" t="s">
        <v>1726</v>
      </c>
      <c r="AU77" s="41"/>
      <c r="AV77" s="41"/>
      <c r="AW77" s="41"/>
      <c r="AX77" s="41"/>
      <c r="AY77" s="41"/>
      <c r="AZ77" s="41"/>
      <c r="BA77" s="41"/>
      <c r="BB77" s="41"/>
      <c r="BC77" s="41"/>
      <c r="BD77" s="84" t="s">
        <v>1408</v>
      </c>
      <c r="BE77" s="42">
        <v>4</v>
      </c>
      <c r="BF77" s="43">
        <v>2</v>
      </c>
      <c r="BG77" s="43">
        <v>1</v>
      </c>
      <c r="BH77" s="43">
        <v>1</v>
      </c>
      <c r="BI77" s="84"/>
      <c r="BJ77" s="40" t="s">
        <v>1394</v>
      </c>
      <c r="BK77" s="158" t="s">
        <v>932</v>
      </c>
      <c r="BL77" s="42">
        <v>0</v>
      </c>
      <c r="BM77" s="79" t="s">
        <v>16</v>
      </c>
      <c r="BN77" s="79" t="s">
        <v>12</v>
      </c>
      <c r="BO77" s="79" t="s">
        <v>160</v>
      </c>
      <c r="BP77" s="81">
        <v>43627</v>
      </c>
      <c r="BQ77" s="81">
        <v>43818</v>
      </c>
      <c r="BR77" s="81">
        <v>46295</v>
      </c>
      <c r="BS77" s="123">
        <f ca="1">+(REFERENCEMENT_FACADE[[#This Row],[AVIS LIMITE AU / VALIDITE]]&gt;=TODAY())*1</f>
        <v>1</v>
      </c>
      <c r="BT77" s="43" t="s">
        <v>9</v>
      </c>
      <c r="BU77" s="43" t="str">
        <f ca="1">IF(REFERENCEMENT_FACADE[[#This Row],[ -&gt; AT/DTA : Sur liste verte C2p (OUI/NON)
-&gt; ATex (Avis favorable / Avis défavorable)
-&gt; Autre : SO]]&lt;&gt;"",IF(AND(OR(REFERENCEMENT_FACADE[[#This Row],[ -&gt; AT/DTA : Sur liste verte C2p (OUI/NON)
-&gt; ATex (Avis favorable / Avis défavorable)
-&gt; Autre : SO]]="OUI",REFERENCEMENT_FACADE[[#This Row],[ -&gt; AT/DTA : Sur liste verte C2p (OUI/NON)
-&gt; ATex (Avis favorable / Avis défavorable)
-&gt; Autre : SO]]="FAVORABLE",REFERENCEMENT_FACADE[[#This Row],[ -&gt; AT/DTA : Sur liste verte C2p (OUI/NON)
-&gt; ATex (Avis favorable / Avis défavorable)
-&gt; Autre : SO]]="SO
(DTU)",REFERENCEMENT_FACADE[[#This Row],[ -&gt; AT/DTA : Sur liste verte C2p (OUI/NON)
-&gt; ATex (Avis favorable / Avis défavorable)
-&gt; Autre : SO]]="SO 
(RECO -RAGE)",REFERENCEMENT_FACADE[[#This Row],[ -&gt; AT/DTA : Sur liste verte C2p (OUI/NON)
-&gt; ATex (Avis favorable / Avis défavorable)
-&gt; Autre : SO]]="OUI AVEC UN SUIVI DU RETOUR D'EXPERIENCE",
REFERENCEMENT_FACADE[[#This Row],[ -&gt; AT/DTA : Sur liste verte C2p (OUI/NON)
-&gt; ATex (Avis favorable / Avis défavorable)
-&gt; Autre : SO]]="SO 
(RP)"),REFERENCEMENT_FACADE[[#This Row],[VALIDITE]]=1),"TC",IF(REFERENCEMENT_FACADE[[#This Row],[VALIDITE]]=0,"TNC"&amp;CHAR(10)&amp;"(L'évaluation technique n'est plus valide)",IF(REFERENCEMENT_FACADE[[#This Row],[TYPE DE DOCUMENT DE REFERENCE]]="Appréciation Technique de Transition","TNC"&amp;CHAR(10)&amp;"(Les Appréciations Techniques de Transition ne sont pas reconnues en technique courante)",IF(REFERENCEMENT_FACADE[[#This Row],[ -&gt; AT/DTA : Sur liste verte C2p (OUI/NON)
-&gt; ATex (Avis favorable / Avis défavorable)
-&gt; Autre : SO]]="NON (EVALUATION RECENTE)","TNC"&amp;CHAR(10)&amp;"(Non sur liste verte de la C2p à date de référencement / EVALUATION RECENTE)","TNC"&amp;CHAR(10)&amp;"(N'est pas sur liste verte de la C2p à date du référencement)")))))</f>
        <v>TC</v>
      </c>
      <c r="BV77" s="44" t="s">
        <v>826</v>
      </c>
      <c r="BW77" s="42"/>
      <c r="BX77" s="43"/>
      <c r="BY77" s="44"/>
      <c r="BZ77" s="58" t="s">
        <v>665</v>
      </c>
      <c r="CA77" s="134" t="s">
        <v>571</v>
      </c>
      <c r="CB77" s="134"/>
      <c r="CC77" s="48" t="str">
        <f>IF(OR(REFERENCEMENT_FACADE[[#This Row],[TYPE DE DOCUMENT DE REFERENCE]]="Document Technique d'Application (DTA)",REFERENCEMENT_FACADE[[#This Row],[TYPE DE DOCUMENT DE REFERENCE]]="Avis Technique"),CONCATENATE("https://evaluation.cstb.fr/fr/avis-technique/detail/",SUBSTITUTE(REFERENCEMENT_FACADE[[#This Row],[REF]],"/","-"),"/"),IF(REFERENCEMENT_FACADE[[#This Row],[TYPE DE DOCUMENT DE REFERENCE]]=("Appréciation Technique d'Expérimentation (ATEx cas a)"),CONCATENATE("https://evaluation.cstb.fr/fr/appreciation-technique-expertise-atex/detail/",SUBSTITUTE(REFERENCEMENT_FACADE[[#This Row],[REF]],"_","-"),"/"),CONCATENATE("https://evaluation.cstb.fr/fr/appreciation-technique-transition-att/download/att-",SUBSTITUTE(SUBSTITUTE(REFERENCEMENT_FACADE[[#This Row],[REF]],"/","-"),"_","-"),"/")))</f>
        <v>https://evaluation.cstb.fr/fr/avis-technique/detail/2.2-11-1484_V2/</v>
      </c>
      <c r="CD77" s="48" t="s">
        <v>767</v>
      </c>
      <c r="CE77" s="48" t="str">
        <f>CONCATENATE(IF(REFERENCEMENT_FACADE[[#This Row],[Ancienne version]]=""," ",CONCATENATE(IF(OR(REFERENCEMENT_FACADE[[#This Row],[TYPE DE DOCUMENT DE REFERENCE]]="Avis Technique",REFERENCEMENT_FACADE[[#This Row],[TYPE DE DOCUMENT DE REFERENCE]]="ATEx"),"L'","Le "),REFERENCEMENT_FACADE[[#This Row],[TYPE DE DOCUMENT DE REFERENCE]]," n°",REFERENCEMENT_FACADE[[#This Row],[REF]]," annule et remplace ",IF(OR(REFERENCEMENT_FACADE[[#This Row],[TYPE DE DOCUMENT DE REFERENCE]]="Avis Technique",REFERENCEMENT_FACADE[[#This Row],[TYPE DE DOCUMENT DE REFERENCE]]="ATEx"),"l' ","le "),REFERENCEMENT_FACADE[[#This Row],[TYPE DE DOCUMENT DE REFERENCE]]," n° ",REFERENCEMENT_FACADE[[#This Row],[Ancienne version]])),
IF(AND(REFERENCEMENT_FACADE[[#This Row],[Ancienne version]]&lt;&gt;"",REFERENCEMENT_FACADE[[#This Row],[ -&gt; AT/DTA : Sur liste verte C2p (OUI/NON)
-&gt; ATex (Avis favorable / Avis défavorable)
-&gt; Autre : SO]]="OUI"),CHAR(10),""),
IF(REFERENCEMENT_FACADE[[#This Row],[ -&gt; AT/DTA : Sur liste verte C2p (OUI/NON)
-&gt; ATex (Avis favorable / Avis défavorable)
-&gt; Autre : SO]]="OUI","Sur liste verte de la C2p à la date du référencement",""))</f>
        <v>L'Avis Technique n°2.2/11-1484_V2 annule et remplace l' Avis Technique n° 2/11-1484_V2
Sur liste verte de la C2p à la date du référencement</v>
      </c>
      <c r="CF77" s="48" t="str">
        <f>IF((SUPP_VISE=LISTES!$Q$2),REFERENCEMENT_FACADE[[#This Row],[Charpente bois (NF DTU 31.1)]],
IF((SUPP_VISE=LISTES!$Q$3),REFERENCEMENT_FACADE[[#This Row],[COB (NF DTU 31.2)]],
IF((SUPP_VISE=LISTES!$Q$4),REFERENCEMENT_FACADE[[#This Row],[FOB (NF DTU 31.4)]],
IF((SUPP_VISE=LISTES!$Q$5),REFERENCEMENT_FACADE[[#This Row],[FOB (Sous AT/DTA/ATEx)]],
IF((SUPP_VISE=LISTES!$Q$6),REFERENCEMENT_FACADE[[#This Row],[FOB (NF DTU 31.4 et/ou Sous AT/DTA/Atex)]],
IF((SUPP_VISE=LISTES!$Q$7),REFERENCEMENT_FACADE[[#This Row],[CLT (Sous AT/DTA)]],"ERREUR"))))))</f>
        <v>ERREUR</v>
      </c>
      <c r="CG77" s="48" t="str">
        <f>IF((HAUT_VISEE&lt;=6),IF(OR(MID(SITUA_VISEE,1,1)="a",MID(SITUA_VISEE,1,1)="b",MID(SITUA_VISEE,1,1)="c"),REFERENCEMENT_FACADE[[#This Row],[≤ 6 m (situation a à c)]],REFERENCEMENT_FACADE[[#This Row],[≤ 6 m (situation d)]]),
IF(AND(6&lt;HAUT_VISEE,HAUT_VISEE&lt;=9),IF(OR(MID(SITUA_VISEE,1,1)="a",MID(SITUA_VISEE,1,1)="b",MID(SITUA_VISEE,1,1)="c"),REFERENCEMENT_FACADE[[#This Row],[≤ 9 m (situation a à c)]],REFERENCEMENT_FACADE[[#This Row],[≤ 9 m (situation d)]]),
IF(AND(9&lt;HAUT_VISEE,HAUT_VISEE&lt;=10),IF(OR(MID(SITUA_VISEE,1,1)="a",MID(SITUA_VISEE,1,1)="b",MID(SITUA_VISEE,1,1)="c"),REFERENCEMENT_FACADE[[#This Row],[≤ 10 m (situation a à c)]],REFERENCEMENT_FACADE[[#This Row],[≤ 10 m (situation d)]]),
IF(AND(10&lt;HAUT_VISEE,HAUT_VISEE&lt;=18),IF(OR(MID(SITUA_VISEE,1,1)="a",MID(SITUA_VISEE,1,1)="b",MID(SITUA_VISEE,1,1)="c"),REFERENCEMENT_FACADE[[#This Row],[≤ 15 m (situation a à c)]],REFERENCEMENT_FACADE[[#This Row],[≤ 15 m (situation d)]]),
IF(AND(10&lt;HAUT_VISEE,HAUT_VISEE&lt;=18),IF(OR(MID(SITUA_VISEE,1,1)="a",MID(SITUA_VISEE,1,1)="b",MID(SITUA_VISEE,1,1)="c"),REFERENCEMENT_FACADE[[#This Row],[≤ 18 m (situation a à c)]],REFERENCEMENT_FACADE[[#This Row],[≤ 18 m (situation d)]]),
IF(AND(18&lt;HAUT_VISEE,HAUT_VISEE&lt;=28),IF(OR(MID(SITUA_VISEE,1,1)="a",MID(SITUA_VISEE,1,1)="b",MID(SITUA_VISEE,1,1)="c"),REFERENCEMENT_FACADE[[#This Row],[≤ 28 m (situation a à c)]],REFERENCEMENT_FACADE[[#This Row],[≤ 28 m (situation d)]]),
IF(AND(28&lt;HAUT_VISEE,HAUT_VISEE&lt;=34),IF(OR(MID(SITUA_VISEE,1,1)="a",MID(SITUA_VISEE,1,1)="b",MID(SITUA_VISEE,1,1)="c"),REFERENCEMENT_FACADE[[#This Row],[≤ 34 m (situation a à c)]],REFERENCEMENT_FACADE[[#This Row],[≤ 34 m (situation d)]]),
IF(AND(34&lt;HAUT_VISEE,HAUT_VISEE&lt;=36),IF(OR(MID(SITUA_VISEE,1,1)="a",MID(SITUA_VISEE,1,1)="b",MID(SITUA_VISEE,1,1)="c"),REFERENCEMENT_FACADE[[#This Row],[≤ 36 m (situation a à c)]],REFERENCEMENT_FACADE[[#This Row],[≤ 36 m (situation d)]]),
IF(AND(36&lt;HAUT_VISEE,HAUT_VISEE&lt;=40),IF(OR(MID(SITUA_VISEE,1,1)="a",MID(SITUA_VISEE,1,1)="b",MID(SITUA_VISEE,1,1)="c"),REFERENCEMENT_FACADE[[#This Row],[≤ 40 m (situation a à c)]],REFERENCEMENT_FACADE[[#This Row],[≤ 40 m (situation d)]]),
IF(AND(40&lt;HAUT_VISEE,HAUT_VISEE&lt;=50),IF(OR(MID(SITUA_VISEE,1,1)="a",MID(SITUA_VISEE,1,1)="b",MID(SITUA_VISEE,1,1)="c"),REFERENCEMENT_FACADE[[#This Row],[≤ 50 m (situation a à c)]],REFERENCEMENT_FACADE[[#This Row],[≤ 50 m (situation d)]]),"ERREUR"))))))))))</f>
        <v>OUI</v>
      </c>
      <c r="CH77" s="48">
        <f>IF(MID(SITUA_VISEE,1,1)="d",
IF(MID(REFERENCEMENT_FACADE[[#This Row],[≤ 50 m (situation d)]],1,3)="OUI",50,IF(MID(REFERENCEMENT_FACADE[[#This Row],[≤ 40 m (situation d)]],1,3)="OUI",40,IF(MID(REFERENCEMENT_FACADE[[#This Row],[≤ 36 m (situation d)]],1,3)="OUI",36,IF(MID(REFERENCEMENT_FACADE[[#This Row],[≤ 34 m (situation d)]],1,3)="OUI",34,IF(MID(REFERENCEMENT_FACADE[[#This Row],[≤ 28 m (situation d)]],1,3)="OUI",28,IF(MID(REFERENCEMENT_FACADE[[#This Row],[≤ 18 m (situation d)]],1,3)="OUI",18,IF(MID(REFERENCEMENT_FACADE[[#This Row],[≤ 15 m (situation d)]],1,3)="OUI",15,IF(MID(REFERENCEMENT_FACADE[[#This Row],[≤ 10 m (situation d)]],1,3)="OUI",10,IF(MID(REFERENCEMENT_FACADE[[#This Row],[≤ 9 m (situation d)]],1,3)="OUI",9,IF(MID(REFERENCEMENT_FACADE[[#This Row],[≤ 6 m (situation d)]],1,3)="OUI",6,"")))))))))),
IF(MID(REFERENCEMENT_FACADE[[#This Row],[≤ 50 m (situation a à c)]],1,3)="OUI",50,IF(MID(REFERENCEMENT_FACADE[[#This Row],[≤ 40 m (situation a à c)]],1,3)="OUI",40,IF(MID(REFERENCEMENT_FACADE[[#This Row],[≤ 36 m (situation a à c)]],1,3)="OUI",36,IF(MID(REFERENCEMENT_FACADE[[#This Row],[≤ 34 m (situation a à c)]],1,3)="OUI",34,IF(MID(REFERENCEMENT_FACADE[[#This Row],[≤ 28 m (situation a à c)]],1,3)="OUI",28,IF(MID(REFERENCEMENT_FACADE[[#This Row],[≤ 18 m (situation a à c)]],1,3)="OUI",18,IF(MID(REFERENCEMENT_FACADE[[#This Row],[≤ 15 m (situation a à c)]],1,3)="OUI",15,IF(MID(REFERENCEMENT_FACADE[[#This Row],[≤ 10 m (situation a à c)]],1,3)="OUI",10,IF(MID(REFERENCEMENT_FACADE[[#This Row],[≤ 9 m (situation a à c)]],1,3)="OUI",9,IF(MID(REFERENCEMENT_FACADE[[#This Row],[≤ 6 m (situation a à c)]],1,3)="OUI",6,"")))))))))))</f>
        <v>10</v>
      </c>
      <c r="CI77" s="48" t="str">
        <f>IF(RECH_CATEGORIE=TRUE,IF((CATEG_VISEE=LISTES!$O$2),REFERENCEMENT_FACADE[[#This Row],[I]],
IF((CATEG_VISEE=LISTES!$O$3),REFERENCEMENT_FACADE[[#This Row],[II]],
IF((CATEG_VISEE=LISTES!$O$4),REFERENCEMENT_FACADE[[#This Row],[III]],
IF((CATEG_VISEE=LISTES!$O$5),REFERENCEMENT_FACADE[[#This Row],[IV]],"ERREUR")))),
REFERENCEMENT_FACADE[[#This Row],[I]]&amp;CHAR(10)&amp;REFERENCEMENT_FACADE[[#This Row],[II]]&amp;CHAR(10)&amp;REFERENCEMENT_FACADE[[#This Row],[III]]&amp;CHAR(10)&amp;REFERENCEMENT_FACADE[[#This Row],[IV]])</f>
        <v>4
2
1
1</v>
      </c>
      <c r="CJ77" s="48" t="str">
        <f>IF(RECH_CATEGORIE=TRUE,IF(OR(REFERENCEMENT_FACADE[[#This Row],[I]]="NC",REFERENCEMENT_FACADE[[#This Row],[II]]="NC",REFERENCEMENT_FACADE[[#This Row],[III]]="NC",REFERENCEMENT_FACADE[[#This Row],[IV]]="NC"),"ERREUR",IF(MID(ZONE_SIS_VISEE,1,1)&lt;=MID(REFERENCEMENT_FACADE[[#This Row],[IV]],1,1),REFERENCEMENT_FACADE[[#Headers],[IV]],IF(MID(ZONE_SIS_VISEE,1,1)&lt;=MID(REFERENCEMENT_FACADE[[#This Row],[III]],1,1),REFERENCEMENT_FACADE[[#Headers],[III]],IF(MID(ZONE_SIS_VISEE,1,1)&lt;=MID(REFERENCEMENT_FACADE[[#This Row],[II]],1,1),REFERENCEMENT_FACADE[[#Headers],[II]],IF(MID(ZONE_SIS_VISEE,1,1)&lt;=MID(REFERENCEMENT_FACADE[[#This Row],[I]],1,1),REFERENCEMENT_FACADE[[#Headers],[I]],""))))),
REFERENCEMENT_FACADE[[#Headers],[I]]&amp;CHAR(10)&amp;REFERENCEMENT_FACADE[[#Headers],[II]]&amp;CHAR(10)&amp;REFERENCEMENT_FACADE[[#Headers],[III]]&amp;CHAR(10)&amp;REFERENCEMENT_FACADE[[#Headers],[IV]])</f>
        <v>I
II
III
IV</v>
      </c>
      <c r="CK77" s="48" t="str">
        <f>CONCATENATE(IF(MID(REFERENCEMENT_FACADE[[#This Row],[Charpente bois (NF DTU 31.1)]],1,3)="oui",LISTES!$Q$2,""),IF(AND(MID(REFERENCEMENT_FACADE[[#This Row],[COB (NF DTU 31.2)]],1,3)="oui",MID(REFERENCEMENT_FACADE[[#This Row],[Charpente bois (NF DTU 31.1)]],1,3)="oui")," / ",""),IF(MID(REFERENCEMENT_FACADE[[#This Row],[COB (NF DTU 31.2)]],1,3)="oui",LISTES!$Q$3,""),IF(OR(AND(MID(REFERENCEMENT_FACADE[[#This Row],[COB (NF DTU 31.2)]],1,3)="oui",MID(REFERENCEMENT_FACADE[[#This Row],[FOB (NF DTU 31.4)]],1,3)="oui"),AND(MID(REFERENCEMENT_FACADE[[#This Row],[COB (NF DTU 31.2)]],1,3)="oui",MID(REFERENCEMENT_FACADE[[#This Row],[CLT (Sous AT/DTA)]],1,3)="oui"))," / ",""),IF(MID(REFERENCEMENT_FACADE[[#This Row],[FOB (NF DTU 31.4)]],1,3)="oui",LISTES!$Q$4,""),IF(AND(MID(REFERENCEMENT_FACADE[[#This Row],[CLT (Sous AT/DTA)]],1,3)="oui",MID(REFERENCEMENT_FACADE[[#This Row],[FOB (NF DTU 31.4)]],1,3)="oui")," / ",""),IF(MID(REFERENCEMENT_FACADE[[#This Row],[CLT (Sous AT/DTA)]],1,3)="oui",LISTES!$Q$7,IF(MID(REFERENCEMENT_FACADE[[#This Row],[FOB (Sous AT/DTA/ATEx)]],1,3)="oui",LISTES!$Q$5,"")))</f>
        <v>COB (NF DTU 31.2) / CLT (Sous AT/DTA)</v>
      </c>
      <c r="CL77" s="48" t="str">
        <f>IF(AND(RECH_HAUTEUR=TRUE,HAUT_VISEE&lt;&gt;"",SITUA_VISEE&lt;&gt;""),IF(MID(SITUA_VISEE,1,1)="d",
IF(MID(REFERENCEMENT_FACADE[[#This Row],[≤ 50 m (situation d)]],1,3)="OUI","≤ 50 m",IF(MID(REFERENCEMENT_FACADE[[#This Row],[≤ 40 m (situation d)]],1,3)="OUI","≤ 40 m",IF(MID(REFERENCEMENT_FACADE[[#This Row],[≤ 36 m (situation d)]],1,3)="OUI","≤ 36 m",IF(MID(REFERENCEMENT_FACADE[[#This Row],[≤ 34 m (situation d)]],1,3)="OUI","≤ 34 m",IF(MID(REFERENCEMENT_FACADE[[#This Row],[≤ 28 m (situation d)]],1,3)="OUI","≤ 28 m",IF(MID(REFERENCEMENT_FACADE[[#This Row],[≤ 18 m (situation d)]],1,3)="OUI","≤ 18 m",IF(MID(REFERENCEMENT_FACADE[[#This Row],[≤ 15 m (situation d)]],1,3)="OUI","≤ 15 m",IF(MID(REFERENCEMENT_FACADE[[#This Row],[≤ 10 m (situation d)]],1,3)="OUI","≤ 10 m",IF(MID(REFERENCEMENT_FACADE[[#This Row],[≤ 9 m (situation d)]],1,3)="OUI","≤ 9 m",IF(MID(REFERENCEMENT_FACADE[[#This Row],[≤ 6 m (situation d)]],1,3)="OUI","≤ 6 m","")))))))))),
IF(MID(REFERENCEMENT_FACADE[[#This Row],[≤ 50 m (situation a à c)]],1,3)="OUI","≤ 50 m",IF(MID(REFERENCEMENT_FACADE[[#This Row],[≤ 40 m (situation a à c)]],1,3)="OUI","≤ 40 m",IF(MID(REFERENCEMENT_FACADE[[#This Row],[≤ 36 m (situation a à c)]],1,3)="OUI","≤ 36 m",IF(MID(REFERENCEMENT_FACADE[[#This Row],[≤ 34 m (situation a à c)]],1,3)="OUI","≤ 34 m",IF(MID(REFERENCEMENT_FACADE[[#This Row],[≤ 28 m (situation a à c)]],1,3)="OUI","≤ 28 m",IF(MID(REFERENCEMENT_FACADE[[#This Row],[≤ 18 m (situation a à c)]],1,3)="OUI","≤ 18 m",IF(MID(REFERENCEMENT_FACADE[[#This Row],[≤ 15 m (situation a à c)]],1,3)="OUI","≤ 15 m",IF(MID(REFERENCEMENT_FACADE[[#This Row],[≤ 10 m (situation a à c)]],1,3)="OUI","≤ 10 m",IF(MID(REFERENCEMENT_FACADE[[#This Row],[≤ 9 m (situation a à c)]],1,3)="OUI","≤ 9 m",IF(MID(REFERENCEMENT_FACADE[[#This Row],[≤ 6 m (situation a à c)]],1,3)="OUI","≤ 6 m",""))))))))))),
CONCATENATE(IF(MID(REFERENCEMENT_FACADE[[#This Row],[≤ 50 m (situation a à c)]],1,3)="OUI","(Situation a à c) h≤ 50 m"&amp;CHAR(10),IF(MID(REFERENCEMENT_FACADE[[#This Row],[≤ 40 m (situation a à c)]],1,3)="OUI","(Situation a à c) h≤ 40 m"&amp;CHAR(10),IF(MID(REFERENCEMENT_FACADE[[#This Row],[≤ 36 m (situation a à c)]],1,3)="OUI","(Situation a à c) h≤ 36 m"&amp;CHAR(10),IF(MID(REFERENCEMENT_FACADE[[#This Row],[≤ 34 m (situation a à c)]],1,3)="OUI","(Situation a à c) h≤ 34 m"&amp;CHAR(10),IF(MID(REFERENCEMENT_FACADE[[#This Row],[≤ 28 m (situation a à c)]],1,3)="OUI","(Situation a à c) h≤ 28 m"&amp;CHAR(10),IF(MID(REFERENCEMENT_FACADE[[#This Row],[≤ 18 m (situation a à c)]],1,3)="OUI","(Situation a à c) h≤ 18 m"&amp;CHAR(10),IF(MID(REFERENCEMENT_FACADE[[#This Row],[≤ 15 m (situation a à c)]],1,3)="OUI","(Situation a à c) h≤ 15 m"&amp;CHAR(10),IF(MID(REFERENCEMENT_FACADE[[#This Row],[≤ 10 m (situation a à c)]],1,3)="OUI","(Situation a à c) h≤ 10 m"&amp;CHAR(10),IF(MID(REFERENCEMENT_FACADE[[#This Row],[≤ 9 m (situation a à c)]],1,3)="OUI","(Situation a à c) h≤ 9 m"&amp;CHAR(10),IF(MID(REFERENCEMENT_FACADE[[#This Row],[≤ 6 m (situation a à c)]],1,3)="OUI","(Situation a à c) h≤ 6 m"&amp;CHAR(10),"")))))))))),IF(MID(REFERENCEMENT_FACADE[[#This Row],[≤ 50 m (situation d)]],1,3)="OUI","(Situation d) h≤ 50 m",IF(MID(REFERENCEMENT_FACADE[[#This Row],[≤ 40 m (situation d)]],1,3)="OUI","(Situation d) h≤ 40 m",IF(MID(REFERENCEMENT_FACADE[[#This Row],[≤ 36 m (situation d)]],1,3)="OUI","(Situation d) h≤ 36 m",IF(MID(REFERENCEMENT_FACADE[[#This Row],[≤ 34 m (situation d)]],1,3)="OUI","(Situation d) h≤ 34 m",IF(MID(REFERENCEMENT_FACADE[[#This Row],[≤ 28 m (situation d)]],1,3)="OUI","(Situation d) h≤ 28 m",IF(MID(REFERENCEMENT_FACADE[[#This Row],[≤ 18 m (situation d)]],1,3)="OUI","(Situation d) h≤ 18 m",IF(MID(REFERENCEMENT_FACADE[[#This Row],[≤ 15 m (situation d)]],1,3)="OUI","(Situation d) h≤ 15 m",IF(MID(REFERENCEMENT_FACADE[[#This Row],[≤ 10 m (situation d)]],1,3)="OUI","(Situation d) h≤ 10 m",IF(MID(REFERENCEMENT_FACADE[[#This Row],[≤ 9 m (situation d)]],1,3)="OUI","(Situation d) h≤ 9 m",IF(MID(REFERENCEMENT_FACADE[[#This Row],[≤ 6 m (situation d)]],1,3)="OUI","(Situation d) h≤ 6 m",""))))))))))))</f>
        <v>(Situation a à c) h≤ 10 m
(Situation d) h≤ 6 m</v>
      </c>
      <c r="CM77" s="48" t="str">
        <f>IF(OR(RECH_HAUTEUR=FALSE,HAUT_VISEE="",SITUA_VISEE=""),REFERENCEMENT_FACADE[[#This Row],[Cas où rien n''est sélectionné en hauteur]],
IF((HAUT_VISEE&lt;=6),IF(OR(MID(SITUA_VISEE,1,1)="a",MID(SITUA_VISEE,1,1)="b",MID(SITUA_VISEE,1,1)="c"),REFERENCEMENT_FACADE[[#This Row],[≤ 6 m (a à c)]],REFERENCEMENT_FACADE[[#This Row],[≤ 6 m (d)]]),
IF(AND(6&lt;HAUT_VISEE,HAUT_VISEE&lt;=9),IF(OR(MID(SITUA_VISEE,1,1)="a",MID(SITUA_VISEE,1,1)="b",MID(SITUA_VISEE,1,1)="c"),REFERENCEMENT_FACADE[[#This Row],[≤ 9 m (a à c)]],REFERENCEMENT_FACADE[[#This Row],[≤ 9 m (d)]]),
IF(AND(9&lt;HAUT_VISEE,HAUT_VISEE&lt;=10),IF(OR(MID(SITUA_VISEE,1,1)="a",MID(SITUA_VISEE,1,1)="b",MID(SITUA_VISEE,1,1)="c"),REFERENCEMENT_FACADE[[#This Row],[≤ 10 m (a à c)]],REFERENCEMENT_FACADE[[#This Row],[≤ 10 m (d)]]),
IF(AND(10&lt;HAUT_VISEE,HAUT_VISEE&lt;=18),IF(OR(MID(SITUA_VISEE,1,1)="a",MID(SITUA_VISEE,1,1)="b",MID(SITUA_VISEE,1,1)="c"),REFERENCEMENT_FACADE[[#This Row],[≤ 18 m (a à c)]],REFERENCEMENT_FACADE[[#This Row],[≤ 18 m (d)]]),
IF(AND(18&lt;HAUT_VISEE,HAUT_VISEE&lt;=28),IF(OR(MID(SITUA_VISEE,1,1)="a",MID(SITUA_VISEE,1,1)="b",MID(SITUA_VISEE,1,1)="c"),REFERENCEMENT_FACADE[[#This Row],[≤ 28 m (a à c)]],REFERENCEMENT_FACADE[[#This Row],[≤ 28 m (d)]]),
IF(AND(28&lt;HAUT_VISEE,HAUT_VISEE&lt;=34),IF(OR(MID(SITUA_VISEE,1,1)="a",MID(SITUA_VISEE,1,1)="b",MID(SITUA_VISEE,1,1)="c"),REFERENCEMENT_FACADE[[#This Row],[≤ 34 m (a à c)]],REFERENCEMENT_FACADE[[#This Row],[≤ 34 m (d)]]),
IF(AND(34&lt;HAUT_VISEE,HAUT_VISEE&lt;=36),IF(OR(MID(SITUA_VISEE,1,1)="a",MID(SITUA_VISEE,1,1)="b",MID(SITUA_VISEE,1,1)="c"),REFERENCEMENT_FACADE[[#This Row],[≤ 36 m (a à c)]],REFERENCEMENT_FACADE[[#This Row],[≤ 36 m (d)]]),
IF(AND(36&lt;HAUT_VISEE,HAUT_VISEE&lt;=40),IF(OR(MID(SITUA_VISEE,1,1)="a",MID(SITUA_VISEE,1,1)="b",MID(SITUA_VISEE,1,1)="c"),REFERENCEMENT_FACADE[[#This Row],[≤ 40 m (a à c)]],REFERENCEMENT_FACADE[[#This Row],[≤ 40 m (d)]]),
IF(AND(40&lt;HAUT_VISEE,HAUT_VISEE&lt;=50),IF(OR(MID(SITUA_VISEE,1,1)="a",MID(SITUA_VISEE,1,1)="b",MID(SITUA_VISEE,1,1)="c"),REFERENCEMENT_FACADE[[#This Row],[≤ 50 m (a à c)]],REFERENCEMENT_FACADE[[#This Row],[≤ 50 m (d)]])))))))))))</f>
        <v>Nb : Le critère de recherche par hauteur n'étant pas coché ou les données (hauteur ou situation) n'étant pas saisies, l'utilisateur est alerté qu'il peut exister des limites de hauteurs et des dispositions particulières données dans le référentiel technique du procédé qui ne sont pas affichées. 
Le logiciel peut les faire apparaitre, pour ce faire : 
 - la case de recherche en fonction de la hauteur doit être cochée ;
 - les données de hauteur ET de situation du bâtiment doivent être saisies.</v>
      </c>
      <c r="CN77" s="117">
        <f ca="1">REFERENCEMENT_FACADE[[#This Row],[VALIDITE]]</f>
        <v>1</v>
      </c>
      <c r="CO77" s="48">
        <f>IF(RECH_SUPPORT=TRUE,IF(MID(REFERENCEMENT_FACADE[[#This Row],[Colonne support visé]],1,3)="OUI",1,IF(OR(MID(REFERENCEMENT_FACADE[[#This Row],[Colonne support visé]],1,3)="non",MID(REFERENCEMENT_FACADE[[#This Row],[Colonne support visé]],1,2)="SO"),0,0)),1)</f>
        <v>1</v>
      </c>
      <c r="CP77" s="48">
        <f>IF(RECH_HAUTEUR=FALSE,1,IF(AND(MID(REFERENCEMENT_FACADE[[#This Row],[Colonne situation visé]],1,3)="oui",HAUT_VISEE&lt;=REFERENCEMENT_FACADE[[#This Row],[LIMITATION DE HAUTEUR DE FACADE]],HAUT_VISEE&lt;&gt;"",SITUA_VISEE&lt;&gt;""),1,IF(MID(REFERENCEMENT_FACADE[[#This Row],[Colonne situation visé]],1,3)="non",0,"ERREUR")))</f>
        <v>1</v>
      </c>
      <c r="CQ77" s="48">
        <f>IF(RECH_CATEGORIE=FALSE,1,IF(REFERENCEMENT_FACADE[[#This Row],[Colonne catégorie visée]]="ERREUR",0,IF(AND(RECH_CATEGORIE=TRUE,MATCH(VALUE(LEFT(REFERENCEMENT_FACADE[[#This Row],[Colonne zone visée]],1)),LISTE_ZONE_SISMIQUE,0)&gt;=MATCH(ZONE_SIS_VISEE,LISTE_ZONE_SISMIQUE,0),MATCH(REFERENCEMENT_FACADE[[#This Row],[Colonne catégorie visée]],LISTE_CATEGORIE_BATIMENT,0)&gt;=MATCH(CATEG_VISEE,LISTE_CATEGORIE_BATIMENT,0)),1,0)))</f>
        <v>1</v>
      </c>
      <c r="CR77" s="48">
        <f ca="1">IF(REFERENCEMENT_FACADE[[#This Row],[Eligibilité procédé]]&lt;&gt;0,COUNTIF(REFERENCEMENT_FACADE[Eligibilité procédé],"&lt;="&amp;REFERENCEMENT_FACADE[[#This Row],[Eligibilité procédé]])-COUNTIF(REFERENCEMENT_FACADE[Eligibilité procédé],"=0"),ROWS(REFERENCEMENT_FACADE[Ordre]))</f>
        <v>57</v>
      </c>
      <c r="CS77" s="48">
        <f ca="1">IF(COUNTIF((REFERENCEMENT_FACADE[[#This Row],[Validité]:[zone de simicité]]),"&lt;&gt;"&amp;"")=SUM(REFERENCEMENT_FACADE[[#This Row],[Validité]:[zone de simicité]]),ROW(REFERENCEMENT_FACADE[[#This Row],[zone de simicité]]),"")</f>
        <v>77</v>
      </c>
      <c r="CT77" s="48" t="str">
        <f>CONCATENATE(REFERENCEMENT_FACADE[[#This Row],[TYPE DE DOCUMENT DE REFERENCE]]," ",REFERENCEMENT_FACADE[[#This Row],[REF]]," du procédé ",REFERENCEMENT_FACADE[[#This Row],[NOM COMMERCIAL DU PROCEDE]]," : vise la pose sur : ",IF(MID(REFERENCEMENT_FACADE[[#This Row],[COB (NF DTU 31.2)]],1,3)="OUI","COB (NF DTU 31.2) ; ",""),IF(MID(REFERENCEMENT_FACADE[[#This Row],[CLT (Sous AT/DTA)]],1,3)="OUI","CLT (Sous AT/DTA)) ; ",""),IF(MID(REFERENCEMENT_FACADE[[#This Row],[FOB (NF DTU 31.4)]],1,3)="OUI","FOB (NF DTU 31.4) ; ",""),IF(MID(REFERENCEMENT_FACADE[[#This Row],[FOB (Sous AT/DTA/ATEx)]],1,3)="OUI","FOB (Sous AT/DTA/ATEx) ; ",""),"pour une hauteur max de ",REFERENCEMENT_FACADE[[#This Row],[LIMITATION DE HAUTEUR DE FACADE]],"m")</f>
        <v>Avis Technique 2.2/11-1484_V2 du procédé Carea Emboitement BSO (Type V, Type G)  : vise la pose sur : COB (NF DTU 31.2) ; CLT (Sous AT/DTA)) ; pour une hauteur max de 10m</v>
      </c>
    </row>
    <row r="78" spans="1:98" s="5" customFormat="1" ht="216" x14ac:dyDescent="0.3">
      <c r="A78" s="141">
        <v>43579</v>
      </c>
      <c r="B78" s="79" t="s">
        <v>120</v>
      </c>
      <c r="C78" s="126" t="s">
        <v>1662</v>
      </c>
      <c r="D78" s="79" t="s">
        <v>122</v>
      </c>
      <c r="E78" s="79" t="s">
        <v>122</v>
      </c>
      <c r="F78" s="79" t="s">
        <v>18</v>
      </c>
      <c r="G78" s="109" t="s">
        <v>1426</v>
      </c>
      <c r="H78" s="86" t="s">
        <v>27</v>
      </c>
      <c r="I78" s="82" t="s">
        <v>9</v>
      </c>
      <c r="J78" s="38" t="s">
        <v>10</v>
      </c>
      <c r="K78" s="39" t="s">
        <v>10</v>
      </c>
      <c r="L78" s="68" t="str">
        <f>IF(REFERENCEMENT_FACADE[[#This Row],[Charpente bois (NF DTU 31.1)]]="OUI","SO",IF(OR(REFERENCEMENT_FACADE[[#This Row],[FOB (Sous AT/DTA/ATEx)]]="OUI",REFERENCEMENT_FACADE[[#This Row],[FOB (NF DTU 31.4)]]="OUI"),"OUI","SO"))</f>
        <v>SO</v>
      </c>
      <c r="M78" s="65" t="s">
        <v>9</v>
      </c>
      <c r="N78" s="42" t="s">
        <v>9</v>
      </c>
      <c r="O78" s="43" t="s">
        <v>9</v>
      </c>
      <c r="P78" s="43" t="s">
        <v>9</v>
      </c>
      <c r="Q78" s="43" t="s">
        <v>357</v>
      </c>
      <c r="R78" s="43" t="s">
        <v>357</v>
      </c>
      <c r="S78" s="43" t="s">
        <v>10</v>
      </c>
      <c r="T78" s="43" t="s">
        <v>10</v>
      </c>
      <c r="U78" s="43" t="s">
        <v>10</v>
      </c>
      <c r="V78" s="43" t="s">
        <v>10</v>
      </c>
      <c r="W78" s="44" t="s">
        <v>10</v>
      </c>
      <c r="X78" s="45" t="s">
        <v>9</v>
      </c>
      <c r="Y78" s="43" t="s">
        <v>357</v>
      </c>
      <c r="Z78" s="43" t="s">
        <v>357</v>
      </c>
      <c r="AA78" s="43" t="s">
        <v>10</v>
      </c>
      <c r="AB78" s="43" t="s">
        <v>10</v>
      </c>
      <c r="AC78" s="43" t="s">
        <v>10</v>
      </c>
      <c r="AD78" s="43" t="s">
        <v>10</v>
      </c>
      <c r="AE78" s="43" t="s">
        <v>10</v>
      </c>
      <c r="AF78" s="43" t="s">
        <v>10</v>
      </c>
      <c r="AG78" s="44" t="s">
        <v>10</v>
      </c>
      <c r="AH78" s="167" t="s">
        <v>710</v>
      </c>
      <c r="AI78" s="162"/>
      <c r="AJ78" s="120" t="s">
        <v>1715</v>
      </c>
      <c r="AK78" s="120" t="s">
        <v>1715</v>
      </c>
      <c r="AL78" s="120" t="s">
        <v>1715</v>
      </c>
      <c r="AM78" s="120" t="s">
        <v>1720</v>
      </c>
      <c r="AN78" s="120" t="s">
        <v>1720</v>
      </c>
      <c r="AO78" s="41"/>
      <c r="AP78" s="41"/>
      <c r="AQ78" s="41"/>
      <c r="AR78" s="41"/>
      <c r="AS78" s="41"/>
      <c r="AT78" s="120" t="s">
        <v>1715</v>
      </c>
      <c r="AU78" s="120" t="s">
        <v>1720</v>
      </c>
      <c r="AV78" s="120" t="s">
        <v>1720</v>
      </c>
      <c r="AW78" s="83"/>
      <c r="AX78" s="83"/>
      <c r="AY78" s="83"/>
      <c r="AZ78" s="83"/>
      <c r="BA78" s="83"/>
      <c r="BB78" s="83"/>
      <c r="BC78" s="83"/>
      <c r="BD78" s="84" t="s">
        <v>1408</v>
      </c>
      <c r="BE78" s="42">
        <v>4</v>
      </c>
      <c r="BF78" s="43">
        <v>4</v>
      </c>
      <c r="BG78" s="43">
        <v>4</v>
      </c>
      <c r="BH78" s="43">
        <v>2</v>
      </c>
      <c r="BI78" s="84"/>
      <c r="BJ78" s="40" t="s">
        <v>1394</v>
      </c>
      <c r="BK78" s="158" t="s">
        <v>954</v>
      </c>
      <c r="BL78" s="42">
        <v>0</v>
      </c>
      <c r="BM78" s="43" t="s">
        <v>309</v>
      </c>
      <c r="BN78" s="79" t="s">
        <v>12</v>
      </c>
      <c r="BO78" s="79" t="s">
        <v>262</v>
      </c>
      <c r="BP78" s="81">
        <v>44460</v>
      </c>
      <c r="BQ78" s="81">
        <v>44515</v>
      </c>
      <c r="BR78" s="81">
        <v>45291</v>
      </c>
      <c r="BS78" s="123">
        <f ca="1">+(REFERENCEMENT_FACADE[[#This Row],[AVIS LIMITE AU / VALIDITE]]&gt;=TODAY())*1</f>
        <v>0</v>
      </c>
      <c r="BT78" s="81"/>
      <c r="BU78" s="79" t="b">
        <f>IF(REFERENCEMENT_FACADE[[#This Row],[ -&gt; AT/DTA : Sur liste verte C2p (OUI/NON)
-&gt; ATex (Avis favorable / Avis défavorable)
-&gt; Autre : SO]]&lt;&gt;"",IF(AND(OR(REFERENCEMENT_FACADE[[#This Row],[ -&gt; AT/DTA : Sur liste verte C2p (OUI/NON)
-&gt; ATex (Avis favorable / Avis défavorable)
-&gt; Autre : SO]]="OUI",REFERENCEMENT_FACADE[[#This Row],[ -&gt; AT/DTA : Sur liste verte C2p (OUI/NON)
-&gt; ATex (Avis favorable / Avis défavorable)
-&gt; Autre : SO]]="FAVORABLE",REFERENCEMENT_FACADE[[#This Row],[ -&gt; AT/DTA : Sur liste verte C2p (OUI/NON)
-&gt; ATex (Avis favorable / Avis défavorable)
-&gt; Autre : SO]]="SO
(DTU)",REFERENCEMENT_FACADE[[#This Row],[ -&gt; AT/DTA : Sur liste verte C2p (OUI/NON)
-&gt; ATex (Avis favorable / Avis défavorable)
-&gt; Autre : SO]]="SO 
(RECO -RAGE)",REFERENCEMENT_FACADE[[#This Row],[ -&gt; AT/DTA : Sur liste verte C2p (OUI/NON)
-&gt; ATex (Avis favorable / Avis défavorable)
-&gt; Autre : SO]]="OUI AVEC UN SUIVI DU RETOUR D'EXPERIENCE",
REFERENCEMENT_FACADE[[#This Row],[ -&gt; AT/DTA : Sur liste verte C2p (OUI/NON)
-&gt; ATex (Avis favorable / Avis défavorable)
-&gt; Autre : SO]]="SO 
(RP)"),REFERENCEMENT_FACADE[[#This Row],[VALIDITE]]=1),"TC",IF(REFERENCEMENT_FACADE[[#This Row],[VALIDITE]]=0,"TNC"&amp;CHAR(10)&amp;"(L'évaluation technique n'est plus valide)",IF(REFERENCEMENT_FACADE[[#This Row],[TYPE DE DOCUMENT DE REFERENCE]]="Appréciation Technique de Transition","TNC"&amp;CHAR(10)&amp;"(Les Appréciations Techniques de Transition ne sont pas reconnues en technique courante)",IF(REFERENCEMENT_FACADE[[#This Row],[ -&gt; AT/DTA : Sur liste verte C2p (OUI/NON)
-&gt; ATex (Avis favorable / Avis défavorable)
-&gt; Autre : SO]]="NON (EVALUATION RECENTE)","TNC"&amp;CHAR(10)&amp;"(Non sur liste verte de la C2p à date de référencement / EVALUATION RECENTE)","TNC"&amp;CHAR(10)&amp;"(N'est pas sur liste verte de la C2p à date du référencement)")))))</f>
        <v>0</v>
      </c>
      <c r="BV78" s="44" t="s">
        <v>857</v>
      </c>
      <c r="BW78" s="42"/>
      <c r="BX78" s="43"/>
      <c r="BY78" s="44"/>
      <c r="BZ78" s="57" t="s">
        <v>656</v>
      </c>
      <c r="CA78" s="134" t="s">
        <v>579</v>
      </c>
      <c r="CB78" s="140" t="s">
        <v>803</v>
      </c>
      <c r="CC78" s="48" t="str">
        <f>IF(OR(REFERENCEMENT_FACADE[[#This Row],[TYPE DE DOCUMENT DE REFERENCE]]="Document Technique d'Application (DTA)",REFERENCEMENT_FACADE[[#This Row],[TYPE DE DOCUMENT DE REFERENCE]]="Avis Technique"),CONCATENATE("https://evaluation.cstb.fr/fr/avis-technique/detail/",SUBSTITUTE(REFERENCEMENT_FACADE[[#This Row],[REF]],"/","-"),"/"),IF(REFERENCEMENT_FACADE[[#This Row],[TYPE DE DOCUMENT DE REFERENCE]]=("Appréciation Technique d'Expérimentation (ATEx cas a)"),CONCATENATE("https://evaluation.cstb.fr/fr/appreciation-technique-expertise-atex/detail/",SUBSTITUTE(REFERENCEMENT_FACADE[[#This Row],[REF]],"_","-"),"/"),CONCATENATE("https://evaluation.cstb.fr/fr/appreciation-technique-transition-att/download/att-",SUBSTITUTE(SUBSTITUTE(REFERENCEMENT_FACADE[[#This Row],[REF]],"/","-"),"_","-"),"/")))</f>
        <v>https://evaluation.cstb.fr/fr/avis-technique/detail/2.2-21-1826_V1/</v>
      </c>
      <c r="CD78" s="48" t="s">
        <v>803</v>
      </c>
      <c r="CE78" s="48" t="str">
        <f>CONCATENATE(IF(REFERENCEMENT_FACADE[[#This Row],[Ancienne version]]=""," ",CONCATENATE(IF(OR(REFERENCEMENT_FACADE[[#This Row],[TYPE DE DOCUMENT DE REFERENCE]]="Avis Technique",REFERENCEMENT_FACADE[[#This Row],[TYPE DE DOCUMENT DE REFERENCE]]="ATEx"),"L'","Le "),REFERENCEMENT_FACADE[[#This Row],[TYPE DE DOCUMENT DE REFERENCE]]," n°",REFERENCEMENT_FACADE[[#This Row],[REF]]," annule et remplace ",IF(OR(REFERENCEMENT_FACADE[[#This Row],[TYPE DE DOCUMENT DE REFERENCE]]="Avis Technique",REFERENCEMENT_FACADE[[#This Row],[TYPE DE DOCUMENT DE REFERENCE]]="ATEx"),"l' ","le "),REFERENCEMENT_FACADE[[#This Row],[TYPE DE DOCUMENT DE REFERENCE]]," n° ",REFERENCEMENT_FACADE[[#This Row],[Ancienne version]])),
IF(AND(REFERENCEMENT_FACADE[[#This Row],[Ancienne version]]&lt;&gt;"",REFERENCEMENT_FACADE[[#This Row],[ -&gt; AT/DTA : Sur liste verte C2p (OUI/NON)
-&gt; ATex (Avis favorable / Avis défavorable)
-&gt; Autre : SO]]="OUI"),CHAR(10),""),
IF(REFERENCEMENT_FACADE[[#This Row],[ -&gt; AT/DTA : Sur liste verte C2p (OUI/NON)
-&gt; ATex (Avis favorable / Avis défavorable)
-&gt; Autre : SO]]="OUI","Sur liste verte de la C2p à la date du référencement",""))</f>
        <v>L'Avis Technique n°2.2/21-1826_V1 annule et remplace l' Avis Technique n°  2/16-1774</v>
      </c>
      <c r="CF78" s="48" t="str">
        <f>IF((SUPP_VISE=LISTES!$Q$2),REFERENCEMENT_FACADE[[#This Row],[Charpente bois (NF DTU 31.1)]],
IF((SUPP_VISE=LISTES!$Q$3),REFERENCEMENT_FACADE[[#This Row],[COB (NF DTU 31.2)]],
IF((SUPP_VISE=LISTES!$Q$4),REFERENCEMENT_FACADE[[#This Row],[FOB (NF DTU 31.4)]],
IF((SUPP_VISE=LISTES!$Q$5),REFERENCEMENT_FACADE[[#This Row],[FOB (Sous AT/DTA/ATEx)]],
IF((SUPP_VISE=LISTES!$Q$6),REFERENCEMENT_FACADE[[#This Row],[FOB (NF DTU 31.4 et/ou Sous AT/DTA/Atex)]],
IF((SUPP_VISE=LISTES!$Q$7),REFERENCEMENT_FACADE[[#This Row],[CLT (Sous AT/DTA)]],"ERREUR"))))))</f>
        <v>ERREUR</v>
      </c>
      <c r="CG78" s="48" t="str">
        <f>IF((HAUT_VISEE&lt;=6),IF(OR(MID(SITUA_VISEE,1,1)="a",MID(SITUA_VISEE,1,1)="b",MID(SITUA_VISEE,1,1)="c"),REFERENCEMENT_FACADE[[#This Row],[≤ 6 m (situation a à c)]],REFERENCEMENT_FACADE[[#This Row],[≤ 6 m (situation d)]]),
IF(AND(6&lt;HAUT_VISEE,HAUT_VISEE&lt;=9),IF(OR(MID(SITUA_VISEE,1,1)="a",MID(SITUA_VISEE,1,1)="b",MID(SITUA_VISEE,1,1)="c"),REFERENCEMENT_FACADE[[#This Row],[≤ 9 m (situation a à c)]],REFERENCEMENT_FACADE[[#This Row],[≤ 9 m (situation d)]]),
IF(AND(9&lt;HAUT_VISEE,HAUT_VISEE&lt;=10),IF(OR(MID(SITUA_VISEE,1,1)="a",MID(SITUA_VISEE,1,1)="b",MID(SITUA_VISEE,1,1)="c"),REFERENCEMENT_FACADE[[#This Row],[≤ 10 m (situation a à c)]],REFERENCEMENT_FACADE[[#This Row],[≤ 10 m (situation d)]]),
IF(AND(10&lt;HAUT_VISEE,HAUT_VISEE&lt;=18),IF(OR(MID(SITUA_VISEE,1,1)="a",MID(SITUA_VISEE,1,1)="b",MID(SITUA_VISEE,1,1)="c"),REFERENCEMENT_FACADE[[#This Row],[≤ 15 m (situation a à c)]],REFERENCEMENT_FACADE[[#This Row],[≤ 15 m (situation d)]]),
IF(AND(10&lt;HAUT_VISEE,HAUT_VISEE&lt;=18),IF(OR(MID(SITUA_VISEE,1,1)="a",MID(SITUA_VISEE,1,1)="b",MID(SITUA_VISEE,1,1)="c"),REFERENCEMENT_FACADE[[#This Row],[≤ 18 m (situation a à c)]],REFERENCEMENT_FACADE[[#This Row],[≤ 18 m (situation d)]]),
IF(AND(18&lt;HAUT_VISEE,HAUT_VISEE&lt;=28),IF(OR(MID(SITUA_VISEE,1,1)="a",MID(SITUA_VISEE,1,1)="b",MID(SITUA_VISEE,1,1)="c"),REFERENCEMENT_FACADE[[#This Row],[≤ 28 m (situation a à c)]],REFERENCEMENT_FACADE[[#This Row],[≤ 28 m (situation d)]]),
IF(AND(28&lt;HAUT_VISEE,HAUT_VISEE&lt;=34),IF(OR(MID(SITUA_VISEE,1,1)="a",MID(SITUA_VISEE,1,1)="b",MID(SITUA_VISEE,1,1)="c"),REFERENCEMENT_FACADE[[#This Row],[≤ 34 m (situation a à c)]],REFERENCEMENT_FACADE[[#This Row],[≤ 34 m (situation d)]]),
IF(AND(34&lt;HAUT_VISEE,HAUT_VISEE&lt;=36),IF(OR(MID(SITUA_VISEE,1,1)="a",MID(SITUA_VISEE,1,1)="b",MID(SITUA_VISEE,1,1)="c"),REFERENCEMENT_FACADE[[#This Row],[≤ 36 m (situation a à c)]],REFERENCEMENT_FACADE[[#This Row],[≤ 36 m (situation d)]]),
IF(AND(36&lt;HAUT_VISEE,HAUT_VISEE&lt;=40),IF(OR(MID(SITUA_VISEE,1,1)="a",MID(SITUA_VISEE,1,1)="b",MID(SITUA_VISEE,1,1)="c"),REFERENCEMENT_FACADE[[#This Row],[≤ 40 m (situation a à c)]],REFERENCEMENT_FACADE[[#This Row],[≤ 40 m (situation d)]]),
IF(AND(40&lt;HAUT_VISEE,HAUT_VISEE&lt;=50),IF(OR(MID(SITUA_VISEE,1,1)="a",MID(SITUA_VISEE,1,1)="b",MID(SITUA_VISEE,1,1)="c"),REFERENCEMENT_FACADE[[#This Row],[≤ 50 m (situation a à c)]],REFERENCEMENT_FACADE[[#This Row],[≤ 50 m (situation d)]]),"ERREUR"))))))))))</f>
        <v>OUI</v>
      </c>
      <c r="CH78" s="48">
        <f>IF(MID(SITUA_VISEE,1,1)="d",
IF(MID(REFERENCEMENT_FACADE[[#This Row],[≤ 50 m (situation d)]],1,3)="OUI",50,IF(MID(REFERENCEMENT_FACADE[[#This Row],[≤ 40 m (situation d)]],1,3)="OUI",40,IF(MID(REFERENCEMENT_FACADE[[#This Row],[≤ 36 m (situation d)]],1,3)="OUI",36,IF(MID(REFERENCEMENT_FACADE[[#This Row],[≤ 34 m (situation d)]],1,3)="OUI",34,IF(MID(REFERENCEMENT_FACADE[[#This Row],[≤ 28 m (situation d)]],1,3)="OUI",28,IF(MID(REFERENCEMENT_FACADE[[#This Row],[≤ 18 m (situation d)]],1,3)="OUI",18,IF(MID(REFERENCEMENT_FACADE[[#This Row],[≤ 15 m (situation d)]],1,3)="OUI",15,IF(MID(REFERENCEMENT_FACADE[[#This Row],[≤ 10 m (situation d)]],1,3)="OUI",10,IF(MID(REFERENCEMENT_FACADE[[#This Row],[≤ 9 m (situation d)]],1,3)="OUI",9,IF(MID(REFERENCEMENT_FACADE[[#This Row],[≤ 6 m (situation d)]],1,3)="OUI",6,"")))))))))),
IF(MID(REFERENCEMENT_FACADE[[#This Row],[≤ 50 m (situation a à c)]],1,3)="OUI",50,IF(MID(REFERENCEMENT_FACADE[[#This Row],[≤ 40 m (situation a à c)]],1,3)="OUI",40,IF(MID(REFERENCEMENT_FACADE[[#This Row],[≤ 36 m (situation a à c)]],1,3)="OUI",36,IF(MID(REFERENCEMENT_FACADE[[#This Row],[≤ 34 m (situation a à c)]],1,3)="OUI",34,IF(MID(REFERENCEMENT_FACADE[[#This Row],[≤ 28 m (situation a à c)]],1,3)="OUI",28,IF(MID(REFERENCEMENT_FACADE[[#This Row],[≤ 18 m (situation a à c)]],1,3)="OUI",18,IF(MID(REFERENCEMENT_FACADE[[#This Row],[≤ 15 m (situation a à c)]],1,3)="OUI",15,IF(MID(REFERENCEMENT_FACADE[[#This Row],[≤ 10 m (situation a à c)]],1,3)="OUI",10,IF(MID(REFERENCEMENT_FACADE[[#This Row],[≤ 9 m (situation a à c)]],1,3)="OUI",9,IF(MID(REFERENCEMENT_FACADE[[#This Row],[≤ 6 m (situation a à c)]],1,3)="OUI",6,"")))))))))))</f>
        <v>18</v>
      </c>
      <c r="CI78" s="48" t="str">
        <f>IF(RECH_CATEGORIE=TRUE,IF((CATEG_VISEE=LISTES!$O$2),REFERENCEMENT_FACADE[[#This Row],[I]],
IF((CATEG_VISEE=LISTES!$O$3),REFERENCEMENT_FACADE[[#This Row],[II]],
IF((CATEG_VISEE=LISTES!$O$4),REFERENCEMENT_FACADE[[#This Row],[III]],
IF((CATEG_VISEE=LISTES!$O$5),REFERENCEMENT_FACADE[[#This Row],[IV]],"ERREUR")))),
REFERENCEMENT_FACADE[[#This Row],[I]]&amp;CHAR(10)&amp;REFERENCEMENT_FACADE[[#This Row],[II]]&amp;CHAR(10)&amp;REFERENCEMENT_FACADE[[#This Row],[III]]&amp;CHAR(10)&amp;REFERENCEMENT_FACADE[[#This Row],[IV]])</f>
        <v>4
4
4
2</v>
      </c>
      <c r="CJ78" s="48" t="str">
        <f>IF(RECH_CATEGORIE=TRUE,IF(OR(REFERENCEMENT_FACADE[[#This Row],[I]]="NC",REFERENCEMENT_FACADE[[#This Row],[II]]="NC",REFERENCEMENT_FACADE[[#This Row],[III]]="NC",REFERENCEMENT_FACADE[[#This Row],[IV]]="NC"),"ERREUR",IF(MID(ZONE_SIS_VISEE,1,1)&lt;=MID(REFERENCEMENT_FACADE[[#This Row],[IV]],1,1),REFERENCEMENT_FACADE[[#Headers],[IV]],IF(MID(ZONE_SIS_VISEE,1,1)&lt;=MID(REFERENCEMENT_FACADE[[#This Row],[III]],1,1),REFERENCEMENT_FACADE[[#Headers],[III]],IF(MID(ZONE_SIS_VISEE,1,1)&lt;=MID(REFERENCEMENT_FACADE[[#This Row],[II]],1,1),REFERENCEMENT_FACADE[[#Headers],[II]],IF(MID(ZONE_SIS_VISEE,1,1)&lt;=MID(REFERENCEMENT_FACADE[[#This Row],[I]],1,1),REFERENCEMENT_FACADE[[#Headers],[I]],""))))),
REFERENCEMENT_FACADE[[#Headers],[I]]&amp;CHAR(10)&amp;REFERENCEMENT_FACADE[[#Headers],[II]]&amp;CHAR(10)&amp;REFERENCEMENT_FACADE[[#Headers],[III]]&amp;CHAR(10)&amp;REFERENCEMENT_FACADE[[#Headers],[IV]])</f>
        <v>I
II
III
IV</v>
      </c>
      <c r="CK78" s="48" t="str">
        <f>CONCATENATE(IF(MID(REFERENCEMENT_FACADE[[#This Row],[Charpente bois (NF DTU 31.1)]],1,3)="oui",LISTES!$Q$2,""),IF(AND(MID(REFERENCEMENT_FACADE[[#This Row],[COB (NF DTU 31.2)]],1,3)="oui",MID(REFERENCEMENT_FACADE[[#This Row],[Charpente bois (NF DTU 31.1)]],1,3)="oui")," / ",""),IF(MID(REFERENCEMENT_FACADE[[#This Row],[COB (NF DTU 31.2)]],1,3)="oui",LISTES!$Q$3,""),IF(OR(AND(MID(REFERENCEMENT_FACADE[[#This Row],[COB (NF DTU 31.2)]],1,3)="oui",MID(REFERENCEMENT_FACADE[[#This Row],[FOB (NF DTU 31.4)]],1,3)="oui"),AND(MID(REFERENCEMENT_FACADE[[#This Row],[COB (NF DTU 31.2)]],1,3)="oui",MID(REFERENCEMENT_FACADE[[#This Row],[CLT (Sous AT/DTA)]],1,3)="oui"))," / ",""),IF(MID(REFERENCEMENT_FACADE[[#This Row],[FOB (NF DTU 31.4)]],1,3)="oui",LISTES!$Q$4,""),IF(AND(MID(REFERENCEMENT_FACADE[[#This Row],[CLT (Sous AT/DTA)]],1,3)="oui",MID(REFERENCEMENT_FACADE[[#This Row],[FOB (NF DTU 31.4)]],1,3)="oui")," / ",""),IF(MID(REFERENCEMENT_FACADE[[#This Row],[CLT (Sous AT/DTA)]],1,3)="oui",LISTES!$Q$7,IF(MID(REFERENCEMENT_FACADE[[#This Row],[FOB (Sous AT/DTA/ATEx)]],1,3)="oui",LISTES!$Q$5,"")))</f>
        <v>COB (NF DTU 31.2) / CLT (Sous AT/DTA)</v>
      </c>
      <c r="CL78" s="48" t="str">
        <f>IF(AND(RECH_HAUTEUR=TRUE,HAUT_VISEE&lt;&gt;"",SITUA_VISEE&lt;&gt;""),IF(MID(SITUA_VISEE,1,1)="d",
IF(MID(REFERENCEMENT_FACADE[[#This Row],[≤ 50 m (situation d)]],1,3)="OUI","≤ 50 m",IF(MID(REFERENCEMENT_FACADE[[#This Row],[≤ 40 m (situation d)]],1,3)="OUI","≤ 40 m",IF(MID(REFERENCEMENT_FACADE[[#This Row],[≤ 36 m (situation d)]],1,3)="OUI","≤ 36 m",IF(MID(REFERENCEMENT_FACADE[[#This Row],[≤ 34 m (situation d)]],1,3)="OUI","≤ 34 m",IF(MID(REFERENCEMENT_FACADE[[#This Row],[≤ 28 m (situation d)]],1,3)="OUI","≤ 28 m",IF(MID(REFERENCEMENT_FACADE[[#This Row],[≤ 18 m (situation d)]],1,3)="OUI","≤ 18 m",IF(MID(REFERENCEMENT_FACADE[[#This Row],[≤ 15 m (situation d)]],1,3)="OUI","≤ 15 m",IF(MID(REFERENCEMENT_FACADE[[#This Row],[≤ 10 m (situation d)]],1,3)="OUI","≤ 10 m",IF(MID(REFERENCEMENT_FACADE[[#This Row],[≤ 9 m (situation d)]],1,3)="OUI","≤ 9 m",IF(MID(REFERENCEMENT_FACADE[[#This Row],[≤ 6 m (situation d)]],1,3)="OUI","≤ 6 m","")))))))))),
IF(MID(REFERENCEMENT_FACADE[[#This Row],[≤ 50 m (situation a à c)]],1,3)="OUI","≤ 50 m",IF(MID(REFERENCEMENT_FACADE[[#This Row],[≤ 40 m (situation a à c)]],1,3)="OUI","≤ 40 m",IF(MID(REFERENCEMENT_FACADE[[#This Row],[≤ 36 m (situation a à c)]],1,3)="OUI","≤ 36 m",IF(MID(REFERENCEMENT_FACADE[[#This Row],[≤ 34 m (situation a à c)]],1,3)="OUI","≤ 34 m",IF(MID(REFERENCEMENT_FACADE[[#This Row],[≤ 28 m (situation a à c)]],1,3)="OUI","≤ 28 m",IF(MID(REFERENCEMENT_FACADE[[#This Row],[≤ 18 m (situation a à c)]],1,3)="OUI","≤ 18 m",IF(MID(REFERENCEMENT_FACADE[[#This Row],[≤ 15 m (situation a à c)]],1,3)="OUI","≤ 15 m",IF(MID(REFERENCEMENT_FACADE[[#This Row],[≤ 10 m (situation a à c)]],1,3)="OUI","≤ 10 m",IF(MID(REFERENCEMENT_FACADE[[#This Row],[≤ 9 m (situation a à c)]],1,3)="OUI","≤ 9 m",IF(MID(REFERENCEMENT_FACADE[[#This Row],[≤ 6 m (situation a à c)]],1,3)="OUI","≤ 6 m",""))))))))))),
CONCATENATE(IF(MID(REFERENCEMENT_FACADE[[#This Row],[≤ 50 m (situation a à c)]],1,3)="OUI","(Situation a à c) h≤ 50 m"&amp;CHAR(10),IF(MID(REFERENCEMENT_FACADE[[#This Row],[≤ 40 m (situation a à c)]],1,3)="OUI","(Situation a à c) h≤ 40 m"&amp;CHAR(10),IF(MID(REFERENCEMENT_FACADE[[#This Row],[≤ 36 m (situation a à c)]],1,3)="OUI","(Situation a à c) h≤ 36 m"&amp;CHAR(10),IF(MID(REFERENCEMENT_FACADE[[#This Row],[≤ 34 m (situation a à c)]],1,3)="OUI","(Situation a à c) h≤ 34 m"&amp;CHAR(10),IF(MID(REFERENCEMENT_FACADE[[#This Row],[≤ 28 m (situation a à c)]],1,3)="OUI","(Situation a à c) h≤ 28 m"&amp;CHAR(10),IF(MID(REFERENCEMENT_FACADE[[#This Row],[≤ 18 m (situation a à c)]],1,3)="OUI","(Situation a à c) h≤ 18 m"&amp;CHAR(10),IF(MID(REFERENCEMENT_FACADE[[#This Row],[≤ 15 m (situation a à c)]],1,3)="OUI","(Situation a à c) h≤ 15 m"&amp;CHAR(10),IF(MID(REFERENCEMENT_FACADE[[#This Row],[≤ 10 m (situation a à c)]],1,3)="OUI","(Situation a à c) h≤ 10 m"&amp;CHAR(10),IF(MID(REFERENCEMENT_FACADE[[#This Row],[≤ 9 m (situation a à c)]],1,3)="OUI","(Situation a à c) h≤ 9 m"&amp;CHAR(10),IF(MID(REFERENCEMENT_FACADE[[#This Row],[≤ 6 m (situation a à c)]],1,3)="OUI","(Situation a à c) h≤ 6 m"&amp;CHAR(10),"")))))))))),IF(MID(REFERENCEMENT_FACADE[[#This Row],[≤ 50 m (situation d)]],1,3)="OUI","(Situation d) h≤ 50 m",IF(MID(REFERENCEMENT_FACADE[[#This Row],[≤ 40 m (situation d)]],1,3)="OUI","(Situation d) h≤ 40 m",IF(MID(REFERENCEMENT_FACADE[[#This Row],[≤ 36 m (situation d)]],1,3)="OUI","(Situation d) h≤ 36 m",IF(MID(REFERENCEMENT_FACADE[[#This Row],[≤ 34 m (situation d)]],1,3)="OUI","(Situation d) h≤ 34 m",IF(MID(REFERENCEMENT_FACADE[[#This Row],[≤ 28 m (situation d)]],1,3)="OUI","(Situation d) h≤ 28 m",IF(MID(REFERENCEMENT_FACADE[[#This Row],[≤ 18 m (situation d)]],1,3)="OUI","(Situation d) h≤ 18 m",IF(MID(REFERENCEMENT_FACADE[[#This Row],[≤ 15 m (situation d)]],1,3)="OUI","(Situation d) h≤ 15 m",IF(MID(REFERENCEMENT_FACADE[[#This Row],[≤ 10 m (situation d)]],1,3)="OUI","(Situation d) h≤ 10 m",IF(MID(REFERENCEMENT_FACADE[[#This Row],[≤ 9 m (situation d)]],1,3)="OUI","(Situation d) h≤ 9 m",IF(MID(REFERENCEMENT_FACADE[[#This Row],[≤ 6 m (situation d)]],1,3)="OUI","(Situation d) h≤ 6 m",""))))))))))))</f>
        <v>(Situation a à c) h≤ 18 m
(Situation d) h≤ 10 m</v>
      </c>
      <c r="CM78" s="48" t="str">
        <f>IF(OR(RECH_HAUTEUR=FALSE,HAUT_VISEE="",SITUA_VISEE=""),REFERENCEMENT_FACADE[[#This Row],[Cas où rien n''est sélectionné en hauteur]],
IF((HAUT_VISEE&lt;=6),IF(OR(MID(SITUA_VISEE,1,1)="a",MID(SITUA_VISEE,1,1)="b",MID(SITUA_VISEE,1,1)="c"),REFERENCEMENT_FACADE[[#This Row],[≤ 6 m (a à c)]],REFERENCEMENT_FACADE[[#This Row],[≤ 6 m (d)]]),
IF(AND(6&lt;HAUT_VISEE,HAUT_VISEE&lt;=9),IF(OR(MID(SITUA_VISEE,1,1)="a",MID(SITUA_VISEE,1,1)="b",MID(SITUA_VISEE,1,1)="c"),REFERENCEMENT_FACADE[[#This Row],[≤ 9 m (a à c)]],REFERENCEMENT_FACADE[[#This Row],[≤ 9 m (d)]]),
IF(AND(9&lt;HAUT_VISEE,HAUT_VISEE&lt;=10),IF(OR(MID(SITUA_VISEE,1,1)="a",MID(SITUA_VISEE,1,1)="b",MID(SITUA_VISEE,1,1)="c"),REFERENCEMENT_FACADE[[#This Row],[≤ 10 m (a à c)]],REFERENCEMENT_FACADE[[#This Row],[≤ 10 m (d)]]),
IF(AND(10&lt;HAUT_VISEE,HAUT_VISEE&lt;=18),IF(OR(MID(SITUA_VISEE,1,1)="a",MID(SITUA_VISEE,1,1)="b",MID(SITUA_VISEE,1,1)="c"),REFERENCEMENT_FACADE[[#This Row],[≤ 18 m (a à c)]],REFERENCEMENT_FACADE[[#This Row],[≤ 18 m (d)]]),
IF(AND(18&lt;HAUT_VISEE,HAUT_VISEE&lt;=28),IF(OR(MID(SITUA_VISEE,1,1)="a",MID(SITUA_VISEE,1,1)="b",MID(SITUA_VISEE,1,1)="c"),REFERENCEMENT_FACADE[[#This Row],[≤ 28 m (a à c)]],REFERENCEMENT_FACADE[[#This Row],[≤ 28 m (d)]]),
IF(AND(28&lt;HAUT_VISEE,HAUT_VISEE&lt;=34),IF(OR(MID(SITUA_VISEE,1,1)="a",MID(SITUA_VISEE,1,1)="b",MID(SITUA_VISEE,1,1)="c"),REFERENCEMENT_FACADE[[#This Row],[≤ 34 m (a à c)]],REFERENCEMENT_FACADE[[#This Row],[≤ 34 m (d)]]),
IF(AND(34&lt;HAUT_VISEE,HAUT_VISEE&lt;=36),IF(OR(MID(SITUA_VISEE,1,1)="a",MID(SITUA_VISEE,1,1)="b",MID(SITUA_VISEE,1,1)="c"),REFERENCEMENT_FACADE[[#This Row],[≤ 36 m (a à c)]],REFERENCEMENT_FACADE[[#This Row],[≤ 36 m (d)]]),
IF(AND(36&lt;HAUT_VISEE,HAUT_VISEE&lt;=40),IF(OR(MID(SITUA_VISEE,1,1)="a",MID(SITUA_VISEE,1,1)="b",MID(SITUA_VISEE,1,1)="c"),REFERENCEMENT_FACADE[[#This Row],[≤ 40 m (a à c)]],REFERENCEMENT_FACADE[[#This Row],[≤ 40 m (d)]]),
IF(AND(40&lt;HAUT_VISEE,HAUT_VISEE&lt;=50),IF(OR(MID(SITUA_VISEE,1,1)="a",MID(SITUA_VISEE,1,1)="b",MID(SITUA_VISEE,1,1)="c"),REFERENCEMENT_FACADE[[#This Row],[≤ 50 m (a à c)]],REFERENCEMENT_FACADE[[#This Row],[≤ 50 m (d)]])))))))))))</f>
        <v>Nb : Le critère de recherche par hauteur n'étant pas coché ou les données (hauteur ou situation) n'étant pas saisies, l'utilisateur est alerté qu'il peut exister des limites de hauteurs et des dispositions particulières données dans le référentiel technique du procédé qui ne sont pas affichées. 
Le logiciel peut les faire apparaitre, pour ce faire : 
 - la case de recherche en fonction de la hauteur doit être cochée ;
 - les données de hauteur ET de situation du bâtiment doivent être saisies.</v>
      </c>
      <c r="CN78" s="117">
        <f ca="1">REFERENCEMENT_FACADE[[#This Row],[VALIDITE]]</f>
        <v>0</v>
      </c>
      <c r="CO78" s="48">
        <f>IF(RECH_SUPPORT=TRUE,IF(MID(REFERENCEMENT_FACADE[[#This Row],[Colonne support visé]],1,3)="OUI",1,IF(OR(MID(REFERENCEMENT_FACADE[[#This Row],[Colonne support visé]],1,3)="non",MID(REFERENCEMENT_FACADE[[#This Row],[Colonne support visé]],1,2)="SO"),0,0)),1)</f>
        <v>1</v>
      </c>
      <c r="CP78" s="48">
        <f>IF(RECH_HAUTEUR=FALSE,1,IF(AND(MID(REFERENCEMENT_FACADE[[#This Row],[Colonne situation visé]],1,3)="oui",HAUT_VISEE&lt;=REFERENCEMENT_FACADE[[#This Row],[LIMITATION DE HAUTEUR DE FACADE]],HAUT_VISEE&lt;&gt;"",SITUA_VISEE&lt;&gt;""),1,IF(MID(REFERENCEMENT_FACADE[[#This Row],[Colonne situation visé]],1,3)="non",0,"ERREUR")))</f>
        <v>1</v>
      </c>
      <c r="CQ78" s="48">
        <f>IF(RECH_CATEGORIE=FALSE,1,IF(REFERENCEMENT_FACADE[[#This Row],[Colonne catégorie visée]]="ERREUR",0,IF(AND(RECH_CATEGORIE=TRUE,MATCH(VALUE(LEFT(REFERENCEMENT_FACADE[[#This Row],[Colonne zone visée]],1)),LISTE_ZONE_SISMIQUE,0)&gt;=MATCH(ZONE_SIS_VISEE,LISTE_ZONE_SISMIQUE,0),MATCH(REFERENCEMENT_FACADE[[#This Row],[Colonne catégorie visée]],LISTE_CATEGORIE_BATIMENT,0)&gt;=MATCH(CATEG_VISEE,LISTE_CATEGORIE_BATIMENT,0)),1,0)))</f>
        <v>1</v>
      </c>
      <c r="CR78" s="48">
        <f ca="1">IF(REFERENCEMENT_FACADE[[#This Row],[Eligibilité procédé]]&lt;&gt;0,COUNTIF(REFERENCEMENT_FACADE[Eligibilité procédé],"&lt;="&amp;REFERENCEMENT_FACADE[[#This Row],[Eligibilité procédé]])-COUNTIF(REFERENCEMENT_FACADE[Eligibilité procédé],"=0"),ROWS(REFERENCEMENT_FACADE[Ordre]))</f>
        <v>0</v>
      </c>
      <c r="CS78" s="48" t="str">
        <f ca="1">IF(COUNTIF((REFERENCEMENT_FACADE[[#This Row],[Validité]:[zone de simicité]]),"&lt;&gt;"&amp;"")=SUM(REFERENCEMENT_FACADE[[#This Row],[Validité]:[zone de simicité]]),ROW(REFERENCEMENT_FACADE[[#This Row],[zone de simicité]]),"")</f>
        <v/>
      </c>
      <c r="CT78" s="48" t="str">
        <f>CONCATENATE(REFERENCEMENT_FACADE[[#This Row],[TYPE DE DOCUMENT DE REFERENCE]]," ",REFERENCEMENT_FACADE[[#This Row],[REF]]," du procédé ",REFERENCEMENT_FACADE[[#This Row],[NOM COMMERCIAL DU PROCEDE]]," : vise la pose sur : ",IF(MID(REFERENCEMENT_FACADE[[#This Row],[COB (NF DTU 31.2)]],1,3)="OUI","COB (NF DTU 31.2) ; ",""),IF(MID(REFERENCEMENT_FACADE[[#This Row],[CLT (Sous AT/DTA)]],1,3)="OUI","CLT (Sous AT/DTA)) ; ",""),IF(MID(REFERENCEMENT_FACADE[[#This Row],[FOB (NF DTU 31.4)]],1,3)="OUI","FOB (NF DTU 31.4) ; ",""),IF(MID(REFERENCEMENT_FACADE[[#This Row],[FOB (Sous AT/DTA/ATEx)]],1,3)="OUI","FOB (Sous AT/DTA/ATEx) ; ",""),"pour une hauteur max de ",REFERENCEMENT_FACADE[[#This Row],[LIMITATION DE HAUTEUR DE FACADE]],"m")</f>
        <v>Avis Technique 2.2/21-1826_V1 du procédé Carea Rainuré Bardage Horizontal  : vise la pose sur : COB (NF DTU 31.2) ; CLT (Sous AT/DTA)) ; pour une hauteur max de 18m</v>
      </c>
    </row>
    <row r="79" spans="1:98" s="5" customFormat="1" ht="216" x14ac:dyDescent="0.3">
      <c r="A79" s="141">
        <v>44536</v>
      </c>
      <c r="B79" s="43" t="s">
        <v>124</v>
      </c>
      <c r="C79" s="125" t="s">
        <v>1590</v>
      </c>
      <c r="D79" s="43" t="s">
        <v>1714</v>
      </c>
      <c r="E79" s="43" t="s">
        <v>1688</v>
      </c>
      <c r="F79" s="43" t="s">
        <v>1458</v>
      </c>
      <c r="G79" s="44" t="s">
        <v>1433</v>
      </c>
      <c r="H79" s="52" t="s">
        <v>27</v>
      </c>
      <c r="I79" s="53" t="s">
        <v>9</v>
      </c>
      <c r="J79" s="39" t="s">
        <v>10</v>
      </c>
      <c r="K79" s="39" t="s">
        <v>10</v>
      </c>
      <c r="L79" s="68" t="str">
        <f>IF(REFERENCEMENT_FACADE[[#This Row],[Charpente bois (NF DTU 31.1)]]="OUI","SO",IF(OR(REFERENCEMENT_FACADE[[#This Row],[FOB (Sous AT/DTA/ATEx)]]="OUI",REFERENCEMENT_FACADE[[#This Row],[FOB (NF DTU 31.4)]]="OUI"),"OUI","SO"))</f>
        <v>SO</v>
      </c>
      <c r="M79" s="54" t="s">
        <v>9</v>
      </c>
      <c r="N79" s="42" t="s">
        <v>9</v>
      </c>
      <c r="O79" s="43" t="s">
        <v>9</v>
      </c>
      <c r="P79" s="43" t="s">
        <v>9</v>
      </c>
      <c r="Q79" s="43" t="s">
        <v>10</v>
      </c>
      <c r="R79" s="43" t="s">
        <v>10</v>
      </c>
      <c r="S79" s="43" t="s">
        <v>10</v>
      </c>
      <c r="T79" s="43" t="s">
        <v>10</v>
      </c>
      <c r="U79" s="43" t="s">
        <v>10</v>
      </c>
      <c r="V79" s="43" t="s">
        <v>10</v>
      </c>
      <c r="W79" s="44" t="s">
        <v>10</v>
      </c>
      <c r="X79" s="45" t="s">
        <v>9</v>
      </c>
      <c r="Y79" s="43" t="s">
        <v>10</v>
      </c>
      <c r="Z79" s="43" t="s">
        <v>10</v>
      </c>
      <c r="AA79" s="43" t="s">
        <v>10</v>
      </c>
      <c r="AB79" s="43" t="s">
        <v>10</v>
      </c>
      <c r="AC79" s="43" t="s">
        <v>10</v>
      </c>
      <c r="AD79" s="43" t="s">
        <v>10</v>
      </c>
      <c r="AE79" s="43" t="s">
        <v>10</v>
      </c>
      <c r="AF79" s="43" t="s">
        <v>10</v>
      </c>
      <c r="AG79" s="44" t="s">
        <v>10</v>
      </c>
      <c r="AH79" s="163"/>
      <c r="AI79" s="164" t="s">
        <v>1412</v>
      </c>
      <c r="AJ79" s="120" t="s">
        <v>1726</v>
      </c>
      <c r="AK79" s="120" t="s">
        <v>1726</v>
      </c>
      <c r="AL79" s="120" t="s">
        <v>1726</v>
      </c>
      <c r="AM79" s="41"/>
      <c r="AN79" s="41"/>
      <c r="AO79" s="41"/>
      <c r="AP79" s="41"/>
      <c r="AQ79" s="41"/>
      <c r="AR79" s="41"/>
      <c r="AS79" s="41"/>
      <c r="AT79" s="120" t="s">
        <v>1726</v>
      </c>
      <c r="AU79" s="41"/>
      <c r="AV79" s="41"/>
      <c r="AW79" s="41"/>
      <c r="AX79" s="41"/>
      <c r="AY79" s="41"/>
      <c r="AZ79" s="41"/>
      <c r="BA79" s="41"/>
      <c r="BB79" s="41"/>
      <c r="BC79" s="41"/>
      <c r="BD79" s="84" t="s">
        <v>1408</v>
      </c>
      <c r="BE79" s="42">
        <v>4</v>
      </c>
      <c r="BF79" s="43">
        <v>4</v>
      </c>
      <c r="BG79" s="43">
        <v>4</v>
      </c>
      <c r="BH79" s="43">
        <v>1</v>
      </c>
      <c r="BI79" s="84" t="s">
        <v>338</v>
      </c>
      <c r="BJ79" s="40" t="s">
        <v>1394</v>
      </c>
      <c r="BK79" s="158" t="s">
        <v>689</v>
      </c>
      <c r="BL79" s="42">
        <v>0</v>
      </c>
      <c r="BM79" s="43" t="s">
        <v>265</v>
      </c>
      <c r="BN79" s="43" t="s">
        <v>505</v>
      </c>
      <c r="BO79" s="43" t="s">
        <v>510</v>
      </c>
      <c r="BP79" s="87">
        <v>44463</v>
      </c>
      <c r="BQ79" s="87">
        <v>44532</v>
      </c>
      <c r="BR79" s="87">
        <v>45565</v>
      </c>
      <c r="BS79" s="123">
        <f ca="1">+(REFERENCEMENT_FACADE[[#This Row],[AVIS LIMITE AU / VALIDITE]]&gt;=TODAY())*1</f>
        <v>1</v>
      </c>
      <c r="BT79" s="43" t="s">
        <v>28</v>
      </c>
      <c r="BU79" s="43" t="str">
        <f ca="1">IF(REFERENCEMENT_FACADE[[#This Row],[ -&gt; AT/DTA : Sur liste verte C2p (OUI/NON)
-&gt; ATex (Avis favorable / Avis défavorable)
-&gt; Autre : SO]]&lt;&gt;"",IF(AND(OR(REFERENCEMENT_FACADE[[#This Row],[ -&gt; AT/DTA : Sur liste verte C2p (OUI/NON)
-&gt; ATex (Avis favorable / Avis défavorable)
-&gt; Autre : SO]]="OUI",REFERENCEMENT_FACADE[[#This Row],[ -&gt; AT/DTA : Sur liste verte C2p (OUI/NON)
-&gt; ATex (Avis favorable / Avis défavorable)
-&gt; Autre : SO]]="FAVORABLE",REFERENCEMENT_FACADE[[#This Row],[ -&gt; AT/DTA : Sur liste verte C2p (OUI/NON)
-&gt; ATex (Avis favorable / Avis défavorable)
-&gt; Autre : SO]]="SO
(DTU)",REFERENCEMENT_FACADE[[#This Row],[ -&gt; AT/DTA : Sur liste verte C2p (OUI/NON)
-&gt; ATex (Avis favorable / Avis défavorable)
-&gt; Autre : SO]]="SO 
(RECO -RAGE)",REFERENCEMENT_FACADE[[#This Row],[ -&gt; AT/DTA : Sur liste verte C2p (OUI/NON)
-&gt; ATex (Avis favorable / Avis défavorable)
-&gt; Autre : SO]]="OUI AVEC UN SUIVI DU RETOUR D'EXPERIENCE",
REFERENCEMENT_FACADE[[#This Row],[ -&gt; AT/DTA : Sur liste verte C2p (OUI/NON)
-&gt; ATex (Avis favorable / Avis défavorable)
-&gt; Autre : SO]]="SO 
(RP)"),REFERENCEMENT_FACADE[[#This Row],[VALIDITE]]=1),"TC",IF(REFERENCEMENT_FACADE[[#This Row],[VALIDITE]]=0,"TNC"&amp;CHAR(10)&amp;"(L'évaluation technique n'est plus valide)",IF(REFERENCEMENT_FACADE[[#This Row],[TYPE DE DOCUMENT DE REFERENCE]]="Appréciation Technique de Transition","TNC"&amp;CHAR(10)&amp;"(Les Appréciations Techniques de Transition ne sont pas reconnues en technique courante)",IF(REFERENCEMENT_FACADE[[#This Row],[ -&gt; AT/DTA : Sur liste verte C2p (OUI/NON)
-&gt; ATex (Avis favorable / Avis défavorable)
-&gt; Autre : SO]]="NON (EVALUATION RECENTE)","TNC"&amp;CHAR(10)&amp;"(Non sur liste verte de la C2p à date de référencement / EVALUATION RECENTE)","TNC"&amp;CHAR(10)&amp;"(N'est pas sur liste verte de la C2p à date du référencement)")))))</f>
        <v>TC</v>
      </c>
      <c r="BV79" s="44" t="s">
        <v>1380</v>
      </c>
      <c r="BW79" s="42"/>
      <c r="BX79" s="43"/>
      <c r="BY79" s="44"/>
      <c r="BZ79" s="58" t="s">
        <v>656</v>
      </c>
      <c r="CA79" s="134" t="s">
        <v>545</v>
      </c>
      <c r="CB79" s="136"/>
      <c r="CC79" s="48" t="str">
        <f>IF(OR(REFERENCEMENT_FACADE[[#This Row],[TYPE DE DOCUMENT DE REFERENCE]]="Document Technique d'Application (DTA)",REFERENCEMENT_FACADE[[#This Row],[TYPE DE DOCUMENT DE REFERENCE]]="Avis Technique"),CONCATENATE("https://evaluation.cstb.fr/fr/avis-technique/detail/",SUBSTITUTE(REFERENCEMENT_FACADE[[#This Row],[REF]],"/","-"),"/"),IF(REFERENCEMENT_FACADE[[#This Row],[TYPE DE DOCUMENT DE REFERENCE]]=("Appréciation Technique d'Expérimentation (ATEx cas a)"),CONCATENATE("https://evaluation.cstb.fr/fr/appreciation-technique-expertise-atex/detail/",SUBSTITUTE(REFERENCEMENT_FACADE[[#This Row],[REF]],"_","-"),"/"),CONCATENATE("https://evaluation.cstb.fr/fr/appreciation-technique-transition-att/download/att-",SUBSTITUTE(SUBSTITUTE(REFERENCEMENT_FACADE[[#This Row],[REF]],"/","-"),"_","-"),"/")))</f>
        <v>https://evaluation.cstb.fr/fr/appreciation-technique-expertise-atex/detail/2952-v1/</v>
      </c>
      <c r="CD79" s="48"/>
      <c r="CE79" s="48" t="str">
        <f>CONCATENATE(IF(REFERENCEMENT_FACADE[[#This Row],[Ancienne version]]=""," ",CONCATENATE(IF(OR(REFERENCEMENT_FACADE[[#This Row],[TYPE DE DOCUMENT DE REFERENCE]]="Avis Technique",REFERENCEMENT_FACADE[[#This Row],[TYPE DE DOCUMENT DE REFERENCE]]="ATEx"),"L'","Le "),REFERENCEMENT_FACADE[[#This Row],[TYPE DE DOCUMENT DE REFERENCE]]," n°",REFERENCEMENT_FACADE[[#This Row],[REF]]," annule et remplace ",IF(OR(REFERENCEMENT_FACADE[[#This Row],[TYPE DE DOCUMENT DE REFERENCE]]="Avis Technique",REFERENCEMENT_FACADE[[#This Row],[TYPE DE DOCUMENT DE REFERENCE]]="ATEx"),"l' ","le "),REFERENCEMENT_FACADE[[#This Row],[TYPE DE DOCUMENT DE REFERENCE]]," n° ",REFERENCEMENT_FACADE[[#This Row],[Ancienne version]])),
IF(AND(REFERENCEMENT_FACADE[[#This Row],[Ancienne version]]&lt;&gt;"",REFERENCEMENT_FACADE[[#This Row],[ -&gt; AT/DTA : Sur liste verte C2p (OUI/NON)
-&gt; ATex (Avis favorable / Avis défavorable)
-&gt; Autre : SO]]="OUI"),CHAR(10),""),
IF(REFERENCEMENT_FACADE[[#This Row],[ -&gt; AT/DTA : Sur liste verte C2p (OUI/NON)
-&gt; ATex (Avis favorable / Avis défavorable)
-&gt; Autre : SO]]="OUI","Sur liste verte de la C2p à la date du référencement",""))</f>
        <v xml:space="preserve"> </v>
      </c>
      <c r="CF79" s="48" t="str">
        <f>IF((SUPP_VISE=LISTES!$Q$2),REFERENCEMENT_FACADE[[#This Row],[Charpente bois (NF DTU 31.1)]],
IF((SUPP_VISE=LISTES!$Q$3),REFERENCEMENT_FACADE[[#This Row],[COB (NF DTU 31.2)]],
IF((SUPP_VISE=LISTES!$Q$4),REFERENCEMENT_FACADE[[#This Row],[FOB (NF DTU 31.4)]],
IF((SUPP_VISE=LISTES!$Q$5),REFERENCEMENT_FACADE[[#This Row],[FOB (Sous AT/DTA/ATEx)]],
IF((SUPP_VISE=LISTES!$Q$6),REFERENCEMENT_FACADE[[#This Row],[FOB (NF DTU 31.4 et/ou Sous AT/DTA/Atex)]],
IF((SUPP_VISE=LISTES!$Q$7),REFERENCEMENT_FACADE[[#This Row],[CLT (Sous AT/DTA)]],"ERREUR"))))))</f>
        <v>ERREUR</v>
      </c>
      <c r="CG79" s="48" t="str">
        <f>IF((HAUT_VISEE&lt;=6),IF(OR(MID(SITUA_VISEE,1,1)="a",MID(SITUA_VISEE,1,1)="b",MID(SITUA_VISEE,1,1)="c"),REFERENCEMENT_FACADE[[#This Row],[≤ 6 m (situation a à c)]],REFERENCEMENT_FACADE[[#This Row],[≤ 6 m (situation d)]]),
IF(AND(6&lt;HAUT_VISEE,HAUT_VISEE&lt;=9),IF(OR(MID(SITUA_VISEE,1,1)="a",MID(SITUA_VISEE,1,1)="b",MID(SITUA_VISEE,1,1)="c"),REFERENCEMENT_FACADE[[#This Row],[≤ 9 m (situation a à c)]],REFERENCEMENT_FACADE[[#This Row],[≤ 9 m (situation d)]]),
IF(AND(9&lt;HAUT_VISEE,HAUT_VISEE&lt;=10),IF(OR(MID(SITUA_VISEE,1,1)="a",MID(SITUA_VISEE,1,1)="b",MID(SITUA_VISEE,1,1)="c"),REFERENCEMENT_FACADE[[#This Row],[≤ 10 m (situation a à c)]],REFERENCEMENT_FACADE[[#This Row],[≤ 10 m (situation d)]]),
IF(AND(10&lt;HAUT_VISEE,HAUT_VISEE&lt;=18),IF(OR(MID(SITUA_VISEE,1,1)="a",MID(SITUA_VISEE,1,1)="b",MID(SITUA_VISEE,1,1)="c"),REFERENCEMENT_FACADE[[#This Row],[≤ 15 m (situation a à c)]],REFERENCEMENT_FACADE[[#This Row],[≤ 15 m (situation d)]]),
IF(AND(10&lt;HAUT_VISEE,HAUT_VISEE&lt;=18),IF(OR(MID(SITUA_VISEE,1,1)="a",MID(SITUA_VISEE,1,1)="b",MID(SITUA_VISEE,1,1)="c"),REFERENCEMENT_FACADE[[#This Row],[≤ 18 m (situation a à c)]],REFERENCEMENT_FACADE[[#This Row],[≤ 18 m (situation d)]]),
IF(AND(18&lt;HAUT_VISEE,HAUT_VISEE&lt;=28),IF(OR(MID(SITUA_VISEE,1,1)="a",MID(SITUA_VISEE,1,1)="b",MID(SITUA_VISEE,1,1)="c"),REFERENCEMENT_FACADE[[#This Row],[≤ 28 m (situation a à c)]],REFERENCEMENT_FACADE[[#This Row],[≤ 28 m (situation d)]]),
IF(AND(28&lt;HAUT_VISEE,HAUT_VISEE&lt;=34),IF(OR(MID(SITUA_VISEE,1,1)="a",MID(SITUA_VISEE,1,1)="b",MID(SITUA_VISEE,1,1)="c"),REFERENCEMENT_FACADE[[#This Row],[≤ 34 m (situation a à c)]],REFERENCEMENT_FACADE[[#This Row],[≤ 34 m (situation d)]]),
IF(AND(34&lt;HAUT_VISEE,HAUT_VISEE&lt;=36),IF(OR(MID(SITUA_VISEE,1,1)="a",MID(SITUA_VISEE,1,1)="b",MID(SITUA_VISEE,1,1)="c"),REFERENCEMENT_FACADE[[#This Row],[≤ 36 m (situation a à c)]],REFERENCEMENT_FACADE[[#This Row],[≤ 36 m (situation d)]]),
IF(AND(36&lt;HAUT_VISEE,HAUT_VISEE&lt;=40),IF(OR(MID(SITUA_VISEE,1,1)="a",MID(SITUA_VISEE,1,1)="b",MID(SITUA_VISEE,1,1)="c"),REFERENCEMENT_FACADE[[#This Row],[≤ 40 m (situation a à c)]],REFERENCEMENT_FACADE[[#This Row],[≤ 40 m (situation d)]]),
IF(AND(40&lt;HAUT_VISEE,HAUT_VISEE&lt;=50),IF(OR(MID(SITUA_VISEE,1,1)="a",MID(SITUA_VISEE,1,1)="b",MID(SITUA_VISEE,1,1)="c"),REFERENCEMENT_FACADE[[#This Row],[≤ 50 m (situation a à c)]],REFERENCEMENT_FACADE[[#This Row],[≤ 50 m (situation d)]]),"ERREUR"))))))))))</f>
        <v>OUI</v>
      </c>
      <c r="CH79" s="48">
        <f>IF(MID(SITUA_VISEE,1,1)="d",
IF(MID(REFERENCEMENT_FACADE[[#This Row],[≤ 50 m (situation d)]],1,3)="OUI",50,IF(MID(REFERENCEMENT_FACADE[[#This Row],[≤ 40 m (situation d)]],1,3)="OUI",40,IF(MID(REFERENCEMENT_FACADE[[#This Row],[≤ 36 m (situation d)]],1,3)="OUI",36,IF(MID(REFERENCEMENT_FACADE[[#This Row],[≤ 34 m (situation d)]],1,3)="OUI",34,IF(MID(REFERENCEMENT_FACADE[[#This Row],[≤ 28 m (situation d)]],1,3)="OUI",28,IF(MID(REFERENCEMENT_FACADE[[#This Row],[≤ 18 m (situation d)]],1,3)="OUI",18,IF(MID(REFERENCEMENT_FACADE[[#This Row],[≤ 15 m (situation d)]],1,3)="OUI",15,IF(MID(REFERENCEMENT_FACADE[[#This Row],[≤ 10 m (situation d)]],1,3)="OUI",10,IF(MID(REFERENCEMENT_FACADE[[#This Row],[≤ 9 m (situation d)]],1,3)="OUI",9,IF(MID(REFERENCEMENT_FACADE[[#This Row],[≤ 6 m (situation d)]],1,3)="OUI",6,"")))))))))),
IF(MID(REFERENCEMENT_FACADE[[#This Row],[≤ 50 m (situation a à c)]],1,3)="OUI",50,IF(MID(REFERENCEMENT_FACADE[[#This Row],[≤ 40 m (situation a à c)]],1,3)="OUI",40,IF(MID(REFERENCEMENT_FACADE[[#This Row],[≤ 36 m (situation a à c)]],1,3)="OUI",36,IF(MID(REFERENCEMENT_FACADE[[#This Row],[≤ 34 m (situation a à c)]],1,3)="OUI",34,IF(MID(REFERENCEMENT_FACADE[[#This Row],[≤ 28 m (situation a à c)]],1,3)="OUI",28,IF(MID(REFERENCEMENT_FACADE[[#This Row],[≤ 18 m (situation a à c)]],1,3)="OUI",18,IF(MID(REFERENCEMENT_FACADE[[#This Row],[≤ 15 m (situation a à c)]],1,3)="OUI",15,IF(MID(REFERENCEMENT_FACADE[[#This Row],[≤ 10 m (situation a à c)]],1,3)="OUI",10,IF(MID(REFERENCEMENT_FACADE[[#This Row],[≤ 9 m (situation a à c)]],1,3)="OUI",9,IF(MID(REFERENCEMENT_FACADE[[#This Row],[≤ 6 m (situation a à c)]],1,3)="OUI",6,"")))))))))))</f>
        <v>10</v>
      </c>
      <c r="CI79" s="48" t="str">
        <f>IF(RECH_CATEGORIE=TRUE,IF((CATEG_VISEE=LISTES!$O$2),REFERENCEMENT_FACADE[[#This Row],[I]],
IF((CATEG_VISEE=LISTES!$O$3),REFERENCEMENT_FACADE[[#This Row],[II]],
IF((CATEG_VISEE=LISTES!$O$4),REFERENCEMENT_FACADE[[#This Row],[III]],
IF((CATEG_VISEE=LISTES!$O$5),REFERENCEMENT_FACADE[[#This Row],[IV]],"ERREUR")))),
REFERENCEMENT_FACADE[[#This Row],[I]]&amp;CHAR(10)&amp;REFERENCEMENT_FACADE[[#This Row],[II]]&amp;CHAR(10)&amp;REFERENCEMENT_FACADE[[#This Row],[III]]&amp;CHAR(10)&amp;REFERENCEMENT_FACADE[[#This Row],[IV]])</f>
        <v>4
4
4
1</v>
      </c>
      <c r="CJ79" s="48" t="str">
        <f>IF(RECH_CATEGORIE=TRUE,IF(OR(REFERENCEMENT_FACADE[[#This Row],[I]]="NC",REFERENCEMENT_FACADE[[#This Row],[II]]="NC",REFERENCEMENT_FACADE[[#This Row],[III]]="NC",REFERENCEMENT_FACADE[[#This Row],[IV]]="NC"),"ERREUR",IF(MID(ZONE_SIS_VISEE,1,1)&lt;=MID(REFERENCEMENT_FACADE[[#This Row],[IV]],1,1),REFERENCEMENT_FACADE[[#Headers],[IV]],IF(MID(ZONE_SIS_VISEE,1,1)&lt;=MID(REFERENCEMENT_FACADE[[#This Row],[III]],1,1),REFERENCEMENT_FACADE[[#Headers],[III]],IF(MID(ZONE_SIS_VISEE,1,1)&lt;=MID(REFERENCEMENT_FACADE[[#This Row],[II]],1,1),REFERENCEMENT_FACADE[[#Headers],[II]],IF(MID(ZONE_SIS_VISEE,1,1)&lt;=MID(REFERENCEMENT_FACADE[[#This Row],[I]],1,1),REFERENCEMENT_FACADE[[#Headers],[I]],""))))),
REFERENCEMENT_FACADE[[#Headers],[I]]&amp;CHAR(10)&amp;REFERENCEMENT_FACADE[[#Headers],[II]]&amp;CHAR(10)&amp;REFERENCEMENT_FACADE[[#Headers],[III]]&amp;CHAR(10)&amp;REFERENCEMENT_FACADE[[#Headers],[IV]])</f>
        <v>I
II
III
IV</v>
      </c>
      <c r="CK79" s="48" t="str">
        <f>CONCATENATE(IF(MID(REFERENCEMENT_FACADE[[#This Row],[Charpente bois (NF DTU 31.1)]],1,3)="oui",LISTES!$Q$2,""),IF(AND(MID(REFERENCEMENT_FACADE[[#This Row],[COB (NF DTU 31.2)]],1,3)="oui",MID(REFERENCEMENT_FACADE[[#This Row],[Charpente bois (NF DTU 31.1)]],1,3)="oui")," / ",""),IF(MID(REFERENCEMENT_FACADE[[#This Row],[COB (NF DTU 31.2)]],1,3)="oui",LISTES!$Q$3,""),IF(OR(AND(MID(REFERENCEMENT_FACADE[[#This Row],[COB (NF DTU 31.2)]],1,3)="oui",MID(REFERENCEMENT_FACADE[[#This Row],[FOB (NF DTU 31.4)]],1,3)="oui"),AND(MID(REFERENCEMENT_FACADE[[#This Row],[COB (NF DTU 31.2)]],1,3)="oui",MID(REFERENCEMENT_FACADE[[#This Row],[CLT (Sous AT/DTA)]],1,3)="oui"))," / ",""),IF(MID(REFERENCEMENT_FACADE[[#This Row],[FOB (NF DTU 31.4)]],1,3)="oui",LISTES!$Q$4,""),IF(AND(MID(REFERENCEMENT_FACADE[[#This Row],[CLT (Sous AT/DTA)]],1,3)="oui",MID(REFERENCEMENT_FACADE[[#This Row],[FOB (NF DTU 31.4)]],1,3)="oui")," / ",""),IF(MID(REFERENCEMENT_FACADE[[#This Row],[CLT (Sous AT/DTA)]],1,3)="oui",LISTES!$Q$7,IF(MID(REFERENCEMENT_FACADE[[#This Row],[FOB (Sous AT/DTA/ATEx)]],1,3)="oui",LISTES!$Q$5,"")))</f>
        <v>COB (NF DTU 31.2) / CLT (Sous AT/DTA)</v>
      </c>
      <c r="CL79" s="48" t="str">
        <f>IF(AND(RECH_HAUTEUR=TRUE,HAUT_VISEE&lt;&gt;"",SITUA_VISEE&lt;&gt;""),IF(MID(SITUA_VISEE,1,1)="d",
IF(MID(REFERENCEMENT_FACADE[[#This Row],[≤ 50 m (situation d)]],1,3)="OUI","≤ 50 m",IF(MID(REFERENCEMENT_FACADE[[#This Row],[≤ 40 m (situation d)]],1,3)="OUI","≤ 40 m",IF(MID(REFERENCEMENT_FACADE[[#This Row],[≤ 36 m (situation d)]],1,3)="OUI","≤ 36 m",IF(MID(REFERENCEMENT_FACADE[[#This Row],[≤ 34 m (situation d)]],1,3)="OUI","≤ 34 m",IF(MID(REFERENCEMENT_FACADE[[#This Row],[≤ 28 m (situation d)]],1,3)="OUI","≤ 28 m",IF(MID(REFERENCEMENT_FACADE[[#This Row],[≤ 18 m (situation d)]],1,3)="OUI","≤ 18 m",IF(MID(REFERENCEMENT_FACADE[[#This Row],[≤ 15 m (situation d)]],1,3)="OUI","≤ 15 m",IF(MID(REFERENCEMENT_FACADE[[#This Row],[≤ 10 m (situation d)]],1,3)="OUI","≤ 10 m",IF(MID(REFERENCEMENT_FACADE[[#This Row],[≤ 9 m (situation d)]],1,3)="OUI","≤ 9 m",IF(MID(REFERENCEMENT_FACADE[[#This Row],[≤ 6 m (situation d)]],1,3)="OUI","≤ 6 m","")))))))))),
IF(MID(REFERENCEMENT_FACADE[[#This Row],[≤ 50 m (situation a à c)]],1,3)="OUI","≤ 50 m",IF(MID(REFERENCEMENT_FACADE[[#This Row],[≤ 40 m (situation a à c)]],1,3)="OUI","≤ 40 m",IF(MID(REFERENCEMENT_FACADE[[#This Row],[≤ 36 m (situation a à c)]],1,3)="OUI","≤ 36 m",IF(MID(REFERENCEMENT_FACADE[[#This Row],[≤ 34 m (situation a à c)]],1,3)="OUI","≤ 34 m",IF(MID(REFERENCEMENT_FACADE[[#This Row],[≤ 28 m (situation a à c)]],1,3)="OUI","≤ 28 m",IF(MID(REFERENCEMENT_FACADE[[#This Row],[≤ 18 m (situation a à c)]],1,3)="OUI","≤ 18 m",IF(MID(REFERENCEMENT_FACADE[[#This Row],[≤ 15 m (situation a à c)]],1,3)="OUI","≤ 15 m",IF(MID(REFERENCEMENT_FACADE[[#This Row],[≤ 10 m (situation a à c)]],1,3)="OUI","≤ 10 m",IF(MID(REFERENCEMENT_FACADE[[#This Row],[≤ 9 m (situation a à c)]],1,3)="OUI","≤ 9 m",IF(MID(REFERENCEMENT_FACADE[[#This Row],[≤ 6 m (situation a à c)]],1,3)="OUI","≤ 6 m",""))))))))))),
CONCATENATE(IF(MID(REFERENCEMENT_FACADE[[#This Row],[≤ 50 m (situation a à c)]],1,3)="OUI","(Situation a à c) h≤ 50 m"&amp;CHAR(10),IF(MID(REFERENCEMENT_FACADE[[#This Row],[≤ 40 m (situation a à c)]],1,3)="OUI","(Situation a à c) h≤ 40 m"&amp;CHAR(10),IF(MID(REFERENCEMENT_FACADE[[#This Row],[≤ 36 m (situation a à c)]],1,3)="OUI","(Situation a à c) h≤ 36 m"&amp;CHAR(10),IF(MID(REFERENCEMENT_FACADE[[#This Row],[≤ 34 m (situation a à c)]],1,3)="OUI","(Situation a à c) h≤ 34 m"&amp;CHAR(10),IF(MID(REFERENCEMENT_FACADE[[#This Row],[≤ 28 m (situation a à c)]],1,3)="OUI","(Situation a à c) h≤ 28 m"&amp;CHAR(10),IF(MID(REFERENCEMENT_FACADE[[#This Row],[≤ 18 m (situation a à c)]],1,3)="OUI","(Situation a à c) h≤ 18 m"&amp;CHAR(10),IF(MID(REFERENCEMENT_FACADE[[#This Row],[≤ 15 m (situation a à c)]],1,3)="OUI","(Situation a à c) h≤ 15 m"&amp;CHAR(10),IF(MID(REFERENCEMENT_FACADE[[#This Row],[≤ 10 m (situation a à c)]],1,3)="OUI","(Situation a à c) h≤ 10 m"&amp;CHAR(10),IF(MID(REFERENCEMENT_FACADE[[#This Row],[≤ 9 m (situation a à c)]],1,3)="OUI","(Situation a à c) h≤ 9 m"&amp;CHAR(10),IF(MID(REFERENCEMENT_FACADE[[#This Row],[≤ 6 m (situation a à c)]],1,3)="OUI","(Situation a à c) h≤ 6 m"&amp;CHAR(10),"")))))))))),IF(MID(REFERENCEMENT_FACADE[[#This Row],[≤ 50 m (situation d)]],1,3)="OUI","(Situation d) h≤ 50 m",IF(MID(REFERENCEMENT_FACADE[[#This Row],[≤ 40 m (situation d)]],1,3)="OUI","(Situation d) h≤ 40 m",IF(MID(REFERENCEMENT_FACADE[[#This Row],[≤ 36 m (situation d)]],1,3)="OUI","(Situation d) h≤ 36 m",IF(MID(REFERENCEMENT_FACADE[[#This Row],[≤ 34 m (situation d)]],1,3)="OUI","(Situation d) h≤ 34 m",IF(MID(REFERENCEMENT_FACADE[[#This Row],[≤ 28 m (situation d)]],1,3)="OUI","(Situation d) h≤ 28 m",IF(MID(REFERENCEMENT_FACADE[[#This Row],[≤ 18 m (situation d)]],1,3)="OUI","(Situation d) h≤ 18 m",IF(MID(REFERENCEMENT_FACADE[[#This Row],[≤ 15 m (situation d)]],1,3)="OUI","(Situation d) h≤ 15 m",IF(MID(REFERENCEMENT_FACADE[[#This Row],[≤ 10 m (situation d)]],1,3)="OUI","(Situation d) h≤ 10 m",IF(MID(REFERENCEMENT_FACADE[[#This Row],[≤ 9 m (situation d)]],1,3)="OUI","(Situation d) h≤ 9 m",IF(MID(REFERENCEMENT_FACADE[[#This Row],[≤ 6 m (situation d)]],1,3)="OUI","(Situation d) h≤ 6 m",""))))))))))))</f>
        <v>(Situation a à c) h≤ 10 m
(Situation d) h≤ 6 m</v>
      </c>
      <c r="CM79" s="48" t="str">
        <f>IF(OR(RECH_HAUTEUR=FALSE,HAUT_VISEE="",SITUA_VISEE=""),REFERENCEMENT_FACADE[[#This Row],[Cas où rien n''est sélectionné en hauteur]],
IF((HAUT_VISEE&lt;=6),IF(OR(MID(SITUA_VISEE,1,1)="a",MID(SITUA_VISEE,1,1)="b",MID(SITUA_VISEE,1,1)="c"),REFERENCEMENT_FACADE[[#This Row],[≤ 6 m (a à c)]],REFERENCEMENT_FACADE[[#This Row],[≤ 6 m (d)]]),
IF(AND(6&lt;HAUT_VISEE,HAUT_VISEE&lt;=9),IF(OR(MID(SITUA_VISEE,1,1)="a",MID(SITUA_VISEE,1,1)="b",MID(SITUA_VISEE,1,1)="c"),REFERENCEMENT_FACADE[[#This Row],[≤ 9 m (a à c)]],REFERENCEMENT_FACADE[[#This Row],[≤ 9 m (d)]]),
IF(AND(9&lt;HAUT_VISEE,HAUT_VISEE&lt;=10),IF(OR(MID(SITUA_VISEE,1,1)="a",MID(SITUA_VISEE,1,1)="b",MID(SITUA_VISEE,1,1)="c"),REFERENCEMENT_FACADE[[#This Row],[≤ 10 m (a à c)]],REFERENCEMENT_FACADE[[#This Row],[≤ 10 m (d)]]),
IF(AND(10&lt;HAUT_VISEE,HAUT_VISEE&lt;=18),IF(OR(MID(SITUA_VISEE,1,1)="a",MID(SITUA_VISEE,1,1)="b",MID(SITUA_VISEE,1,1)="c"),REFERENCEMENT_FACADE[[#This Row],[≤ 18 m (a à c)]],REFERENCEMENT_FACADE[[#This Row],[≤ 18 m (d)]]),
IF(AND(18&lt;HAUT_VISEE,HAUT_VISEE&lt;=28),IF(OR(MID(SITUA_VISEE,1,1)="a",MID(SITUA_VISEE,1,1)="b",MID(SITUA_VISEE,1,1)="c"),REFERENCEMENT_FACADE[[#This Row],[≤ 28 m (a à c)]],REFERENCEMENT_FACADE[[#This Row],[≤ 28 m (d)]]),
IF(AND(28&lt;HAUT_VISEE,HAUT_VISEE&lt;=34),IF(OR(MID(SITUA_VISEE,1,1)="a",MID(SITUA_VISEE,1,1)="b",MID(SITUA_VISEE,1,1)="c"),REFERENCEMENT_FACADE[[#This Row],[≤ 34 m (a à c)]],REFERENCEMENT_FACADE[[#This Row],[≤ 34 m (d)]]),
IF(AND(34&lt;HAUT_VISEE,HAUT_VISEE&lt;=36),IF(OR(MID(SITUA_VISEE,1,1)="a",MID(SITUA_VISEE,1,1)="b",MID(SITUA_VISEE,1,1)="c"),REFERENCEMENT_FACADE[[#This Row],[≤ 36 m (a à c)]],REFERENCEMENT_FACADE[[#This Row],[≤ 36 m (d)]]),
IF(AND(36&lt;HAUT_VISEE,HAUT_VISEE&lt;=40),IF(OR(MID(SITUA_VISEE,1,1)="a",MID(SITUA_VISEE,1,1)="b",MID(SITUA_VISEE,1,1)="c"),REFERENCEMENT_FACADE[[#This Row],[≤ 40 m (a à c)]],REFERENCEMENT_FACADE[[#This Row],[≤ 40 m (d)]]),
IF(AND(40&lt;HAUT_VISEE,HAUT_VISEE&lt;=50),IF(OR(MID(SITUA_VISEE,1,1)="a",MID(SITUA_VISEE,1,1)="b",MID(SITUA_VISEE,1,1)="c"),REFERENCEMENT_FACADE[[#This Row],[≤ 50 m (a à c)]],REFERENCEMENT_FACADE[[#This Row],[≤ 50 m (d)]])))))))))))</f>
        <v>Nb : Le critère de recherche par hauteur n'étant pas coché ou les données (hauteur ou situation) n'étant pas saisies, l'utilisateur est alerté qu'il peut exister des limites de hauteurs et des dispositions particulières données dans le référentiel technique du procédé qui ne sont pas affichées. 
Le logiciel peut les faire apparaitre, pour ce faire : 
 - la case de recherche en fonction de la hauteur doit être cochée ;
 - les données de hauteur ET de situation du bâtiment doivent être saisies.</v>
      </c>
      <c r="CN79" s="117">
        <f ca="1">REFERENCEMENT_FACADE[[#This Row],[VALIDITE]]</f>
        <v>1</v>
      </c>
      <c r="CO79" s="48">
        <f>IF(RECH_SUPPORT=TRUE,IF(MID(REFERENCEMENT_FACADE[[#This Row],[Colonne support visé]],1,3)="OUI",1,IF(OR(MID(REFERENCEMENT_FACADE[[#This Row],[Colonne support visé]],1,3)="non",MID(REFERENCEMENT_FACADE[[#This Row],[Colonne support visé]],1,2)="SO"),0,0)),1)</f>
        <v>1</v>
      </c>
      <c r="CP79" s="48">
        <f>IF(RECH_HAUTEUR=FALSE,1,IF(AND(MID(REFERENCEMENT_FACADE[[#This Row],[Colonne situation visé]],1,3)="oui",HAUT_VISEE&lt;=REFERENCEMENT_FACADE[[#This Row],[LIMITATION DE HAUTEUR DE FACADE]],HAUT_VISEE&lt;&gt;"",SITUA_VISEE&lt;&gt;""),1,IF(MID(REFERENCEMENT_FACADE[[#This Row],[Colonne situation visé]],1,3)="non",0,"ERREUR")))</f>
        <v>1</v>
      </c>
      <c r="CQ79" s="48">
        <f>IF(RECH_CATEGORIE=FALSE,1,IF(REFERENCEMENT_FACADE[[#This Row],[Colonne catégorie visée]]="ERREUR",0,IF(AND(RECH_CATEGORIE=TRUE,MATCH(VALUE(LEFT(REFERENCEMENT_FACADE[[#This Row],[Colonne zone visée]],1)),LISTE_ZONE_SISMIQUE,0)&gt;=MATCH(ZONE_SIS_VISEE,LISTE_ZONE_SISMIQUE,0),MATCH(REFERENCEMENT_FACADE[[#This Row],[Colonne catégorie visée]],LISTE_CATEGORIE_BATIMENT,0)&gt;=MATCH(CATEG_VISEE,LISTE_CATEGORIE_BATIMENT,0)),1,0)))</f>
        <v>1</v>
      </c>
      <c r="CR79" s="48">
        <f ca="1">IF(REFERENCEMENT_FACADE[[#This Row],[Eligibilité procédé]]&lt;&gt;0,COUNTIF(REFERENCEMENT_FACADE[Eligibilité procédé],"&lt;="&amp;REFERENCEMENT_FACADE[[#This Row],[Eligibilité procédé]])-COUNTIF(REFERENCEMENT_FACADE[Eligibilité procédé],"=0"),ROWS(REFERENCEMENT_FACADE[Ordre]))</f>
        <v>58</v>
      </c>
      <c r="CS79" s="48">
        <f ca="1">IF(COUNTIF((REFERENCEMENT_FACADE[[#This Row],[Validité]:[zone de simicité]]),"&lt;&gt;"&amp;"")=SUM(REFERENCEMENT_FACADE[[#This Row],[Validité]:[zone de simicité]]),ROW(REFERENCEMENT_FACADE[[#This Row],[zone de simicité]]),"")</f>
        <v>79</v>
      </c>
      <c r="CT79" s="48" t="str">
        <f>CONCATENATE(REFERENCEMENT_FACADE[[#This Row],[TYPE DE DOCUMENT DE REFERENCE]]," ",REFERENCEMENT_FACADE[[#This Row],[REF]]," du procédé ",REFERENCEMENT_FACADE[[#This Row],[NOM COMMERCIAL DU PROCEDE]]," : vise la pose sur : ",IF(MID(REFERENCEMENT_FACADE[[#This Row],[COB (NF DTU 31.2)]],1,3)="OUI","COB (NF DTU 31.2) ; ",""),IF(MID(REFERENCEMENT_FACADE[[#This Row],[CLT (Sous AT/DTA)]],1,3)="OUI","CLT (Sous AT/DTA)) ; ",""),IF(MID(REFERENCEMENT_FACADE[[#This Row],[FOB (NF DTU 31.4)]],1,3)="OUI","FOB (NF DTU 31.4) ; ",""),IF(MID(REFERENCEMENT_FACADE[[#This Row],[FOB (Sous AT/DTA/ATEx)]],1,3)="OUI","FOB (Sous AT/DTA/ATEx) ; ",""),"pour une hauteur max de ",REFERENCEMENT_FACADE[[#This Row],[LIMITATION DE HAUTEUR DE FACADE]],"m")</f>
        <v>Appréciation Technique d'Expérimentation (ATEx cas a) 2952_v1 du procédé Max® Exterior ECLIP'S
Fixations invisibles : vise la pose sur : COB (NF DTU 31.2) ; CLT (Sous AT/DTA)) ; pour une hauteur max de 10m</v>
      </c>
    </row>
    <row r="80" spans="1:98" s="5" customFormat="1" ht="216" x14ac:dyDescent="0.3">
      <c r="A80" s="141">
        <v>43742</v>
      </c>
      <c r="B80" s="43" t="s">
        <v>124</v>
      </c>
      <c r="C80" s="43" t="s">
        <v>1590</v>
      </c>
      <c r="D80" s="43" t="s">
        <v>1714</v>
      </c>
      <c r="E80" s="43" t="s">
        <v>1688</v>
      </c>
      <c r="F80" s="43" t="s">
        <v>71</v>
      </c>
      <c r="G80" s="44" t="s">
        <v>70</v>
      </c>
      <c r="H80" s="86" t="s">
        <v>27</v>
      </c>
      <c r="I80" s="82" t="s">
        <v>9</v>
      </c>
      <c r="J80" s="38" t="s">
        <v>10</v>
      </c>
      <c r="K80" s="39" t="s">
        <v>10</v>
      </c>
      <c r="L80" s="68" t="str">
        <f>IF(REFERENCEMENT_FACADE[[#This Row],[Charpente bois (NF DTU 31.1)]]="OUI","SO",IF(OR(REFERENCEMENT_FACADE[[#This Row],[FOB (Sous AT/DTA/ATEx)]]="OUI",REFERENCEMENT_FACADE[[#This Row],[FOB (NF DTU 31.4)]]="OUI"),"OUI","SO"))</f>
        <v>SO</v>
      </c>
      <c r="M80" s="65" t="s">
        <v>159</v>
      </c>
      <c r="N80" s="42" t="s">
        <v>9</v>
      </c>
      <c r="O80" s="43" t="s">
        <v>9</v>
      </c>
      <c r="P80" s="43" t="s">
        <v>9</v>
      </c>
      <c r="Q80" s="43" t="s">
        <v>10</v>
      </c>
      <c r="R80" s="43" t="s">
        <v>10</v>
      </c>
      <c r="S80" s="43" t="s">
        <v>10</v>
      </c>
      <c r="T80" s="43" t="s">
        <v>10</v>
      </c>
      <c r="U80" s="43" t="s">
        <v>10</v>
      </c>
      <c r="V80" s="43" t="s">
        <v>10</v>
      </c>
      <c r="W80" s="44" t="s">
        <v>10</v>
      </c>
      <c r="X80" s="45" t="s">
        <v>9</v>
      </c>
      <c r="Y80" s="43" t="s">
        <v>357</v>
      </c>
      <c r="Z80" s="43" t="s">
        <v>357</v>
      </c>
      <c r="AA80" s="43" t="s">
        <v>10</v>
      </c>
      <c r="AB80" s="43" t="s">
        <v>10</v>
      </c>
      <c r="AC80" s="43" t="s">
        <v>10</v>
      </c>
      <c r="AD80" s="43" t="s">
        <v>10</v>
      </c>
      <c r="AE80" s="43" t="s">
        <v>10</v>
      </c>
      <c r="AF80" s="43" t="s">
        <v>10</v>
      </c>
      <c r="AG80" s="44" t="s">
        <v>10</v>
      </c>
      <c r="AH80" s="167" t="s">
        <v>370</v>
      </c>
      <c r="AI80" s="83"/>
      <c r="AJ80" s="120" t="s">
        <v>1744</v>
      </c>
      <c r="AK80" s="120" t="s">
        <v>1744</v>
      </c>
      <c r="AL80" s="120" t="s">
        <v>1744</v>
      </c>
      <c r="AM80" s="83"/>
      <c r="AN80" s="83"/>
      <c r="AO80" s="83"/>
      <c r="AP80" s="83"/>
      <c r="AQ80" s="83"/>
      <c r="AR80" s="83"/>
      <c r="AS80" s="83"/>
      <c r="AT80" s="120" t="s">
        <v>1744</v>
      </c>
      <c r="AU80" s="120" t="s">
        <v>1744</v>
      </c>
      <c r="AV80" s="120" t="s">
        <v>1744</v>
      </c>
      <c r="AW80" s="83"/>
      <c r="AX80" s="83"/>
      <c r="AY80" s="83"/>
      <c r="AZ80" s="83"/>
      <c r="BA80" s="83"/>
      <c r="BB80" s="83"/>
      <c r="BC80" s="83"/>
      <c r="BD80" s="84" t="s">
        <v>1408</v>
      </c>
      <c r="BE80" s="42">
        <v>4</v>
      </c>
      <c r="BF80" s="43">
        <v>4</v>
      </c>
      <c r="BG80" s="43">
        <v>4</v>
      </c>
      <c r="BH80" s="43">
        <v>4</v>
      </c>
      <c r="BI80" s="84" t="s">
        <v>369</v>
      </c>
      <c r="BJ80" s="40" t="s">
        <v>1394</v>
      </c>
      <c r="BK80" s="158" t="s">
        <v>689</v>
      </c>
      <c r="BL80" s="42">
        <v>0</v>
      </c>
      <c r="BM80" s="43" t="s">
        <v>70</v>
      </c>
      <c r="BN80" s="43" t="s">
        <v>12</v>
      </c>
      <c r="BO80" s="43" t="s">
        <v>261</v>
      </c>
      <c r="BP80" s="81">
        <v>44334</v>
      </c>
      <c r="BQ80" s="81">
        <v>44505</v>
      </c>
      <c r="BR80" s="81">
        <v>46752</v>
      </c>
      <c r="BS80" s="123">
        <f ca="1">+(REFERENCEMENT_FACADE[[#This Row],[AVIS LIMITE AU / VALIDITE]]&gt;=TODAY())*1</f>
        <v>1</v>
      </c>
      <c r="BT80" s="43" t="s">
        <v>9</v>
      </c>
      <c r="BU80" s="43" t="str">
        <f ca="1">IF(REFERENCEMENT_FACADE[[#This Row],[ -&gt; AT/DTA : Sur liste verte C2p (OUI/NON)
-&gt; ATex (Avis favorable / Avis défavorable)
-&gt; Autre : SO]]&lt;&gt;"",IF(AND(OR(REFERENCEMENT_FACADE[[#This Row],[ -&gt; AT/DTA : Sur liste verte C2p (OUI/NON)
-&gt; ATex (Avis favorable / Avis défavorable)
-&gt; Autre : SO]]="OUI",REFERENCEMENT_FACADE[[#This Row],[ -&gt; AT/DTA : Sur liste verte C2p (OUI/NON)
-&gt; ATex (Avis favorable / Avis défavorable)
-&gt; Autre : SO]]="FAVORABLE",REFERENCEMENT_FACADE[[#This Row],[ -&gt; AT/DTA : Sur liste verte C2p (OUI/NON)
-&gt; ATex (Avis favorable / Avis défavorable)
-&gt; Autre : SO]]="SO
(DTU)",REFERENCEMENT_FACADE[[#This Row],[ -&gt; AT/DTA : Sur liste verte C2p (OUI/NON)
-&gt; ATex (Avis favorable / Avis défavorable)
-&gt; Autre : SO]]="SO 
(RECO -RAGE)",REFERENCEMENT_FACADE[[#This Row],[ -&gt; AT/DTA : Sur liste verte C2p (OUI/NON)
-&gt; ATex (Avis favorable / Avis défavorable)
-&gt; Autre : SO]]="OUI AVEC UN SUIVI DU RETOUR D'EXPERIENCE",
REFERENCEMENT_FACADE[[#This Row],[ -&gt; AT/DTA : Sur liste verte C2p (OUI/NON)
-&gt; ATex (Avis favorable / Avis défavorable)
-&gt; Autre : SO]]="SO 
(RP)"),REFERENCEMENT_FACADE[[#This Row],[VALIDITE]]=1),"TC",IF(REFERENCEMENT_FACADE[[#This Row],[VALIDITE]]=0,"TNC"&amp;CHAR(10)&amp;"(L'évaluation technique n'est plus valide)",IF(REFERENCEMENT_FACADE[[#This Row],[TYPE DE DOCUMENT DE REFERENCE]]="Appréciation Technique de Transition","TNC"&amp;CHAR(10)&amp;"(Les Appréciations Techniques de Transition ne sont pas reconnues en technique courante)",IF(REFERENCEMENT_FACADE[[#This Row],[ -&gt; AT/DTA : Sur liste verte C2p (OUI/NON)
-&gt; ATex (Avis favorable / Avis défavorable)
-&gt; Autre : SO]]="NON (EVALUATION RECENTE)","TNC"&amp;CHAR(10)&amp;"(Non sur liste verte de la C2p à date de référencement / EVALUATION RECENTE)","TNC"&amp;CHAR(10)&amp;"(N'est pas sur liste verte de la C2p à date du référencement)")))))</f>
        <v>TC</v>
      </c>
      <c r="BV80" s="44" t="s">
        <v>843</v>
      </c>
      <c r="BW80" s="42"/>
      <c r="BX80" s="43"/>
      <c r="BY80" s="44"/>
      <c r="BZ80" s="115" t="s">
        <v>657</v>
      </c>
      <c r="CA80" s="145" t="s">
        <v>578</v>
      </c>
      <c r="CB80" s="270"/>
      <c r="CC80" s="2" t="str">
        <f>IF(OR(REFERENCEMENT_FACADE[[#This Row],[TYPE DE DOCUMENT DE REFERENCE]]="Document Technique d'Application (DTA)",REFERENCEMENT_FACADE[[#This Row],[TYPE DE DOCUMENT DE REFERENCE]]="Avis Technique"),CONCATENATE("https://evaluation.cstb.fr/fr/avis-technique/detail/",SUBSTITUTE(REFERENCEMENT_FACADE[[#This Row],[REF]],"/","-"),"/"),IF(REFERENCEMENT_FACADE[[#This Row],[TYPE DE DOCUMENT DE REFERENCE]]=("Appréciation Technique d'Expérimentation (ATEx cas a)"),CONCATENATE("https://evaluation.cstb.fr/fr/appreciation-technique-expertise-atex/detail/",SUBSTITUTE(REFERENCEMENT_FACADE[[#This Row],[REF]],"_","-"),"/"),CONCATENATE("https://evaluation.cstb.fr/fr/appreciation-technique-transition-att/download/att-",SUBSTITUTE(SUBSTITUTE(REFERENCEMENT_FACADE[[#This Row],[REF]],"/","-"),"_","-"),"/")))</f>
        <v>https://evaluation.cstb.fr/fr/avis-technique/detail/2.2-16-1749_V1/</v>
      </c>
      <c r="CD80" s="2" t="s">
        <v>785</v>
      </c>
      <c r="CE80" s="2" t="str">
        <f>CONCATENATE(IF(REFERENCEMENT_FACADE[[#This Row],[Ancienne version]]=""," ",CONCATENATE(IF(OR(REFERENCEMENT_FACADE[[#This Row],[TYPE DE DOCUMENT DE REFERENCE]]="Avis Technique",REFERENCEMENT_FACADE[[#This Row],[TYPE DE DOCUMENT DE REFERENCE]]="ATEx"),"L'","Le "),REFERENCEMENT_FACADE[[#This Row],[TYPE DE DOCUMENT DE REFERENCE]]," n°",REFERENCEMENT_FACADE[[#This Row],[REF]]," annule et remplace ",IF(OR(REFERENCEMENT_FACADE[[#This Row],[TYPE DE DOCUMENT DE REFERENCE]]="Avis Technique",REFERENCEMENT_FACADE[[#This Row],[TYPE DE DOCUMENT DE REFERENCE]]="ATEx"),"l' ","le "),REFERENCEMENT_FACADE[[#This Row],[TYPE DE DOCUMENT DE REFERENCE]]," n° ",REFERENCEMENT_FACADE[[#This Row],[Ancienne version]])),
IF(AND(REFERENCEMENT_FACADE[[#This Row],[Ancienne version]]&lt;&gt;"",REFERENCEMENT_FACADE[[#This Row],[ -&gt; AT/DTA : Sur liste verte C2p (OUI/NON)
-&gt; ATex (Avis favorable / Avis défavorable)
-&gt; Autre : SO]]="OUI"),CHAR(10),""),
IF(REFERENCEMENT_FACADE[[#This Row],[ -&gt; AT/DTA : Sur liste verte C2p (OUI/NON)
-&gt; ATex (Avis favorable / Avis défavorable)
-&gt; Autre : SO]]="OUI","Sur liste verte de la C2p à la date du référencement",""))</f>
        <v>L'Avis Technique n°2.2/16-1749_V1 annule et remplace l' Avis Technique n° 2.2/16-1749
Sur liste verte de la C2p à la date du référencement</v>
      </c>
      <c r="CF80" s="2" t="str">
        <f>IF((SUPP_VISE=LISTES!$Q$2),REFERENCEMENT_FACADE[[#This Row],[Charpente bois (NF DTU 31.1)]],
IF((SUPP_VISE=LISTES!$Q$3),REFERENCEMENT_FACADE[[#This Row],[COB (NF DTU 31.2)]],
IF((SUPP_VISE=LISTES!$Q$4),REFERENCEMENT_FACADE[[#This Row],[FOB (NF DTU 31.4)]],
IF((SUPP_VISE=LISTES!$Q$5),REFERENCEMENT_FACADE[[#This Row],[FOB (Sous AT/DTA/ATEx)]],
IF((SUPP_VISE=LISTES!$Q$6),REFERENCEMENT_FACADE[[#This Row],[FOB (NF DTU 31.4 et/ou Sous AT/DTA/Atex)]],
IF((SUPP_VISE=LISTES!$Q$7),REFERENCEMENT_FACADE[[#This Row],[CLT (Sous AT/DTA)]],"ERREUR"))))))</f>
        <v>ERREUR</v>
      </c>
      <c r="CG80" s="2" t="str">
        <f>IF((HAUT_VISEE&lt;=6),IF(OR(MID(SITUA_VISEE,1,1)="a",MID(SITUA_VISEE,1,1)="b",MID(SITUA_VISEE,1,1)="c"),REFERENCEMENT_FACADE[[#This Row],[≤ 6 m (situation a à c)]],REFERENCEMENT_FACADE[[#This Row],[≤ 6 m (situation d)]]),
IF(AND(6&lt;HAUT_VISEE,HAUT_VISEE&lt;=9),IF(OR(MID(SITUA_VISEE,1,1)="a",MID(SITUA_VISEE,1,1)="b",MID(SITUA_VISEE,1,1)="c"),REFERENCEMENT_FACADE[[#This Row],[≤ 9 m (situation a à c)]],REFERENCEMENT_FACADE[[#This Row],[≤ 9 m (situation d)]]),
IF(AND(9&lt;HAUT_VISEE,HAUT_VISEE&lt;=10),IF(OR(MID(SITUA_VISEE,1,1)="a",MID(SITUA_VISEE,1,1)="b",MID(SITUA_VISEE,1,1)="c"),REFERENCEMENT_FACADE[[#This Row],[≤ 10 m (situation a à c)]],REFERENCEMENT_FACADE[[#This Row],[≤ 10 m (situation d)]]),
IF(AND(10&lt;HAUT_VISEE,HAUT_VISEE&lt;=18),IF(OR(MID(SITUA_VISEE,1,1)="a",MID(SITUA_VISEE,1,1)="b",MID(SITUA_VISEE,1,1)="c"),REFERENCEMENT_FACADE[[#This Row],[≤ 15 m (situation a à c)]],REFERENCEMENT_FACADE[[#This Row],[≤ 15 m (situation d)]]),
IF(AND(10&lt;HAUT_VISEE,HAUT_VISEE&lt;=18),IF(OR(MID(SITUA_VISEE,1,1)="a",MID(SITUA_VISEE,1,1)="b",MID(SITUA_VISEE,1,1)="c"),REFERENCEMENT_FACADE[[#This Row],[≤ 18 m (situation a à c)]],REFERENCEMENT_FACADE[[#This Row],[≤ 18 m (situation d)]]),
IF(AND(18&lt;HAUT_VISEE,HAUT_VISEE&lt;=28),IF(OR(MID(SITUA_VISEE,1,1)="a",MID(SITUA_VISEE,1,1)="b",MID(SITUA_VISEE,1,1)="c"),REFERENCEMENT_FACADE[[#This Row],[≤ 28 m (situation a à c)]],REFERENCEMENT_FACADE[[#This Row],[≤ 28 m (situation d)]]),
IF(AND(28&lt;HAUT_VISEE,HAUT_VISEE&lt;=34),IF(OR(MID(SITUA_VISEE,1,1)="a",MID(SITUA_VISEE,1,1)="b",MID(SITUA_VISEE,1,1)="c"),REFERENCEMENT_FACADE[[#This Row],[≤ 34 m (situation a à c)]],REFERENCEMENT_FACADE[[#This Row],[≤ 34 m (situation d)]]),
IF(AND(34&lt;HAUT_VISEE,HAUT_VISEE&lt;=36),IF(OR(MID(SITUA_VISEE,1,1)="a",MID(SITUA_VISEE,1,1)="b",MID(SITUA_VISEE,1,1)="c"),REFERENCEMENT_FACADE[[#This Row],[≤ 36 m (situation a à c)]],REFERENCEMENT_FACADE[[#This Row],[≤ 36 m (situation d)]]),
IF(AND(36&lt;HAUT_VISEE,HAUT_VISEE&lt;=40),IF(OR(MID(SITUA_VISEE,1,1)="a",MID(SITUA_VISEE,1,1)="b",MID(SITUA_VISEE,1,1)="c"),REFERENCEMENT_FACADE[[#This Row],[≤ 40 m (situation a à c)]],REFERENCEMENT_FACADE[[#This Row],[≤ 40 m (situation d)]]),
IF(AND(40&lt;HAUT_VISEE,HAUT_VISEE&lt;=50),IF(OR(MID(SITUA_VISEE,1,1)="a",MID(SITUA_VISEE,1,1)="b",MID(SITUA_VISEE,1,1)="c"),REFERENCEMENT_FACADE[[#This Row],[≤ 50 m (situation a à c)]],REFERENCEMENT_FACADE[[#This Row],[≤ 50 m (situation d)]]),"ERREUR"))))))))))</f>
        <v>OUI</v>
      </c>
      <c r="CH80" s="2">
        <f>IF(MID(SITUA_VISEE,1,1)="d",
IF(MID(REFERENCEMENT_FACADE[[#This Row],[≤ 50 m (situation d)]],1,3)="OUI",50,IF(MID(REFERENCEMENT_FACADE[[#This Row],[≤ 40 m (situation d)]],1,3)="OUI",40,IF(MID(REFERENCEMENT_FACADE[[#This Row],[≤ 36 m (situation d)]],1,3)="OUI",36,IF(MID(REFERENCEMENT_FACADE[[#This Row],[≤ 34 m (situation d)]],1,3)="OUI",34,IF(MID(REFERENCEMENT_FACADE[[#This Row],[≤ 28 m (situation d)]],1,3)="OUI",28,IF(MID(REFERENCEMENT_FACADE[[#This Row],[≤ 18 m (situation d)]],1,3)="OUI",18,IF(MID(REFERENCEMENT_FACADE[[#This Row],[≤ 15 m (situation d)]],1,3)="OUI",15,IF(MID(REFERENCEMENT_FACADE[[#This Row],[≤ 10 m (situation d)]],1,3)="OUI",10,IF(MID(REFERENCEMENT_FACADE[[#This Row],[≤ 9 m (situation d)]],1,3)="OUI",9,IF(MID(REFERENCEMENT_FACADE[[#This Row],[≤ 6 m (situation d)]],1,3)="OUI",6,"")))))))))),
IF(MID(REFERENCEMENT_FACADE[[#This Row],[≤ 50 m (situation a à c)]],1,3)="OUI",50,IF(MID(REFERENCEMENT_FACADE[[#This Row],[≤ 40 m (situation a à c)]],1,3)="OUI",40,IF(MID(REFERENCEMENT_FACADE[[#This Row],[≤ 36 m (situation a à c)]],1,3)="OUI",36,IF(MID(REFERENCEMENT_FACADE[[#This Row],[≤ 34 m (situation a à c)]],1,3)="OUI",34,IF(MID(REFERENCEMENT_FACADE[[#This Row],[≤ 28 m (situation a à c)]],1,3)="OUI",28,IF(MID(REFERENCEMENT_FACADE[[#This Row],[≤ 18 m (situation a à c)]],1,3)="OUI",18,IF(MID(REFERENCEMENT_FACADE[[#This Row],[≤ 15 m (situation a à c)]],1,3)="OUI",15,IF(MID(REFERENCEMENT_FACADE[[#This Row],[≤ 10 m (situation a à c)]],1,3)="OUI",10,IF(MID(REFERENCEMENT_FACADE[[#This Row],[≤ 9 m (situation a à c)]],1,3)="OUI",9,IF(MID(REFERENCEMENT_FACADE[[#This Row],[≤ 6 m (situation a à c)]],1,3)="OUI",6,"")))))))))))</f>
        <v>10</v>
      </c>
      <c r="CI80" s="2" t="str">
        <f>IF(RECH_CATEGORIE=TRUE,IF((CATEG_VISEE=LISTES!$O$2),REFERENCEMENT_FACADE[[#This Row],[I]],
IF((CATEG_VISEE=LISTES!$O$3),REFERENCEMENT_FACADE[[#This Row],[II]],
IF((CATEG_VISEE=LISTES!$O$4),REFERENCEMENT_FACADE[[#This Row],[III]],
IF((CATEG_VISEE=LISTES!$O$5),REFERENCEMENT_FACADE[[#This Row],[IV]],"ERREUR")))),
REFERENCEMENT_FACADE[[#This Row],[I]]&amp;CHAR(10)&amp;REFERENCEMENT_FACADE[[#This Row],[II]]&amp;CHAR(10)&amp;REFERENCEMENT_FACADE[[#This Row],[III]]&amp;CHAR(10)&amp;REFERENCEMENT_FACADE[[#This Row],[IV]])</f>
        <v>4
4
4
4</v>
      </c>
      <c r="CJ80" s="2" t="str">
        <f>IF(RECH_CATEGORIE=TRUE,IF(OR(REFERENCEMENT_FACADE[[#This Row],[I]]="NC",REFERENCEMENT_FACADE[[#This Row],[II]]="NC",REFERENCEMENT_FACADE[[#This Row],[III]]="NC",REFERENCEMENT_FACADE[[#This Row],[IV]]="NC"),"ERREUR",IF(MID(ZONE_SIS_VISEE,1,1)&lt;=MID(REFERENCEMENT_FACADE[[#This Row],[IV]],1,1),REFERENCEMENT_FACADE[[#Headers],[IV]],IF(MID(ZONE_SIS_VISEE,1,1)&lt;=MID(REFERENCEMENT_FACADE[[#This Row],[III]],1,1),REFERENCEMENT_FACADE[[#Headers],[III]],IF(MID(ZONE_SIS_VISEE,1,1)&lt;=MID(REFERENCEMENT_FACADE[[#This Row],[II]],1,1),REFERENCEMENT_FACADE[[#Headers],[II]],IF(MID(ZONE_SIS_VISEE,1,1)&lt;=MID(REFERENCEMENT_FACADE[[#This Row],[I]],1,1),REFERENCEMENT_FACADE[[#Headers],[I]],""))))),
REFERENCEMENT_FACADE[[#Headers],[I]]&amp;CHAR(10)&amp;REFERENCEMENT_FACADE[[#Headers],[II]]&amp;CHAR(10)&amp;REFERENCEMENT_FACADE[[#Headers],[III]]&amp;CHAR(10)&amp;REFERENCEMENT_FACADE[[#Headers],[IV]])</f>
        <v>I
II
III
IV</v>
      </c>
      <c r="CK80" s="2" t="str">
        <f>CONCATENATE(IF(MID(REFERENCEMENT_FACADE[[#This Row],[Charpente bois (NF DTU 31.1)]],1,3)="oui",LISTES!$Q$2,""),IF(AND(MID(REFERENCEMENT_FACADE[[#This Row],[COB (NF DTU 31.2)]],1,3)="oui",MID(REFERENCEMENT_FACADE[[#This Row],[Charpente bois (NF DTU 31.1)]],1,3)="oui")," / ",""),IF(MID(REFERENCEMENT_FACADE[[#This Row],[COB (NF DTU 31.2)]],1,3)="oui",LISTES!$Q$3,""),IF(OR(AND(MID(REFERENCEMENT_FACADE[[#This Row],[COB (NF DTU 31.2)]],1,3)="oui",MID(REFERENCEMENT_FACADE[[#This Row],[FOB (NF DTU 31.4)]],1,3)="oui"),AND(MID(REFERENCEMENT_FACADE[[#This Row],[COB (NF DTU 31.2)]],1,3)="oui",MID(REFERENCEMENT_FACADE[[#This Row],[CLT (Sous AT/DTA)]],1,3)="oui"))," / ",""),IF(MID(REFERENCEMENT_FACADE[[#This Row],[FOB (NF DTU 31.4)]],1,3)="oui",LISTES!$Q$4,""),IF(AND(MID(REFERENCEMENT_FACADE[[#This Row],[CLT (Sous AT/DTA)]],1,3)="oui",MID(REFERENCEMENT_FACADE[[#This Row],[FOB (NF DTU 31.4)]],1,3)="oui")," / ",""),IF(MID(REFERENCEMENT_FACADE[[#This Row],[CLT (Sous AT/DTA)]],1,3)="oui",LISTES!$Q$7,IF(MID(REFERENCEMENT_FACADE[[#This Row],[FOB (Sous AT/DTA/ATEx)]],1,3)="oui",LISTES!$Q$5,"")))</f>
        <v>COB (NF DTU 31.2) / CLT (Sous AT/DTA)</v>
      </c>
      <c r="CL80" s="2" t="str">
        <f>IF(AND(RECH_HAUTEUR=TRUE,HAUT_VISEE&lt;&gt;"",SITUA_VISEE&lt;&gt;""),IF(MID(SITUA_VISEE,1,1)="d",
IF(MID(REFERENCEMENT_FACADE[[#This Row],[≤ 50 m (situation d)]],1,3)="OUI","≤ 50 m",IF(MID(REFERENCEMENT_FACADE[[#This Row],[≤ 40 m (situation d)]],1,3)="OUI","≤ 40 m",IF(MID(REFERENCEMENT_FACADE[[#This Row],[≤ 36 m (situation d)]],1,3)="OUI","≤ 36 m",IF(MID(REFERENCEMENT_FACADE[[#This Row],[≤ 34 m (situation d)]],1,3)="OUI","≤ 34 m",IF(MID(REFERENCEMENT_FACADE[[#This Row],[≤ 28 m (situation d)]],1,3)="OUI","≤ 28 m",IF(MID(REFERENCEMENT_FACADE[[#This Row],[≤ 18 m (situation d)]],1,3)="OUI","≤ 18 m",IF(MID(REFERENCEMENT_FACADE[[#This Row],[≤ 15 m (situation d)]],1,3)="OUI","≤ 15 m",IF(MID(REFERENCEMENT_FACADE[[#This Row],[≤ 10 m (situation d)]],1,3)="OUI","≤ 10 m",IF(MID(REFERENCEMENT_FACADE[[#This Row],[≤ 9 m (situation d)]],1,3)="OUI","≤ 9 m",IF(MID(REFERENCEMENT_FACADE[[#This Row],[≤ 6 m (situation d)]],1,3)="OUI","≤ 6 m","")))))))))),
IF(MID(REFERENCEMENT_FACADE[[#This Row],[≤ 50 m (situation a à c)]],1,3)="OUI","≤ 50 m",IF(MID(REFERENCEMENT_FACADE[[#This Row],[≤ 40 m (situation a à c)]],1,3)="OUI","≤ 40 m",IF(MID(REFERENCEMENT_FACADE[[#This Row],[≤ 36 m (situation a à c)]],1,3)="OUI","≤ 36 m",IF(MID(REFERENCEMENT_FACADE[[#This Row],[≤ 34 m (situation a à c)]],1,3)="OUI","≤ 34 m",IF(MID(REFERENCEMENT_FACADE[[#This Row],[≤ 28 m (situation a à c)]],1,3)="OUI","≤ 28 m",IF(MID(REFERENCEMENT_FACADE[[#This Row],[≤ 18 m (situation a à c)]],1,3)="OUI","≤ 18 m",IF(MID(REFERENCEMENT_FACADE[[#This Row],[≤ 15 m (situation a à c)]],1,3)="OUI","≤ 15 m",IF(MID(REFERENCEMENT_FACADE[[#This Row],[≤ 10 m (situation a à c)]],1,3)="OUI","≤ 10 m",IF(MID(REFERENCEMENT_FACADE[[#This Row],[≤ 9 m (situation a à c)]],1,3)="OUI","≤ 9 m",IF(MID(REFERENCEMENT_FACADE[[#This Row],[≤ 6 m (situation a à c)]],1,3)="OUI","≤ 6 m",""))))))))))),
CONCATENATE(IF(MID(REFERENCEMENT_FACADE[[#This Row],[≤ 50 m (situation a à c)]],1,3)="OUI","(Situation a à c) h≤ 50 m"&amp;CHAR(10),IF(MID(REFERENCEMENT_FACADE[[#This Row],[≤ 40 m (situation a à c)]],1,3)="OUI","(Situation a à c) h≤ 40 m"&amp;CHAR(10),IF(MID(REFERENCEMENT_FACADE[[#This Row],[≤ 36 m (situation a à c)]],1,3)="OUI","(Situation a à c) h≤ 36 m"&amp;CHAR(10),IF(MID(REFERENCEMENT_FACADE[[#This Row],[≤ 34 m (situation a à c)]],1,3)="OUI","(Situation a à c) h≤ 34 m"&amp;CHAR(10),IF(MID(REFERENCEMENT_FACADE[[#This Row],[≤ 28 m (situation a à c)]],1,3)="OUI","(Situation a à c) h≤ 28 m"&amp;CHAR(10),IF(MID(REFERENCEMENT_FACADE[[#This Row],[≤ 18 m (situation a à c)]],1,3)="OUI","(Situation a à c) h≤ 18 m"&amp;CHAR(10),IF(MID(REFERENCEMENT_FACADE[[#This Row],[≤ 15 m (situation a à c)]],1,3)="OUI","(Situation a à c) h≤ 15 m"&amp;CHAR(10),IF(MID(REFERENCEMENT_FACADE[[#This Row],[≤ 10 m (situation a à c)]],1,3)="OUI","(Situation a à c) h≤ 10 m"&amp;CHAR(10),IF(MID(REFERENCEMENT_FACADE[[#This Row],[≤ 9 m (situation a à c)]],1,3)="OUI","(Situation a à c) h≤ 9 m"&amp;CHAR(10),IF(MID(REFERENCEMENT_FACADE[[#This Row],[≤ 6 m (situation a à c)]],1,3)="OUI","(Situation a à c) h≤ 6 m"&amp;CHAR(10),"")))))))))),IF(MID(REFERENCEMENT_FACADE[[#This Row],[≤ 50 m (situation d)]],1,3)="OUI","(Situation d) h≤ 50 m",IF(MID(REFERENCEMENT_FACADE[[#This Row],[≤ 40 m (situation d)]],1,3)="OUI","(Situation d) h≤ 40 m",IF(MID(REFERENCEMENT_FACADE[[#This Row],[≤ 36 m (situation d)]],1,3)="OUI","(Situation d) h≤ 36 m",IF(MID(REFERENCEMENT_FACADE[[#This Row],[≤ 34 m (situation d)]],1,3)="OUI","(Situation d) h≤ 34 m",IF(MID(REFERENCEMENT_FACADE[[#This Row],[≤ 28 m (situation d)]],1,3)="OUI","(Situation d) h≤ 28 m",IF(MID(REFERENCEMENT_FACADE[[#This Row],[≤ 18 m (situation d)]],1,3)="OUI","(Situation d) h≤ 18 m",IF(MID(REFERENCEMENT_FACADE[[#This Row],[≤ 15 m (situation d)]],1,3)="OUI","(Situation d) h≤ 15 m",IF(MID(REFERENCEMENT_FACADE[[#This Row],[≤ 10 m (situation d)]],1,3)="OUI","(Situation d) h≤ 10 m",IF(MID(REFERENCEMENT_FACADE[[#This Row],[≤ 9 m (situation d)]],1,3)="OUI","(Situation d) h≤ 9 m",IF(MID(REFERENCEMENT_FACADE[[#This Row],[≤ 6 m (situation d)]],1,3)="OUI","(Situation d) h≤ 6 m",""))))))))))))</f>
        <v>(Situation a à c) h≤ 10 m
(Situation d) h≤ 10 m</v>
      </c>
      <c r="CM80" s="2" t="str">
        <f>IF(OR(RECH_HAUTEUR=FALSE,HAUT_VISEE="",SITUA_VISEE=""),REFERENCEMENT_FACADE[[#This Row],[Cas où rien n''est sélectionné en hauteur]],
IF((HAUT_VISEE&lt;=6),IF(OR(MID(SITUA_VISEE,1,1)="a",MID(SITUA_VISEE,1,1)="b",MID(SITUA_VISEE,1,1)="c"),REFERENCEMENT_FACADE[[#This Row],[≤ 6 m (a à c)]],REFERENCEMENT_FACADE[[#This Row],[≤ 6 m (d)]]),
IF(AND(6&lt;HAUT_VISEE,HAUT_VISEE&lt;=9),IF(OR(MID(SITUA_VISEE,1,1)="a",MID(SITUA_VISEE,1,1)="b",MID(SITUA_VISEE,1,1)="c"),REFERENCEMENT_FACADE[[#This Row],[≤ 9 m (a à c)]],REFERENCEMENT_FACADE[[#This Row],[≤ 9 m (d)]]),
IF(AND(9&lt;HAUT_VISEE,HAUT_VISEE&lt;=10),IF(OR(MID(SITUA_VISEE,1,1)="a",MID(SITUA_VISEE,1,1)="b",MID(SITUA_VISEE,1,1)="c"),REFERENCEMENT_FACADE[[#This Row],[≤ 10 m (a à c)]],REFERENCEMENT_FACADE[[#This Row],[≤ 10 m (d)]]),
IF(AND(10&lt;HAUT_VISEE,HAUT_VISEE&lt;=18),IF(OR(MID(SITUA_VISEE,1,1)="a",MID(SITUA_VISEE,1,1)="b",MID(SITUA_VISEE,1,1)="c"),REFERENCEMENT_FACADE[[#This Row],[≤ 18 m (a à c)]],REFERENCEMENT_FACADE[[#This Row],[≤ 18 m (d)]]),
IF(AND(18&lt;HAUT_VISEE,HAUT_VISEE&lt;=28),IF(OR(MID(SITUA_VISEE,1,1)="a",MID(SITUA_VISEE,1,1)="b",MID(SITUA_VISEE,1,1)="c"),REFERENCEMENT_FACADE[[#This Row],[≤ 28 m (a à c)]],REFERENCEMENT_FACADE[[#This Row],[≤ 28 m (d)]]),
IF(AND(28&lt;HAUT_VISEE,HAUT_VISEE&lt;=34),IF(OR(MID(SITUA_VISEE,1,1)="a",MID(SITUA_VISEE,1,1)="b",MID(SITUA_VISEE,1,1)="c"),REFERENCEMENT_FACADE[[#This Row],[≤ 34 m (a à c)]],REFERENCEMENT_FACADE[[#This Row],[≤ 34 m (d)]]),
IF(AND(34&lt;HAUT_VISEE,HAUT_VISEE&lt;=36),IF(OR(MID(SITUA_VISEE,1,1)="a",MID(SITUA_VISEE,1,1)="b",MID(SITUA_VISEE,1,1)="c"),REFERENCEMENT_FACADE[[#This Row],[≤ 36 m (a à c)]],REFERENCEMENT_FACADE[[#This Row],[≤ 36 m (d)]]),
IF(AND(36&lt;HAUT_VISEE,HAUT_VISEE&lt;=40),IF(OR(MID(SITUA_VISEE,1,1)="a",MID(SITUA_VISEE,1,1)="b",MID(SITUA_VISEE,1,1)="c"),REFERENCEMENT_FACADE[[#This Row],[≤ 40 m (a à c)]],REFERENCEMENT_FACADE[[#This Row],[≤ 40 m (d)]]),
IF(AND(40&lt;HAUT_VISEE,HAUT_VISEE&lt;=50),IF(OR(MID(SITUA_VISEE,1,1)="a",MID(SITUA_VISEE,1,1)="b",MID(SITUA_VISEE,1,1)="c"),REFERENCEMENT_FACADE[[#This Row],[≤ 50 m (a à c)]],REFERENCEMENT_FACADE[[#This Row],[≤ 50 m (d)]])))))))))))</f>
        <v>Nb : Le critère de recherche par hauteur n'étant pas coché ou les données (hauteur ou situation) n'étant pas saisies, l'utilisateur est alerté qu'il peut exister des limites de hauteurs et des dispositions particulières données dans le référentiel technique du procédé qui ne sont pas affichées. 
Le logiciel peut les faire apparaitre, pour ce faire : 
 - la case de recherche en fonction de la hauteur doit être cochée ;
 - les données de hauteur ET de situation du bâtiment doivent être saisies.</v>
      </c>
      <c r="CN80" s="228">
        <f ca="1">REFERENCEMENT_FACADE[[#This Row],[VALIDITE]]</f>
        <v>1</v>
      </c>
      <c r="CO80" s="2">
        <f>IF(RECH_SUPPORT=TRUE,IF(MID(REFERENCEMENT_FACADE[[#This Row],[Colonne support visé]],1,3)="OUI",1,IF(OR(MID(REFERENCEMENT_FACADE[[#This Row],[Colonne support visé]],1,3)="non",MID(REFERENCEMENT_FACADE[[#This Row],[Colonne support visé]],1,2)="SO"),0,0)),1)</f>
        <v>1</v>
      </c>
      <c r="CP80" s="2">
        <f>IF(RECH_HAUTEUR=FALSE,1,IF(AND(MID(REFERENCEMENT_FACADE[[#This Row],[Colonne situation visé]],1,3)="oui",HAUT_VISEE&lt;=REFERENCEMENT_FACADE[[#This Row],[LIMITATION DE HAUTEUR DE FACADE]],HAUT_VISEE&lt;&gt;"",SITUA_VISEE&lt;&gt;""),1,IF(MID(REFERENCEMENT_FACADE[[#This Row],[Colonne situation visé]],1,3)="non",0,"ERREUR")))</f>
        <v>1</v>
      </c>
      <c r="CQ80" s="2">
        <f>IF(RECH_CATEGORIE=FALSE,1,IF(REFERENCEMENT_FACADE[[#This Row],[Colonne catégorie visée]]="ERREUR",0,IF(AND(RECH_CATEGORIE=TRUE,MATCH(VALUE(LEFT(REFERENCEMENT_FACADE[[#This Row],[Colonne zone visée]],1)),LISTE_ZONE_SISMIQUE,0)&gt;=MATCH(ZONE_SIS_VISEE,LISTE_ZONE_SISMIQUE,0),MATCH(REFERENCEMENT_FACADE[[#This Row],[Colonne catégorie visée]],LISTE_CATEGORIE_BATIMENT,0)&gt;=MATCH(CATEG_VISEE,LISTE_CATEGORIE_BATIMENT,0)),1,0)))</f>
        <v>1</v>
      </c>
      <c r="CR80" s="2">
        <f ca="1">IF(REFERENCEMENT_FACADE[[#This Row],[Eligibilité procédé]]&lt;&gt;0,COUNTIF(REFERENCEMENT_FACADE[Eligibilité procédé],"&lt;="&amp;REFERENCEMENT_FACADE[[#This Row],[Eligibilité procédé]])-COUNTIF(REFERENCEMENT_FACADE[Eligibilité procédé],"=0"),ROWS(REFERENCEMENT_FACADE[Ordre]))</f>
        <v>59</v>
      </c>
      <c r="CS80" s="2">
        <f ca="1">IF(COUNTIF((REFERENCEMENT_FACADE[[#This Row],[Validité]:[zone de simicité]]),"&lt;&gt;"&amp;"")=SUM(REFERENCEMENT_FACADE[[#This Row],[Validité]:[zone de simicité]]),ROW(REFERENCEMENT_FACADE[[#This Row],[zone de simicité]]),"")</f>
        <v>80</v>
      </c>
      <c r="CT80" s="2" t="str">
        <f>CONCATENATE(REFERENCEMENT_FACADE[[#This Row],[TYPE DE DOCUMENT DE REFERENCE]]," ",REFERENCEMENT_FACADE[[#This Row],[REF]]," du procédé ",REFERENCEMENT_FACADE[[#This Row],[NOM COMMERCIAL DU PROCEDE]]," : vise la pose sur : ",IF(MID(REFERENCEMENT_FACADE[[#This Row],[COB (NF DTU 31.2)]],1,3)="OUI","COB (NF DTU 31.2) ; ",""),IF(MID(REFERENCEMENT_FACADE[[#This Row],[CLT (Sous AT/DTA)]],1,3)="OUI","CLT (Sous AT/DTA)) ; ",""),IF(MID(REFERENCEMENT_FACADE[[#This Row],[FOB (NF DTU 31.4)]],1,3)="OUI","FOB (NF DTU 31.4) ; ",""),IF(MID(REFERENCEMENT_FACADE[[#This Row],[FOB (Sous AT/DTA/ATEx)]],1,3)="OUI","FOB (Sous AT/DTA/ATEx) ; ",""),"pour une hauteur max de ",REFERENCEMENT_FACADE[[#This Row],[LIMITATION DE HAUTEUR DE FACADE]],"m")</f>
        <v>Avis Technique 2.2/16-1749_V1 du procédé Max® Exterior fixations invisibles ME 01 FR  : vise la pose sur : COB (NF DTU 31.2) ; CLT (Sous AT/DTA)) ; pour une hauteur max de 10m</v>
      </c>
    </row>
    <row r="81" spans="1:98" s="5" customFormat="1" ht="216" x14ac:dyDescent="0.3">
      <c r="A81" s="141">
        <v>43742</v>
      </c>
      <c r="B81" s="43" t="s">
        <v>124</v>
      </c>
      <c r="C81" s="125" t="s">
        <v>1590</v>
      </c>
      <c r="D81" s="43" t="s">
        <v>1714</v>
      </c>
      <c r="E81" s="43" t="s">
        <v>1688</v>
      </c>
      <c r="F81" s="43" t="s">
        <v>1414</v>
      </c>
      <c r="G81" s="44" t="s">
        <v>1417</v>
      </c>
      <c r="H81" s="86" t="s">
        <v>27</v>
      </c>
      <c r="I81" s="82" t="s">
        <v>9</v>
      </c>
      <c r="J81" s="38" t="s">
        <v>10</v>
      </c>
      <c r="K81" s="39" t="s">
        <v>10</v>
      </c>
      <c r="L81" s="68" t="str">
        <f>IF(REFERENCEMENT_FACADE[[#This Row],[Charpente bois (NF DTU 31.1)]]="OUI","SO",IF(OR(REFERENCEMENT_FACADE[[#This Row],[FOB (Sous AT/DTA/ATEx)]]="OUI",REFERENCEMENT_FACADE[[#This Row],[FOB (NF DTU 31.4)]]="OUI"),"OUI","SO"))</f>
        <v>SO</v>
      </c>
      <c r="M81" s="65" t="s">
        <v>9</v>
      </c>
      <c r="N81" s="42" t="s">
        <v>9</v>
      </c>
      <c r="O81" s="43" t="s">
        <v>9</v>
      </c>
      <c r="P81" s="43" t="s">
        <v>9</v>
      </c>
      <c r="Q81" s="43" t="s">
        <v>10</v>
      </c>
      <c r="R81" s="43" t="s">
        <v>10</v>
      </c>
      <c r="S81" s="43" t="s">
        <v>10</v>
      </c>
      <c r="T81" s="43" t="s">
        <v>10</v>
      </c>
      <c r="U81" s="43" t="s">
        <v>10</v>
      </c>
      <c r="V81" s="43" t="s">
        <v>10</v>
      </c>
      <c r="W81" s="44" t="s">
        <v>10</v>
      </c>
      <c r="X81" s="45" t="s">
        <v>9</v>
      </c>
      <c r="Y81" s="43" t="s">
        <v>10</v>
      </c>
      <c r="Z81" s="43" t="s">
        <v>10</v>
      </c>
      <c r="AA81" s="43" t="s">
        <v>10</v>
      </c>
      <c r="AB81" s="43" t="s">
        <v>10</v>
      </c>
      <c r="AC81" s="43" t="s">
        <v>10</v>
      </c>
      <c r="AD81" s="43" t="s">
        <v>10</v>
      </c>
      <c r="AE81" s="43" t="s">
        <v>10</v>
      </c>
      <c r="AF81" s="43" t="s">
        <v>10</v>
      </c>
      <c r="AG81" s="44" t="s">
        <v>10</v>
      </c>
      <c r="AH81" s="163"/>
      <c r="AI81" s="164"/>
      <c r="AJ81" s="120" t="s">
        <v>1726</v>
      </c>
      <c r="AK81" s="120" t="s">
        <v>1726</v>
      </c>
      <c r="AL81" s="120" t="s">
        <v>1726</v>
      </c>
      <c r="AM81" s="41"/>
      <c r="AN81" s="41"/>
      <c r="AO81" s="41"/>
      <c r="AP81" s="41"/>
      <c r="AQ81" s="41"/>
      <c r="AR81" s="41"/>
      <c r="AS81" s="41"/>
      <c r="AT81" s="120" t="s">
        <v>1726</v>
      </c>
      <c r="AU81" s="41"/>
      <c r="AV81" s="41"/>
      <c r="AW81" s="41"/>
      <c r="AX81" s="41"/>
      <c r="AY81" s="41"/>
      <c r="AZ81" s="41"/>
      <c r="BA81" s="41"/>
      <c r="BB81" s="41"/>
      <c r="BC81" s="41"/>
      <c r="BD81" s="84" t="s">
        <v>1408</v>
      </c>
      <c r="BE81" s="42">
        <v>4</v>
      </c>
      <c r="BF81" s="43" t="s">
        <v>328</v>
      </c>
      <c r="BG81" s="43" t="s">
        <v>328</v>
      </c>
      <c r="BH81" s="43" t="s">
        <v>328</v>
      </c>
      <c r="BI81" s="84" t="s">
        <v>351</v>
      </c>
      <c r="BJ81" s="40" t="s">
        <v>1394</v>
      </c>
      <c r="BK81" s="158" t="s">
        <v>666</v>
      </c>
      <c r="BL81" s="42">
        <v>0</v>
      </c>
      <c r="BM81" s="43" t="s">
        <v>73</v>
      </c>
      <c r="BN81" s="43" t="s">
        <v>12</v>
      </c>
      <c r="BO81" s="43" t="s">
        <v>80</v>
      </c>
      <c r="BP81" s="81">
        <v>43529</v>
      </c>
      <c r="BQ81" s="81">
        <v>43608</v>
      </c>
      <c r="BR81" s="81">
        <v>46173</v>
      </c>
      <c r="BS81" s="123">
        <f ca="1">+(REFERENCEMENT_FACADE[[#This Row],[AVIS LIMITE AU / VALIDITE]]&gt;=TODAY())*1</f>
        <v>1</v>
      </c>
      <c r="BT81" s="43" t="s">
        <v>9</v>
      </c>
      <c r="BU81" s="43" t="str">
        <f ca="1">IF(REFERENCEMENT_FACADE[[#This Row],[ -&gt; AT/DTA : Sur liste verte C2p (OUI/NON)
-&gt; ATex (Avis favorable / Avis défavorable)
-&gt; Autre : SO]]&lt;&gt;"",IF(AND(OR(REFERENCEMENT_FACADE[[#This Row],[ -&gt; AT/DTA : Sur liste verte C2p (OUI/NON)
-&gt; ATex (Avis favorable / Avis défavorable)
-&gt; Autre : SO]]="OUI",REFERENCEMENT_FACADE[[#This Row],[ -&gt; AT/DTA : Sur liste verte C2p (OUI/NON)
-&gt; ATex (Avis favorable / Avis défavorable)
-&gt; Autre : SO]]="FAVORABLE",REFERENCEMENT_FACADE[[#This Row],[ -&gt; AT/DTA : Sur liste verte C2p (OUI/NON)
-&gt; ATex (Avis favorable / Avis défavorable)
-&gt; Autre : SO]]="SO
(DTU)",REFERENCEMENT_FACADE[[#This Row],[ -&gt; AT/DTA : Sur liste verte C2p (OUI/NON)
-&gt; ATex (Avis favorable / Avis défavorable)
-&gt; Autre : SO]]="SO 
(RECO -RAGE)",REFERENCEMENT_FACADE[[#This Row],[ -&gt; AT/DTA : Sur liste verte C2p (OUI/NON)
-&gt; ATex (Avis favorable / Avis défavorable)
-&gt; Autre : SO]]="OUI AVEC UN SUIVI DU RETOUR D'EXPERIENCE",
REFERENCEMENT_FACADE[[#This Row],[ -&gt; AT/DTA : Sur liste verte C2p (OUI/NON)
-&gt; ATex (Avis favorable / Avis défavorable)
-&gt; Autre : SO]]="SO 
(RP)"),REFERENCEMENT_FACADE[[#This Row],[VALIDITE]]=1),"TC",IF(REFERENCEMENT_FACADE[[#This Row],[VALIDITE]]=0,"TNC"&amp;CHAR(10)&amp;"(L'évaluation technique n'est plus valide)",IF(REFERENCEMENT_FACADE[[#This Row],[TYPE DE DOCUMENT DE REFERENCE]]="Appréciation Technique de Transition","TNC"&amp;CHAR(10)&amp;"(Les Appréciations Techniques de Transition ne sont pas reconnues en technique courante)",IF(REFERENCEMENT_FACADE[[#This Row],[ -&gt; AT/DTA : Sur liste verte C2p (OUI/NON)
-&gt; ATex (Avis favorable / Avis défavorable)
-&gt; Autre : SO]]="NON (EVALUATION RECENTE)","TNC"&amp;CHAR(10)&amp;"(Non sur liste verte de la C2p à date de référencement / EVALUATION RECENTE)","TNC"&amp;CHAR(10)&amp;"(N'est pas sur liste verte de la C2p à date du référencement)")))))</f>
        <v>TC</v>
      </c>
      <c r="BV81" s="44" t="s">
        <v>832</v>
      </c>
      <c r="BW81" s="42"/>
      <c r="BX81" s="43"/>
      <c r="BY81" s="44"/>
      <c r="BZ81" s="58" t="s">
        <v>657</v>
      </c>
      <c r="CA81" s="134" t="s">
        <v>577</v>
      </c>
      <c r="CB81" s="134"/>
      <c r="CC81" s="48" t="str">
        <f>IF(OR(REFERENCEMENT_FACADE[[#This Row],[TYPE DE DOCUMENT DE REFERENCE]]="Document Technique d'Application (DTA)",REFERENCEMENT_FACADE[[#This Row],[TYPE DE DOCUMENT DE REFERENCE]]="Avis Technique"),CONCATENATE("https://evaluation.cstb.fr/fr/avis-technique/detail/",SUBSTITUTE(REFERENCEMENT_FACADE[[#This Row],[REF]],"/","-"),"/"),IF(REFERENCEMENT_FACADE[[#This Row],[TYPE DE DOCUMENT DE REFERENCE]]=("Appréciation Technique d'Expérimentation (ATEx cas a)"),CONCATENATE("https://evaluation.cstb.fr/fr/appreciation-technique-expertise-atex/detail/",SUBSTITUTE(REFERENCEMENT_FACADE[[#This Row],[REF]],"_","-"),"/"),CONCATENATE("https://evaluation.cstb.fr/fr/appreciation-technique-transition-att/download/att-",SUBSTITUTE(SUBSTITUTE(REFERENCEMENT_FACADE[[#This Row],[REF]],"/","-"),"_","-"),"/")))</f>
        <v>https://evaluation.cstb.fr/fr/avis-technique/detail/2.2-13-1557_V1/</v>
      </c>
      <c r="CD81" s="48" t="s">
        <v>771</v>
      </c>
      <c r="CE81" s="48" t="str">
        <f>CONCATENATE(IF(REFERENCEMENT_FACADE[[#This Row],[Ancienne version]]=""," ",CONCATENATE(IF(OR(REFERENCEMENT_FACADE[[#This Row],[TYPE DE DOCUMENT DE REFERENCE]]="Avis Technique",REFERENCEMENT_FACADE[[#This Row],[TYPE DE DOCUMENT DE REFERENCE]]="ATEx"),"L'","Le "),REFERENCEMENT_FACADE[[#This Row],[TYPE DE DOCUMENT DE REFERENCE]]," n°",REFERENCEMENT_FACADE[[#This Row],[REF]]," annule et remplace ",IF(OR(REFERENCEMENT_FACADE[[#This Row],[TYPE DE DOCUMENT DE REFERENCE]]="Avis Technique",REFERENCEMENT_FACADE[[#This Row],[TYPE DE DOCUMENT DE REFERENCE]]="ATEx"),"l' ","le "),REFERENCEMENT_FACADE[[#This Row],[TYPE DE DOCUMENT DE REFERENCE]]," n° ",REFERENCEMENT_FACADE[[#This Row],[Ancienne version]])),
IF(AND(REFERENCEMENT_FACADE[[#This Row],[Ancienne version]]&lt;&gt;"",REFERENCEMENT_FACADE[[#This Row],[ -&gt; AT/DTA : Sur liste verte C2p (OUI/NON)
-&gt; ATex (Avis favorable / Avis défavorable)
-&gt; Autre : SO]]="OUI"),CHAR(10),""),
IF(REFERENCEMENT_FACADE[[#This Row],[ -&gt; AT/DTA : Sur liste verte C2p (OUI/NON)
-&gt; ATex (Avis favorable / Avis défavorable)
-&gt; Autre : SO]]="OUI","Sur liste verte de la C2p à la date du référencement",""))</f>
        <v>L'Avis Technique n°2.2/13-1557_V1 annule et remplace l' Avis Technique n° 2/13-1557
Sur liste verte de la C2p à la date du référencement</v>
      </c>
      <c r="CF81" s="48" t="str">
        <f>IF((SUPP_VISE=LISTES!$Q$2),REFERENCEMENT_FACADE[[#This Row],[Charpente bois (NF DTU 31.1)]],
IF((SUPP_VISE=LISTES!$Q$3),REFERENCEMENT_FACADE[[#This Row],[COB (NF DTU 31.2)]],
IF((SUPP_VISE=LISTES!$Q$4),REFERENCEMENT_FACADE[[#This Row],[FOB (NF DTU 31.4)]],
IF((SUPP_VISE=LISTES!$Q$5),REFERENCEMENT_FACADE[[#This Row],[FOB (Sous AT/DTA/ATEx)]],
IF((SUPP_VISE=LISTES!$Q$6),REFERENCEMENT_FACADE[[#This Row],[FOB (NF DTU 31.4 et/ou Sous AT/DTA/Atex)]],
IF((SUPP_VISE=LISTES!$Q$7),REFERENCEMENT_FACADE[[#This Row],[CLT (Sous AT/DTA)]],"ERREUR"))))))</f>
        <v>ERREUR</v>
      </c>
      <c r="CG81" s="48" t="str">
        <f>IF((HAUT_VISEE&lt;=6),IF(OR(MID(SITUA_VISEE,1,1)="a",MID(SITUA_VISEE,1,1)="b",MID(SITUA_VISEE,1,1)="c"),REFERENCEMENT_FACADE[[#This Row],[≤ 6 m (situation a à c)]],REFERENCEMENT_FACADE[[#This Row],[≤ 6 m (situation d)]]),
IF(AND(6&lt;HAUT_VISEE,HAUT_VISEE&lt;=9),IF(OR(MID(SITUA_VISEE,1,1)="a",MID(SITUA_VISEE,1,1)="b",MID(SITUA_VISEE,1,1)="c"),REFERENCEMENT_FACADE[[#This Row],[≤ 9 m (situation a à c)]],REFERENCEMENT_FACADE[[#This Row],[≤ 9 m (situation d)]]),
IF(AND(9&lt;HAUT_VISEE,HAUT_VISEE&lt;=10),IF(OR(MID(SITUA_VISEE,1,1)="a",MID(SITUA_VISEE,1,1)="b",MID(SITUA_VISEE,1,1)="c"),REFERENCEMENT_FACADE[[#This Row],[≤ 10 m (situation a à c)]],REFERENCEMENT_FACADE[[#This Row],[≤ 10 m (situation d)]]),
IF(AND(10&lt;HAUT_VISEE,HAUT_VISEE&lt;=18),IF(OR(MID(SITUA_VISEE,1,1)="a",MID(SITUA_VISEE,1,1)="b",MID(SITUA_VISEE,1,1)="c"),REFERENCEMENT_FACADE[[#This Row],[≤ 15 m (situation a à c)]],REFERENCEMENT_FACADE[[#This Row],[≤ 15 m (situation d)]]),
IF(AND(10&lt;HAUT_VISEE,HAUT_VISEE&lt;=18),IF(OR(MID(SITUA_VISEE,1,1)="a",MID(SITUA_VISEE,1,1)="b",MID(SITUA_VISEE,1,1)="c"),REFERENCEMENT_FACADE[[#This Row],[≤ 18 m (situation a à c)]],REFERENCEMENT_FACADE[[#This Row],[≤ 18 m (situation d)]]),
IF(AND(18&lt;HAUT_VISEE,HAUT_VISEE&lt;=28),IF(OR(MID(SITUA_VISEE,1,1)="a",MID(SITUA_VISEE,1,1)="b",MID(SITUA_VISEE,1,1)="c"),REFERENCEMENT_FACADE[[#This Row],[≤ 28 m (situation a à c)]],REFERENCEMENT_FACADE[[#This Row],[≤ 28 m (situation d)]]),
IF(AND(28&lt;HAUT_VISEE,HAUT_VISEE&lt;=34),IF(OR(MID(SITUA_VISEE,1,1)="a",MID(SITUA_VISEE,1,1)="b",MID(SITUA_VISEE,1,1)="c"),REFERENCEMENT_FACADE[[#This Row],[≤ 34 m (situation a à c)]],REFERENCEMENT_FACADE[[#This Row],[≤ 34 m (situation d)]]),
IF(AND(34&lt;HAUT_VISEE,HAUT_VISEE&lt;=36),IF(OR(MID(SITUA_VISEE,1,1)="a",MID(SITUA_VISEE,1,1)="b",MID(SITUA_VISEE,1,1)="c"),REFERENCEMENT_FACADE[[#This Row],[≤ 36 m (situation a à c)]],REFERENCEMENT_FACADE[[#This Row],[≤ 36 m (situation d)]]),
IF(AND(36&lt;HAUT_VISEE,HAUT_VISEE&lt;=40),IF(OR(MID(SITUA_VISEE,1,1)="a",MID(SITUA_VISEE,1,1)="b",MID(SITUA_VISEE,1,1)="c"),REFERENCEMENT_FACADE[[#This Row],[≤ 40 m (situation a à c)]],REFERENCEMENT_FACADE[[#This Row],[≤ 40 m (situation d)]]),
IF(AND(40&lt;HAUT_VISEE,HAUT_VISEE&lt;=50),IF(OR(MID(SITUA_VISEE,1,1)="a",MID(SITUA_VISEE,1,1)="b",MID(SITUA_VISEE,1,1)="c"),REFERENCEMENT_FACADE[[#This Row],[≤ 50 m (situation a à c)]],REFERENCEMENT_FACADE[[#This Row],[≤ 50 m (situation d)]]),"ERREUR"))))))))))</f>
        <v>OUI</v>
      </c>
      <c r="CH81" s="48">
        <f>IF(MID(SITUA_VISEE,1,1)="d",
IF(MID(REFERENCEMENT_FACADE[[#This Row],[≤ 50 m (situation d)]],1,3)="OUI",50,IF(MID(REFERENCEMENT_FACADE[[#This Row],[≤ 40 m (situation d)]],1,3)="OUI",40,IF(MID(REFERENCEMENT_FACADE[[#This Row],[≤ 36 m (situation d)]],1,3)="OUI",36,IF(MID(REFERENCEMENT_FACADE[[#This Row],[≤ 34 m (situation d)]],1,3)="OUI",34,IF(MID(REFERENCEMENT_FACADE[[#This Row],[≤ 28 m (situation d)]],1,3)="OUI",28,IF(MID(REFERENCEMENT_FACADE[[#This Row],[≤ 18 m (situation d)]],1,3)="OUI",18,IF(MID(REFERENCEMENT_FACADE[[#This Row],[≤ 15 m (situation d)]],1,3)="OUI",15,IF(MID(REFERENCEMENT_FACADE[[#This Row],[≤ 10 m (situation d)]],1,3)="OUI",10,IF(MID(REFERENCEMENT_FACADE[[#This Row],[≤ 9 m (situation d)]],1,3)="OUI",9,IF(MID(REFERENCEMENT_FACADE[[#This Row],[≤ 6 m (situation d)]],1,3)="OUI",6,"")))))))))),
IF(MID(REFERENCEMENT_FACADE[[#This Row],[≤ 50 m (situation a à c)]],1,3)="OUI",50,IF(MID(REFERENCEMENT_FACADE[[#This Row],[≤ 40 m (situation a à c)]],1,3)="OUI",40,IF(MID(REFERENCEMENT_FACADE[[#This Row],[≤ 36 m (situation a à c)]],1,3)="OUI",36,IF(MID(REFERENCEMENT_FACADE[[#This Row],[≤ 34 m (situation a à c)]],1,3)="OUI",34,IF(MID(REFERENCEMENT_FACADE[[#This Row],[≤ 28 m (situation a à c)]],1,3)="OUI",28,IF(MID(REFERENCEMENT_FACADE[[#This Row],[≤ 18 m (situation a à c)]],1,3)="OUI",18,IF(MID(REFERENCEMENT_FACADE[[#This Row],[≤ 15 m (situation a à c)]],1,3)="OUI",15,IF(MID(REFERENCEMENT_FACADE[[#This Row],[≤ 10 m (situation a à c)]],1,3)="OUI",10,IF(MID(REFERENCEMENT_FACADE[[#This Row],[≤ 9 m (situation a à c)]],1,3)="OUI",9,IF(MID(REFERENCEMENT_FACADE[[#This Row],[≤ 6 m (situation a à c)]],1,3)="OUI",6,"")))))))))))</f>
        <v>10</v>
      </c>
      <c r="CI81" s="48" t="str">
        <f>IF(RECH_CATEGORIE=TRUE,IF((CATEG_VISEE=LISTES!$O$2),REFERENCEMENT_FACADE[[#This Row],[I]],
IF((CATEG_VISEE=LISTES!$O$3),REFERENCEMENT_FACADE[[#This Row],[II]],
IF((CATEG_VISEE=LISTES!$O$4),REFERENCEMENT_FACADE[[#This Row],[III]],
IF((CATEG_VISEE=LISTES!$O$5),REFERENCEMENT_FACADE[[#This Row],[IV]],"ERREUR")))),
REFERENCEMENT_FACADE[[#This Row],[I]]&amp;CHAR(10)&amp;REFERENCEMENT_FACADE[[#This Row],[II]]&amp;CHAR(10)&amp;REFERENCEMENT_FACADE[[#This Row],[III]]&amp;CHAR(10)&amp;REFERENCEMENT_FACADE[[#This Row],[IV]])</f>
        <v>4
4**
4**
4**</v>
      </c>
      <c r="CJ81" s="48" t="str">
        <f>IF(RECH_CATEGORIE=TRUE,IF(OR(REFERENCEMENT_FACADE[[#This Row],[I]]="NC",REFERENCEMENT_FACADE[[#This Row],[II]]="NC",REFERENCEMENT_FACADE[[#This Row],[III]]="NC",REFERENCEMENT_FACADE[[#This Row],[IV]]="NC"),"ERREUR",IF(MID(ZONE_SIS_VISEE,1,1)&lt;=MID(REFERENCEMENT_FACADE[[#This Row],[IV]],1,1),REFERENCEMENT_FACADE[[#Headers],[IV]],IF(MID(ZONE_SIS_VISEE,1,1)&lt;=MID(REFERENCEMENT_FACADE[[#This Row],[III]],1,1),REFERENCEMENT_FACADE[[#Headers],[III]],IF(MID(ZONE_SIS_VISEE,1,1)&lt;=MID(REFERENCEMENT_FACADE[[#This Row],[II]],1,1),REFERENCEMENT_FACADE[[#Headers],[II]],IF(MID(ZONE_SIS_VISEE,1,1)&lt;=MID(REFERENCEMENT_FACADE[[#This Row],[I]],1,1),REFERENCEMENT_FACADE[[#Headers],[I]],""))))),
REFERENCEMENT_FACADE[[#Headers],[I]]&amp;CHAR(10)&amp;REFERENCEMENT_FACADE[[#Headers],[II]]&amp;CHAR(10)&amp;REFERENCEMENT_FACADE[[#Headers],[III]]&amp;CHAR(10)&amp;REFERENCEMENT_FACADE[[#Headers],[IV]])</f>
        <v>I
II
III
IV</v>
      </c>
      <c r="CK81" s="48" t="str">
        <f>CONCATENATE(IF(MID(REFERENCEMENT_FACADE[[#This Row],[Charpente bois (NF DTU 31.1)]],1,3)="oui",LISTES!$Q$2,""),IF(AND(MID(REFERENCEMENT_FACADE[[#This Row],[COB (NF DTU 31.2)]],1,3)="oui",MID(REFERENCEMENT_FACADE[[#This Row],[Charpente bois (NF DTU 31.1)]],1,3)="oui")," / ",""),IF(MID(REFERENCEMENT_FACADE[[#This Row],[COB (NF DTU 31.2)]],1,3)="oui",LISTES!$Q$3,""),IF(OR(AND(MID(REFERENCEMENT_FACADE[[#This Row],[COB (NF DTU 31.2)]],1,3)="oui",MID(REFERENCEMENT_FACADE[[#This Row],[FOB (NF DTU 31.4)]],1,3)="oui"),AND(MID(REFERENCEMENT_FACADE[[#This Row],[COB (NF DTU 31.2)]],1,3)="oui",MID(REFERENCEMENT_FACADE[[#This Row],[CLT (Sous AT/DTA)]],1,3)="oui"))," / ",""),IF(MID(REFERENCEMENT_FACADE[[#This Row],[FOB (NF DTU 31.4)]],1,3)="oui",LISTES!$Q$4,""),IF(AND(MID(REFERENCEMENT_FACADE[[#This Row],[CLT (Sous AT/DTA)]],1,3)="oui",MID(REFERENCEMENT_FACADE[[#This Row],[FOB (NF DTU 31.4)]],1,3)="oui")," / ",""),IF(MID(REFERENCEMENT_FACADE[[#This Row],[CLT (Sous AT/DTA)]],1,3)="oui",LISTES!$Q$7,IF(MID(REFERENCEMENT_FACADE[[#This Row],[FOB (Sous AT/DTA/ATEx)]],1,3)="oui",LISTES!$Q$5,"")))</f>
        <v>COB (NF DTU 31.2) / CLT (Sous AT/DTA)</v>
      </c>
      <c r="CL81" s="48" t="str">
        <f>IF(AND(RECH_HAUTEUR=TRUE,HAUT_VISEE&lt;&gt;"",SITUA_VISEE&lt;&gt;""),IF(MID(SITUA_VISEE,1,1)="d",
IF(MID(REFERENCEMENT_FACADE[[#This Row],[≤ 50 m (situation d)]],1,3)="OUI","≤ 50 m",IF(MID(REFERENCEMENT_FACADE[[#This Row],[≤ 40 m (situation d)]],1,3)="OUI","≤ 40 m",IF(MID(REFERENCEMENT_FACADE[[#This Row],[≤ 36 m (situation d)]],1,3)="OUI","≤ 36 m",IF(MID(REFERENCEMENT_FACADE[[#This Row],[≤ 34 m (situation d)]],1,3)="OUI","≤ 34 m",IF(MID(REFERENCEMENT_FACADE[[#This Row],[≤ 28 m (situation d)]],1,3)="OUI","≤ 28 m",IF(MID(REFERENCEMENT_FACADE[[#This Row],[≤ 18 m (situation d)]],1,3)="OUI","≤ 18 m",IF(MID(REFERENCEMENT_FACADE[[#This Row],[≤ 15 m (situation d)]],1,3)="OUI","≤ 15 m",IF(MID(REFERENCEMENT_FACADE[[#This Row],[≤ 10 m (situation d)]],1,3)="OUI","≤ 10 m",IF(MID(REFERENCEMENT_FACADE[[#This Row],[≤ 9 m (situation d)]],1,3)="OUI","≤ 9 m",IF(MID(REFERENCEMENT_FACADE[[#This Row],[≤ 6 m (situation d)]],1,3)="OUI","≤ 6 m","")))))))))),
IF(MID(REFERENCEMENT_FACADE[[#This Row],[≤ 50 m (situation a à c)]],1,3)="OUI","≤ 50 m",IF(MID(REFERENCEMENT_FACADE[[#This Row],[≤ 40 m (situation a à c)]],1,3)="OUI","≤ 40 m",IF(MID(REFERENCEMENT_FACADE[[#This Row],[≤ 36 m (situation a à c)]],1,3)="OUI","≤ 36 m",IF(MID(REFERENCEMENT_FACADE[[#This Row],[≤ 34 m (situation a à c)]],1,3)="OUI","≤ 34 m",IF(MID(REFERENCEMENT_FACADE[[#This Row],[≤ 28 m (situation a à c)]],1,3)="OUI","≤ 28 m",IF(MID(REFERENCEMENT_FACADE[[#This Row],[≤ 18 m (situation a à c)]],1,3)="OUI","≤ 18 m",IF(MID(REFERENCEMENT_FACADE[[#This Row],[≤ 15 m (situation a à c)]],1,3)="OUI","≤ 15 m",IF(MID(REFERENCEMENT_FACADE[[#This Row],[≤ 10 m (situation a à c)]],1,3)="OUI","≤ 10 m",IF(MID(REFERENCEMENT_FACADE[[#This Row],[≤ 9 m (situation a à c)]],1,3)="OUI","≤ 9 m",IF(MID(REFERENCEMENT_FACADE[[#This Row],[≤ 6 m (situation a à c)]],1,3)="OUI","≤ 6 m",""))))))))))),
CONCATENATE(IF(MID(REFERENCEMENT_FACADE[[#This Row],[≤ 50 m (situation a à c)]],1,3)="OUI","(Situation a à c) h≤ 50 m"&amp;CHAR(10),IF(MID(REFERENCEMENT_FACADE[[#This Row],[≤ 40 m (situation a à c)]],1,3)="OUI","(Situation a à c) h≤ 40 m"&amp;CHAR(10),IF(MID(REFERENCEMENT_FACADE[[#This Row],[≤ 36 m (situation a à c)]],1,3)="OUI","(Situation a à c) h≤ 36 m"&amp;CHAR(10),IF(MID(REFERENCEMENT_FACADE[[#This Row],[≤ 34 m (situation a à c)]],1,3)="OUI","(Situation a à c) h≤ 34 m"&amp;CHAR(10),IF(MID(REFERENCEMENT_FACADE[[#This Row],[≤ 28 m (situation a à c)]],1,3)="OUI","(Situation a à c) h≤ 28 m"&amp;CHAR(10),IF(MID(REFERENCEMENT_FACADE[[#This Row],[≤ 18 m (situation a à c)]],1,3)="OUI","(Situation a à c) h≤ 18 m"&amp;CHAR(10),IF(MID(REFERENCEMENT_FACADE[[#This Row],[≤ 15 m (situation a à c)]],1,3)="OUI","(Situation a à c) h≤ 15 m"&amp;CHAR(10),IF(MID(REFERENCEMENT_FACADE[[#This Row],[≤ 10 m (situation a à c)]],1,3)="OUI","(Situation a à c) h≤ 10 m"&amp;CHAR(10),IF(MID(REFERENCEMENT_FACADE[[#This Row],[≤ 9 m (situation a à c)]],1,3)="OUI","(Situation a à c) h≤ 9 m"&amp;CHAR(10),IF(MID(REFERENCEMENT_FACADE[[#This Row],[≤ 6 m (situation a à c)]],1,3)="OUI","(Situation a à c) h≤ 6 m"&amp;CHAR(10),"")))))))))),IF(MID(REFERENCEMENT_FACADE[[#This Row],[≤ 50 m (situation d)]],1,3)="OUI","(Situation d) h≤ 50 m",IF(MID(REFERENCEMENT_FACADE[[#This Row],[≤ 40 m (situation d)]],1,3)="OUI","(Situation d) h≤ 40 m",IF(MID(REFERENCEMENT_FACADE[[#This Row],[≤ 36 m (situation d)]],1,3)="OUI","(Situation d) h≤ 36 m",IF(MID(REFERENCEMENT_FACADE[[#This Row],[≤ 34 m (situation d)]],1,3)="OUI","(Situation d) h≤ 34 m",IF(MID(REFERENCEMENT_FACADE[[#This Row],[≤ 28 m (situation d)]],1,3)="OUI","(Situation d) h≤ 28 m",IF(MID(REFERENCEMENT_FACADE[[#This Row],[≤ 18 m (situation d)]],1,3)="OUI","(Situation d) h≤ 18 m",IF(MID(REFERENCEMENT_FACADE[[#This Row],[≤ 15 m (situation d)]],1,3)="OUI","(Situation d) h≤ 15 m",IF(MID(REFERENCEMENT_FACADE[[#This Row],[≤ 10 m (situation d)]],1,3)="OUI","(Situation d) h≤ 10 m",IF(MID(REFERENCEMENT_FACADE[[#This Row],[≤ 9 m (situation d)]],1,3)="OUI","(Situation d) h≤ 9 m",IF(MID(REFERENCEMENT_FACADE[[#This Row],[≤ 6 m (situation d)]],1,3)="OUI","(Situation d) h≤ 6 m",""))))))))))))</f>
        <v>(Situation a à c) h≤ 10 m
(Situation d) h≤ 6 m</v>
      </c>
      <c r="CM81" s="48" t="str">
        <f>IF(OR(RECH_HAUTEUR=FALSE,HAUT_VISEE="",SITUA_VISEE=""),REFERENCEMENT_FACADE[[#This Row],[Cas où rien n''est sélectionné en hauteur]],
IF((HAUT_VISEE&lt;=6),IF(OR(MID(SITUA_VISEE,1,1)="a",MID(SITUA_VISEE,1,1)="b",MID(SITUA_VISEE,1,1)="c"),REFERENCEMENT_FACADE[[#This Row],[≤ 6 m (a à c)]],REFERENCEMENT_FACADE[[#This Row],[≤ 6 m (d)]]),
IF(AND(6&lt;HAUT_VISEE,HAUT_VISEE&lt;=9),IF(OR(MID(SITUA_VISEE,1,1)="a",MID(SITUA_VISEE,1,1)="b",MID(SITUA_VISEE,1,1)="c"),REFERENCEMENT_FACADE[[#This Row],[≤ 9 m (a à c)]],REFERENCEMENT_FACADE[[#This Row],[≤ 9 m (d)]]),
IF(AND(9&lt;HAUT_VISEE,HAUT_VISEE&lt;=10),IF(OR(MID(SITUA_VISEE,1,1)="a",MID(SITUA_VISEE,1,1)="b",MID(SITUA_VISEE,1,1)="c"),REFERENCEMENT_FACADE[[#This Row],[≤ 10 m (a à c)]],REFERENCEMENT_FACADE[[#This Row],[≤ 10 m (d)]]),
IF(AND(10&lt;HAUT_VISEE,HAUT_VISEE&lt;=18),IF(OR(MID(SITUA_VISEE,1,1)="a",MID(SITUA_VISEE,1,1)="b",MID(SITUA_VISEE,1,1)="c"),REFERENCEMENT_FACADE[[#This Row],[≤ 18 m (a à c)]],REFERENCEMENT_FACADE[[#This Row],[≤ 18 m (d)]]),
IF(AND(18&lt;HAUT_VISEE,HAUT_VISEE&lt;=28),IF(OR(MID(SITUA_VISEE,1,1)="a",MID(SITUA_VISEE,1,1)="b",MID(SITUA_VISEE,1,1)="c"),REFERENCEMENT_FACADE[[#This Row],[≤ 28 m (a à c)]],REFERENCEMENT_FACADE[[#This Row],[≤ 28 m (d)]]),
IF(AND(28&lt;HAUT_VISEE,HAUT_VISEE&lt;=34),IF(OR(MID(SITUA_VISEE,1,1)="a",MID(SITUA_VISEE,1,1)="b",MID(SITUA_VISEE,1,1)="c"),REFERENCEMENT_FACADE[[#This Row],[≤ 34 m (a à c)]],REFERENCEMENT_FACADE[[#This Row],[≤ 34 m (d)]]),
IF(AND(34&lt;HAUT_VISEE,HAUT_VISEE&lt;=36),IF(OR(MID(SITUA_VISEE,1,1)="a",MID(SITUA_VISEE,1,1)="b",MID(SITUA_VISEE,1,1)="c"),REFERENCEMENT_FACADE[[#This Row],[≤ 36 m (a à c)]],REFERENCEMENT_FACADE[[#This Row],[≤ 36 m (d)]]),
IF(AND(36&lt;HAUT_VISEE,HAUT_VISEE&lt;=40),IF(OR(MID(SITUA_VISEE,1,1)="a",MID(SITUA_VISEE,1,1)="b",MID(SITUA_VISEE,1,1)="c"),REFERENCEMENT_FACADE[[#This Row],[≤ 40 m (a à c)]],REFERENCEMENT_FACADE[[#This Row],[≤ 40 m (d)]]),
IF(AND(40&lt;HAUT_VISEE,HAUT_VISEE&lt;=50),IF(OR(MID(SITUA_VISEE,1,1)="a",MID(SITUA_VISEE,1,1)="b",MID(SITUA_VISEE,1,1)="c"),REFERENCEMENT_FACADE[[#This Row],[≤ 50 m (a à c)]],REFERENCEMENT_FACADE[[#This Row],[≤ 50 m (d)]])))))))))))</f>
        <v>Nb : Le critère de recherche par hauteur n'étant pas coché ou les données (hauteur ou situation) n'étant pas saisies, l'utilisateur est alerté qu'il peut exister des limites de hauteurs et des dispositions particulières données dans le référentiel technique du procédé qui ne sont pas affichées. 
Le logiciel peut les faire apparaitre, pour ce faire : 
 - la case de recherche en fonction de la hauteur doit être cochée ;
 - les données de hauteur ET de situation du bâtiment doivent être saisies.</v>
      </c>
      <c r="CN81" s="117">
        <f ca="1">REFERENCEMENT_FACADE[[#This Row],[VALIDITE]]</f>
        <v>1</v>
      </c>
      <c r="CO81" s="48">
        <f>IF(RECH_SUPPORT=TRUE,IF(MID(REFERENCEMENT_FACADE[[#This Row],[Colonne support visé]],1,3)="OUI",1,IF(OR(MID(REFERENCEMENT_FACADE[[#This Row],[Colonne support visé]],1,3)="non",MID(REFERENCEMENT_FACADE[[#This Row],[Colonne support visé]],1,2)="SO"),0,0)),1)</f>
        <v>1</v>
      </c>
      <c r="CP81" s="48">
        <f>IF(RECH_HAUTEUR=FALSE,1,IF(AND(MID(REFERENCEMENT_FACADE[[#This Row],[Colonne situation visé]],1,3)="oui",HAUT_VISEE&lt;=REFERENCEMENT_FACADE[[#This Row],[LIMITATION DE HAUTEUR DE FACADE]],HAUT_VISEE&lt;&gt;"",SITUA_VISEE&lt;&gt;""),1,IF(MID(REFERENCEMENT_FACADE[[#This Row],[Colonne situation visé]],1,3)="non",0,"ERREUR")))</f>
        <v>1</v>
      </c>
      <c r="CQ81" s="48">
        <f>IF(RECH_CATEGORIE=FALSE,1,IF(REFERENCEMENT_FACADE[[#This Row],[Colonne catégorie visée]]="ERREUR",0,IF(AND(RECH_CATEGORIE=TRUE,MATCH(VALUE(LEFT(REFERENCEMENT_FACADE[[#This Row],[Colonne zone visée]],1)),LISTE_ZONE_SISMIQUE,0)&gt;=MATCH(ZONE_SIS_VISEE,LISTE_ZONE_SISMIQUE,0),MATCH(REFERENCEMENT_FACADE[[#This Row],[Colonne catégorie visée]],LISTE_CATEGORIE_BATIMENT,0)&gt;=MATCH(CATEG_VISEE,LISTE_CATEGORIE_BATIMENT,0)),1,0)))</f>
        <v>1</v>
      </c>
      <c r="CR81" s="48">
        <f ca="1">IF(REFERENCEMENT_FACADE[[#This Row],[Eligibilité procédé]]&lt;&gt;0,COUNTIF(REFERENCEMENT_FACADE[Eligibilité procédé],"&lt;="&amp;REFERENCEMENT_FACADE[[#This Row],[Eligibilité procédé]])-COUNTIF(REFERENCEMENT_FACADE[Eligibilité procédé],"=0"),ROWS(REFERENCEMENT_FACADE[Ordre]))</f>
        <v>60</v>
      </c>
      <c r="CS81" s="48">
        <f ca="1">IF(COUNTIF((REFERENCEMENT_FACADE[[#This Row],[Validité]:[zone de simicité]]),"&lt;&gt;"&amp;"")=SUM(REFERENCEMENT_FACADE[[#This Row],[Validité]:[zone de simicité]]),ROW(REFERENCEMENT_FACADE[[#This Row],[zone de simicité]]),"")</f>
        <v>81</v>
      </c>
      <c r="CT81" s="48" t="str">
        <f>CONCATENATE(REFERENCEMENT_FACADE[[#This Row],[TYPE DE DOCUMENT DE REFERENCE]]," ",REFERENCEMENT_FACADE[[#This Row],[REF]]," du procédé ",REFERENCEMENT_FACADE[[#This Row],[NOM COMMERCIAL DU PROCEDE]]," : vise la pose sur : ",IF(MID(REFERENCEMENT_FACADE[[#This Row],[COB (NF DTU 31.2)]],1,3)="OUI","COB (NF DTU 31.2) ; ",""),IF(MID(REFERENCEMENT_FACADE[[#This Row],[CLT (Sous AT/DTA)]],1,3)="OUI","CLT (Sous AT/DTA)) ; ",""),IF(MID(REFERENCEMENT_FACADE[[#This Row],[FOB (NF DTU 31.4)]],1,3)="OUI","FOB (NF DTU 31.4) ; ",""),IF(MID(REFERENCEMENT_FACADE[[#This Row],[FOB (Sous AT/DTA/ATEx)]],1,3)="OUI","FOB (Sous AT/DTA/ATEx) ; ",""),"pour une hauteur max de ",REFERENCEMENT_FACADE[[#This Row],[LIMITATION DE HAUTEUR DE FACADE]],"m")</f>
        <v>Avis Technique 2.2/13-1557_V1 du procédé Trespa Meteon 
Système Invisible 
TS 200  : vise la pose sur : COB (NF DTU 31.2) ; CLT (Sous AT/DTA)) ; pour une hauteur max de 10m</v>
      </c>
    </row>
    <row r="82" spans="1:98" s="5" customFormat="1" ht="216" x14ac:dyDescent="0.3">
      <c r="A82" s="141">
        <v>43742</v>
      </c>
      <c r="B82" s="43" t="s">
        <v>124</v>
      </c>
      <c r="C82" s="125" t="s">
        <v>1590</v>
      </c>
      <c r="D82" s="43" t="s">
        <v>1714</v>
      </c>
      <c r="E82" s="43" t="s">
        <v>1688</v>
      </c>
      <c r="F82" s="43" t="s">
        <v>1415</v>
      </c>
      <c r="G82" s="44" t="s">
        <v>1417</v>
      </c>
      <c r="H82" s="86" t="s">
        <v>27</v>
      </c>
      <c r="I82" s="82" t="s">
        <v>9</v>
      </c>
      <c r="J82" s="38" t="s">
        <v>10</v>
      </c>
      <c r="K82" s="39" t="s">
        <v>10</v>
      </c>
      <c r="L82" s="68" t="str">
        <f>IF(REFERENCEMENT_FACADE[[#This Row],[Charpente bois (NF DTU 31.1)]]="OUI","SO",IF(OR(REFERENCEMENT_FACADE[[#This Row],[FOB (Sous AT/DTA/ATEx)]]="OUI",REFERENCEMENT_FACADE[[#This Row],[FOB (NF DTU 31.4)]]="OUI"),"OUI","SO"))</f>
        <v>SO</v>
      </c>
      <c r="M82" s="65" t="s">
        <v>9</v>
      </c>
      <c r="N82" s="42" t="s">
        <v>9</v>
      </c>
      <c r="O82" s="43" t="s">
        <v>9</v>
      </c>
      <c r="P82" s="43" t="s">
        <v>9</v>
      </c>
      <c r="Q82" s="43" t="s">
        <v>10</v>
      </c>
      <c r="R82" s="43" t="s">
        <v>10</v>
      </c>
      <c r="S82" s="43" t="s">
        <v>10</v>
      </c>
      <c r="T82" s="43" t="s">
        <v>10</v>
      </c>
      <c r="U82" s="43" t="s">
        <v>10</v>
      </c>
      <c r="V82" s="43" t="s">
        <v>10</v>
      </c>
      <c r="W82" s="44" t="s">
        <v>10</v>
      </c>
      <c r="X82" s="45" t="s">
        <v>9</v>
      </c>
      <c r="Y82" s="43" t="s">
        <v>10</v>
      </c>
      <c r="Z82" s="43" t="s">
        <v>10</v>
      </c>
      <c r="AA82" s="43" t="s">
        <v>10</v>
      </c>
      <c r="AB82" s="43" t="s">
        <v>10</v>
      </c>
      <c r="AC82" s="43" t="s">
        <v>10</v>
      </c>
      <c r="AD82" s="43" t="s">
        <v>10</v>
      </c>
      <c r="AE82" s="43" t="s">
        <v>10</v>
      </c>
      <c r="AF82" s="43" t="s">
        <v>10</v>
      </c>
      <c r="AG82" s="44" t="s">
        <v>10</v>
      </c>
      <c r="AH82" s="163"/>
      <c r="AI82" s="164"/>
      <c r="AJ82" s="120" t="s">
        <v>1726</v>
      </c>
      <c r="AK82" s="120" t="s">
        <v>1726</v>
      </c>
      <c r="AL82" s="120" t="s">
        <v>1726</v>
      </c>
      <c r="AM82" s="41"/>
      <c r="AN82" s="41"/>
      <c r="AO82" s="41"/>
      <c r="AP82" s="41"/>
      <c r="AQ82" s="41"/>
      <c r="AR82" s="41"/>
      <c r="AS82" s="41"/>
      <c r="AT82" s="120" t="s">
        <v>1726</v>
      </c>
      <c r="AU82" s="41"/>
      <c r="AV82" s="41"/>
      <c r="AW82" s="41"/>
      <c r="AX82" s="41"/>
      <c r="AY82" s="41"/>
      <c r="AZ82" s="41"/>
      <c r="BA82" s="41"/>
      <c r="BB82" s="41"/>
      <c r="BC82" s="41"/>
      <c r="BD82" s="84" t="s">
        <v>1408</v>
      </c>
      <c r="BE82" s="42">
        <v>4</v>
      </c>
      <c r="BF82" s="43" t="s">
        <v>328</v>
      </c>
      <c r="BG82" s="43" t="s">
        <v>328</v>
      </c>
      <c r="BH82" s="43" t="s">
        <v>328</v>
      </c>
      <c r="BI82" s="84" t="s">
        <v>352</v>
      </c>
      <c r="BJ82" s="40" t="s">
        <v>1394</v>
      </c>
      <c r="BK82" s="158" t="s">
        <v>666</v>
      </c>
      <c r="BL82" s="42">
        <v>0</v>
      </c>
      <c r="BM82" s="43" t="s">
        <v>73</v>
      </c>
      <c r="BN82" s="43" t="s">
        <v>12</v>
      </c>
      <c r="BO82" s="43" t="s">
        <v>79</v>
      </c>
      <c r="BP82" s="81">
        <v>43403</v>
      </c>
      <c r="BQ82" s="81">
        <v>43516</v>
      </c>
      <c r="BR82" s="81">
        <v>46022</v>
      </c>
      <c r="BS82" s="123">
        <f ca="1">+(REFERENCEMENT_FACADE[[#This Row],[AVIS LIMITE AU / VALIDITE]]&gt;=TODAY())*1</f>
        <v>1</v>
      </c>
      <c r="BT82" s="43" t="s">
        <v>9</v>
      </c>
      <c r="BU82" s="43" t="str">
        <f ca="1">IF(REFERENCEMENT_FACADE[[#This Row],[ -&gt; AT/DTA : Sur liste verte C2p (OUI/NON)
-&gt; ATex (Avis favorable / Avis défavorable)
-&gt; Autre : SO]]&lt;&gt;"",IF(AND(OR(REFERENCEMENT_FACADE[[#This Row],[ -&gt; AT/DTA : Sur liste verte C2p (OUI/NON)
-&gt; ATex (Avis favorable / Avis défavorable)
-&gt; Autre : SO]]="OUI",REFERENCEMENT_FACADE[[#This Row],[ -&gt; AT/DTA : Sur liste verte C2p (OUI/NON)
-&gt; ATex (Avis favorable / Avis défavorable)
-&gt; Autre : SO]]="FAVORABLE",REFERENCEMENT_FACADE[[#This Row],[ -&gt; AT/DTA : Sur liste verte C2p (OUI/NON)
-&gt; ATex (Avis favorable / Avis défavorable)
-&gt; Autre : SO]]="SO
(DTU)",REFERENCEMENT_FACADE[[#This Row],[ -&gt; AT/DTA : Sur liste verte C2p (OUI/NON)
-&gt; ATex (Avis favorable / Avis défavorable)
-&gt; Autre : SO]]="SO 
(RECO -RAGE)",REFERENCEMENT_FACADE[[#This Row],[ -&gt; AT/DTA : Sur liste verte C2p (OUI/NON)
-&gt; ATex (Avis favorable / Avis défavorable)
-&gt; Autre : SO]]="OUI AVEC UN SUIVI DU RETOUR D'EXPERIENCE",
REFERENCEMENT_FACADE[[#This Row],[ -&gt; AT/DTA : Sur liste verte C2p (OUI/NON)
-&gt; ATex (Avis favorable / Avis défavorable)
-&gt; Autre : SO]]="SO 
(RP)"),REFERENCEMENT_FACADE[[#This Row],[VALIDITE]]=1),"TC",IF(REFERENCEMENT_FACADE[[#This Row],[VALIDITE]]=0,"TNC"&amp;CHAR(10)&amp;"(L'évaluation technique n'est plus valide)",IF(REFERENCEMENT_FACADE[[#This Row],[TYPE DE DOCUMENT DE REFERENCE]]="Appréciation Technique de Transition","TNC"&amp;CHAR(10)&amp;"(Les Appréciations Techniques de Transition ne sont pas reconnues en technique courante)",IF(REFERENCEMENT_FACADE[[#This Row],[ -&gt; AT/DTA : Sur liste verte C2p (OUI/NON)
-&gt; ATex (Avis favorable / Avis défavorable)
-&gt; Autre : SO]]="NON (EVALUATION RECENTE)","TNC"&amp;CHAR(10)&amp;"(Non sur liste verte de la C2p à date de référencement / EVALUATION RECENTE)","TNC"&amp;CHAR(10)&amp;"(N'est pas sur liste verte de la C2p à date du référencement)")))))</f>
        <v>TC</v>
      </c>
      <c r="BV82" s="44" t="s">
        <v>829</v>
      </c>
      <c r="BW82" s="42"/>
      <c r="BX82" s="43"/>
      <c r="BY82" s="44"/>
      <c r="BZ82" s="58" t="s">
        <v>657</v>
      </c>
      <c r="CA82" s="134" t="s">
        <v>576</v>
      </c>
      <c r="CB82" s="134"/>
      <c r="CC82" s="48" t="str">
        <f>IF(OR(REFERENCEMENT_FACADE[[#This Row],[TYPE DE DOCUMENT DE REFERENCE]]="Document Technique d'Application (DTA)",REFERENCEMENT_FACADE[[#This Row],[TYPE DE DOCUMENT DE REFERENCE]]="Avis Technique"),CONCATENATE("https://evaluation.cstb.fr/fr/avis-technique/detail/",SUBSTITUTE(REFERENCEMENT_FACADE[[#This Row],[REF]],"/","-"),"/"),IF(REFERENCEMENT_FACADE[[#This Row],[TYPE DE DOCUMENT DE REFERENCE]]=("Appréciation Technique d'Expérimentation (ATEx cas a)"),CONCATENATE("https://evaluation.cstb.fr/fr/appreciation-technique-expertise-atex/detail/",SUBSTITUTE(REFERENCEMENT_FACADE[[#This Row],[REF]],"_","-"),"/"),CONCATENATE("https://evaluation.cstb.fr/fr/appreciation-technique-transition-att/download/att-",SUBSTITUTE(SUBSTITUTE(REFERENCEMENT_FACADE[[#This Row],[REF]],"/","-"),"_","-"),"/")))</f>
        <v>https://evaluation.cstb.fr/fr/avis-technique/detail/2.2-12-1534_V1/</v>
      </c>
      <c r="CD82" s="48" t="s">
        <v>769</v>
      </c>
      <c r="CE82" s="48" t="str">
        <f>CONCATENATE(IF(REFERENCEMENT_FACADE[[#This Row],[Ancienne version]]=""," ",CONCATENATE(IF(OR(REFERENCEMENT_FACADE[[#This Row],[TYPE DE DOCUMENT DE REFERENCE]]="Avis Technique",REFERENCEMENT_FACADE[[#This Row],[TYPE DE DOCUMENT DE REFERENCE]]="ATEx"),"L'","Le "),REFERENCEMENT_FACADE[[#This Row],[TYPE DE DOCUMENT DE REFERENCE]]," n°",REFERENCEMENT_FACADE[[#This Row],[REF]]," annule et remplace ",IF(OR(REFERENCEMENT_FACADE[[#This Row],[TYPE DE DOCUMENT DE REFERENCE]]="Avis Technique",REFERENCEMENT_FACADE[[#This Row],[TYPE DE DOCUMENT DE REFERENCE]]="ATEx"),"l' ","le "),REFERENCEMENT_FACADE[[#This Row],[TYPE DE DOCUMENT DE REFERENCE]]," n° ",REFERENCEMENT_FACADE[[#This Row],[Ancienne version]])),
IF(AND(REFERENCEMENT_FACADE[[#This Row],[Ancienne version]]&lt;&gt;"",REFERENCEMENT_FACADE[[#This Row],[ -&gt; AT/DTA : Sur liste verte C2p (OUI/NON)
-&gt; ATex (Avis favorable / Avis défavorable)
-&gt; Autre : SO]]="OUI"),CHAR(10),""),
IF(REFERENCEMENT_FACADE[[#This Row],[ -&gt; AT/DTA : Sur liste verte C2p (OUI/NON)
-&gt; ATex (Avis favorable / Avis défavorable)
-&gt; Autre : SO]]="OUI","Sur liste verte de la C2p à la date du référencement",""))</f>
        <v>L'Avis Technique n°2.2/12-1534_V1 annule et remplace l' Avis Technique n° 2/06-1223
Sur liste verte de la C2p à la date du référencement</v>
      </c>
      <c r="CF82" s="48" t="str">
        <f>IF((SUPP_VISE=LISTES!$Q$2),REFERENCEMENT_FACADE[[#This Row],[Charpente bois (NF DTU 31.1)]],
IF((SUPP_VISE=LISTES!$Q$3),REFERENCEMENT_FACADE[[#This Row],[COB (NF DTU 31.2)]],
IF((SUPP_VISE=LISTES!$Q$4),REFERENCEMENT_FACADE[[#This Row],[FOB (NF DTU 31.4)]],
IF((SUPP_VISE=LISTES!$Q$5),REFERENCEMENT_FACADE[[#This Row],[FOB (Sous AT/DTA/ATEx)]],
IF((SUPP_VISE=LISTES!$Q$6),REFERENCEMENT_FACADE[[#This Row],[FOB (NF DTU 31.4 et/ou Sous AT/DTA/Atex)]],
IF((SUPP_VISE=LISTES!$Q$7),REFERENCEMENT_FACADE[[#This Row],[CLT (Sous AT/DTA)]],"ERREUR"))))))</f>
        <v>ERREUR</v>
      </c>
      <c r="CG82" s="48" t="str">
        <f>IF((HAUT_VISEE&lt;=6),IF(OR(MID(SITUA_VISEE,1,1)="a",MID(SITUA_VISEE,1,1)="b",MID(SITUA_VISEE,1,1)="c"),REFERENCEMENT_FACADE[[#This Row],[≤ 6 m (situation a à c)]],REFERENCEMENT_FACADE[[#This Row],[≤ 6 m (situation d)]]),
IF(AND(6&lt;HAUT_VISEE,HAUT_VISEE&lt;=9),IF(OR(MID(SITUA_VISEE,1,1)="a",MID(SITUA_VISEE,1,1)="b",MID(SITUA_VISEE,1,1)="c"),REFERENCEMENT_FACADE[[#This Row],[≤ 9 m (situation a à c)]],REFERENCEMENT_FACADE[[#This Row],[≤ 9 m (situation d)]]),
IF(AND(9&lt;HAUT_VISEE,HAUT_VISEE&lt;=10),IF(OR(MID(SITUA_VISEE,1,1)="a",MID(SITUA_VISEE,1,1)="b",MID(SITUA_VISEE,1,1)="c"),REFERENCEMENT_FACADE[[#This Row],[≤ 10 m (situation a à c)]],REFERENCEMENT_FACADE[[#This Row],[≤ 10 m (situation d)]]),
IF(AND(10&lt;HAUT_VISEE,HAUT_VISEE&lt;=18),IF(OR(MID(SITUA_VISEE,1,1)="a",MID(SITUA_VISEE,1,1)="b",MID(SITUA_VISEE,1,1)="c"),REFERENCEMENT_FACADE[[#This Row],[≤ 15 m (situation a à c)]],REFERENCEMENT_FACADE[[#This Row],[≤ 15 m (situation d)]]),
IF(AND(10&lt;HAUT_VISEE,HAUT_VISEE&lt;=18),IF(OR(MID(SITUA_VISEE,1,1)="a",MID(SITUA_VISEE,1,1)="b",MID(SITUA_VISEE,1,1)="c"),REFERENCEMENT_FACADE[[#This Row],[≤ 18 m (situation a à c)]],REFERENCEMENT_FACADE[[#This Row],[≤ 18 m (situation d)]]),
IF(AND(18&lt;HAUT_VISEE,HAUT_VISEE&lt;=28),IF(OR(MID(SITUA_VISEE,1,1)="a",MID(SITUA_VISEE,1,1)="b",MID(SITUA_VISEE,1,1)="c"),REFERENCEMENT_FACADE[[#This Row],[≤ 28 m (situation a à c)]],REFERENCEMENT_FACADE[[#This Row],[≤ 28 m (situation d)]]),
IF(AND(28&lt;HAUT_VISEE,HAUT_VISEE&lt;=34),IF(OR(MID(SITUA_VISEE,1,1)="a",MID(SITUA_VISEE,1,1)="b",MID(SITUA_VISEE,1,1)="c"),REFERENCEMENT_FACADE[[#This Row],[≤ 34 m (situation a à c)]],REFERENCEMENT_FACADE[[#This Row],[≤ 34 m (situation d)]]),
IF(AND(34&lt;HAUT_VISEE,HAUT_VISEE&lt;=36),IF(OR(MID(SITUA_VISEE,1,1)="a",MID(SITUA_VISEE,1,1)="b",MID(SITUA_VISEE,1,1)="c"),REFERENCEMENT_FACADE[[#This Row],[≤ 36 m (situation a à c)]],REFERENCEMENT_FACADE[[#This Row],[≤ 36 m (situation d)]]),
IF(AND(36&lt;HAUT_VISEE,HAUT_VISEE&lt;=40),IF(OR(MID(SITUA_VISEE,1,1)="a",MID(SITUA_VISEE,1,1)="b",MID(SITUA_VISEE,1,1)="c"),REFERENCEMENT_FACADE[[#This Row],[≤ 40 m (situation a à c)]],REFERENCEMENT_FACADE[[#This Row],[≤ 40 m (situation d)]]),
IF(AND(40&lt;HAUT_VISEE,HAUT_VISEE&lt;=50),IF(OR(MID(SITUA_VISEE,1,1)="a",MID(SITUA_VISEE,1,1)="b",MID(SITUA_VISEE,1,1)="c"),REFERENCEMENT_FACADE[[#This Row],[≤ 50 m (situation a à c)]],REFERENCEMENT_FACADE[[#This Row],[≤ 50 m (situation d)]]),"ERREUR"))))))))))</f>
        <v>OUI</v>
      </c>
      <c r="CH82" s="48">
        <f>IF(MID(SITUA_VISEE,1,1)="d",
IF(MID(REFERENCEMENT_FACADE[[#This Row],[≤ 50 m (situation d)]],1,3)="OUI",50,IF(MID(REFERENCEMENT_FACADE[[#This Row],[≤ 40 m (situation d)]],1,3)="OUI",40,IF(MID(REFERENCEMENT_FACADE[[#This Row],[≤ 36 m (situation d)]],1,3)="OUI",36,IF(MID(REFERENCEMENT_FACADE[[#This Row],[≤ 34 m (situation d)]],1,3)="OUI",34,IF(MID(REFERENCEMENT_FACADE[[#This Row],[≤ 28 m (situation d)]],1,3)="OUI",28,IF(MID(REFERENCEMENT_FACADE[[#This Row],[≤ 18 m (situation d)]],1,3)="OUI",18,IF(MID(REFERENCEMENT_FACADE[[#This Row],[≤ 15 m (situation d)]],1,3)="OUI",15,IF(MID(REFERENCEMENT_FACADE[[#This Row],[≤ 10 m (situation d)]],1,3)="OUI",10,IF(MID(REFERENCEMENT_FACADE[[#This Row],[≤ 9 m (situation d)]],1,3)="OUI",9,IF(MID(REFERENCEMENT_FACADE[[#This Row],[≤ 6 m (situation d)]],1,3)="OUI",6,"")))))))))),
IF(MID(REFERENCEMENT_FACADE[[#This Row],[≤ 50 m (situation a à c)]],1,3)="OUI",50,IF(MID(REFERENCEMENT_FACADE[[#This Row],[≤ 40 m (situation a à c)]],1,3)="OUI",40,IF(MID(REFERENCEMENT_FACADE[[#This Row],[≤ 36 m (situation a à c)]],1,3)="OUI",36,IF(MID(REFERENCEMENT_FACADE[[#This Row],[≤ 34 m (situation a à c)]],1,3)="OUI",34,IF(MID(REFERENCEMENT_FACADE[[#This Row],[≤ 28 m (situation a à c)]],1,3)="OUI",28,IF(MID(REFERENCEMENT_FACADE[[#This Row],[≤ 18 m (situation a à c)]],1,3)="OUI",18,IF(MID(REFERENCEMENT_FACADE[[#This Row],[≤ 15 m (situation a à c)]],1,3)="OUI",15,IF(MID(REFERENCEMENT_FACADE[[#This Row],[≤ 10 m (situation a à c)]],1,3)="OUI",10,IF(MID(REFERENCEMENT_FACADE[[#This Row],[≤ 9 m (situation a à c)]],1,3)="OUI",9,IF(MID(REFERENCEMENT_FACADE[[#This Row],[≤ 6 m (situation a à c)]],1,3)="OUI",6,"")))))))))))</f>
        <v>10</v>
      </c>
      <c r="CI82" s="48" t="str">
        <f>IF(RECH_CATEGORIE=TRUE,IF((CATEG_VISEE=LISTES!$O$2),REFERENCEMENT_FACADE[[#This Row],[I]],
IF((CATEG_VISEE=LISTES!$O$3),REFERENCEMENT_FACADE[[#This Row],[II]],
IF((CATEG_VISEE=LISTES!$O$4),REFERENCEMENT_FACADE[[#This Row],[III]],
IF((CATEG_VISEE=LISTES!$O$5),REFERENCEMENT_FACADE[[#This Row],[IV]],"ERREUR")))),
REFERENCEMENT_FACADE[[#This Row],[I]]&amp;CHAR(10)&amp;REFERENCEMENT_FACADE[[#This Row],[II]]&amp;CHAR(10)&amp;REFERENCEMENT_FACADE[[#This Row],[III]]&amp;CHAR(10)&amp;REFERENCEMENT_FACADE[[#This Row],[IV]])</f>
        <v>4
4**
4**
4**</v>
      </c>
      <c r="CJ82" s="48" t="str">
        <f>IF(RECH_CATEGORIE=TRUE,IF(OR(REFERENCEMENT_FACADE[[#This Row],[I]]="NC",REFERENCEMENT_FACADE[[#This Row],[II]]="NC",REFERENCEMENT_FACADE[[#This Row],[III]]="NC",REFERENCEMENT_FACADE[[#This Row],[IV]]="NC"),"ERREUR",IF(MID(ZONE_SIS_VISEE,1,1)&lt;=MID(REFERENCEMENT_FACADE[[#This Row],[IV]],1,1),REFERENCEMENT_FACADE[[#Headers],[IV]],IF(MID(ZONE_SIS_VISEE,1,1)&lt;=MID(REFERENCEMENT_FACADE[[#This Row],[III]],1,1),REFERENCEMENT_FACADE[[#Headers],[III]],IF(MID(ZONE_SIS_VISEE,1,1)&lt;=MID(REFERENCEMENT_FACADE[[#This Row],[II]],1,1),REFERENCEMENT_FACADE[[#Headers],[II]],IF(MID(ZONE_SIS_VISEE,1,1)&lt;=MID(REFERENCEMENT_FACADE[[#This Row],[I]],1,1),REFERENCEMENT_FACADE[[#Headers],[I]],""))))),
REFERENCEMENT_FACADE[[#Headers],[I]]&amp;CHAR(10)&amp;REFERENCEMENT_FACADE[[#Headers],[II]]&amp;CHAR(10)&amp;REFERENCEMENT_FACADE[[#Headers],[III]]&amp;CHAR(10)&amp;REFERENCEMENT_FACADE[[#Headers],[IV]])</f>
        <v>I
II
III
IV</v>
      </c>
      <c r="CK82" s="48" t="str">
        <f>CONCATENATE(IF(MID(REFERENCEMENT_FACADE[[#This Row],[Charpente bois (NF DTU 31.1)]],1,3)="oui",LISTES!$Q$2,""),IF(AND(MID(REFERENCEMENT_FACADE[[#This Row],[COB (NF DTU 31.2)]],1,3)="oui",MID(REFERENCEMENT_FACADE[[#This Row],[Charpente bois (NF DTU 31.1)]],1,3)="oui")," / ",""),IF(MID(REFERENCEMENT_FACADE[[#This Row],[COB (NF DTU 31.2)]],1,3)="oui",LISTES!$Q$3,""),IF(OR(AND(MID(REFERENCEMENT_FACADE[[#This Row],[COB (NF DTU 31.2)]],1,3)="oui",MID(REFERENCEMENT_FACADE[[#This Row],[FOB (NF DTU 31.4)]],1,3)="oui"),AND(MID(REFERENCEMENT_FACADE[[#This Row],[COB (NF DTU 31.2)]],1,3)="oui",MID(REFERENCEMENT_FACADE[[#This Row],[CLT (Sous AT/DTA)]],1,3)="oui"))," / ",""),IF(MID(REFERENCEMENT_FACADE[[#This Row],[FOB (NF DTU 31.4)]],1,3)="oui",LISTES!$Q$4,""),IF(AND(MID(REFERENCEMENT_FACADE[[#This Row],[CLT (Sous AT/DTA)]],1,3)="oui",MID(REFERENCEMENT_FACADE[[#This Row],[FOB (NF DTU 31.4)]],1,3)="oui")," / ",""),IF(MID(REFERENCEMENT_FACADE[[#This Row],[CLT (Sous AT/DTA)]],1,3)="oui",LISTES!$Q$7,IF(MID(REFERENCEMENT_FACADE[[#This Row],[FOB (Sous AT/DTA/ATEx)]],1,3)="oui",LISTES!$Q$5,"")))</f>
        <v>COB (NF DTU 31.2) / CLT (Sous AT/DTA)</v>
      </c>
      <c r="CL82" s="48" t="str">
        <f>IF(AND(RECH_HAUTEUR=TRUE,HAUT_VISEE&lt;&gt;"",SITUA_VISEE&lt;&gt;""),IF(MID(SITUA_VISEE,1,1)="d",
IF(MID(REFERENCEMENT_FACADE[[#This Row],[≤ 50 m (situation d)]],1,3)="OUI","≤ 50 m",IF(MID(REFERENCEMENT_FACADE[[#This Row],[≤ 40 m (situation d)]],1,3)="OUI","≤ 40 m",IF(MID(REFERENCEMENT_FACADE[[#This Row],[≤ 36 m (situation d)]],1,3)="OUI","≤ 36 m",IF(MID(REFERENCEMENT_FACADE[[#This Row],[≤ 34 m (situation d)]],1,3)="OUI","≤ 34 m",IF(MID(REFERENCEMENT_FACADE[[#This Row],[≤ 28 m (situation d)]],1,3)="OUI","≤ 28 m",IF(MID(REFERENCEMENT_FACADE[[#This Row],[≤ 18 m (situation d)]],1,3)="OUI","≤ 18 m",IF(MID(REFERENCEMENT_FACADE[[#This Row],[≤ 15 m (situation d)]],1,3)="OUI","≤ 15 m",IF(MID(REFERENCEMENT_FACADE[[#This Row],[≤ 10 m (situation d)]],1,3)="OUI","≤ 10 m",IF(MID(REFERENCEMENT_FACADE[[#This Row],[≤ 9 m (situation d)]],1,3)="OUI","≤ 9 m",IF(MID(REFERENCEMENT_FACADE[[#This Row],[≤ 6 m (situation d)]],1,3)="OUI","≤ 6 m","")))))))))),
IF(MID(REFERENCEMENT_FACADE[[#This Row],[≤ 50 m (situation a à c)]],1,3)="OUI","≤ 50 m",IF(MID(REFERENCEMENT_FACADE[[#This Row],[≤ 40 m (situation a à c)]],1,3)="OUI","≤ 40 m",IF(MID(REFERENCEMENT_FACADE[[#This Row],[≤ 36 m (situation a à c)]],1,3)="OUI","≤ 36 m",IF(MID(REFERENCEMENT_FACADE[[#This Row],[≤ 34 m (situation a à c)]],1,3)="OUI","≤ 34 m",IF(MID(REFERENCEMENT_FACADE[[#This Row],[≤ 28 m (situation a à c)]],1,3)="OUI","≤ 28 m",IF(MID(REFERENCEMENT_FACADE[[#This Row],[≤ 18 m (situation a à c)]],1,3)="OUI","≤ 18 m",IF(MID(REFERENCEMENT_FACADE[[#This Row],[≤ 15 m (situation a à c)]],1,3)="OUI","≤ 15 m",IF(MID(REFERENCEMENT_FACADE[[#This Row],[≤ 10 m (situation a à c)]],1,3)="OUI","≤ 10 m",IF(MID(REFERENCEMENT_FACADE[[#This Row],[≤ 9 m (situation a à c)]],1,3)="OUI","≤ 9 m",IF(MID(REFERENCEMENT_FACADE[[#This Row],[≤ 6 m (situation a à c)]],1,3)="OUI","≤ 6 m",""))))))))))),
CONCATENATE(IF(MID(REFERENCEMENT_FACADE[[#This Row],[≤ 50 m (situation a à c)]],1,3)="OUI","(Situation a à c) h≤ 50 m"&amp;CHAR(10),IF(MID(REFERENCEMENT_FACADE[[#This Row],[≤ 40 m (situation a à c)]],1,3)="OUI","(Situation a à c) h≤ 40 m"&amp;CHAR(10),IF(MID(REFERENCEMENT_FACADE[[#This Row],[≤ 36 m (situation a à c)]],1,3)="OUI","(Situation a à c) h≤ 36 m"&amp;CHAR(10),IF(MID(REFERENCEMENT_FACADE[[#This Row],[≤ 34 m (situation a à c)]],1,3)="OUI","(Situation a à c) h≤ 34 m"&amp;CHAR(10),IF(MID(REFERENCEMENT_FACADE[[#This Row],[≤ 28 m (situation a à c)]],1,3)="OUI","(Situation a à c) h≤ 28 m"&amp;CHAR(10),IF(MID(REFERENCEMENT_FACADE[[#This Row],[≤ 18 m (situation a à c)]],1,3)="OUI","(Situation a à c) h≤ 18 m"&amp;CHAR(10),IF(MID(REFERENCEMENT_FACADE[[#This Row],[≤ 15 m (situation a à c)]],1,3)="OUI","(Situation a à c) h≤ 15 m"&amp;CHAR(10),IF(MID(REFERENCEMENT_FACADE[[#This Row],[≤ 10 m (situation a à c)]],1,3)="OUI","(Situation a à c) h≤ 10 m"&amp;CHAR(10),IF(MID(REFERENCEMENT_FACADE[[#This Row],[≤ 9 m (situation a à c)]],1,3)="OUI","(Situation a à c) h≤ 9 m"&amp;CHAR(10),IF(MID(REFERENCEMENT_FACADE[[#This Row],[≤ 6 m (situation a à c)]],1,3)="OUI","(Situation a à c) h≤ 6 m"&amp;CHAR(10),"")))))))))),IF(MID(REFERENCEMENT_FACADE[[#This Row],[≤ 50 m (situation d)]],1,3)="OUI","(Situation d) h≤ 50 m",IF(MID(REFERENCEMENT_FACADE[[#This Row],[≤ 40 m (situation d)]],1,3)="OUI","(Situation d) h≤ 40 m",IF(MID(REFERENCEMENT_FACADE[[#This Row],[≤ 36 m (situation d)]],1,3)="OUI","(Situation d) h≤ 36 m",IF(MID(REFERENCEMENT_FACADE[[#This Row],[≤ 34 m (situation d)]],1,3)="OUI","(Situation d) h≤ 34 m",IF(MID(REFERENCEMENT_FACADE[[#This Row],[≤ 28 m (situation d)]],1,3)="OUI","(Situation d) h≤ 28 m",IF(MID(REFERENCEMENT_FACADE[[#This Row],[≤ 18 m (situation d)]],1,3)="OUI","(Situation d) h≤ 18 m",IF(MID(REFERENCEMENT_FACADE[[#This Row],[≤ 15 m (situation d)]],1,3)="OUI","(Situation d) h≤ 15 m",IF(MID(REFERENCEMENT_FACADE[[#This Row],[≤ 10 m (situation d)]],1,3)="OUI","(Situation d) h≤ 10 m",IF(MID(REFERENCEMENT_FACADE[[#This Row],[≤ 9 m (situation d)]],1,3)="OUI","(Situation d) h≤ 9 m",IF(MID(REFERENCEMENT_FACADE[[#This Row],[≤ 6 m (situation d)]],1,3)="OUI","(Situation d) h≤ 6 m",""))))))))))))</f>
        <v>(Situation a à c) h≤ 10 m
(Situation d) h≤ 6 m</v>
      </c>
      <c r="CM82" s="48" t="str">
        <f>IF(OR(RECH_HAUTEUR=FALSE,HAUT_VISEE="",SITUA_VISEE=""),REFERENCEMENT_FACADE[[#This Row],[Cas où rien n''est sélectionné en hauteur]],
IF((HAUT_VISEE&lt;=6),IF(OR(MID(SITUA_VISEE,1,1)="a",MID(SITUA_VISEE,1,1)="b",MID(SITUA_VISEE,1,1)="c"),REFERENCEMENT_FACADE[[#This Row],[≤ 6 m (a à c)]],REFERENCEMENT_FACADE[[#This Row],[≤ 6 m (d)]]),
IF(AND(6&lt;HAUT_VISEE,HAUT_VISEE&lt;=9),IF(OR(MID(SITUA_VISEE,1,1)="a",MID(SITUA_VISEE,1,1)="b",MID(SITUA_VISEE,1,1)="c"),REFERENCEMENT_FACADE[[#This Row],[≤ 9 m (a à c)]],REFERENCEMENT_FACADE[[#This Row],[≤ 9 m (d)]]),
IF(AND(9&lt;HAUT_VISEE,HAUT_VISEE&lt;=10),IF(OR(MID(SITUA_VISEE,1,1)="a",MID(SITUA_VISEE,1,1)="b",MID(SITUA_VISEE,1,1)="c"),REFERENCEMENT_FACADE[[#This Row],[≤ 10 m (a à c)]],REFERENCEMENT_FACADE[[#This Row],[≤ 10 m (d)]]),
IF(AND(10&lt;HAUT_VISEE,HAUT_VISEE&lt;=18),IF(OR(MID(SITUA_VISEE,1,1)="a",MID(SITUA_VISEE,1,1)="b",MID(SITUA_VISEE,1,1)="c"),REFERENCEMENT_FACADE[[#This Row],[≤ 18 m (a à c)]],REFERENCEMENT_FACADE[[#This Row],[≤ 18 m (d)]]),
IF(AND(18&lt;HAUT_VISEE,HAUT_VISEE&lt;=28),IF(OR(MID(SITUA_VISEE,1,1)="a",MID(SITUA_VISEE,1,1)="b",MID(SITUA_VISEE,1,1)="c"),REFERENCEMENT_FACADE[[#This Row],[≤ 28 m (a à c)]],REFERENCEMENT_FACADE[[#This Row],[≤ 28 m (d)]]),
IF(AND(28&lt;HAUT_VISEE,HAUT_VISEE&lt;=34),IF(OR(MID(SITUA_VISEE,1,1)="a",MID(SITUA_VISEE,1,1)="b",MID(SITUA_VISEE,1,1)="c"),REFERENCEMENT_FACADE[[#This Row],[≤ 34 m (a à c)]],REFERENCEMENT_FACADE[[#This Row],[≤ 34 m (d)]]),
IF(AND(34&lt;HAUT_VISEE,HAUT_VISEE&lt;=36),IF(OR(MID(SITUA_VISEE,1,1)="a",MID(SITUA_VISEE,1,1)="b",MID(SITUA_VISEE,1,1)="c"),REFERENCEMENT_FACADE[[#This Row],[≤ 36 m (a à c)]],REFERENCEMENT_FACADE[[#This Row],[≤ 36 m (d)]]),
IF(AND(36&lt;HAUT_VISEE,HAUT_VISEE&lt;=40),IF(OR(MID(SITUA_VISEE,1,1)="a",MID(SITUA_VISEE,1,1)="b",MID(SITUA_VISEE,1,1)="c"),REFERENCEMENT_FACADE[[#This Row],[≤ 40 m (a à c)]],REFERENCEMENT_FACADE[[#This Row],[≤ 40 m (d)]]),
IF(AND(40&lt;HAUT_VISEE,HAUT_VISEE&lt;=50),IF(OR(MID(SITUA_VISEE,1,1)="a",MID(SITUA_VISEE,1,1)="b",MID(SITUA_VISEE,1,1)="c"),REFERENCEMENT_FACADE[[#This Row],[≤ 50 m (a à c)]],REFERENCEMENT_FACADE[[#This Row],[≤ 50 m (d)]])))))))))))</f>
        <v>Nb : Le critère de recherche par hauteur n'étant pas coché ou les données (hauteur ou situation) n'étant pas saisies, l'utilisateur est alerté qu'il peut exister des limites de hauteurs et des dispositions particulières données dans le référentiel technique du procédé qui ne sont pas affichées. 
Le logiciel peut les faire apparaitre, pour ce faire : 
 - la case de recherche en fonction de la hauteur doit être cochée ;
 - les données de hauteur ET de situation du bâtiment doivent être saisies.</v>
      </c>
      <c r="CN82" s="117">
        <f ca="1">REFERENCEMENT_FACADE[[#This Row],[VALIDITE]]</f>
        <v>1</v>
      </c>
      <c r="CO82" s="48">
        <f>IF(RECH_SUPPORT=TRUE,IF(MID(REFERENCEMENT_FACADE[[#This Row],[Colonne support visé]],1,3)="OUI",1,IF(OR(MID(REFERENCEMENT_FACADE[[#This Row],[Colonne support visé]],1,3)="non",MID(REFERENCEMENT_FACADE[[#This Row],[Colonne support visé]],1,2)="SO"),0,0)),1)</f>
        <v>1</v>
      </c>
      <c r="CP82" s="48">
        <f>IF(RECH_HAUTEUR=FALSE,1,IF(AND(MID(REFERENCEMENT_FACADE[[#This Row],[Colonne situation visé]],1,3)="oui",HAUT_VISEE&lt;=REFERENCEMENT_FACADE[[#This Row],[LIMITATION DE HAUTEUR DE FACADE]],HAUT_VISEE&lt;&gt;"",SITUA_VISEE&lt;&gt;""),1,IF(MID(REFERENCEMENT_FACADE[[#This Row],[Colonne situation visé]],1,3)="non",0,"ERREUR")))</f>
        <v>1</v>
      </c>
      <c r="CQ82" s="48">
        <f>IF(RECH_CATEGORIE=FALSE,1,IF(REFERENCEMENT_FACADE[[#This Row],[Colonne catégorie visée]]="ERREUR",0,IF(AND(RECH_CATEGORIE=TRUE,MATCH(VALUE(LEFT(REFERENCEMENT_FACADE[[#This Row],[Colonne zone visée]],1)),LISTE_ZONE_SISMIQUE,0)&gt;=MATCH(ZONE_SIS_VISEE,LISTE_ZONE_SISMIQUE,0),MATCH(REFERENCEMENT_FACADE[[#This Row],[Colonne catégorie visée]],LISTE_CATEGORIE_BATIMENT,0)&gt;=MATCH(CATEG_VISEE,LISTE_CATEGORIE_BATIMENT,0)),1,0)))</f>
        <v>1</v>
      </c>
      <c r="CR82" s="48">
        <f ca="1">IF(REFERENCEMENT_FACADE[[#This Row],[Eligibilité procédé]]&lt;&gt;0,COUNTIF(REFERENCEMENT_FACADE[Eligibilité procédé],"&lt;="&amp;REFERENCEMENT_FACADE[[#This Row],[Eligibilité procédé]])-COUNTIF(REFERENCEMENT_FACADE[Eligibilité procédé],"=0"),ROWS(REFERENCEMENT_FACADE[Ordre]))</f>
        <v>61</v>
      </c>
      <c r="CS82" s="48">
        <f ca="1">IF(COUNTIF((REFERENCEMENT_FACADE[[#This Row],[Validité]:[zone de simicité]]),"&lt;&gt;"&amp;"")=SUM(REFERENCEMENT_FACADE[[#This Row],[Validité]:[zone de simicité]]),ROW(REFERENCEMENT_FACADE[[#This Row],[zone de simicité]]),"")</f>
        <v>82</v>
      </c>
      <c r="CT82" s="48" t="str">
        <f>CONCATENATE(REFERENCEMENT_FACADE[[#This Row],[TYPE DE DOCUMENT DE REFERENCE]]," ",REFERENCEMENT_FACADE[[#This Row],[REF]]," du procédé ",REFERENCEMENT_FACADE[[#This Row],[NOM COMMERCIAL DU PROCEDE]]," : vise la pose sur : ",IF(MID(REFERENCEMENT_FACADE[[#This Row],[COB (NF DTU 31.2)]],1,3)="OUI","COB (NF DTU 31.2) ; ",""),IF(MID(REFERENCEMENT_FACADE[[#This Row],[CLT (Sous AT/DTA)]],1,3)="OUI","CLT (Sous AT/DTA)) ; ",""),IF(MID(REFERENCEMENT_FACADE[[#This Row],[FOB (NF DTU 31.4)]],1,3)="OUI","FOB (NF DTU 31.4) ; ",""),IF(MID(REFERENCEMENT_FACADE[[#This Row],[FOB (Sous AT/DTA/ATEx)]],1,3)="OUI","FOB (Sous AT/DTA/ATEx) ; ",""),"pour une hauteur max de ",REFERENCEMENT_FACADE[[#This Row],[LIMITATION DE HAUTEUR DE FACADE]],"m")</f>
        <v>Avis Technique 2.2/12-1534_V1 du procédé Trespa® Meteon 
Système Modulaire TS 300 : vise la pose sur : COB (NF DTU 31.2) ; CLT (Sous AT/DTA)) ; pour une hauteur max de 10m</v>
      </c>
    </row>
    <row r="83" spans="1:98" s="5" customFormat="1" ht="259.2" x14ac:dyDescent="0.3">
      <c r="A83" s="264">
        <v>44427</v>
      </c>
      <c r="B83" s="196" t="s">
        <v>124</v>
      </c>
      <c r="C83" s="196" t="s">
        <v>1590</v>
      </c>
      <c r="D83" s="196" t="s">
        <v>1713</v>
      </c>
      <c r="E83" s="196" t="s">
        <v>242</v>
      </c>
      <c r="F83" s="196" t="s">
        <v>72</v>
      </c>
      <c r="G83" s="197" t="s">
        <v>70</v>
      </c>
      <c r="H83" s="265" t="s">
        <v>27</v>
      </c>
      <c r="I83" s="199" t="s">
        <v>9</v>
      </c>
      <c r="J83" s="200" t="s">
        <v>10</v>
      </c>
      <c r="K83" s="244" t="s">
        <v>10</v>
      </c>
      <c r="L83" s="263" t="str">
        <f>IF(REFERENCEMENT_FACADE[[#This Row],[Charpente bois (NF DTU 31.1)]]="OUI","SO",IF(OR(REFERENCEMENT_FACADE[[#This Row],[FOB (Sous AT/DTA/ATEx)]]="OUI",REFERENCEMENT_FACADE[[#This Row],[FOB (NF DTU 31.4)]]="OUI"),"OUI","SO"))</f>
        <v>SO</v>
      </c>
      <c r="M83" s="201" t="s">
        <v>9</v>
      </c>
      <c r="N83" s="202" t="s">
        <v>9</v>
      </c>
      <c r="O83" s="196" t="s">
        <v>9</v>
      </c>
      <c r="P83" s="196" t="s">
        <v>9</v>
      </c>
      <c r="Q83" s="196" t="s">
        <v>357</v>
      </c>
      <c r="R83" s="196" t="s">
        <v>357</v>
      </c>
      <c r="S83" s="196" t="s">
        <v>10</v>
      </c>
      <c r="T83" s="196" t="s">
        <v>10</v>
      </c>
      <c r="U83" s="196" t="s">
        <v>10</v>
      </c>
      <c r="V83" s="196" t="s">
        <v>10</v>
      </c>
      <c r="W83" s="197" t="s">
        <v>10</v>
      </c>
      <c r="X83" s="250" t="s">
        <v>9</v>
      </c>
      <c r="Y83" s="196" t="s">
        <v>357</v>
      </c>
      <c r="Z83" s="196" t="s">
        <v>357</v>
      </c>
      <c r="AA83" s="196" t="s">
        <v>10</v>
      </c>
      <c r="AB83" s="196" t="s">
        <v>10</v>
      </c>
      <c r="AC83" s="196" t="s">
        <v>10</v>
      </c>
      <c r="AD83" s="196" t="s">
        <v>10</v>
      </c>
      <c r="AE83" s="196" t="s">
        <v>10</v>
      </c>
      <c r="AF83" s="196" t="s">
        <v>10</v>
      </c>
      <c r="AG83" s="197" t="s">
        <v>10</v>
      </c>
      <c r="AH83" s="203" t="s">
        <v>340</v>
      </c>
      <c r="AI83" s="204"/>
      <c r="AJ83" s="120" t="s">
        <v>1772</v>
      </c>
      <c r="AK83" s="120" t="s">
        <v>1772</v>
      </c>
      <c r="AL83" s="120" t="s">
        <v>1772</v>
      </c>
      <c r="AM83" s="120" t="s">
        <v>1727</v>
      </c>
      <c r="AN83" s="120" t="s">
        <v>1727</v>
      </c>
      <c r="AO83" s="204"/>
      <c r="AP83" s="204"/>
      <c r="AQ83" s="204"/>
      <c r="AR83" s="204"/>
      <c r="AS83" s="204"/>
      <c r="AT83" s="120" t="s">
        <v>1772</v>
      </c>
      <c r="AU83" s="204" t="s">
        <v>1407</v>
      </c>
      <c r="AV83" s="204" t="s">
        <v>1407</v>
      </c>
      <c r="AW83" s="204"/>
      <c r="AX83" s="204"/>
      <c r="AY83" s="204"/>
      <c r="AZ83" s="204"/>
      <c r="BA83" s="204"/>
      <c r="BB83" s="204"/>
      <c r="BC83" s="204"/>
      <c r="BD83" s="206" t="s">
        <v>1408</v>
      </c>
      <c r="BE83" s="202">
        <v>4</v>
      </c>
      <c r="BF83" s="196">
        <v>4</v>
      </c>
      <c r="BG83" s="196">
        <v>4</v>
      </c>
      <c r="BH83" s="196">
        <v>4</v>
      </c>
      <c r="BI83" s="206"/>
      <c r="BJ83" s="40" t="s">
        <v>1394</v>
      </c>
      <c r="BK83" s="268" t="s">
        <v>172</v>
      </c>
      <c r="BL83" s="202">
        <v>0</v>
      </c>
      <c r="BM83" s="196" t="s">
        <v>70</v>
      </c>
      <c r="BN83" s="196" t="s">
        <v>238</v>
      </c>
      <c r="BO83" s="196" t="s">
        <v>728</v>
      </c>
      <c r="BP83" s="269" t="s">
        <v>83</v>
      </c>
      <c r="BQ83" s="208">
        <v>44105</v>
      </c>
      <c r="BR83" s="208">
        <v>45931</v>
      </c>
      <c r="BS83" s="209">
        <f ca="1">+(REFERENCEMENT_FACADE[[#This Row],[AVIS LIMITE AU / VALIDITE]]&gt;=TODAY())*1</f>
        <v>1</v>
      </c>
      <c r="BT83" s="196" t="s">
        <v>27</v>
      </c>
      <c r="BU83" s="196" t="str">
        <f ca="1">IF(REFERENCEMENT_FACADE[[#This Row],[ -&gt; AT/DTA : Sur liste verte C2p (OUI/NON)
-&gt; ATex (Avis favorable / Avis défavorable)
-&gt; Autre : SO]]&lt;&gt;"",IF(AND(OR(REFERENCEMENT_FACADE[[#This Row],[ -&gt; AT/DTA : Sur liste verte C2p (OUI/NON)
-&gt; ATex (Avis favorable / Avis défavorable)
-&gt; Autre : SO]]="OUI",REFERENCEMENT_FACADE[[#This Row],[ -&gt; AT/DTA : Sur liste verte C2p (OUI/NON)
-&gt; ATex (Avis favorable / Avis défavorable)
-&gt; Autre : SO]]="FAVORABLE",REFERENCEMENT_FACADE[[#This Row],[ -&gt; AT/DTA : Sur liste verte C2p (OUI/NON)
-&gt; ATex (Avis favorable / Avis défavorable)
-&gt; Autre : SO]]="SO
(DTU)",REFERENCEMENT_FACADE[[#This Row],[ -&gt; AT/DTA : Sur liste verte C2p (OUI/NON)
-&gt; ATex (Avis favorable / Avis défavorable)
-&gt; Autre : SO]]="SO 
(RECO -RAGE)",REFERENCEMENT_FACADE[[#This Row],[ -&gt; AT/DTA : Sur liste verte C2p (OUI/NON)
-&gt; ATex (Avis favorable / Avis défavorable)
-&gt; Autre : SO]]="OUI AVEC UN SUIVI DU RETOUR D'EXPERIENCE",
REFERENCEMENT_FACADE[[#This Row],[ -&gt; AT/DTA : Sur liste verte C2p (OUI/NON)
-&gt; ATex (Avis favorable / Avis défavorable)
-&gt; Autre : SO]]="SO 
(RP)"),REFERENCEMENT_FACADE[[#This Row],[VALIDITE]]=1),"TC",IF(REFERENCEMENT_FACADE[[#This Row],[VALIDITE]]=0,"TNC"&amp;CHAR(10)&amp;"(L'évaluation technique n'est plus valide)",IF(REFERENCEMENT_FACADE[[#This Row],[TYPE DE DOCUMENT DE REFERENCE]]="Appréciation Technique de Transition","TNC"&amp;CHAR(10)&amp;"(Les Appréciations Techniques de Transition ne sont pas reconnues en technique courante)",IF(REFERENCEMENT_FACADE[[#This Row],[ -&gt; AT/DTA : Sur liste verte C2p (OUI/NON)
-&gt; ATex (Avis favorable / Avis défavorable)
-&gt; Autre : SO]]="NON (EVALUATION RECENTE)","TNC"&amp;CHAR(10)&amp;"(Non sur liste verte de la C2p à date de référencement / EVALUATION RECENTE)","TNC"&amp;CHAR(10)&amp;"(N'est pas sur liste verte de la C2p à date du référencement)")))))</f>
        <v>TNC
(Les Appréciations Techniques de Transition ne sont pas reconnues en technique courante)</v>
      </c>
      <c r="BV83" s="197" t="s">
        <v>1380</v>
      </c>
      <c r="BW83" s="202"/>
      <c r="BX83" s="196"/>
      <c r="BY83" s="197"/>
      <c r="BZ83" s="210" t="s">
        <v>656</v>
      </c>
      <c r="CA83" s="211" t="s">
        <v>729</v>
      </c>
      <c r="CB83" s="267"/>
      <c r="CC83" s="212" t="str">
        <f>IF(OR(REFERENCEMENT_FACADE[[#This Row],[TYPE DE DOCUMENT DE REFERENCE]]="Document Technique d'Application (DTA)",REFERENCEMENT_FACADE[[#This Row],[TYPE DE DOCUMENT DE REFERENCE]]="Avis Technique"),CONCATENATE("https://evaluation.cstb.fr/fr/avis-technique/detail/",SUBSTITUTE(REFERENCEMENT_FACADE[[#This Row],[REF]],"/","-"),"/"),IF(REFERENCEMENT_FACADE[[#This Row],[TYPE DE DOCUMENT DE REFERENCE]]=("Appréciation Technique d'Expérimentation (ATEx cas a)"),CONCATENATE("https://evaluation.cstb.fr/fr/appreciation-technique-expertise-atex/detail/",SUBSTITUTE(REFERENCEMENT_FACADE[[#This Row],[REF]],"_","-"),"/"),CONCATENATE("https://evaluation.cstb.fr/fr/appreciation-technique-transition-att/download/att-",SUBSTITUTE(SUBSTITUTE(REFERENCEMENT_FACADE[[#This Row],[REF]],"/","-"),"_","-"),"/")))</f>
        <v>https://evaluation.cstb.fr/fr/appreciation-technique-transition-att/download/att-20-013-v1/</v>
      </c>
      <c r="CD83" s="212"/>
      <c r="CE83" s="212" t="str">
        <f>CONCATENATE(IF(REFERENCEMENT_FACADE[[#This Row],[Ancienne version]]=""," ",CONCATENATE(IF(OR(REFERENCEMENT_FACADE[[#This Row],[TYPE DE DOCUMENT DE REFERENCE]]="Avis Technique",REFERENCEMENT_FACADE[[#This Row],[TYPE DE DOCUMENT DE REFERENCE]]="ATEx"),"L'","Le "),REFERENCEMENT_FACADE[[#This Row],[TYPE DE DOCUMENT DE REFERENCE]]," n°",REFERENCEMENT_FACADE[[#This Row],[REF]]," annule et remplace ",IF(OR(REFERENCEMENT_FACADE[[#This Row],[TYPE DE DOCUMENT DE REFERENCE]]="Avis Technique",REFERENCEMENT_FACADE[[#This Row],[TYPE DE DOCUMENT DE REFERENCE]]="ATEx"),"l' ","le "),REFERENCEMENT_FACADE[[#This Row],[TYPE DE DOCUMENT DE REFERENCE]]," n° ",REFERENCEMENT_FACADE[[#This Row],[Ancienne version]])),
IF(AND(REFERENCEMENT_FACADE[[#This Row],[Ancienne version]]&lt;&gt;"",REFERENCEMENT_FACADE[[#This Row],[ -&gt; AT/DTA : Sur liste verte C2p (OUI/NON)
-&gt; ATex (Avis favorable / Avis défavorable)
-&gt; Autre : SO]]="OUI"),CHAR(10),""),
IF(REFERENCEMENT_FACADE[[#This Row],[ -&gt; AT/DTA : Sur liste verte C2p (OUI/NON)
-&gt; ATex (Avis favorable / Avis défavorable)
-&gt; Autre : SO]]="OUI","Sur liste verte de la C2p à la date du référencement",""))</f>
        <v xml:space="preserve"> </v>
      </c>
      <c r="CF83" s="212" t="str">
        <f>IF((SUPP_VISE=LISTES!$Q$2),REFERENCEMENT_FACADE[[#This Row],[Charpente bois (NF DTU 31.1)]],
IF((SUPP_VISE=LISTES!$Q$3),REFERENCEMENT_FACADE[[#This Row],[COB (NF DTU 31.2)]],
IF((SUPP_VISE=LISTES!$Q$4),REFERENCEMENT_FACADE[[#This Row],[FOB (NF DTU 31.4)]],
IF((SUPP_VISE=LISTES!$Q$5),REFERENCEMENT_FACADE[[#This Row],[FOB (Sous AT/DTA/ATEx)]],
IF((SUPP_VISE=LISTES!$Q$6),REFERENCEMENT_FACADE[[#This Row],[FOB (NF DTU 31.4 et/ou Sous AT/DTA/Atex)]],
IF((SUPP_VISE=LISTES!$Q$7),REFERENCEMENT_FACADE[[#This Row],[CLT (Sous AT/DTA)]],"ERREUR"))))))</f>
        <v>ERREUR</v>
      </c>
      <c r="CG83" s="212" t="str">
        <f>IF((HAUT_VISEE&lt;=6),IF(OR(MID(SITUA_VISEE,1,1)="a",MID(SITUA_VISEE,1,1)="b",MID(SITUA_VISEE,1,1)="c"),REFERENCEMENT_FACADE[[#This Row],[≤ 6 m (situation a à c)]],REFERENCEMENT_FACADE[[#This Row],[≤ 6 m (situation d)]]),
IF(AND(6&lt;HAUT_VISEE,HAUT_VISEE&lt;=9),IF(OR(MID(SITUA_VISEE,1,1)="a",MID(SITUA_VISEE,1,1)="b",MID(SITUA_VISEE,1,1)="c"),REFERENCEMENT_FACADE[[#This Row],[≤ 9 m (situation a à c)]],REFERENCEMENT_FACADE[[#This Row],[≤ 9 m (situation d)]]),
IF(AND(9&lt;HAUT_VISEE,HAUT_VISEE&lt;=10),IF(OR(MID(SITUA_VISEE,1,1)="a",MID(SITUA_VISEE,1,1)="b",MID(SITUA_VISEE,1,1)="c"),REFERENCEMENT_FACADE[[#This Row],[≤ 10 m (situation a à c)]],REFERENCEMENT_FACADE[[#This Row],[≤ 10 m (situation d)]]),
IF(AND(10&lt;HAUT_VISEE,HAUT_VISEE&lt;=18),IF(OR(MID(SITUA_VISEE,1,1)="a",MID(SITUA_VISEE,1,1)="b",MID(SITUA_VISEE,1,1)="c"),REFERENCEMENT_FACADE[[#This Row],[≤ 15 m (situation a à c)]],REFERENCEMENT_FACADE[[#This Row],[≤ 15 m (situation d)]]),
IF(AND(10&lt;HAUT_VISEE,HAUT_VISEE&lt;=18),IF(OR(MID(SITUA_VISEE,1,1)="a",MID(SITUA_VISEE,1,1)="b",MID(SITUA_VISEE,1,1)="c"),REFERENCEMENT_FACADE[[#This Row],[≤ 18 m (situation a à c)]],REFERENCEMENT_FACADE[[#This Row],[≤ 18 m (situation d)]]),
IF(AND(18&lt;HAUT_VISEE,HAUT_VISEE&lt;=28),IF(OR(MID(SITUA_VISEE,1,1)="a",MID(SITUA_VISEE,1,1)="b",MID(SITUA_VISEE,1,1)="c"),REFERENCEMENT_FACADE[[#This Row],[≤ 28 m (situation a à c)]],REFERENCEMENT_FACADE[[#This Row],[≤ 28 m (situation d)]]),
IF(AND(28&lt;HAUT_VISEE,HAUT_VISEE&lt;=34),IF(OR(MID(SITUA_VISEE,1,1)="a",MID(SITUA_VISEE,1,1)="b",MID(SITUA_VISEE,1,1)="c"),REFERENCEMENT_FACADE[[#This Row],[≤ 34 m (situation a à c)]],REFERENCEMENT_FACADE[[#This Row],[≤ 34 m (situation d)]]),
IF(AND(34&lt;HAUT_VISEE,HAUT_VISEE&lt;=36),IF(OR(MID(SITUA_VISEE,1,1)="a",MID(SITUA_VISEE,1,1)="b",MID(SITUA_VISEE,1,1)="c"),REFERENCEMENT_FACADE[[#This Row],[≤ 36 m (situation a à c)]],REFERENCEMENT_FACADE[[#This Row],[≤ 36 m (situation d)]]),
IF(AND(36&lt;HAUT_VISEE,HAUT_VISEE&lt;=40),IF(OR(MID(SITUA_VISEE,1,1)="a",MID(SITUA_VISEE,1,1)="b",MID(SITUA_VISEE,1,1)="c"),REFERENCEMENT_FACADE[[#This Row],[≤ 40 m (situation a à c)]],REFERENCEMENT_FACADE[[#This Row],[≤ 40 m (situation d)]]),
IF(AND(40&lt;HAUT_VISEE,HAUT_VISEE&lt;=50),IF(OR(MID(SITUA_VISEE,1,1)="a",MID(SITUA_VISEE,1,1)="b",MID(SITUA_VISEE,1,1)="c"),REFERENCEMENT_FACADE[[#This Row],[≤ 50 m (situation a à c)]],REFERENCEMENT_FACADE[[#This Row],[≤ 50 m (situation d)]]),"ERREUR"))))))))))</f>
        <v>OUI</v>
      </c>
      <c r="CH83" s="212">
        <f>IF(MID(SITUA_VISEE,1,1)="d",
IF(MID(REFERENCEMENT_FACADE[[#This Row],[≤ 50 m (situation d)]],1,3)="OUI",50,IF(MID(REFERENCEMENT_FACADE[[#This Row],[≤ 40 m (situation d)]],1,3)="OUI",40,IF(MID(REFERENCEMENT_FACADE[[#This Row],[≤ 36 m (situation d)]],1,3)="OUI",36,IF(MID(REFERENCEMENT_FACADE[[#This Row],[≤ 34 m (situation d)]],1,3)="OUI",34,IF(MID(REFERENCEMENT_FACADE[[#This Row],[≤ 28 m (situation d)]],1,3)="OUI",28,IF(MID(REFERENCEMENT_FACADE[[#This Row],[≤ 18 m (situation d)]],1,3)="OUI",18,IF(MID(REFERENCEMENT_FACADE[[#This Row],[≤ 15 m (situation d)]],1,3)="OUI",15,IF(MID(REFERENCEMENT_FACADE[[#This Row],[≤ 10 m (situation d)]],1,3)="OUI",10,IF(MID(REFERENCEMENT_FACADE[[#This Row],[≤ 9 m (situation d)]],1,3)="OUI",9,IF(MID(REFERENCEMENT_FACADE[[#This Row],[≤ 6 m (situation d)]],1,3)="OUI",6,"")))))))))),
IF(MID(REFERENCEMENT_FACADE[[#This Row],[≤ 50 m (situation a à c)]],1,3)="OUI",50,IF(MID(REFERENCEMENT_FACADE[[#This Row],[≤ 40 m (situation a à c)]],1,3)="OUI",40,IF(MID(REFERENCEMENT_FACADE[[#This Row],[≤ 36 m (situation a à c)]],1,3)="OUI",36,IF(MID(REFERENCEMENT_FACADE[[#This Row],[≤ 34 m (situation a à c)]],1,3)="OUI",34,IF(MID(REFERENCEMENT_FACADE[[#This Row],[≤ 28 m (situation a à c)]],1,3)="OUI",28,IF(MID(REFERENCEMENT_FACADE[[#This Row],[≤ 18 m (situation a à c)]],1,3)="OUI",18,IF(MID(REFERENCEMENT_FACADE[[#This Row],[≤ 15 m (situation a à c)]],1,3)="OUI",15,IF(MID(REFERENCEMENT_FACADE[[#This Row],[≤ 10 m (situation a à c)]],1,3)="OUI",10,IF(MID(REFERENCEMENT_FACADE[[#This Row],[≤ 9 m (situation a à c)]],1,3)="OUI",9,IF(MID(REFERENCEMENT_FACADE[[#This Row],[≤ 6 m (situation a à c)]],1,3)="OUI",6,"")))))))))))</f>
        <v>18</v>
      </c>
      <c r="CI83" s="212" t="str">
        <f>IF(RECH_CATEGORIE=TRUE,IF((CATEG_VISEE=LISTES!$O$2),REFERENCEMENT_FACADE[[#This Row],[I]],
IF((CATEG_VISEE=LISTES!$O$3),REFERENCEMENT_FACADE[[#This Row],[II]],
IF((CATEG_VISEE=LISTES!$O$4),REFERENCEMENT_FACADE[[#This Row],[III]],
IF((CATEG_VISEE=LISTES!$O$5),REFERENCEMENT_FACADE[[#This Row],[IV]],"ERREUR")))),
REFERENCEMENT_FACADE[[#This Row],[I]]&amp;CHAR(10)&amp;REFERENCEMENT_FACADE[[#This Row],[II]]&amp;CHAR(10)&amp;REFERENCEMENT_FACADE[[#This Row],[III]]&amp;CHAR(10)&amp;REFERENCEMENT_FACADE[[#This Row],[IV]])</f>
        <v>4
4
4
4</v>
      </c>
      <c r="CJ83" s="212" t="str">
        <f>IF(RECH_CATEGORIE=TRUE,IF(OR(REFERENCEMENT_FACADE[[#This Row],[I]]="NC",REFERENCEMENT_FACADE[[#This Row],[II]]="NC",REFERENCEMENT_FACADE[[#This Row],[III]]="NC",REFERENCEMENT_FACADE[[#This Row],[IV]]="NC"),"ERREUR",IF(MID(ZONE_SIS_VISEE,1,1)&lt;=MID(REFERENCEMENT_FACADE[[#This Row],[IV]],1,1),REFERENCEMENT_FACADE[[#Headers],[IV]],IF(MID(ZONE_SIS_VISEE,1,1)&lt;=MID(REFERENCEMENT_FACADE[[#This Row],[III]],1,1),REFERENCEMENT_FACADE[[#Headers],[III]],IF(MID(ZONE_SIS_VISEE,1,1)&lt;=MID(REFERENCEMENT_FACADE[[#This Row],[II]],1,1),REFERENCEMENT_FACADE[[#Headers],[II]],IF(MID(ZONE_SIS_VISEE,1,1)&lt;=MID(REFERENCEMENT_FACADE[[#This Row],[I]],1,1),REFERENCEMENT_FACADE[[#Headers],[I]],""))))),
REFERENCEMENT_FACADE[[#Headers],[I]]&amp;CHAR(10)&amp;REFERENCEMENT_FACADE[[#Headers],[II]]&amp;CHAR(10)&amp;REFERENCEMENT_FACADE[[#Headers],[III]]&amp;CHAR(10)&amp;REFERENCEMENT_FACADE[[#Headers],[IV]])</f>
        <v>I
II
III
IV</v>
      </c>
      <c r="CK83" s="212" t="str">
        <f>CONCATENATE(IF(MID(REFERENCEMENT_FACADE[[#This Row],[Charpente bois (NF DTU 31.1)]],1,3)="oui",LISTES!$Q$2,""),IF(AND(MID(REFERENCEMENT_FACADE[[#This Row],[COB (NF DTU 31.2)]],1,3)="oui",MID(REFERENCEMENT_FACADE[[#This Row],[Charpente bois (NF DTU 31.1)]],1,3)="oui")," / ",""),IF(MID(REFERENCEMENT_FACADE[[#This Row],[COB (NF DTU 31.2)]],1,3)="oui",LISTES!$Q$3,""),IF(OR(AND(MID(REFERENCEMENT_FACADE[[#This Row],[COB (NF DTU 31.2)]],1,3)="oui",MID(REFERENCEMENT_FACADE[[#This Row],[FOB (NF DTU 31.4)]],1,3)="oui"),AND(MID(REFERENCEMENT_FACADE[[#This Row],[COB (NF DTU 31.2)]],1,3)="oui",MID(REFERENCEMENT_FACADE[[#This Row],[CLT (Sous AT/DTA)]],1,3)="oui"))," / ",""),IF(MID(REFERENCEMENT_FACADE[[#This Row],[FOB (NF DTU 31.4)]],1,3)="oui",LISTES!$Q$4,""),IF(AND(MID(REFERENCEMENT_FACADE[[#This Row],[CLT (Sous AT/DTA)]],1,3)="oui",MID(REFERENCEMENT_FACADE[[#This Row],[FOB (NF DTU 31.4)]],1,3)="oui")," / ",""),IF(MID(REFERENCEMENT_FACADE[[#This Row],[CLT (Sous AT/DTA)]],1,3)="oui",LISTES!$Q$7,IF(MID(REFERENCEMENT_FACADE[[#This Row],[FOB (Sous AT/DTA/ATEx)]],1,3)="oui",LISTES!$Q$5,"")))</f>
        <v>COB (NF DTU 31.2) / CLT (Sous AT/DTA)</v>
      </c>
      <c r="CL83" s="212" t="str">
        <f>IF(AND(RECH_HAUTEUR=TRUE,HAUT_VISEE&lt;&gt;"",SITUA_VISEE&lt;&gt;""),IF(MID(SITUA_VISEE,1,1)="d",
IF(MID(REFERENCEMENT_FACADE[[#This Row],[≤ 50 m (situation d)]],1,3)="OUI","≤ 50 m",IF(MID(REFERENCEMENT_FACADE[[#This Row],[≤ 40 m (situation d)]],1,3)="OUI","≤ 40 m",IF(MID(REFERENCEMENT_FACADE[[#This Row],[≤ 36 m (situation d)]],1,3)="OUI","≤ 36 m",IF(MID(REFERENCEMENT_FACADE[[#This Row],[≤ 34 m (situation d)]],1,3)="OUI","≤ 34 m",IF(MID(REFERENCEMENT_FACADE[[#This Row],[≤ 28 m (situation d)]],1,3)="OUI","≤ 28 m",IF(MID(REFERENCEMENT_FACADE[[#This Row],[≤ 18 m (situation d)]],1,3)="OUI","≤ 18 m",IF(MID(REFERENCEMENT_FACADE[[#This Row],[≤ 15 m (situation d)]],1,3)="OUI","≤ 15 m",IF(MID(REFERENCEMENT_FACADE[[#This Row],[≤ 10 m (situation d)]],1,3)="OUI","≤ 10 m",IF(MID(REFERENCEMENT_FACADE[[#This Row],[≤ 9 m (situation d)]],1,3)="OUI","≤ 9 m",IF(MID(REFERENCEMENT_FACADE[[#This Row],[≤ 6 m (situation d)]],1,3)="OUI","≤ 6 m","")))))))))),
IF(MID(REFERENCEMENT_FACADE[[#This Row],[≤ 50 m (situation a à c)]],1,3)="OUI","≤ 50 m",IF(MID(REFERENCEMENT_FACADE[[#This Row],[≤ 40 m (situation a à c)]],1,3)="OUI","≤ 40 m",IF(MID(REFERENCEMENT_FACADE[[#This Row],[≤ 36 m (situation a à c)]],1,3)="OUI","≤ 36 m",IF(MID(REFERENCEMENT_FACADE[[#This Row],[≤ 34 m (situation a à c)]],1,3)="OUI","≤ 34 m",IF(MID(REFERENCEMENT_FACADE[[#This Row],[≤ 28 m (situation a à c)]],1,3)="OUI","≤ 28 m",IF(MID(REFERENCEMENT_FACADE[[#This Row],[≤ 18 m (situation a à c)]],1,3)="OUI","≤ 18 m",IF(MID(REFERENCEMENT_FACADE[[#This Row],[≤ 15 m (situation a à c)]],1,3)="OUI","≤ 15 m",IF(MID(REFERENCEMENT_FACADE[[#This Row],[≤ 10 m (situation a à c)]],1,3)="OUI","≤ 10 m",IF(MID(REFERENCEMENT_FACADE[[#This Row],[≤ 9 m (situation a à c)]],1,3)="OUI","≤ 9 m",IF(MID(REFERENCEMENT_FACADE[[#This Row],[≤ 6 m (situation a à c)]],1,3)="OUI","≤ 6 m",""))))))))))),
CONCATENATE(IF(MID(REFERENCEMENT_FACADE[[#This Row],[≤ 50 m (situation a à c)]],1,3)="OUI","(Situation a à c) h≤ 50 m"&amp;CHAR(10),IF(MID(REFERENCEMENT_FACADE[[#This Row],[≤ 40 m (situation a à c)]],1,3)="OUI","(Situation a à c) h≤ 40 m"&amp;CHAR(10),IF(MID(REFERENCEMENT_FACADE[[#This Row],[≤ 36 m (situation a à c)]],1,3)="OUI","(Situation a à c) h≤ 36 m"&amp;CHAR(10),IF(MID(REFERENCEMENT_FACADE[[#This Row],[≤ 34 m (situation a à c)]],1,3)="OUI","(Situation a à c) h≤ 34 m"&amp;CHAR(10),IF(MID(REFERENCEMENT_FACADE[[#This Row],[≤ 28 m (situation a à c)]],1,3)="OUI","(Situation a à c) h≤ 28 m"&amp;CHAR(10),IF(MID(REFERENCEMENT_FACADE[[#This Row],[≤ 18 m (situation a à c)]],1,3)="OUI","(Situation a à c) h≤ 18 m"&amp;CHAR(10),IF(MID(REFERENCEMENT_FACADE[[#This Row],[≤ 15 m (situation a à c)]],1,3)="OUI","(Situation a à c) h≤ 15 m"&amp;CHAR(10),IF(MID(REFERENCEMENT_FACADE[[#This Row],[≤ 10 m (situation a à c)]],1,3)="OUI","(Situation a à c) h≤ 10 m"&amp;CHAR(10),IF(MID(REFERENCEMENT_FACADE[[#This Row],[≤ 9 m (situation a à c)]],1,3)="OUI","(Situation a à c) h≤ 9 m"&amp;CHAR(10),IF(MID(REFERENCEMENT_FACADE[[#This Row],[≤ 6 m (situation a à c)]],1,3)="OUI","(Situation a à c) h≤ 6 m"&amp;CHAR(10),"")))))))))),IF(MID(REFERENCEMENT_FACADE[[#This Row],[≤ 50 m (situation d)]],1,3)="OUI","(Situation d) h≤ 50 m",IF(MID(REFERENCEMENT_FACADE[[#This Row],[≤ 40 m (situation d)]],1,3)="OUI","(Situation d) h≤ 40 m",IF(MID(REFERENCEMENT_FACADE[[#This Row],[≤ 36 m (situation d)]],1,3)="OUI","(Situation d) h≤ 36 m",IF(MID(REFERENCEMENT_FACADE[[#This Row],[≤ 34 m (situation d)]],1,3)="OUI","(Situation d) h≤ 34 m",IF(MID(REFERENCEMENT_FACADE[[#This Row],[≤ 28 m (situation d)]],1,3)="OUI","(Situation d) h≤ 28 m",IF(MID(REFERENCEMENT_FACADE[[#This Row],[≤ 18 m (situation d)]],1,3)="OUI","(Situation d) h≤ 18 m",IF(MID(REFERENCEMENT_FACADE[[#This Row],[≤ 15 m (situation d)]],1,3)="OUI","(Situation d) h≤ 15 m",IF(MID(REFERENCEMENT_FACADE[[#This Row],[≤ 10 m (situation d)]],1,3)="OUI","(Situation d) h≤ 10 m",IF(MID(REFERENCEMENT_FACADE[[#This Row],[≤ 9 m (situation d)]],1,3)="OUI","(Situation d) h≤ 9 m",IF(MID(REFERENCEMENT_FACADE[[#This Row],[≤ 6 m (situation d)]],1,3)="OUI","(Situation d) h≤ 6 m",""))))))))))))</f>
        <v>(Situation a à c) h≤ 18 m
(Situation d) h≤ 10 m</v>
      </c>
      <c r="CM83" s="212" t="str">
        <f>IF(OR(RECH_HAUTEUR=FALSE,HAUT_VISEE="",SITUA_VISEE=""),REFERENCEMENT_FACADE[[#This Row],[Cas où rien n''est sélectionné en hauteur]],
IF((HAUT_VISEE&lt;=6),IF(OR(MID(SITUA_VISEE,1,1)="a",MID(SITUA_VISEE,1,1)="b",MID(SITUA_VISEE,1,1)="c"),REFERENCEMENT_FACADE[[#This Row],[≤ 6 m (a à c)]],REFERENCEMENT_FACADE[[#This Row],[≤ 6 m (d)]]),
IF(AND(6&lt;HAUT_VISEE,HAUT_VISEE&lt;=9),IF(OR(MID(SITUA_VISEE,1,1)="a",MID(SITUA_VISEE,1,1)="b",MID(SITUA_VISEE,1,1)="c"),REFERENCEMENT_FACADE[[#This Row],[≤ 9 m (a à c)]],REFERENCEMENT_FACADE[[#This Row],[≤ 9 m (d)]]),
IF(AND(9&lt;HAUT_VISEE,HAUT_VISEE&lt;=10),IF(OR(MID(SITUA_VISEE,1,1)="a",MID(SITUA_VISEE,1,1)="b",MID(SITUA_VISEE,1,1)="c"),REFERENCEMENT_FACADE[[#This Row],[≤ 10 m (a à c)]],REFERENCEMENT_FACADE[[#This Row],[≤ 10 m (d)]]),
IF(AND(10&lt;HAUT_VISEE,HAUT_VISEE&lt;=18),IF(OR(MID(SITUA_VISEE,1,1)="a",MID(SITUA_VISEE,1,1)="b",MID(SITUA_VISEE,1,1)="c"),REFERENCEMENT_FACADE[[#This Row],[≤ 18 m (a à c)]],REFERENCEMENT_FACADE[[#This Row],[≤ 18 m (d)]]),
IF(AND(18&lt;HAUT_VISEE,HAUT_VISEE&lt;=28),IF(OR(MID(SITUA_VISEE,1,1)="a",MID(SITUA_VISEE,1,1)="b",MID(SITUA_VISEE,1,1)="c"),REFERENCEMENT_FACADE[[#This Row],[≤ 28 m (a à c)]],REFERENCEMENT_FACADE[[#This Row],[≤ 28 m (d)]]),
IF(AND(28&lt;HAUT_VISEE,HAUT_VISEE&lt;=34),IF(OR(MID(SITUA_VISEE,1,1)="a",MID(SITUA_VISEE,1,1)="b",MID(SITUA_VISEE,1,1)="c"),REFERENCEMENT_FACADE[[#This Row],[≤ 34 m (a à c)]],REFERENCEMENT_FACADE[[#This Row],[≤ 34 m (d)]]),
IF(AND(34&lt;HAUT_VISEE,HAUT_VISEE&lt;=36),IF(OR(MID(SITUA_VISEE,1,1)="a",MID(SITUA_VISEE,1,1)="b",MID(SITUA_VISEE,1,1)="c"),REFERENCEMENT_FACADE[[#This Row],[≤ 36 m (a à c)]],REFERENCEMENT_FACADE[[#This Row],[≤ 36 m (d)]]),
IF(AND(36&lt;HAUT_VISEE,HAUT_VISEE&lt;=40),IF(OR(MID(SITUA_VISEE,1,1)="a",MID(SITUA_VISEE,1,1)="b",MID(SITUA_VISEE,1,1)="c"),REFERENCEMENT_FACADE[[#This Row],[≤ 40 m (a à c)]],REFERENCEMENT_FACADE[[#This Row],[≤ 40 m (d)]]),
IF(AND(40&lt;HAUT_VISEE,HAUT_VISEE&lt;=50),IF(OR(MID(SITUA_VISEE,1,1)="a",MID(SITUA_VISEE,1,1)="b",MID(SITUA_VISEE,1,1)="c"),REFERENCEMENT_FACADE[[#This Row],[≤ 50 m (a à c)]],REFERENCEMENT_FACADE[[#This Row],[≤ 50 m (d)]])))))))))))</f>
        <v>Nb : Le critère de recherche par hauteur n'étant pas coché ou les données (hauteur ou situation) n'étant pas saisies, l'utilisateur est alerté qu'il peut exister des limites de hauteurs et des dispositions particulières données dans le référentiel technique du procédé qui ne sont pas affichées. 
Le logiciel peut les faire apparaitre, pour ce faire : 
 - la case de recherche en fonction de la hauteur doit être cochée ;
 - les données de hauteur ET de situation du bâtiment doivent être saisies.</v>
      </c>
      <c r="CN83" s="213">
        <f ca="1">REFERENCEMENT_FACADE[[#This Row],[VALIDITE]]</f>
        <v>1</v>
      </c>
      <c r="CO83" s="212">
        <f>IF(RECH_SUPPORT=TRUE,IF(MID(REFERENCEMENT_FACADE[[#This Row],[Colonne support visé]],1,3)="OUI",1,IF(OR(MID(REFERENCEMENT_FACADE[[#This Row],[Colonne support visé]],1,3)="non",MID(REFERENCEMENT_FACADE[[#This Row],[Colonne support visé]],1,2)="SO"),0,0)),1)</f>
        <v>1</v>
      </c>
      <c r="CP83" s="212">
        <f>IF(RECH_HAUTEUR=FALSE,1,IF(AND(MID(REFERENCEMENT_FACADE[[#This Row],[Colonne situation visé]],1,3)="oui",HAUT_VISEE&lt;=REFERENCEMENT_FACADE[[#This Row],[LIMITATION DE HAUTEUR DE FACADE]],HAUT_VISEE&lt;&gt;"",SITUA_VISEE&lt;&gt;""),1,IF(MID(REFERENCEMENT_FACADE[[#This Row],[Colonne situation visé]],1,3)="non",0,"ERREUR")))</f>
        <v>1</v>
      </c>
      <c r="CQ83" s="212">
        <f>IF(RECH_CATEGORIE=FALSE,1,IF(REFERENCEMENT_FACADE[[#This Row],[Colonne catégorie visée]]="ERREUR",0,IF(AND(RECH_CATEGORIE=TRUE,MATCH(VALUE(LEFT(REFERENCEMENT_FACADE[[#This Row],[Colonne zone visée]],1)),LISTE_ZONE_SISMIQUE,0)&gt;=MATCH(ZONE_SIS_VISEE,LISTE_ZONE_SISMIQUE,0),MATCH(REFERENCEMENT_FACADE[[#This Row],[Colonne catégorie visée]],LISTE_CATEGORIE_BATIMENT,0)&gt;=MATCH(CATEG_VISEE,LISTE_CATEGORIE_BATIMENT,0)),1,0)))</f>
        <v>1</v>
      </c>
      <c r="CR83" s="212">
        <f ca="1">IF(REFERENCEMENT_FACADE[[#This Row],[Eligibilité procédé]]&lt;&gt;0,COUNTIF(REFERENCEMENT_FACADE[Eligibilité procédé],"&lt;="&amp;REFERENCEMENT_FACADE[[#This Row],[Eligibilité procédé]])-COUNTIF(REFERENCEMENT_FACADE[Eligibilité procédé],"=0"),ROWS(REFERENCEMENT_FACADE[Ordre]))</f>
        <v>62</v>
      </c>
      <c r="CS83" s="212">
        <f ca="1">IF(COUNTIF((REFERENCEMENT_FACADE[[#This Row],[Validité]:[zone de simicité]]),"&lt;&gt;"&amp;"")=SUM(REFERENCEMENT_FACADE[[#This Row],[Validité]:[zone de simicité]]),ROW(REFERENCEMENT_FACADE[[#This Row],[zone de simicité]]),"")</f>
        <v>83</v>
      </c>
      <c r="CT83" s="212" t="str">
        <f>CONCATENATE(REFERENCEMENT_FACADE[[#This Row],[TYPE DE DOCUMENT DE REFERENCE]]," ",REFERENCEMENT_FACADE[[#This Row],[REF]]," du procédé ",REFERENCEMENT_FACADE[[#This Row],[NOM COMMERCIAL DU PROCEDE]]," : vise la pose sur : ",IF(MID(REFERENCEMENT_FACADE[[#This Row],[COB (NF DTU 31.2)]],1,3)="OUI","COB (NF DTU 31.2) ; ",""),IF(MID(REFERENCEMENT_FACADE[[#This Row],[CLT (Sous AT/DTA)]],1,3)="OUI","CLT (Sous AT/DTA)) ; ",""),IF(MID(REFERENCEMENT_FACADE[[#This Row],[FOB (NF DTU 31.4)]],1,3)="OUI","FOB (NF DTU 31.4) ; ",""),IF(MID(REFERENCEMENT_FACADE[[#This Row],[FOB (Sous AT/DTA/ATEx)]],1,3)="OUI","FOB (Sous AT/DTA/ATEx) ; ",""),"pour une hauteur max de ",REFERENCEMENT_FACADE[[#This Row],[LIMITATION DE HAUTEUR DE FACADE]],"m")</f>
        <v>Appréciation Technique de Transition 20/013_v1 du procédé Max® Exterior
Max® Universal
Ossature Bois ME 07 FR : vise la pose sur : COB (NF DTU 31.2) ; CLT (Sous AT/DTA)) ; pour une hauteur max de 18m</v>
      </c>
    </row>
    <row r="84" spans="1:98" s="5" customFormat="1" ht="216" x14ac:dyDescent="0.3">
      <c r="A84" s="141">
        <v>44427</v>
      </c>
      <c r="B84" s="43" t="s">
        <v>124</v>
      </c>
      <c r="C84" s="125" t="s">
        <v>1590</v>
      </c>
      <c r="D84" s="43" t="s">
        <v>1713</v>
      </c>
      <c r="E84" s="43" t="s">
        <v>242</v>
      </c>
      <c r="F84" s="43" t="s">
        <v>76</v>
      </c>
      <c r="G84" s="44" t="s">
        <v>77</v>
      </c>
      <c r="H84" s="52" t="s">
        <v>27</v>
      </c>
      <c r="I84" s="82" t="s">
        <v>9</v>
      </c>
      <c r="J84" s="38" t="s">
        <v>10</v>
      </c>
      <c r="K84" s="39" t="s">
        <v>10</v>
      </c>
      <c r="L84" s="68" t="str">
        <f>IF(REFERENCEMENT_FACADE[[#This Row],[Charpente bois (NF DTU 31.1)]]="OUI","SO",IF(OR(REFERENCEMENT_FACADE[[#This Row],[FOB (Sous AT/DTA/ATEx)]]="OUI",REFERENCEMENT_FACADE[[#This Row],[FOB (NF DTU 31.4)]]="OUI"),"OUI","SO"))</f>
        <v>SO</v>
      </c>
      <c r="M84" s="65" t="s">
        <v>164</v>
      </c>
      <c r="N84" s="42" t="s">
        <v>9</v>
      </c>
      <c r="O84" s="43" t="s">
        <v>9</v>
      </c>
      <c r="P84" s="43" t="s">
        <v>9</v>
      </c>
      <c r="Q84" s="43" t="s">
        <v>357</v>
      </c>
      <c r="R84" s="43" t="s">
        <v>357</v>
      </c>
      <c r="S84" s="43" t="s">
        <v>10</v>
      </c>
      <c r="T84" s="43" t="s">
        <v>10</v>
      </c>
      <c r="U84" s="43" t="s">
        <v>10</v>
      </c>
      <c r="V84" s="43" t="s">
        <v>10</v>
      </c>
      <c r="W84" s="44" t="s">
        <v>10</v>
      </c>
      <c r="X84" s="45" t="s">
        <v>9</v>
      </c>
      <c r="Y84" s="43" t="s">
        <v>357</v>
      </c>
      <c r="Z84" s="43" t="s">
        <v>357</v>
      </c>
      <c r="AA84" s="43" t="s">
        <v>10</v>
      </c>
      <c r="AB84" s="43" t="s">
        <v>10</v>
      </c>
      <c r="AC84" s="43" t="s">
        <v>10</v>
      </c>
      <c r="AD84" s="43" t="s">
        <v>10</v>
      </c>
      <c r="AE84" s="43" t="s">
        <v>10</v>
      </c>
      <c r="AF84" s="43" t="s">
        <v>10</v>
      </c>
      <c r="AG84" s="44" t="s">
        <v>10</v>
      </c>
      <c r="AH84" s="163" t="s">
        <v>736</v>
      </c>
      <c r="AI84" s="164"/>
      <c r="AJ84" s="120" t="s">
        <v>1715</v>
      </c>
      <c r="AK84" s="120" t="s">
        <v>1715</v>
      </c>
      <c r="AL84" s="120" t="s">
        <v>1715</v>
      </c>
      <c r="AM84" s="120" t="s">
        <v>1720</v>
      </c>
      <c r="AN84" s="120" t="s">
        <v>1720</v>
      </c>
      <c r="AO84" s="41"/>
      <c r="AP84" s="41"/>
      <c r="AQ84" s="41"/>
      <c r="AR84" s="41"/>
      <c r="AS84" s="41"/>
      <c r="AT84" s="120" t="s">
        <v>1715</v>
      </c>
      <c r="AU84" s="120" t="s">
        <v>1720</v>
      </c>
      <c r="AV84" s="120" t="s">
        <v>1720</v>
      </c>
      <c r="AW84" s="41"/>
      <c r="AX84" s="41"/>
      <c r="AY84" s="41"/>
      <c r="AZ84" s="41"/>
      <c r="BA84" s="41"/>
      <c r="BB84" s="41"/>
      <c r="BC84" s="41"/>
      <c r="BD84" s="84" t="s">
        <v>1408</v>
      </c>
      <c r="BE84" s="42">
        <v>4</v>
      </c>
      <c r="BF84" s="43" t="s">
        <v>328</v>
      </c>
      <c r="BG84" s="43" t="s">
        <v>328</v>
      </c>
      <c r="BH84" s="43" t="s">
        <v>328</v>
      </c>
      <c r="BI84" s="84" t="s">
        <v>364</v>
      </c>
      <c r="BJ84" s="40" t="s">
        <v>1394</v>
      </c>
      <c r="BK84" s="153" t="s">
        <v>172</v>
      </c>
      <c r="BL84" s="42">
        <v>0</v>
      </c>
      <c r="BM84" s="43" t="s">
        <v>77</v>
      </c>
      <c r="BN84" s="43" t="s">
        <v>238</v>
      </c>
      <c r="BO84" s="43" t="s">
        <v>726</v>
      </c>
      <c r="BP84" s="129" t="s">
        <v>83</v>
      </c>
      <c r="BQ84" s="87">
        <v>44105</v>
      </c>
      <c r="BR84" s="87">
        <v>45931</v>
      </c>
      <c r="BS84" s="123">
        <f ca="1">+(REFERENCEMENT_FACADE[[#This Row],[AVIS LIMITE AU / VALIDITE]]&gt;=TODAY())*1</f>
        <v>1</v>
      </c>
      <c r="BT84" s="43" t="s">
        <v>27</v>
      </c>
      <c r="BU84" s="43" t="str">
        <f ca="1">IF(REFERENCEMENT_FACADE[[#This Row],[ -&gt; AT/DTA : Sur liste verte C2p (OUI/NON)
-&gt; ATex (Avis favorable / Avis défavorable)
-&gt; Autre : SO]]&lt;&gt;"",IF(AND(OR(REFERENCEMENT_FACADE[[#This Row],[ -&gt; AT/DTA : Sur liste verte C2p (OUI/NON)
-&gt; ATex (Avis favorable / Avis défavorable)
-&gt; Autre : SO]]="OUI",REFERENCEMENT_FACADE[[#This Row],[ -&gt; AT/DTA : Sur liste verte C2p (OUI/NON)
-&gt; ATex (Avis favorable / Avis défavorable)
-&gt; Autre : SO]]="FAVORABLE",REFERENCEMENT_FACADE[[#This Row],[ -&gt; AT/DTA : Sur liste verte C2p (OUI/NON)
-&gt; ATex (Avis favorable / Avis défavorable)
-&gt; Autre : SO]]="SO
(DTU)",REFERENCEMENT_FACADE[[#This Row],[ -&gt; AT/DTA : Sur liste verte C2p (OUI/NON)
-&gt; ATex (Avis favorable / Avis défavorable)
-&gt; Autre : SO]]="SO 
(RECO -RAGE)",REFERENCEMENT_FACADE[[#This Row],[ -&gt; AT/DTA : Sur liste verte C2p (OUI/NON)
-&gt; ATex (Avis favorable / Avis défavorable)
-&gt; Autre : SO]]="OUI AVEC UN SUIVI DU RETOUR D'EXPERIENCE",
REFERENCEMENT_FACADE[[#This Row],[ -&gt; AT/DTA : Sur liste verte C2p (OUI/NON)
-&gt; ATex (Avis favorable / Avis défavorable)
-&gt; Autre : SO]]="SO 
(RP)"),REFERENCEMENT_FACADE[[#This Row],[VALIDITE]]=1),"TC",IF(REFERENCEMENT_FACADE[[#This Row],[VALIDITE]]=0,"TNC"&amp;CHAR(10)&amp;"(L'évaluation technique n'est plus valide)",IF(REFERENCEMENT_FACADE[[#This Row],[TYPE DE DOCUMENT DE REFERENCE]]="Appréciation Technique de Transition","TNC"&amp;CHAR(10)&amp;"(Les Appréciations Techniques de Transition ne sont pas reconnues en technique courante)",IF(REFERENCEMENT_FACADE[[#This Row],[ -&gt; AT/DTA : Sur liste verte C2p (OUI/NON)
-&gt; ATex (Avis favorable / Avis défavorable)
-&gt; Autre : SO]]="NON (EVALUATION RECENTE)","TNC"&amp;CHAR(10)&amp;"(Non sur liste verte de la C2p à date de référencement / EVALUATION RECENTE)","TNC"&amp;CHAR(10)&amp;"(N'est pas sur liste verte de la C2p à date du référencement)")))))</f>
        <v>TNC
(Les Appréciations Techniques de Transition ne sont pas reconnues en technique courante)</v>
      </c>
      <c r="BV84" s="44" t="s">
        <v>1380</v>
      </c>
      <c r="BW84" s="137"/>
      <c r="BX84" s="138"/>
      <c r="BY84" s="44"/>
      <c r="BZ84" s="57" t="s">
        <v>656</v>
      </c>
      <c r="CA84" s="134" t="s">
        <v>727</v>
      </c>
      <c r="CB84" s="136"/>
      <c r="CC84" s="48" t="str">
        <f>IF(OR(REFERENCEMENT_FACADE[[#This Row],[TYPE DE DOCUMENT DE REFERENCE]]="Document Technique d'Application (DTA)",REFERENCEMENT_FACADE[[#This Row],[TYPE DE DOCUMENT DE REFERENCE]]="Avis Technique"),CONCATENATE("https://evaluation.cstb.fr/fr/avis-technique/detail/",SUBSTITUTE(REFERENCEMENT_FACADE[[#This Row],[REF]],"/","-"),"/"),IF(REFERENCEMENT_FACADE[[#This Row],[TYPE DE DOCUMENT DE REFERENCE]]=("Appréciation Technique d'Expérimentation (ATEx cas a)"),CONCATENATE("https://evaluation.cstb.fr/fr/appreciation-technique-expertise-atex/detail/",SUBSTITUTE(REFERENCEMENT_FACADE[[#This Row],[REF]],"_","-"),"/"),CONCATENATE("https://evaluation.cstb.fr/fr/appreciation-technique-transition-att/download/att-",SUBSTITUTE(SUBSTITUTE(REFERENCEMENT_FACADE[[#This Row],[REF]],"/","-"),"_","-"),"/")))</f>
        <v>https://evaluation.cstb.fr/fr/appreciation-technique-transition-att/download/att-20-012-v1/</v>
      </c>
      <c r="CD84" s="48"/>
      <c r="CE84" s="48" t="str">
        <f>CONCATENATE(IF(REFERENCEMENT_FACADE[[#This Row],[Ancienne version]]=""," ",CONCATENATE(IF(OR(REFERENCEMENT_FACADE[[#This Row],[TYPE DE DOCUMENT DE REFERENCE]]="Avis Technique",REFERENCEMENT_FACADE[[#This Row],[TYPE DE DOCUMENT DE REFERENCE]]="ATEx"),"L'","Le "),REFERENCEMENT_FACADE[[#This Row],[TYPE DE DOCUMENT DE REFERENCE]]," n°",REFERENCEMENT_FACADE[[#This Row],[REF]]," annule et remplace ",IF(OR(REFERENCEMENT_FACADE[[#This Row],[TYPE DE DOCUMENT DE REFERENCE]]="Avis Technique",REFERENCEMENT_FACADE[[#This Row],[TYPE DE DOCUMENT DE REFERENCE]]="ATEx"),"l' ","le "),REFERENCEMENT_FACADE[[#This Row],[TYPE DE DOCUMENT DE REFERENCE]]," n° ",REFERENCEMENT_FACADE[[#This Row],[Ancienne version]])),
IF(AND(REFERENCEMENT_FACADE[[#This Row],[Ancienne version]]&lt;&gt;"",REFERENCEMENT_FACADE[[#This Row],[ -&gt; AT/DTA : Sur liste verte C2p (OUI/NON)
-&gt; ATex (Avis favorable / Avis défavorable)
-&gt; Autre : SO]]="OUI"),CHAR(10),""),
IF(REFERENCEMENT_FACADE[[#This Row],[ -&gt; AT/DTA : Sur liste verte C2p (OUI/NON)
-&gt; ATex (Avis favorable / Avis défavorable)
-&gt; Autre : SO]]="OUI","Sur liste verte de la C2p à la date du référencement",""))</f>
        <v xml:space="preserve"> </v>
      </c>
      <c r="CF84" s="48" t="str">
        <f>IF((SUPP_VISE=LISTES!$Q$2),REFERENCEMENT_FACADE[[#This Row],[Charpente bois (NF DTU 31.1)]],
IF((SUPP_VISE=LISTES!$Q$3),REFERENCEMENT_FACADE[[#This Row],[COB (NF DTU 31.2)]],
IF((SUPP_VISE=LISTES!$Q$4),REFERENCEMENT_FACADE[[#This Row],[FOB (NF DTU 31.4)]],
IF((SUPP_VISE=LISTES!$Q$5),REFERENCEMENT_FACADE[[#This Row],[FOB (Sous AT/DTA/ATEx)]],
IF((SUPP_VISE=LISTES!$Q$6),REFERENCEMENT_FACADE[[#This Row],[FOB (NF DTU 31.4 et/ou Sous AT/DTA/Atex)]],
IF((SUPP_VISE=LISTES!$Q$7),REFERENCEMENT_FACADE[[#This Row],[CLT (Sous AT/DTA)]],"ERREUR"))))))</f>
        <v>ERREUR</v>
      </c>
      <c r="CG84" s="48" t="str">
        <f>IF((HAUT_VISEE&lt;=6),IF(OR(MID(SITUA_VISEE,1,1)="a",MID(SITUA_VISEE,1,1)="b",MID(SITUA_VISEE,1,1)="c"),REFERENCEMENT_FACADE[[#This Row],[≤ 6 m (situation a à c)]],REFERENCEMENT_FACADE[[#This Row],[≤ 6 m (situation d)]]),
IF(AND(6&lt;HAUT_VISEE,HAUT_VISEE&lt;=9),IF(OR(MID(SITUA_VISEE,1,1)="a",MID(SITUA_VISEE,1,1)="b",MID(SITUA_VISEE,1,1)="c"),REFERENCEMENT_FACADE[[#This Row],[≤ 9 m (situation a à c)]],REFERENCEMENT_FACADE[[#This Row],[≤ 9 m (situation d)]]),
IF(AND(9&lt;HAUT_VISEE,HAUT_VISEE&lt;=10),IF(OR(MID(SITUA_VISEE,1,1)="a",MID(SITUA_VISEE,1,1)="b",MID(SITUA_VISEE,1,1)="c"),REFERENCEMENT_FACADE[[#This Row],[≤ 10 m (situation a à c)]],REFERENCEMENT_FACADE[[#This Row],[≤ 10 m (situation d)]]),
IF(AND(10&lt;HAUT_VISEE,HAUT_VISEE&lt;=18),IF(OR(MID(SITUA_VISEE,1,1)="a",MID(SITUA_VISEE,1,1)="b",MID(SITUA_VISEE,1,1)="c"),REFERENCEMENT_FACADE[[#This Row],[≤ 15 m (situation a à c)]],REFERENCEMENT_FACADE[[#This Row],[≤ 15 m (situation d)]]),
IF(AND(10&lt;HAUT_VISEE,HAUT_VISEE&lt;=18),IF(OR(MID(SITUA_VISEE,1,1)="a",MID(SITUA_VISEE,1,1)="b",MID(SITUA_VISEE,1,1)="c"),REFERENCEMENT_FACADE[[#This Row],[≤ 18 m (situation a à c)]],REFERENCEMENT_FACADE[[#This Row],[≤ 18 m (situation d)]]),
IF(AND(18&lt;HAUT_VISEE,HAUT_VISEE&lt;=28),IF(OR(MID(SITUA_VISEE,1,1)="a",MID(SITUA_VISEE,1,1)="b",MID(SITUA_VISEE,1,1)="c"),REFERENCEMENT_FACADE[[#This Row],[≤ 28 m (situation a à c)]],REFERENCEMENT_FACADE[[#This Row],[≤ 28 m (situation d)]]),
IF(AND(28&lt;HAUT_VISEE,HAUT_VISEE&lt;=34),IF(OR(MID(SITUA_VISEE,1,1)="a",MID(SITUA_VISEE,1,1)="b",MID(SITUA_VISEE,1,1)="c"),REFERENCEMENT_FACADE[[#This Row],[≤ 34 m (situation a à c)]],REFERENCEMENT_FACADE[[#This Row],[≤ 34 m (situation d)]]),
IF(AND(34&lt;HAUT_VISEE,HAUT_VISEE&lt;=36),IF(OR(MID(SITUA_VISEE,1,1)="a",MID(SITUA_VISEE,1,1)="b",MID(SITUA_VISEE,1,1)="c"),REFERENCEMENT_FACADE[[#This Row],[≤ 36 m (situation a à c)]],REFERENCEMENT_FACADE[[#This Row],[≤ 36 m (situation d)]]),
IF(AND(36&lt;HAUT_VISEE,HAUT_VISEE&lt;=40),IF(OR(MID(SITUA_VISEE,1,1)="a",MID(SITUA_VISEE,1,1)="b",MID(SITUA_VISEE,1,1)="c"),REFERENCEMENT_FACADE[[#This Row],[≤ 40 m (situation a à c)]],REFERENCEMENT_FACADE[[#This Row],[≤ 40 m (situation d)]]),
IF(AND(40&lt;HAUT_VISEE,HAUT_VISEE&lt;=50),IF(OR(MID(SITUA_VISEE,1,1)="a",MID(SITUA_VISEE,1,1)="b",MID(SITUA_VISEE,1,1)="c"),REFERENCEMENT_FACADE[[#This Row],[≤ 50 m (situation a à c)]],REFERENCEMENT_FACADE[[#This Row],[≤ 50 m (situation d)]]),"ERREUR"))))))))))</f>
        <v>OUI</v>
      </c>
      <c r="CH84" s="48">
        <f>IF(MID(SITUA_VISEE,1,1)="d",
IF(MID(REFERENCEMENT_FACADE[[#This Row],[≤ 50 m (situation d)]],1,3)="OUI",50,IF(MID(REFERENCEMENT_FACADE[[#This Row],[≤ 40 m (situation d)]],1,3)="OUI",40,IF(MID(REFERENCEMENT_FACADE[[#This Row],[≤ 36 m (situation d)]],1,3)="OUI",36,IF(MID(REFERENCEMENT_FACADE[[#This Row],[≤ 34 m (situation d)]],1,3)="OUI",34,IF(MID(REFERENCEMENT_FACADE[[#This Row],[≤ 28 m (situation d)]],1,3)="OUI",28,IF(MID(REFERENCEMENT_FACADE[[#This Row],[≤ 18 m (situation d)]],1,3)="OUI",18,IF(MID(REFERENCEMENT_FACADE[[#This Row],[≤ 15 m (situation d)]],1,3)="OUI",15,IF(MID(REFERENCEMENT_FACADE[[#This Row],[≤ 10 m (situation d)]],1,3)="OUI",10,IF(MID(REFERENCEMENT_FACADE[[#This Row],[≤ 9 m (situation d)]],1,3)="OUI",9,IF(MID(REFERENCEMENT_FACADE[[#This Row],[≤ 6 m (situation d)]],1,3)="OUI",6,"")))))))))),
IF(MID(REFERENCEMENT_FACADE[[#This Row],[≤ 50 m (situation a à c)]],1,3)="OUI",50,IF(MID(REFERENCEMENT_FACADE[[#This Row],[≤ 40 m (situation a à c)]],1,3)="OUI",40,IF(MID(REFERENCEMENT_FACADE[[#This Row],[≤ 36 m (situation a à c)]],1,3)="OUI",36,IF(MID(REFERENCEMENT_FACADE[[#This Row],[≤ 34 m (situation a à c)]],1,3)="OUI",34,IF(MID(REFERENCEMENT_FACADE[[#This Row],[≤ 28 m (situation a à c)]],1,3)="OUI",28,IF(MID(REFERENCEMENT_FACADE[[#This Row],[≤ 18 m (situation a à c)]],1,3)="OUI",18,IF(MID(REFERENCEMENT_FACADE[[#This Row],[≤ 15 m (situation a à c)]],1,3)="OUI",15,IF(MID(REFERENCEMENT_FACADE[[#This Row],[≤ 10 m (situation a à c)]],1,3)="OUI",10,IF(MID(REFERENCEMENT_FACADE[[#This Row],[≤ 9 m (situation a à c)]],1,3)="OUI",9,IF(MID(REFERENCEMENT_FACADE[[#This Row],[≤ 6 m (situation a à c)]],1,3)="OUI",6,"")))))))))))</f>
        <v>18</v>
      </c>
      <c r="CI84" s="48" t="str">
        <f>IF(RECH_CATEGORIE=TRUE,IF((CATEG_VISEE=LISTES!$O$2),REFERENCEMENT_FACADE[[#This Row],[I]],
IF((CATEG_VISEE=LISTES!$O$3),REFERENCEMENT_FACADE[[#This Row],[II]],
IF((CATEG_VISEE=LISTES!$O$4),REFERENCEMENT_FACADE[[#This Row],[III]],
IF((CATEG_VISEE=LISTES!$O$5),REFERENCEMENT_FACADE[[#This Row],[IV]],"ERREUR")))),
REFERENCEMENT_FACADE[[#This Row],[I]]&amp;CHAR(10)&amp;REFERENCEMENT_FACADE[[#This Row],[II]]&amp;CHAR(10)&amp;REFERENCEMENT_FACADE[[#This Row],[III]]&amp;CHAR(10)&amp;REFERENCEMENT_FACADE[[#This Row],[IV]])</f>
        <v>4
4**
4**
4**</v>
      </c>
      <c r="CJ84" s="48" t="str">
        <f>IF(RECH_CATEGORIE=TRUE,IF(OR(REFERENCEMENT_FACADE[[#This Row],[I]]="NC",REFERENCEMENT_FACADE[[#This Row],[II]]="NC",REFERENCEMENT_FACADE[[#This Row],[III]]="NC",REFERENCEMENT_FACADE[[#This Row],[IV]]="NC"),"ERREUR",IF(MID(ZONE_SIS_VISEE,1,1)&lt;=MID(REFERENCEMENT_FACADE[[#This Row],[IV]],1,1),REFERENCEMENT_FACADE[[#Headers],[IV]],IF(MID(ZONE_SIS_VISEE,1,1)&lt;=MID(REFERENCEMENT_FACADE[[#This Row],[III]],1,1),REFERENCEMENT_FACADE[[#Headers],[III]],IF(MID(ZONE_SIS_VISEE,1,1)&lt;=MID(REFERENCEMENT_FACADE[[#This Row],[II]],1,1),REFERENCEMENT_FACADE[[#Headers],[II]],IF(MID(ZONE_SIS_VISEE,1,1)&lt;=MID(REFERENCEMENT_FACADE[[#This Row],[I]],1,1),REFERENCEMENT_FACADE[[#Headers],[I]],""))))),
REFERENCEMENT_FACADE[[#Headers],[I]]&amp;CHAR(10)&amp;REFERENCEMENT_FACADE[[#Headers],[II]]&amp;CHAR(10)&amp;REFERENCEMENT_FACADE[[#Headers],[III]]&amp;CHAR(10)&amp;REFERENCEMENT_FACADE[[#Headers],[IV]])</f>
        <v>I
II
III
IV</v>
      </c>
      <c r="CK84" s="48" t="str">
        <f>CONCATENATE(IF(MID(REFERENCEMENT_FACADE[[#This Row],[Charpente bois (NF DTU 31.1)]],1,3)="oui",LISTES!$Q$2,""),IF(AND(MID(REFERENCEMENT_FACADE[[#This Row],[COB (NF DTU 31.2)]],1,3)="oui",MID(REFERENCEMENT_FACADE[[#This Row],[Charpente bois (NF DTU 31.1)]],1,3)="oui")," / ",""),IF(MID(REFERENCEMENT_FACADE[[#This Row],[COB (NF DTU 31.2)]],1,3)="oui",LISTES!$Q$3,""),IF(OR(AND(MID(REFERENCEMENT_FACADE[[#This Row],[COB (NF DTU 31.2)]],1,3)="oui",MID(REFERENCEMENT_FACADE[[#This Row],[FOB (NF DTU 31.4)]],1,3)="oui"),AND(MID(REFERENCEMENT_FACADE[[#This Row],[COB (NF DTU 31.2)]],1,3)="oui",MID(REFERENCEMENT_FACADE[[#This Row],[CLT (Sous AT/DTA)]],1,3)="oui"))," / ",""),IF(MID(REFERENCEMENT_FACADE[[#This Row],[FOB (NF DTU 31.4)]],1,3)="oui",LISTES!$Q$4,""),IF(AND(MID(REFERENCEMENT_FACADE[[#This Row],[CLT (Sous AT/DTA)]],1,3)="oui",MID(REFERENCEMENT_FACADE[[#This Row],[FOB (NF DTU 31.4)]],1,3)="oui")," / ",""),IF(MID(REFERENCEMENT_FACADE[[#This Row],[CLT (Sous AT/DTA)]],1,3)="oui",LISTES!$Q$7,IF(MID(REFERENCEMENT_FACADE[[#This Row],[FOB (Sous AT/DTA/ATEx)]],1,3)="oui",LISTES!$Q$5,"")))</f>
        <v>COB (NF DTU 31.2) / CLT (Sous AT/DTA)</v>
      </c>
      <c r="CL84" s="48" t="str">
        <f>IF(AND(RECH_HAUTEUR=TRUE,HAUT_VISEE&lt;&gt;"",SITUA_VISEE&lt;&gt;""),IF(MID(SITUA_VISEE,1,1)="d",
IF(MID(REFERENCEMENT_FACADE[[#This Row],[≤ 50 m (situation d)]],1,3)="OUI","≤ 50 m",IF(MID(REFERENCEMENT_FACADE[[#This Row],[≤ 40 m (situation d)]],1,3)="OUI","≤ 40 m",IF(MID(REFERENCEMENT_FACADE[[#This Row],[≤ 36 m (situation d)]],1,3)="OUI","≤ 36 m",IF(MID(REFERENCEMENT_FACADE[[#This Row],[≤ 34 m (situation d)]],1,3)="OUI","≤ 34 m",IF(MID(REFERENCEMENT_FACADE[[#This Row],[≤ 28 m (situation d)]],1,3)="OUI","≤ 28 m",IF(MID(REFERENCEMENT_FACADE[[#This Row],[≤ 18 m (situation d)]],1,3)="OUI","≤ 18 m",IF(MID(REFERENCEMENT_FACADE[[#This Row],[≤ 15 m (situation d)]],1,3)="OUI","≤ 15 m",IF(MID(REFERENCEMENT_FACADE[[#This Row],[≤ 10 m (situation d)]],1,3)="OUI","≤ 10 m",IF(MID(REFERENCEMENT_FACADE[[#This Row],[≤ 9 m (situation d)]],1,3)="OUI","≤ 9 m",IF(MID(REFERENCEMENT_FACADE[[#This Row],[≤ 6 m (situation d)]],1,3)="OUI","≤ 6 m","")))))))))),
IF(MID(REFERENCEMENT_FACADE[[#This Row],[≤ 50 m (situation a à c)]],1,3)="OUI","≤ 50 m",IF(MID(REFERENCEMENT_FACADE[[#This Row],[≤ 40 m (situation a à c)]],1,3)="OUI","≤ 40 m",IF(MID(REFERENCEMENT_FACADE[[#This Row],[≤ 36 m (situation a à c)]],1,3)="OUI","≤ 36 m",IF(MID(REFERENCEMENT_FACADE[[#This Row],[≤ 34 m (situation a à c)]],1,3)="OUI","≤ 34 m",IF(MID(REFERENCEMENT_FACADE[[#This Row],[≤ 28 m (situation a à c)]],1,3)="OUI","≤ 28 m",IF(MID(REFERENCEMENT_FACADE[[#This Row],[≤ 18 m (situation a à c)]],1,3)="OUI","≤ 18 m",IF(MID(REFERENCEMENT_FACADE[[#This Row],[≤ 15 m (situation a à c)]],1,3)="OUI","≤ 15 m",IF(MID(REFERENCEMENT_FACADE[[#This Row],[≤ 10 m (situation a à c)]],1,3)="OUI","≤ 10 m",IF(MID(REFERENCEMENT_FACADE[[#This Row],[≤ 9 m (situation a à c)]],1,3)="OUI","≤ 9 m",IF(MID(REFERENCEMENT_FACADE[[#This Row],[≤ 6 m (situation a à c)]],1,3)="OUI","≤ 6 m",""))))))))))),
CONCATENATE(IF(MID(REFERENCEMENT_FACADE[[#This Row],[≤ 50 m (situation a à c)]],1,3)="OUI","(Situation a à c) h≤ 50 m"&amp;CHAR(10),IF(MID(REFERENCEMENT_FACADE[[#This Row],[≤ 40 m (situation a à c)]],1,3)="OUI","(Situation a à c) h≤ 40 m"&amp;CHAR(10),IF(MID(REFERENCEMENT_FACADE[[#This Row],[≤ 36 m (situation a à c)]],1,3)="OUI","(Situation a à c) h≤ 36 m"&amp;CHAR(10),IF(MID(REFERENCEMENT_FACADE[[#This Row],[≤ 34 m (situation a à c)]],1,3)="OUI","(Situation a à c) h≤ 34 m"&amp;CHAR(10),IF(MID(REFERENCEMENT_FACADE[[#This Row],[≤ 28 m (situation a à c)]],1,3)="OUI","(Situation a à c) h≤ 28 m"&amp;CHAR(10),IF(MID(REFERENCEMENT_FACADE[[#This Row],[≤ 18 m (situation a à c)]],1,3)="OUI","(Situation a à c) h≤ 18 m"&amp;CHAR(10),IF(MID(REFERENCEMENT_FACADE[[#This Row],[≤ 15 m (situation a à c)]],1,3)="OUI","(Situation a à c) h≤ 15 m"&amp;CHAR(10),IF(MID(REFERENCEMENT_FACADE[[#This Row],[≤ 10 m (situation a à c)]],1,3)="OUI","(Situation a à c) h≤ 10 m"&amp;CHAR(10),IF(MID(REFERENCEMENT_FACADE[[#This Row],[≤ 9 m (situation a à c)]],1,3)="OUI","(Situation a à c) h≤ 9 m"&amp;CHAR(10),IF(MID(REFERENCEMENT_FACADE[[#This Row],[≤ 6 m (situation a à c)]],1,3)="OUI","(Situation a à c) h≤ 6 m"&amp;CHAR(10),"")))))))))),IF(MID(REFERENCEMENT_FACADE[[#This Row],[≤ 50 m (situation d)]],1,3)="OUI","(Situation d) h≤ 50 m",IF(MID(REFERENCEMENT_FACADE[[#This Row],[≤ 40 m (situation d)]],1,3)="OUI","(Situation d) h≤ 40 m",IF(MID(REFERENCEMENT_FACADE[[#This Row],[≤ 36 m (situation d)]],1,3)="OUI","(Situation d) h≤ 36 m",IF(MID(REFERENCEMENT_FACADE[[#This Row],[≤ 34 m (situation d)]],1,3)="OUI","(Situation d) h≤ 34 m",IF(MID(REFERENCEMENT_FACADE[[#This Row],[≤ 28 m (situation d)]],1,3)="OUI","(Situation d) h≤ 28 m",IF(MID(REFERENCEMENT_FACADE[[#This Row],[≤ 18 m (situation d)]],1,3)="OUI","(Situation d) h≤ 18 m",IF(MID(REFERENCEMENT_FACADE[[#This Row],[≤ 15 m (situation d)]],1,3)="OUI","(Situation d) h≤ 15 m",IF(MID(REFERENCEMENT_FACADE[[#This Row],[≤ 10 m (situation d)]],1,3)="OUI","(Situation d) h≤ 10 m",IF(MID(REFERENCEMENT_FACADE[[#This Row],[≤ 9 m (situation d)]],1,3)="OUI","(Situation d) h≤ 9 m",IF(MID(REFERENCEMENT_FACADE[[#This Row],[≤ 6 m (situation d)]],1,3)="OUI","(Situation d) h≤ 6 m",""))))))))))))</f>
        <v>(Situation a à c) h≤ 18 m
(Situation d) h≤ 10 m</v>
      </c>
      <c r="CM84" s="48" t="str">
        <f>IF(OR(RECH_HAUTEUR=FALSE,HAUT_VISEE="",SITUA_VISEE=""),REFERENCEMENT_FACADE[[#This Row],[Cas où rien n''est sélectionné en hauteur]],
IF((HAUT_VISEE&lt;=6),IF(OR(MID(SITUA_VISEE,1,1)="a",MID(SITUA_VISEE,1,1)="b",MID(SITUA_VISEE,1,1)="c"),REFERENCEMENT_FACADE[[#This Row],[≤ 6 m (a à c)]],REFERENCEMENT_FACADE[[#This Row],[≤ 6 m (d)]]),
IF(AND(6&lt;HAUT_VISEE,HAUT_VISEE&lt;=9),IF(OR(MID(SITUA_VISEE,1,1)="a",MID(SITUA_VISEE,1,1)="b",MID(SITUA_VISEE,1,1)="c"),REFERENCEMENT_FACADE[[#This Row],[≤ 9 m (a à c)]],REFERENCEMENT_FACADE[[#This Row],[≤ 9 m (d)]]),
IF(AND(9&lt;HAUT_VISEE,HAUT_VISEE&lt;=10),IF(OR(MID(SITUA_VISEE,1,1)="a",MID(SITUA_VISEE,1,1)="b",MID(SITUA_VISEE,1,1)="c"),REFERENCEMENT_FACADE[[#This Row],[≤ 10 m (a à c)]],REFERENCEMENT_FACADE[[#This Row],[≤ 10 m (d)]]),
IF(AND(10&lt;HAUT_VISEE,HAUT_VISEE&lt;=18),IF(OR(MID(SITUA_VISEE,1,1)="a",MID(SITUA_VISEE,1,1)="b",MID(SITUA_VISEE,1,1)="c"),REFERENCEMENT_FACADE[[#This Row],[≤ 18 m (a à c)]],REFERENCEMENT_FACADE[[#This Row],[≤ 18 m (d)]]),
IF(AND(18&lt;HAUT_VISEE,HAUT_VISEE&lt;=28),IF(OR(MID(SITUA_VISEE,1,1)="a",MID(SITUA_VISEE,1,1)="b",MID(SITUA_VISEE,1,1)="c"),REFERENCEMENT_FACADE[[#This Row],[≤ 28 m (a à c)]],REFERENCEMENT_FACADE[[#This Row],[≤ 28 m (d)]]),
IF(AND(28&lt;HAUT_VISEE,HAUT_VISEE&lt;=34),IF(OR(MID(SITUA_VISEE,1,1)="a",MID(SITUA_VISEE,1,1)="b",MID(SITUA_VISEE,1,1)="c"),REFERENCEMENT_FACADE[[#This Row],[≤ 34 m (a à c)]],REFERENCEMENT_FACADE[[#This Row],[≤ 34 m (d)]]),
IF(AND(34&lt;HAUT_VISEE,HAUT_VISEE&lt;=36),IF(OR(MID(SITUA_VISEE,1,1)="a",MID(SITUA_VISEE,1,1)="b",MID(SITUA_VISEE,1,1)="c"),REFERENCEMENT_FACADE[[#This Row],[≤ 36 m (a à c)]],REFERENCEMENT_FACADE[[#This Row],[≤ 36 m (d)]]),
IF(AND(36&lt;HAUT_VISEE,HAUT_VISEE&lt;=40),IF(OR(MID(SITUA_VISEE,1,1)="a",MID(SITUA_VISEE,1,1)="b",MID(SITUA_VISEE,1,1)="c"),REFERENCEMENT_FACADE[[#This Row],[≤ 40 m (a à c)]],REFERENCEMENT_FACADE[[#This Row],[≤ 40 m (d)]]),
IF(AND(40&lt;HAUT_VISEE,HAUT_VISEE&lt;=50),IF(OR(MID(SITUA_VISEE,1,1)="a",MID(SITUA_VISEE,1,1)="b",MID(SITUA_VISEE,1,1)="c"),REFERENCEMENT_FACADE[[#This Row],[≤ 50 m (a à c)]],REFERENCEMENT_FACADE[[#This Row],[≤ 50 m (d)]])))))))))))</f>
        <v>Nb : Le critère de recherche par hauteur n'étant pas coché ou les données (hauteur ou situation) n'étant pas saisies, l'utilisateur est alerté qu'il peut exister des limites de hauteurs et des dispositions particulières données dans le référentiel technique du procédé qui ne sont pas affichées. 
Le logiciel peut les faire apparaitre, pour ce faire : 
 - la case de recherche en fonction de la hauteur doit être cochée ;
 - les données de hauteur ET de situation du bâtiment doivent être saisies.</v>
      </c>
      <c r="CN84" s="117">
        <f ca="1">REFERENCEMENT_FACADE[[#This Row],[VALIDITE]]</f>
        <v>1</v>
      </c>
      <c r="CO84" s="48">
        <f>IF(RECH_SUPPORT=TRUE,IF(MID(REFERENCEMENT_FACADE[[#This Row],[Colonne support visé]],1,3)="OUI",1,IF(OR(MID(REFERENCEMENT_FACADE[[#This Row],[Colonne support visé]],1,3)="non",MID(REFERENCEMENT_FACADE[[#This Row],[Colonne support visé]],1,2)="SO"),0,0)),1)</f>
        <v>1</v>
      </c>
      <c r="CP84" s="48">
        <f>IF(RECH_HAUTEUR=FALSE,1,IF(AND(MID(REFERENCEMENT_FACADE[[#This Row],[Colonne situation visé]],1,3)="oui",HAUT_VISEE&lt;=REFERENCEMENT_FACADE[[#This Row],[LIMITATION DE HAUTEUR DE FACADE]],HAUT_VISEE&lt;&gt;"",SITUA_VISEE&lt;&gt;""),1,IF(MID(REFERENCEMENT_FACADE[[#This Row],[Colonne situation visé]],1,3)="non",0,"ERREUR")))</f>
        <v>1</v>
      </c>
      <c r="CQ84" s="48">
        <f>IF(RECH_CATEGORIE=FALSE,1,IF(REFERENCEMENT_FACADE[[#This Row],[Colonne catégorie visée]]="ERREUR",0,IF(AND(RECH_CATEGORIE=TRUE,MATCH(VALUE(LEFT(REFERENCEMENT_FACADE[[#This Row],[Colonne zone visée]],1)),LISTE_ZONE_SISMIQUE,0)&gt;=MATCH(ZONE_SIS_VISEE,LISTE_ZONE_SISMIQUE,0),MATCH(REFERENCEMENT_FACADE[[#This Row],[Colonne catégorie visée]],LISTE_CATEGORIE_BATIMENT,0)&gt;=MATCH(CATEG_VISEE,LISTE_CATEGORIE_BATIMENT,0)),1,0)))</f>
        <v>1</v>
      </c>
      <c r="CR84" s="48">
        <f ca="1">IF(REFERENCEMENT_FACADE[[#This Row],[Eligibilité procédé]]&lt;&gt;0,COUNTIF(REFERENCEMENT_FACADE[Eligibilité procédé],"&lt;="&amp;REFERENCEMENT_FACADE[[#This Row],[Eligibilité procédé]])-COUNTIF(REFERENCEMENT_FACADE[Eligibilité procédé],"=0"),ROWS(REFERENCEMENT_FACADE[Ordre]))</f>
        <v>63</v>
      </c>
      <c r="CS84" s="48">
        <f ca="1">IF(COUNTIF((REFERENCEMENT_FACADE[[#This Row],[Validité]:[zone de simicité]]),"&lt;&gt;"&amp;"")=SUM(REFERENCEMENT_FACADE[[#This Row],[Validité]:[zone de simicité]]),ROW(REFERENCEMENT_FACADE[[#This Row],[zone de simicité]]),"")</f>
        <v>84</v>
      </c>
      <c r="CT84" s="48" t="str">
        <f>CONCATENATE(REFERENCEMENT_FACADE[[#This Row],[TYPE DE DOCUMENT DE REFERENCE]]," ",REFERENCEMENT_FACADE[[#This Row],[REF]]," du procédé ",REFERENCEMENT_FACADE[[#This Row],[NOM COMMERCIAL DU PROCEDE]]," : vise la pose sur : ",IF(MID(REFERENCEMENT_FACADE[[#This Row],[COB (NF DTU 31.2)]],1,3)="OUI","COB (NF DTU 31.2) ; ",""),IF(MID(REFERENCEMENT_FACADE[[#This Row],[CLT (Sous AT/DTA)]],1,3)="OUI","CLT (Sous AT/DTA)) ; ",""),IF(MID(REFERENCEMENT_FACADE[[#This Row],[FOB (NF DTU 31.4)]],1,3)="OUI","FOB (NF DTU 31.4) ; ",""),IF(MID(REFERENCEMENT_FACADE[[#This Row],[FOB (Sous AT/DTA/ATEx)]],1,3)="OUI","FOB (Sous AT/DTA/ATEx) ; ",""),"pour une hauteur max de ",REFERENCEMENT_FACADE[[#This Row],[LIMITATION DE HAUTEUR DE FACADE]],"m")</f>
        <v>Appréciation Technique de Transition 20/012_v1 du procédé MEG
Fixation visible : vise la pose sur : COB (NF DTU 31.2) ; CLT (Sous AT/DTA)) ; pour une hauteur max de 18m</v>
      </c>
    </row>
    <row r="85" spans="1:98" s="5" customFormat="1" ht="216" x14ac:dyDescent="0.3">
      <c r="A85" s="141">
        <v>44427</v>
      </c>
      <c r="B85" s="43" t="s">
        <v>124</v>
      </c>
      <c r="C85" s="125" t="s">
        <v>1590</v>
      </c>
      <c r="D85" s="43" t="s">
        <v>1713</v>
      </c>
      <c r="E85" s="43" t="s">
        <v>242</v>
      </c>
      <c r="F85" s="43" t="s">
        <v>74</v>
      </c>
      <c r="G85" s="44" t="s">
        <v>75</v>
      </c>
      <c r="H85" s="86" t="s">
        <v>27</v>
      </c>
      <c r="I85" s="82" t="s">
        <v>9</v>
      </c>
      <c r="J85" s="38" t="s">
        <v>10</v>
      </c>
      <c r="K85" s="39" t="s">
        <v>10</v>
      </c>
      <c r="L85" s="68" t="str">
        <f>IF(REFERENCEMENT_FACADE[[#This Row],[Charpente bois (NF DTU 31.1)]]="OUI","SO",IF(OR(REFERENCEMENT_FACADE[[#This Row],[FOB (Sous AT/DTA/ATEx)]]="OUI",REFERENCEMENT_FACADE[[#This Row],[FOB (NF DTU 31.4)]]="OUI"),"OUI","SO"))</f>
        <v>SO</v>
      </c>
      <c r="M85" s="65" t="s">
        <v>9</v>
      </c>
      <c r="N85" s="42" t="s">
        <v>9</v>
      </c>
      <c r="O85" s="43" t="s">
        <v>9</v>
      </c>
      <c r="P85" s="43" t="s">
        <v>9</v>
      </c>
      <c r="Q85" s="43" t="s">
        <v>10</v>
      </c>
      <c r="R85" s="43" t="s">
        <v>10</v>
      </c>
      <c r="S85" s="43" t="s">
        <v>10</v>
      </c>
      <c r="T85" s="43" t="s">
        <v>10</v>
      </c>
      <c r="U85" s="43" t="s">
        <v>10</v>
      </c>
      <c r="V85" s="43" t="s">
        <v>10</v>
      </c>
      <c r="W85" s="44" t="s">
        <v>10</v>
      </c>
      <c r="X85" s="45" t="s">
        <v>9</v>
      </c>
      <c r="Y85" s="43" t="s">
        <v>10</v>
      </c>
      <c r="Z85" s="43" t="s">
        <v>10</v>
      </c>
      <c r="AA85" s="43" t="s">
        <v>10</v>
      </c>
      <c r="AB85" s="43" t="s">
        <v>10</v>
      </c>
      <c r="AC85" s="43" t="s">
        <v>10</v>
      </c>
      <c r="AD85" s="43" t="s">
        <v>10</v>
      </c>
      <c r="AE85" s="43" t="s">
        <v>10</v>
      </c>
      <c r="AF85" s="43" t="s">
        <v>10</v>
      </c>
      <c r="AG85" s="44" t="s">
        <v>10</v>
      </c>
      <c r="AH85" s="163"/>
      <c r="AI85" s="164"/>
      <c r="AJ85" s="120" t="s">
        <v>1726</v>
      </c>
      <c r="AK85" s="120" t="s">
        <v>1726</v>
      </c>
      <c r="AL85" s="120" t="s">
        <v>1726</v>
      </c>
      <c r="AM85" s="41"/>
      <c r="AN85" s="41"/>
      <c r="AO85" s="41"/>
      <c r="AP85" s="41"/>
      <c r="AQ85" s="41"/>
      <c r="AR85" s="41"/>
      <c r="AS85" s="41"/>
      <c r="AT85" s="120" t="s">
        <v>1726</v>
      </c>
      <c r="AU85" s="41"/>
      <c r="AV85" s="41"/>
      <c r="AW85" s="41"/>
      <c r="AX85" s="41"/>
      <c r="AY85" s="41"/>
      <c r="AZ85" s="41"/>
      <c r="BA85" s="41"/>
      <c r="BB85" s="41"/>
      <c r="BC85" s="41"/>
      <c r="BD85" s="84" t="s">
        <v>1408</v>
      </c>
      <c r="BE85" s="42">
        <v>4</v>
      </c>
      <c r="BF85" s="43">
        <v>4</v>
      </c>
      <c r="BG85" s="43">
        <v>4</v>
      </c>
      <c r="BH85" s="43">
        <v>4</v>
      </c>
      <c r="BI85" s="84"/>
      <c r="BJ85" s="40" t="s">
        <v>1394</v>
      </c>
      <c r="BK85" s="153" t="s">
        <v>172</v>
      </c>
      <c r="BL85" s="42">
        <v>0</v>
      </c>
      <c r="BM85" s="43" t="s">
        <v>75</v>
      </c>
      <c r="BN85" s="43" t="s">
        <v>238</v>
      </c>
      <c r="BO85" s="43" t="s">
        <v>730</v>
      </c>
      <c r="BP85" s="129" t="s">
        <v>83</v>
      </c>
      <c r="BQ85" s="87">
        <v>44136</v>
      </c>
      <c r="BR85" s="81">
        <v>45962</v>
      </c>
      <c r="BS85" s="123">
        <f ca="1">+(REFERENCEMENT_FACADE[[#This Row],[AVIS LIMITE AU / VALIDITE]]&gt;=TODAY())*1</f>
        <v>1</v>
      </c>
      <c r="BT85" s="43" t="s">
        <v>27</v>
      </c>
      <c r="BU85" s="43" t="str">
        <f ca="1">IF(REFERENCEMENT_FACADE[[#This Row],[ -&gt; AT/DTA : Sur liste verte C2p (OUI/NON)
-&gt; ATex (Avis favorable / Avis défavorable)
-&gt; Autre : SO]]&lt;&gt;"",IF(AND(OR(REFERENCEMENT_FACADE[[#This Row],[ -&gt; AT/DTA : Sur liste verte C2p (OUI/NON)
-&gt; ATex (Avis favorable / Avis défavorable)
-&gt; Autre : SO]]="OUI",REFERENCEMENT_FACADE[[#This Row],[ -&gt; AT/DTA : Sur liste verte C2p (OUI/NON)
-&gt; ATex (Avis favorable / Avis défavorable)
-&gt; Autre : SO]]="FAVORABLE",REFERENCEMENT_FACADE[[#This Row],[ -&gt; AT/DTA : Sur liste verte C2p (OUI/NON)
-&gt; ATex (Avis favorable / Avis défavorable)
-&gt; Autre : SO]]="SO
(DTU)",REFERENCEMENT_FACADE[[#This Row],[ -&gt; AT/DTA : Sur liste verte C2p (OUI/NON)
-&gt; ATex (Avis favorable / Avis défavorable)
-&gt; Autre : SO]]="SO 
(RECO -RAGE)",REFERENCEMENT_FACADE[[#This Row],[ -&gt; AT/DTA : Sur liste verte C2p (OUI/NON)
-&gt; ATex (Avis favorable / Avis défavorable)
-&gt; Autre : SO]]="OUI AVEC UN SUIVI DU RETOUR D'EXPERIENCE",
REFERENCEMENT_FACADE[[#This Row],[ -&gt; AT/DTA : Sur liste verte C2p (OUI/NON)
-&gt; ATex (Avis favorable / Avis défavorable)
-&gt; Autre : SO]]="SO 
(RP)"),REFERENCEMENT_FACADE[[#This Row],[VALIDITE]]=1),"TC",IF(REFERENCEMENT_FACADE[[#This Row],[VALIDITE]]=0,"TNC"&amp;CHAR(10)&amp;"(L'évaluation technique n'est plus valide)",IF(REFERENCEMENT_FACADE[[#This Row],[TYPE DE DOCUMENT DE REFERENCE]]="Appréciation Technique de Transition","TNC"&amp;CHAR(10)&amp;"(Les Appréciations Techniques de Transition ne sont pas reconnues en technique courante)",IF(REFERENCEMENT_FACADE[[#This Row],[ -&gt; AT/DTA : Sur liste verte C2p (OUI/NON)
-&gt; ATex (Avis favorable / Avis défavorable)
-&gt; Autre : SO]]="NON (EVALUATION RECENTE)","TNC"&amp;CHAR(10)&amp;"(Non sur liste verte de la C2p à date de référencement / EVALUATION RECENTE)","TNC"&amp;CHAR(10)&amp;"(N'est pas sur liste verte de la C2p à date du référencement)")))))</f>
        <v>TNC
(Les Appréciations Techniques de Transition ne sont pas reconnues en technique courante)</v>
      </c>
      <c r="BV85" s="44" t="s">
        <v>1380</v>
      </c>
      <c r="BW85" s="137"/>
      <c r="BX85" s="138"/>
      <c r="BY85" s="44"/>
      <c r="BZ85" s="57" t="s">
        <v>656</v>
      </c>
      <c r="CA85" s="134" t="s">
        <v>731</v>
      </c>
      <c r="CB85" s="136"/>
      <c r="CC85" s="48" t="str">
        <f>IF(OR(REFERENCEMENT_FACADE[[#This Row],[TYPE DE DOCUMENT DE REFERENCE]]="Document Technique d'Application (DTA)",REFERENCEMENT_FACADE[[#This Row],[TYPE DE DOCUMENT DE REFERENCE]]="Avis Technique"),CONCATENATE("https://evaluation.cstb.fr/fr/avis-technique/detail/",SUBSTITUTE(REFERENCEMENT_FACADE[[#This Row],[REF]],"/","-"),"/"),IF(REFERENCEMENT_FACADE[[#This Row],[TYPE DE DOCUMENT DE REFERENCE]]=("Appréciation Technique d'Expérimentation (ATEx cas a)"),CONCATENATE("https://evaluation.cstb.fr/fr/appreciation-technique-expertise-atex/detail/",SUBSTITUTE(REFERENCEMENT_FACADE[[#This Row],[REF]],"_","-"),"/"),CONCATENATE("https://evaluation.cstb.fr/fr/appreciation-technique-transition-att/download/att-",SUBSTITUTE(SUBSTITUTE(REFERENCEMENT_FACADE[[#This Row],[REF]],"/","-"),"_","-"),"/")))</f>
        <v>https://evaluation.cstb.fr/fr/appreciation-technique-transition-att/download/att-20-015-v1/</v>
      </c>
      <c r="CD85" s="48"/>
      <c r="CE85" s="48" t="str">
        <f>CONCATENATE(IF(REFERENCEMENT_FACADE[[#This Row],[Ancienne version]]=""," ",CONCATENATE(IF(OR(REFERENCEMENT_FACADE[[#This Row],[TYPE DE DOCUMENT DE REFERENCE]]="Avis Technique",REFERENCEMENT_FACADE[[#This Row],[TYPE DE DOCUMENT DE REFERENCE]]="ATEx"),"L'","Le "),REFERENCEMENT_FACADE[[#This Row],[TYPE DE DOCUMENT DE REFERENCE]]," n°",REFERENCEMENT_FACADE[[#This Row],[REF]]," annule et remplace ",IF(OR(REFERENCEMENT_FACADE[[#This Row],[TYPE DE DOCUMENT DE REFERENCE]]="Avis Technique",REFERENCEMENT_FACADE[[#This Row],[TYPE DE DOCUMENT DE REFERENCE]]="ATEx"),"l' ","le "),REFERENCEMENT_FACADE[[#This Row],[TYPE DE DOCUMENT DE REFERENCE]]," n° ",REFERENCEMENT_FACADE[[#This Row],[Ancienne version]])),
IF(AND(REFERENCEMENT_FACADE[[#This Row],[Ancienne version]]&lt;&gt;"",REFERENCEMENT_FACADE[[#This Row],[ -&gt; AT/DTA : Sur liste verte C2p (OUI/NON)
-&gt; ATex (Avis favorable / Avis défavorable)
-&gt; Autre : SO]]="OUI"),CHAR(10),""),
IF(REFERENCEMENT_FACADE[[#This Row],[ -&gt; AT/DTA : Sur liste verte C2p (OUI/NON)
-&gt; ATex (Avis favorable / Avis défavorable)
-&gt; Autre : SO]]="OUI","Sur liste verte de la C2p à la date du référencement",""))</f>
        <v xml:space="preserve"> </v>
      </c>
      <c r="CF85" s="48" t="str">
        <f>IF((SUPP_VISE=LISTES!$Q$2),REFERENCEMENT_FACADE[[#This Row],[Charpente bois (NF DTU 31.1)]],
IF((SUPP_VISE=LISTES!$Q$3),REFERENCEMENT_FACADE[[#This Row],[COB (NF DTU 31.2)]],
IF((SUPP_VISE=LISTES!$Q$4),REFERENCEMENT_FACADE[[#This Row],[FOB (NF DTU 31.4)]],
IF((SUPP_VISE=LISTES!$Q$5),REFERENCEMENT_FACADE[[#This Row],[FOB (Sous AT/DTA/ATEx)]],
IF((SUPP_VISE=LISTES!$Q$6),REFERENCEMENT_FACADE[[#This Row],[FOB (NF DTU 31.4 et/ou Sous AT/DTA/Atex)]],
IF((SUPP_VISE=LISTES!$Q$7),REFERENCEMENT_FACADE[[#This Row],[CLT (Sous AT/DTA)]],"ERREUR"))))))</f>
        <v>ERREUR</v>
      </c>
      <c r="CG85" s="48" t="str">
        <f>IF((HAUT_VISEE&lt;=6),IF(OR(MID(SITUA_VISEE,1,1)="a",MID(SITUA_VISEE,1,1)="b",MID(SITUA_VISEE,1,1)="c"),REFERENCEMENT_FACADE[[#This Row],[≤ 6 m (situation a à c)]],REFERENCEMENT_FACADE[[#This Row],[≤ 6 m (situation d)]]),
IF(AND(6&lt;HAUT_VISEE,HAUT_VISEE&lt;=9),IF(OR(MID(SITUA_VISEE,1,1)="a",MID(SITUA_VISEE,1,1)="b",MID(SITUA_VISEE,1,1)="c"),REFERENCEMENT_FACADE[[#This Row],[≤ 9 m (situation a à c)]],REFERENCEMENT_FACADE[[#This Row],[≤ 9 m (situation d)]]),
IF(AND(9&lt;HAUT_VISEE,HAUT_VISEE&lt;=10),IF(OR(MID(SITUA_VISEE,1,1)="a",MID(SITUA_VISEE,1,1)="b",MID(SITUA_VISEE,1,1)="c"),REFERENCEMENT_FACADE[[#This Row],[≤ 10 m (situation a à c)]],REFERENCEMENT_FACADE[[#This Row],[≤ 10 m (situation d)]]),
IF(AND(10&lt;HAUT_VISEE,HAUT_VISEE&lt;=18),IF(OR(MID(SITUA_VISEE,1,1)="a",MID(SITUA_VISEE,1,1)="b",MID(SITUA_VISEE,1,1)="c"),REFERENCEMENT_FACADE[[#This Row],[≤ 15 m (situation a à c)]],REFERENCEMENT_FACADE[[#This Row],[≤ 15 m (situation d)]]),
IF(AND(10&lt;HAUT_VISEE,HAUT_VISEE&lt;=18),IF(OR(MID(SITUA_VISEE,1,1)="a",MID(SITUA_VISEE,1,1)="b",MID(SITUA_VISEE,1,1)="c"),REFERENCEMENT_FACADE[[#This Row],[≤ 18 m (situation a à c)]],REFERENCEMENT_FACADE[[#This Row],[≤ 18 m (situation d)]]),
IF(AND(18&lt;HAUT_VISEE,HAUT_VISEE&lt;=28),IF(OR(MID(SITUA_VISEE,1,1)="a",MID(SITUA_VISEE,1,1)="b",MID(SITUA_VISEE,1,1)="c"),REFERENCEMENT_FACADE[[#This Row],[≤ 28 m (situation a à c)]],REFERENCEMENT_FACADE[[#This Row],[≤ 28 m (situation d)]]),
IF(AND(28&lt;HAUT_VISEE,HAUT_VISEE&lt;=34),IF(OR(MID(SITUA_VISEE,1,1)="a",MID(SITUA_VISEE,1,1)="b",MID(SITUA_VISEE,1,1)="c"),REFERENCEMENT_FACADE[[#This Row],[≤ 34 m (situation a à c)]],REFERENCEMENT_FACADE[[#This Row],[≤ 34 m (situation d)]]),
IF(AND(34&lt;HAUT_VISEE,HAUT_VISEE&lt;=36),IF(OR(MID(SITUA_VISEE,1,1)="a",MID(SITUA_VISEE,1,1)="b",MID(SITUA_VISEE,1,1)="c"),REFERENCEMENT_FACADE[[#This Row],[≤ 36 m (situation a à c)]],REFERENCEMENT_FACADE[[#This Row],[≤ 36 m (situation d)]]),
IF(AND(36&lt;HAUT_VISEE,HAUT_VISEE&lt;=40),IF(OR(MID(SITUA_VISEE,1,1)="a",MID(SITUA_VISEE,1,1)="b",MID(SITUA_VISEE,1,1)="c"),REFERENCEMENT_FACADE[[#This Row],[≤ 40 m (situation a à c)]],REFERENCEMENT_FACADE[[#This Row],[≤ 40 m (situation d)]]),
IF(AND(40&lt;HAUT_VISEE,HAUT_VISEE&lt;=50),IF(OR(MID(SITUA_VISEE,1,1)="a",MID(SITUA_VISEE,1,1)="b",MID(SITUA_VISEE,1,1)="c"),REFERENCEMENT_FACADE[[#This Row],[≤ 50 m (situation a à c)]],REFERENCEMENT_FACADE[[#This Row],[≤ 50 m (situation d)]]),"ERREUR"))))))))))</f>
        <v>OUI</v>
      </c>
      <c r="CH85" s="48">
        <f>IF(MID(SITUA_VISEE,1,1)="d",
IF(MID(REFERENCEMENT_FACADE[[#This Row],[≤ 50 m (situation d)]],1,3)="OUI",50,IF(MID(REFERENCEMENT_FACADE[[#This Row],[≤ 40 m (situation d)]],1,3)="OUI",40,IF(MID(REFERENCEMENT_FACADE[[#This Row],[≤ 36 m (situation d)]],1,3)="OUI",36,IF(MID(REFERENCEMENT_FACADE[[#This Row],[≤ 34 m (situation d)]],1,3)="OUI",34,IF(MID(REFERENCEMENT_FACADE[[#This Row],[≤ 28 m (situation d)]],1,3)="OUI",28,IF(MID(REFERENCEMENT_FACADE[[#This Row],[≤ 18 m (situation d)]],1,3)="OUI",18,IF(MID(REFERENCEMENT_FACADE[[#This Row],[≤ 15 m (situation d)]],1,3)="OUI",15,IF(MID(REFERENCEMENT_FACADE[[#This Row],[≤ 10 m (situation d)]],1,3)="OUI",10,IF(MID(REFERENCEMENT_FACADE[[#This Row],[≤ 9 m (situation d)]],1,3)="OUI",9,IF(MID(REFERENCEMENT_FACADE[[#This Row],[≤ 6 m (situation d)]],1,3)="OUI",6,"")))))))))),
IF(MID(REFERENCEMENT_FACADE[[#This Row],[≤ 50 m (situation a à c)]],1,3)="OUI",50,IF(MID(REFERENCEMENT_FACADE[[#This Row],[≤ 40 m (situation a à c)]],1,3)="OUI",40,IF(MID(REFERENCEMENT_FACADE[[#This Row],[≤ 36 m (situation a à c)]],1,3)="OUI",36,IF(MID(REFERENCEMENT_FACADE[[#This Row],[≤ 34 m (situation a à c)]],1,3)="OUI",34,IF(MID(REFERENCEMENT_FACADE[[#This Row],[≤ 28 m (situation a à c)]],1,3)="OUI",28,IF(MID(REFERENCEMENT_FACADE[[#This Row],[≤ 18 m (situation a à c)]],1,3)="OUI",18,IF(MID(REFERENCEMENT_FACADE[[#This Row],[≤ 15 m (situation a à c)]],1,3)="OUI",15,IF(MID(REFERENCEMENT_FACADE[[#This Row],[≤ 10 m (situation a à c)]],1,3)="OUI",10,IF(MID(REFERENCEMENT_FACADE[[#This Row],[≤ 9 m (situation a à c)]],1,3)="OUI",9,IF(MID(REFERENCEMENT_FACADE[[#This Row],[≤ 6 m (situation a à c)]],1,3)="OUI",6,"")))))))))))</f>
        <v>10</v>
      </c>
      <c r="CI85" s="48" t="str">
        <f>IF(RECH_CATEGORIE=TRUE,IF((CATEG_VISEE=LISTES!$O$2),REFERENCEMENT_FACADE[[#This Row],[I]],
IF((CATEG_VISEE=LISTES!$O$3),REFERENCEMENT_FACADE[[#This Row],[II]],
IF((CATEG_VISEE=LISTES!$O$4),REFERENCEMENT_FACADE[[#This Row],[III]],
IF((CATEG_VISEE=LISTES!$O$5),REFERENCEMENT_FACADE[[#This Row],[IV]],"ERREUR")))),
REFERENCEMENT_FACADE[[#This Row],[I]]&amp;CHAR(10)&amp;REFERENCEMENT_FACADE[[#This Row],[II]]&amp;CHAR(10)&amp;REFERENCEMENT_FACADE[[#This Row],[III]]&amp;CHAR(10)&amp;REFERENCEMENT_FACADE[[#This Row],[IV]])</f>
        <v>4
4
4
4</v>
      </c>
      <c r="CJ85" s="48" t="str">
        <f>IF(RECH_CATEGORIE=TRUE,IF(OR(REFERENCEMENT_FACADE[[#This Row],[I]]="NC",REFERENCEMENT_FACADE[[#This Row],[II]]="NC",REFERENCEMENT_FACADE[[#This Row],[III]]="NC",REFERENCEMENT_FACADE[[#This Row],[IV]]="NC"),"ERREUR",IF(MID(ZONE_SIS_VISEE,1,1)&lt;=MID(REFERENCEMENT_FACADE[[#This Row],[IV]],1,1),REFERENCEMENT_FACADE[[#Headers],[IV]],IF(MID(ZONE_SIS_VISEE,1,1)&lt;=MID(REFERENCEMENT_FACADE[[#This Row],[III]],1,1),REFERENCEMENT_FACADE[[#Headers],[III]],IF(MID(ZONE_SIS_VISEE,1,1)&lt;=MID(REFERENCEMENT_FACADE[[#This Row],[II]],1,1),REFERENCEMENT_FACADE[[#Headers],[II]],IF(MID(ZONE_SIS_VISEE,1,1)&lt;=MID(REFERENCEMENT_FACADE[[#This Row],[I]],1,1),REFERENCEMENT_FACADE[[#Headers],[I]],""))))),
REFERENCEMENT_FACADE[[#Headers],[I]]&amp;CHAR(10)&amp;REFERENCEMENT_FACADE[[#Headers],[II]]&amp;CHAR(10)&amp;REFERENCEMENT_FACADE[[#Headers],[III]]&amp;CHAR(10)&amp;REFERENCEMENT_FACADE[[#Headers],[IV]])</f>
        <v>I
II
III
IV</v>
      </c>
      <c r="CK85" s="48" t="str">
        <f>CONCATENATE(IF(MID(REFERENCEMENT_FACADE[[#This Row],[Charpente bois (NF DTU 31.1)]],1,3)="oui",LISTES!$Q$2,""),IF(AND(MID(REFERENCEMENT_FACADE[[#This Row],[COB (NF DTU 31.2)]],1,3)="oui",MID(REFERENCEMENT_FACADE[[#This Row],[Charpente bois (NF DTU 31.1)]],1,3)="oui")," / ",""),IF(MID(REFERENCEMENT_FACADE[[#This Row],[COB (NF DTU 31.2)]],1,3)="oui",LISTES!$Q$3,""),IF(OR(AND(MID(REFERENCEMENT_FACADE[[#This Row],[COB (NF DTU 31.2)]],1,3)="oui",MID(REFERENCEMENT_FACADE[[#This Row],[FOB (NF DTU 31.4)]],1,3)="oui"),AND(MID(REFERENCEMENT_FACADE[[#This Row],[COB (NF DTU 31.2)]],1,3)="oui",MID(REFERENCEMENT_FACADE[[#This Row],[CLT (Sous AT/DTA)]],1,3)="oui"))," / ",""),IF(MID(REFERENCEMENT_FACADE[[#This Row],[FOB (NF DTU 31.4)]],1,3)="oui",LISTES!$Q$4,""),IF(AND(MID(REFERENCEMENT_FACADE[[#This Row],[CLT (Sous AT/DTA)]],1,3)="oui",MID(REFERENCEMENT_FACADE[[#This Row],[FOB (NF DTU 31.4)]],1,3)="oui")," / ",""),IF(MID(REFERENCEMENT_FACADE[[#This Row],[CLT (Sous AT/DTA)]],1,3)="oui",LISTES!$Q$7,IF(MID(REFERENCEMENT_FACADE[[#This Row],[FOB (Sous AT/DTA/ATEx)]],1,3)="oui",LISTES!$Q$5,"")))</f>
        <v>COB (NF DTU 31.2) / CLT (Sous AT/DTA)</v>
      </c>
      <c r="CL85" s="48" t="str">
        <f>IF(AND(RECH_HAUTEUR=TRUE,HAUT_VISEE&lt;&gt;"",SITUA_VISEE&lt;&gt;""),IF(MID(SITUA_VISEE,1,1)="d",
IF(MID(REFERENCEMENT_FACADE[[#This Row],[≤ 50 m (situation d)]],1,3)="OUI","≤ 50 m",IF(MID(REFERENCEMENT_FACADE[[#This Row],[≤ 40 m (situation d)]],1,3)="OUI","≤ 40 m",IF(MID(REFERENCEMENT_FACADE[[#This Row],[≤ 36 m (situation d)]],1,3)="OUI","≤ 36 m",IF(MID(REFERENCEMENT_FACADE[[#This Row],[≤ 34 m (situation d)]],1,3)="OUI","≤ 34 m",IF(MID(REFERENCEMENT_FACADE[[#This Row],[≤ 28 m (situation d)]],1,3)="OUI","≤ 28 m",IF(MID(REFERENCEMENT_FACADE[[#This Row],[≤ 18 m (situation d)]],1,3)="OUI","≤ 18 m",IF(MID(REFERENCEMENT_FACADE[[#This Row],[≤ 15 m (situation d)]],1,3)="OUI","≤ 15 m",IF(MID(REFERENCEMENT_FACADE[[#This Row],[≤ 10 m (situation d)]],1,3)="OUI","≤ 10 m",IF(MID(REFERENCEMENT_FACADE[[#This Row],[≤ 9 m (situation d)]],1,3)="OUI","≤ 9 m",IF(MID(REFERENCEMENT_FACADE[[#This Row],[≤ 6 m (situation d)]],1,3)="OUI","≤ 6 m","")))))))))),
IF(MID(REFERENCEMENT_FACADE[[#This Row],[≤ 50 m (situation a à c)]],1,3)="OUI","≤ 50 m",IF(MID(REFERENCEMENT_FACADE[[#This Row],[≤ 40 m (situation a à c)]],1,3)="OUI","≤ 40 m",IF(MID(REFERENCEMENT_FACADE[[#This Row],[≤ 36 m (situation a à c)]],1,3)="OUI","≤ 36 m",IF(MID(REFERENCEMENT_FACADE[[#This Row],[≤ 34 m (situation a à c)]],1,3)="OUI","≤ 34 m",IF(MID(REFERENCEMENT_FACADE[[#This Row],[≤ 28 m (situation a à c)]],1,3)="OUI","≤ 28 m",IF(MID(REFERENCEMENT_FACADE[[#This Row],[≤ 18 m (situation a à c)]],1,3)="OUI","≤ 18 m",IF(MID(REFERENCEMENT_FACADE[[#This Row],[≤ 15 m (situation a à c)]],1,3)="OUI","≤ 15 m",IF(MID(REFERENCEMENT_FACADE[[#This Row],[≤ 10 m (situation a à c)]],1,3)="OUI","≤ 10 m",IF(MID(REFERENCEMENT_FACADE[[#This Row],[≤ 9 m (situation a à c)]],1,3)="OUI","≤ 9 m",IF(MID(REFERENCEMENT_FACADE[[#This Row],[≤ 6 m (situation a à c)]],1,3)="OUI","≤ 6 m",""))))))))))),
CONCATENATE(IF(MID(REFERENCEMENT_FACADE[[#This Row],[≤ 50 m (situation a à c)]],1,3)="OUI","(Situation a à c) h≤ 50 m"&amp;CHAR(10),IF(MID(REFERENCEMENT_FACADE[[#This Row],[≤ 40 m (situation a à c)]],1,3)="OUI","(Situation a à c) h≤ 40 m"&amp;CHAR(10),IF(MID(REFERENCEMENT_FACADE[[#This Row],[≤ 36 m (situation a à c)]],1,3)="OUI","(Situation a à c) h≤ 36 m"&amp;CHAR(10),IF(MID(REFERENCEMENT_FACADE[[#This Row],[≤ 34 m (situation a à c)]],1,3)="OUI","(Situation a à c) h≤ 34 m"&amp;CHAR(10),IF(MID(REFERENCEMENT_FACADE[[#This Row],[≤ 28 m (situation a à c)]],1,3)="OUI","(Situation a à c) h≤ 28 m"&amp;CHAR(10),IF(MID(REFERENCEMENT_FACADE[[#This Row],[≤ 18 m (situation a à c)]],1,3)="OUI","(Situation a à c) h≤ 18 m"&amp;CHAR(10),IF(MID(REFERENCEMENT_FACADE[[#This Row],[≤ 15 m (situation a à c)]],1,3)="OUI","(Situation a à c) h≤ 15 m"&amp;CHAR(10),IF(MID(REFERENCEMENT_FACADE[[#This Row],[≤ 10 m (situation a à c)]],1,3)="OUI","(Situation a à c) h≤ 10 m"&amp;CHAR(10),IF(MID(REFERENCEMENT_FACADE[[#This Row],[≤ 9 m (situation a à c)]],1,3)="OUI","(Situation a à c) h≤ 9 m"&amp;CHAR(10),IF(MID(REFERENCEMENT_FACADE[[#This Row],[≤ 6 m (situation a à c)]],1,3)="OUI","(Situation a à c) h≤ 6 m"&amp;CHAR(10),"")))))))))),IF(MID(REFERENCEMENT_FACADE[[#This Row],[≤ 50 m (situation d)]],1,3)="OUI","(Situation d) h≤ 50 m",IF(MID(REFERENCEMENT_FACADE[[#This Row],[≤ 40 m (situation d)]],1,3)="OUI","(Situation d) h≤ 40 m",IF(MID(REFERENCEMENT_FACADE[[#This Row],[≤ 36 m (situation d)]],1,3)="OUI","(Situation d) h≤ 36 m",IF(MID(REFERENCEMENT_FACADE[[#This Row],[≤ 34 m (situation d)]],1,3)="OUI","(Situation d) h≤ 34 m",IF(MID(REFERENCEMENT_FACADE[[#This Row],[≤ 28 m (situation d)]],1,3)="OUI","(Situation d) h≤ 28 m",IF(MID(REFERENCEMENT_FACADE[[#This Row],[≤ 18 m (situation d)]],1,3)="OUI","(Situation d) h≤ 18 m",IF(MID(REFERENCEMENT_FACADE[[#This Row],[≤ 15 m (situation d)]],1,3)="OUI","(Situation d) h≤ 15 m",IF(MID(REFERENCEMENT_FACADE[[#This Row],[≤ 10 m (situation d)]],1,3)="OUI","(Situation d) h≤ 10 m",IF(MID(REFERENCEMENT_FACADE[[#This Row],[≤ 9 m (situation d)]],1,3)="OUI","(Situation d) h≤ 9 m",IF(MID(REFERENCEMENT_FACADE[[#This Row],[≤ 6 m (situation d)]],1,3)="OUI","(Situation d) h≤ 6 m",""))))))))))))</f>
        <v>(Situation a à c) h≤ 10 m
(Situation d) h≤ 6 m</v>
      </c>
      <c r="CM85" s="48" t="str">
        <f>IF(OR(RECH_HAUTEUR=FALSE,HAUT_VISEE="",SITUA_VISEE=""),REFERENCEMENT_FACADE[[#This Row],[Cas où rien n''est sélectionné en hauteur]],
IF((HAUT_VISEE&lt;=6),IF(OR(MID(SITUA_VISEE,1,1)="a",MID(SITUA_VISEE,1,1)="b",MID(SITUA_VISEE,1,1)="c"),REFERENCEMENT_FACADE[[#This Row],[≤ 6 m (a à c)]],REFERENCEMENT_FACADE[[#This Row],[≤ 6 m (d)]]),
IF(AND(6&lt;HAUT_VISEE,HAUT_VISEE&lt;=9),IF(OR(MID(SITUA_VISEE,1,1)="a",MID(SITUA_VISEE,1,1)="b",MID(SITUA_VISEE,1,1)="c"),REFERENCEMENT_FACADE[[#This Row],[≤ 9 m (a à c)]],REFERENCEMENT_FACADE[[#This Row],[≤ 9 m (d)]]),
IF(AND(9&lt;HAUT_VISEE,HAUT_VISEE&lt;=10),IF(OR(MID(SITUA_VISEE,1,1)="a",MID(SITUA_VISEE,1,1)="b",MID(SITUA_VISEE,1,1)="c"),REFERENCEMENT_FACADE[[#This Row],[≤ 10 m (a à c)]],REFERENCEMENT_FACADE[[#This Row],[≤ 10 m (d)]]),
IF(AND(10&lt;HAUT_VISEE,HAUT_VISEE&lt;=18),IF(OR(MID(SITUA_VISEE,1,1)="a",MID(SITUA_VISEE,1,1)="b",MID(SITUA_VISEE,1,1)="c"),REFERENCEMENT_FACADE[[#This Row],[≤ 18 m (a à c)]],REFERENCEMENT_FACADE[[#This Row],[≤ 18 m (d)]]),
IF(AND(18&lt;HAUT_VISEE,HAUT_VISEE&lt;=28),IF(OR(MID(SITUA_VISEE,1,1)="a",MID(SITUA_VISEE,1,1)="b",MID(SITUA_VISEE,1,1)="c"),REFERENCEMENT_FACADE[[#This Row],[≤ 28 m (a à c)]],REFERENCEMENT_FACADE[[#This Row],[≤ 28 m (d)]]),
IF(AND(28&lt;HAUT_VISEE,HAUT_VISEE&lt;=34),IF(OR(MID(SITUA_VISEE,1,1)="a",MID(SITUA_VISEE,1,1)="b",MID(SITUA_VISEE,1,1)="c"),REFERENCEMENT_FACADE[[#This Row],[≤ 34 m (a à c)]],REFERENCEMENT_FACADE[[#This Row],[≤ 34 m (d)]]),
IF(AND(34&lt;HAUT_VISEE,HAUT_VISEE&lt;=36),IF(OR(MID(SITUA_VISEE,1,1)="a",MID(SITUA_VISEE,1,1)="b",MID(SITUA_VISEE,1,1)="c"),REFERENCEMENT_FACADE[[#This Row],[≤ 36 m (a à c)]],REFERENCEMENT_FACADE[[#This Row],[≤ 36 m (d)]]),
IF(AND(36&lt;HAUT_VISEE,HAUT_VISEE&lt;=40),IF(OR(MID(SITUA_VISEE,1,1)="a",MID(SITUA_VISEE,1,1)="b",MID(SITUA_VISEE,1,1)="c"),REFERENCEMENT_FACADE[[#This Row],[≤ 40 m (a à c)]],REFERENCEMENT_FACADE[[#This Row],[≤ 40 m (d)]]),
IF(AND(40&lt;HAUT_VISEE,HAUT_VISEE&lt;=50),IF(OR(MID(SITUA_VISEE,1,1)="a",MID(SITUA_VISEE,1,1)="b",MID(SITUA_VISEE,1,1)="c"),REFERENCEMENT_FACADE[[#This Row],[≤ 50 m (a à c)]],REFERENCEMENT_FACADE[[#This Row],[≤ 50 m (d)]])))))))))))</f>
        <v>Nb : Le critère de recherche par hauteur n'étant pas coché ou les données (hauteur ou situation) n'étant pas saisies, l'utilisateur est alerté qu'il peut exister des limites de hauteurs et des dispositions particulières données dans le référentiel technique du procédé qui ne sont pas affichées. 
Le logiciel peut les faire apparaitre, pour ce faire : 
 - la case de recherche en fonction de la hauteur doit être cochée ;
 - les données de hauteur ET de situation du bâtiment doivent être saisies.</v>
      </c>
      <c r="CN85" s="117">
        <f ca="1">REFERENCEMENT_FACADE[[#This Row],[VALIDITE]]</f>
        <v>1</v>
      </c>
      <c r="CO85" s="48">
        <f>IF(RECH_SUPPORT=TRUE,IF(MID(REFERENCEMENT_FACADE[[#This Row],[Colonne support visé]],1,3)="OUI",1,IF(OR(MID(REFERENCEMENT_FACADE[[#This Row],[Colonne support visé]],1,3)="non",MID(REFERENCEMENT_FACADE[[#This Row],[Colonne support visé]],1,2)="SO"),0,0)),1)</f>
        <v>1</v>
      </c>
      <c r="CP85" s="48">
        <f>IF(RECH_HAUTEUR=FALSE,1,IF(AND(MID(REFERENCEMENT_FACADE[[#This Row],[Colonne situation visé]],1,3)="oui",HAUT_VISEE&lt;=REFERENCEMENT_FACADE[[#This Row],[LIMITATION DE HAUTEUR DE FACADE]],HAUT_VISEE&lt;&gt;"",SITUA_VISEE&lt;&gt;""),1,IF(MID(REFERENCEMENT_FACADE[[#This Row],[Colonne situation visé]],1,3)="non",0,"ERREUR")))</f>
        <v>1</v>
      </c>
      <c r="CQ85" s="48">
        <f>IF(RECH_CATEGORIE=FALSE,1,IF(REFERENCEMENT_FACADE[[#This Row],[Colonne catégorie visée]]="ERREUR",0,IF(AND(RECH_CATEGORIE=TRUE,MATCH(VALUE(LEFT(REFERENCEMENT_FACADE[[#This Row],[Colonne zone visée]],1)),LISTE_ZONE_SISMIQUE,0)&gt;=MATCH(ZONE_SIS_VISEE,LISTE_ZONE_SISMIQUE,0),MATCH(REFERENCEMENT_FACADE[[#This Row],[Colonne catégorie visée]],LISTE_CATEGORIE_BATIMENT,0)&gt;=MATCH(CATEG_VISEE,LISTE_CATEGORIE_BATIMENT,0)),1,0)))</f>
        <v>1</v>
      </c>
      <c r="CR85" s="48">
        <f ca="1">IF(REFERENCEMENT_FACADE[[#This Row],[Eligibilité procédé]]&lt;&gt;0,COUNTIF(REFERENCEMENT_FACADE[Eligibilité procédé],"&lt;="&amp;REFERENCEMENT_FACADE[[#This Row],[Eligibilité procédé]])-COUNTIF(REFERENCEMENT_FACADE[Eligibilité procédé],"=0"),ROWS(REFERENCEMENT_FACADE[Ordre]))</f>
        <v>64</v>
      </c>
      <c r="CS85" s="48">
        <f ca="1">IF(COUNTIF((REFERENCEMENT_FACADE[[#This Row],[Validité]:[zone de simicité]]),"&lt;&gt;"&amp;"")=SUM(REFERENCEMENT_FACADE[[#This Row],[Validité]:[zone de simicité]]),ROW(REFERENCEMENT_FACADE[[#This Row],[zone de simicité]]),"")</f>
        <v>85</v>
      </c>
      <c r="CT85" s="48" t="str">
        <f>CONCATENATE(REFERENCEMENT_FACADE[[#This Row],[TYPE DE DOCUMENT DE REFERENCE]]," ",REFERENCEMENT_FACADE[[#This Row],[REF]]," du procédé ",REFERENCEMENT_FACADE[[#This Row],[NOM COMMERCIAL DU PROCEDE]]," : vise la pose sur : ",IF(MID(REFERENCEMENT_FACADE[[#This Row],[COB (NF DTU 31.2)]],1,3)="OUI","COB (NF DTU 31.2) ; ",""),IF(MID(REFERENCEMENT_FACADE[[#This Row],[CLT (Sous AT/DTA)]],1,3)="OUI","CLT (Sous AT/DTA)) ; ",""),IF(MID(REFERENCEMENT_FACADE[[#This Row],[FOB (NF DTU 31.4)]],1,3)="OUI","FOB (NF DTU 31.4) ; ",""),IF(MID(REFERENCEMENT_FACADE[[#This Row],[FOB (Sous AT/DTA/ATEx)]],1,3)="OUI","FOB (Sous AT/DTA/ATEx) ; ",""),"pour une hauteur max de ",REFERENCEMENT_FACADE[[#This Row],[LIMITATION DE HAUTEUR DE FACADE]],"m")</f>
        <v>Appréciation Technique de Transition 20/015_v1 du procédé Resoplan Ossature Bois : vise la pose sur : COB (NF DTU 31.2) ; CLT (Sous AT/DTA)) ; pour une hauteur max de 10m</v>
      </c>
    </row>
    <row r="86" spans="1:98" s="5" customFormat="1" ht="216" x14ac:dyDescent="0.3">
      <c r="A86" s="141">
        <v>44427</v>
      </c>
      <c r="B86" s="43" t="s">
        <v>124</v>
      </c>
      <c r="C86" s="125" t="s">
        <v>1590</v>
      </c>
      <c r="D86" s="43" t="s">
        <v>1713</v>
      </c>
      <c r="E86" s="43" t="s">
        <v>242</v>
      </c>
      <c r="F86" s="43" t="s">
        <v>78</v>
      </c>
      <c r="G86" s="44" t="s">
        <v>1417</v>
      </c>
      <c r="H86" s="86" t="s">
        <v>27</v>
      </c>
      <c r="I86" s="82" t="s">
        <v>9</v>
      </c>
      <c r="J86" s="38" t="s">
        <v>10</v>
      </c>
      <c r="K86" s="39" t="s">
        <v>10</v>
      </c>
      <c r="L86" s="68" t="str">
        <f>IF(REFERENCEMENT_FACADE[[#This Row],[Charpente bois (NF DTU 31.1)]]="OUI","SO",IF(OR(REFERENCEMENT_FACADE[[#This Row],[FOB (Sous AT/DTA/ATEx)]]="OUI",REFERENCEMENT_FACADE[[#This Row],[FOB (NF DTU 31.4)]]="OUI"),"OUI","SO"))</f>
        <v>SO</v>
      </c>
      <c r="M86" s="65" t="s">
        <v>9</v>
      </c>
      <c r="N86" s="42" t="s">
        <v>9</v>
      </c>
      <c r="O86" s="43" t="s">
        <v>9</v>
      </c>
      <c r="P86" s="43" t="s">
        <v>9</v>
      </c>
      <c r="Q86" s="43" t="s">
        <v>357</v>
      </c>
      <c r="R86" s="43" t="s">
        <v>357</v>
      </c>
      <c r="S86" s="43" t="s">
        <v>10</v>
      </c>
      <c r="T86" s="43" t="s">
        <v>10</v>
      </c>
      <c r="U86" s="43" t="s">
        <v>10</v>
      </c>
      <c r="V86" s="43" t="s">
        <v>10</v>
      </c>
      <c r="W86" s="44" t="s">
        <v>10</v>
      </c>
      <c r="X86" s="45" t="s">
        <v>9</v>
      </c>
      <c r="Y86" s="43" t="s">
        <v>357</v>
      </c>
      <c r="Z86" s="43" t="s">
        <v>357</v>
      </c>
      <c r="AA86" s="43" t="s">
        <v>10</v>
      </c>
      <c r="AB86" s="43" t="s">
        <v>10</v>
      </c>
      <c r="AC86" s="43" t="s">
        <v>10</v>
      </c>
      <c r="AD86" s="43" t="s">
        <v>10</v>
      </c>
      <c r="AE86" s="43" t="s">
        <v>10</v>
      </c>
      <c r="AF86" s="43" t="s">
        <v>10</v>
      </c>
      <c r="AG86" s="44" t="s">
        <v>10</v>
      </c>
      <c r="AH86" s="167" t="s">
        <v>735</v>
      </c>
      <c r="AI86" s="162"/>
      <c r="AJ86" s="120" t="s">
        <v>1715</v>
      </c>
      <c r="AK86" s="120" t="s">
        <v>1715</v>
      </c>
      <c r="AL86" s="120" t="s">
        <v>1715</v>
      </c>
      <c r="AM86" s="120" t="s">
        <v>1720</v>
      </c>
      <c r="AN86" s="120" t="s">
        <v>1720</v>
      </c>
      <c r="AO86" s="41"/>
      <c r="AP86" s="41"/>
      <c r="AQ86" s="41"/>
      <c r="AR86" s="41"/>
      <c r="AS86" s="41"/>
      <c r="AT86" s="120" t="s">
        <v>1715</v>
      </c>
      <c r="AU86" s="120" t="s">
        <v>1720</v>
      </c>
      <c r="AV86" s="120" t="s">
        <v>1720</v>
      </c>
      <c r="AW86" s="83"/>
      <c r="AX86" s="83"/>
      <c r="AY86" s="83"/>
      <c r="AZ86" s="83"/>
      <c r="BA86" s="83"/>
      <c r="BB86" s="83"/>
      <c r="BC86" s="83"/>
      <c r="BD86" s="84" t="s">
        <v>1408</v>
      </c>
      <c r="BE86" s="42">
        <v>4</v>
      </c>
      <c r="BF86" s="43" t="s">
        <v>328</v>
      </c>
      <c r="BG86" s="43" t="s">
        <v>328</v>
      </c>
      <c r="BH86" s="43" t="s">
        <v>328</v>
      </c>
      <c r="BI86" s="84" t="s">
        <v>367</v>
      </c>
      <c r="BJ86" s="40" t="s">
        <v>1394</v>
      </c>
      <c r="BK86" s="158" t="s">
        <v>734</v>
      </c>
      <c r="BL86" s="42">
        <v>0</v>
      </c>
      <c r="BM86" s="43" t="s">
        <v>73</v>
      </c>
      <c r="BN86" s="43" t="s">
        <v>238</v>
      </c>
      <c r="BO86" s="43" t="s">
        <v>515</v>
      </c>
      <c r="BP86" s="129" t="s">
        <v>83</v>
      </c>
      <c r="BQ86" s="87">
        <v>44166</v>
      </c>
      <c r="BR86" s="87">
        <v>45992</v>
      </c>
      <c r="BS86" s="123">
        <f ca="1">+(REFERENCEMENT_FACADE[[#This Row],[AVIS LIMITE AU / VALIDITE]]&gt;=TODAY())*1</f>
        <v>1</v>
      </c>
      <c r="BT86" s="43" t="s">
        <v>27</v>
      </c>
      <c r="BU86" s="43" t="str">
        <f ca="1">IF(REFERENCEMENT_FACADE[[#This Row],[ -&gt; AT/DTA : Sur liste verte C2p (OUI/NON)
-&gt; ATex (Avis favorable / Avis défavorable)
-&gt; Autre : SO]]&lt;&gt;"",IF(AND(OR(REFERENCEMENT_FACADE[[#This Row],[ -&gt; AT/DTA : Sur liste verte C2p (OUI/NON)
-&gt; ATex (Avis favorable / Avis défavorable)
-&gt; Autre : SO]]="OUI",REFERENCEMENT_FACADE[[#This Row],[ -&gt; AT/DTA : Sur liste verte C2p (OUI/NON)
-&gt; ATex (Avis favorable / Avis défavorable)
-&gt; Autre : SO]]="FAVORABLE",REFERENCEMENT_FACADE[[#This Row],[ -&gt; AT/DTA : Sur liste verte C2p (OUI/NON)
-&gt; ATex (Avis favorable / Avis défavorable)
-&gt; Autre : SO]]="SO
(DTU)",REFERENCEMENT_FACADE[[#This Row],[ -&gt; AT/DTA : Sur liste verte C2p (OUI/NON)
-&gt; ATex (Avis favorable / Avis défavorable)
-&gt; Autre : SO]]="SO 
(RECO -RAGE)",REFERENCEMENT_FACADE[[#This Row],[ -&gt; AT/DTA : Sur liste verte C2p (OUI/NON)
-&gt; ATex (Avis favorable / Avis défavorable)
-&gt; Autre : SO]]="OUI AVEC UN SUIVI DU RETOUR D'EXPERIENCE",
REFERENCEMENT_FACADE[[#This Row],[ -&gt; AT/DTA : Sur liste verte C2p (OUI/NON)
-&gt; ATex (Avis favorable / Avis défavorable)
-&gt; Autre : SO]]="SO 
(RP)"),REFERENCEMENT_FACADE[[#This Row],[VALIDITE]]=1),"TC",IF(REFERENCEMENT_FACADE[[#This Row],[VALIDITE]]=0,"TNC"&amp;CHAR(10)&amp;"(L'évaluation technique n'est plus valide)",IF(REFERENCEMENT_FACADE[[#This Row],[TYPE DE DOCUMENT DE REFERENCE]]="Appréciation Technique de Transition","TNC"&amp;CHAR(10)&amp;"(Les Appréciations Techniques de Transition ne sont pas reconnues en technique courante)",IF(REFERENCEMENT_FACADE[[#This Row],[ -&gt; AT/DTA : Sur liste verte C2p (OUI/NON)
-&gt; ATex (Avis favorable / Avis défavorable)
-&gt; Autre : SO]]="NON (EVALUATION RECENTE)","TNC"&amp;CHAR(10)&amp;"(Non sur liste verte de la C2p à date de référencement / EVALUATION RECENTE)","TNC"&amp;CHAR(10)&amp;"(N'est pas sur liste verte de la C2p à date du référencement)")))))</f>
        <v>TNC
(Les Appréciations Techniques de Transition ne sont pas reconnues en technique courante)</v>
      </c>
      <c r="BV86" s="44" t="s">
        <v>1380</v>
      </c>
      <c r="BW86" s="137"/>
      <c r="BX86" s="138"/>
      <c r="BY86" s="44"/>
      <c r="BZ86" s="57" t="s">
        <v>656</v>
      </c>
      <c r="CA86" s="134" t="s">
        <v>549</v>
      </c>
      <c r="CB86" s="136"/>
      <c r="CC86" s="48" t="str">
        <f>IF(OR(REFERENCEMENT_FACADE[[#This Row],[TYPE DE DOCUMENT DE REFERENCE]]="Document Technique d'Application (DTA)",REFERENCEMENT_FACADE[[#This Row],[TYPE DE DOCUMENT DE REFERENCE]]="Avis Technique"),CONCATENATE("https://evaluation.cstb.fr/fr/avis-technique/detail/",SUBSTITUTE(REFERENCEMENT_FACADE[[#This Row],[REF]],"/","-"),"/"),IF(REFERENCEMENT_FACADE[[#This Row],[TYPE DE DOCUMENT DE REFERENCE]]=("Appréciation Technique d'Expérimentation (ATEx cas a)"),CONCATENATE("https://evaluation.cstb.fr/fr/appreciation-technique-expertise-atex/detail/",SUBSTITUTE(REFERENCEMENT_FACADE[[#This Row],[REF]],"_","-"),"/"),CONCATENATE("https://evaluation.cstb.fr/fr/appreciation-technique-transition-att/download/att-",SUBSTITUTE(SUBSTITUTE(REFERENCEMENT_FACADE[[#This Row],[REF]],"/","-"),"_","-"),"/")))</f>
        <v>https://evaluation.cstb.fr/fr/appreciation-technique-transition-att/download/att-20-019-v1/</v>
      </c>
      <c r="CD86" s="48"/>
      <c r="CE86" s="48" t="str">
        <f>CONCATENATE(IF(REFERENCEMENT_FACADE[[#This Row],[Ancienne version]]=""," ",CONCATENATE(IF(OR(REFERENCEMENT_FACADE[[#This Row],[TYPE DE DOCUMENT DE REFERENCE]]="Avis Technique",REFERENCEMENT_FACADE[[#This Row],[TYPE DE DOCUMENT DE REFERENCE]]="ATEx"),"L'","Le "),REFERENCEMENT_FACADE[[#This Row],[TYPE DE DOCUMENT DE REFERENCE]]," n°",REFERENCEMENT_FACADE[[#This Row],[REF]]," annule et remplace ",IF(OR(REFERENCEMENT_FACADE[[#This Row],[TYPE DE DOCUMENT DE REFERENCE]]="Avis Technique",REFERENCEMENT_FACADE[[#This Row],[TYPE DE DOCUMENT DE REFERENCE]]="ATEx"),"l' ","le "),REFERENCEMENT_FACADE[[#This Row],[TYPE DE DOCUMENT DE REFERENCE]]," n° ",REFERENCEMENT_FACADE[[#This Row],[Ancienne version]])),
IF(AND(REFERENCEMENT_FACADE[[#This Row],[Ancienne version]]&lt;&gt;"",REFERENCEMENT_FACADE[[#This Row],[ -&gt; AT/DTA : Sur liste verte C2p (OUI/NON)
-&gt; ATex (Avis favorable / Avis défavorable)
-&gt; Autre : SO]]="OUI"),CHAR(10),""),
IF(REFERENCEMENT_FACADE[[#This Row],[ -&gt; AT/DTA : Sur liste verte C2p (OUI/NON)
-&gt; ATex (Avis favorable / Avis défavorable)
-&gt; Autre : SO]]="OUI","Sur liste verte de la C2p à la date du référencement",""))</f>
        <v xml:space="preserve"> </v>
      </c>
      <c r="CF86" s="48" t="str">
        <f>IF((SUPP_VISE=LISTES!$Q$2),REFERENCEMENT_FACADE[[#This Row],[Charpente bois (NF DTU 31.1)]],
IF((SUPP_VISE=LISTES!$Q$3),REFERENCEMENT_FACADE[[#This Row],[COB (NF DTU 31.2)]],
IF((SUPP_VISE=LISTES!$Q$4),REFERENCEMENT_FACADE[[#This Row],[FOB (NF DTU 31.4)]],
IF((SUPP_VISE=LISTES!$Q$5),REFERENCEMENT_FACADE[[#This Row],[FOB (Sous AT/DTA/ATEx)]],
IF((SUPP_VISE=LISTES!$Q$6),REFERENCEMENT_FACADE[[#This Row],[FOB (NF DTU 31.4 et/ou Sous AT/DTA/Atex)]],
IF((SUPP_VISE=LISTES!$Q$7),REFERENCEMENT_FACADE[[#This Row],[CLT (Sous AT/DTA)]],"ERREUR"))))))</f>
        <v>ERREUR</v>
      </c>
      <c r="CG86" s="48" t="str">
        <f>IF((HAUT_VISEE&lt;=6),IF(OR(MID(SITUA_VISEE,1,1)="a",MID(SITUA_VISEE,1,1)="b",MID(SITUA_VISEE,1,1)="c"),REFERENCEMENT_FACADE[[#This Row],[≤ 6 m (situation a à c)]],REFERENCEMENT_FACADE[[#This Row],[≤ 6 m (situation d)]]),
IF(AND(6&lt;HAUT_VISEE,HAUT_VISEE&lt;=9),IF(OR(MID(SITUA_VISEE,1,1)="a",MID(SITUA_VISEE,1,1)="b",MID(SITUA_VISEE,1,1)="c"),REFERENCEMENT_FACADE[[#This Row],[≤ 9 m (situation a à c)]],REFERENCEMENT_FACADE[[#This Row],[≤ 9 m (situation d)]]),
IF(AND(9&lt;HAUT_VISEE,HAUT_VISEE&lt;=10),IF(OR(MID(SITUA_VISEE,1,1)="a",MID(SITUA_VISEE,1,1)="b",MID(SITUA_VISEE,1,1)="c"),REFERENCEMENT_FACADE[[#This Row],[≤ 10 m (situation a à c)]],REFERENCEMENT_FACADE[[#This Row],[≤ 10 m (situation d)]]),
IF(AND(10&lt;HAUT_VISEE,HAUT_VISEE&lt;=18),IF(OR(MID(SITUA_VISEE,1,1)="a",MID(SITUA_VISEE,1,1)="b",MID(SITUA_VISEE,1,1)="c"),REFERENCEMENT_FACADE[[#This Row],[≤ 15 m (situation a à c)]],REFERENCEMENT_FACADE[[#This Row],[≤ 15 m (situation d)]]),
IF(AND(10&lt;HAUT_VISEE,HAUT_VISEE&lt;=18),IF(OR(MID(SITUA_VISEE,1,1)="a",MID(SITUA_VISEE,1,1)="b",MID(SITUA_VISEE,1,1)="c"),REFERENCEMENT_FACADE[[#This Row],[≤ 18 m (situation a à c)]],REFERENCEMENT_FACADE[[#This Row],[≤ 18 m (situation d)]]),
IF(AND(18&lt;HAUT_VISEE,HAUT_VISEE&lt;=28),IF(OR(MID(SITUA_VISEE,1,1)="a",MID(SITUA_VISEE,1,1)="b",MID(SITUA_VISEE,1,1)="c"),REFERENCEMENT_FACADE[[#This Row],[≤ 28 m (situation a à c)]],REFERENCEMENT_FACADE[[#This Row],[≤ 28 m (situation d)]]),
IF(AND(28&lt;HAUT_VISEE,HAUT_VISEE&lt;=34),IF(OR(MID(SITUA_VISEE,1,1)="a",MID(SITUA_VISEE,1,1)="b",MID(SITUA_VISEE,1,1)="c"),REFERENCEMENT_FACADE[[#This Row],[≤ 34 m (situation a à c)]],REFERENCEMENT_FACADE[[#This Row],[≤ 34 m (situation d)]]),
IF(AND(34&lt;HAUT_VISEE,HAUT_VISEE&lt;=36),IF(OR(MID(SITUA_VISEE,1,1)="a",MID(SITUA_VISEE,1,1)="b",MID(SITUA_VISEE,1,1)="c"),REFERENCEMENT_FACADE[[#This Row],[≤ 36 m (situation a à c)]],REFERENCEMENT_FACADE[[#This Row],[≤ 36 m (situation d)]]),
IF(AND(36&lt;HAUT_VISEE,HAUT_VISEE&lt;=40),IF(OR(MID(SITUA_VISEE,1,1)="a",MID(SITUA_VISEE,1,1)="b",MID(SITUA_VISEE,1,1)="c"),REFERENCEMENT_FACADE[[#This Row],[≤ 40 m (situation a à c)]],REFERENCEMENT_FACADE[[#This Row],[≤ 40 m (situation d)]]),
IF(AND(40&lt;HAUT_VISEE,HAUT_VISEE&lt;=50),IF(OR(MID(SITUA_VISEE,1,1)="a",MID(SITUA_VISEE,1,1)="b",MID(SITUA_VISEE,1,1)="c"),REFERENCEMENT_FACADE[[#This Row],[≤ 50 m (situation a à c)]],REFERENCEMENT_FACADE[[#This Row],[≤ 50 m (situation d)]]),"ERREUR"))))))))))</f>
        <v>OUI</v>
      </c>
      <c r="CH86" s="48">
        <f>IF(MID(SITUA_VISEE,1,1)="d",
IF(MID(REFERENCEMENT_FACADE[[#This Row],[≤ 50 m (situation d)]],1,3)="OUI",50,IF(MID(REFERENCEMENT_FACADE[[#This Row],[≤ 40 m (situation d)]],1,3)="OUI",40,IF(MID(REFERENCEMENT_FACADE[[#This Row],[≤ 36 m (situation d)]],1,3)="OUI",36,IF(MID(REFERENCEMENT_FACADE[[#This Row],[≤ 34 m (situation d)]],1,3)="OUI",34,IF(MID(REFERENCEMENT_FACADE[[#This Row],[≤ 28 m (situation d)]],1,3)="OUI",28,IF(MID(REFERENCEMENT_FACADE[[#This Row],[≤ 18 m (situation d)]],1,3)="OUI",18,IF(MID(REFERENCEMENT_FACADE[[#This Row],[≤ 15 m (situation d)]],1,3)="OUI",15,IF(MID(REFERENCEMENT_FACADE[[#This Row],[≤ 10 m (situation d)]],1,3)="OUI",10,IF(MID(REFERENCEMENT_FACADE[[#This Row],[≤ 9 m (situation d)]],1,3)="OUI",9,IF(MID(REFERENCEMENT_FACADE[[#This Row],[≤ 6 m (situation d)]],1,3)="OUI",6,"")))))))))),
IF(MID(REFERENCEMENT_FACADE[[#This Row],[≤ 50 m (situation a à c)]],1,3)="OUI",50,IF(MID(REFERENCEMENT_FACADE[[#This Row],[≤ 40 m (situation a à c)]],1,3)="OUI",40,IF(MID(REFERENCEMENT_FACADE[[#This Row],[≤ 36 m (situation a à c)]],1,3)="OUI",36,IF(MID(REFERENCEMENT_FACADE[[#This Row],[≤ 34 m (situation a à c)]],1,3)="OUI",34,IF(MID(REFERENCEMENT_FACADE[[#This Row],[≤ 28 m (situation a à c)]],1,3)="OUI",28,IF(MID(REFERENCEMENT_FACADE[[#This Row],[≤ 18 m (situation a à c)]],1,3)="OUI",18,IF(MID(REFERENCEMENT_FACADE[[#This Row],[≤ 15 m (situation a à c)]],1,3)="OUI",15,IF(MID(REFERENCEMENT_FACADE[[#This Row],[≤ 10 m (situation a à c)]],1,3)="OUI",10,IF(MID(REFERENCEMENT_FACADE[[#This Row],[≤ 9 m (situation a à c)]],1,3)="OUI",9,IF(MID(REFERENCEMENT_FACADE[[#This Row],[≤ 6 m (situation a à c)]],1,3)="OUI",6,"")))))))))))</f>
        <v>18</v>
      </c>
      <c r="CI86" s="48" t="str">
        <f>IF(RECH_CATEGORIE=TRUE,IF((CATEG_VISEE=LISTES!$O$2),REFERENCEMENT_FACADE[[#This Row],[I]],
IF((CATEG_VISEE=LISTES!$O$3),REFERENCEMENT_FACADE[[#This Row],[II]],
IF((CATEG_VISEE=LISTES!$O$4),REFERENCEMENT_FACADE[[#This Row],[III]],
IF((CATEG_VISEE=LISTES!$O$5),REFERENCEMENT_FACADE[[#This Row],[IV]],"ERREUR")))),
REFERENCEMENT_FACADE[[#This Row],[I]]&amp;CHAR(10)&amp;REFERENCEMENT_FACADE[[#This Row],[II]]&amp;CHAR(10)&amp;REFERENCEMENT_FACADE[[#This Row],[III]]&amp;CHAR(10)&amp;REFERENCEMENT_FACADE[[#This Row],[IV]])</f>
        <v>4
4**
4**
4**</v>
      </c>
      <c r="CJ86" s="48" t="str">
        <f>IF(RECH_CATEGORIE=TRUE,IF(OR(REFERENCEMENT_FACADE[[#This Row],[I]]="NC",REFERENCEMENT_FACADE[[#This Row],[II]]="NC",REFERENCEMENT_FACADE[[#This Row],[III]]="NC",REFERENCEMENT_FACADE[[#This Row],[IV]]="NC"),"ERREUR",IF(MID(ZONE_SIS_VISEE,1,1)&lt;=MID(REFERENCEMENT_FACADE[[#This Row],[IV]],1,1),REFERENCEMENT_FACADE[[#Headers],[IV]],IF(MID(ZONE_SIS_VISEE,1,1)&lt;=MID(REFERENCEMENT_FACADE[[#This Row],[III]],1,1),REFERENCEMENT_FACADE[[#Headers],[III]],IF(MID(ZONE_SIS_VISEE,1,1)&lt;=MID(REFERENCEMENT_FACADE[[#This Row],[II]],1,1),REFERENCEMENT_FACADE[[#Headers],[II]],IF(MID(ZONE_SIS_VISEE,1,1)&lt;=MID(REFERENCEMENT_FACADE[[#This Row],[I]],1,1),REFERENCEMENT_FACADE[[#Headers],[I]],""))))),
REFERENCEMENT_FACADE[[#Headers],[I]]&amp;CHAR(10)&amp;REFERENCEMENT_FACADE[[#Headers],[II]]&amp;CHAR(10)&amp;REFERENCEMENT_FACADE[[#Headers],[III]]&amp;CHAR(10)&amp;REFERENCEMENT_FACADE[[#Headers],[IV]])</f>
        <v>I
II
III
IV</v>
      </c>
      <c r="CK86" s="48" t="str">
        <f>CONCATENATE(IF(MID(REFERENCEMENT_FACADE[[#This Row],[Charpente bois (NF DTU 31.1)]],1,3)="oui",LISTES!$Q$2,""),IF(AND(MID(REFERENCEMENT_FACADE[[#This Row],[COB (NF DTU 31.2)]],1,3)="oui",MID(REFERENCEMENT_FACADE[[#This Row],[Charpente bois (NF DTU 31.1)]],1,3)="oui")," / ",""),IF(MID(REFERENCEMENT_FACADE[[#This Row],[COB (NF DTU 31.2)]],1,3)="oui",LISTES!$Q$3,""),IF(OR(AND(MID(REFERENCEMENT_FACADE[[#This Row],[COB (NF DTU 31.2)]],1,3)="oui",MID(REFERENCEMENT_FACADE[[#This Row],[FOB (NF DTU 31.4)]],1,3)="oui"),AND(MID(REFERENCEMENT_FACADE[[#This Row],[COB (NF DTU 31.2)]],1,3)="oui",MID(REFERENCEMENT_FACADE[[#This Row],[CLT (Sous AT/DTA)]],1,3)="oui"))," / ",""),IF(MID(REFERENCEMENT_FACADE[[#This Row],[FOB (NF DTU 31.4)]],1,3)="oui",LISTES!$Q$4,""),IF(AND(MID(REFERENCEMENT_FACADE[[#This Row],[CLT (Sous AT/DTA)]],1,3)="oui",MID(REFERENCEMENT_FACADE[[#This Row],[FOB (NF DTU 31.4)]],1,3)="oui")," / ",""),IF(MID(REFERENCEMENT_FACADE[[#This Row],[CLT (Sous AT/DTA)]],1,3)="oui",LISTES!$Q$7,IF(MID(REFERENCEMENT_FACADE[[#This Row],[FOB (Sous AT/DTA/ATEx)]],1,3)="oui",LISTES!$Q$5,"")))</f>
        <v>COB (NF DTU 31.2) / CLT (Sous AT/DTA)</v>
      </c>
      <c r="CL86" s="48" t="str">
        <f>IF(AND(RECH_HAUTEUR=TRUE,HAUT_VISEE&lt;&gt;"",SITUA_VISEE&lt;&gt;""),IF(MID(SITUA_VISEE,1,1)="d",
IF(MID(REFERENCEMENT_FACADE[[#This Row],[≤ 50 m (situation d)]],1,3)="OUI","≤ 50 m",IF(MID(REFERENCEMENT_FACADE[[#This Row],[≤ 40 m (situation d)]],1,3)="OUI","≤ 40 m",IF(MID(REFERENCEMENT_FACADE[[#This Row],[≤ 36 m (situation d)]],1,3)="OUI","≤ 36 m",IF(MID(REFERENCEMENT_FACADE[[#This Row],[≤ 34 m (situation d)]],1,3)="OUI","≤ 34 m",IF(MID(REFERENCEMENT_FACADE[[#This Row],[≤ 28 m (situation d)]],1,3)="OUI","≤ 28 m",IF(MID(REFERENCEMENT_FACADE[[#This Row],[≤ 18 m (situation d)]],1,3)="OUI","≤ 18 m",IF(MID(REFERENCEMENT_FACADE[[#This Row],[≤ 15 m (situation d)]],1,3)="OUI","≤ 15 m",IF(MID(REFERENCEMENT_FACADE[[#This Row],[≤ 10 m (situation d)]],1,3)="OUI","≤ 10 m",IF(MID(REFERENCEMENT_FACADE[[#This Row],[≤ 9 m (situation d)]],1,3)="OUI","≤ 9 m",IF(MID(REFERENCEMENT_FACADE[[#This Row],[≤ 6 m (situation d)]],1,3)="OUI","≤ 6 m","")))))))))),
IF(MID(REFERENCEMENT_FACADE[[#This Row],[≤ 50 m (situation a à c)]],1,3)="OUI","≤ 50 m",IF(MID(REFERENCEMENT_FACADE[[#This Row],[≤ 40 m (situation a à c)]],1,3)="OUI","≤ 40 m",IF(MID(REFERENCEMENT_FACADE[[#This Row],[≤ 36 m (situation a à c)]],1,3)="OUI","≤ 36 m",IF(MID(REFERENCEMENT_FACADE[[#This Row],[≤ 34 m (situation a à c)]],1,3)="OUI","≤ 34 m",IF(MID(REFERENCEMENT_FACADE[[#This Row],[≤ 28 m (situation a à c)]],1,3)="OUI","≤ 28 m",IF(MID(REFERENCEMENT_FACADE[[#This Row],[≤ 18 m (situation a à c)]],1,3)="OUI","≤ 18 m",IF(MID(REFERENCEMENT_FACADE[[#This Row],[≤ 15 m (situation a à c)]],1,3)="OUI","≤ 15 m",IF(MID(REFERENCEMENT_FACADE[[#This Row],[≤ 10 m (situation a à c)]],1,3)="OUI","≤ 10 m",IF(MID(REFERENCEMENT_FACADE[[#This Row],[≤ 9 m (situation a à c)]],1,3)="OUI","≤ 9 m",IF(MID(REFERENCEMENT_FACADE[[#This Row],[≤ 6 m (situation a à c)]],1,3)="OUI","≤ 6 m",""))))))))))),
CONCATENATE(IF(MID(REFERENCEMENT_FACADE[[#This Row],[≤ 50 m (situation a à c)]],1,3)="OUI","(Situation a à c) h≤ 50 m"&amp;CHAR(10),IF(MID(REFERENCEMENT_FACADE[[#This Row],[≤ 40 m (situation a à c)]],1,3)="OUI","(Situation a à c) h≤ 40 m"&amp;CHAR(10),IF(MID(REFERENCEMENT_FACADE[[#This Row],[≤ 36 m (situation a à c)]],1,3)="OUI","(Situation a à c) h≤ 36 m"&amp;CHAR(10),IF(MID(REFERENCEMENT_FACADE[[#This Row],[≤ 34 m (situation a à c)]],1,3)="OUI","(Situation a à c) h≤ 34 m"&amp;CHAR(10),IF(MID(REFERENCEMENT_FACADE[[#This Row],[≤ 28 m (situation a à c)]],1,3)="OUI","(Situation a à c) h≤ 28 m"&amp;CHAR(10),IF(MID(REFERENCEMENT_FACADE[[#This Row],[≤ 18 m (situation a à c)]],1,3)="OUI","(Situation a à c) h≤ 18 m"&amp;CHAR(10),IF(MID(REFERENCEMENT_FACADE[[#This Row],[≤ 15 m (situation a à c)]],1,3)="OUI","(Situation a à c) h≤ 15 m"&amp;CHAR(10),IF(MID(REFERENCEMENT_FACADE[[#This Row],[≤ 10 m (situation a à c)]],1,3)="OUI","(Situation a à c) h≤ 10 m"&amp;CHAR(10),IF(MID(REFERENCEMENT_FACADE[[#This Row],[≤ 9 m (situation a à c)]],1,3)="OUI","(Situation a à c) h≤ 9 m"&amp;CHAR(10),IF(MID(REFERENCEMENT_FACADE[[#This Row],[≤ 6 m (situation a à c)]],1,3)="OUI","(Situation a à c) h≤ 6 m"&amp;CHAR(10),"")))))))))),IF(MID(REFERENCEMENT_FACADE[[#This Row],[≤ 50 m (situation d)]],1,3)="OUI","(Situation d) h≤ 50 m",IF(MID(REFERENCEMENT_FACADE[[#This Row],[≤ 40 m (situation d)]],1,3)="OUI","(Situation d) h≤ 40 m",IF(MID(REFERENCEMENT_FACADE[[#This Row],[≤ 36 m (situation d)]],1,3)="OUI","(Situation d) h≤ 36 m",IF(MID(REFERENCEMENT_FACADE[[#This Row],[≤ 34 m (situation d)]],1,3)="OUI","(Situation d) h≤ 34 m",IF(MID(REFERENCEMENT_FACADE[[#This Row],[≤ 28 m (situation d)]],1,3)="OUI","(Situation d) h≤ 28 m",IF(MID(REFERENCEMENT_FACADE[[#This Row],[≤ 18 m (situation d)]],1,3)="OUI","(Situation d) h≤ 18 m",IF(MID(REFERENCEMENT_FACADE[[#This Row],[≤ 15 m (situation d)]],1,3)="OUI","(Situation d) h≤ 15 m",IF(MID(REFERENCEMENT_FACADE[[#This Row],[≤ 10 m (situation d)]],1,3)="OUI","(Situation d) h≤ 10 m",IF(MID(REFERENCEMENT_FACADE[[#This Row],[≤ 9 m (situation d)]],1,3)="OUI","(Situation d) h≤ 9 m",IF(MID(REFERENCEMENT_FACADE[[#This Row],[≤ 6 m (situation d)]],1,3)="OUI","(Situation d) h≤ 6 m",""))))))))))))</f>
        <v>(Situation a à c) h≤ 18 m
(Situation d) h≤ 10 m</v>
      </c>
      <c r="CM86" s="48" t="str">
        <f>IF(OR(RECH_HAUTEUR=FALSE,HAUT_VISEE="",SITUA_VISEE=""),REFERENCEMENT_FACADE[[#This Row],[Cas où rien n''est sélectionné en hauteur]],
IF((HAUT_VISEE&lt;=6),IF(OR(MID(SITUA_VISEE,1,1)="a",MID(SITUA_VISEE,1,1)="b",MID(SITUA_VISEE,1,1)="c"),REFERENCEMENT_FACADE[[#This Row],[≤ 6 m (a à c)]],REFERENCEMENT_FACADE[[#This Row],[≤ 6 m (d)]]),
IF(AND(6&lt;HAUT_VISEE,HAUT_VISEE&lt;=9),IF(OR(MID(SITUA_VISEE,1,1)="a",MID(SITUA_VISEE,1,1)="b",MID(SITUA_VISEE,1,1)="c"),REFERENCEMENT_FACADE[[#This Row],[≤ 9 m (a à c)]],REFERENCEMENT_FACADE[[#This Row],[≤ 9 m (d)]]),
IF(AND(9&lt;HAUT_VISEE,HAUT_VISEE&lt;=10),IF(OR(MID(SITUA_VISEE,1,1)="a",MID(SITUA_VISEE,1,1)="b",MID(SITUA_VISEE,1,1)="c"),REFERENCEMENT_FACADE[[#This Row],[≤ 10 m (a à c)]],REFERENCEMENT_FACADE[[#This Row],[≤ 10 m (d)]]),
IF(AND(10&lt;HAUT_VISEE,HAUT_VISEE&lt;=18),IF(OR(MID(SITUA_VISEE,1,1)="a",MID(SITUA_VISEE,1,1)="b",MID(SITUA_VISEE,1,1)="c"),REFERENCEMENT_FACADE[[#This Row],[≤ 18 m (a à c)]],REFERENCEMENT_FACADE[[#This Row],[≤ 18 m (d)]]),
IF(AND(18&lt;HAUT_VISEE,HAUT_VISEE&lt;=28),IF(OR(MID(SITUA_VISEE,1,1)="a",MID(SITUA_VISEE,1,1)="b",MID(SITUA_VISEE,1,1)="c"),REFERENCEMENT_FACADE[[#This Row],[≤ 28 m (a à c)]],REFERENCEMENT_FACADE[[#This Row],[≤ 28 m (d)]]),
IF(AND(28&lt;HAUT_VISEE,HAUT_VISEE&lt;=34),IF(OR(MID(SITUA_VISEE,1,1)="a",MID(SITUA_VISEE,1,1)="b",MID(SITUA_VISEE,1,1)="c"),REFERENCEMENT_FACADE[[#This Row],[≤ 34 m (a à c)]],REFERENCEMENT_FACADE[[#This Row],[≤ 34 m (d)]]),
IF(AND(34&lt;HAUT_VISEE,HAUT_VISEE&lt;=36),IF(OR(MID(SITUA_VISEE,1,1)="a",MID(SITUA_VISEE,1,1)="b",MID(SITUA_VISEE,1,1)="c"),REFERENCEMENT_FACADE[[#This Row],[≤ 36 m (a à c)]],REFERENCEMENT_FACADE[[#This Row],[≤ 36 m (d)]]),
IF(AND(36&lt;HAUT_VISEE,HAUT_VISEE&lt;=40),IF(OR(MID(SITUA_VISEE,1,1)="a",MID(SITUA_VISEE,1,1)="b",MID(SITUA_VISEE,1,1)="c"),REFERENCEMENT_FACADE[[#This Row],[≤ 40 m (a à c)]],REFERENCEMENT_FACADE[[#This Row],[≤ 40 m (d)]]),
IF(AND(40&lt;HAUT_VISEE,HAUT_VISEE&lt;=50),IF(OR(MID(SITUA_VISEE,1,1)="a",MID(SITUA_VISEE,1,1)="b",MID(SITUA_VISEE,1,1)="c"),REFERENCEMENT_FACADE[[#This Row],[≤ 50 m (a à c)]],REFERENCEMENT_FACADE[[#This Row],[≤ 50 m (d)]])))))))))))</f>
        <v>Nb : Le critère de recherche par hauteur n'étant pas coché ou les données (hauteur ou situation) n'étant pas saisies, l'utilisateur est alerté qu'il peut exister des limites de hauteurs et des dispositions particulières données dans le référentiel technique du procédé qui ne sont pas affichées. 
Le logiciel peut les faire apparaitre, pour ce faire : 
 - la case de recherche en fonction de la hauteur doit être cochée ;
 - les données de hauteur ET de situation du bâtiment doivent être saisies.</v>
      </c>
      <c r="CN86" s="117">
        <f ca="1">REFERENCEMENT_FACADE[[#This Row],[VALIDITE]]</f>
        <v>1</v>
      </c>
      <c r="CO86" s="48">
        <f>IF(RECH_SUPPORT=TRUE,IF(MID(REFERENCEMENT_FACADE[[#This Row],[Colonne support visé]],1,3)="OUI",1,IF(OR(MID(REFERENCEMENT_FACADE[[#This Row],[Colonne support visé]],1,3)="non",MID(REFERENCEMENT_FACADE[[#This Row],[Colonne support visé]],1,2)="SO"),0,0)),1)</f>
        <v>1</v>
      </c>
      <c r="CP86" s="48">
        <f>IF(RECH_HAUTEUR=FALSE,1,IF(AND(MID(REFERENCEMENT_FACADE[[#This Row],[Colonne situation visé]],1,3)="oui",HAUT_VISEE&lt;=REFERENCEMENT_FACADE[[#This Row],[LIMITATION DE HAUTEUR DE FACADE]],HAUT_VISEE&lt;&gt;"",SITUA_VISEE&lt;&gt;""),1,IF(MID(REFERENCEMENT_FACADE[[#This Row],[Colonne situation visé]],1,3)="non",0,"ERREUR")))</f>
        <v>1</v>
      </c>
      <c r="CQ86" s="48">
        <f>IF(RECH_CATEGORIE=FALSE,1,IF(REFERENCEMENT_FACADE[[#This Row],[Colonne catégorie visée]]="ERREUR",0,IF(AND(RECH_CATEGORIE=TRUE,MATCH(VALUE(LEFT(REFERENCEMENT_FACADE[[#This Row],[Colonne zone visée]],1)),LISTE_ZONE_SISMIQUE,0)&gt;=MATCH(ZONE_SIS_VISEE,LISTE_ZONE_SISMIQUE,0),MATCH(REFERENCEMENT_FACADE[[#This Row],[Colonne catégorie visée]],LISTE_CATEGORIE_BATIMENT,0)&gt;=MATCH(CATEG_VISEE,LISTE_CATEGORIE_BATIMENT,0)),1,0)))</f>
        <v>1</v>
      </c>
      <c r="CR86" s="48">
        <f ca="1">IF(REFERENCEMENT_FACADE[[#This Row],[Eligibilité procédé]]&lt;&gt;0,COUNTIF(REFERENCEMENT_FACADE[Eligibilité procédé],"&lt;="&amp;REFERENCEMENT_FACADE[[#This Row],[Eligibilité procédé]])-COUNTIF(REFERENCEMENT_FACADE[Eligibilité procédé],"=0"),ROWS(REFERENCEMENT_FACADE[Ordre]))</f>
        <v>65</v>
      </c>
      <c r="CS86" s="48">
        <f ca="1">IF(COUNTIF((REFERENCEMENT_FACADE[[#This Row],[Validité]:[zone de simicité]]),"&lt;&gt;"&amp;"")=SUM(REFERENCEMENT_FACADE[[#This Row],[Validité]:[zone de simicité]]),ROW(REFERENCEMENT_FACADE[[#This Row],[zone de simicité]]),"")</f>
        <v>86</v>
      </c>
      <c r="CT86" s="48" t="str">
        <f>CONCATENATE(REFERENCEMENT_FACADE[[#This Row],[TYPE DE DOCUMENT DE REFERENCE]]," ",REFERENCEMENT_FACADE[[#This Row],[REF]]," du procédé ",REFERENCEMENT_FACADE[[#This Row],[NOM COMMERCIAL DU PROCEDE]]," : vise la pose sur : ",IF(MID(REFERENCEMENT_FACADE[[#This Row],[COB (NF DTU 31.2)]],1,3)="OUI","COB (NF DTU 31.2) ; ",""),IF(MID(REFERENCEMENT_FACADE[[#This Row],[CLT (Sous AT/DTA)]],1,3)="OUI","CLT (Sous AT/DTA)) ; ",""),IF(MID(REFERENCEMENT_FACADE[[#This Row],[FOB (NF DTU 31.4)]],1,3)="OUI","FOB (NF DTU 31.4) ; ",""),IF(MID(REFERENCEMENT_FACADE[[#This Row],[FOB (Sous AT/DTA/ATEx)]],1,3)="OUI","FOB (Sous AT/DTA/ATEx) ; ",""),"pour une hauteur max de ",REFERENCEMENT_FACADE[[#This Row],[LIMITATION DE HAUTEUR DE FACADE]],"m")</f>
        <v>Appréciation Technique de Transition 20/019_v1 du procédé Trespa Meteon TS 150 fixation par vis sur ossature bois : vise la pose sur : COB (NF DTU 31.2) ; CLT (Sous AT/DTA)) ; pour une hauteur max de 18m</v>
      </c>
    </row>
    <row r="87" spans="1:98" s="5" customFormat="1" ht="409.6" x14ac:dyDescent="0.3">
      <c r="A87" s="130">
        <v>45085</v>
      </c>
      <c r="B87" s="125" t="s">
        <v>124</v>
      </c>
      <c r="C87" s="125"/>
      <c r="D87" s="125" t="s">
        <v>1767</v>
      </c>
      <c r="E87" s="125"/>
      <c r="F87" s="125" t="s">
        <v>1169</v>
      </c>
      <c r="G87" s="173" t="s">
        <v>1170</v>
      </c>
      <c r="H87" s="174" t="s">
        <v>10</v>
      </c>
      <c r="I87" s="175" t="s">
        <v>27</v>
      </c>
      <c r="J87" s="176" t="s">
        <v>27</v>
      </c>
      <c r="K87" s="172" t="s">
        <v>9</v>
      </c>
      <c r="L87" s="68" t="str">
        <f>IF(REFERENCEMENT_FACADE[[#This Row],[Charpente bois (NF DTU 31.1)]]="OUI","SO",IF(OR(REFERENCEMENT_FACADE[[#This Row],[FOB (Sous AT/DTA/ATEx)]]="OUI",REFERENCEMENT_FACADE[[#This Row],[FOB (NF DTU 31.4)]]="OUI"),"OUI","SO"))</f>
        <v>OUI</v>
      </c>
      <c r="M87" s="177" t="s">
        <v>27</v>
      </c>
      <c r="N87" s="178" t="s">
        <v>357</v>
      </c>
      <c r="O87" s="125" t="s">
        <v>357</v>
      </c>
      <c r="P87" s="125" t="s">
        <v>357</v>
      </c>
      <c r="Q87" s="125" t="s">
        <v>357</v>
      </c>
      <c r="R87" s="125" t="s">
        <v>357</v>
      </c>
      <c r="S87" s="43" t="s">
        <v>10</v>
      </c>
      <c r="T87" s="43" t="s">
        <v>10</v>
      </c>
      <c r="U87" s="43" t="s">
        <v>10</v>
      </c>
      <c r="V87" s="43" t="s">
        <v>10</v>
      </c>
      <c r="W87" s="44" t="s">
        <v>10</v>
      </c>
      <c r="X87" s="187" t="s">
        <v>357</v>
      </c>
      <c r="Y87" s="125" t="s">
        <v>357</v>
      </c>
      <c r="Z87" s="125" t="s">
        <v>357</v>
      </c>
      <c r="AA87" s="43" t="s">
        <v>10</v>
      </c>
      <c r="AB87" s="43" t="s">
        <v>10</v>
      </c>
      <c r="AC87" s="43" t="s">
        <v>10</v>
      </c>
      <c r="AD87" s="43" t="s">
        <v>10</v>
      </c>
      <c r="AE87" s="43" t="s">
        <v>10</v>
      </c>
      <c r="AF87" s="43" t="s">
        <v>10</v>
      </c>
      <c r="AG87" s="44" t="s">
        <v>10</v>
      </c>
      <c r="AH87" s="163" t="s">
        <v>1547</v>
      </c>
      <c r="AI87" s="164"/>
      <c r="AJ87" s="205" t="s">
        <v>1707</v>
      </c>
      <c r="AK87" s="205" t="s">
        <v>1707</v>
      </c>
      <c r="AL87" s="205" t="s">
        <v>1707</v>
      </c>
      <c r="AM87" s="205" t="s">
        <v>1707</v>
      </c>
      <c r="AN87" s="205" t="s">
        <v>1707</v>
      </c>
      <c r="AO87" s="120"/>
      <c r="AP87" s="120"/>
      <c r="AQ87" s="120"/>
      <c r="AR87" s="120"/>
      <c r="AS87" s="120"/>
      <c r="AT87" s="205" t="s">
        <v>1707</v>
      </c>
      <c r="AU87" s="205" t="s">
        <v>1707</v>
      </c>
      <c r="AV87" s="205" t="s">
        <v>1707</v>
      </c>
      <c r="AW87" s="120"/>
      <c r="AX87" s="120"/>
      <c r="AY87" s="120"/>
      <c r="AZ87" s="120"/>
      <c r="BA87" s="120"/>
      <c r="BB87" s="120"/>
      <c r="BC87" s="120"/>
      <c r="BD87" s="135" t="s">
        <v>1705</v>
      </c>
      <c r="BE87" s="178">
        <v>4</v>
      </c>
      <c r="BF87" s="125" t="s">
        <v>328</v>
      </c>
      <c r="BG87" s="125" t="s">
        <v>328</v>
      </c>
      <c r="BH87" s="125" t="s">
        <v>328</v>
      </c>
      <c r="BI87" s="179" t="s">
        <v>1175</v>
      </c>
      <c r="BJ87" s="40" t="s">
        <v>1394</v>
      </c>
      <c r="BK87" s="180" t="s">
        <v>662</v>
      </c>
      <c r="BL87" s="178">
        <v>2</v>
      </c>
      <c r="BM87" s="125" t="s">
        <v>1170</v>
      </c>
      <c r="BN87" s="125" t="s">
        <v>505</v>
      </c>
      <c r="BO87" s="125" t="s">
        <v>1171</v>
      </c>
      <c r="BP87" s="181"/>
      <c r="BQ87" s="181">
        <v>44497</v>
      </c>
      <c r="BR87" s="188">
        <v>45747</v>
      </c>
      <c r="BS87" s="182">
        <f ca="1">+(REFERENCEMENT_FACADE[[#This Row],[AVIS LIMITE AU / VALIDITE]]&gt;=TODAY())*1</f>
        <v>1</v>
      </c>
      <c r="BT87" s="125" t="s">
        <v>28</v>
      </c>
      <c r="BU87" s="125" t="str">
        <f ca="1">IF(REFERENCEMENT_FACADE[[#This Row],[ -&gt; AT/DTA : Sur liste verte C2p (OUI/NON)
-&gt; ATex (Avis favorable / Avis défavorable)
-&gt; Autre : SO]]&lt;&gt;"",IF(AND(OR(REFERENCEMENT_FACADE[[#This Row],[ -&gt; AT/DTA : Sur liste verte C2p (OUI/NON)
-&gt; ATex (Avis favorable / Avis défavorable)
-&gt; Autre : SO]]="OUI",REFERENCEMENT_FACADE[[#This Row],[ -&gt; AT/DTA : Sur liste verte C2p (OUI/NON)
-&gt; ATex (Avis favorable / Avis défavorable)
-&gt; Autre : SO]]="FAVORABLE",REFERENCEMENT_FACADE[[#This Row],[ -&gt; AT/DTA : Sur liste verte C2p (OUI/NON)
-&gt; ATex (Avis favorable / Avis défavorable)
-&gt; Autre : SO]]="SO
(DTU)",REFERENCEMENT_FACADE[[#This Row],[ -&gt; AT/DTA : Sur liste verte C2p (OUI/NON)
-&gt; ATex (Avis favorable / Avis défavorable)
-&gt; Autre : SO]]="SO 
(RECO -RAGE)",REFERENCEMENT_FACADE[[#This Row],[ -&gt; AT/DTA : Sur liste verte C2p (OUI/NON)
-&gt; ATex (Avis favorable / Avis défavorable)
-&gt; Autre : SO]]="OUI AVEC UN SUIVI DU RETOUR D'EXPERIENCE",
REFERENCEMENT_FACADE[[#This Row],[ -&gt; AT/DTA : Sur liste verte C2p (OUI/NON)
-&gt; ATex (Avis favorable / Avis défavorable)
-&gt; Autre : SO]]="SO 
(RP)"),REFERENCEMENT_FACADE[[#This Row],[VALIDITE]]=1),"TC",IF(REFERENCEMENT_FACADE[[#This Row],[VALIDITE]]=0,"TNC"&amp;CHAR(10)&amp;"(L'évaluation technique n'est plus valide)",IF(REFERENCEMENT_FACADE[[#This Row],[TYPE DE DOCUMENT DE REFERENCE]]="Appréciation Technique de Transition","TNC"&amp;CHAR(10)&amp;"(Les Appréciations Techniques de Transition ne sont pas reconnues en technique courante)",IF(REFERENCEMENT_FACADE[[#This Row],[ -&gt; AT/DTA : Sur liste verte C2p (OUI/NON)
-&gt; ATex (Avis favorable / Avis défavorable)
-&gt; Autre : SO]]="NON (EVALUATION RECENTE)","TNC"&amp;CHAR(10)&amp;"(Non sur liste verte de la C2p à date de référencement / EVALUATION RECENTE)","TNC"&amp;CHAR(10)&amp;"(N'est pas sur liste verte de la C2p à date du référencement)")))))</f>
        <v>TC</v>
      </c>
      <c r="BV87" s="173" t="s">
        <v>1380</v>
      </c>
      <c r="BW87" s="178" t="s">
        <v>1172</v>
      </c>
      <c r="BX87" s="125" t="s">
        <v>279</v>
      </c>
      <c r="BY87" s="173"/>
      <c r="BZ87" s="183"/>
      <c r="CA87" s="184" t="s">
        <v>1174</v>
      </c>
      <c r="CB87" s="184"/>
      <c r="CC87" s="127" t="str">
        <f>IF(OR(REFERENCEMENT_FACADE[[#This Row],[TYPE DE DOCUMENT DE REFERENCE]]="Document Technique d'Application (DTA)",REFERENCEMENT_FACADE[[#This Row],[TYPE DE DOCUMENT DE REFERENCE]]="Avis Technique"),CONCATENATE("https://evaluation.cstb.fr/fr/avis-technique/detail/",SUBSTITUTE(REFERENCEMENT_FACADE[[#This Row],[REF]],"/","-"),"/"),IF(REFERENCEMENT_FACADE[[#This Row],[TYPE DE DOCUMENT DE REFERENCE]]=("Appréciation Technique d'Expérimentation (ATEx cas a)"),CONCATENATE("https://evaluation.cstb.fr/fr/appreciation-technique-expertise-atex/detail/",SUBSTITUTE(REFERENCEMENT_FACADE[[#This Row],[REF]],"_","-"),"/"),CONCATENATE("https://evaluation.cstb.fr/fr/appreciation-technique-transition-att/download/att-",SUBSTITUTE(SUBSTITUTE(REFERENCEMENT_FACADE[[#This Row],[REF]],"/","-"),"_","-"),"/")))</f>
        <v>https://evaluation.cstb.fr/fr/appreciation-technique-expertise-atex/detail/2944-v1/</v>
      </c>
      <c r="CD87" s="127"/>
      <c r="CE87" s="127" t="str">
        <f>CONCATENATE(IF(REFERENCEMENT_FACADE[[#This Row],[Ancienne version]]=""," ",CONCATENATE(IF(OR(REFERENCEMENT_FACADE[[#This Row],[TYPE DE DOCUMENT DE REFERENCE]]="Avis Technique",REFERENCEMENT_FACADE[[#This Row],[TYPE DE DOCUMENT DE REFERENCE]]="ATEx"),"L'","Le "),REFERENCEMENT_FACADE[[#This Row],[TYPE DE DOCUMENT DE REFERENCE]]," n°",REFERENCEMENT_FACADE[[#This Row],[REF]]," annule et remplace ",IF(OR(REFERENCEMENT_FACADE[[#This Row],[TYPE DE DOCUMENT DE REFERENCE]]="Avis Technique",REFERENCEMENT_FACADE[[#This Row],[TYPE DE DOCUMENT DE REFERENCE]]="ATEx"),"l' ","le "),REFERENCEMENT_FACADE[[#This Row],[TYPE DE DOCUMENT DE REFERENCE]]," n° ",REFERENCEMENT_FACADE[[#This Row],[Ancienne version]])),
IF(AND(REFERENCEMENT_FACADE[[#This Row],[Ancienne version]]&lt;&gt;"",REFERENCEMENT_FACADE[[#This Row],[ -&gt; AT/DTA : Sur liste verte C2p (OUI/NON)
-&gt; ATex (Avis favorable / Avis défavorable)
-&gt; Autre : SO]]="OUI"),CHAR(10),""),
IF(REFERENCEMENT_FACADE[[#This Row],[ -&gt; AT/DTA : Sur liste verte C2p (OUI/NON)
-&gt; ATex (Avis favorable / Avis défavorable)
-&gt; Autre : SO]]="OUI","Sur liste verte de la C2p à la date du référencement",""))</f>
        <v xml:space="preserve"> </v>
      </c>
      <c r="CF87" s="127" t="str">
        <f>IF((SUPP_VISE=LISTES!$Q$2),REFERENCEMENT_FACADE[[#This Row],[Charpente bois (NF DTU 31.1)]],
IF((SUPP_VISE=LISTES!$Q$3),REFERENCEMENT_FACADE[[#This Row],[COB (NF DTU 31.2)]],
IF((SUPP_VISE=LISTES!$Q$4),REFERENCEMENT_FACADE[[#This Row],[FOB (NF DTU 31.4)]],
IF((SUPP_VISE=LISTES!$Q$5),REFERENCEMENT_FACADE[[#This Row],[FOB (Sous AT/DTA/ATEx)]],
IF((SUPP_VISE=LISTES!$Q$6),REFERENCEMENT_FACADE[[#This Row],[FOB (NF DTU 31.4 et/ou Sous AT/DTA/Atex)]],
IF((SUPP_VISE=LISTES!$Q$7),REFERENCEMENT_FACADE[[#This Row],[CLT (Sous AT/DTA)]],"ERREUR"))))))</f>
        <v>ERREUR</v>
      </c>
      <c r="CG87" s="127" t="str">
        <f>IF((HAUT_VISEE&lt;=6),IF(OR(MID(SITUA_VISEE,1,1)="a",MID(SITUA_VISEE,1,1)="b",MID(SITUA_VISEE,1,1)="c"),REFERENCEMENT_FACADE[[#This Row],[≤ 6 m (situation a à c)]],REFERENCEMENT_FACADE[[#This Row],[≤ 6 m (situation d)]]),
IF(AND(6&lt;HAUT_VISEE,HAUT_VISEE&lt;=9),IF(OR(MID(SITUA_VISEE,1,1)="a",MID(SITUA_VISEE,1,1)="b",MID(SITUA_VISEE,1,1)="c"),REFERENCEMENT_FACADE[[#This Row],[≤ 9 m (situation a à c)]],REFERENCEMENT_FACADE[[#This Row],[≤ 9 m (situation d)]]),
IF(AND(9&lt;HAUT_VISEE,HAUT_VISEE&lt;=10),IF(OR(MID(SITUA_VISEE,1,1)="a",MID(SITUA_VISEE,1,1)="b",MID(SITUA_VISEE,1,1)="c"),REFERENCEMENT_FACADE[[#This Row],[≤ 10 m (situation a à c)]],REFERENCEMENT_FACADE[[#This Row],[≤ 10 m (situation d)]]),
IF(AND(10&lt;HAUT_VISEE,HAUT_VISEE&lt;=18),IF(OR(MID(SITUA_VISEE,1,1)="a",MID(SITUA_VISEE,1,1)="b",MID(SITUA_VISEE,1,1)="c"),REFERENCEMENT_FACADE[[#This Row],[≤ 15 m (situation a à c)]],REFERENCEMENT_FACADE[[#This Row],[≤ 15 m (situation d)]]),
IF(AND(10&lt;HAUT_VISEE,HAUT_VISEE&lt;=18),IF(OR(MID(SITUA_VISEE,1,1)="a",MID(SITUA_VISEE,1,1)="b",MID(SITUA_VISEE,1,1)="c"),REFERENCEMENT_FACADE[[#This Row],[≤ 18 m (situation a à c)]],REFERENCEMENT_FACADE[[#This Row],[≤ 18 m (situation d)]]),
IF(AND(18&lt;HAUT_VISEE,HAUT_VISEE&lt;=28),IF(OR(MID(SITUA_VISEE,1,1)="a",MID(SITUA_VISEE,1,1)="b",MID(SITUA_VISEE,1,1)="c"),REFERENCEMENT_FACADE[[#This Row],[≤ 28 m (situation a à c)]],REFERENCEMENT_FACADE[[#This Row],[≤ 28 m (situation d)]]),
IF(AND(28&lt;HAUT_VISEE,HAUT_VISEE&lt;=34),IF(OR(MID(SITUA_VISEE,1,1)="a",MID(SITUA_VISEE,1,1)="b",MID(SITUA_VISEE,1,1)="c"),REFERENCEMENT_FACADE[[#This Row],[≤ 34 m (situation a à c)]],REFERENCEMENT_FACADE[[#This Row],[≤ 34 m (situation d)]]),
IF(AND(34&lt;HAUT_VISEE,HAUT_VISEE&lt;=36),IF(OR(MID(SITUA_VISEE,1,1)="a",MID(SITUA_VISEE,1,1)="b",MID(SITUA_VISEE,1,1)="c"),REFERENCEMENT_FACADE[[#This Row],[≤ 36 m (situation a à c)]],REFERENCEMENT_FACADE[[#This Row],[≤ 36 m (situation d)]]),
IF(AND(36&lt;HAUT_VISEE,HAUT_VISEE&lt;=40),IF(OR(MID(SITUA_VISEE,1,1)="a",MID(SITUA_VISEE,1,1)="b",MID(SITUA_VISEE,1,1)="c"),REFERENCEMENT_FACADE[[#This Row],[≤ 40 m (situation a à c)]],REFERENCEMENT_FACADE[[#This Row],[≤ 40 m (situation d)]]),
IF(AND(40&lt;HAUT_VISEE,HAUT_VISEE&lt;=50),IF(OR(MID(SITUA_VISEE,1,1)="a",MID(SITUA_VISEE,1,1)="b",MID(SITUA_VISEE,1,1)="c"),REFERENCEMENT_FACADE[[#This Row],[≤ 50 m (situation a à c)]],REFERENCEMENT_FACADE[[#This Row],[≤ 50 m (situation d)]]),"ERREUR"))))))))))</f>
        <v>OUI*</v>
      </c>
      <c r="CH87" s="127">
        <f>IF(MID(SITUA_VISEE,1,1)="d",
IF(MID(REFERENCEMENT_FACADE[[#This Row],[≤ 50 m (situation d)]],1,3)="OUI",50,IF(MID(REFERENCEMENT_FACADE[[#This Row],[≤ 40 m (situation d)]],1,3)="OUI",40,IF(MID(REFERENCEMENT_FACADE[[#This Row],[≤ 36 m (situation d)]],1,3)="OUI",36,IF(MID(REFERENCEMENT_FACADE[[#This Row],[≤ 34 m (situation d)]],1,3)="OUI",34,IF(MID(REFERENCEMENT_FACADE[[#This Row],[≤ 28 m (situation d)]],1,3)="OUI",28,IF(MID(REFERENCEMENT_FACADE[[#This Row],[≤ 18 m (situation d)]],1,3)="OUI",18,IF(MID(REFERENCEMENT_FACADE[[#This Row],[≤ 15 m (situation d)]],1,3)="OUI",15,IF(MID(REFERENCEMENT_FACADE[[#This Row],[≤ 10 m (situation d)]],1,3)="OUI",10,IF(MID(REFERENCEMENT_FACADE[[#This Row],[≤ 9 m (situation d)]],1,3)="OUI",9,IF(MID(REFERENCEMENT_FACADE[[#This Row],[≤ 6 m (situation d)]],1,3)="OUI",6,"")))))))))),
IF(MID(REFERENCEMENT_FACADE[[#This Row],[≤ 50 m (situation a à c)]],1,3)="OUI",50,IF(MID(REFERENCEMENT_FACADE[[#This Row],[≤ 40 m (situation a à c)]],1,3)="OUI",40,IF(MID(REFERENCEMENT_FACADE[[#This Row],[≤ 36 m (situation a à c)]],1,3)="OUI",36,IF(MID(REFERENCEMENT_FACADE[[#This Row],[≤ 34 m (situation a à c)]],1,3)="OUI",34,IF(MID(REFERENCEMENT_FACADE[[#This Row],[≤ 28 m (situation a à c)]],1,3)="OUI",28,IF(MID(REFERENCEMENT_FACADE[[#This Row],[≤ 18 m (situation a à c)]],1,3)="OUI",18,IF(MID(REFERENCEMENT_FACADE[[#This Row],[≤ 15 m (situation a à c)]],1,3)="OUI",15,IF(MID(REFERENCEMENT_FACADE[[#This Row],[≤ 10 m (situation a à c)]],1,3)="OUI",10,IF(MID(REFERENCEMENT_FACADE[[#This Row],[≤ 9 m (situation a à c)]],1,3)="OUI",9,IF(MID(REFERENCEMENT_FACADE[[#This Row],[≤ 6 m (situation a à c)]],1,3)="OUI",6,"")))))))))))</f>
        <v>18</v>
      </c>
      <c r="CI87" s="127" t="str">
        <f>IF(RECH_CATEGORIE=TRUE,IF((CATEG_VISEE=LISTES!$O$2),REFERENCEMENT_FACADE[[#This Row],[I]],
IF((CATEG_VISEE=LISTES!$O$3),REFERENCEMENT_FACADE[[#This Row],[II]],
IF((CATEG_VISEE=LISTES!$O$4),REFERENCEMENT_FACADE[[#This Row],[III]],
IF((CATEG_VISEE=LISTES!$O$5),REFERENCEMENT_FACADE[[#This Row],[IV]],"ERREUR")))),
REFERENCEMENT_FACADE[[#This Row],[I]]&amp;CHAR(10)&amp;REFERENCEMENT_FACADE[[#This Row],[II]]&amp;CHAR(10)&amp;REFERENCEMENT_FACADE[[#This Row],[III]]&amp;CHAR(10)&amp;REFERENCEMENT_FACADE[[#This Row],[IV]])</f>
        <v>4
4**
4**
4**</v>
      </c>
      <c r="CJ87" s="127" t="str">
        <f>IF(RECH_CATEGORIE=TRUE,IF(OR(REFERENCEMENT_FACADE[[#This Row],[I]]="NC",REFERENCEMENT_FACADE[[#This Row],[II]]="NC",REFERENCEMENT_FACADE[[#This Row],[III]]="NC",REFERENCEMENT_FACADE[[#This Row],[IV]]="NC"),"ERREUR",IF(MID(ZONE_SIS_VISEE,1,1)&lt;=MID(REFERENCEMENT_FACADE[[#This Row],[IV]],1,1),REFERENCEMENT_FACADE[[#Headers],[IV]],IF(MID(ZONE_SIS_VISEE,1,1)&lt;=MID(REFERENCEMENT_FACADE[[#This Row],[III]],1,1),REFERENCEMENT_FACADE[[#Headers],[III]],IF(MID(ZONE_SIS_VISEE,1,1)&lt;=MID(REFERENCEMENT_FACADE[[#This Row],[II]],1,1),REFERENCEMENT_FACADE[[#Headers],[II]],IF(MID(ZONE_SIS_VISEE,1,1)&lt;=MID(REFERENCEMENT_FACADE[[#This Row],[I]],1,1),REFERENCEMENT_FACADE[[#Headers],[I]],""))))),
REFERENCEMENT_FACADE[[#Headers],[I]]&amp;CHAR(10)&amp;REFERENCEMENT_FACADE[[#Headers],[II]]&amp;CHAR(10)&amp;REFERENCEMENT_FACADE[[#Headers],[III]]&amp;CHAR(10)&amp;REFERENCEMENT_FACADE[[#Headers],[IV]])</f>
        <v>I
II
III
IV</v>
      </c>
      <c r="CK87" s="127" t="str">
        <f>CONCATENATE(IF(MID(REFERENCEMENT_FACADE[[#This Row],[Charpente bois (NF DTU 31.1)]],1,3)="oui",LISTES!$Q$2,""),IF(AND(MID(REFERENCEMENT_FACADE[[#This Row],[COB (NF DTU 31.2)]],1,3)="oui",MID(REFERENCEMENT_FACADE[[#This Row],[Charpente bois (NF DTU 31.1)]],1,3)="oui")," / ",""),IF(MID(REFERENCEMENT_FACADE[[#This Row],[COB (NF DTU 31.2)]],1,3)="oui",LISTES!$Q$3,""),IF(OR(AND(MID(REFERENCEMENT_FACADE[[#This Row],[COB (NF DTU 31.2)]],1,3)="oui",MID(REFERENCEMENT_FACADE[[#This Row],[FOB (NF DTU 31.4)]],1,3)="oui"),AND(MID(REFERENCEMENT_FACADE[[#This Row],[COB (NF DTU 31.2)]],1,3)="oui",MID(REFERENCEMENT_FACADE[[#This Row],[CLT (Sous AT/DTA)]],1,3)="oui"))," / ",""),IF(MID(REFERENCEMENT_FACADE[[#This Row],[FOB (NF DTU 31.4)]],1,3)="oui",LISTES!$Q$4,""),IF(AND(MID(REFERENCEMENT_FACADE[[#This Row],[CLT (Sous AT/DTA)]],1,3)="oui",MID(REFERENCEMENT_FACADE[[#This Row],[FOB (NF DTU 31.4)]],1,3)="oui")," / ",""),IF(MID(REFERENCEMENT_FACADE[[#This Row],[CLT (Sous AT/DTA)]],1,3)="oui",LISTES!$Q$7,IF(MID(REFERENCEMENT_FACADE[[#This Row],[FOB (Sous AT/DTA/ATEx)]],1,3)="oui",LISTES!$Q$5,"")))</f>
        <v>FOB (Sous AT/DTA/ATEx)</v>
      </c>
      <c r="CL87" s="127" t="str">
        <f>IF(AND(RECH_HAUTEUR=TRUE,HAUT_VISEE&lt;&gt;"",SITUA_VISEE&lt;&gt;""),IF(MID(SITUA_VISEE,1,1)="d",
IF(MID(REFERENCEMENT_FACADE[[#This Row],[≤ 50 m (situation d)]],1,3)="OUI","≤ 50 m",IF(MID(REFERENCEMENT_FACADE[[#This Row],[≤ 40 m (situation d)]],1,3)="OUI","≤ 40 m",IF(MID(REFERENCEMENT_FACADE[[#This Row],[≤ 36 m (situation d)]],1,3)="OUI","≤ 36 m",IF(MID(REFERENCEMENT_FACADE[[#This Row],[≤ 34 m (situation d)]],1,3)="OUI","≤ 34 m",IF(MID(REFERENCEMENT_FACADE[[#This Row],[≤ 28 m (situation d)]],1,3)="OUI","≤ 28 m",IF(MID(REFERENCEMENT_FACADE[[#This Row],[≤ 18 m (situation d)]],1,3)="OUI","≤ 18 m",IF(MID(REFERENCEMENT_FACADE[[#This Row],[≤ 15 m (situation d)]],1,3)="OUI","≤ 15 m",IF(MID(REFERENCEMENT_FACADE[[#This Row],[≤ 10 m (situation d)]],1,3)="OUI","≤ 10 m",IF(MID(REFERENCEMENT_FACADE[[#This Row],[≤ 9 m (situation d)]],1,3)="OUI","≤ 9 m",IF(MID(REFERENCEMENT_FACADE[[#This Row],[≤ 6 m (situation d)]],1,3)="OUI","≤ 6 m","")))))))))),
IF(MID(REFERENCEMENT_FACADE[[#This Row],[≤ 50 m (situation a à c)]],1,3)="OUI","≤ 50 m",IF(MID(REFERENCEMENT_FACADE[[#This Row],[≤ 40 m (situation a à c)]],1,3)="OUI","≤ 40 m",IF(MID(REFERENCEMENT_FACADE[[#This Row],[≤ 36 m (situation a à c)]],1,3)="OUI","≤ 36 m",IF(MID(REFERENCEMENT_FACADE[[#This Row],[≤ 34 m (situation a à c)]],1,3)="OUI","≤ 34 m",IF(MID(REFERENCEMENT_FACADE[[#This Row],[≤ 28 m (situation a à c)]],1,3)="OUI","≤ 28 m",IF(MID(REFERENCEMENT_FACADE[[#This Row],[≤ 18 m (situation a à c)]],1,3)="OUI","≤ 18 m",IF(MID(REFERENCEMENT_FACADE[[#This Row],[≤ 15 m (situation a à c)]],1,3)="OUI","≤ 15 m",IF(MID(REFERENCEMENT_FACADE[[#This Row],[≤ 10 m (situation a à c)]],1,3)="OUI","≤ 10 m",IF(MID(REFERENCEMENT_FACADE[[#This Row],[≤ 9 m (situation a à c)]],1,3)="OUI","≤ 9 m",IF(MID(REFERENCEMENT_FACADE[[#This Row],[≤ 6 m (situation a à c)]],1,3)="OUI","≤ 6 m",""))))))))))),
CONCATENATE(IF(MID(REFERENCEMENT_FACADE[[#This Row],[≤ 50 m (situation a à c)]],1,3)="OUI","(Situation a à c) h≤ 50 m"&amp;CHAR(10),IF(MID(REFERENCEMENT_FACADE[[#This Row],[≤ 40 m (situation a à c)]],1,3)="OUI","(Situation a à c) h≤ 40 m"&amp;CHAR(10),IF(MID(REFERENCEMENT_FACADE[[#This Row],[≤ 36 m (situation a à c)]],1,3)="OUI","(Situation a à c) h≤ 36 m"&amp;CHAR(10),IF(MID(REFERENCEMENT_FACADE[[#This Row],[≤ 34 m (situation a à c)]],1,3)="OUI","(Situation a à c) h≤ 34 m"&amp;CHAR(10),IF(MID(REFERENCEMENT_FACADE[[#This Row],[≤ 28 m (situation a à c)]],1,3)="OUI","(Situation a à c) h≤ 28 m"&amp;CHAR(10),IF(MID(REFERENCEMENT_FACADE[[#This Row],[≤ 18 m (situation a à c)]],1,3)="OUI","(Situation a à c) h≤ 18 m"&amp;CHAR(10),IF(MID(REFERENCEMENT_FACADE[[#This Row],[≤ 15 m (situation a à c)]],1,3)="OUI","(Situation a à c) h≤ 15 m"&amp;CHAR(10),IF(MID(REFERENCEMENT_FACADE[[#This Row],[≤ 10 m (situation a à c)]],1,3)="OUI","(Situation a à c) h≤ 10 m"&amp;CHAR(10),IF(MID(REFERENCEMENT_FACADE[[#This Row],[≤ 9 m (situation a à c)]],1,3)="OUI","(Situation a à c) h≤ 9 m"&amp;CHAR(10),IF(MID(REFERENCEMENT_FACADE[[#This Row],[≤ 6 m (situation a à c)]],1,3)="OUI","(Situation a à c) h≤ 6 m"&amp;CHAR(10),"")))))))))),IF(MID(REFERENCEMENT_FACADE[[#This Row],[≤ 50 m (situation d)]],1,3)="OUI","(Situation d) h≤ 50 m",IF(MID(REFERENCEMENT_FACADE[[#This Row],[≤ 40 m (situation d)]],1,3)="OUI","(Situation d) h≤ 40 m",IF(MID(REFERENCEMENT_FACADE[[#This Row],[≤ 36 m (situation d)]],1,3)="OUI","(Situation d) h≤ 36 m",IF(MID(REFERENCEMENT_FACADE[[#This Row],[≤ 34 m (situation d)]],1,3)="OUI","(Situation d) h≤ 34 m",IF(MID(REFERENCEMENT_FACADE[[#This Row],[≤ 28 m (situation d)]],1,3)="OUI","(Situation d) h≤ 28 m",IF(MID(REFERENCEMENT_FACADE[[#This Row],[≤ 18 m (situation d)]],1,3)="OUI","(Situation d) h≤ 18 m",IF(MID(REFERENCEMENT_FACADE[[#This Row],[≤ 15 m (situation d)]],1,3)="OUI","(Situation d) h≤ 15 m",IF(MID(REFERENCEMENT_FACADE[[#This Row],[≤ 10 m (situation d)]],1,3)="OUI","(Situation d) h≤ 10 m",IF(MID(REFERENCEMENT_FACADE[[#This Row],[≤ 9 m (situation d)]],1,3)="OUI","(Situation d) h≤ 9 m",IF(MID(REFERENCEMENT_FACADE[[#This Row],[≤ 6 m (situation d)]],1,3)="OUI","(Situation d) h≤ 6 m",""))))))))))))</f>
        <v>(Situation a à c) h≤ 18 m
(Situation d) h≤ 10 m</v>
      </c>
      <c r="CM87" s="127" t="str">
        <f>IF(OR(RECH_HAUTEUR=FALSE,HAUT_VISEE="",SITUA_VISEE=""),REFERENCEMENT_FACADE[[#This Row],[Cas où rien n''est sélectionné en hauteur]],
IF((HAUT_VISEE&lt;=6),IF(OR(MID(SITUA_VISEE,1,1)="a",MID(SITUA_VISEE,1,1)="b",MID(SITUA_VISEE,1,1)="c"),REFERENCEMENT_FACADE[[#This Row],[≤ 6 m (a à c)]],REFERENCEMENT_FACADE[[#This Row],[≤ 6 m (d)]]),
IF(AND(6&lt;HAUT_VISEE,HAUT_VISEE&lt;=9),IF(OR(MID(SITUA_VISEE,1,1)="a",MID(SITUA_VISEE,1,1)="b",MID(SITUA_VISEE,1,1)="c"),REFERENCEMENT_FACADE[[#This Row],[≤ 9 m (a à c)]],REFERENCEMENT_FACADE[[#This Row],[≤ 9 m (d)]]),
IF(AND(9&lt;HAUT_VISEE,HAUT_VISEE&lt;=10),IF(OR(MID(SITUA_VISEE,1,1)="a",MID(SITUA_VISEE,1,1)="b",MID(SITUA_VISEE,1,1)="c"),REFERENCEMENT_FACADE[[#This Row],[≤ 10 m (a à c)]],REFERENCEMENT_FACADE[[#This Row],[≤ 10 m (d)]]),
IF(AND(10&lt;HAUT_VISEE,HAUT_VISEE&lt;=18),IF(OR(MID(SITUA_VISEE,1,1)="a",MID(SITUA_VISEE,1,1)="b",MID(SITUA_VISEE,1,1)="c"),REFERENCEMENT_FACADE[[#This Row],[≤ 18 m (a à c)]],REFERENCEMENT_FACADE[[#This Row],[≤ 18 m (d)]]),
IF(AND(18&lt;HAUT_VISEE,HAUT_VISEE&lt;=28),IF(OR(MID(SITUA_VISEE,1,1)="a",MID(SITUA_VISEE,1,1)="b",MID(SITUA_VISEE,1,1)="c"),REFERENCEMENT_FACADE[[#This Row],[≤ 28 m (a à c)]],REFERENCEMENT_FACADE[[#This Row],[≤ 28 m (d)]]),
IF(AND(28&lt;HAUT_VISEE,HAUT_VISEE&lt;=34),IF(OR(MID(SITUA_VISEE,1,1)="a",MID(SITUA_VISEE,1,1)="b",MID(SITUA_VISEE,1,1)="c"),REFERENCEMENT_FACADE[[#This Row],[≤ 34 m (a à c)]],REFERENCEMENT_FACADE[[#This Row],[≤ 34 m (d)]]),
IF(AND(34&lt;HAUT_VISEE,HAUT_VISEE&lt;=36),IF(OR(MID(SITUA_VISEE,1,1)="a",MID(SITUA_VISEE,1,1)="b",MID(SITUA_VISEE,1,1)="c"),REFERENCEMENT_FACADE[[#This Row],[≤ 36 m (a à c)]],REFERENCEMENT_FACADE[[#This Row],[≤ 36 m (d)]]),
IF(AND(36&lt;HAUT_VISEE,HAUT_VISEE&lt;=40),IF(OR(MID(SITUA_VISEE,1,1)="a",MID(SITUA_VISEE,1,1)="b",MID(SITUA_VISEE,1,1)="c"),REFERENCEMENT_FACADE[[#This Row],[≤ 40 m (a à c)]],REFERENCEMENT_FACADE[[#This Row],[≤ 40 m (d)]]),
IF(AND(40&lt;HAUT_VISEE,HAUT_VISEE&lt;=50),IF(OR(MID(SITUA_VISEE,1,1)="a",MID(SITUA_VISEE,1,1)="b",MID(SITUA_VISEE,1,1)="c"),REFERENCEMENT_FACADE[[#This Row],[≤ 50 m (a à c)]],REFERENCEMENT_FACADE[[#This Row],[≤ 50 m (d)]])))))))))))</f>
        <v>- Comme mentionné dans le §2.2 de l'Appréciation, le domaine d’emploi des bardages rapportés n’est pas modifié par le procédé de façade propriétaire. La limite de hauteur du domaine d’emploi indiquée ci-contre correspond donc au domaine d’emploi le plus restreint entre celui du procédé de façade et celui du revêtement extérieur. Le procédé pouvant être utilisé en façade jusqu’en 4ième famille pour des bâtiments d’habitation et jusqu’à une hauteur de plancher bas de dernier niveau de 28m pour les ERP, ERT, et comme le référentiel de la famille de revêtement extérieur ci-contre vise des hauteurs moindres, c’est donc le référentiel du revêtement qui limite le domaine d’emploi.
Nb : Le critère de recherche par hauteur n'étant pas coché ou les données (hauteur ou situation) n'étant pas saisies, l'utilisateur est alerté qu'il peut exister des limites de hauteurs et des dispositions particulières données dans le référentiel technique du procédé qui ne sont pas affichées. 
Le logiciel peut les faire apparaitre, pour ce faire : 
 - la case de recherche en fonction de la hauteur doit être cochée ;
 - les données de hauteur ET de situation du bâtiment doivent être saisies.</v>
      </c>
      <c r="CN87" s="185">
        <f ca="1">REFERENCEMENT_FACADE[[#This Row],[VALIDITE]]</f>
        <v>1</v>
      </c>
      <c r="CO87" s="127">
        <f>IF(RECH_SUPPORT=TRUE,IF(MID(REFERENCEMENT_FACADE[[#This Row],[Colonne support visé]],1,3)="OUI",1,IF(OR(MID(REFERENCEMENT_FACADE[[#This Row],[Colonne support visé]],1,3)="non",MID(REFERENCEMENT_FACADE[[#This Row],[Colonne support visé]],1,2)="SO"),0,0)),1)</f>
        <v>1</v>
      </c>
      <c r="CP87" s="127">
        <f>IF(RECH_HAUTEUR=FALSE,1,IF(AND(MID(REFERENCEMENT_FACADE[[#This Row],[Colonne situation visé]],1,3)="oui",HAUT_VISEE&lt;=REFERENCEMENT_FACADE[[#This Row],[LIMITATION DE HAUTEUR DE FACADE]],HAUT_VISEE&lt;&gt;"",SITUA_VISEE&lt;&gt;""),1,IF(MID(REFERENCEMENT_FACADE[[#This Row],[Colonne situation visé]],1,3)="non",0,"ERREUR")))</f>
        <v>1</v>
      </c>
      <c r="CQ87" s="127">
        <f>IF(RECH_CATEGORIE=FALSE,1,IF(REFERENCEMENT_FACADE[[#This Row],[Colonne catégorie visée]]="ERREUR",0,IF(AND(RECH_CATEGORIE=TRUE,MATCH(VALUE(LEFT(REFERENCEMENT_FACADE[[#This Row],[Colonne zone visée]],1)),LISTE_ZONE_SISMIQUE,0)&gt;=MATCH(ZONE_SIS_VISEE,LISTE_ZONE_SISMIQUE,0),MATCH(REFERENCEMENT_FACADE[[#This Row],[Colonne catégorie visée]],LISTE_CATEGORIE_BATIMENT,0)&gt;=MATCH(CATEG_VISEE,LISTE_CATEGORIE_BATIMENT,0)),1,0)))</f>
        <v>1</v>
      </c>
      <c r="CR87" s="127">
        <f ca="1">IF(REFERENCEMENT_FACADE[[#This Row],[Eligibilité procédé]]&lt;&gt;0,COUNTIF(REFERENCEMENT_FACADE[Eligibilité procédé],"&lt;="&amp;REFERENCEMENT_FACADE[[#This Row],[Eligibilité procédé]])-COUNTIF(REFERENCEMENT_FACADE[Eligibilité procédé],"=0"),ROWS(REFERENCEMENT_FACADE[Ordre]))</f>
        <v>66</v>
      </c>
      <c r="CS87" s="127">
        <f ca="1">IF(COUNTIF((REFERENCEMENT_FACADE[[#This Row],[Validité]:[zone de simicité]]),"&lt;&gt;"&amp;"")=SUM(REFERENCEMENT_FACADE[[#This Row],[Validité]:[zone de simicité]]),ROW(REFERENCEMENT_FACADE[[#This Row],[zone de simicité]]),"")</f>
        <v>87</v>
      </c>
      <c r="CT87" s="48" t="str">
        <f>CONCATENATE(REFERENCEMENT_FACADE[[#This Row],[TYPE DE DOCUMENT DE REFERENCE]]," ",REFERENCEMENT_FACADE[[#This Row],[REF]]," du procédé ",REFERENCEMENT_FACADE[[#This Row],[NOM COMMERCIAL DU PROCEDE]]," : vise la pose sur : ",IF(MID(REFERENCEMENT_FACADE[[#This Row],[COB (NF DTU 31.2)]],1,3)="OUI","COB (NF DTU 31.2) ; ",""),IF(MID(REFERENCEMENT_FACADE[[#This Row],[CLT (Sous AT/DTA)]],1,3)="OUI","CLT (Sous AT/DTA)) ; ",""),IF(MID(REFERENCEMENT_FACADE[[#This Row],[FOB (NF DTU 31.4)]],1,3)="OUI","FOB (NF DTU 31.4) ; ",""),IF(MID(REFERENCEMENT_FACADE[[#This Row],[FOB (Sous AT/DTA/ATEx)]],1,3)="OUI","FOB (Sous AT/DTA/ATEx) ; ",""),"pour une hauteur max de ",REFERENCEMENT_FACADE[[#This Row],[LIMITATION DE HAUTEUR DE FACADE]],"m")</f>
        <v>Appréciation Technique d'Expérimentation (ATEx cas a) 2944_v1 du procédé Façade à ossature bois non porteuse perspirante : vise la pose sur : FOB (Sous AT/DTA/ATEx) ; pour une hauteur max de 18m</v>
      </c>
    </row>
    <row r="88" spans="1:98" s="5" customFormat="1" ht="409.6" x14ac:dyDescent="0.3">
      <c r="A88" s="130">
        <v>45049</v>
      </c>
      <c r="B88" s="125" t="s">
        <v>124</v>
      </c>
      <c r="C88" s="191"/>
      <c r="D88" s="125" t="s">
        <v>1767</v>
      </c>
      <c r="E88" s="125"/>
      <c r="F88" s="125" t="s">
        <v>595</v>
      </c>
      <c r="G88" s="173" t="s">
        <v>1489</v>
      </c>
      <c r="H88" s="174" t="s">
        <v>10</v>
      </c>
      <c r="I88" s="175" t="s">
        <v>27</v>
      </c>
      <c r="J88" s="176" t="s">
        <v>27</v>
      </c>
      <c r="K88" s="176" t="s">
        <v>9</v>
      </c>
      <c r="L88" s="68" t="str">
        <f>IF(REFERENCEMENT_FACADE[[#This Row],[Charpente bois (NF DTU 31.1)]]="OUI","SO",IF(OR(REFERENCEMENT_FACADE[[#This Row],[FOB (Sous AT/DTA/ATEx)]]="OUI",REFERENCEMENT_FACADE[[#This Row],[FOB (NF DTU 31.4)]]="OUI"),"OUI","SO"))</f>
        <v>OUI</v>
      </c>
      <c r="M88" s="177" t="s">
        <v>27</v>
      </c>
      <c r="N88" s="178" t="s">
        <v>357</v>
      </c>
      <c r="O88" s="125" t="s">
        <v>357</v>
      </c>
      <c r="P88" s="125" t="s">
        <v>357</v>
      </c>
      <c r="Q88" s="125" t="s">
        <v>10</v>
      </c>
      <c r="R88" s="125" t="s">
        <v>10</v>
      </c>
      <c r="S88" s="125" t="s">
        <v>10</v>
      </c>
      <c r="T88" s="125" t="s">
        <v>10</v>
      </c>
      <c r="U88" s="125" t="s">
        <v>10</v>
      </c>
      <c r="V88" s="125" t="s">
        <v>10</v>
      </c>
      <c r="W88" s="173" t="s">
        <v>10</v>
      </c>
      <c r="X88" s="187" t="s">
        <v>357</v>
      </c>
      <c r="Y88" s="125" t="s">
        <v>357</v>
      </c>
      <c r="Z88" s="125" t="s">
        <v>357</v>
      </c>
      <c r="AA88" s="125" t="s">
        <v>10</v>
      </c>
      <c r="AB88" s="125" t="s">
        <v>10</v>
      </c>
      <c r="AC88" s="125" t="s">
        <v>10</v>
      </c>
      <c r="AD88" s="125" t="s">
        <v>10</v>
      </c>
      <c r="AE88" s="125" t="s">
        <v>10</v>
      </c>
      <c r="AF88" s="125" t="s">
        <v>10</v>
      </c>
      <c r="AG88" s="173" t="s">
        <v>10</v>
      </c>
      <c r="AH88" s="189" t="s">
        <v>661</v>
      </c>
      <c r="AI88" s="162"/>
      <c r="AJ88" s="232" t="s">
        <v>1663</v>
      </c>
      <c r="AK88" s="232" t="s">
        <v>1663</v>
      </c>
      <c r="AL88" s="232" t="s">
        <v>1663</v>
      </c>
      <c r="AM88" s="232"/>
      <c r="AN88" s="232"/>
      <c r="AO88" s="162"/>
      <c r="AP88" s="162"/>
      <c r="AQ88" s="162"/>
      <c r="AR88" s="162"/>
      <c r="AS88" s="162"/>
      <c r="AT88" s="232" t="s">
        <v>1663</v>
      </c>
      <c r="AU88" s="232" t="s">
        <v>1663</v>
      </c>
      <c r="AV88" s="232" t="s">
        <v>1663</v>
      </c>
      <c r="AW88" s="162"/>
      <c r="AX88" s="162"/>
      <c r="AY88" s="162"/>
      <c r="AZ88" s="162"/>
      <c r="BA88" s="162"/>
      <c r="BB88" s="162"/>
      <c r="BC88" s="162"/>
      <c r="BD88" s="242" t="s">
        <v>1665</v>
      </c>
      <c r="BE88" s="178">
        <v>4</v>
      </c>
      <c r="BF88" s="125" t="s">
        <v>328</v>
      </c>
      <c r="BG88" s="125" t="s">
        <v>328</v>
      </c>
      <c r="BH88" s="125" t="s">
        <v>328</v>
      </c>
      <c r="BI88" s="179" t="s">
        <v>1175</v>
      </c>
      <c r="BJ88" s="40" t="s">
        <v>1394</v>
      </c>
      <c r="BK88" s="180" t="s">
        <v>662</v>
      </c>
      <c r="BL88" s="178">
        <v>2</v>
      </c>
      <c r="BM88" s="125" t="s">
        <v>596</v>
      </c>
      <c r="BN88" s="125" t="s">
        <v>12</v>
      </c>
      <c r="BO88" s="125" t="s">
        <v>597</v>
      </c>
      <c r="BP88" s="181"/>
      <c r="BQ88" s="181">
        <v>44992</v>
      </c>
      <c r="BR88" s="181">
        <v>46752</v>
      </c>
      <c r="BS88" s="182">
        <f ca="1">+(REFERENCEMENT_FACADE[[#This Row],[AVIS LIMITE AU / VALIDITE]]&gt;=TODAY())*1</f>
        <v>1</v>
      </c>
      <c r="BT88" s="125" t="s">
        <v>9</v>
      </c>
      <c r="BU88" s="125" t="str">
        <f ca="1">IF(REFERENCEMENT_FACADE[[#This Row],[ -&gt; AT/DTA : Sur liste verte C2p (OUI/NON)
-&gt; ATex (Avis favorable / Avis défavorable)
-&gt; Autre : SO]]&lt;&gt;"",IF(AND(OR(REFERENCEMENT_FACADE[[#This Row],[ -&gt; AT/DTA : Sur liste verte C2p (OUI/NON)
-&gt; ATex (Avis favorable / Avis défavorable)
-&gt; Autre : SO]]="OUI",REFERENCEMENT_FACADE[[#This Row],[ -&gt; AT/DTA : Sur liste verte C2p (OUI/NON)
-&gt; ATex (Avis favorable / Avis défavorable)
-&gt; Autre : SO]]="FAVORABLE",REFERENCEMENT_FACADE[[#This Row],[ -&gt; AT/DTA : Sur liste verte C2p (OUI/NON)
-&gt; ATex (Avis favorable / Avis défavorable)
-&gt; Autre : SO]]="SO
(DTU)",REFERENCEMENT_FACADE[[#This Row],[ -&gt; AT/DTA : Sur liste verte C2p (OUI/NON)
-&gt; ATex (Avis favorable / Avis défavorable)
-&gt; Autre : SO]]="SO 
(RECO -RAGE)",REFERENCEMENT_FACADE[[#This Row],[ -&gt; AT/DTA : Sur liste verte C2p (OUI/NON)
-&gt; ATex (Avis favorable / Avis défavorable)
-&gt; Autre : SO]]="OUI AVEC UN SUIVI DU RETOUR D'EXPERIENCE",
REFERENCEMENT_FACADE[[#This Row],[ -&gt; AT/DTA : Sur liste verte C2p (OUI/NON)
-&gt; ATex (Avis favorable / Avis défavorable)
-&gt; Autre : SO]]="SO 
(RP)"),REFERENCEMENT_FACADE[[#This Row],[VALIDITE]]=1),"TC",IF(REFERENCEMENT_FACADE[[#This Row],[VALIDITE]]=0,"TNC"&amp;CHAR(10)&amp;"(L'évaluation technique n'est plus valide)",IF(REFERENCEMENT_FACADE[[#This Row],[TYPE DE DOCUMENT DE REFERENCE]]="Appréciation Technique de Transition","TNC"&amp;CHAR(10)&amp;"(Les Appréciations Techniques de Transition ne sont pas reconnues en technique courante)",IF(REFERENCEMENT_FACADE[[#This Row],[ -&gt; AT/DTA : Sur liste verte C2p (OUI/NON)
-&gt; ATex (Avis favorable / Avis défavorable)
-&gt; Autre : SO]]="NON (EVALUATION RECENTE)","TNC"&amp;CHAR(10)&amp;"(Non sur liste verte de la C2p à date de référencement / EVALUATION RECENTE)","TNC"&amp;CHAR(10)&amp;"(N'est pas sur liste verte de la C2p à date du référencement)")))))</f>
        <v>TC</v>
      </c>
      <c r="BV88" s="173" t="s">
        <v>1378</v>
      </c>
      <c r="BW88" s="178" t="s">
        <v>658</v>
      </c>
      <c r="BX88" s="125" t="s">
        <v>659</v>
      </c>
      <c r="BY88" s="173"/>
      <c r="BZ88" s="183" t="s">
        <v>660</v>
      </c>
      <c r="CA88" s="184" t="s">
        <v>638</v>
      </c>
      <c r="CB88" s="184"/>
      <c r="CC88" s="127" t="str">
        <f>IF(OR(REFERENCEMENT_FACADE[[#This Row],[TYPE DE DOCUMENT DE REFERENCE]]="Document Technique d'Application (DTA)",REFERENCEMENT_FACADE[[#This Row],[TYPE DE DOCUMENT DE REFERENCE]]="Avis Technique"),CONCATENATE("https://evaluation.cstb.fr/fr/avis-technique/detail/",SUBSTITUTE(REFERENCEMENT_FACADE[[#This Row],[REF]],"/","-"),"/"),IF(REFERENCEMENT_FACADE[[#This Row],[TYPE DE DOCUMENT DE REFERENCE]]=("Appréciation Technique d'Expérimentation (ATEx cas a)"),CONCATENATE("https://evaluation.cstb.fr/fr/appreciation-technique-expertise-atex/detail/",SUBSTITUTE(REFERENCEMENT_FACADE[[#This Row],[REF]],"_","-"),"/"),CONCATENATE("https://evaluation.cstb.fr/fr/appreciation-technique-transition-att/download/att-",SUBSTITUTE(SUBSTITUTE(REFERENCEMENT_FACADE[[#This Row],[REF]],"/","-"),"_","-"),"/")))</f>
        <v>https://evaluation.cstb.fr/fr/avis-technique/detail/2.1-14-1636_V2/</v>
      </c>
      <c r="CD88" s="127" t="s">
        <v>760</v>
      </c>
      <c r="CE88" s="127" t="str">
        <f>CONCATENATE(IF(REFERENCEMENT_FACADE[[#This Row],[Ancienne version]]=""," ",CONCATENATE(IF(OR(REFERENCEMENT_FACADE[[#This Row],[TYPE DE DOCUMENT DE REFERENCE]]="Avis Technique",REFERENCEMENT_FACADE[[#This Row],[TYPE DE DOCUMENT DE REFERENCE]]="ATEx"),"L'","Le "),REFERENCEMENT_FACADE[[#This Row],[TYPE DE DOCUMENT DE REFERENCE]]," n°",REFERENCEMENT_FACADE[[#This Row],[REF]]," annule et remplace ",IF(OR(REFERENCEMENT_FACADE[[#This Row],[TYPE DE DOCUMENT DE REFERENCE]]="Avis Technique",REFERENCEMENT_FACADE[[#This Row],[TYPE DE DOCUMENT DE REFERENCE]]="ATEx"),"l' ","le "),REFERENCEMENT_FACADE[[#This Row],[TYPE DE DOCUMENT DE REFERENCE]]," n° ",REFERENCEMENT_FACADE[[#This Row],[Ancienne version]])),
IF(AND(REFERENCEMENT_FACADE[[#This Row],[Ancienne version]]&lt;&gt;"",REFERENCEMENT_FACADE[[#This Row],[ -&gt; AT/DTA : Sur liste verte C2p (OUI/NON)
-&gt; ATex (Avis favorable / Avis défavorable)
-&gt; Autre : SO]]="OUI"),CHAR(10),""),
IF(REFERENCEMENT_FACADE[[#This Row],[ -&gt; AT/DTA : Sur liste verte C2p (OUI/NON)
-&gt; ATex (Avis favorable / Avis défavorable)
-&gt; Autre : SO]]="OUI","Sur liste verte de la C2p à la date du référencement",""))</f>
        <v>L'Avis Technique n°2.1/14-1636_V2 annule et remplace l' Avis Technique n° 2.1/14-1636_V1.1
Sur liste verte de la C2p à la date du référencement</v>
      </c>
      <c r="CF88" s="127" t="str">
        <f>IF((SUPP_VISE=LISTES!$Q$2),REFERENCEMENT_FACADE[[#This Row],[Charpente bois (NF DTU 31.1)]],
IF((SUPP_VISE=LISTES!$Q$3),REFERENCEMENT_FACADE[[#This Row],[COB (NF DTU 31.2)]],
IF((SUPP_VISE=LISTES!$Q$4),REFERENCEMENT_FACADE[[#This Row],[FOB (NF DTU 31.4)]],
IF((SUPP_VISE=LISTES!$Q$5),REFERENCEMENT_FACADE[[#This Row],[FOB (Sous AT/DTA/ATEx)]],
IF((SUPP_VISE=LISTES!$Q$6),REFERENCEMENT_FACADE[[#This Row],[FOB (NF DTU 31.4 et/ou Sous AT/DTA/Atex)]],
IF((SUPP_VISE=LISTES!$Q$7),REFERENCEMENT_FACADE[[#This Row],[CLT (Sous AT/DTA)]],"ERREUR"))))))</f>
        <v>ERREUR</v>
      </c>
      <c r="CG88" s="127" t="str">
        <f>IF((HAUT_VISEE&lt;=6),IF(OR(MID(SITUA_VISEE,1,1)="a",MID(SITUA_VISEE,1,1)="b",MID(SITUA_VISEE,1,1)="c"),REFERENCEMENT_FACADE[[#This Row],[≤ 6 m (situation a à c)]],REFERENCEMENT_FACADE[[#This Row],[≤ 6 m (situation d)]]),
IF(AND(6&lt;HAUT_VISEE,HAUT_VISEE&lt;=9),IF(OR(MID(SITUA_VISEE,1,1)="a",MID(SITUA_VISEE,1,1)="b",MID(SITUA_VISEE,1,1)="c"),REFERENCEMENT_FACADE[[#This Row],[≤ 9 m (situation a à c)]],REFERENCEMENT_FACADE[[#This Row],[≤ 9 m (situation d)]]),
IF(AND(9&lt;HAUT_VISEE,HAUT_VISEE&lt;=10),IF(OR(MID(SITUA_VISEE,1,1)="a",MID(SITUA_VISEE,1,1)="b",MID(SITUA_VISEE,1,1)="c"),REFERENCEMENT_FACADE[[#This Row],[≤ 10 m (situation a à c)]],REFERENCEMENT_FACADE[[#This Row],[≤ 10 m (situation d)]]),
IF(AND(10&lt;HAUT_VISEE,HAUT_VISEE&lt;=18),IF(OR(MID(SITUA_VISEE,1,1)="a",MID(SITUA_VISEE,1,1)="b",MID(SITUA_VISEE,1,1)="c"),REFERENCEMENT_FACADE[[#This Row],[≤ 15 m (situation a à c)]],REFERENCEMENT_FACADE[[#This Row],[≤ 15 m (situation d)]]),
IF(AND(10&lt;HAUT_VISEE,HAUT_VISEE&lt;=18),IF(OR(MID(SITUA_VISEE,1,1)="a",MID(SITUA_VISEE,1,1)="b",MID(SITUA_VISEE,1,1)="c"),REFERENCEMENT_FACADE[[#This Row],[≤ 18 m (situation a à c)]],REFERENCEMENT_FACADE[[#This Row],[≤ 18 m (situation d)]]),
IF(AND(18&lt;HAUT_VISEE,HAUT_VISEE&lt;=28),IF(OR(MID(SITUA_VISEE,1,1)="a",MID(SITUA_VISEE,1,1)="b",MID(SITUA_VISEE,1,1)="c"),REFERENCEMENT_FACADE[[#This Row],[≤ 28 m (situation a à c)]],REFERENCEMENT_FACADE[[#This Row],[≤ 28 m (situation d)]]),
IF(AND(28&lt;HAUT_VISEE,HAUT_VISEE&lt;=34),IF(OR(MID(SITUA_VISEE,1,1)="a",MID(SITUA_VISEE,1,1)="b",MID(SITUA_VISEE,1,1)="c"),REFERENCEMENT_FACADE[[#This Row],[≤ 34 m (situation a à c)]],REFERENCEMENT_FACADE[[#This Row],[≤ 34 m (situation d)]]),
IF(AND(34&lt;HAUT_VISEE,HAUT_VISEE&lt;=36),IF(OR(MID(SITUA_VISEE,1,1)="a",MID(SITUA_VISEE,1,1)="b",MID(SITUA_VISEE,1,1)="c"),REFERENCEMENT_FACADE[[#This Row],[≤ 36 m (situation a à c)]],REFERENCEMENT_FACADE[[#This Row],[≤ 36 m (situation d)]]),
IF(AND(36&lt;HAUT_VISEE,HAUT_VISEE&lt;=40),IF(OR(MID(SITUA_VISEE,1,1)="a",MID(SITUA_VISEE,1,1)="b",MID(SITUA_VISEE,1,1)="c"),REFERENCEMENT_FACADE[[#This Row],[≤ 40 m (situation a à c)]],REFERENCEMENT_FACADE[[#This Row],[≤ 40 m (situation d)]]),
IF(AND(40&lt;HAUT_VISEE,HAUT_VISEE&lt;=50),IF(OR(MID(SITUA_VISEE,1,1)="a",MID(SITUA_VISEE,1,1)="b",MID(SITUA_VISEE,1,1)="c"),REFERENCEMENT_FACADE[[#This Row],[≤ 50 m (situation a à c)]],REFERENCEMENT_FACADE[[#This Row],[≤ 50 m (situation d)]]),"ERREUR"))))))))))</f>
        <v>OUI*</v>
      </c>
      <c r="CH88" s="127">
        <f>IF(MID(SITUA_VISEE,1,1)="d",
IF(MID(REFERENCEMENT_FACADE[[#This Row],[≤ 50 m (situation d)]],1,3)="OUI",50,IF(MID(REFERENCEMENT_FACADE[[#This Row],[≤ 40 m (situation d)]],1,3)="OUI",40,IF(MID(REFERENCEMENT_FACADE[[#This Row],[≤ 36 m (situation d)]],1,3)="OUI",36,IF(MID(REFERENCEMENT_FACADE[[#This Row],[≤ 34 m (situation d)]],1,3)="OUI",34,IF(MID(REFERENCEMENT_FACADE[[#This Row],[≤ 28 m (situation d)]],1,3)="OUI",28,IF(MID(REFERENCEMENT_FACADE[[#This Row],[≤ 18 m (situation d)]],1,3)="OUI",18,IF(MID(REFERENCEMENT_FACADE[[#This Row],[≤ 15 m (situation d)]],1,3)="OUI",15,IF(MID(REFERENCEMENT_FACADE[[#This Row],[≤ 10 m (situation d)]],1,3)="OUI",10,IF(MID(REFERENCEMENT_FACADE[[#This Row],[≤ 9 m (situation d)]],1,3)="OUI",9,IF(MID(REFERENCEMENT_FACADE[[#This Row],[≤ 6 m (situation d)]],1,3)="OUI",6,"")))))))))),
IF(MID(REFERENCEMENT_FACADE[[#This Row],[≤ 50 m (situation a à c)]],1,3)="OUI",50,IF(MID(REFERENCEMENT_FACADE[[#This Row],[≤ 40 m (situation a à c)]],1,3)="OUI",40,IF(MID(REFERENCEMENT_FACADE[[#This Row],[≤ 36 m (situation a à c)]],1,3)="OUI",36,IF(MID(REFERENCEMENT_FACADE[[#This Row],[≤ 34 m (situation a à c)]],1,3)="OUI",34,IF(MID(REFERENCEMENT_FACADE[[#This Row],[≤ 28 m (situation a à c)]],1,3)="OUI",28,IF(MID(REFERENCEMENT_FACADE[[#This Row],[≤ 18 m (situation a à c)]],1,3)="OUI",18,IF(MID(REFERENCEMENT_FACADE[[#This Row],[≤ 15 m (situation a à c)]],1,3)="OUI",15,IF(MID(REFERENCEMENT_FACADE[[#This Row],[≤ 10 m (situation a à c)]],1,3)="OUI",10,IF(MID(REFERENCEMENT_FACADE[[#This Row],[≤ 9 m (situation a à c)]],1,3)="OUI",9,IF(MID(REFERENCEMENT_FACADE[[#This Row],[≤ 6 m (situation a à c)]],1,3)="OUI",6,"")))))))))))</f>
        <v>10</v>
      </c>
      <c r="CI88" s="127" t="str">
        <f>IF(RECH_CATEGORIE=TRUE,IF((CATEG_VISEE=LISTES!$O$2),REFERENCEMENT_FACADE[[#This Row],[I]],
IF((CATEG_VISEE=LISTES!$O$3),REFERENCEMENT_FACADE[[#This Row],[II]],
IF((CATEG_VISEE=LISTES!$O$4),REFERENCEMENT_FACADE[[#This Row],[III]],
IF((CATEG_VISEE=LISTES!$O$5),REFERENCEMENT_FACADE[[#This Row],[IV]],"ERREUR")))),
REFERENCEMENT_FACADE[[#This Row],[I]]&amp;CHAR(10)&amp;REFERENCEMENT_FACADE[[#This Row],[II]]&amp;CHAR(10)&amp;REFERENCEMENT_FACADE[[#This Row],[III]]&amp;CHAR(10)&amp;REFERENCEMENT_FACADE[[#This Row],[IV]])</f>
        <v>4
4**
4**
4**</v>
      </c>
      <c r="CJ88" s="127" t="str">
        <f>IF(RECH_CATEGORIE=TRUE,IF(OR(REFERENCEMENT_FACADE[[#This Row],[I]]="NC",REFERENCEMENT_FACADE[[#This Row],[II]]="NC",REFERENCEMENT_FACADE[[#This Row],[III]]="NC",REFERENCEMENT_FACADE[[#This Row],[IV]]="NC"),"ERREUR",IF(MID(ZONE_SIS_VISEE,1,1)&lt;=MID(REFERENCEMENT_FACADE[[#This Row],[IV]],1,1),REFERENCEMENT_FACADE[[#Headers],[IV]],IF(MID(ZONE_SIS_VISEE,1,1)&lt;=MID(REFERENCEMENT_FACADE[[#This Row],[III]],1,1),REFERENCEMENT_FACADE[[#Headers],[III]],IF(MID(ZONE_SIS_VISEE,1,1)&lt;=MID(REFERENCEMENT_FACADE[[#This Row],[II]],1,1),REFERENCEMENT_FACADE[[#Headers],[II]],IF(MID(ZONE_SIS_VISEE,1,1)&lt;=MID(REFERENCEMENT_FACADE[[#This Row],[I]],1,1),REFERENCEMENT_FACADE[[#Headers],[I]],""))))),
REFERENCEMENT_FACADE[[#Headers],[I]]&amp;CHAR(10)&amp;REFERENCEMENT_FACADE[[#Headers],[II]]&amp;CHAR(10)&amp;REFERENCEMENT_FACADE[[#Headers],[III]]&amp;CHAR(10)&amp;REFERENCEMENT_FACADE[[#Headers],[IV]])</f>
        <v>I
II
III
IV</v>
      </c>
      <c r="CK88" s="127" t="str">
        <f>CONCATENATE(IF(MID(REFERENCEMENT_FACADE[[#This Row],[Charpente bois (NF DTU 31.1)]],1,3)="oui",LISTES!$Q$2,""),IF(AND(MID(REFERENCEMENT_FACADE[[#This Row],[COB (NF DTU 31.2)]],1,3)="oui",MID(REFERENCEMENT_FACADE[[#This Row],[Charpente bois (NF DTU 31.1)]],1,3)="oui")," / ",""),IF(MID(REFERENCEMENT_FACADE[[#This Row],[COB (NF DTU 31.2)]],1,3)="oui",LISTES!$Q$3,""),IF(OR(AND(MID(REFERENCEMENT_FACADE[[#This Row],[COB (NF DTU 31.2)]],1,3)="oui",MID(REFERENCEMENT_FACADE[[#This Row],[FOB (NF DTU 31.4)]],1,3)="oui"),AND(MID(REFERENCEMENT_FACADE[[#This Row],[COB (NF DTU 31.2)]],1,3)="oui",MID(REFERENCEMENT_FACADE[[#This Row],[CLT (Sous AT/DTA)]],1,3)="oui"))," / ",""),IF(MID(REFERENCEMENT_FACADE[[#This Row],[FOB (NF DTU 31.4)]],1,3)="oui",LISTES!$Q$4,""),IF(AND(MID(REFERENCEMENT_FACADE[[#This Row],[CLT (Sous AT/DTA)]],1,3)="oui",MID(REFERENCEMENT_FACADE[[#This Row],[FOB (NF DTU 31.4)]],1,3)="oui")," / ",""),IF(MID(REFERENCEMENT_FACADE[[#This Row],[CLT (Sous AT/DTA)]],1,3)="oui",LISTES!$Q$7,IF(MID(REFERENCEMENT_FACADE[[#This Row],[FOB (Sous AT/DTA/ATEx)]],1,3)="oui",LISTES!$Q$5,"")))</f>
        <v>FOB (Sous AT/DTA/ATEx)</v>
      </c>
      <c r="CL88" s="127" t="str">
        <f>IF(AND(RECH_HAUTEUR=TRUE,HAUT_VISEE&lt;&gt;"",SITUA_VISEE&lt;&gt;""),IF(MID(SITUA_VISEE,1,1)="d",
IF(MID(REFERENCEMENT_FACADE[[#This Row],[≤ 50 m (situation d)]],1,3)="OUI","≤ 50 m",IF(MID(REFERENCEMENT_FACADE[[#This Row],[≤ 40 m (situation d)]],1,3)="OUI","≤ 40 m",IF(MID(REFERENCEMENT_FACADE[[#This Row],[≤ 36 m (situation d)]],1,3)="OUI","≤ 36 m",IF(MID(REFERENCEMENT_FACADE[[#This Row],[≤ 34 m (situation d)]],1,3)="OUI","≤ 34 m",IF(MID(REFERENCEMENT_FACADE[[#This Row],[≤ 28 m (situation d)]],1,3)="OUI","≤ 28 m",IF(MID(REFERENCEMENT_FACADE[[#This Row],[≤ 18 m (situation d)]],1,3)="OUI","≤ 18 m",IF(MID(REFERENCEMENT_FACADE[[#This Row],[≤ 15 m (situation d)]],1,3)="OUI","≤ 15 m",IF(MID(REFERENCEMENT_FACADE[[#This Row],[≤ 10 m (situation d)]],1,3)="OUI","≤ 10 m",IF(MID(REFERENCEMENT_FACADE[[#This Row],[≤ 9 m (situation d)]],1,3)="OUI","≤ 9 m",IF(MID(REFERENCEMENT_FACADE[[#This Row],[≤ 6 m (situation d)]],1,3)="OUI","≤ 6 m","")))))))))),
IF(MID(REFERENCEMENT_FACADE[[#This Row],[≤ 50 m (situation a à c)]],1,3)="OUI","≤ 50 m",IF(MID(REFERENCEMENT_FACADE[[#This Row],[≤ 40 m (situation a à c)]],1,3)="OUI","≤ 40 m",IF(MID(REFERENCEMENT_FACADE[[#This Row],[≤ 36 m (situation a à c)]],1,3)="OUI","≤ 36 m",IF(MID(REFERENCEMENT_FACADE[[#This Row],[≤ 34 m (situation a à c)]],1,3)="OUI","≤ 34 m",IF(MID(REFERENCEMENT_FACADE[[#This Row],[≤ 28 m (situation a à c)]],1,3)="OUI","≤ 28 m",IF(MID(REFERENCEMENT_FACADE[[#This Row],[≤ 18 m (situation a à c)]],1,3)="OUI","≤ 18 m",IF(MID(REFERENCEMENT_FACADE[[#This Row],[≤ 15 m (situation a à c)]],1,3)="OUI","≤ 15 m",IF(MID(REFERENCEMENT_FACADE[[#This Row],[≤ 10 m (situation a à c)]],1,3)="OUI","≤ 10 m",IF(MID(REFERENCEMENT_FACADE[[#This Row],[≤ 9 m (situation a à c)]],1,3)="OUI","≤ 9 m",IF(MID(REFERENCEMENT_FACADE[[#This Row],[≤ 6 m (situation a à c)]],1,3)="OUI","≤ 6 m",""))))))))))),
CONCATENATE(IF(MID(REFERENCEMENT_FACADE[[#This Row],[≤ 50 m (situation a à c)]],1,3)="OUI","(Situation a à c) h≤ 50 m"&amp;CHAR(10),IF(MID(REFERENCEMENT_FACADE[[#This Row],[≤ 40 m (situation a à c)]],1,3)="OUI","(Situation a à c) h≤ 40 m"&amp;CHAR(10),IF(MID(REFERENCEMENT_FACADE[[#This Row],[≤ 36 m (situation a à c)]],1,3)="OUI","(Situation a à c) h≤ 36 m"&amp;CHAR(10),IF(MID(REFERENCEMENT_FACADE[[#This Row],[≤ 34 m (situation a à c)]],1,3)="OUI","(Situation a à c) h≤ 34 m"&amp;CHAR(10),IF(MID(REFERENCEMENT_FACADE[[#This Row],[≤ 28 m (situation a à c)]],1,3)="OUI","(Situation a à c) h≤ 28 m"&amp;CHAR(10),IF(MID(REFERENCEMENT_FACADE[[#This Row],[≤ 18 m (situation a à c)]],1,3)="OUI","(Situation a à c) h≤ 18 m"&amp;CHAR(10),IF(MID(REFERENCEMENT_FACADE[[#This Row],[≤ 15 m (situation a à c)]],1,3)="OUI","(Situation a à c) h≤ 15 m"&amp;CHAR(10),IF(MID(REFERENCEMENT_FACADE[[#This Row],[≤ 10 m (situation a à c)]],1,3)="OUI","(Situation a à c) h≤ 10 m"&amp;CHAR(10),IF(MID(REFERENCEMENT_FACADE[[#This Row],[≤ 9 m (situation a à c)]],1,3)="OUI","(Situation a à c) h≤ 9 m"&amp;CHAR(10),IF(MID(REFERENCEMENT_FACADE[[#This Row],[≤ 6 m (situation a à c)]],1,3)="OUI","(Situation a à c) h≤ 6 m"&amp;CHAR(10),"")))))))))),IF(MID(REFERENCEMENT_FACADE[[#This Row],[≤ 50 m (situation d)]],1,3)="OUI","(Situation d) h≤ 50 m",IF(MID(REFERENCEMENT_FACADE[[#This Row],[≤ 40 m (situation d)]],1,3)="OUI","(Situation d) h≤ 40 m",IF(MID(REFERENCEMENT_FACADE[[#This Row],[≤ 36 m (situation d)]],1,3)="OUI","(Situation d) h≤ 36 m",IF(MID(REFERENCEMENT_FACADE[[#This Row],[≤ 34 m (situation d)]],1,3)="OUI","(Situation d) h≤ 34 m",IF(MID(REFERENCEMENT_FACADE[[#This Row],[≤ 28 m (situation d)]],1,3)="OUI","(Situation d) h≤ 28 m",IF(MID(REFERENCEMENT_FACADE[[#This Row],[≤ 18 m (situation d)]],1,3)="OUI","(Situation d) h≤ 18 m",IF(MID(REFERENCEMENT_FACADE[[#This Row],[≤ 15 m (situation d)]],1,3)="OUI","(Situation d) h≤ 15 m",IF(MID(REFERENCEMENT_FACADE[[#This Row],[≤ 10 m (situation d)]],1,3)="OUI","(Situation d) h≤ 10 m",IF(MID(REFERENCEMENT_FACADE[[#This Row],[≤ 9 m (situation d)]],1,3)="OUI","(Situation d) h≤ 9 m",IF(MID(REFERENCEMENT_FACADE[[#This Row],[≤ 6 m (situation d)]],1,3)="OUI","(Situation d) h≤ 6 m",""))))))))))))</f>
        <v>(Situation a à c) h≤ 10 m
(Situation d) h≤ 10 m</v>
      </c>
      <c r="CM88" s="127" t="str">
        <f>IF(OR(RECH_HAUTEUR=FALSE,HAUT_VISEE="",SITUA_VISEE=""),REFERENCEMENT_FACADE[[#This Row],[Cas où rien n''est sélectionné en hauteur]],
IF((HAUT_VISEE&lt;=6),IF(OR(MID(SITUA_VISEE,1,1)="a",MID(SITUA_VISEE,1,1)="b",MID(SITUA_VISEE,1,1)="c"),REFERENCEMENT_FACADE[[#This Row],[≤ 6 m (a à c)]],REFERENCEMENT_FACADE[[#This Row],[≤ 6 m (d)]]),
IF(AND(6&lt;HAUT_VISEE,HAUT_VISEE&lt;=9),IF(OR(MID(SITUA_VISEE,1,1)="a",MID(SITUA_VISEE,1,1)="b",MID(SITUA_VISEE,1,1)="c"),REFERENCEMENT_FACADE[[#This Row],[≤ 9 m (a à c)]],REFERENCEMENT_FACADE[[#This Row],[≤ 9 m (d)]]),
IF(AND(9&lt;HAUT_VISEE,HAUT_VISEE&lt;=10),IF(OR(MID(SITUA_VISEE,1,1)="a",MID(SITUA_VISEE,1,1)="b",MID(SITUA_VISEE,1,1)="c"),REFERENCEMENT_FACADE[[#This Row],[≤ 10 m (a à c)]],REFERENCEMENT_FACADE[[#This Row],[≤ 10 m (d)]]),
IF(AND(10&lt;HAUT_VISEE,HAUT_VISEE&lt;=18),IF(OR(MID(SITUA_VISEE,1,1)="a",MID(SITUA_VISEE,1,1)="b",MID(SITUA_VISEE,1,1)="c"),REFERENCEMENT_FACADE[[#This Row],[≤ 18 m (a à c)]],REFERENCEMENT_FACADE[[#This Row],[≤ 18 m (d)]]),
IF(AND(18&lt;HAUT_VISEE,HAUT_VISEE&lt;=28),IF(OR(MID(SITUA_VISEE,1,1)="a",MID(SITUA_VISEE,1,1)="b",MID(SITUA_VISEE,1,1)="c"),REFERENCEMENT_FACADE[[#This Row],[≤ 28 m (a à c)]],REFERENCEMENT_FACADE[[#This Row],[≤ 28 m (d)]]),
IF(AND(28&lt;HAUT_VISEE,HAUT_VISEE&lt;=34),IF(OR(MID(SITUA_VISEE,1,1)="a",MID(SITUA_VISEE,1,1)="b",MID(SITUA_VISEE,1,1)="c"),REFERENCEMENT_FACADE[[#This Row],[≤ 34 m (a à c)]],REFERENCEMENT_FACADE[[#This Row],[≤ 34 m (d)]]),
IF(AND(34&lt;HAUT_VISEE,HAUT_VISEE&lt;=36),IF(OR(MID(SITUA_VISEE,1,1)="a",MID(SITUA_VISEE,1,1)="b",MID(SITUA_VISEE,1,1)="c"),REFERENCEMENT_FACADE[[#This Row],[≤ 36 m (a à c)]],REFERENCEMENT_FACADE[[#This Row],[≤ 36 m (d)]]),
IF(AND(36&lt;HAUT_VISEE,HAUT_VISEE&lt;=40),IF(OR(MID(SITUA_VISEE,1,1)="a",MID(SITUA_VISEE,1,1)="b",MID(SITUA_VISEE,1,1)="c"),REFERENCEMENT_FACADE[[#This Row],[≤ 40 m (a à c)]],REFERENCEMENT_FACADE[[#This Row],[≤ 40 m (d)]]),
IF(AND(40&lt;HAUT_VISEE,HAUT_VISEE&lt;=50),IF(OR(MID(SITUA_VISEE,1,1)="a",MID(SITUA_VISEE,1,1)="b",MID(SITUA_VISEE,1,1)="c"),REFERENCEMENT_FACADE[[#This Row],[≤ 50 m (a à c)]],REFERENCEMENT_FACADE[[#This Row],[≤ 50 m (d)]])))))))))))</f>
        <v xml:space="preserve"> - Comme mentionné au §2.4.6 de l’Avis technique, la limite de hauteur du domaine d’emploi indiquée ci-contre correspond au domaine d’emploi le plus restreint entre celui du PANOBLOC et celui du revêtement extérieur. Le Panobloc pouvant être utilisé en façade jusqu’en 4ième famille pour des bâtiments d’habitation et jusqu’à une hauteur de plancher bas de dernier niveau de 28m pour les ERP et ERT, et comme le référentiel de la famille de revêtement extérieur ci-contre vise des hauteurs moindre, c’est donc le référentiel du revêtement qui limite le domaine d’emploi.
Nb : Le critère de recherche par hauteur n'étant pas coché ou les données (hauteur ou situation) n'étant pas saisies, l'utilisateur est alerté qu'il peut exister des limites de hauteurs et des dispositions particulières données dans le référentiel technique du procédé qui ne sont pas affichées. 
Le logiciel peut les faire apparaitre, pour ce faire : 
 - la case de recherche en fonction de la hauteur doit être cochée ;
 - les données de hauteur ET de situation du bâtiment doivent être saisies.</v>
      </c>
      <c r="CN88" s="185">
        <f ca="1">REFERENCEMENT_FACADE[[#This Row],[VALIDITE]]</f>
        <v>1</v>
      </c>
      <c r="CO88" s="127">
        <f>IF(RECH_SUPPORT=TRUE,IF(MID(REFERENCEMENT_FACADE[[#This Row],[Colonne support visé]],1,3)="OUI",1,IF(OR(MID(REFERENCEMENT_FACADE[[#This Row],[Colonne support visé]],1,3)="non",MID(REFERENCEMENT_FACADE[[#This Row],[Colonne support visé]],1,2)="SO"),0,0)),1)</f>
        <v>1</v>
      </c>
      <c r="CP88" s="127">
        <f>IF(RECH_HAUTEUR=FALSE,1,IF(AND(MID(REFERENCEMENT_FACADE[[#This Row],[Colonne situation visé]],1,3)="oui",HAUT_VISEE&lt;=REFERENCEMENT_FACADE[[#This Row],[LIMITATION DE HAUTEUR DE FACADE]],HAUT_VISEE&lt;&gt;"",SITUA_VISEE&lt;&gt;""),1,IF(MID(REFERENCEMENT_FACADE[[#This Row],[Colonne situation visé]],1,3)="non",0,"ERREUR")))</f>
        <v>1</v>
      </c>
      <c r="CQ88" s="127">
        <f>IF(RECH_CATEGORIE=FALSE,1,IF(REFERENCEMENT_FACADE[[#This Row],[Colonne catégorie visée]]="ERREUR",0,IF(AND(RECH_CATEGORIE=TRUE,MATCH(VALUE(LEFT(REFERENCEMENT_FACADE[[#This Row],[Colonne zone visée]],1)),LISTE_ZONE_SISMIQUE,0)&gt;=MATCH(ZONE_SIS_VISEE,LISTE_ZONE_SISMIQUE,0),MATCH(REFERENCEMENT_FACADE[[#This Row],[Colonne catégorie visée]],LISTE_CATEGORIE_BATIMENT,0)&gt;=MATCH(CATEG_VISEE,LISTE_CATEGORIE_BATIMENT,0)),1,0)))</f>
        <v>1</v>
      </c>
      <c r="CR88" s="127">
        <f ca="1">IF(REFERENCEMENT_FACADE[[#This Row],[Eligibilité procédé]]&lt;&gt;0,COUNTIF(REFERENCEMENT_FACADE[Eligibilité procédé],"&lt;="&amp;REFERENCEMENT_FACADE[[#This Row],[Eligibilité procédé]])-COUNTIF(REFERENCEMENT_FACADE[Eligibilité procédé],"=0"),ROWS(REFERENCEMENT_FACADE[Ordre]))</f>
        <v>67</v>
      </c>
      <c r="CS88" s="127">
        <f ca="1">IF(COUNTIF((REFERENCEMENT_FACADE[[#This Row],[Validité]:[zone de simicité]]),"&lt;&gt;"&amp;"")=SUM(REFERENCEMENT_FACADE[[#This Row],[Validité]:[zone de simicité]]),ROW(REFERENCEMENT_FACADE[[#This Row],[zone de simicité]]),"")</f>
        <v>88</v>
      </c>
      <c r="CT88" s="48" t="str">
        <f>CONCATENATE(REFERENCEMENT_FACADE[[#This Row],[TYPE DE DOCUMENT DE REFERENCE]]," ",REFERENCEMENT_FACADE[[#This Row],[REF]]," du procédé ",REFERENCEMENT_FACADE[[#This Row],[NOM COMMERCIAL DU PROCEDE]]," : vise la pose sur : ",IF(MID(REFERENCEMENT_FACADE[[#This Row],[COB (NF DTU 31.2)]],1,3)="OUI","COB (NF DTU 31.2) ; ",""),IF(MID(REFERENCEMENT_FACADE[[#This Row],[CLT (Sous AT/DTA)]],1,3)="OUI","CLT (Sous AT/DTA)) ; ",""),IF(MID(REFERENCEMENT_FACADE[[#This Row],[FOB (NF DTU 31.4)]],1,3)="OUI","FOB (NF DTU 31.4) ; ",""),IF(MID(REFERENCEMENT_FACADE[[#This Row],[FOB (Sous AT/DTA/ATEx)]],1,3)="OUI","FOB (Sous AT/DTA/ATEx) ; ",""),"pour une hauteur max de ",REFERENCEMENT_FACADE[[#This Row],[LIMITATION DE HAUTEUR DE FACADE]],"m")</f>
        <v>Avis Technique 2.1/14-1636_V2 du procédé Façade PANOBLOC : vise la pose sur : FOB (Sous AT/DTA/ATEx) ; pour une hauteur max de 10m</v>
      </c>
    </row>
    <row r="89" spans="1:98" s="5" customFormat="1" ht="216" x14ac:dyDescent="0.3">
      <c r="A89" s="141">
        <v>45442</v>
      </c>
      <c r="B89" s="43" t="s">
        <v>116</v>
      </c>
      <c r="C89" s="191" t="s">
        <v>1570</v>
      </c>
      <c r="D89" s="79" t="s">
        <v>1447</v>
      </c>
      <c r="E89" s="79" t="s">
        <v>1677</v>
      </c>
      <c r="F89" s="43" t="s">
        <v>44</v>
      </c>
      <c r="G89" s="44" t="s">
        <v>45</v>
      </c>
      <c r="H89" s="86" t="s">
        <v>27</v>
      </c>
      <c r="I89" s="82" t="s">
        <v>9</v>
      </c>
      <c r="J89" s="38" t="s">
        <v>10</v>
      </c>
      <c r="K89" s="39" t="s">
        <v>10</v>
      </c>
      <c r="L89" s="68" t="str">
        <f>IF(REFERENCEMENT_FACADE[[#This Row],[Charpente bois (NF DTU 31.1)]]="OUI","SO",IF(OR(REFERENCEMENT_FACADE[[#This Row],[FOB (Sous AT/DTA/ATEx)]]="OUI",REFERENCEMENT_FACADE[[#This Row],[FOB (NF DTU 31.4)]]="OUI"),"OUI","SO"))</f>
        <v>SO</v>
      </c>
      <c r="M89" s="65" t="s">
        <v>159</v>
      </c>
      <c r="N89" s="42" t="s">
        <v>9</v>
      </c>
      <c r="O89" s="43" t="s">
        <v>9</v>
      </c>
      <c r="P89" s="43" t="s">
        <v>10</v>
      </c>
      <c r="Q89" s="43" t="s">
        <v>10</v>
      </c>
      <c r="R89" s="43" t="s">
        <v>10</v>
      </c>
      <c r="S89" s="43" t="s">
        <v>10</v>
      </c>
      <c r="T89" s="43" t="s">
        <v>10</v>
      </c>
      <c r="U89" s="43" t="s">
        <v>10</v>
      </c>
      <c r="V89" s="43" t="s">
        <v>10</v>
      </c>
      <c r="W89" s="44" t="s">
        <v>10</v>
      </c>
      <c r="X89" s="45" t="s">
        <v>9</v>
      </c>
      <c r="Y89" s="43" t="s">
        <v>10</v>
      </c>
      <c r="Z89" s="43" t="s">
        <v>10</v>
      </c>
      <c r="AA89" s="43" t="s">
        <v>10</v>
      </c>
      <c r="AB89" s="43" t="s">
        <v>10</v>
      </c>
      <c r="AC89" s="43" t="s">
        <v>10</v>
      </c>
      <c r="AD89" s="43" t="s">
        <v>10</v>
      </c>
      <c r="AE89" s="43" t="s">
        <v>10</v>
      </c>
      <c r="AF89" s="43" t="s">
        <v>10</v>
      </c>
      <c r="AG89" s="44" t="s">
        <v>10</v>
      </c>
      <c r="AH89" s="163"/>
      <c r="AI89" s="164"/>
      <c r="AJ89" s="120" t="s">
        <v>1726</v>
      </c>
      <c r="AK89" s="120" t="s">
        <v>1726</v>
      </c>
      <c r="AL89" s="41"/>
      <c r="AM89" s="41"/>
      <c r="AN89" s="41"/>
      <c r="AO89" s="41"/>
      <c r="AP89" s="41"/>
      <c r="AQ89" s="41"/>
      <c r="AR89" s="41"/>
      <c r="AS89" s="41"/>
      <c r="AT89" s="120" t="s">
        <v>1726</v>
      </c>
      <c r="AU89" s="41"/>
      <c r="AV89" s="41"/>
      <c r="AW89" s="41"/>
      <c r="AX89" s="41"/>
      <c r="AY89" s="41"/>
      <c r="AZ89" s="41"/>
      <c r="BA89" s="41"/>
      <c r="BB89" s="41"/>
      <c r="BC89" s="41"/>
      <c r="BD89" s="84" t="s">
        <v>1408</v>
      </c>
      <c r="BE89" s="42">
        <v>4</v>
      </c>
      <c r="BF89" s="43">
        <v>2</v>
      </c>
      <c r="BG89" s="43">
        <v>1</v>
      </c>
      <c r="BH89" s="43">
        <v>1</v>
      </c>
      <c r="BI89" s="84"/>
      <c r="BJ89" s="40" t="s">
        <v>1394</v>
      </c>
      <c r="BK89" s="158" t="s">
        <v>679</v>
      </c>
      <c r="BL89" s="42">
        <v>0</v>
      </c>
      <c r="BM89" s="43" t="s">
        <v>45</v>
      </c>
      <c r="BN89" s="79" t="s">
        <v>12</v>
      </c>
      <c r="BO89" s="43" t="s">
        <v>1643</v>
      </c>
      <c r="BP89" s="81">
        <v>45111</v>
      </c>
      <c r="BQ89" s="81">
        <v>45173</v>
      </c>
      <c r="BR89" s="81">
        <v>45473</v>
      </c>
      <c r="BS89" s="123">
        <f ca="1">+(REFERENCEMENT_FACADE[[#This Row],[AVIS LIMITE AU / VALIDITE]]&gt;=TODAY())*1</f>
        <v>0</v>
      </c>
      <c r="BT89" s="43" t="s">
        <v>10</v>
      </c>
      <c r="BU89" s="43" t="str">
        <f ca="1">IF(REFERENCEMENT_FACADE[[#This Row],[ -&gt; AT/DTA : Sur liste verte C2p (OUI/NON)
-&gt; ATex (Avis favorable / Avis défavorable)
-&gt; Autre : SO]]&lt;&gt;"",IF(AND(OR(REFERENCEMENT_FACADE[[#This Row],[ -&gt; AT/DTA : Sur liste verte C2p (OUI/NON)
-&gt; ATex (Avis favorable / Avis défavorable)
-&gt; Autre : SO]]="OUI",REFERENCEMENT_FACADE[[#This Row],[ -&gt; AT/DTA : Sur liste verte C2p (OUI/NON)
-&gt; ATex (Avis favorable / Avis défavorable)
-&gt; Autre : SO]]="FAVORABLE",REFERENCEMENT_FACADE[[#This Row],[ -&gt; AT/DTA : Sur liste verte C2p (OUI/NON)
-&gt; ATex (Avis favorable / Avis défavorable)
-&gt; Autre : SO]]="SO
(DTU)",REFERENCEMENT_FACADE[[#This Row],[ -&gt; AT/DTA : Sur liste verte C2p (OUI/NON)
-&gt; ATex (Avis favorable / Avis défavorable)
-&gt; Autre : SO]]="SO 
(RECO -RAGE)",REFERENCEMENT_FACADE[[#This Row],[ -&gt; AT/DTA : Sur liste verte C2p (OUI/NON)
-&gt; ATex (Avis favorable / Avis défavorable)
-&gt; Autre : SO]]="OUI AVEC UN SUIVI DU RETOUR D'EXPERIENCE",
REFERENCEMENT_FACADE[[#This Row],[ -&gt; AT/DTA : Sur liste verte C2p (OUI/NON)
-&gt; ATex (Avis favorable / Avis défavorable)
-&gt; Autre : SO]]="SO 
(RP)"),REFERENCEMENT_FACADE[[#This Row],[VALIDITE]]=1),"TC",IF(REFERENCEMENT_FACADE[[#This Row],[VALIDITE]]=0,"TNC"&amp;CHAR(10)&amp;"(L'évaluation technique n'est plus valide)",IF(REFERENCEMENT_FACADE[[#This Row],[TYPE DE DOCUMENT DE REFERENCE]]="Appréciation Technique de Transition","TNC"&amp;CHAR(10)&amp;"(Les Appréciations Techniques de Transition ne sont pas reconnues en technique courante)",IF(REFERENCEMENT_FACADE[[#This Row],[ -&gt; AT/DTA : Sur liste verte C2p (OUI/NON)
-&gt; ATex (Avis favorable / Avis défavorable)
-&gt; Autre : SO]]="NON (EVALUATION RECENTE)","TNC"&amp;CHAR(10)&amp;"(Non sur liste verte de la C2p à date de référencement / EVALUATION RECENTE)","TNC"&amp;CHAR(10)&amp;"(N'est pas sur liste verte de la C2p à date du référencement)")))))</f>
        <v>TNC
(L'évaluation technique n'est plus valide)</v>
      </c>
      <c r="BV89" s="44" t="s">
        <v>1381</v>
      </c>
      <c r="BW89" s="42"/>
      <c r="BX89" s="43"/>
      <c r="BY89" s="44"/>
      <c r="BZ89" s="57" t="s">
        <v>657</v>
      </c>
      <c r="CA89" s="134" t="s">
        <v>1644</v>
      </c>
      <c r="CB89" s="136"/>
      <c r="CC89" s="48" t="str">
        <f>IF(OR(REFERENCEMENT_FACADE[[#This Row],[TYPE DE DOCUMENT DE REFERENCE]]="Document d'Application Technique (DTA)",REFERENCEMENT_FACADE[[#This Row],[TYPE DE DOCUMENT DE REFERENCE]]="Avis Technique"),CONCATENATE("https://evaluation.cstb.fr/fr/avis-technique/detail/",SUBSTITUTE(REFERENCEMENT_FACADE[[#This Row],[REF]],"/","-"),"/"),IF(REFERENCEMENT_FACADE[[#This Row],[TYPE DE DOCUMENT DE REFERENCE]]=("Appréciation Technique d'Expérimentation (ATEx cas a)"),CONCATENATE("https://evaluation.cstb.fr/fr/appreciation-technique-expertise-atex/detail/",SUBSTITUTE(REFERENCEMENT_FACADE[[#This Row],[REF]],"_","-"),"/"),CONCATENATE("https://evaluation.cstb.fr/fr/appreciation-technique-transition-att/download/att-",SUBSTITUTE(SUBSTITUTE(REFERENCEMENT_FACADE[[#This Row],[REF]],"/","-"),"_","-"),"/")))</f>
        <v>https://evaluation.cstb.fr/fr/avis-technique/detail/2.2-16-1731_V2/</v>
      </c>
      <c r="CD89" s="48"/>
      <c r="CE89" s="48" t="str">
        <f>CONCATENATE(IF(REFERENCEMENT_FACADE[[#This Row],[Ancienne version]]=""," ",CONCATENATE(IF(OR(REFERENCEMENT_FACADE[[#This Row],[TYPE DE DOCUMENT DE REFERENCE]]="Avis Technique",REFERENCEMENT_FACADE[[#This Row],[TYPE DE DOCUMENT DE REFERENCE]]="ATEx"),"L'","Le "),REFERENCEMENT_FACADE[[#This Row],[TYPE DE DOCUMENT DE REFERENCE]]," n°",REFERENCEMENT_FACADE[[#This Row],[REF]]," annule et remplace ",IF(OR(REFERENCEMENT_FACADE[[#This Row],[TYPE DE DOCUMENT DE REFERENCE]]="Avis Technique",REFERENCEMENT_FACADE[[#This Row],[TYPE DE DOCUMENT DE REFERENCE]]="ATEx"),"l' ","le "),REFERENCEMENT_FACADE[[#This Row],[TYPE DE DOCUMENT DE REFERENCE]]," n° ",REFERENCEMENT_FACADE[[#This Row],[Ancienne version]])),
IF(AND(REFERENCEMENT_FACADE[[#This Row],[Ancienne version]]&lt;&gt;"",REFERENCEMENT_FACADE[[#This Row],[ -&gt; AT/DTA : Sur liste verte C2p (OUI/NON)
-&gt; ATex (Avis favorable / Avis défavorable)
-&gt; Autre : SO]]="OUI"),CHAR(10),""),
IF(REFERENCEMENT_FACADE[[#This Row],[ -&gt; AT/DTA : Sur liste verte C2p (OUI/NON)
-&gt; ATex (Avis favorable / Avis défavorable)
-&gt; Autre : SO]]="OUI","Sur liste verte de la C2p à la date du référencement",""))</f>
        <v xml:space="preserve"> </v>
      </c>
      <c r="CF89" s="48" t="str">
        <f>IF((SUPP_VISE=LISTES!$Q$2),REFERENCEMENT_FACADE[[#This Row],[Charpente bois (NF DTU 31.1)]],
IF((SUPP_VISE=LISTES!$Q$3),REFERENCEMENT_FACADE[[#This Row],[COB (NF DTU 31.2)]],
IF((SUPP_VISE=LISTES!$Q$4),REFERENCEMENT_FACADE[[#This Row],[FOB (NF DTU 31.4)]],
IF((SUPP_VISE=LISTES!$Q$5),REFERENCEMENT_FACADE[[#This Row],[FOB (Sous AT/DTA/ATEx)]],
IF((SUPP_VISE=LISTES!$Q$6),REFERENCEMENT_FACADE[[#This Row],[FOB (NF DTU 31.4 et/ou Sous AT/DTA/Atex)]],
IF((SUPP_VISE=LISTES!$Q$7),REFERENCEMENT_FACADE[[#This Row],[CLT (Sous AT/DTA)]],"ERREUR"))))))</f>
        <v>ERREUR</v>
      </c>
      <c r="CG89" s="48" t="str">
        <f>IF((HAUT_VISEE&lt;=6),IF(OR(MID(SITUA_VISEE,1,1)="a",MID(SITUA_VISEE,1,1)="b",MID(SITUA_VISEE,1,1)="c"),REFERENCEMENT_FACADE[[#This Row],[≤ 6 m (situation a à c)]],REFERENCEMENT_FACADE[[#This Row],[≤ 6 m (situation d)]]),
IF(AND(6&lt;HAUT_VISEE,HAUT_VISEE&lt;=9),IF(OR(MID(SITUA_VISEE,1,1)="a",MID(SITUA_VISEE,1,1)="b",MID(SITUA_VISEE,1,1)="c"),REFERENCEMENT_FACADE[[#This Row],[≤ 9 m (situation a à c)]],REFERENCEMENT_FACADE[[#This Row],[≤ 9 m (situation d)]]),
IF(AND(9&lt;HAUT_VISEE,HAUT_VISEE&lt;=10),IF(OR(MID(SITUA_VISEE,1,1)="a",MID(SITUA_VISEE,1,1)="b",MID(SITUA_VISEE,1,1)="c"),REFERENCEMENT_FACADE[[#This Row],[≤ 10 m (situation a à c)]],REFERENCEMENT_FACADE[[#This Row],[≤ 10 m (situation d)]]),
IF(AND(10&lt;HAUT_VISEE,HAUT_VISEE&lt;=18),IF(OR(MID(SITUA_VISEE,1,1)="a",MID(SITUA_VISEE,1,1)="b",MID(SITUA_VISEE,1,1)="c"),REFERENCEMENT_FACADE[[#This Row],[≤ 15 m (situation a à c)]],REFERENCEMENT_FACADE[[#This Row],[≤ 15 m (situation d)]]),
IF(AND(10&lt;HAUT_VISEE,HAUT_VISEE&lt;=18),IF(OR(MID(SITUA_VISEE,1,1)="a",MID(SITUA_VISEE,1,1)="b",MID(SITUA_VISEE,1,1)="c"),REFERENCEMENT_FACADE[[#This Row],[≤ 18 m (situation a à c)]],REFERENCEMENT_FACADE[[#This Row],[≤ 18 m (situation d)]]),
IF(AND(18&lt;HAUT_VISEE,HAUT_VISEE&lt;=28),IF(OR(MID(SITUA_VISEE,1,1)="a",MID(SITUA_VISEE,1,1)="b",MID(SITUA_VISEE,1,1)="c"),REFERENCEMENT_FACADE[[#This Row],[≤ 28 m (situation a à c)]],REFERENCEMENT_FACADE[[#This Row],[≤ 28 m (situation d)]]),
IF(AND(28&lt;HAUT_VISEE,HAUT_VISEE&lt;=34),IF(OR(MID(SITUA_VISEE,1,1)="a",MID(SITUA_VISEE,1,1)="b",MID(SITUA_VISEE,1,1)="c"),REFERENCEMENT_FACADE[[#This Row],[≤ 34 m (situation a à c)]],REFERENCEMENT_FACADE[[#This Row],[≤ 34 m (situation d)]]),
IF(AND(34&lt;HAUT_VISEE,HAUT_VISEE&lt;=36),IF(OR(MID(SITUA_VISEE,1,1)="a",MID(SITUA_VISEE,1,1)="b",MID(SITUA_VISEE,1,1)="c"),REFERENCEMENT_FACADE[[#This Row],[≤ 36 m (situation a à c)]],REFERENCEMENT_FACADE[[#This Row],[≤ 36 m (situation d)]]),
IF(AND(36&lt;HAUT_VISEE,HAUT_VISEE&lt;=40),IF(OR(MID(SITUA_VISEE,1,1)="a",MID(SITUA_VISEE,1,1)="b",MID(SITUA_VISEE,1,1)="c"),REFERENCEMENT_FACADE[[#This Row],[≤ 40 m (situation a à c)]],REFERENCEMENT_FACADE[[#This Row],[≤ 40 m (situation d)]]),
IF(AND(40&lt;HAUT_VISEE,HAUT_VISEE&lt;=50),IF(OR(MID(SITUA_VISEE,1,1)="a",MID(SITUA_VISEE,1,1)="b",MID(SITUA_VISEE,1,1)="c"),REFERENCEMENT_FACADE[[#This Row],[≤ 50 m (situation a à c)]],REFERENCEMENT_FACADE[[#This Row],[≤ 50 m (situation d)]]),"ERREUR"))))))))))</f>
        <v>OUI</v>
      </c>
      <c r="CH89" s="48">
        <f>IF(MID(SITUA_VISEE,1,1)="d",
IF(MID(REFERENCEMENT_FACADE[[#This Row],[≤ 50 m (situation d)]],1,3)="OUI",50,IF(MID(REFERENCEMENT_FACADE[[#This Row],[≤ 40 m (situation d)]],1,3)="OUI",40,IF(MID(REFERENCEMENT_FACADE[[#This Row],[≤ 36 m (situation d)]],1,3)="OUI",36,IF(MID(REFERENCEMENT_FACADE[[#This Row],[≤ 34 m (situation d)]],1,3)="OUI",34,IF(MID(REFERENCEMENT_FACADE[[#This Row],[≤ 28 m (situation d)]],1,3)="OUI",28,IF(MID(REFERENCEMENT_FACADE[[#This Row],[≤ 18 m (situation d)]],1,3)="OUI",18,IF(MID(REFERENCEMENT_FACADE[[#This Row],[≤ 15 m (situation d)]],1,3)="OUI",15,IF(MID(REFERENCEMENT_FACADE[[#This Row],[≤ 10 m (situation d)]],1,3)="OUI",10,IF(MID(REFERENCEMENT_FACADE[[#This Row],[≤ 9 m (situation d)]],1,3)="OUI",9,IF(MID(REFERENCEMENT_FACADE[[#This Row],[≤ 6 m (situation d)]],1,3)="OUI",6,"")))))))))),
IF(MID(REFERENCEMENT_FACADE[[#This Row],[≤ 50 m (situation a à c)]],1,3)="OUI",50,IF(MID(REFERENCEMENT_FACADE[[#This Row],[≤ 40 m (situation a à c)]],1,3)="OUI",40,IF(MID(REFERENCEMENT_FACADE[[#This Row],[≤ 36 m (situation a à c)]],1,3)="OUI",36,IF(MID(REFERENCEMENT_FACADE[[#This Row],[≤ 34 m (situation a à c)]],1,3)="OUI",34,IF(MID(REFERENCEMENT_FACADE[[#This Row],[≤ 28 m (situation a à c)]],1,3)="OUI",28,IF(MID(REFERENCEMENT_FACADE[[#This Row],[≤ 18 m (situation a à c)]],1,3)="OUI",18,IF(MID(REFERENCEMENT_FACADE[[#This Row],[≤ 15 m (situation a à c)]],1,3)="OUI",15,IF(MID(REFERENCEMENT_FACADE[[#This Row],[≤ 10 m (situation a à c)]],1,3)="OUI",10,IF(MID(REFERENCEMENT_FACADE[[#This Row],[≤ 9 m (situation a à c)]],1,3)="OUI",9,IF(MID(REFERENCEMENT_FACADE[[#This Row],[≤ 6 m (situation a à c)]],1,3)="OUI",6,"")))))))))))</f>
        <v>9</v>
      </c>
      <c r="CI89" s="48" t="str">
        <f>IF(RECH_CATEGORIE=TRUE,IF((CATEG_VISEE=LISTES!$O$2),REFERENCEMENT_FACADE[[#This Row],[I]],
IF((CATEG_VISEE=LISTES!$O$3),REFERENCEMENT_FACADE[[#This Row],[II]],
IF((CATEG_VISEE=LISTES!$O$4),REFERENCEMENT_FACADE[[#This Row],[III]],
IF((CATEG_VISEE=LISTES!$O$5),REFERENCEMENT_FACADE[[#This Row],[IV]],"ERREUR")))),
REFERENCEMENT_FACADE[[#This Row],[I]]&amp;CHAR(10)&amp;REFERENCEMENT_FACADE[[#This Row],[II]]&amp;CHAR(10)&amp;REFERENCEMENT_FACADE[[#This Row],[III]]&amp;CHAR(10)&amp;REFERENCEMENT_FACADE[[#This Row],[IV]])</f>
        <v>4
2
1
1</v>
      </c>
      <c r="CJ89" s="48" t="str">
        <f>IF(RECH_CATEGORIE=TRUE,IF(OR(REFERENCEMENT_FACADE[[#This Row],[I]]="NC",REFERENCEMENT_FACADE[[#This Row],[II]]="NC",REFERENCEMENT_FACADE[[#This Row],[III]]="NC",REFERENCEMENT_FACADE[[#This Row],[IV]]="NC"),"ERREUR",IF(MID(ZONE_SIS_VISEE,1,1)&lt;=MID(REFERENCEMENT_FACADE[[#This Row],[IV]],1,1),REFERENCEMENT_FACADE[[#Headers],[IV]],IF(MID(ZONE_SIS_VISEE,1,1)&lt;=MID(REFERENCEMENT_FACADE[[#This Row],[III]],1,1),REFERENCEMENT_FACADE[[#Headers],[III]],IF(MID(ZONE_SIS_VISEE,1,1)&lt;=MID(REFERENCEMENT_FACADE[[#This Row],[II]],1,1),REFERENCEMENT_FACADE[[#Headers],[II]],IF(MID(ZONE_SIS_VISEE,1,1)&lt;=MID(REFERENCEMENT_FACADE[[#This Row],[I]],1,1),REFERENCEMENT_FACADE[[#Headers],[I]],""))))),
REFERENCEMENT_FACADE[[#Headers],[I]]&amp;CHAR(10)&amp;REFERENCEMENT_FACADE[[#Headers],[II]]&amp;CHAR(10)&amp;REFERENCEMENT_FACADE[[#Headers],[III]]&amp;CHAR(10)&amp;REFERENCEMENT_FACADE[[#Headers],[IV]])</f>
        <v>I
II
III
IV</v>
      </c>
      <c r="CK89" s="48" t="str">
        <f>CONCATENATE(IF(MID(REFERENCEMENT_FACADE[[#This Row],[Charpente bois (NF DTU 31.1)]],1,3)="oui",LISTES!$Q$2,""),IF(AND(MID(REFERENCEMENT_FACADE[[#This Row],[COB (NF DTU 31.2)]],1,3)="oui",MID(REFERENCEMENT_FACADE[[#This Row],[Charpente bois (NF DTU 31.1)]],1,3)="oui")," / ",""),IF(MID(REFERENCEMENT_FACADE[[#This Row],[COB (NF DTU 31.2)]],1,3)="oui",LISTES!$Q$3,""),IF(OR(AND(MID(REFERENCEMENT_FACADE[[#This Row],[COB (NF DTU 31.2)]],1,3)="oui",MID(REFERENCEMENT_FACADE[[#This Row],[FOB (NF DTU 31.4)]],1,3)="oui"),AND(MID(REFERENCEMENT_FACADE[[#This Row],[COB (NF DTU 31.2)]],1,3)="oui",MID(REFERENCEMENT_FACADE[[#This Row],[CLT (Sous AT/DTA)]],1,3)="oui"))," / ",""),IF(MID(REFERENCEMENT_FACADE[[#This Row],[FOB (NF DTU 31.4)]],1,3)="oui",LISTES!$Q$4,""),IF(AND(MID(REFERENCEMENT_FACADE[[#This Row],[CLT (Sous AT/DTA)]],1,3)="oui",MID(REFERENCEMENT_FACADE[[#This Row],[FOB (NF DTU 31.4)]],1,3)="oui")," / ",""),IF(MID(REFERENCEMENT_FACADE[[#This Row],[CLT (Sous AT/DTA)]],1,3)="oui",LISTES!$Q$7,IF(MID(REFERENCEMENT_FACADE[[#This Row],[FOB (Sous AT/DTA/ATEx)]],1,3)="oui",LISTES!$Q$5,"")))</f>
        <v>COB (NF DTU 31.2) / CLT (Sous AT/DTA)</v>
      </c>
      <c r="CL89" s="48" t="str">
        <f>IF(AND(RECH_HAUTEUR=TRUE,HAUT_VISEE&lt;&gt;"",SITUA_VISEE&lt;&gt;""),IF(MID(SITUA_VISEE,1,1)="d",
IF(MID(REFERENCEMENT_FACADE[[#This Row],[≤ 50 m (situation d)]],1,3)="OUI","≤ 50 m",IF(MID(REFERENCEMENT_FACADE[[#This Row],[≤ 40 m (situation d)]],1,3)="OUI","≤ 40 m",IF(MID(REFERENCEMENT_FACADE[[#This Row],[≤ 36 m (situation d)]],1,3)="OUI","≤ 36 m",IF(MID(REFERENCEMENT_FACADE[[#This Row],[≤ 34 m (situation d)]],1,3)="OUI","≤ 34 m",IF(MID(REFERENCEMENT_FACADE[[#This Row],[≤ 28 m (situation d)]],1,3)="OUI","≤ 28 m",IF(MID(REFERENCEMENT_FACADE[[#This Row],[≤ 18 m (situation d)]],1,3)="OUI","≤ 18 m",IF(MID(REFERENCEMENT_FACADE[[#This Row],[≤ 15 m (situation d)]],1,3)="OUI","≤ 15 m",IF(MID(REFERENCEMENT_FACADE[[#This Row],[≤ 10 m (situation d)]],1,3)="OUI","≤ 10 m",IF(MID(REFERENCEMENT_FACADE[[#This Row],[≤ 9 m (situation d)]],1,3)="OUI","≤ 9 m",IF(MID(REFERENCEMENT_FACADE[[#This Row],[≤ 6 m (situation d)]],1,3)="OUI","≤ 6 m","")))))))))),
IF(MID(REFERENCEMENT_FACADE[[#This Row],[≤ 50 m (situation a à c)]],1,3)="OUI","≤ 50 m",IF(MID(REFERENCEMENT_FACADE[[#This Row],[≤ 40 m (situation a à c)]],1,3)="OUI","≤ 40 m",IF(MID(REFERENCEMENT_FACADE[[#This Row],[≤ 36 m (situation a à c)]],1,3)="OUI","≤ 36 m",IF(MID(REFERENCEMENT_FACADE[[#This Row],[≤ 34 m (situation a à c)]],1,3)="OUI","≤ 34 m",IF(MID(REFERENCEMENT_FACADE[[#This Row],[≤ 28 m (situation a à c)]],1,3)="OUI","≤ 28 m",IF(MID(REFERENCEMENT_FACADE[[#This Row],[≤ 18 m (situation a à c)]],1,3)="OUI","≤ 18 m",IF(MID(REFERENCEMENT_FACADE[[#This Row],[≤ 15 m (situation a à c)]],1,3)="OUI","≤ 15 m",IF(MID(REFERENCEMENT_FACADE[[#This Row],[≤ 10 m (situation a à c)]],1,3)="OUI","≤ 10 m",IF(MID(REFERENCEMENT_FACADE[[#This Row],[≤ 9 m (situation a à c)]],1,3)="OUI","≤ 9 m",IF(MID(REFERENCEMENT_FACADE[[#This Row],[≤ 6 m (situation a à c)]],1,3)="OUI","≤ 6 m",""))))))))))),
CONCATENATE(IF(MID(REFERENCEMENT_FACADE[[#This Row],[≤ 50 m (situation a à c)]],1,3)="OUI","(Situation a à c) h≤ 50 m"&amp;CHAR(10),IF(MID(REFERENCEMENT_FACADE[[#This Row],[≤ 40 m (situation a à c)]],1,3)="OUI","(Situation a à c) h≤ 40 m"&amp;CHAR(10),IF(MID(REFERENCEMENT_FACADE[[#This Row],[≤ 36 m (situation a à c)]],1,3)="OUI","(Situation a à c) h≤ 36 m"&amp;CHAR(10),IF(MID(REFERENCEMENT_FACADE[[#This Row],[≤ 34 m (situation a à c)]],1,3)="OUI","(Situation a à c) h≤ 34 m"&amp;CHAR(10),IF(MID(REFERENCEMENT_FACADE[[#This Row],[≤ 28 m (situation a à c)]],1,3)="OUI","(Situation a à c) h≤ 28 m"&amp;CHAR(10),IF(MID(REFERENCEMENT_FACADE[[#This Row],[≤ 18 m (situation a à c)]],1,3)="OUI","(Situation a à c) h≤ 18 m"&amp;CHAR(10),IF(MID(REFERENCEMENT_FACADE[[#This Row],[≤ 15 m (situation a à c)]],1,3)="OUI","(Situation a à c) h≤ 15 m"&amp;CHAR(10),IF(MID(REFERENCEMENT_FACADE[[#This Row],[≤ 10 m (situation a à c)]],1,3)="OUI","(Situation a à c) h≤ 10 m"&amp;CHAR(10),IF(MID(REFERENCEMENT_FACADE[[#This Row],[≤ 9 m (situation a à c)]],1,3)="OUI","(Situation a à c) h≤ 9 m"&amp;CHAR(10),IF(MID(REFERENCEMENT_FACADE[[#This Row],[≤ 6 m (situation a à c)]],1,3)="OUI","(Situation a à c) h≤ 6 m"&amp;CHAR(10),"")))))))))),IF(MID(REFERENCEMENT_FACADE[[#This Row],[≤ 50 m (situation d)]],1,3)="OUI","(Situation d) h≤ 50 m",IF(MID(REFERENCEMENT_FACADE[[#This Row],[≤ 40 m (situation d)]],1,3)="OUI","(Situation d) h≤ 40 m",IF(MID(REFERENCEMENT_FACADE[[#This Row],[≤ 36 m (situation d)]],1,3)="OUI","(Situation d) h≤ 36 m",IF(MID(REFERENCEMENT_FACADE[[#This Row],[≤ 34 m (situation d)]],1,3)="OUI","(Situation d) h≤ 34 m",IF(MID(REFERENCEMENT_FACADE[[#This Row],[≤ 28 m (situation d)]],1,3)="OUI","(Situation d) h≤ 28 m",IF(MID(REFERENCEMENT_FACADE[[#This Row],[≤ 18 m (situation d)]],1,3)="OUI","(Situation d) h≤ 18 m",IF(MID(REFERENCEMENT_FACADE[[#This Row],[≤ 15 m (situation d)]],1,3)="OUI","(Situation d) h≤ 15 m",IF(MID(REFERENCEMENT_FACADE[[#This Row],[≤ 10 m (situation d)]],1,3)="OUI","(Situation d) h≤ 10 m",IF(MID(REFERENCEMENT_FACADE[[#This Row],[≤ 9 m (situation d)]],1,3)="OUI","(Situation d) h≤ 9 m",IF(MID(REFERENCEMENT_FACADE[[#This Row],[≤ 6 m (situation d)]],1,3)="OUI","(Situation d) h≤ 6 m",""))))))))))))</f>
        <v>(Situation a à c) h≤ 9 m
(Situation d) h≤ 6 m</v>
      </c>
      <c r="CM89" s="48" t="str">
        <f>IF(OR(RECH_HAUTEUR=FALSE,HAUT_VISEE="",SITUA_VISEE=""),REFERENCEMENT_FACADE[[#This Row],[Cas où rien n''est sélectionné en hauteur]],
IF((HAUT_VISEE&lt;=6),IF(OR(MID(SITUA_VISEE,1,1)="a",MID(SITUA_VISEE,1,1)="b",MID(SITUA_VISEE,1,1)="c"),REFERENCEMENT_FACADE[[#This Row],[≤ 6 m (a à c)]],REFERENCEMENT_FACADE[[#This Row],[≤ 6 m (d)]]),
IF(AND(6&lt;HAUT_VISEE,HAUT_VISEE&lt;=9),IF(OR(MID(SITUA_VISEE,1,1)="a",MID(SITUA_VISEE,1,1)="b",MID(SITUA_VISEE,1,1)="c"),REFERENCEMENT_FACADE[[#This Row],[≤ 9 m (a à c)]],REFERENCEMENT_FACADE[[#This Row],[≤ 9 m (d)]]),
IF(AND(9&lt;HAUT_VISEE,HAUT_VISEE&lt;=10),IF(OR(MID(SITUA_VISEE,1,1)="a",MID(SITUA_VISEE,1,1)="b",MID(SITUA_VISEE,1,1)="c"),REFERENCEMENT_FACADE[[#This Row],[≤ 10 m (a à c)]],REFERENCEMENT_FACADE[[#This Row],[≤ 10 m (d)]]),
IF(AND(10&lt;HAUT_VISEE,HAUT_VISEE&lt;=18),IF(OR(MID(SITUA_VISEE,1,1)="a",MID(SITUA_VISEE,1,1)="b",MID(SITUA_VISEE,1,1)="c"),REFERENCEMENT_FACADE[[#This Row],[≤ 18 m (a à c)]],REFERENCEMENT_FACADE[[#This Row],[≤ 18 m (d)]]),
IF(AND(18&lt;HAUT_VISEE,HAUT_VISEE&lt;=28),IF(OR(MID(SITUA_VISEE,1,1)="a",MID(SITUA_VISEE,1,1)="b",MID(SITUA_VISEE,1,1)="c"),REFERENCEMENT_FACADE[[#This Row],[≤ 28 m (a à c)]],REFERENCEMENT_FACADE[[#This Row],[≤ 28 m (d)]]),
IF(AND(28&lt;HAUT_VISEE,HAUT_VISEE&lt;=34),IF(OR(MID(SITUA_VISEE,1,1)="a",MID(SITUA_VISEE,1,1)="b",MID(SITUA_VISEE,1,1)="c"),REFERENCEMENT_FACADE[[#This Row],[≤ 34 m (a à c)]],REFERENCEMENT_FACADE[[#This Row],[≤ 34 m (d)]]),
IF(AND(34&lt;HAUT_VISEE,HAUT_VISEE&lt;=36),IF(OR(MID(SITUA_VISEE,1,1)="a",MID(SITUA_VISEE,1,1)="b",MID(SITUA_VISEE,1,1)="c"),REFERENCEMENT_FACADE[[#This Row],[≤ 36 m (a à c)]],REFERENCEMENT_FACADE[[#This Row],[≤ 36 m (d)]]),
IF(AND(36&lt;HAUT_VISEE,HAUT_VISEE&lt;=40),IF(OR(MID(SITUA_VISEE,1,1)="a",MID(SITUA_VISEE,1,1)="b",MID(SITUA_VISEE,1,1)="c"),REFERENCEMENT_FACADE[[#This Row],[≤ 40 m (a à c)]],REFERENCEMENT_FACADE[[#This Row],[≤ 40 m (d)]]),
IF(AND(40&lt;HAUT_VISEE,HAUT_VISEE&lt;=50),IF(OR(MID(SITUA_VISEE,1,1)="a",MID(SITUA_VISEE,1,1)="b",MID(SITUA_VISEE,1,1)="c"),REFERENCEMENT_FACADE[[#This Row],[≤ 50 m (a à c)]],REFERENCEMENT_FACADE[[#This Row],[≤ 50 m (d)]])))))))))))</f>
        <v>Nb : Le critère de recherche par hauteur n'étant pas coché ou les données (hauteur ou situation) n'étant pas saisies, l'utilisateur est alerté qu'il peut exister des limites de hauteurs et des dispositions particulières données dans le référentiel technique du procédé qui ne sont pas affichées. 
Le logiciel peut les faire apparaitre, pour ce faire : 
 - la case de recherche en fonction de la hauteur doit être cochée ;
 - les données de hauteur ET de situation du bâtiment doivent être saisies.</v>
      </c>
      <c r="CN89" s="117">
        <f ca="1">REFERENCEMENT_FACADE[[#This Row],[VALIDITE]]</f>
        <v>0</v>
      </c>
      <c r="CO89" s="48">
        <f>IF(RECH_SUPPORT=TRUE,IF(MID(REFERENCEMENT_FACADE[[#This Row],[Colonne support visé]],1,3)="OUI",1,IF(OR(MID(REFERENCEMENT_FACADE[[#This Row],[Colonne support visé]],1,3)="non",MID(REFERENCEMENT_FACADE[[#This Row],[Colonne support visé]],1,2)="SO"),0,0)),1)</f>
        <v>1</v>
      </c>
      <c r="CP89" s="48">
        <f>IF(RECH_HAUTEUR=FALSE,1,IF(AND(MID(REFERENCEMENT_FACADE[[#This Row],[Colonne situation visé]],1,3)="oui",HAUT_VISEE&lt;=REFERENCEMENT_FACADE[[#This Row],[LIMITATION DE HAUTEUR DE FACADE]],HAUT_VISEE&lt;&gt;"",SITUA_VISEE&lt;&gt;""),1,IF(MID(REFERENCEMENT_FACADE[[#This Row],[Colonne situation visé]],1,3)="non",0,"ERREUR")))</f>
        <v>1</v>
      </c>
      <c r="CQ89" s="48">
        <f>IF(RECH_CATEGORIE=FALSE,1,IF(REFERENCEMENT_FACADE[[#This Row],[Colonne catégorie visée]]="ERREUR",0,IF(AND(RECH_CATEGORIE=TRUE,MATCH(VALUE(LEFT(REFERENCEMENT_FACADE[[#This Row],[Colonne zone visée]],1)),LISTE_ZONE_SISMIQUE,0)&gt;=MATCH(ZONE_SIS_VISEE,LISTE_ZONE_SISMIQUE,0),MATCH(REFERENCEMENT_FACADE[[#This Row],[Colonne catégorie visée]],LISTE_CATEGORIE_BATIMENT,0)&gt;=MATCH(CATEG_VISEE,LISTE_CATEGORIE_BATIMENT,0)),1,0)))</f>
        <v>1</v>
      </c>
      <c r="CR89" s="48">
        <f ca="1">IF(REFERENCEMENT_FACADE[[#This Row],[Eligibilité procédé]]&lt;&gt;0,COUNTIF(REFERENCEMENT_FACADE[Eligibilité procédé],"&lt;="&amp;REFERENCEMENT_FACADE[[#This Row],[Eligibilité procédé]])-COUNTIF(REFERENCEMENT_FACADE[Eligibilité procédé],"=0"),ROWS(REFERENCEMENT_FACADE[Ordre]))</f>
        <v>0</v>
      </c>
      <c r="CS89" s="48" t="str">
        <f ca="1">IF(COUNTIF((REFERENCEMENT_FACADE[[#This Row],[Validité]:[zone de simicité]]),"&lt;&gt;"&amp;"")=SUM(REFERENCEMENT_FACADE[[#This Row],[Validité]:[zone de simicité]]),ROW(REFERENCEMENT_FACADE[[#This Row],[zone de simicité]]),"")</f>
        <v/>
      </c>
      <c r="CT89" s="48" t="str">
        <f>CONCATENATE(REFERENCEMENT_FACADE[[#This Row],[TYPE DE DOCUMENT DE REFERENCE]]," ",REFERENCEMENT_FACADE[[#This Row],[REF]]," du procédé ",REFERENCEMENT_FACADE[[#This Row],[NOM COMMERCIAL DU PROCEDE]]," : vise la pose sur : ",IF(MID(REFERENCEMENT_FACADE[[#This Row],[COB (NF DTU 31.2)]],1,3)="OUI","COB (NF DTU 31.2) ; ",""),IF(MID(REFERENCEMENT_FACADE[[#This Row],[CLT (Sous AT/DTA)]],1,3)="OUI","CLT (Sous AT/DTA)) ; ",""),IF(MID(REFERENCEMENT_FACADE[[#This Row],[FOB (NF DTU 31.4)]],1,3)="OUI","FOB (NF DTU 31.4) ; ",""),IF(MID(REFERENCEMENT_FACADE[[#This Row],[FOB (Sous AT/DTA/ATEx)]],1,3)="OUI","FOB (Sous AT/DTA/ATEx) ; ",""),"pour une hauteur max de ",REFERENCEMENT_FACADE[[#This Row],[LIMITATION DE HAUTEUR DE FACADE]],"m")</f>
        <v>Avis Technique 2.2/16-1731_V2 du procédé Alucobond Riveté / Vissé : vise la pose sur : COB (NF DTU 31.2) ; CLT (Sous AT/DTA)) ; pour une hauteur max de 9m</v>
      </c>
    </row>
    <row r="90" spans="1:98" s="5" customFormat="1" ht="230.4" x14ac:dyDescent="0.3">
      <c r="A90" s="121">
        <v>45309</v>
      </c>
      <c r="B90" s="43" t="s">
        <v>124</v>
      </c>
      <c r="C90" s="191" t="s">
        <v>1570</v>
      </c>
      <c r="D90" s="43" t="s">
        <v>1447</v>
      </c>
      <c r="E90" s="43" t="s">
        <v>1686</v>
      </c>
      <c r="F90" s="43" t="s">
        <v>1518</v>
      </c>
      <c r="G90" s="44" t="s">
        <v>1517</v>
      </c>
      <c r="H90" s="52" t="s">
        <v>27</v>
      </c>
      <c r="I90" s="53" t="s">
        <v>9</v>
      </c>
      <c r="J90" s="39" t="s">
        <v>10</v>
      </c>
      <c r="K90" s="39" t="s">
        <v>10</v>
      </c>
      <c r="L90" s="68" t="str">
        <f>IF(REFERENCEMENT_FACADE[[#This Row],[Charpente bois (NF DTU 31.1)]]="OUI","SO",IF(OR(REFERENCEMENT_FACADE[[#This Row],[FOB (Sous AT/DTA/ATEx)]]="OUI",REFERENCEMENT_FACADE[[#This Row],[FOB (NF DTU 31.4)]]="OUI"),"OUI","SO"))</f>
        <v>SO</v>
      </c>
      <c r="M90" s="54" t="s">
        <v>9</v>
      </c>
      <c r="N90" s="42" t="s">
        <v>9</v>
      </c>
      <c r="O90" s="43" t="s">
        <v>9</v>
      </c>
      <c r="P90" s="43" t="s">
        <v>9</v>
      </c>
      <c r="Q90" s="43" t="s">
        <v>357</v>
      </c>
      <c r="R90" s="43" t="s">
        <v>357</v>
      </c>
      <c r="S90" s="43" t="s">
        <v>357</v>
      </c>
      <c r="T90" s="43" t="s">
        <v>10</v>
      </c>
      <c r="U90" s="43" t="s">
        <v>10</v>
      </c>
      <c r="V90" s="43" t="s">
        <v>10</v>
      </c>
      <c r="W90" s="44" t="s">
        <v>10</v>
      </c>
      <c r="X90" s="45" t="s">
        <v>9</v>
      </c>
      <c r="Y90" s="43" t="s">
        <v>357</v>
      </c>
      <c r="Z90" s="43" t="s">
        <v>357</v>
      </c>
      <c r="AA90" s="43" t="s">
        <v>10</v>
      </c>
      <c r="AB90" s="43" t="s">
        <v>10</v>
      </c>
      <c r="AC90" s="43" t="s">
        <v>10</v>
      </c>
      <c r="AD90" s="43" t="s">
        <v>10</v>
      </c>
      <c r="AE90" s="43" t="s">
        <v>10</v>
      </c>
      <c r="AF90" s="43" t="s">
        <v>10</v>
      </c>
      <c r="AG90" s="44" t="s">
        <v>10</v>
      </c>
      <c r="AH90" s="163" t="s">
        <v>1532</v>
      </c>
      <c r="AI90" s="162"/>
      <c r="AJ90" s="120" t="s">
        <v>1726</v>
      </c>
      <c r="AK90" s="120" t="s">
        <v>1726</v>
      </c>
      <c r="AL90" s="120" t="s">
        <v>1726</v>
      </c>
      <c r="AM90" s="120" t="s">
        <v>1756</v>
      </c>
      <c r="AN90" s="120" t="s">
        <v>1756</v>
      </c>
      <c r="AO90" s="120" t="s">
        <v>1756</v>
      </c>
      <c r="AP90" s="120"/>
      <c r="AQ90" s="83"/>
      <c r="AR90" s="83"/>
      <c r="AS90" s="83"/>
      <c r="AT90" s="120" t="s">
        <v>1726</v>
      </c>
      <c r="AU90" s="120" t="s">
        <v>1756</v>
      </c>
      <c r="AV90" s="120" t="s">
        <v>1756</v>
      </c>
      <c r="AW90" s="83"/>
      <c r="AX90" s="83"/>
      <c r="AY90" s="83"/>
      <c r="AZ90" s="83"/>
      <c r="BA90" s="83"/>
      <c r="BB90" s="83"/>
      <c r="BC90" s="83"/>
      <c r="BD90" s="84" t="s">
        <v>1408</v>
      </c>
      <c r="BE90" s="42">
        <v>4</v>
      </c>
      <c r="BF90" s="43">
        <v>4</v>
      </c>
      <c r="BG90" s="43">
        <v>4</v>
      </c>
      <c r="BH90" s="43">
        <v>4</v>
      </c>
      <c r="BI90" s="84"/>
      <c r="BJ90" s="40" t="s">
        <v>1394</v>
      </c>
      <c r="BK90" s="158"/>
      <c r="BL90" s="78" t="s">
        <v>1514</v>
      </c>
      <c r="BM90" s="43" t="s">
        <v>1517</v>
      </c>
      <c r="BN90" s="43" t="s">
        <v>12</v>
      </c>
      <c r="BO90" s="43" t="s">
        <v>1519</v>
      </c>
      <c r="BP90" s="122" t="s">
        <v>1544</v>
      </c>
      <c r="BQ90" s="87">
        <v>45303</v>
      </c>
      <c r="BR90" s="87">
        <v>46934</v>
      </c>
      <c r="BS90" s="123">
        <f ca="1">+(REFERENCEMENT_FACADE[[#This Row],[AVIS LIMITE AU / VALIDITE]]&gt;=TODAY())*1</f>
        <v>1</v>
      </c>
      <c r="BT90" s="125" t="s">
        <v>1239</v>
      </c>
      <c r="BU90" s="43" t="str">
        <f ca="1">IF(REFERENCEMENT_FACADE[[#This Row],[ -&gt; AT/DTA : Sur liste verte C2p (OUI/NON)
-&gt; ATex (Avis favorable / Avis défavorable)
-&gt; Autre : SO]]&lt;&gt;"",IF(AND(OR(REFERENCEMENT_FACADE[[#This Row],[ -&gt; AT/DTA : Sur liste verte C2p (OUI/NON)
-&gt; ATex (Avis favorable / Avis défavorable)
-&gt; Autre : SO]]="OUI",REFERENCEMENT_FACADE[[#This Row],[ -&gt; AT/DTA : Sur liste verte C2p (OUI/NON)
-&gt; ATex (Avis favorable / Avis défavorable)
-&gt; Autre : SO]]="FAVORABLE",REFERENCEMENT_FACADE[[#This Row],[ -&gt; AT/DTA : Sur liste verte C2p (OUI/NON)
-&gt; ATex (Avis favorable / Avis défavorable)
-&gt; Autre : SO]]="SO
(DTU)",REFERENCEMENT_FACADE[[#This Row],[ -&gt; AT/DTA : Sur liste verte C2p (OUI/NON)
-&gt; ATex (Avis favorable / Avis défavorable)
-&gt; Autre : SO]]="SO 
(RECO -RAGE)",REFERENCEMENT_FACADE[[#This Row],[ -&gt; AT/DTA : Sur liste verte C2p (OUI/NON)
-&gt; ATex (Avis favorable / Avis défavorable)
-&gt; Autre : SO]]="OUI AVEC UN SUIVI DU RETOUR D'EXPERIENCE",
REFERENCEMENT_FACADE[[#This Row],[ -&gt; AT/DTA : Sur liste verte C2p (OUI/NON)
-&gt; ATex (Avis favorable / Avis défavorable)
-&gt; Autre : SO]]="SO 
(RP)"),REFERENCEMENT_FACADE[[#This Row],[VALIDITE]]=1),"TC",IF(REFERENCEMENT_FACADE[[#This Row],[VALIDITE]]=0,"TNC"&amp;CHAR(10)&amp;"(L'évaluation technique n'est plus valide)",IF(REFERENCEMENT_FACADE[[#This Row],[TYPE DE DOCUMENT DE REFERENCE]]="Appréciation Technique de Transition","TNC"&amp;CHAR(10)&amp;"(Les Appréciations Techniques de Transition ne sont pas reconnues en technique courante)",IF(REFERENCEMENT_FACADE[[#This Row],[ -&gt; AT/DTA : Sur liste verte C2p (OUI/NON)
-&gt; ATex (Avis favorable / Avis défavorable)
-&gt; Autre : SO]]="NON (EVALUATION RECENTE)","TNC"&amp;CHAR(10)&amp;"(Non sur liste verte de la C2p à date de référencement / EVALUATION RECENTE)","TNC"&amp;CHAR(10)&amp;"(N'est pas sur liste verte de la C2p à date du référencement)")))))</f>
        <v>TNC
(Non sur liste verte de la C2p à date de référencement / EVALUATION RECENTE)</v>
      </c>
      <c r="BV90" s="44"/>
      <c r="BW90" s="42"/>
      <c r="BX90" s="43"/>
      <c r="BY90" s="44"/>
      <c r="BZ90" s="57"/>
      <c r="CA90" s="134" t="s">
        <v>1524</v>
      </c>
      <c r="CB90" s="134"/>
      <c r="CC90" s="48" t="str">
        <f>IF(OR(REFERENCEMENT_FACADE[[#This Row],[TYPE DE DOCUMENT DE REFERENCE]]="Document d'Application Technique (DTA)",REFERENCEMENT_FACADE[[#This Row],[TYPE DE DOCUMENT DE REFERENCE]]="Avis Technique"),CONCATENATE("https://evaluation.cstb.fr/fr/avis-technique/detail/",SUBSTITUTE(REFERENCEMENT_FACADE[[#This Row],[REF]],"/","-"),"/"),IF(REFERENCEMENT_FACADE[[#This Row],[TYPE DE DOCUMENT DE REFERENCE]]=("Appréciation Technique d'Expérimentation (ATEx cas a)"),CONCATENATE("https://evaluation.cstb.fr/fr/appreciation-technique-expertise-atex/detail/",SUBSTITUTE(REFERENCEMENT_FACADE[[#This Row],[REF]],"_","-"),"/"),CONCATENATE("https://evaluation.cstb.fr/fr/appreciation-technique-transition-att/download/att-",SUBSTITUTE(SUBSTITUTE(REFERENCEMENT_FACADE[[#This Row],[REF]],"/","-"),"_","-"),"/")))</f>
        <v>https://evaluation.cstb.fr/fr/avis-technique/detail/2.2-21-1820_V2/</v>
      </c>
      <c r="CD90" s="48"/>
      <c r="CE90" s="48" t="str">
        <f>CONCATENATE(IF(REFERENCEMENT_FACADE[[#This Row],[Ancienne version]]=""," ",CONCATENATE(IF(OR(REFERENCEMENT_FACADE[[#This Row],[TYPE DE DOCUMENT DE REFERENCE]]="Avis Technique",REFERENCEMENT_FACADE[[#This Row],[TYPE DE DOCUMENT DE REFERENCE]]="ATEx"),"L'","Le "),REFERENCEMENT_FACADE[[#This Row],[TYPE DE DOCUMENT DE REFERENCE]]," n°",REFERENCEMENT_FACADE[[#This Row],[REF]]," annule et remplace ",IF(OR(REFERENCEMENT_FACADE[[#This Row],[TYPE DE DOCUMENT DE REFERENCE]]="Avis Technique",REFERENCEMENT_FACADE[[#This Row],[TYPE DE DOCUMENT DE REFERENCE]]="ATEx"),"l' ","le "),REFERENCEMENT_FACADE[[#This Row],[TYPE DE DOCUMENT DE REFERENCE]]," n° ",REFERENCEMENT_FACADE[[#This Row],[Ancienne version]])),
IF(AND(REFERENCEMENT_FACADE[[#This Row],[Ancienne version]]&lt;&gt;"",REFERENCEMENT_FACADE[[#This Row],[ -&gt; AT/DTA : Sur liste verte C2p (OUI/NON)
-&gt; ATex (Avis favorable / Avis défavorable)
-&gt; Autre : SO]]="OUI"),CHAR(10),""),
IF(REFERENCEMENT_FACADE[[#This Row],[ -&gt; AT/DTA : Sur liste verte C2p (OUI/NON)
-&gt; ATex (Avis favorable / Avis défavorable)
-&gt; Autre : SO]]="OUI","Sur liste verte de la C2p à la date du référencement",""))</f>
        <v xml:space="preserve"> </v>
      </c>
      <c r="CF90" s="48" t="str">
        <f>IF((SUPP_VISE=LISTES!$Q$2),REFERENCEMENT_FACADE[[#This Row],[Charpente bois (NF DTU 31.1)]],
IF((SUPP_VISE=LISTES!$Q$3),REFERENCEMENT_FACADE[[#This Row],[COB (NF DTU 31.2)]],
IF((SUPP_VISE=LISTES!$Q$4),REFERENCEMENT_FACADE[[#This Row],[FOB (NF DTU 31.4)]],
IF((SUPP_VISE=LISTES!$Q$5),REFERENCEMENT_FACADE[[#This Row],[FOB (Sous AT/DTA/ATEx)]],
IF((SUPP_VISE=LISTES!$Q$6),REFERENCEMENT_FACADE[[#This Row],[FOB (NF DTU 31.4 et/ou Sous AT/DTA/Atex)]],
IF((SUPP_VISE=LISTES!$Q$7),REFERENCEMENT_FACADE[[#This Row],[CLT (Sous AT/DTA)]],"ERREUR"))))))</f>
        <v>ERREUR</v>
      </c>
      <c r="CG90" s="48" t="str">
        <f>IF((HAUT_VISEE&lt;=6),IF(OR(MID(SITUA_VISEE,1,1)="a",MID(SITUA_VISEE,1,1)="b",MID(SITUA_VISEE,1,1)="c"),REFERENCEMENT_FACADE[[#This Row],[≤ 6 m (situation a à c)]],REFERENCEMENT_FACADE[[#This Row],[≤ 6 m (situation d)]]),
IF(AND(6&lt;HAUT_VISEE,HAUT_VISEE&lt;=9),IF(OR(MID(SITUA_VISEE,1,1)="a",MID(SITUA_VISEE,1,1)="b",MID(SITUA_VISEE,1,1)="c"),REFERENCEMENT_FACADE[[#This Row],[≤ 9 m (situation a à c)]],REFERENCEMENT_FACADE[[#This Row],[≤ 9 m (situation d)]]),
IF(AND(9&lt;HAUT_VISEE,HAUT_VISEE&lt;=10),IF(OR(MID(SITUA_VISEE,1,1)="a",MID(SITUA_VISEE,1,1)="b",MID(SITUA_VISEE,1,1)="c"),REFERENCEMENT_FACADE[[#This Row],[≤ 10 m (situation a à c)]],REFERENCEMENT_FACADE[[#This Row],[≤ 10 m (situation d)]]),
IF(AND(10&lt;HAUT_VISEE,HAUT_VISEE&lt;=18),IF(OR(MID(SITUA_VISEE,1,1)="a",MID(SITUA_VISEE,1,1)="b",MID(SITUA_VISEE,1,1)="c"),REFERENCEMENT_FACADE[[#This Row],[≤ 15 m (situation a à c)]],REFERENCEMENT_FACADE[[#This Row],[≤ 15 m (situation d)]]),
IF(AND(10&lt;HAUT_VISEE,HAUT_VISEE&lt;=18),IF(OR(MID(SITUA_VISEE,1,1)="a",MID(SITUA_VISEE,1,1)="b",MID(SITUA_VISEE,1,1)="c"),REFERENCEMENT_FACADE[[#This Row],[≤ 18 m (situation a à c)]],REFERENCEMENT_FACADE[[#This Row],[≤ 18 m (situation d)]]),
IF(AND(18&lt;HAUT_VISEE,HAUT_VISEE&lt;=28),IF(OR(MID(SITUA_VISEE,1,1)="a",MID(SITUA_VISEE,1,1)="b",MID(SITUA_VISEE,1,1)="c"),REFERENCEMENT_FACADE[[#This Row],[≤ 28 m (situation a à c)]],REFERENCEMENT_FACADE[[#This Row],[≤ 28 m (situation d)]]),
IF(AND(28&lt;HAUT_VISEE,HAUT_VISEE&lt;=34),IF(OR(MID(SITUA_VISEE,1,1)="a",MID(SITUA_VISEE,1,1)="b",MID(SITUA_VISEE,1,1)="c"),REFERENCEMENT_FACADE[[#This Row],[≤ 34 m (situation a à c)]],REFERENCEMENT_FACADE[[#This Row],[≤ 34 m (situation d)]]),
IF(AND(34&lt;HAUT_VISEE,HAUT_VISEE&lt;=36),IF(OR(MID(SITUA_VISEE,1,1)="a",MID(SITUA_VISEE,1,1)="b",MID(SITUA_VISEE,1,1)="c"),REFERENCEMENT_FACADE[[#This Row],[≤ 36 m (situation a à c)]],REFERENCEMENT_FACADE[[#This Row],[≤ 36 m (situation d)]]),
IF(AND(36&lt;HAUT_VISEE,HAUT_VISEE&lt;=40),IF(OR(MID(SITUA_VISEE,1,1)="a",MID(SITUA_VISEE,1,1)="b",MID(SITUA_VISEE,1,1)="c"),REFERENCEMENT_FACADE[[#This Row],[≤ 40 m (situation a à c)]],REFERENCEMENT_FACADE[[#This Row],[≤ 40 m (situation d)]]),
IF(AND(40&lt;HAUT_VISEE,HAUT_VISEE&lt;=50),IF(OR(MID(SITUA_VISEE,1,1)="a",MID(SITUA_VISEE,1,1)="b",MID(SITUA_VISEE,1,1)="c"),REFERENCEMENT_FACADE[[#This Row],[≤ 50 m (situation a à c)]],REFERENCEMENT_FACADE[[#This Row],[≤ 50 m (situation d)]]),"ERREUR"))))))))))</f>
        <v>OUI</v>
      </c>
      <c r="CH90" s="48">
        <f>IF(MID(SITUA_VISEE,1,1)="d",
IF(MID(REFERENCEMENT_FACADE[[#This Row],[≤ 50 m (situation d)]],1,3)="OUI",50,IF(MID(REFERENCEMENT_FACADE[[#This Row],[≤ 40 m (situation d)]],1,3)="OUI",40,IF(MID(REFERENCEMENT_FACADE[[#This Row],[≤ 36 m (situation d)]],1,3)="OUI",36,IF(MID(REFERENCEMENT_FACADE[[#This Row],[≤ 34 m (situation d)]],1,3)="OUI",34,IF(MID(REFERENCEMENT_FACADE[[#This Row],[≤ 28 m (situation d)]],1,3)="OUI",28,IF(MID(REFERENCEMENT_FACADE[[#This Row],[≤ 18 m (situation d)]],1,3)="OUI",18,IF(MID(REFERENCEMENT_FACADE[[#This Row],[≤ 15 m (situation d)]],1,3)="OUI",15,IF(MID(REFERENCEMENT_FACADE[[#This Row],[≤ 10 m (situation d)]],1,3)="OUI",10,IF(MID(REFERENCEMENT_FACADE[[#This Row],[≤ 9 m (situation d)]],1,3)="OUI",9,IF(MID(REFERENCEMENT_FACADE[[#This Row],[≤ 6 m (situation d)]],1,3)="OUI",6,"")))))))))),
IF(MID(REFERENCEMENT_FACADE[[#This Row],[≤ 50 m (situation a à c)]],1,3)="OUI",50,IF(MID(REFERENCEMENT_FACADE[[#This Row],[≤ 40 m (situation a à c)]],1,3)="OUI",40,IF(MID(REFERENCEMENT_FACADE[[#This Row],[≤ 36 m (situation a à c)]],1,3)="OUI",36,IF(MID(REFERENCEMENT_FACADE[[#This Row],[≤ 34 m (situation a à c)]],1,3)="OUI",34,IF(MID(REFERENCEMENT_FACADE[[#This Row],[≤ 28 m (situation a à c)]],1,3)="OUI",28,IF(MID(REFERENCEMENT_FACADE[[#This Row],[≤ 18 m (situation a à c)]],1,3)="OUI",18,IF(MID(REFERENCEMENT_FACADE[[#This Row],[≤ 15 m (situation a à c)]],1,3)="OUI",15,IF(MID(REFERENCEMENT_FACADE[[#This Row],[≤ 10 m (situation a à c)]],1,3)="OUI",10,IF(MID(REFERENCEMENT_FACADE[[#This Row],[≤ 9 m (situation a à c)]],1,3)="OUI",9,IF(MID(REFERENCEMENT_FACADE[[#This Row],[≤ 6 m (situation a à c)]],1,3)="OUI",6,"")))))))))))</f>
        <v>28</v>
      </c>
      <c r="CI90" s="48" t="str">
        <f>IF(RECH_CATEGORIE=TRUE,IF((CATEG_VISEE=LISTES!$O$2),REFERENCEMENT_FACADE[[#This Row],[I]],
IF((CATEG_VISEE=LISTES!$O$3),REFERENCEMENT_FACADE[[#This Row],[II]],
IF((CATEG_VISEE=LISTES!$O$4),REFERENCEMENT_FACADE[[#This Row],[III]],
IF((CATEG_VISEE=LISTES!$O$5),REFERENCEMENT_FACADE[[#This Row],[IV]],"ERREUR")))),
REFERENCEMENT_FACADE[[#This Row],[I]]&amp;CHAR(10)&amp;REFERENCEMENT_FACADE[[#This Row],[II]]&amp;CHAR(10)&amp;REFERENCEMENT_FACADE[[#This Row],[III]]&amp;CHAR(10)&amp;REFERENCEMENT_FACADE[[#This Row],[IV]])</f>
        <v>4
4
4
4</v>
      </c>
      <c r="CJ90" s="48" t="str">
        <f>IF(RECH_CATEGORIE=TRUE,IF(OR(REFERENCEMENT_FACADE[[#This Row],[I]]="NC",REFERENCEMENT_FACADE[[#This Row],[II]]="NC",REFERENCEMENT_FACADE[[#This Row],[III]]="NC",REFERENCEMENT_FACADE[[#This Row],[IV]]="NC"),"ERREUR",IF(MID(ZONE_SIS_VISEE,1,1)&lt;=MID(REFERENCEMENT_FACADE[[#This Row],[IV]],1,1),REFERENCEMENT_FACADE[[#Headers],[IV]],IF(MID(ZONE_SIS_VISEE,1,1)&lt;=MID(REFERENCEMENT_FACADE[[#This Row],[III]],1,1),REFERENCEMENT_FACADE[[#Headers],[III]],IF(MID(ZONE_SIS_VISEE,1,1)&lt;=MID(REFERENCEMENT_FACADE[[#This Row],[II]],1,1),REFERENCEMENT_FACADE[[#Headers],[II]],IF(MID(ZONE_SIS_VISEE,1,1)&lt;=MID(REFERENCEMENT_FACADE[[#This Row],[I]],1,1),REFERENCEMENT_FACADE[[#Headers],[I]],""))))),
REFERENCEMENT_FACADE[[#Headers],[I]]&amp;CHAR(10)&amp;REFERENCEMENT_FACADE[[#Headers],[II]]&amp;CHAR(10)&amp;REFERENCEMENT_FACADE[[#Headers],[III]]&amp;CHAR(10)&amp;REFERENCEMENT_FACADE[[#Headers],[IV]])</f>
        <v>I
II
III
IV</v>
      </c>
      <c r="CK90" s="48" t="str">
        <f>CONCATENATE(IF(MID(REFERENCEMENT_FACADE[[#This Row],[Charpente bois (NF DTU 31.1)]],1,3)="oui",LISTES!$Q$2,""),IF(AND(MID(REFERENCEMENT_FACADE[[#This Row],[COB (NF DTU 31.2)]],1,3)="oui",MID(REFERENCEMENT_FACADE[[#This Row],[Charpente bois (NF DTU 31.1)]],1,3)="oui")," / ",""),IF(MID(REFERENCEMENT_FACADE[[#This Row],[COB (NF DTU 31.2)]],1,3)="oui",LISTES!$Q$3,""),IF(OR(AND(MID(REFERENCEMENT_FACADE[[#This Row],[COB (NF DTU 31.2)]],1,3)="oui",MID(REFERENCEMENT_FACADE[[#This Row],[FOB (NF DTU 31.4)]],1,3)="oui"),AND(MID(REFERENCEMENT_FACADE[[#This Row],[COB (NF DTU 31.2)]],1,3)="oui",MID(REFERENCEMENT_FACADE[[#This Row],[CLT (Sous AT/DTA)]],1,3)="oui"))," / ",""),IF(MID(REFERENCEMENT_FACADE[[#This Row],[FOB (NF DTU 31.4)]],1,3)="oui",LISTES!$Q$4,""),IF(AND(MID(REFERENCEMENT_FACADE[[#This Row],[CLT (Sous AT/DTA)]],1,3)="oui",MID(REFERENCEMENT_FACADE[[#This Row],[FOB (NF DTU 31.4)]],1,3)="oui")," / ",""),IF(MID(REFERENCEMENT_FACADE[[#This Row],[CLT (Sous AT/DTA)]],1,3)="oui",LISTES!$Q$7,IF(MID(REFERENCEMENT_FACADE[[#This Row],[FOB (Sous AT/DTA/ATEx)]],1,3)="oui",LISTES!$Q$5,"")))</f>
        <v>COB (NF DTU 31.2) / CLT (Sous AT/DTA)</v>
      </c>
      <c r="CL90" s="48" t="str">
        <f>IF(AND(RECH_HAUTEUR=TRUE,HAUT_VISEE&lt;&gt;"",SITUA_VISEE&lt;&gt;""),IF(MID(SITUA_VISEE,1,1)="d",
IF(MID(REFERENCEMENT_FACADE[[#This Row],[≤ 50 m (situation d)]],1,3)="OUI","≤ 50 m",IF(MID(REFERENCEMENT_FACADE[[#This Row],[≤ 40 m (situation d)]],1,3)="OUI","≤ 40 m",IF(MID(REFERENCEMENT_FACADE[[#This Row],[≤ 36 m (situation d)]],1,3)="OUI","≤ 36 m",IF(MID(REFERENCEMENT_FACADE[[#This Row],[≤ 34 m (situation d)]],1,3)="OUI","≤ 34 m",IF(MID(REFERENCEMENT_FACADE[[#This Row],[≤ 28 m (situation d)]],1,3)="OUI","≤ 28 m",IF(MID(REFERENCEMENT_FACADE[[#This Row],[≤ 18 m (situation d)]],1,3)="OUI","≤ 18 m",IF(MID(REFERENCEMENT_FACADE[[#This Row],[≤ 15 m (situation d)]],1,3)="OUI","≤ 15 m",IF(MID(REFERENCEMENT_FACADE[[#This Row],[≤ 10 m (situation d)]],1,3)="OUI","≤ 10 m",IF(MID(REFERENCEMENT_FACADE[[#This Row],[≤ 9 m (situation d)]],1,3)="OUI","≤ 9 m",IF(MID(REFERENCEMENT_FACADE[[#This Row],[≤ 6 m (situation d)]],1,3)="OUI","≤ 6 m","")))))))))),
IF(MID(REFERENCEMENT_FACADE[[#This Row],[≤ 50 m (situation a à c)]],1,3)="OUI","≤ 50 m",IF(MID(REFERENCEMENT_FACADE[[#This Row],[≤ 40 m (situation a à c)]],1,3)="OUI","≤ 40 m",IF(MID(REFERENCEMENT_FACADE[[#This Row],[≤ 36 m (situation a à c)]],1,3)="OUI","≤ 36 m",IF(MID(REFERENCEMENT_FACADE[[#This Row],[≤ 34 m (situation a à c)]],1,3)="OUI","≤ 34 m",IF(MID(REFERENCEMENT_FACADE[[#This Row],[≤ 28 m (situation a à c)]],1,3)="OUI","≤ 28 m",IF(MID(REFERENCEMENT_FACADE[[#This Row],[≤ 18 m (situation a à c)]],1,3)="OUI","≤ 18 m",IF(MID(REFERENCEMENT_FACADE[[#This Row],[≤ 15 m (situation a à c)]],1,3)="OUI","≤ 15 m",IF(MID(REFERENCEMENT_FACADE[[#This Row],[≤ 10 m (situation a à c)]],1,3)="OUI","≤ 10 m",IF(MID(REFERENCEMENT_FACADE[[#This Row],[≤ 9 m (situation a à c)]],1,3)="OUI","≤ 9 m",IF(MID(REFERENCEMENT_FACADE[[#This Row],[≤ 6 m (situation a à c)]],1,3)="OUI","≤ 6 m",""))))))))))),
CONCATENATE(IF(MID(REFERENCEMENT_FACADE[[#This Row],[≤ 50 m (situation a à c)]],1,3)="OUI","(Situation a à c) h≤ 50 m"&amp;CHAR(10),IF(MID(REFERENCEMENT_FACADE[[#This Row],[≤ 40 m (situation a à c)]],1,3)="OUI","(Situation a à c) h≤ 40 m"&amp;CHAR(10),IF(MID(REFERENCEMENT_FACADE[[#This Row],[≤ 36 m (situation a à c)]],1,3)="OUI","(Situation a à c) h≤ 36 m"&amp;CHAR(10),IF(MID(REFERENCEMENT_FACADE[[#This Row],[≤ 34 m (situation a à c)]],1,3)="OUI","(Situation a à c) h≤ 34 m"&amp;CHAR(10),IF(MID(REFERENCEMENT_FACADE[[#This Row],[≤ 28 m (situation a à c)]],1,3)="OUI","(Situation a à c) h≤ 28 m"&amp;CHAR(10),IF(MID(REFERENCEMENT_FACADE[[#This Row],[≤ 18 m (situation a à c)]],1,3)="OUI","(Situation a à c) h≤ 18 m"&amp;CHAR(10),IF(MID(REFERENCEMENT_FACADE[[#This Row],[≤ 15 m (situation a à c)]],1,3)="OUI","(Situation a à c) h≤ 15 m"&amp;CHAR(10),IF(MID(REFERENCEMENT_FACADE[[#This Row],[≤ 10 m (situation a à c)]],1,3)="OUI","(Situation a à c) h≤ 10 m"&amp;CHAR(10),IF(MID(REFERENCEMENT_FACADE[[#This Row],[≤ 9 m (situation a à c)]],1,3)="OUI","(Situation a à c) h≤ 9 m"&amp;CHAR(10),IF(MID(REFERENCEMENT_FACADE[[#This Row],[≤ 6 m (situation a à c)]],1,3)="OUI","(Situation a à c) h≤ 6 m"&amp;CHAR(10),"")))))))))),IF(MID(REFERENCEMENT_FACADE[[#This Row],[≤ 50 m (situation d)]],1,3)="OUI","(Situation d) h≤ 50 m",IF(MID(REFERENCEMENT_FACADE[[#This Row],[≤ 40 m (situation d)]],1,3)="OUI","(Situation d) h≤ 40 m",IF(MID(REFERENCEMENT_FACADE[[#This Row],[≤ 36 m (situation d)]],1,3)="OUI","(Situation d) h≤ 36 m",IF(MID(REFERENCEMENT_FACADE[[#This Row],[≤ 34 m (situation d)]],1,3)="OUI","(Situation d) h≤ 34 m",IF(MID(REFERENCEMENT_FACADE[[#This Row],[≤ 28 m (situation d)]],1,3)="OUI","(Situation d) h≤ 28 m",IF(MID(REFERENCEMENT_FACADE[[#This Row],[≤ 18 m (situation d)]],1,3)="OUI","(Situation d) h≤ 18 m",IF(MID(REFERENCEMENT_FACADE[[#This Row],[≤ 15 m (situation d)]],1,3)="OUI","(Situation d) h≤ 15 m",IF(MID(REFERENCEMENT_FACADE[[#This Row],[≤ 10 m (situation d)]],1,3)="OUI","(Situation d) h≤ 10 m",IF(MID(REFERENCEMENT_FACADE[[#This Row],[≤ 9 m (situation d)]],1,3)="OUI","(Situation d) h≤ 9 m",IF(MID(REFERENCEMENT_FACADE[[#This Row],[≤ 6 m (situation d)]],1,3)="OUI","(Situation d) h≤ 6 m",""))))))))))))</f>
        <v>(Situation a à c) h≤ 28 m
(Situation d) h≤ 10 m</v>
      </c>
      <c r="CM90" s="48" t="str">
        <f>IF(OR(RECH_HAUTEUR=FALSE,HAUT_VISEE="",SITUA_VISEE=""),REFERENCEMENT_FACADE[[#This Row],[Cas où rien n''est sélectionné en hauteur]],
IF((HAUT_VISEE&lt;=6),IF(OR(MID(SITUA_VISEE,1,1)="a",MID(SITUA_VISEE,1,1)="b",MID(SITUA_VISEE,1,1)="c"),REFERENCEMENT_FACADE[[#This Row],[≤ 6 m (a à c)]],REFERENCEMENT_FACADE[[#This Row],[≤ 6 m (d)]]),
IF(AND(6&lt;HAUT_VISEE,HAUT_VISEE&lt;=9),IF(OR(MID(SITUA_VISEE,1,1)="a",MID(SITUA_VISEE,1,1)="b",MID(SITUA_VISEE,1,1)="c"),REFERENCEMENT_FACADE[[#This Row],[≤ 9 m (a à c)]],REFERENCEMENT_FACADE[[#This Row],[≤ 9 m (d)]]),
IF(AND(9&lt;HAUT_VISEE,HAUT_VISEE&lt;=10),IF(OR(MID(SITUA_VISEE,1,1)="a",MID(SITUA_VISEE,1,1)="b",MID(SITUA_VISEE,1,1)="c"),REFERENCEMENT_FACADE[[#This Row],[≤ 10 m (a à c)]],REFERENCEMENT_FACADE[[#This Row],[≤ 10 m (d)]]),
IF(AND(10&lt;HAUT_VISEE,HAUT_VISEE&lt;=18),IF(OR(MID(SITUA_VISEE,1,1)="a",MID(SITUA_VISEE,1,1)="b",MID(SITUA_VISEE,1,1)="c"),REFERENCEMENT_FACADE[[#This Row],[≤ 18 m (a à c)]],REFERENCEMENT_FACADE[[#This Row],[≤ 18 m (d)]]),
IF(AND(18&lt;HAUT_VISEE,HAUT_VISEE&lt;=28),IF(OR(MID(SITUA_VISEE,1,1)="a",MID(SITUA_VISEE,1,1)="b",MID(SITUA_VISEE,1,1)="c"),REFERENCEMENT_FACADE[[#This Row],[≤ 28 m (a à c)]],REFERENCEMENT_FACADE[[#This Row],[≤ 28 m (d)]]),
IF(AND(28&lt;HAUT_VISEE,HAUT_VISEE&lt;=34),IF(OR(MID(SITUA_VISEE,1,1)="a",MID(SITUA_VISEE,1,1)="b",MID(SITUA_VISEE,1,1)="c"),REFERENCEMENT_FACADE[[#This Row],[≤ 34 m (a à c)]],REFERENCEMENT_FACADE[[#This Row],[≤ 34 m (d)]]),
IF(AND(34&lt;HAUT_VISEE,HAUT_VISEE&lt;=36),IF(OR(MID(SITUA_VISEE,1,1)="a",MID(SITUA_VISEE,1,1)="b",MID(SITUA_VISEE,1,1)="c"),REFERENCEMENT_FACADE[[#This Row],[≤ 36 m (a à c)]],REFERENCEMENT_FACADE[[#This Row],[≤ 36 m (d)]]),
IF(AND(36&lt;HAUT_VISEE,HAUT_VISEE&lt;=40),IF(OR(MID(SITUA_VISEE,1,1)="a",MID(SITUA_VISEE,1,1)="b",MID(SITUA_VISEE,1,1)="c"),REFERENCEMENT_FACADE[[#This Row],[≤ 40 m (a à c)]],REFERENCEMENT_FACADE[[#This Row],[≤ 40 m (d)]]),
IF(AND(40&lt;HAUT_VISEE,HAUT_VISEE&lt;=50),IF(OR(MID(SITUA_VISEE,1,1)="a",MID(SITUA_VISEE,1,1)="b",MID(SITUA_VISEE,1,1)="c"),REFERENCEMENT_FACADE[[#This Row],[≤ 50 m (a à c)]],REFERENCEMENT_FACADE[[#This Row],[≤ 50 m (d)]])))))))))))</f>
        <v>Nb : Le critère de recherche par hauteur n'étant pas coché ou les données (hauteur ou situation) n'étant pas saisies, l'utilisateur est alerté qu'il peut exister des limites de hauteurs et des dispositions particulières données dans le référentiel technique du procédé qui ne sont pas affichées. 
Le logiciel peut les faire apparaitre, pour ce faire : 
 - la case de recherche en fonction de la hauteur doit être cochée ;
 - les données de hauteur ET de situation du bâtiment doivent être saisies.</v>
      </c>
      <c r="CN90" s="117">
        <f ca="1">REFERENCEMENT_FACADE[[#This Row],[VALIDITE]]</f>
        <v>1</v>
      </c>
      <c r="CO90" s="48">
        <f>IF(RECH_SUPPORT=TRUE,IF(MID(REFERENCEMENT_FACADE[[#This Row],[Colonne support visé]],1,3)="OUI",1,IF(OR(MID(REFERENCEMENT_FACADE[[#This Row],[Colonne support visé]],1,3)="non",MID(REFERENCEMENT_FACADE[[#This Row],[Colonne support visé]],1,2)="SO"),0,0)),1)</f>
        <v>1</v>
      </c>
      <c r="CP90" s="48">
        <f>IF(RECH_HAUTEUR=FALSE,1,IF(AND(MID(REFERENCEMENT_FACADE[[#This Row],[Colonne situation visé]],1,3)="oui",HAUT_VISEE&lt;=REFERENCEMENT_FACADE[[#This Row],[LIMITATION DE HAUTEUR DE FACADE]],HAUT_VISEE&lt;&gt;"",SITUA_VISEE&lt;&gt;""),1,IF(MID(REFERENCEMENT_FACADE[[#This Row],[Colonne situation visé]],1,3)="non",0,"ERREUR")))</f>
        <v>1</v>
      </c>
      <c r="CQ90" s="48">
        <f>IF(RECH_CATEGORIE=FALSE,1,IF(REFERENCEMENT_FACADE[[#This Row],[Colonne catégorie visée]]="ERREUR",0,IF(AND(RECH_CATEGORIE=TRUE,MATCH(VALUE(LEFT(REFERENCEMENT_FACADE[[#This Row],[Colonne zone visée]],1)),LISTE_ZONE_SISMIQUE,0)&gt;=MATCH(ZONE_SIS_VISEE,LISTE_ZONE_SISMIQUE,0),MATCH(REFERENCEMENT_FACADE[[#This Row],[Colonne catégorie visée]],LISTE_CATEGORIE_BATIMENT,0)&gt;=MATCH(CATEG_VISEE,LISTE_CATEGORIE_BATIMENT,0)),1,0)))</f>
        <v>1</v>
      </c>
      <c r="CR90" s="48">
        <f ca="1">IF(REFERENCEMENT_FACADE[[#This Row],[Eligibilité procédé]]&lt;&gt;0,COUNTIF(REFERENCEMENT_FACADE[Eligibilité procédé],"&lt;="&amp;REFERENCEMENT_FACADE[[#This Row],[Eligibilité procédé]])-COUNTIF(REFERENCEMENT_FACADE[Eligibilité procédé],"=0"),ROWS(REFERENCEMENT_FACADE[Ordre]))</f>
        <v>68</v>
      </c>
      <c r="CS90" s="48">
        <f ca="1">IF(COUNTIF((REFERENCEMENT_FACADE[[#This Row],[Validité]:[zone de simicité]]),"&lt;&gt;"&amp;"")=SUM(REFERENCEMENT_FACADE[[#This Row],[Validité]:[zone de simicité]]),ROW(REFERENCEMENT_FACADE[[#This Row],[zone de simicité]]),"")</f>
        <v>90</v>
      </c>
      <c r="CT90" s="48" t="str">
        <f>CONCATENATE(REFERENCEMENT_FACADE[[#This Row],[TYPE DE DOCUMENT DE REFERENCE]]," ",REFERENCEMENT_FACADE[[#This Row],[REF]]," du procédé ",REFERENCEMENT_FACADE[[#This Row],[NOM COMMERCIAL DU PROCEDE]]," : vise la pose sur : ",IF(MID(REFERENCEMENT_FACADE[[#This Row],[COB (NF DTU 31.2)]],1,3)="OUI","COB (NF DTU 31.2) ; ",""),IF(MID(REFERENCEMENT_FACADE[[#This Row],[CLT (Sous AT/DTA)]],1,3)="OUI","CLT (Sous AT/DTA)) ; ",""),IF(MID(REFERENCEMENT_FACADE[[#This Row],[FOB (NF DTU 31.4)]],1,3)="OUI","FOB (NF DTU 31.4) ; ",""),IF(MID(REFERENCEMENT_FACADE[[#This Row],[FOB (Sous AT/DTA/ATEx)]],1,3)="OUI","FOB (Sous AT/DTA/ATEx) ; ",""),"pour une hauteur max de ",REFERENCEMENT_FACADE[[#This Row],[LIMITATION DE HAUTEUR DE FACADE]],"m")</f>
        <v>Avis Technique 2.2/21-1820_V2 du procédé Larson Riveté / Vissé sur bois : vise la pose sur : COB (NF DTU 31.2) ; CLT (Sous AT/DTA)) ; pour une hauteur max de 28m</v>
      </c>
    </row>
    <row r="91" spans="1:98" s="5" customFormat="1" ht="216" x14ac:dyDescent="0.3">
      <c r="A91" s="121">
        <v>45216</v>
      </c>
      <c r="B91" s="43" t="s">
        <v>116</v>
      </c>
      <c r="C91" s="125" t="s">
        <v>1570</v>
      </c>
      <c r="D91" s="43" t="s">
        <v>1447</v>
      </c>
      <c r="E91" s="43" t="s">
        <v>1677</v>
      </c>
      <c r="F91" s="43" t="s">
        <v>1272</v>
      </c>
      <c r="G91" s="44" t="s">
        <v>289</v>
      </c>
      <c r="H91" s="52" t="s">
        <v>27</v>
      </c>
      <c r="I91" s="82" t="s">
        <v>9</v>
      </c>
      <c r="J91" s="38" t="s">
        <v>10</v>
      </c>
      <c r="K91" s="39" t="s">
        <v>10</v>
      </c>
      <c r="L91" s="68" t="str">
        <f>IF(REFERENCEMENT_FACADE[[#This Row],[Charpente bois (NF DTU 31.1)]]="OUI","SO",IF(OR(REFERENCEMENT_FACADE[[#This Row],[FOB (Sous AT/DTA/ATEx)]]="OUI",REFERENCEMENT_FACADE[[#This Row],[FOB (NF DTU 31.4)]]="OUI"),"OUI","SO"))</f>
        <v>SO</v>
      </c>
      <c r="M91" s="65" t="s">
        <v>9</v>
      </c>
      <c r="N91" s="42" t="s">
        <v>9</v>
      </c>
      <c r="O91" s="43" t="s">
        <v>9</v>
      </c>
      <c r="P91" s="43" t="s">
        <v>9</v>
      </c>
      <c r="Q91" s="43" t="s">
        <v>10</v>
      </c>
      <c r="R91" s="43" t="s">
        <v>10</v>
      </c>
      <c r="S91" s="43" t="s">
        <v>10</v>
      </c>
      <c r="T91" s="43" t="s">
        <v>10</v>
      </c>
      <c r="U91" s="43" t="s">
        <v>10</v>
      </c>
      <c r="V91" s="43" t="s">
        <v>10</v>
      </c>
      <c r="W91" s="44" t="s">
        <v>10</v>
      </c>
      <c r="X91" s="45" t="s">
        <v>9</v>
      </c>
      <c r="Y91" s="43" t="s">
        <v>10</v>
      </c>
      <c r="Z91" s="43" t="s">
        <v>10</v>
      </c>
      <c r="AA91" s="43" t="s">
        <v>10</v>
      </c>
      <c r="AB91" s="43" t="s">
        <v>10</v>
      </c>
      <c r="AC91" s="43" t="s">
        <v>10</v>
      </c>
      <c r="AD91" s="43" t="s">
        <v>10</v>
      </c>
      <c r="AE91" s="43" t="s">
        <v>10</v>
      </c>
      <c r="AF91" s="43" t="s">
        <v>10</v>
      </c>
      <c r="AG91" s="44" t="s">
        <v>10</v>
      </c>
      <c r="AH91" s="163"/>
      <c r="AI91" s="164"/>
      <c r="AJ91" s="120" t="s">
        <v>1726</v>
      </c>
      <c r="AK91" s="120" t="s">
        <v>1726</v>
      </c>
      <c r="AL91" s="120" t="s">
        <v>1726</v>
      </c>
      <c r="AM91" s="120"/>
      <c r="AN91" s="120"/>
      <c r="AO91" s="120"/>
      <c r="AP91" s="120"/>
      <c r="AQ91" s="120"/>
      <c r="AR91" s="120"/>
      <c r="AS91" s="120"/>
      <c r="AT91" s="120" t="s">
        <v>1726</v>
      </c>
      <c r="AU91" s="120"/>
      <c r="AV91" s="120"/>
      <c r="AW91" s="120"/>
      <c r="AX91" s="120"/>
      <c r="AY91" s="83"/>
      <c r="AZ91" s="83"/>
      <c r="BA91" s="83"/>
      <c r="BB91" s="83"/>
      <c r="BC91" s="83"/>
      <c r="BD91" s="84" t="s">
        <v>1408</v>
      </c>
      <c r="BE91" s="42">
        <v>4</v>
      </c>
      <c r="BF91" s="43">
        <v>2</v>
      </c>
      <c r="BG91" s="43">
        <v>1</v>
      </c>
      <c r="BH91" s="43">
        <v>1</v>
      </c>
      <c r="BI91" s="84"/>
      <c r="BJ91" s="40" t="s">
        <v>1394</v>
      </c>
      <c r="BK91" s="158" t="s">
        <v>152</v>
      </c>
      <c r="BL91" s="42">
        <v>0</v>
      </c>
      <c r="BM91" s="43" t="s">
        <v>1273</v>
      </c>
      <c r="BN91" s="43" t="s">
        <v>12</v>
      </c>
      <c r="BO91" s="43" t="s">
        <v>1271</v>
      </c>
      <c r="BP91" s="87"/>
      <c r="BQ91" s="87">
        <v>45147</v>
      </c>
      <c r="BR91" s="87" t="s">
        <v>1274</v>
      </c>
      <c r="BS91" s="123">
        <f ca="1">+(REFERENCEMENT_FACADE[[#This Row],[AVIS LIMITE AU / VALIDITE]]&gt;=TODAY())*1</f>
        <v>1</v>
      </c>
      <c r="BT91" s="43" t="s">
        <v>10</v>
      </c>
      <c r="BU91" s="43" t="str">
        <f ca="1">IF(REFERENCEMENT_FACADE[[#This Row],[ -&gt; AT/DTA : Sur liste verte C2p (OUI/NON)
-&gt; ATex (Avis favorable / Avis défavorable)
-&gt; Autre : SO]]&lt;&gt;"",IF(AND(OR(REFERENCEMENT_FACADE[[#This Row],[ -&gt; AT/DTA : Sur liste verte C2p (OUI/NON)
-&gt; ATex (Avis favorable / Avis défavorable)
-&gt; Autre : SO]]="OUI",REFERENCEMENT_FACADE[[#This Row],[ -&gt; AT/DTA : Sur liste verte C2p (OUI/NON)
-&gt; ATex (Avis favorable / Avis défavorable)
-&gt; Autre : SO]]="FAVORABLE",REFERENCEMENT_FACADE[[#This Row],[ -&gt; AT/DTA : Sur liste verte C2p (OUI/NON)
-&gt; ATex (Avis favorable / Avis défavorable)
-&gt; Autre : SO]]="SO
(DTU)",REFERENCEMENT_FACADE[[#This Row],[ -&gt; AT/DTA : Sur liste verte C2p (OUI/NON)
-&gt; ATex (Avis favorable / Avis défavorable)
-&gt; Autre : SO]]="SO 
(RECO -RAGE)",REFERENCEMENT_FACADE[[#This Row],[ -&gt; AT/DTA : Sur liste verte C2p (OUI/NON)
-&gt; ATex (Avis favorable / Avis défavorable)
-&gt; Autre : SO]]="OUI AVEC UN SUIVI DU RETOUR D'EXPERIENCE",
REFERENCEMENT_FACADE[[#This Row],[ -&gt; AT/DTA : Sur liste verte C2p (OUI/NON)
-&gt; ATex (Avis favorable / Avis défavorable)
-&gt; Autre : SO]]="SO 
(RP)"),REFERENCEMENT_FACADE[[#This Row],[VALIDITE]]=1),"TC",IF(REFERENCEMENT_FACADE[[#This Row],[VALIDITE]]=0,"TNC"&amp;CHAR(10)&amp;"(L'évaluation technique n'est plus valide)",IF(REFERENCEMENT_FACADE[[#This Row],[TYPE DE DOCUMENT DE REFERENCE]]="Appréciation Technique de Transition","TNC"&amp;CHAR(10)&amp;"(Les Appréciations Techniques de Transition ne sont pas reconnues en technique courante)",IF(REFERENCEMENT_FACADE[[#This Row],[ -&gt; AT/DTA : Sur liste verte C2p (OUI/NON)
-&gt; ATex (Avis favorable / Avis défavorable)
-&gt; Autre : SO]]="NON (EVALUATION RECENTE)","TNC"&amp;CHAR(10)&amp;"(Non sur liste verte de la C2p à date de référencement / EVALUATION RECENTE)","TNC"&amp;CHAR(10)&amp;"(N'est pas sur liste verte de la C2p à date du référencement)")))))</f>
        <v>TNC
(N'est pas sur liste verte de la C2p à date du référencement)</v>
      </c>
      <c r="BV91" s="44" t="s">
        <v>1276</v>
      </c>
      <c r="BW91" s="42"/>
      <c r="BX91" s="43"/>
      <c r="BY91" s="44"/>
      <c r="BZ91" s="57"/>
      <c r="CA91" s="134" t="s">
        <v>1275</v>
      </c>
      <c r="CB91" s="134"/>
      <c r="CC91" s="48" t="str">
        <f>IF(OR(REFERENCEMENT_FACADE[[#This Row],[TYPE DE DOCUMENT DE REFERENCE]]="Document d'Application Technique (DTA)",REFERENCEMENT_FACADE[[#This Row],[TYPE DE DOCUMENT DE REFERENCE]]="Avis Technique"),CONCATENATE("https://evaluation.cstb.fr/fr/avis-technique/detail/",SUBSTITUTE(REFERENCEMENT_FACADE[[#This Row],[REF]],"/","-"),"/"),IF(REFERENCEMENT_FACADE[[#This Row],[TYPE DE DOCUMENT DE REFERENCE]]=("Appréciation Technique d'Expérimentation (ATEx cas a)"),CONCATENATE("https://evaluation.cstb.fr/fr/appreciation-technique-expertise-atex/detail/",SUBSTITUTE(REFERENCEMENT_FACADE[[#This Row],[REF]],"_","-"),"/"),CONCATENATE("https://evaluation.cstb.fr/fr/appreciation-technique-transition-att/download/att-",SUBSTITUTE(SUBSTITUTE(REFERENCEMENT_FACADE[[#This Row],[REF]],"/","-"),"_","-"),"/")))</f>
        <v>https://evaluation.cstb.fr/fr/avis-technique/detail/2.2-19-1803_V3/</v>
      </c>
      <c r="CD91" s="48" t="s">
        <v>1270</v>
      </c>
      <c r="CE91" s="48" t="str">
        <f>CONCATENATE(IF(REFERENCEMENT_FACADE[[#This Row],[Ancienne version]]=""," ",CONCATENATE(IF(OR(REFERENCEMENT_FACADE[[#This Row],[TYPE DE DOCUMENT DE REFERENCE]]="Avis Technique",REFERENCEMENT_FACADE[[#This Row],[TYPE DE DOCUMENT DE REFERENCE]]="ATEx"),"L'","Le "),REFERENCEMENT_FACADE[[#This Row],[TYPE DE DOCUMENT DE REFERENCE]]," n°",REFERENCEMENT_FACADE[[#This Row],[REF]]," annule et remplace ",IF(OR(REFERENCEMENT_FACADE[[#This Row],[TYPE DE DOCUMENT DE REFERENCE]]="Avis Technique",REFERENCEMENT_FACADE[[#This Row],[TYPE DE DOCUMENT DE REFERENCE]]="ATEx"),"l' ","le "),REFERENCEMENT_FACADE[[#This Row],[TYPE DE DOCUMENT DE REFERENCE]]," n° ",REFERENCEMENT_FACADE[[#This Row],[Ancienne version]])),
IF(AND(REFERENCEMENT_FACADE[[#This Row],[Ancienne version]]&lt;&gt;"",REFERENCEMENT_FACADE[[#This Row],[ -&gt; AT/DTA : Sur liste verte C2p (OUI/NON)
-&gt; ATex (Avis favorable / Avis défavorable)
-&gt; Autre : SO]]="OUI"),CHAR(10),""),
IF(REFERENCEMENT_FACADE[[#This Row],[ -&gt; AT/DTA : Sur liste verte C2p (OUI/NON)
-&gt; ATex (Avis favorable / Avis défavorable)
-&gt; Autre : SO]]="OUI","Sur liste verte de la C2p à la date du référencement",""))</f>
        <v>L'Avis Technique n°2.2/19-1803_V3 annule et remplace l' Avis Technique n° 2.2/19-1803_V2</v>
      </c>
      <c r="CF91" s="48" t="str">
        <f>IF((SUPP_VISE=LISTES!$Q$2),REFERENCEMENT_FACADE[[#This Row],[Charpente bois (NF DTU 31.1)]],
IF((SUPP_VISE=LISTES!$Q$3),REFERENCEMENT_FACADE[[#This Row],[COB (NF DTU 31.2)]],
IF((SUPP_VISE=LISTES!$Q$4),REFERENCEMENT_FACADE[[#This Row],[FOB (NF DTU 31.4)]],
IF((SUPP_VISE=LISTES!$Q$5),REFERENCEMENT_FACADE[[#This Row],[FOB (Sous AT/DTA/ATEx)]],
IF((SUPP_VISE=LISTES!$Q$6),REFERENCEMENT_FACADE[[#This Row],[FOB (NF DTU 31.4 et/ou Sous AT/DTA/Atex)]],
IF((SUPP_VISE=LISTES!$Q$7),REFERENCEMENT_FACADE[[#This Row],[CLT (Sous AT/DTA)]],"ERREUR"))))))</f>
        <v>ERREUR</v>
      </c>
      <c r="CG91" s="48" t="str">
        <f>IF((HAUT_VISEE&lt;=6),IF(OR(MID(SITUA_VISEE,1,1)="a",MID(SITUA_VISEE,1,1)="b",MID(SITUA_VISEE,1,1)="c"),REFERENCEMENT_FACADE[[#This Row],[≤ 6 m (situation a à c)]],REFERENCEMENT_FACADE[[#This Row],[≤ 6 m (situation d)]]),
IF(AND(6&lt;HAUT_VISEE,HAUT_VISEE&lt;=9),IF(OR(MID(SITUA_VISEE,1,1)="a",MID(SITUA_VISEE,1,1)="b",MID(SITUA_VISEE,1,1)="c"),REFERENCEMENT_FACADE[[#This Row],[≤ 9 m (situation a à c)]],REFERENCEMENT_FACADE[[#This Row],[≤ 9 m (situation d)]]),
IF(AND(9&lt;HAUT_VISEE,HAUT_VISEE&lt;=10),IF(OR(MID(SITUA_VISEE,1,1)="a",MID(SITUA_VISEE,1,1)="b",MID(SITUA_VISEE,1,1)="c"),REFERENCEMENT_FACADE[[#This Row],[≤ 10 m (situation a à c)]],REFERENCEMENT_FACADE[[#This Row],[≤ 10 m (situation d)]]),
IF(AND(10&lt;HAUT_VISEE,HAUT_VISEE&lt;=18),IF(OR(MID(SITUA_VISEE,1,1)="a",MID(SITUA_VISEE,1,1)="b",MID(SITUA_VISEE,1,1)="c"),REFERENCEMENT_FACADE[[#This Row],[≤ 15 m (situation a à c)]],REFERENCEMENT_FACADE[[#This Row],[≤ 15 m (situation d)]]),
IF(AND(10&lt;HAUT_VISEE,HAUT_VISEE&lt;=18),IF(OR(MID(SITUA_VISEE,1,1)="a",MID(SITUA_VISEE,1,1)="b",MID(SITUA_VISEE,1,1)="c"),REFERENCEMENT_FACADE[[#This Row],[≤ 18 m (situation a à c)]],REFERENCEMENT_FACADE[[#This Row],[≤ 18 m (situation d)]]),
IF(AND(18&lt;HAUT_VISEE,HAUT_VISEE&lt;=28),IF(OR(MID(SITUA_VISEE,1,1)="a",MID(SITUA_VISEE,1,1)="b",MID(SITUA_VISEE,1,1)="c"),REFERENCEMENT_FACADE[[#This Row],[≤ 28 m (situation a à c)]],REFERENCEMENT_FACADE[[#This Row],[≤ 28 m (situation d)]]),
IF(AND(28&lt;HAUT_VISEE,HAUT_VISEE&lt;=34),IF(OR(MID(SITUA_VISEE,1,1)="a",MID(SITUA_VISEE,1,1)="b",MID(SITUA_VISEE,1,1)="c"),REFERENCEMENT_FACADE[[#This Row],[≤ 34 m (situation a à c)]],REFERENCEMENT_FACADE[[#This Row],[≤ 34 m (situation d)]]),
IF(AND(34&lt;HAUT_VISEE,HAUT_VISEE&lt;=36),IF(OR(MID(SITUA_VISEE,1,1)="a",MID(SITUA_VISEE,1,1)="b",MID(SITUA_VISEE,1,1)="c"),REFERENCEMENT_FACADE[[#This Row],[≤ 36 m (situation a à c)]],REFERENCEMENT_FACADE[[#This Row],[≤ 36 m (situation d)]]),
IF(AND(36&lt;HAUT_VISEE,HAUT_VISEE&lt;=40),IF(OR(MID(SITUA_VISEE,1,1)="a",MID(SITUA_VISEE,1,1)="b",MID(SITUA_VISEE,1,1)="c"),REFERENCEMENT_FACADE[[#This Row],[≤ 40 m (situation a à c)]],REFERENCEMENT_FACADE[[#This Row],[≤ 40 m (situation d)]]),
IF(AND(40&lt;HAUT_VISEE,HAUT_VISEE&lt;=50),IF(OR(MID(SITUA_VISEE,1,1)="a",MID(SITUA_VISEE,1,1)="b",MID(SITUA_VISEE,1,1)="c"),REFERENCEMENT_FACADE[[#This Row],[≤ 50 m (situation a à c)]],REFERENCEMENT_FACADE[[#This Row],[≤ 50 m (situation d)]]),"ERREUR"))))))))))</f>
        <v>OUI</v>
      </c>
      <c r="CH91" s="48">
        <f>IF(MID(SITUA_VISEE,1,1)="d",
IF(MID(REFERENCEMENT_FACADE[[#This Row],[≤ 50 m (situation d)]],1,3)="OUI",50,IF(MID(REFERENCEMENT_FACADE[[#This Row],[≤ 40 m (situation d)]],1,3)="OUI",40,IF(MID(REFERENCEMENT_FACADE[[#This Row],[≤ 36 m (situation d)]],1,3)="OUI",36,IF(MID(REFERENCEMENT_FACADE[[#This Row],[≤ 34 m (situation d)]],1,3)="OUI",34,IF(MID(REFERENCEMENT_FACADE[[#This Row],[≤ 28 m (situation d)]],1,3)="OUI",28,IF(MID(REFERENCEMENT_FACADE[[#This Row],[≤ 18 m (situation d)]],1,3)="OUI",18,IF(MID(REFERENCEMENT_FACADE[[#This Row],[≤ 15 m (situation d)]],1,3)="OUI",15,IF(MID(REFERENCEMENT_FACADE[[#This Row],[≤ 10 m (situation d)]],1,3)="OUI",10,IF(MID(REFERENCEMENT_FACADE[[#This Row],[≤ 9 m (situation d)]],1,3)="OUI",9,IF(MID(REFERENCEMENT_FACADE[[#This Row],[≤ 6 m (situation d)]],1,3)="OUI",6,"")))))))))),
IF(MID(REFERENCEMENT_FACADE[[#This Row],[≤ 50 m (situation a à c)]],1,3)="OUI",50,IF(MID(REFERENCEMENT_FACADE[[#This Row],[≤ 40 m (situation a à c)]],1,3)="OUI",40,IF(MID(REFERENCEMENT_FACADE[[#This Row],[≤ 36 m (situation a à c)]],1,3)="OUI",36,IF(MID(REFERENCEMENT_FACADE[[#This Row],[≤ 34 m (situation a à c)]],1,3)="OUI",34,IF(MID(REFERENCEMENT_FACADE[[#This Row],[≤ 28 m (situation a à c)]],1,3)="OUI",28,IF(MID(REFERENCEMENT_FACADE[[#This Row],[≤ 18 m (situation a à c)]],1,3)="OUI",18,IF(MID(REFERENCEMENT_FACADE[[#This Row],[≤ 15 m (situation a à c)]],1,3)="OUI",15,IF(MID(REFERENCEMENT_FACADE[[#This Row],[≤ 10 m (situation a à c)]],1,3)="OUI",10,IF(MID(REFERENCEMENT_FACADE[[#This Row],[≤ 9 m (situation a à c)]],1,3)="OUI",9,IF(MID(REFERENCEMENT_FACADE[[#This Row],[≤ 6 m (situation a à c)]],1,3)="OUI",6,"")))))))))))</f>
        <v>10</v>
      </c>
      <c r="CI91" s="48" t="str">
        <f>IF(RECH_CATEGORIE=TRUE,IF((CATEG_VISEE=LISTES!$O$2),REFERENCEMENT_FACADE[[#This Row],[I]],
IF((CATEG_VISEE=LISTES!$O$3),REFERENCEMENT_FACADE[[#This Row],[II]],
IF((CATEG_VISEE=LISTES!$O$4),REFERENCEMENT_FACADE[[#This Row],[III]],
IF((CATEG_VISEE=LISTES!$O$5),REFERENCEMENT_FACADE[[#This Row],[IV]],"ERREUR")))),
REFERENCEMENT_FACADE[[#This Row],[I]]&amp;CHAR(10)&amp;REFERENCEMENT_FACADE[[#This Row],[II]]&amp;CHAR(10)&amp;REFERENCEMENT_FACADE[[#This Row],[III]]&amp;CHAR(10)&amp;REFERENCEMENT_FACADE[[#This Row],[IV]])</f>
        <v>4
2
1
1</v>
      </c>
      <c r="CJ91" s="48" t="str">
        <f>IF(RECH_CATEGORIE=TRUE,IF(OR(REFERENCEMENT_FACADE[[#This Row],[I]]="NC",REFERENCEMENT_FACADE[[#This Row],[II]]="NC",REFERENCEMENT_FACADE[[#This Row],[III]]="NC",REFERENCEMENT_FACADE[[#This Row],[IV]]="NC"),"ERREUR",IF(MID(ZONE_SIS_VISEE,1,1)&lt;=MID(REFERENCEMENT_FACADE[[#This Row],[IV]],1,1),REFERENCEMENT_FACADE[[#Headers],[IV]],IF(MID(ZONE_SIS_VISEE,1,1)&lt;=MID(REFERENCEMENT_FACADE[[#This Row],[III]],1,1),REFERENCEMENT_FACADE[[#Headers],[III]],IF(MID(ZONE_SIS_VISEE,1,1)&lt;=MID(REFERENCEMENT_FACADE[[#This Row],[II]],1,1),REFERENCEMENT_FACADE[[#Headers],[II]],IF(MID(ZONE_SIS_VISEE,1,1)&lt;=MID(REFERENCEMENT_FACADE[[#This Row],[I]],1,1),REFERENCEMENT_FACADE[[#Headers],[I]],""))))),
REFERENCEMENT_FACADE[[#Headers],[I]]&amp;CHAR(10)&amp;REFERENCEMENT_FACADE[[#Headers],[II]]&amp;CHAR(10)&amp;REFERENCEMENT_FACADE[[#Headers],[III]]&amp;CHAR(10)&amp;REFERENCEMENT_FACADE[[#Headers],[IV]])</f>
        <v>I
II
III
IV</v>
      </c>
      <c r="CK91" s="48" t="str">
        <f>CONCATENATE(IF(MID(REFERENCEMENT_FACADE[[#This Row],[Charpente bois (NF DTU 31.1)]],1,3)="oui",LISTES!$Q$2,""),IF(AND(MID(REFERENCEMENT_FACADE[[#This Row],[COB (NF DTU 31.2)]],1,3)="oui",MID(REFERENCEMENT_FACADE[[#This Row],[Charpente bois (NF DTU 31.1)]],1,3)="oui")," / ",""),IF(MID(REFERENCEMENT_FACADE[[#This Row],[COB (NF DTU 31.2)]],1,3)="oui",LISTES!$Q$3,""),IF(OR(AND(MID(REFERENCEMENT_FACADE[[#This Row],[COB (NF DTU 31.2)]],1,3)="oui",MID(REFERENCEMENT_FACADE[[#This Row],[FOB (NF DTU 31.4)]],1,3)="oui"),AND(MID(REFERENCEMENT_FACADE[[#This Row],[COB (NF DTU 31.2)]],1,3)="oui",MID(REFERENCEMENT_FACADE[[#This Row],[CLT (Sous AT/DTA)]],1,3)="oui"))," / ",""),IF(MID(REFERENCEMENT_FACADE[[#This Row],[FOB (NF DTU 31.4)]],1,3)="oui",LISTES!$Q$4,""),IF(AND(MID(REFERENCEMENT_FACADE[[#This Row],[CLT (Sous AT/DTA)]],1,3)="oui",MID(REFERENCEMENT_FACADE[[#This Row],[FOB (NF DTU 31.4)]],1,3)="oui")," / ",""),IF(MID(REFERENCEMENT_FACADE[[#This Row],[CLT (Sous AT/DTA)]],1,3)="oui",LISTES!$Q$7,IF(MID(REFERENCEMENT_FACADE[[#This Row],[FOB (Sous AT/DTA/ATEx)]],1,3)="oui",LISTES!$Q$5,"")))</f>
        <v>COB (NF DTU 31.2) / CLT (Sous AT/DTA)</v>
      </c>
      <c r="CL91" s="48" t="str">
        <f>IF(AND(RECH_HAUTEUR=TRUE,HAUT_VISEE&lt;&gt;"",SITUA_VISEE&lt;&gt;""),IF(MID(SITUA_VISEE,1,1)="d",
IF(MID(REFERENCEMENT_FACADE[[#This Row],[≤ 50 m (situation d)]],1,3)="OUI","≤ 50 m",IF(MID(REFERENCEMENT_FACADE[[#This Row],[≤ 40 m (situation d)]],1,3)="OUI","≤ 40 m",IF(MID(REFERENCEMENT_FACADE[[#This Row],[≤ 36 m (situation d)]],1,3)="OUI","≤ 36 m",IF(MID(REFERENCEMENT_FACADE[[#This Row],[≤ 34 m (situation d)]],1,3)="OUI","≤ 34 m",IF(MID(REFERENCEMENT_FACADE[[#This Row],[≤ 28 m (situation d)]],1,3)="OUI","≤ 28 m",IF(MID(REFERENCEMENT_FACADE[[#This Row],[≤ 18 m (situation d)]],1,3)="OUI","≤ 18 m",IF(MID(REFERENCEMENT_FACADE[[#This Row],[≤ 15 m (situation d)]],1,3)="OUI","≤ 15 m",IF(MID(REFERENCEMENT_FACADE[[#This Row],[≤ 10 m (situation d)]],1,3)="OUI","≤ 10 m",IF(MID(REFERENCEMENT_FACADE[[#This Row],[≤ 9 m (situation d)]],1,3)="OUI","≤ 9 m",IF(MID(REFERENCEMENT_FACADE[[#This Row],[≤ 6 m (situation d)]],1,3)="OUI","≤ 6 m","")))))))))),
IF(MID(REFERENCEMENT_FACADE[[#This Row],[≤ 50 m (situation a à c)]],1,3)="OUI","≤ 50 m",IF(MID(REFERENCEMENT_FACADE[[#This Row],[≤ 40 m (situation a à c)]],1,3)="OUI","≤ 40 m",IF(MID(REFERENCEMENT_FACADE[[#This Row],[≤ 36 m (situation a à c)]],1,3)="OUI","≤ 36 m",IF(MID(REFERENCEMENT_FACADE[[#This Row],[≤ 34 m (situation a à c)]],1,3)="OUI","≤ 34 m",IF(MID(REFERENCEMENT_FACADE[[#This Row],[≤ 28 m (situation a à c)]],1,3)="OUI","≤ 28 m",IF(MID(REFERENCEMENT_FACADE[[#This Row],[≤ 18 m (situation a à c)]],1,3)="OUI","≤ 18 m",IF(MID(REFERENCEMENT_FACADE[[#This Row],[≤ 15 m (situation a à c)]],1,3)="OUI","≤ 15 m",IF(MID(REFERENCEMENT_FACADE[[#This Row],[≤ 10 m (situation a à c)]],1,3)="OUI","≤ 10 m",IF(MID(REFERENCEMENT_FACADE[[#This Row],[≤ 9 m (situation a à c)]],1,3)="OUI","≤ 9 m",IF(MID(REFERENCEMENT_FACADE[[#This Row],[≤ 6 m (situation a à c)]],1,3)="OUI","≤ 6 m",""))))))))))),
CONCATENATE(IF(MID(REFERENCEMENT_FACADE[[#This Row],[≤ 50 m (situation a à c)]],1,3)="OUI","(Situation a à c) h≤ 50 m"&amp;CHAR(10),IF(MID(REFERENCEMENT_FACADE[[#This Row],[≤ 40 m (situation a à c)]],1,3)="OUI","(Situation a à c) h≤ 40 m"&amp;CHAR(10),IF(MID(REFERENCEMENT_FACADE[[#This Row],[≤ 36 m (situation a à c)]],1,3)="OUI","(Situation a à c) h≤ 36 m"&amp;CHAR(10),IF(MID(REFERENCEMENT_FACADE[[#This Row],[≤ 34 m (situation a à c)]],1,3)="OUI","(Situation a à c) h≤ 34 m"&amp;CHAR(10),IF(MID(REFERENCEMENT_FACADE[[#This Row],[≤ 28 m (situation a à c)]],1,3)="OUI","(Situation a à c) h≤ 28 m"&amp;CHAR(10),IF(MID(REFERENCEMENT_FACADE[[#This Row],[≤ 18 m (situation a à c)]],1,3)="OUI","(Situation a à c) h≤ 18 m"&amp;CHAR(10),IF(MID(REFERENCEMENT_FACADE[[#This Row],[≤ 15 m (situation a à c)]],1,3)="OUI","(Situation a à c) h≤ 15 m"&amp;CHAR(10),IF(MID(REFERENCEMENT_FACADE[[#This Row],[≤ 10 m (situation a à c)]],1,3)="OUI","(Situation a à c) h≤ 10 m"&amp;CHAR(10),IF(MID(REFERENCEMENT_FACADE[[#This Row],[≤ 9 m (situation a à c)]],1,3)="OUI","(Situation a à c) h≤ 9 m"&amp;CHAR(10),IF(MID(REFERENCEMENT_FACADE[[#This Row],[≤ 6 m (situation a à c)]],1,3)="OUI","(Situation a à c) h≤ 6 m"&amp;CHAR(10),"")))))))))),IF(MID(REFERENCEMENT_FACADE[[#This Row],[≤ 50 m (situation d)]],1,3)="OUI","(Situation d) h≤ 50 m",IF(MID(REFERENCEMENT_FACADE[[#This Row],[≤ 40 m (situation d)]],1,3)="OUI","(Situation d) h≤ 40 m",IF(MID(REFERENCEMENT_FACADE[[#This Row],[≤ 36 m (situation d)]],1,3)="OUI","(Situation d) h≤ 36 m",IF(MID(REFERENCEMENT_FACADE[[#This Row],[≤ 34 m (situation d)]],1,3)="OUI","(Situation d) h≤ 34 m",IF(MID(REFERENCEMENT_FACADE[[#This Row],[≤ 28 m (situation d)]],1,3)="OUI","(Situation d) h≤ 28 m",IF(MID(REFERENCEMENT_FACADE[[#This Row],[≤ 18 m (situation d)]],1,3)="OUI","(Situation d) h≤ 18 m",IF(MID(REFERENCEMENT_FACADE[[#This Row],[≤ 15 m (situation d)]],1,3)="OUI","(Situation d) h≤ 15 m",IF(MID(REFERENCEMENT_FACADE[[#This Row],[≤ 10 m (situation d)]],1,3)="OUI","(Situation d) h≤ 10 m",IF(MID(REFERENCEMENT_FACADE[[#This Row],[≤ 9 m (situation d)]],1,3)="OUI","(Situation d) h≤ 9 m",IF(MID(REFERENCEMENT_FACADE[[#This Row],[≤ 6 m (situation d)]],1,3)="OUI","(Situation d) h≤ 6 m",""))))))))))))</f>
        <v>(Situation a à c) h≤ 10 m
(Situation d) h≤ 6 m</v>
      </c>
      <c r="CM91" s="48" t="str">
        <f>IF(OR(RECH_HAUTEUR=FALSE,HAUT_VISEE="",SITUA_VISEE=""),REFERENCEMENT_FACADE[[#This Row],[Cas où rien n''est sélectionné en hauteur]],
IF((HAUT_VISEE&lt;=6),IF(OR(MID(SITUA_VISEE,1,1)="a",MID(SITUA_VISEE,1,1)="b",MID(SITUA_VISEE,1,1)="c"),REFERENCEMENT_FACADE[[#This Row],[≤ 6 m (a à c)]],REFERENCEMENT_FACADE[[#This Row],[≤ 6 m (d)]]),
IF(AND(6&lt;HAUT_VISEE,HAUT_VISEE&lt;=9),IF(OR(MID(SITUA_VISEE,1,1)="a",MID(SITUA_VISEE,1,1)="b",MID(SITUA_VISEE,1,1)="c"),REFERENCEMENT_FACADE[[#This Row],[≤ 9 m (a à c)]],REFERENCEMENT_FACADE[[#This Row],[≤ 9 m (d)]]),
IF(AND(9&lt;HAUT_VISEE,HAUT_VISEE&lt;=10),IF(OR(MID(SITUA_VISEE,1,1)="a",MID(SITUA_VISEE,1,1)="b",MID(SITUA_VISEE,1,1)="c"),REFERENCEMENT_FACADE[[#This Row],[≤ 10 m (a à c)]],REFERENCEMENT_FACADE[[#This Row],[≤ 10 m (d)]]),
IF(AND(10&lt;HAUT_VISEE,HAUT_VISEE&lt;=18),IF(OR(MID(SITUA_VISEE,1,1)="a",MID(SITUA_VISEE,1,1)="b",MID(SITUA_VISEE,1,1)="c"),REFERENCEMENT_FACADE[[#This Row],[≤ 18 m (a à c)]],REFERENCEMENT_FACADE[[#This Row],[≤ 18 m (d)]]),
IF(AND(18&lt;HAUT_VISEE,HAUT_VISEE&lt;=28),IF(OR(MID(SITUA_VISEE,1,1)="a",MID(SITUA_VISEE,1,1)="b",MID(SITUA_VISEE,1,1)="c"),REFERENCEMENT_FACADE[[#This Row],[≤ 28 m (a à c)]],REFERENCEMENT_FACADE[[#This Row],[≤ 28 m (d)]]),
IF(AND(28&lt;HAUT_VISEE,HAUT_VISEE&lt;=34),IF(OR(MID(SITUA_VISEE,1,1)="a",MID(SITUA_VISEE,1,1)="b",MID(SITUA_VISEE,1,1)="c"),REFERENCEMENT_FACADE[[#This Row],[≤ 34 m (a à c)]],REFERENCEMENT_FACADE[[#This Row],[≤ 34 m (d)]]),
IF(AND(34&lt;HAUT_VISEE,HAUT_VISEE&lt;=36),IF(OR(MID(SITUA_VISEE,1,1)="a",MID(SITUA_VISEE,1,1)="b",MID(SITUA_VISEE,1,1)="c"),REFERENCEMENT_FACADE[[#This Row],[≤ 36 m (a à c)]],REFERENCEMENT_FACADE[[#This Row],[≤ 36 m (d)]]),
IF(AND(36&lt;HAUT_VISEE,HAUT_VISEE&lt;=40),IF(OR(MID(SITUA_VISEE,1,1)="a",MID(SITUA_VISEE,1,1)="b",MID(SITUA_VISEE,1,1)="c"),REFERENCEMENT_FACADE[[#This Row],[≤ 40 m (a à c)]],REFERENCEMENT_FACADE[[#This Row],[≤ 40 m (d)]]),
IF(AND(40&lt;HAUT_VISEE,HAUT_VISEE&lt;=50),IF(OR(MID(SITUA_VISEE,1,1)="a",MID(SITUA_VISEE,1,1)="b",MID(SITUA_VISEE,1,1)="c"),REFERENCEMENT_FACADE[[#This Row],[≤ 50 m (a à c)]],REFERENCEMENT_FACADE[[#This Row],[≤ 50 m (d)]])))))))))))</f>
        <v>Nb : Le critère de recherche par hauteur n'étant pas coché ou les données (hauteur ou situation) n'étant pas saisies, l'utilisateur est alerté qu'il peut exister des limites de hauteurs et des dispositions particulières données dans le référentiel technique du procédé qui ne sont pas affichées. 
Le logiciel peut les faire apparaitre, pour ce faire : 
 - la case de recherche en fonction de la hauteur doit être cochée ;
 - les données de hauteur ET de situation du bâtiment doivent être saisies.</v>
      </c>
      <c r="CN91" s="117">
        <f ca="1">REFERENCEMENT_FACADE[[#This Row],[VALIDITE]]</f>
        <v>1</v>
      </c>
      <c r="CO91" s="48">
        <f>IF(RECH_SUPPORT=TRUE,IF(MID(REFERENCEMENT_FACADE[[#This Row],[Colonne support visé]],1,3)="OUI",1,IF(OR(MID(REFERENCEMENT_FACADE[[#This Row],[Colonne support visé]],1,3)="non",MID(REFERENCEMENT_FACADE[[#This Row],[Colonne support visé]],1,2)="SO"),0,0)),1)</f>
        <v>1</v>
      </c>
      <c r="CP91" s="48">
        <f>IF(RECH_HAUTEUR=FALSE,1,IF(AND(MID(REFERENCEMENT_FACADE[[#This Row],[Colonne situation visé]],1,3)="oui",HAUT_VISEE&lt;=REFERENCEMENT_FACADE[[#This Row],[LIMITATION DE HAUTEUR DE FACADE]],HAUT_VISEE&lt;&gt;"",SITUA_VISEE&lt;&gt;""),1,IF(MID(REFERENCEMENT_FACADE[[#This Row],[Colonne situation visé]],1,3)="non",0,"ERREUR")))</f>
        <v>1</v>
      </c>
      <c r="CQ91" s="48">
        <f>IF(RECH_CATEGORIE=FALSE,1,IF(REFERENCEMENT_FACADE[[#This Row],[Colonne catégorie visée]]="ERREUR",0,IF(AND(RECH_CATEGORIE=TRUE,MATCH(VALUE(LEFT(REFERENCEMENT_FACADE[[#This Row],[Colonne zone visée]],1)),LISTE_ZONE_SISMIQUE,0)&gt;=MATCH(ZONE_SIS_VISEE,LISTE_ZONE_SISMIQUE,0),MATCH(REFERENCEMENT_FACADE[[#This Row],[Colonne catégorie visée]],LISTE_CATEGORIE_BATIMENT,0)&gt;=MATCH(CATEG_VISEE,LISTE_CATEGORIE_BATIMENT,0)),1,0)))</f>
        <v>1</v>
      </c>
      <c r="CR91" s="48">
        <f ca="1">IF(REFERENCEMENT_FACADE[[#This Row],[Eligibilité procédé]]&lt;&gt;0,COUNTIF(REFERENCEMENT_FACADE[Eligibilité procédé],"&lt;="&amp;REFERENCEMENT_FACADE[[#This Row],[Eligibilité procédé]])-COUNTIF(REFERENCEMENT_FACADE[Eligibilité procédé],"=0"),ROWS(REFERENCEMENT_FACADE[Ordre]))</f>
        <v>69</v>
      </c>
      <c r="CS91" s="48">
        <f ca="1">IF(COUNTIF((REFERENCEMENT_FACADE[[#This Row],[Validité]:[zone de simicité]]),"&lt;&gt;"&amp;"")=SUM(REFERENCEMENT_FACADE[[#This Row],[Validité]:[zone de simicité]]),ROW(REFERENCEMENT_FACADE[[#This Row],[zone de simicité]]),"")</f>
        <v>91</v>
      </c>
      <c r="CT91" s="48" t="str">
        <f>CONCATENATE(REFERENCEMENT_FACADE[[#This Row],[TYPE DE DOCUMENT DE REFERENCE]]," ",REFERENCEMENT_FACADE[[#This Row],[REF]]," du procédé ",REFERENCEMENT_FACADE[[#This Row],[NOM COMMERCIAL DU PROCEDE]]," : vise la pose sur : ",IF(MID(REFERENCEMENT_FACADE[[#This Row],[COB (NF DTU 31.2)]],1,3)="OUI","COB (NF DTU 31.2) ; ",""),IF(MID(REFERENCEMENT_FACADE[[#This Row],[CLT (Sous AT/DTA)]],1,3)="OUI","CLT (Sous AT/DTA)) ; ",""),IF(MID(REFERENCEMENT_FACADE[[#This Row],[FOB (NF DTU 31.4)]],1,3)="OUI","FOB (NF DTU 31.4) ; ",""),IF(MID(REFERENCEMENT_FACADE[[#This Row],[FOB (Sous AT/DTA/ATEx)]],1,3)="OUI","FOB (Sous AT/DTA/ATEx) ; ",""),"pour une hauteur max de ",REFERENCEMENT_FACADE[[#This Row],[LIMITATION DE HAUTEUR DE FACADE]],"m")</f>
        <v>Avis Technique 2.2/19-1803_V3 du procédé ALPOLIC - SYSTÈME FIXATION VISIBLE : vise la pose sur : COB (NF DTU 31.2) ; CLT (Sous AT/DTA)) ; pour une hauteur max de 10m</v>
      </c>
    </row>
    <row r="92" spans="1:98" s="5" customFormat="1" ht="216" x14ac:dyDescent="0.3">
      <c r="A92" s="141">
        <v>44383</v>
      </c>
      <c r="B92" s="43" t="s">
        <v>116</v>
      </c>
      <c r="C92" s="125" t="s">
        <v>1570</v>
      </c>
      <c r="D92" s="79" t="s">
        <v>1447</v>
      </c>
      <c r="E92" s="79" t="s">
        <v>1677</v>
      </c>
      <c r="F92" s="43" t="s">
        <v>44</v>
      </c>
      <c r="G92" s="44" t="s">
        <v>45</v>
      </c>
      <c r="H92" s="86" t="s">
        <v>27</v>
      </c>
      <c r="I92" s="82" t="s">
        <v>9</v>
      </c>
      <c r="J92" s="38" t="s">
        <v>10</v>
      </c>
      <c r="K92" s="39" t="s">
        <v>10</v>
      </c>
      <c r="L92" s="68" t="str">
        <f>IF(REFERENCEMENT_FACADE[[#This Row],[Charpente bois (NF DTU 31.1)]]="OUI","SO",IF(OR(REFERENCEMENT_FACADE[[#This Row],[FOB (Sous AT/DTA/ATEx)]]="OUI",REFERENCEMENT_FACADE[[#This Row],[FOB (NF DTU 31.4)]]="OUI"),"OUI","SO"))</f>
        <v>SO</v>
      </c>
      <c r="M92" s="65" t="s">
        <v>159</v>
      </c>
      <c r="N92" s="42" t="s">
        <v>9</v>
      </c>
      <c r="O92" s="43" t="s">
        <v>9</v>
      </c>
      <c r="P92" s="43" t="s">
        <v>10</v>
      </c>
      <c r="Q92" s="43" t="s">
        <v>10</v>
      </c>
      <c r="R92" s="43" t="s">
        <v>10</v>
      </c>
      <c r="S92" s="43" t="s">
        <v>10</v>
      </c>
      <c r="T92" s="43" t="s">
        <v>10</v>
      </c>
      <c r="U92" s="43" t="s">
        <v>10</v>
      </c>
      <c r="V92" s="43" t="s">
        <v>10</v>
      </c>
      <c r="W92" s="44" t="s">
        <v>10</v>
      </c>
      <c r="X92" s="45" t="s">
        <v>9</v>
      </c>
      <c r="Y92" s="43" t="s">
        <v>10</v>
      </c>
      <c r="Z92" s="43" t="s">
        <v>10</v>
      </c>
      <c r="AA92" s="43" t="s">
        <v>10</v>
      </c>
      <c r="AB92" s="43" t="s">
        <v>10</v>
      </c>
      <c r="AC92" s="43" t="s">
        <v>10</v>
      </c>
      <c r="AD92" s="43" t="s">
        <v>10</v>
      </c>
      <c r="AE92" s="43" t="s">
        <v>10</v>
      </c>
      <c r="AF92" s="43" t="s">
        <v>10</v>
      </c>
      <c r="AG92" s="44" t="s">
        <v>10</v>
      </c>
      <c r="AH92" s="163"/>
      <c r="AI92" s="164"/>
      <c r="AJ92" s="120" t="s">
        <v>1726</v>
      </c>
      <c r="AK92" s="120" t="s">
        <v>1726</v>
      </c>
      <c r="AL92" s="41"/>
      <c r="AM92" s="41"/>
      <c r="AN92" s="41"/>
      <c r="AO92" s="41"/>
      <c r="AP92" s="41"/>
      <c r="AQ92" s="41"/>
      <c r="AR92" s="41"/>
      <c r="AS92" s="41"/>
      <c r="AT92" s="120" t="s">
        <v>1726</v>
      </c>
      <c r="AU92" s="41"/>
      <c r="AV92" s="41"/>
      <c r="AW92" s="41"/>
      <c r="AX92" s="41"/>
      <c r="AY92" s="41"/>
      <c r="AZ92" s="41"/>
      <c r="BA92" s="41"/>
      <c r="BB92" s="41"/>
      <c r="BC92" s="41"/>
      <c r="BD92" s="84" t="s">
        <v>1408</v>
      </c>
      <c r="BE92" s="42">
        <v>4</v>
      </c>
      <c r="BF92" s="43">
        <v>2</v>
      </c>
      <c r="BG92" s="43">
        <v>1</v>
      </c>
      <c r="BH92" s="43">
        <v>1</v>
      </c>
      <c r="BI92" s="84"/>
      <c r="BJ92" s="40" t="s">
        <v>1394</v>
      </c>
      <c r="BK92" s="158" t="s">
        <v>679</v>
      </c>
      <c r="BL92" s="42">
        <v>0</v>
      </c>
      <c r="BM92" s="43" t="s">
        <v>45</v>
      </c>
      <c r="BN92" s="79" t="s">
        <v>12</v>
      </c>
      <c r="BO92" s="43" t="s">
        <v>724</v>
      </c>
      <c r="BP92" s="81">
        <v>44167</v>
      </c>
      <c r="BQ92" s="81">
        <v>44307</v>
      </c>
      <c r="BR92" s="81">
        <v>45107</v>
      </c>
      <c r="BS92" s="123">
        <f ca="1">+(REFERENCEMENT_FACADE[[#This Row],[AVIS LIMITE AU / VALIDITE]]&gt;=TODAY())*1</f>
        <v>0</v>
      </c>
      <c r="BT92" s="43" t="s">
        <v>10</v>
      </c>
      <c r="BU92" s="43" t="str">
        <f ca="1">IF(REFERENCEMENT_FACADE[[#This Row],[ -&gt; AT/DTA : Sur liste verte C2p (OUI/NON)
-&gt; ATex (Avis favorable / Avis défavorable)
-&gt; Autre : SO]]&lt;&gt;"",IF(AND(OR(REFERENCEMENT_FACADE[[#This Row],[ -&gt; AT/DTA : Sur liste verte C2p (OUI/NON)
-&gt; ATex (Avis favorable / Avis défavorable)
-&gt; Autre : SO]]="OUI",REFERENCEMENT_FACADE[[#This Row],[ -&gt; AT/DTA : Sur liste verte C2p (OUI/NON)
-&gt; ATex (Avis favorable / Avis défavorable)
-&gt; Autre : SO]]="FAVORABLE",REFERENCEMENT_FACADE[[#This Row],[ -&gt; AT/DTA : Sur liste verte C2p (OUI/NON)
-&gt; ATex (Avis favorable / Avis défavorable)
-&gt; Autre : SO]]="SO
(DTU)",REFERENCEMENT_FACADE[[#This Row],[ -&gt; AT/DTA : Sur liste verte C2p (OUI/NON)
-&gt; ATex (Avis favorable / Avis défavorable)
-&gt; Autre : SO]]="SO 
(RECO -RAGE)",REFERENCEMENT_FACADE[[#This Row],[ -&gt; AT/DTA : Sur liste verte C2p (OUI/NON)
-&gt; ATex (Avis favorable / Avis défavorable)
-&gt; Autre : SO]]="OUI AVEC UN SUIVI DU RETOUR D'EXPERIENCE",
REFERENCEMENT_FACADE[[#This Row],[ -&gt; AT/DTA : Sur liste verte C2p (OUI/NON)
-&gt; ATex (Avis favorable / Avis défavorable)
-&gt; Autre : SO]]="SO 
(RP)"),REFERENCEMENT_FACADE[[#This Row],[VALIDITE]]=1),"TC",IF(REFERENCEMENT_FACADE[[#This Row],[VALIDITE]]=0,"TNC"&amp;CHAR(10)&amp;"(L'évaluation technique n'est plus valide)",IF(REFERENCEMENT_FACADE[[#This Row],[TYPE DE DOCUMENT DE REFERENCE]]="Appréciation Technique de Transition","TNC"&amp;CHAR(10)&amp;"(Les Appréciations Techniques de Transition ne sont pas reconnues en technique courante)",IF(REFERENCEMENT_FACADE[[#This Row],[ -&gt; AT/DTA : Sur liste verte C2p (OUI/NON)
-&gt; ATex (Avis favorable / Avis défavorable)
-&gt; Autre : SO]]="NON (EVALUATION RECENTE)","TNC"&amp;CHAR(10)&amp;"(Non sur liste verte de la C2p à date de référencement / EVALUATION RECENTE)","TNC"&amp;CHAR(10)&amp;"(N'est pas sur liste verte de la C2p à date du référencement)")))))</f>
        <v>TNC
(L'évaluation technique n'est plus valide)</v>
      </c>
      <c r="BV92" s="44" t="s">
        <v>1381</v>
      </c>
      <c r="BW92" s="42"/>
      <c r="BX92" s="43"/>
      <c r="BY92" s="44"/>
      <c r="BZ92" s="57" t="s">
        <v>657</v>
      </c>
      <c r="CA92" s="134" t="s">
        <v>725</v>
      </c>
      <c r="CB92" s="136"/>
      <c r="CC92" s="48" t="str">
        <f>IF(OR(REFERENCEMENT_FACADE[[#This Row],[TYPE DE DOCUMENT DE REFERENCE]]="Document Technique d'Application (DTA)",REFERENCEMENT_FACADE[[#This Row],[TYPE DE DOCUMENT DE REFERENCE]]="Avis Technique"),CONCATENATE("https://evaluation.cstb.fr/fr/avis-technique/detail/",SUBSTITUTE(REFERENCEMENT_FACADE[[#This Row],[REF]],"/","-"),"/"),IF(REFERENCEMENT_FACADE[[#This Row],[TYPE DE DOCUMENT DE REFERENCE]]=("Appréciation Technique d'Expérimentation (ATEx cas a)"),CONCATENATE("https://evaluation.cstb.fr/fr/appreciation-technique-expertise-atex/detail/",SUBSTITUTE(REFERENCEMENT_FACADE[[#This Row],[REF]],"_","-"),"/"),CONCATENATE("https://evaluation.cstb.fr/fr/appreciation-technique-transition-att/download/att-",SUBSTITUTE(SUBSTITUTE(REFERENCEMENT_FACADE[[#This Row],[REF]],"/","-"),"_","-"),"/")))</f>
        <v>https://evaluation.cstb.fr/fr/avis-technique/detail/2.2-16-1731_V1/</v>
      </c>
      <c r="CD92" s="48" t="s">
        <v>815</v>
      </c>
      <c r="CE92" s="48" t="str">
        <f>CONCATENATE(IF(REFERENCEMENT_FACADE[[#This Row],[Ancienne version]]=""," ",CONCATENATE(IF(OR(REFERENCEMENT_FACADE[[#This Row],[TYPE DE DOCUMENT DE REFERENCE]]="Avis Technique",REFERENCEMENT_FACADE[[#This Row],[TYPE DE DOCUMENT DE REFERENCE]]="ATEx"),"L'","Le "),REFERENCEMENT_FACADE[[#This Row],[TYPE DE DOCUMENT DE REFERENCE]]," n°",REFERENCEMENT_FACADE[[#This Row],[REF]]," annule et remplace ",IF(OR(REFERENCEMENT_FACADE[[#This Row],[TYPE DE DOCUMENT DE REFERENCE]]="Avis Technique",REFERENCEMENT_FACADE[[#This Row],[TYPE DE DOCUMENT DE REFERENCE]]="ATEx"),"l' ","le "),REFERENCEMENT_FACADE[[#This Row],[TYPE DE DOCUMENT DE REFERENCE]]," n° ",REFERENCEMENT_FACADE[[#This Row],[Ancienne version]])),
IF(AND(REFERENCEMENT_FACADE[[#This Row],[Ancienne version]]&lt;&gt;"",REFERENCEMENT_FACADE[[#This Row],[ -&gt; AT/DTA : Sur liste verte C2p (OUI/NON)
-&gt; ATex (Avis favorable / Avis défavorable)
-&gt; Autre : SO]]="OUI"),CHAR(10),""),
IF(REFERENCEMENT_FACADE[[#This Row],[ -&gt; AT/DTA : Sur liste verte C2p (OUI/NON)
-&gt; ATex (Avis favorable / Avis défavorable)
-&gt; Autre : SO]]="OUI","Sur liste verte de la C2p à la date du référencement",""))</f>
        <v>L'Avis Technique n°2.2/16-1731_V1 annule et remplace l' Avis Technique n° 2.2/16-1731</v>
      </c>
      <c r="CF92" s="48" t="str">
        <f>IF((SUPP_VISE=LISTES!$Q$2),REFERENCEMENT_FACADE[[#This Row],[Charpente bois (NF DTU 31.1)]],
IF((SUPP_VISE=LISTES!$Q$3),REFERENCEMENT_FACADE[[#This Row],[COB (NF DTU 31.2)]],
IF((SUPP_VISE=LISTES!$Q$4),REFERENCEMENT_FACADE[[#This Row],[FOB (NF DTU 31.4)]],
IF((SUPP_VISE=LISTES!$Q$5),REFERENCEMENT_FACADE[[#This Row],[FOB (Sous AT/DTA/ATEx)]],
IF((SUPP_VISE=LISTES!$Q$6),REFERENCEMENT_FACADE[[#This Row],[FOB (NF DTU 31.4 et/ou Sous AT/DTA/Atex)]],
IF((SUPP_VISE=LISTES!$Q$7),REFERENCEMENT_FACADE[[#This Row],[CLT (Sous AT/DTA)]],"ERREUR"))))))</f>
        <v>ERREUR</v>
      </c>
      <c r="CG92" s="48" t="str">
        <f>IF((HAUT_VISEE&lt;=6),IF(OR(MID(SITUA_VISEE,1,1)="a",MID(SITUA_VISEE,1,1)="b",MID(SITUA_VISEE,1,1)="c"),REFERENCEMENT_FACADE[[#This Row],[≤ 6 m (situation a à c)]],REFERENCEMENT_FACADE[[#This Row],[≤ 6 m (situation d)]]),
IF(AND(6&lt;HAUT_VISEE,HAUT_VISEE&lt;=9),IF(OR(MID(SITUA_VISEE,1,1)="a",MID(SITUA_VISEE,1,1)="b",MID(SITUA_VISEE,1,1)="c"),REFERENCEMENT_FACADE[[#This Row],[≤ 9 m (situation a à c)]],REFERENCEMENT_FACADE[[#This Row],[≤ 9 m (situation d)]]),
IF(AND(9&lt;HAUT_VISEE,HAUT_VISEE&lt;=10),IF(OR(MID(SITUA_VISEE,1,1)="a",MID(SITUA_VISEE,1,1)="b",MID(SITUA_VISEE,1,1)="c"),REFERENCEMENT_FACADE[[#This Row],[≤ 10 m (situation a à c)]],REFERENCEMENT_FACADE[[#This Row],[≤ 10 m (situation d)]]),
IF(AND(10&lt;HAUT_VISEE,HAUT_VISEE&lt;=18),IF(OR(MID(SITUA_VISEE,1,1)="a",MID(SITUA_VISEE,1,1)="b",MID(SITUA_VISEE,1,1)="c"),REFERENCEMENT_FACADE[[#This Row],[≤ 15 m (situation a à c)]],REFERENCEMENT_FACADE[[#This Row],[≤ 15 m (situation d)]]),
IF(AND(10&lt;HAUT_VISEE,HAUT_VISEE&lt;=18),IF(OR(MID(SITUA_VISEE,1,1)="a",MID(SITUA_VISEE,1,1)="b",MID(SITUA_VISEE,1,1)="c"),REFERENCEMENT_FACADE[[#This Row],[≤ 18 m (situation a à c)]],REFERENCEMENT_FACADE[[#This Row],[≤ 18 m (situation d)]]),
IF(AND(18&lt;HAUT_VISEE,HAUT_VISEE&lt;=28),IF(OR(MID(SITUA_VISEE,1,1)="a",MID(SITUA_VISEE,1,1)="b",MID(SITUA_VISEE,1,1)="c"),REFERENCEMENT_FACADE[[#This Row],[≤ 28 m (situation a à c)]],REFERENCEMENT_FACADE[[#This Row],[≤ 28 m (situation d)]]),
IF(AND(28&lt;HAUT_VISEE,HAUT_VISEE&lt;=34),IF(OR(MID(SITUA_VISEE,1,1)="a",MID(SITUA_VISEE,1,1)="b",MID(SITUA_VISEE,1,1)="c"),REFERENCEMENT_FACADE[[#This Row],[≤ 34 m (situation a à c)]],REFERENCEMENT_FACADE[[#This Row],[≤ 34 m (situation d)]]),
IF(AND(34&lt;HAUT_VISEE,HAUT_VISEE&lt;=36),IF(OR(MID(SITUA_VISEE,1,1)="a",MID(SITUA_VISEE,1,1)="b",MID(SITUA_VISEE,1,1)="c"),REFERENCEMENT_FACADE[[#This Row],[≤ 36 m (situation a à c)]],REFERENCEMENT_FACADE[[#This Row],[≤ 36 m (situation d)]]),
IF(AND(36&lt;HAUT_VISEE,HAUT_VISEE&lt;=40),IF(OR(MID(SITUA_VISEE,1,1)="a",MID(SITUA_VISEE,1,1)="b",MID(SITUA_VISEE,1,1)="c"),REFERENCEMENT_FACADE[[#This Row],[≤ 40 m (situation a à c)]],REFERENCEMENT_FACADE[[#This Row],[≤ 40 m (situation d)]]),
IF(AND(40&lt;HAUT_VISEE,HAUT_VISEE&lt;=50),IF(OR(MID(SITUA_VISEE,1,1)="a",MID(SITUA_VISEE,1,1)="b",MID(SITUA_VISEE,1,1)="c"),REFERENCEMENT_FACADE[[#This Row],[≤ 50 m (situation a à c)]],REFERENCEMENT_FACADE[[#This Row],[≤ 50 m (situation d)]]),"ERREUR"))))))))))</f>
        <v>OUI</v>
      </c>
      <c r="CH92" s="48">
        <f>IF(MID(SITUA_VISEE,1,1)="d",
IF(MID(REFERENCEMENT_FACADE[[#This Row],[≤ 50 m (situation d)]],1,3)="OUI",50,IF(MID(REFERENCEMENT_FACADE[[#This Row],[≤ 40 m (situation d)]],1,3)="OUI",40,IF(MID(REFERENCEMENT_FACADE[[#This Row],[≤ 36 m (situation d)]],1,3)="OUI",36,IF(MID(REFERENCEMENT_FACADE[[#This Row],[≤ 34 m (situation d)]],1,3)="OUI",34,IF(MID(REFERENCEMENT_FACADE[[#This Row],[≤ 28 m (situation d)]],1,3)="OUI",28,IF(MID(REFERENCEMENT_FACADE[[#This Row],[≤ 18 m (situation d)]],1,3)="OUI",18,IF(MID(REFERENCEMENT_FACADE[[#This Row],[≤ 15 m (situation d)]],1,3)="OUI",15,IF(MID(REFERENCEMENT_FACADE[[#This Row],[≤ 10 m (situation d)]],1,3)="OUI",10,IF(MID(REFERENCEMENT_FACADE[[#This Row],[≤ 9 m (situation d)]],1,3)="OUI",9,IF(MID(REFERENCEMENT_FACADE[[#This Row],[≤ 6 m (situation d)]],1,3)="OUI",6,"")))))))))),
IF(MID(REFERENCEMENT_FACADE[[#This Row],[≤ 50 m (situation a à c)]],1,3)="OUI",50,IF(MID(REFERENCEMENT_FACADE[[#This Row],[≤ 40 m (situation a à c)]],1,3)="OUI",40,IF(MID(REFERENCEMENT_FACADE[[#This Row],[≤ 36 m (situation a à c)]],1,3)="OUI",36,IF(MID(REFERENCEMENT_FACADE[[#This Row],[≤ 34 m (situation a à c)]],1,3)="OUI",34,IF(MID(REFERENCEMENT_FACADE[[#This Row],[≤ 28 m (situation a à c)]],1,3)="OUI",28,IF(MID(REFERENCEMENT_FACADE[[#This Row],[≤ 18 m (situation a à c)]],1,3)="OUI",18,IF(MID(REFERENCEMENT_FACADE[[#This Row],[≤ 15 m (situation a à c)]],1,3)="OUI",15,IF(MID(REFERENCEMENT_FACADE[[#This Row],[≤ 10 m (situation a à c)]],1,3)="OUI",10,IF(MID(REFERENCEMENT_FACADE[[#This Row],[≤ 9 m (situation a à c)]],1,3)="OUI",9,IF(MID(REFERENCEMENT_FACADE[[#This Row],[≤ 6 m (situation a à c)]],1,3)="OUI",6,"")))))))))))</f>
        <v>9</v>
      </c>
      <c r="CI92" s="48" t="str">
        <f>IF(RECH_CATEGORIE=TRUE,IF((CATEG_VISEE=LISTES!$O$2),REFERENCEMENT_FACADE[[#This Row],[I]],
IF((CATEG_VISEE=LISTES!$O$3),REFERENCEMENT_FACADE[[#This Row],[II]],
IF((CATEG_VISEE=LISTES!$O$4),REFERENCEMENT_FACADE[[#This Row],[III]],
IF((CATEG_VISEE=LISTES!$O$5),REFERENCEMENT_FACADE[[#This Row],[IV]],"ERREUR")))),
REFERENCEMENT_FACADE[[#This Row],[I]]&amp;CHAR(10)&amp;REFERENCEMENT_FACADE[[#This Row],[II]]&amp;CHAR(10)&amp;REFERENCEMENT_FACADE[[#This Row],[III]]&amp;CHAR(10)&amp;REFERENCEMENT_FACADE[[#This Row],[IV]])</f>
        <v>4
2
1
1</v>
      </c>
      <c r="CJ92" s="48" t="str">
        <f>IF(RECH_CATEGORIE=TRUE,IF(OR(REFERENCEMENT_FACADE[[#This Row],[I]]="NC",REFERENCEMENT_FACADE[[#This Row],[II]]="NC",REFERENCEMENT_FACADE[[#This Row],[III]]="NC",REFERENCEMENT_FACADE[[#This Row],[IV]]="NC"),"ERREUR",IF(MID(ZONE_SIS_VISEE,1,1)&lt;=MID(REFERENCEMENT_FACADE[[#This Row],[IV]],1,1),REFERENCEMENT_FACADE[[#Headers],[IV]],IF(MID(ZONE_SIS_VISEE,1,1)&lt;=MID(REFERENCEMENT_FACADE[[#This Row],[III]],1,1),REFERENCEMENT_FACADE[[#Headers],[III]],IF(MID(ZONE_SIS_VISEE,1,1)&lt;=MID(REFERENCEMENT_FACADE[[#This Row],[II]],1,1),REFERENCEMENT_FACADE[[#Headers],[II]],IF(MID(ZONE_SIS_VISEE,1,1)&lt;=MID(REFERENCEMENT_FACADE[[#This Row],[I]],1,1),REFERENCEMENT_FACADE[[#Headers],[I]],""))))),
REFERENCEMENT_FACADE[[#Headers],[I]]&amp;CHAR(10)&amp;REFERENCEMENT_FACADE[[#Headers],[II]]&amp;CHAR(10)&amp;REFERENCEMENT_FACADE[[#Headers],[III]]&amp;CHAR(10)&amp;REFERENCEMENT_FACADE[[#Headers],[IV]])</f>
        <v>I
II
III
IV</v>
      </c>
      <c r="CK92" s="48" t="str">
        <f>CONCATENATE(IF(MID(REFERENCEMENT_FACADE[[#This Row],[Charpente bois (NF DTU 31.1)]],1,3)="oui",LISTES!$Q$2,""),IF(AND(MID(REFERENCEMENT_FACADE[[#This Row],[COB (NF DTU 31.2)]],1,3)="oui",MID(REFERENCEMENT_FACADE[[#This Row],[Charpente bois (NF DTU 31.1)]],1,3)="oui")," / ",""),IF(MID(REFERENCEMENT_FACADE[[#This Row],[COB (NF DTU 31.2)]],1,3)="oui",LISTES!$Q$3,""),IF(OR(AND(MID(REFERENCEMENT_FACADE[[#This Row],[COB (NF DTU 31.2)]],1,3)="oui",MID(REFERENCEMENT_FACADE[[#This Row],[FOB (NF DTU 31.4)]],1,3)="oui"),AND(MID(REFERENCEMENT_FACADE[[#This Row],[COB (NF DTU 31.2)]],1,3)="oui",MID(REFERENCEMENT_FACADE[[#This Row],[CLT (Sous AT/DTA)]],1,3)="oui"))," / ",""),IF(MID(REFERENCEMENT_FACADE[[#This Row],[FOB (NF DTU 31.4)]],1,3)="oui",LISTES!$Q$4,""),IF(AND(MID(REFERENCEMENT_FACADE[[#This Row],[CLT (Sous AT/DTA)]],1,3)="oui",MID(REFERENCEMENT_FACADE[[#This Row],[FOB (NF DTU 31.4)]],1,3)="oui")," / ",""),IF(MID(REFERENCEMENT_FACADE[[#This Row],[CLT (Sous AT/DTA)]],1,3)="oui",LISTES!$Q$7,IF(MID(REFERENCEMENT_FACADE[[#This Row],[FOB (Sous AT/DTA/ATEx)]],1,3)="oui",LISTES!$Q$5,"")))</f>
        <v>COB (NF DTU 31.2) / CLT (Sous AT/DTA)</v>
      </c>
      <c r="CL92" s="48" t="str">
        <f>IF(AND(RECH_HAUTEUR=TRUE,HAUT_VISEE&lt;&gt;"",SITUA_VISEE&lt;&gt;""),IF(MID(SITUA_VISEE,1,1)="d",
IF(MID(REFERENCEMENT_FACADE[[#This Row],[≤ 50 m (situation d)]],1,3)="OUI","≤ 50 m",IF(MID(REFERENCEMENT_FACADE[[#This Row],[≤ 40 m (situation d)]],1,3)="OUI","≤ 40 m",IF(MID(REFERENCEMENT_FACADE[[#This Row],[≤ 36 m (situation d)]],1,3)="OUI","≤ 36 m",IF(MID(REFERENCEMENT_FACADE[[#This Row],[≤ 34 m (situation d)]],1,3)="OUI","≤ 34 m",IF(MID(REFERENCEMENT_FACADE[[#This Row],[≤ 28 m (situation d)]],1,3)="OUI","≤ 28 m",IF(MID(REFERENCEMENT_FACADE[[#This Row],[≤ 18 m (situation d)]],1,3)="OUI","≤ 18 m",IF(MID(REFERENCEMENT_FACADE[[#This Row],[≤ 15 m (situation d)]],1,3)="OUI","≤ 15 m",IF(MID(REFERENCEMENT_FACADE[[#This Row],[≤ 10 m (situation d)]],1,3)="OUI","≤ 10 m",IF(MID(REFERENCEMENT_FACADE[[#This Row],[≤ 9 m (situation d)]],1,3)="OUI","≤ 9 m",IF(MID(REFERENCEMENT_FACADE[[#This Row],[≤ 6 m (situation d)]],1,3)="OUI","≤ 6 m","")))))))))),
IF(MID(REFERENCEMENT_FACADE[[#This Row],[≤ 50 m (situation a à c)]],1,3)="OUI","≤ 50 m",IF(MID(REFERENCEMENT_FACADE[[#This Row],[≤ 40 m (situation a à c)]],1,3)="OUI","≤ 40 m",IF(MID(REFERENCEMENT_FACADE[[#This Row],[≤ 36 m (situation a à c)]],1,3)="OUI","≤ 36 m",IF(MID(REFERENCEMENT_FACADE[[#This Row],[≤ 34 m (situation a à c)]],1,3)="OUI","≤ 34 m",IF(MID(REFERENCEMENT_FACADE[[#This Row],[≤ 28 m (situation a à c)]],1,3)="OUI","≤ 28 m",IF(MID(REFERENCEMENT_FACADE[[#This Row],[≤ 18 m (situation a à c)]],1,3)="OUI","≤ 18 m",IF(MID(REFERENCEMENT_FACADE[[#This Row],[≤ 15 m (situation a à c)]],1,3)="OUI","≤ 15 m",IF(MID(REFERENCEMENT_FACADE[[#This Row],[≤ 10 m (situation a à c)]],1,3)="OUI","≤ 10 m",IF(MID(REFERENCEMENT_FACADE[[#This Row],[≤ 9 m (situation a à c)]],1,3)="OUI","≤ 9 m",IF(MID(REFERENCEMENT_FACADE[[#This Row],[≤ 6 m (situation a à c)]],1,3)="OUI","≤ 6 m",""))))))))))),
CONCATENATE(IF(MID(REFERENCEMENT_FACADE[[#This Row],[≤ 50 m (situation a à c)]],1,3)="OUI","(Situation a à c) h≤ 50 m"&amp;CHAR(10),IF(MID(REFERENCEMENT_FACADE[[#This Row],[≤ 40 m (situation a à c)]],1,3)="OUI","(Situation a à c) h≤ 40 m"&amp;CHAR(10),IF(MID(REFERENCEMENT_FACADE[[#This Row],[≤ 36 m (situation a à c)]],1,3)="OUI","(Situation a à c) h≤ 36 m"&amp;CHAR(10),IF(MID(REFERENCEMENT_FACADE[[#This Row],[≤ 34 m (situation a à c)]],1,3)="OUI","(Situation a à c) h≤ 34 m"&amp;CHAR(10),IF(MID(REFERENCEMENT_FACADE[[#This Row],[≤ 28 m (situation a à c)]],1,3)="OUI","(Situation a à c) h≤ 28 m"&amp;CHAR(10),IF(MID(REFERENCEMENT_FACADE[[#This Row],[≤ 18 m (situation a à c)]],1,3)="OUI","(Situation a à c) h≤ 18 m"&amp;CHAR(10),IF(MID(REFERENCEMENT_FACADE[[#This Row],[≤ 15 m (situation a à c)]],1,3)="OUI","(Situation a à c) h≤ 15 m"&amp;CHAR(10),IF(MID(REFERENCEMENT_FACADE[[#This Row],[≤ 10 m (situation a à c)]],1,3)="OUI","(Situation a à c) h≤ 10 m"&amp;CHAR(10),IF(MID(REFERENCEMENT_FACADE[[#This Row],[≤ 9 m (situation a à c)]],1,3)="OUI","(Situation a à c) h≤ 9 m"&amp;CHAR(10),IF(MID(REFERENCEMENT_FACADE[[#This Row],[≤ 6 m (situation a à c)]],1,3)="OUI","(Situation a à c) h≤ 6 m"&amp;CHAR(10),"")))))))))),IF(MID(REFERENCEMENT_FACADE[[#This Row],[≤ 50 m (situation d)]],1,3)="OUI","(Situation d) h≤ 50 m",IF(MID(REFERENCEMENT_FACADE[[#This Row],[≤ 40 m (situation d)]],1,3)="OUI","(Situation d) h≤ 40 m",IF(MID(REFERENCEMENT_FACADE[[#This Row],[≤ 36 m (situation d)]],1,3)="OUI","(Situation d) h≤ 36 m",IF(MID(REFERENCEMENT_FACADE[[#This Row],[≤ 34 m (situation d)]],1,3)="OUI","(Situation d) h≤ 34 m",IF(MID(REFERENCEMENT_FACADE[[#This Row],[≤ 28 m (situation d)]],1,3)="OUI","(Situation d) h≤ 28 m",IF(MID(REFERENCEMENT_FACADE[[#This Row],[≤ 18 m (situation d)]],1,3)="OUI","(Situation d) h≤ 18 m",IF(MID(REFERENCEMENT_FACADE[[#This Row],[≤ 15 m (situation d)]],1,3)="OUI","(Situation d) h≤ 15 m",IF(MID(REFERENCEMENT_FACADE[[#This Row],[≤ 10 m (situation d)]],1,3)="OUI","(Situation d) h≤ 10 m",IF(MID(REFERENCEMENT_FACADE[[#This Row],[≤ 9 m (situation d)]],1,3)="OUI","(Situation d) h≤ 9 m",IF(MID(REFERENCEMENT_FACADE[[#This Row],[≤ 6 m (situation d)]],1,3)="OUI","(Situation d) h≤ 6 m",""))))))))))))</f>
        <v>(Situation a à c) h≤ 9 m
(Situation d) h≤ 6 m</v>
      </c>
      <c r="CM92" s="48" t="str">
        <f>IF(OR(RECH_HAUTEUR=FALSE,HAUT_VISEE="",SITUA_VISEE=""),REFERENCEMENT_FACADE[[#This Row],[Cas où rien n''est sélectionné en hauteur]],
IF((HAUT_VISEE&lt;=6),IF(OR(MID(SITUA_VISEE,1,1)="a",MID(SITUA_VISEE,1,1)="b",MID(SITUA_VISEE,1,1)="c"),REFERENCEMENT_FACADE[[#This Row],[≤ 6 m (a à c)]],REFERENCEMENT_FACADE[[#This Row],[≤ 6 m (d)]]),
IF(AND(6&lt;HAUT_VISEE,HAUT_VISEE&lt;=9),IF(OR(MID(SITUA_VISEE,1,1)="a",MID(SITUA_VISEE,1,1)="b",MID(SITUA_VISEE,1,1)="c"),REFERENCEMENT_FACADE[[#This Row],[≤ 9 m (a à c)]],REFERENCEMENT_FACADE[[#This Row],[≤ 9 m (d)]]),
IF(AND(9&lt;HAUT_VISEE,HAUT_VISEE&lt;=10),IF(OR(MID(SITUA_VISEE,1,1)="a",MID(SITUA_VISEE,1,1)="b",MID(SITUA_VISEE,1,1)="c"),REFERENCEMENT_FACADE[[#This Row],[≤ 10 m (a à c)]],REFERENCEMENT_FACADE[[#This Row],[≤ 10 m (d)]]),
IF(AND(10&lt;HAUT_VISEE,HAUT_VISEE&lt;=18),IF(OR(MID(SITUA_VISEE,1,1)="a",MID(SITUA_VISEE,1,1)="b",MID(SITUA_VISEE,1,1)="c"),REFERENCEMENT_FACADE[[#This Row],[≤ 18 m (a à c)]],REFERENCEMENT_FACADE[[#This Row],[≤ 18 m (d)]]),
IF(AND(18&lt;HAUT_VISEE,HAUT_VISEE&lt;=28),IF(OR(MID(SITUA_VISEE,1,1)="a",MID(SITUA_VISEE,1,1)="b",MID(SITUA_VISEE,1,1)="c"),REFERENCEMENT_FACADE[[#This Row],[≤ 28 m (a à c)]],REFERENCEMENT_FACADE[[#This Row],[≤ 28 m (d)]]),
IF(AND(28&lt;HAUT_VISEE,HAUT_VISEE&lt;=34),IF(OR(MID(SITUA_VISEE,1,1)="a",MID(SITUA_VISEE,1,1)="b",MID(SITUA_VISEE,1,1)="c"),REFERENCEMENT_FACADE[[#This Row],[≤ 34 m (a à c)]],REFERENCEMENT_FACADE[[#This Row],[≤ 34 m (d)]]),
IF(AND(34&lt;HAUT_VISEE,HAUT_VISEE&lt;=36),IF(OR(MID(SITUA_VISEE,1,1)="a",MID(SITUA_VISEE,1,1)="b",MID(SITUA_VISEE,1,1)="c"),REFERENCEMENT_FACADE[[#This Row],[≤ 36 m (a à c)]],REFERENCEMENT_FACADE[[#This Row],[≤ 36 m (d)]]),
IF(AND(36&lt;HAUT_VISEE,HAUT_VISEE&lt;=40),IF(OR(MID(SITUA_VISEE,1,1)="a",MID(SITUA_VISEE,1,1)="b",MID(SITUA_VISEE,1,1)="c"),REFERENCEMENT_FACADE[[#This Row],[≤ 40 m (a à c)]],REFERENCEMENT_FACADE[[#This Row],[≤ 40 m (d)]]),
IF(AND(40&lt;HAUT_VISEE,HAUT_VISEE&lt;=50),IF(OR(MID(SITUA_VISEE,1,1)="a",MID(SITUA_VISEE,1,1)="b",MID(SITUA_VISEE,1,1)="c"),REFERENCEMENT_FACADE[[#This Row],[≤ 50 m (a à c)]],REFERENCEMENT_FACADE[[#This Row],[≤ 50 m (d)]])))))))))))</f>
        <v>Nb : Le critère de recherche par hauteur n'étant pas coché ou les données (hauteur ou situation) n'étant pas saisies, l'utilisateur est alerté qu'il peut exister des limites de hauteurs et des dispositions particulières données dans le référentiel technique du procédé qui ne sont pas affichées. 
Le logiciel peut les faire apparaitre, pour ce faire : 
 - la case de recherche en fonction de la hauteur doit être cochée ;
 - les données de hauteur ET de situation du bâtiment doivent être saisies.</v>
      </c>
      <c r="CN92" s="117">
        <f ca="1">REFERENCEMENT_FACADE[[#This Row],[VALIDITE]]</f>
        <v>0</v>
      </c>
      <c r="CO92" s="48">
        <f>IF(RECH_SUPPORT=TRUE,IF(MID(REFERENCEMENT_FACADE[[#This Row],[Colonne support visé]],1,3)="OUI",1,IF(OR(MID(REFERENCEMENT_FACADE[[#This Row],[Colonne support visé]],1,3)="non",MID(REFERENCEMENT_FACADE[[#This Row],[Colonne support visé]],1,2)="SO"),0,0)),1)</f>
        <v>1</v>
      </c>
      <c r="CP92" s="48">
        <f>IF(RECH_HAUTEUR=FALSE,1,IF(AND(MID(REFERENCEMENT_FACADE[[#This Row],[Colonne situation visé]],1,3)="oui",HAUT_VISEE&lt;=REFERENCEMENT_FACADE[[#This Row],[LIMITATION DE HAUTEUR DE FACADE]],HAUT_VISEE&lt;&gt;"",SITUA_VISEE&lt;&gt;""),1,IF(MID(REFERENCEMENT_FACADE[[#This Row],[Colonne situation visé]],1,3)="non",0,"ERREUR")))</f>
        <v>1</v>
      </c>
      <c r="CQ92" s="48">
        <f>IF(RECH_CATEGORIE=FALSE,1,IF(REFERENCEMENT_FACADE[[#This Row],[Colonne catégorie visée]]="ERREUR",0,IF(AND(RECH_CATEGORIE=TRUE,MATCH(VALUE(LEFT(REFERENCEMENT_FACADE[[#This Row],[Colonne zone visée]],1)),LISTE_ZONE_SISMIQUE,0)&gt;=MATCH(ZONE_SIS_VISEE,LISTE_ZONE_SISMIQUE,0),MATCH(REFERENCEMENT_FACADE[[#This Row],[Colonne catégorie visée]],LISTE_CATEGORIE_BATIMENT,0)&gt;=MATCH(CATEG_VISEE,LISTE_CATEGORIE_BATIMENT,0)),1,0)))</f>
        <v>1</v>
      </c>
      <c r="CR92" s="48">
        <f ca="1">IF(REFERENCEMENT_FACADE[[#This Row],[Eligibilité procédé]]&lt;&gt;0,COUNTIF(REFERENCEMENT_FACADE[Eligibilité procédé],"&lt;="&amp;REFERENCEMENT_FACADE[[#This Row],[Eligibilité procédé]])-COUNTIF(REFERENCEMENT_FACADE[Eligibilité procédé],"=0"),ROWS(REFERENCEMENT_FACADE[Ordre]))</f>
        <v>0</v>
      </c>
      <c r="CS92" s="48" t="str">
        <f ca="1">IF(COUNTIF((REFERENCEMENT_FACADE[[#This Row],[Validité]:[zone de simicité]]),"&lt;&gt;"&amp;"")=SUM(REFERENCEMENT_FACADE[[#This Row],[Validité]:[zone de simicité]]),ROW(REFERENCEMENT_FACADE[[#This Row],[zone de simicité]]),"")</f>
        <v/>
      </c>
      <c r="CT92" s="48" t="str">
        <f>CONCATENATE(REFERENCEMENT_FACADE[[#This Row],[TYPE DE DOCUMENT DE REFERENCE]]," ",REFERENCEMENT_FACADE[[#This Row],[REF]]," du procédé ",REFERENCEMENT_FACADE[[#This Row],[NOM COMMERCIAL DU PROCEDE]]," : vise la pose sur : ",IF(MID(REFERENCEMENT_FACADE[[#This Row],[COB (NF DTU 31.2)]],1,3)="OUI","COB (NF DTU 31.2) ; ",""),IF(MID(REFERENCEMENT_FACADE[[#This Row],[CLT (Sous AT/DTA)]],1,3)="OUI","CLT (Sous AT/DTA)) ; ",""),IF(MID(REFERENCEMENT_FACADE[[#This Row],[FOB (NF DTU 31.4)]],1,3)="OUI","FOB (NF DTU 31.4) ; ",""),IF(MID(REFERENCEMENT_FACADE[[#This Row],[FOB (Sous AT/DTA/ATEx)]],1,3)="OUI","FOB (Sous AT/DTA/ATEx) ; ",""),"pour une hauteur max de ",REFERENCEMENT_FACADE[[#This Row],[LIMITATION DE HAUTEUR DE FACADE]],"m")</f>
        <v>Avis Technique 2.2/16-1731_V1 du procédé Alucobond Riveté / Vissé : vise la pose sur : COB (NF DTU 31.2) ; CLT (Sous AT/DTA)) ; pour une hauteur max de 9m</v>
      </c>
    </row>
    <row r="93" spans="1:98" s="5" customFormat="1" ht="409.6" x14ac:dyDescent="0.3">
      <c r="A93" s="130">
        <v>45049</v>
      </c>
      <c r="B93" s="125" t="s">
        <v>116</v>
      </c>
      <c r="C93" s="125"/>
      <c r="D93" s="125" t="s">
        <v>1764</v>
      </c>
      <c r="E93" s="125"/>
      <c r="F93" s="125" t="s">
        <v>595</v>
      </c>
      <c r="G93" s="173" t="s">
        <v>1489</v>
      </c>
      <c r="H93" s="174" t="s">
        <v>10</v>
      </c>
      <c r="I93" s="175" t="s">
        <v>27</v>
      </c>
      <c r="J93" s="176" t="s">
        <v>27</v>
      </c>
      <c r="K93" s="176" t="s">
        <v>9</v>
      </c>
      <c r="L93" s="68" t="str">
        <f>IF(REFERENCEMENT_FACADE[[#This Row],[Charpente bois (NF DTU 31.1)]]="OUI","SO",IF(OR(REFERENCEMENT_FACADE[[#This Row],[FOB (Sous AT/DTA/ATEx)]]="OUI",REFERENCEMENT_FACADE[[#This Row],[FOB (NF DTU 31.4)]]="OUI"),"OUI","SO"))</f>
        <v>OUI</v>
      </c>
      <c r="M93" s="177" t="s">
        <v>27</v>
      </c>
      <c r="N93" s="178" t="s">
        <v>357</v>
      </c>
      <c r="O93" s="125" t="s">
        <v>357</v>
      </c>
      <c r="P93" s="125" t="s">
        <v>357</v>
      </c>
      <c r="Q93" s="125" t="s">
        <v>357</v>
      </c>
      <c r="R93" s="125" t="s">
        <v>357</v>
      </c>
      <c r="S93" s="125" t="s">
        <v>357</v>
      </c>
      <c r="T93" s="125" t="s">
        <v>10</v>
      </c>
      <c r="U93" s="125" t="s">
        <v>10</v>
      </c>
      <c r="V93" s="125" t="s">
        <v>10</v>
      </c>
      <c r="W93" s="173" t="s">
        <v>10</v>
      </c>
      <c r="X93" s="187" t="s">
        <v>357</v>
      </c>
      <c r="Y93" s="125" t="s">
        <v>357</v>
      </c>
      <c r="Z93" s="125" t="s">
        <v>357</v>
      </c>
      <c r="AA93" s="125" t="s">
        <v>10</v>
      </c>
      <c r="AB93" s="125" t="s">
        <v>10</v>
      </c>
      <c r="AC93" s="125" t="s">
        <v>10</v>
      </c>
      <c r="AD93" s="125" t="s">
        <v>10</v>
      </c>
      <c r="AE93" s="125" t="s">
        <v>10</v>
      </c>
      <c r="AF93" s="125" t="s">
        <v>10</v>
      </c>
      <c r="AG93" s="173" t="s">
        <v>10</v>
      </c>
      <c r="AH93" s="189" t="s">
        <v>661</v>
      </c>
      <c r="AI93" s="162"/>
      <c r="AJ93" s="232" t="s">
        <v>1663</v>
      </c>
      <c r="AK93" s="232" t="s">
        <v>1663</v>
      </c>
      <c r="AL93" s="232" t="s">
        <v>1663</v>
      </c>
      <c r="AM93" s="232" t="s">
        <v>1663</v>
      </c>
      <c r="AN93" s="232" t="s">
        <v>1663</v>
      </c>
      <c r="AO93" s="232" t="s">
        <v>1663</v>
      </c>
      <c r="AP93" s="162"/>
      <c r="AQ93" s="162"/>
      <c r="AR93" s="162"/>
      <c r="AS93" s="162"/>
      <c r="AT93" s="232" t="s">
        <v>1663</v>
      </c>
      <c r="AU93" s="232" t="s">
        <v>1663</v>
      </c>
      <c r="AV93" s="232" t="s">
        <v>1663</v>
      </c>
      <c r="AW93" s="162"/>
      <c r="AX93" s="162"/>
      <c r="AY93" s="162"/>
      <c r="AZ93" s="162"/>
      <c r="BA93" s="162"/>
      <c r="BB93" s="162"/>
      <c r="BC93" s="162"/>
      <c r="BD93" s="242" t="s">
        <v>1665</v>
      </c>
      <c r="BE93" s="178">
        <v>4</v>
      </c>
      <c r="BF93" s="125" t="s">
        <v>328</v>
      </c>
      <c r="BG93" s="125" t="s">
        <v>328</v>
      </c>
      <c r="BH93" s="125" t="s">
        <v>328</v>
      </c>
      <c r="BI93" s="179" t="s">
        <v>1175</v>
      </c>
      <c r="BJ93" s="40" t="s">
        <v>1394</v>
      </c>
      <c r="BK93" s="180" t="s">
        <v>662</v>
      </c>
      <c r="BL93" s="178">
        <v>2</v>
      </c>
      <c r="BM93" s="125" t="s">
        <v>596</v>
      </c>
      <c r="BN93" s="125" t="s">
        <v>12</v>
      </c>
      <c r="BO93" s="125" t="s">
        <v>597</v>
      </c>
      <c r="BP93" s="181"/>
      <c r="BQ93" s="181">
        <v>44992</v>
      </c>
      <c r="BR93" s="181">
        <v>46752</v>
      </c>
      <c r="BS93" s="182">
        <f ca="1">+(REFERENCEMENT_FACADE[[#This Row],[AVIS LIMITE AU / VALIDITE]]&gt;=TODAY())*1</f>
        <v>1</v>
      </c>
      <c r="BT93" s="125" t="s">
        <v>9</v>
      </c>
      <c r="BU93" s="125" t="str">
        <f ca="1">IF(REFERENCEMENT_FACADE[[#This Row],[ -&gt; AT/DTA : Sur liste verte C2p (OUI/NON)
-&gt; ATex (Avis favorable / Avis défavorable)
-&gt; Autre : SO]]&lt;&gt;"",IF(AND(OR(REFERENCEMENT_FACADE[[#This Row],[ -&gt; AT/DTA : Sur liste verte C2p (OUI/NON)
-&gt; ATex (Avis favorable / Avis défavorable)
-&gt; Autre : SO]]="OUI",REFERENCEMENT_FACADE[[#This Row],[ -&gt; AT/DTA : Sur liste verte C2p (OUI/NON)
-&gt; ATex (Avis favorable / Avis défavorable)
-&gt; Autre : SO]]="FAVORABLE",REFERENCEMENT_FACADE[[#This Row],[ -&gt; AT/DTA : Sur liste verte C2p (OUI/NON)
-&gt; ATex (Avis favorable / Avis défavorable)
-&gt; Autre : SO]]="SO
(DTU)",REFERENCEMENT_FACADE[[#This Row],[ -&gt; AT/DTA : Sur liste verte C2p (OUI/NON)
-&gt; ATex (Avis favorable / Avis défavorable)
-&gt; Autre : SO]]="SO 
(RECO -RAGE)",REFERENCEMENT_FACADE[[#This Row],[ -&gt; AT/DTA : Sur liste verte C2p (OUI/NON)
-&gt; ATex (Avis favorable / Avis défavorable)
-&gt; Autre : SO]]="OUI AVEC UN SUIVI DU RETOUR D'EXPERIENCE",
REFERENCEMENT_FACADE[[#This Row],[ -&gt; AT/DTA : Sur liste verte C2p (OUI/NON)
-&gt; ATex (Avis favorable / Avis défavorable)
-&gt; Autre : SO]]="SO 
(RP)"),REFERENCEMENT_FACADE[[#This Row],[VALIDITE]]=1),"TC",IF(REFERENCEMENT_FACADE[[#This Row],[VALIDITE]]=0,"TNC"&amp;CHAR(10)&amp;"(L'évaluation technique n'est plus valide)",IF(REFERENCEMENT_FACADE[[#This Row],[TYPE DE DOCUMENT DE REFERENCE]]="Appréciation Technique de Transition","TNC"&amp;CHAR(10)&amp;"(Les Appréciations Techniques de Transition ne sont pas reconnues en technique courante)",IF(REFERENCEMENT_FACADE[[#This Row],[ -&gt; AT/DTA : Sur liste verte C2p (OUI/NON)
-&gt; ATex (Avis favorable / Avis défavorable)
-&gt; Autre : SO]]="NON (EVALUATION RECENTE)","TNC"&amp;CHAR(10)&amp;"(Non sur liste verte de la C2p à date de référencement / EVALUATION RECENTE)","TNC"&amp;CHAR(10)&amp;"(N'est pas sur liste verte de la C2p à date du référencement)")))))</f>
        <v>TC</v>
      </c>
      <c r="BV93" s="173" t="s">
        <v>1378</v>
      </c>
      <c r="BW93" s="178" t="s">
        <v>658</v>
      </c>
      <c r="BX93" s="125" t="s">
        <v>659</v>
      </c>
      <c r="BY93" s="173"/>
      <c r="BZ93" s="183" t="s">
        <v>660</v>
      </c>
      <c r="CA93" s="184" t="s">
        <v>638</v>
      </c>
      <c r="CB93" s="184"/>
      <c r="CC93" s="127" t="str">
        <f>IF(OR(REFERENCEMENT_FACADE[[#This Row],[TYPE DE DOCUMENT DE REFERENCE]]="Document Technique d'Application (DTA)",REFERENCEMENT_FACADE[[#This Row],[TYPE DE DOCUMENT DE REFERENCE]]="Avis Technique"),CONCATENATE("https://evaluation.cstb.fr/fr/avis-technique/detail/",SUBSTITUTE(REFERENCEMENT_FACADE[[#This Row],[REF]],"/","-"),"/"),IF(REFERENCEMENT_FACADE[[#This Row],[TYPE DE DOCUMENT DE REFERENCE]]=("Appréciation Technique d'Expérimentation (ATEx cas a)"),CONCATENATE("https://evaluation.cstb.fr/fr/appreciation-technique-expertise-atex/detail/",SUBSTITUTE(REFERENCEMENT_FACADE[[#This Row],[REF]],"_","-"),"/"),CONCATENATE("https://evaluation.cstb.fr/fr/appreciation-technique-transition-att/download/att-",SUBSTITUTE(SUBSTITUTE(REFERENCEMENT_FACADE[[#This Row],[REF]],"/","-"),"_","-"),"/")))</f>
        <v>https://evaluation.cstb.fr/fr/avis-technique/detail/2.1-14-1636_V2/</v>
      </c>
      <c r="CD93" s="127" t="s">
        <v>760</v>
      </c>
      <c r="CE93" s="127" t="str">
        <f>CONCATENATE(IF(REFERENCEMENT_FACADE[[#This Row],[Ancienne version]]=""," ",CONCATENATE(IF(OR(REFERENCEMENT_FACADE[[#This Row],[TYPE DE DOCUMENT DE REFERENCE]]="Avis Technique",REFERENCEMENT_FACADE[[#This Row],[TYPE DE DOCUMENT DE REFERENCE]]="ATEx"),"L'","Le "),REFERENCEMENT_FACADE[[#This Row],[TYPE DE DOCUMENT DE REFERENCE]]," n°",REFERENCEMENT_FACADE[[#This Row],[REF]]," annule et remplace ",IF(OR(REFERENCEMENT_FACADE[[#This Row],[TYPE DE DOCUMENT DE REFERENCE]]="Avis Technique",REFERENCEMENT_FACADE[[#This Row],[TYPE DE DOCUMENT DE REFERENCE]]="ATEx"),"l' ","le "),REFERENCEMENT_FACADE[[#This Row],[TYPE DE DOCUMENT DE REFERENCE]]," n° ",REFERENCEMENT_FACADE[[#This Row],[Ancienne version]])),
IF(AND(REFERENCEMENT_FACADE[[#This Row],[Ancienne version]]&lt;&gt;"",REFERENCEMENT_FACADE[[#This Row],[ -&gt; AT/DTA : Sur liste verte C2p (OUI/NON)
-&gt; ATex (Avis favorable / Avis défavorable)
-&gt; Autre : SO]]="OUI"),CHAR(10),""),
IF(REFERENCEMENT_FACADE[[#This Row],[ -&gt; AT/DTA : Sur liste verte C2p (OUI/NON)
-&gt; ATex (Avis favorable / Avis défavorable)
-&gt; Autre : SO]]="OUI","Sur liste verte de la C2p à la date du référencement",""))</f>
        <v>L'Avis Technique n°2.1/14-1636_V2 annule et remplace l' Avis Technique n° 2.1/14-1636_V1.1
Sur liste verte de la C2p à la date du référencement</v>
      </c>
      <c r="CF93" s="127" t="str">
        <f>IF((SUPP_VISE=LISTES!$Q$2),REFERENCEMENT_FACADE[[#This Row],[Charpente bois (NF DTU 31.1)]],
IF((SUPP_VISE=LISTES!$Q$3),REFERENCEMENT_FACADE[[#This Row],[COB (NF DTU 31.2)]],
IF((SUPP_VISE=LISTES!$Q$4),REFERENCEMENT_FACADE[[#This Row],[FOB (NF DTU 31.4)]],
IF((SUPP_VISE=LISTES!$Q$5),REFERENCEMENT_FACADE[[#This Row],[FOB (Sous AT/DTA/ATEx)]],
IF((SUPP_VISE=LISTES!$Q$6),REFERENCEMENT_FACADE[[#This Row],[FOB (NF DTU 31.4 et/ou Sous AT/DTA/Atex)]],
IF((SUPP_VISE=LISTES!$Q$7),REFERENCEMENT_FACADE[[#This Row],[CLT (Sous AT/DTA)]],"ERREUR"))))))</f>
        <v>ERREUR</v>
      </c>
      <c r="CG93" s="127" t="str">
        <f>IF((HAUT_VISEE&lt;=6),IF(OR(MID(SITUA_VISEE,1,1)="a",MID(SITUA_VISEE,1,1)="b",MID(SITUA_VISEE,1,1)="c"),REFERENCEMENT_FACADE[[#This Row],[≤ 6 m (situation a à c)]],REFERENCEMENT_FACADE[[#This Row],[≤ 6 m (situation d)]]),
IF(AND(6&lt;HAUT_VISEE,HAUT_VISEE&lt;=9),IF(OR(MID(SITUA_VISEE,1,1)="a",MID(SITUA_VISEE,1,1)="b",MID(SITUA_VISEE,1,1)="c"),REFERENCEMENT_FACADE[[#This Row],[≤ 9 m (situation a à c)]],REFERENCEMENT_FACADE[[#This Row],[≤ 9 m (situation d)]]),
IF(AND(9&lt;HAUT_VISEE,HAUT_VISEE&lt;=10),IF(OR(MID(SITUA_VISEE,1,1)="a",MID(SITUA_VISEE,1,1)="b",MID(SITUA_VISEE,1,1)="c"),REFERENCEMENT_FACADE[[#This Row],[≤ 10 m (situation a à c)]],REFERENCEMENT_FACADE[[#This Row],[≤ 10 m (situation d)]]),
IF(AND(10&lt;HAUT_VISEE,HAUT_VISEE&lt;=18),IF(OR(MID(SITUA_VISEE,1,1)="a",MID(SITUA_VISEE,1,1)="b",MID(SITUA_VISEE,1,1)="c"),REFERENCEMENT_FACADE[[#This Row],[≤ 15 m (situation a à c)]],REFERENCEMENT_FACADE[[#This Row],[≤ 15 m (situation d)]]),
IF(AND(10&lt;HAUT_VISEE,HAUT_VISEE&lt;=18),IF(OR(MID(SITUA_VISEE,1,1)="a",MID(SITUA_VISEE,1,1)="b",MID(SITUA_VISEE,1,1)="c"),REFERENCEMENT_FACADE[[#This Row],[≤ 18 m (situation a à c)]],REFERENCEMENT_FACADE[[#This Row],[≤ 18 m (situation d)]]),
IF(AND(18&lt;HAUT_VISEE,HAUT_VISEE&lt;=28),IF(OR(MID(SITUA_VISEE,1,1)="a",MID(SITUA_VISEE,1,1)="b",MID(SITUA_VISEE,1,1)="c"),REFERENCEMENT_FACADE[[#This Row],[≤ 28 m (situation a à c)]],REFERENCEMENT_FACADE[[#This Row],[≤ 28 m (situation d)]]),
IF(AND(28&lt;HAUT_VISEE,HAUT_VISEE&lt;=34),IF(OR(MID(SITUA_VISEE,1,1)="a",MID(SITUA_VISEE,1,1)="b",MID(SITUA_VISEE,1,1)="c"),REFERENCEMENT_FACADE[[#This Row],[≤ 34 m (situation a à c)]],REFERENCEMENT_FACADE[[#This Row],[≤ 34 m (situation d)]]),
IF(AND(34&lt;HAUT_VISEE,HAUT_VISEE&lt;=36),IF(OR(MID(SITUA_VISEE,1,1)="a",MID(SITUA_VISEE,1,1)="b",MID(SITUA_VISEE,1,1)="c"),REFERENCEMENT_FACADE[[#This Row],[≤ 36 m (situation a à c)]],REFERENCEMENT_FACADE[[#This Row],[≤ 36 m (situation d)]]),
IF(AND(36&lt;HAUT_VISEE,HAUT_VISEE&lt;=40),IF(OR(MID(SITUA_VISEE,1,1)="a",MID(SITUA_VISEE,1,1)="b",MID(SITUA_VISEE,1,1)="c"),REFERENCEMENT_FACADE[[#This Row],[≤ 40 m (situation a à c)]],REFERENCEMENT_FACADE[[#This Row],[≤ 40 m (situation d)]]),
IF(AND(40&lt;HAUT_VISEE,HAUT_VISEE&lt;=50),IF(OR(MID(SITUA_VISEE,1,1)="a",MID(SITUA_VISEE,1,1)="b",MID(SITUA_VISEE,1,1)="c"),REFERENCEMENT_FACADE[[#This Row],[≤ 50 m (situation a à c)]],REFERENCEMENT_FACADE[[#This Row],[≤ 50 m (situation d)]]),"ERREUR"))))))))))</f>
        <v>OUI*</v>
      </c>
      <c r="CH93" s="127">
        <f>IF(MID(SITUA_VISEE,1,1)="d",
IF(MID(REFERENCEMENT_FACADE[[#This Row],[≤ 50 m (situation d)]],1,3)="OUI",50,IF(MID(REFERENCEMENT_FACADE[[#This Row],[≤ 40 m (situation d)]],1,3)="OUI",40,IF(MID(REFERENCEMENT_FACADE[[#This Row],[≤ 36 m (situation d)]],1,3)="OUI",36,IF(MID(REFERENCEMENT_FACADE[[#This Row],[≤ 34 m (situation d)]],1,3)="OUI",34,IF(MID(REFERENCEMENT_FACADE[[#This Row],[≤ 28 m (situation d)]],1,3)="OUI",28,IF(MID(REFERENCEMENT_FACADE[[#This Row],[≤ 18 m (situation d)]],1,3)="OUI",18,IF(MID(REFERENCEMENT_FACADE[[#This Row],[≤ 15 m (situation d)]],1,3)="OUI",15,IF(MID(REFERENCEMENT_FACADE[[#This Row],[≤ 10 m (situation d)]],1,3)="OUI",10,IF(MID(REFERENCEMENT_FACADE[[#This Row],[≤ 9 m (situation d)]],1,3)="OUI",9,IF(MID(REFERENCEMENT_FACADE[[#This Row],[≤ 6 m (situation d)]],1,3)="OUI",6,"")))))))))),
IF(MID(REFERENCEMENT_FACADE[[#This Row],[≤ 50 m (situation a à c)]],1,3)="OUI",50,IF(MID(REFERENCEMENT_FACADE[[#This Row],[≤ 40 m (situation a à c)]],1,3)="OUI",40,IF(MID(REFERENCEMENT_FACADE[[#This Row],[≤ 36 m (situation a à c)]],1,3)="OUI",36,IF(MID(REFERENCEMENT_FACADE[[#This Row],[≤ 34 m (situation a à c)]],1,3)="OUI",34,IF(MID(REFERENCEMENT_FACADE[[#This Row],[≤ 28 m (situation a à c)]],1,3)="OUI",28,IF(MID(REFERENCEMENT_FACADE[[#This Row],[≤ 18 m (situation a à c)]],1,3)="OUI",18,IF(MID(REFERENCEMENT_FACADE[[#This Row],[≤ 15 m (situation a à c)]],1,3)="OUI",15,IF(MID(REFERENCEMENT_FACADE[[#This Row],[≤ 10 m (situation a à c)]],1,3)="OUI",10,IF(MID(REFERENCEMENT_FACADE[[#This Row],[≤ 9 m (situation a à c)]],1,3)="OUI",9,IF(MID(REFERENCEMENT_FACADE[[#This Row],[≤ 6 m (situation a à c)]],1,3)="OUI",6,"")))))))))))</f>
        <v>28</v>
      </c>
      <c r="CI93" s="127" t="str">
        <f>IF(RECH_CATEGORIE=TRUE,IF((CATEG_VISEE=LISTES!$O$2),REFERENCEMENT_FACADE[[#This Row],[I]],
IF((CATEG_VISEE=LISTES!$O$3),REFERENCEMENT_FACADE[[#This Row],[II]],
IF((CATEG_VISEE=LISTES!$O$4),REFERENCEMENT_FACADE[[#This Row],[III]],
IF((CATEG_VISEE=LISTES!$O$5),REFERENCEMENT_FACADE[[#This Row],[IV]],"ERREUR")))),
REFERENCEMENT_FACADE[[#This Row],[I]]&amp;CHAR(10)&amp;REFERENCEMENT_FACADE[[#This Row],[II]]&amp;CHAR(10)&amp;REFERENCEMENT_FACADE[[#This Row],[III]]&amp;CHAR(10)&amp;REFERENCEMENT_FACADE[[#This Row],[IV]])</f>
        <v>4
4**
4**
4**</v>
      </c>
      <c r="CJ93" s="127" t="str">
        <f>IF(RECH_CATEGORIE=TRUE,IF(OR(REFERENCEMENT_FACADE[[#This Row],[I]]="NC",REFERENCEMENT_FACADE[[#This Row],[II]]="NC",REFERENCEMENT_FACADE[[#This Row],[III]]="NC",REFERENCEMENT_FACADE[[#This Row],[IV]]="NC"),"ERREUR",IF(MID(ZONE_SIS_VISEE,1,1)&lt;=MID(REFERENCEMENT_FACADE[[#This Row],[IV]],1,1),REFERENCEMENT_FACADE[[#Headers],[IV]],IF(MID(ZONE_SIS_VISEE,1,1)&lt;=MID(REFERENCEMENT_FACADE[[#This Row],[III]],1,1),REFERENCEMENT_FACADE[[#Headers],[III]],IF(MID(ZONE_SIS_VISEE,1,1)&lt;=MID(REFERENCEMENT_FACADE[[#This Row],[II]],1,1),REFERENCEMENT_FACADE[[#Headers],[II]],IF(MID(ZONE_SIS_VISEE,1,1)&lt;=MID(REFERENCEMENT_FACADE[[#This Row],[I]],1,1),REFERENCEMENT_FACADE[[#Headers],[I]],""))))),
REFERENCEMENT_FACADE[[#Headers],[I]]&amp;CHAR(10)&amp;REFERENCEMENT_FACADE[[#Headers],[II]]&amp;CHAR(10)&amp;REFERENCEMENT_FACADE[[#Headers],[III]]&amp;CHAR(10)&amp;REFERENCEMENT_FACADE[[#Headers],[IV]])</f>
        <v>I
II
III
IV</v>
      </c>
      <c r="CK93" s="127" t="str">
        <f>CONCATENATE(IF(MID(REFERENCEMENT_FACADE[[#This Row],[Charpente bois (NF DTU 31.1)]],1,3)="oui",LISTES!$Q$2,""),IF(AND(MID(REFERENCEMENT_FACADE[[#This Row],[COB (NF DTU 31.2)]],1,3)="oui",MID(REFERENCEMENT_FACADE[[#This Row],[Charpente bois (NF DTU 31.1)]],1,3)="oui")," / ",""),IF(MID(REFERENCEMENT_FACADE[[#This Row],[COB (NF DTU 31.2)]],1,3)="oui",LISTES!$Q$3,""),IF(OR(AND(MID(REFERENCEMENT_FACADE[[#This Row],[COB (NF DTU 31.2)]],1,3)="oui",MID(REFERENCEMENT_FACADE[[#This Row],[FOB (NF DTU 31.4)]],1,3)="oui"),AND(MID(REFERENCEMENT_FACADE[[#This Row],[COB (NF DTU 31.2)]],1,3)="oui",MID(REFERENCEMENT_FACADE[[#This Row],[CLT (Sous AT/DTA)]],1,3)="oui"))," / ",""),IF(MID(REFERENCEMENT_FACADE[[#This Row],[FOB (NF DTU 31.4)]],1,3)="oui",LISTES!$Q$4,""),IF(AND(MID(REFERENCEMENT_FACADE[[#This Row],[CLT (Sous AT/DTA)]],1,3)="oui",MID(REFERENCEMENT_FACADE[[#This Row],[FOB (NF DTU 31.4)]],1,3)="oui")," / ",""),IF(MID(REFERENCEMENT_FACADE[[#This Row],[CLT (Sous AT/DTA)]],1,3)="oui",LISTES!$Q$7,IF(MID(REFERENCEMENT_FACADE[[#This Row],[FOB (Sous AT/DTA/ATEx)]],1,3)="oui",LISTES!$Q$5,"")))</f>
        <v>FOB (Sous AT/DTA/ATEx)</v>
      </c>
      <c r="CL93" s="127" t="str">
        <f>IF(AND(RECH_HAUTEUR=TRUE,HAUT_VISEE&lt;&gt;"",SITUA_VISEE&lt;&gt;""),IF(MID(SITUA_VISEE,1,1)="d",
IF(MID(REFERENCEMENT_FACADE[[#This Row],[≤ 50 m (situation d)]],1,3)="OUI","≤ 50 m",IF(MID(REFERENCEMENT_FACADE[[#This Row],[≤ 40 m (situation d)]],1,3)="OUI","≤ 40 m",IF(MID(REFERENCEMENT_FACADE[[#This Row],[≤ 36 m (situation d)]],1,3)="OUI","≤ 36 m",IF(MID(REFERENCEMENT_FACADE[[#This Row],[≤ 34 m (situation d)]],1,3)="OUI","≤ 34 m",IF(MID(REFERENCEMENT_FACADE[[#This Row],[≤ 28 m (situation d)]],1,3)="OUI","≤ 28 m",IF(MID(REFERENCEMENT_FACADE[[#This Row],[≤ 18 m (situation d)]],1,3)="OUI","≤ 18 m",IF(MID(REFERENCEMENT_FACADE[[#This Row],[≤ 15 m (situation d)]],1,3)="OUI","≤ 15 m",IF(MID(REFERENCEMENT_FACADE[[#This Row],[≤ 10 m (situation d)]],1,3)="OUI","≤ 10 m",IF(MID(REFERENCEMENT_FACADE[[#This Row],[≤ 9 m (situation d)]],1,3)="OUI","≤ 9 m",IF(MID(REFERENCEMENT_FACADE[[#This Row],[≤ 6 m (situation d)]],1,3)="OUI","≤ 6 m","")))))))))),
IF(MID(REFERENCEMENT_FACADE[[#This Row],[≤ 50 m (situation a à c)]],1,3)="OUI","≤ 50 m",IF(MID(REFERENCEMENT_FACADE[[#This Row],[≤ 40 m (situation a à c)]],1,3)="OUI","≤ 40 m",IF(MID(REFERENCEMENT_FACADE[[#This Row],[≤ 36 m (situation a à c)]],1,3)="OUI","≤ 36 m",IF(MID(REFERENCEMENT_FACADE[[#This Row],[≤ 34 m (situation a à c)]],1,3)="OUI","≤ 34 m",IF(MID(REFERENCEMENT_FACADE[[#This Row],[≤ 28 m (situation a à c)]],1,3)="OUI","≤ 28 m",IF(MID(REFERENCEMENT_FACADE[[#This Row],[≤ 18 m (situation a à c)]],1,3)="OUI","≤ 18 m",IF(MID(REFERENCEMENT_FACADE[[#This Row],[≤ 15 m (situation a à c)]],1,3)="OUI","≤ 15 m",IF(MID(REFERENCEMENT_FACADE[[#This Row],[≤ 10 m (situation a à c)]],1,3)="OUI","≤ 10 m",IF(MID(REFERENCEMENT_FACADE[[#This Row],[≤ 9 m (situation a à c)]],1,3)="OUI","≤ 9 m",IF(MID(REFERENCEMENT_FACADE[[#This Row],[≤ 6 m (situation a à c)]],1,3)="OUI","≤ 6 m",""))))))))))),
CONCATENATE(IF(MID(REFERENCEMENT_FACADE[[#This Row],[≤ 50 m (situation a à c)]],1,3)="OUI","(Situation a à c) h≤ 50 m"&amp;CHAR(10),IF(MID(REFERENCEMENT_FACADE[[#This Row],[≤ 40 m (situation a à c)]],1,3)="OUI","(Situation a à c) h≤ 40 m"&amp;CHAR(10),IF(MID(REFERENCEMENT_FACADE[[#This Row],[≤ 36 m (situation a à c)]],1,3)="OUI","(Situation a à c) h≤ 36 m"&amp;CHAR(10),IF(MID(REFERENCEMENT_FACADE[[#This Row],[≤ 34 m (situation a à c)]],1,3)="OUI","(Situation a à c) h≤ 34 m"&amp;CHAR(10),IF(MID(REFERENCEMENT_FACADE[[#This Row],[≤ 28 m (situation a à c)]],1,3)="OUI","(Situation a à c) h≤ 28 m"&amp;CHAR(10),IF(MID(REFERENCEMENT_FACADE[[#This Row],[≤ 18 m (situation a à c)]],1,3)="OUI","(Situation a à c) h≤ 18 m"&amp;CHAR(10),IF(MID(REFERENCEMENT_FACADE[[#This Row],[≤ 15 m (situation a à c)]],1,3)="OUI","(Situation a à c) h≤ 15 m"&amp;CHAR(10),IF(MID(REFERENCEMENT_FACADE[[#This Row],[≤ 10 m (situation a à c)]],1,3)="OUI","(Situation a à c) h≤ 10 m"&amp;CHAR(10),IF(MID(REFERENCEMENT_FACADE[[#This Row],[≤ 9 m (situation a à c)]],1,3)="OUI","(Situation a à c) h≤ 9 m"&amp;CHAR(10),IF(MID(REFERENCEMENT_FACADE[[#This Row],[≤ 6 m (situation a à c)]],1,3)="OUI","(Situation a à c) h≤ 6 m"&amp;CHAR(10),"")))))))))),IF(MID(REFERENCEMENT_FACADE[[#This Row],[≤ 50 m (situation d)]],1,3)="OUI","(Situation d) h≤ 50 m",IF(MID(REFERENCEMENT_FACADE[[#This Row],[≤ 40 m (situation d)]],1,3)="OUI","(Situation d) h≤ 40 m",IF(MID(REFERENCEMENT_FACADE[[#This Row],[≤ 36 m (situation d)]],1,3)="OUI","(Situation d) h≤ 36 m",IF(MID(REFERENCEMENT_FACADE[[#This Row],[≤ 34 m (situation d)]],1,3)="OUI","(Situation d) h≤ 34 m",IF(MID(REFERENCEMENT_FACADE[[#This Row],[≤ 28 m (situation d)]],1,3)="OUI","(Situation d) h≤ 28 m",IF(MID(REFERENCEMENT_FACADE[[#This Row],[≤ 18 m (situation d)]],1,3)="OUI","(Situation d) h≤ 18 m",IF(MID(REFERENCEMENT_FACADE[[#This Row],[≤ 15 m (situation d)]],1,3)="OUI","(Situation d) h≤ 15 m",IF(MID(REFERENCEMENT_FACADE[[#This Row],[≤ 10 m (situation d)]],1,3)="OUI","(Situation d) h≤ 10 m",IF(MID(REFERENCEMENT_FACADE[[#This Row],[≤ 9 m (situation d)]],1,3)="OUI","(Situation d) h≤ 9 m",IF(MID(REFERENCEMENT_FACADE[[#This Row],[≤ 6 m (situation d)]],1,3)="OUI","(Situation d) h≤ 6 m",""))))))))))))</f>
        <v>(Situation a à c) h≤ 28 m
(Situation d) h≤ 10 m</v>
      </c>
      <c r="CM93" s="127" t="str">
        <f>IF(OR(RECH_HAUTEUR=FALSE,HAUT_VISEE="",SITUA_VISEE=""),REFERENCEMENT_FACADE[[#This Row],[Cas où rien n''est sélectionné en hauteur]],
IF((HAUT_VISEE&lt;=6),IF(OR(MID(SITUA_VISEE,1,1)="a",MID(SITUA_VISEE,1,1)="b",MID(SITUA_VISEE,1,1)="c"),REFERENCEMENT_FACADE[[#This Row],[≤ 6 m (a à c)]],REFERENCEMENT_FACADE[[#This Row],[≤ 6 m (d)]]),
IF(AND(6&lt;HAUT_VISEE,HAUT_VISEE&lt;=9),IF(OR(MID(SITUA_VISEE,1,1)="a",MID(SITUA_VISEE,1,1)="b",MID(SITUA_VISEE,1,1)="c"),REFERENCEMENT_FACADE[[#This Row],[≤ 9 m (a à c)]],REFERENCEMENT_FACADE[[#This Row],[≤ 9 m (d)]]),
IF(AND(9&lt;HAUT_VISEE,HAUT_VISEE&lt;=10),IF(OR(MID(SITUA_VISEE,1,1)="a",MID(SITUA_VISEE,1,1)="b",MID(SITUA_VISEE,1,1)="c"),REFERENCEMENT_FACADE[[#This Row],[≤ 10 m (a à c)]],REFERENCEMENT_FACADE[[#This Row],[≤ 10 m (d)]]),
IF(AND(10&lt;HAUT_VISEE,HAUT_VISEE&lt;=18),IF(OR(MID(SITUA_VISEE,1,1)="a",MID(SITUA_VISEE,1,1)="b",MID(SITUA_VISEE,1,1)="c"),REFERENCEMENT_FACADE[[#This Row],[≤ 18 m (a à c)]],REFERENCEMENT_FACADE[[#This Row],[≤ 18 m (d)]]),
IF(AND(18&lt;HAUT_VISEE,HAUT_VISEE&lt;=28),IF(OR(MID(SITUA_VISEE,1,1)="a",MID(SITUA_VISEE,1,1)="b",MID(SITUA_VISEE,1,1)="c"),REFERENCEMENT_FACADE[[#This Row],[≤ 28 m (a à c)]],REFERENCEMENT_FACADE[[#This Row],[≤ 28 m (d)]]),
IF(AND(28&lt;HAUT_VISEE,HAUT_VISEE&lt;=34),IF(OR(MID(SITUA_VISEE,1,1)="a",MID(SITUA_VISEE,1,1)="b",MID(SITUA_VISEE,1,1)="c"),REFERENCEMENT_FACADE[[#This Row],[≤ 34 m (a à c)]],REFERENCEMENT_FACADE[[#This Row],[≤ 34 m (d)]]),
IF(AND(34&lt;HAUT_VISEE,HAUT_VISEE&lt;=36),IF(OR(MID(SITUA_VISEE,1,1)="a",MID(SITUA_VISEE,1,1)="b",MID(SITUA_VISEE,1,1)="c"),REFERENCEMENT_FACADE[[#This Row],[≤ 36 m (a à c)]],REFERENCEMENT_FACADE[[#This Row],[≤ 36 m (d)]]),
IF(AND(36&lt;HAUT_VISEE,HAUT_VISEE&lt;=40),IF(OR(MID(SITUA_VISEE,1,1)="a",MID(SITUA_VISEE,1,1)="b",MID(SITUA_VISEE,1,1)="c"),REFERENCEMENT_FACADE[[#This Row],[≤ 40 m (a à c)]],REFERENCEMENT_FACADE[[#This Row],[≤ 40 m (d)]]),
IF(AND(40&lt;HAUT_VISEE,HAUT_VISEE&lt;=50),IF(OR(MID(SITUA_VISEE,1,1)="a",MID(SITUA_VISEE,1,1)="b",MID(SITUA_VISEE,1,1)="c"),REFERENCEMENT_FACADE[[#This Row],[≤ 50 m (a à c)]],REFERENCEMENT_FACADE[[#This Row],[≤ 50 m (d)]])))))))))))</f>
        <v xml:space="preserve"> - Comme mentionné au §2.4.6 de l’Avis technique, la limite de hauteur du domaine d’emploi indiquée ci-contre correspond au domaine d’emploi le plus restreint entre celui du PANOBLOC et celui du revêtement extérieur. Le Panobloc pouvant être utilisé en façade jusqu’en 4ième famille pour des bâtiments d’habitation et jusqu’à une hauteur de plancher bas de dernier niveau de 28m pour les ERP et ERT, et comme le référentiel de la famille de revêtement extérieur ci-contre vise des hauteurs moindre, c’est donc le référentiel du revêtement qui limite le domaine d’emploi.
Nb : Le critère de recherche par hauteur n'étant pas coché ou les données (hauteur ou situation) n'étant pas saisies, l'utilisateur est alerté qu'il peut exister des limites de hauteurs et des dispositions particulières données dans le référentiel technique du procédé qui ne sont pas affichées. 
Le logiciel peut les faire apparaitre, pour ce faire : 
 - la case de recherche en fonction de la hauteur doit être cochée ;
 - les données de hauteur ET de situation du bâtiment doivent être saisies.</v>
      </c>
      <c r="CN93" s="185">
        <f ca="1">REFERENCEMENT_FACADE[[#This Row],[VALIDITE]]</f>
        <v>1</v>
      </c>
      <c r="CO93" s="127">
        <f>IF(RECH_SUPPORT=TRUE,IF(MID(REFERENCEMENT_FACADE[[#This Row],[Colonne support visé]],1,3)="OUI",1,IF(OR(MID(REFERENCEMENT_FACADE[[#This Row],[Colonne support visé]],1,3)="non",MID(REFERENCEMENT_FACADE[[#This Row],[Colonne support visé]],1,2)="SO"),0,0)),1)</f>
        <v>1</v>
      </c>
      <c r="CP93" s="127">
        <f>IF(RECH_HAUTEUR=FALSE,1,IF(AND(MID(REFERENCEMENT_FACADE[[#This Row],[Colonne situation visé]],1,3)="oui",HAUT_VISEE&lt;=REFERENCEMENT_FACADE[[#This Row],[LIMITATION DE HAUTEUR DE FACADE]],HAUT_VISEE&lt;&gt;"",SITUA_VISEE&lt;&gt;""),1,IF(MID(REFERENCEMENT_FACADE[[#This Row],[Colonne situation visé]],1,3)="non",0,"ERREUR")))</f>
        <v>1</v>
      </c>
      <c r="CQ93" s="127">
        <f>IF(RECH_CATEGORIE=FALSE,1,IF(REFERENCEMENT_FACADE[[#This Row],[Colonne catégorie visée]]="ERREUR",0,IF(AND(RECH_CATEGORIE=TRUE,MATCH(VALUE(LEFT(REFERENCEMENT_FACADE[[#This Row],[Colonne zone visée]],1)),LISTE_ZONE_SISMIQUE,0)&gt;=MATCH(ZONE_SIS_VISEE,LISTE_ZONE_SISMIQUE,0),MATCH(REFERENCEMENT_FACADE[[#This Row],[Colonne catégorie visée]],LISTE_CATEGORIE_BATIMENT,0)&gt;=MATCH(CATEG_VISEE,LISTE_CATEGORIE_BATIMENT,0)),1,0)))</f>
        <v>1</v>
      </c>
      <c r="CR93" s="127">
        <f ca="1">IF(REFERENCEMENT_FACADE[[#This Row],[Eligibilité procédé]]&lt;&gt;0,COUNTIF(REFERENCEMENT_FACADE[Eligibilité procédé],"&lt;="&amp;REFERENCEMENT_FACADE[[#This Row],[Eligibilité procédé]])-COUNTIF(REFERENCEMENT_FACADE[Eligibilité procédé],"=0"),ROWS(REFERENCEMENT_FACADE[Ordre]))</f>
        <v>70</v>
      </c>
      <c r="CS93" s="127">
        <f ca="1">IF(COUNTIF((REFERENCEMENT_FACADE[[#This Row],[Validité]:[zone de simicité]]),"&lt;&gt;"&amp;"")=SUM(REFERENCEMENT_FACADE[[#This Row],[Validité]:[zone de simicité]]),ROW(REFERENCEMENT_FACADE[[#This Row],[zone de simicité]]),"")</f>
        <v>93</v>
      </c>
      <c r="CT93" s="48" t="str">
        <f>CONCATENATE(REFERENCEMENT_FACADE[[#This Row],[TYPE DE DOCUMENT DE REFERENCE]]," ",REFERENCEMENT_FACADE[[#This Row],[REF]]," du procédé ",REFERENCEMENT_FACADE[[#This Row],[NOM COMMERCIAL DU PROCEDE]]," : vise la pose sur : ",IF(MID(REFERENCEMENT_FACADE[[#This Row],[COB (NF DTU 31.2)]],1,3)="OUI","COB (NF DTU 31.2) ; ",""),IF(MID(REFERENCEMENT_FACADE[[#This Row],[CLT (Sous AT/DTA)]],1,3)="OUI","CLT (Sous AT/DTA)) ; ",""),IF(MID(REFERENCEMENT_FACADE[[#This Row],[FOB (NF DTU 31.4)]],1,3)="OUI","FOB (NF DTU 31.4) ; ",""),IF(MID(REFERENCEMENT_FACADE[[#This Row],[FOB (Sous AT/DTA/ATEx)]],1,3)="OUI","FOB (Sous AT/DTA/ATEx) ; ",""),"pour une hauteur max de ",REFERENCEMENT_FACADE[[#This Row],[LIMITATION DE HAUTEUR DE FACADE]],"m")</f>
        <v>Avis Technique 2.1/14-1636_V2 du procédé Façade PANOBLOC : vise la pose sur : FOB (Sous AT/DTA/ATEx) ; pour une hauteur max de 28m</v>
      </c>
    </row>
    <row r="94" spans="1:98" s="5" customFormat="1" ht="216" x14ac:dyDescent="0.3">
      <c r="A94" s="141">
        <v>45085</v>
      </c>
      <c r="B94" s="43" t="s">
        <v>124</v>
      </c>
      <c r="C94" s="125" t="s">
        <v>137</v>
      </c>
      <c r="D94" s="43" t="s">
        <v>1711</v>
      </c>
      <c r="E94" s="43" t="s">
        <v>1409</v>
      </c>
      <c r="F94" s="43" t="s">
        <v>1044</v>
      </c>
      <c r="G94" s="44" t="s">
        <v>1493</v>
      </c>
      <c r="H94" s="52" t="s">
        <v>27</v>
      </c>
      <c r="I94" s="82" t="s">
        <v>9</v>
      </c>
      <c r="J94" s="39" t="s">
        <v>10</v>
      </c>
      <c r="K94" s="39" t="s">
        <v>10</v>
      </c>
      <c r="L94" s="68" t="str">
        <f>IF(REFERENCEMENT_FACADE[[#This Row],[Charpente bois (NF DTU 31.1)]]="OUI","SO",IF(OR(REFERENCEMENT_FACADE[[#This Row],[FOB (Sous AT/DTA/ATEx)]]="OUI",REFERENCEMENT_FACADE[[#This Row],[FOB (NF DTU 31.4)]]="OUI"),"OUI","SO"))</f>
        <v>SO</v>
      </c>
      <c r="M94" s="65" t="s">
        <v>10</v>
      </c>
      <c r="N94" s="42" t="s">
        <v>357</v>
      </c>
      <c r="O94" s="43" t="s">
        <v>357</v>
      </c>
      <c r="P94" s="43" t="s">
        <v>10</v>
      </c>
      <c r="Q94" s="43" t="s">
        <v>10</v>
      </c>
      <c r="R94" s="43" t="s">
        <v>10</v>
      </c>
      <c r="S94" s="43" t="s">
        <v>10</v>
      </c>
      <c r="T94" s="43" t="s">
        <v>10</v>
      </c>
      <c r="U94" s="43" t="s">
        <v>10</v>
      </c>
      <c r="V94" s="43" t="s">
        <v>10</v>
      </c>
      <c r="W94" s="44" t="s">
        <v>10</v>
      </c>
      <c r="X94" s="45" t="s">
        <v>357</v>
      </c>
      <c r="Y94" s="43" t="s">
        <v>10</v>
      </c>
      <c r="Z94" s="43" t="s">
        <v>10</v>
      </c>
      <c r="AA94" s="43" t="s">
        <v>10</v>
      </c>
      <c r="AB94" s="43" t="s">
        <v>10</v>
      </c>
      <c r="AC94" s="43" t="s">
        <v>10</v>
      </c>
      <c r="AD94" s="43" t="s">
        <v>10</v>
      </c>
      <c r="AE94" s="43" t="s">
        <v>10</v>
      </c>
      <c r="AF94" s="43" t="s">
        <v>10</v>
      </c>
      <c r="AG94" s="44" t="s">
        <v>10</v>
      </c>
      <c r="AH94" s="163"/>
      <c r="AI94" s="164"/>
      <c r="AJ94" s="120" t="s">
        <v>1738</v>
      </c>
      <c r="AK94" s="120" t="s">
        <v>1738</v>
      </c>
      <c r="AL94" s="83"/>
      <c r="AM94" s="83"/>
      <c r="AN94" s="83"/>
      <c r="AO94" s="41"/>
      <c r="AP94" s="41"/>
      <c r="AQ94" s="41"/>
      <c r="AR94" s="41"/>
      <c r="AS94" s="41"/>
      <c r="AT94" s="120" t="s">
        <v>1738</v>
      </c>
      <c r="AU94" s="83"/>
      <c r="AV94" s="83"/>
      <c r="AW94" s="41"/>
      <c r="AX94" s="41"/>
      <c r="AY94" s="41"/>
      <c r="AZ94" s="41"/>
      <c r="BA94" s="41"/>
      <c r="BB94" s="41"/>
      <c r="BC94" s="41"/>
      <c r="BD94" s="84" t="s">
        <v>1408</v>
      </c>
      <c r="BE94" s="42">
        <v>4</v>
      </c>
      <c r="BF94" s="43" t="s">
        <v>328</v>
      </c>
      <c r="BG94" s="43" t="s">
        <v>328</v>
      </c>
      <c r="BH94" s="43">
        <v>1</v>
      </c>
      <c r="BI94" s="84" t="s">
        <v>1046</v>
      </c>
      <c r="BJ94" s="40" t="s">
        <v>1394</v>
      </c>
      <c r="BK94" s="158" t="s">
        <v>682</v>
      </c>
      <c r="BL94" s="42">
        <v>0</v>
      </c>
      <c r="BM94" s="43" t="s">
        <v>1045</v>
      </c>
      <c r="BN94" s="43" t="s">
        <v>505</v>
      </c>
      <c r="BO94" s="43" t="s">
        <v>961</v>
      </c>
      <c r="BP94" s="81"/>
      <c r="BQ94" s="81">
        <v>44860</v>
      </c>
      <c r="BR94" s="81">
        <v>45956</v>
      </c>
      <c r="BS94" s="123">
        <f ca="1">+(REFERENCEMENT_FACADE[[#This Row],[AVIS LIMITE AU / VALIDITE]]&gt;=TODAY())*1</f>
        <v>1</v>
      </c>
      <c r="BT94" s="81" t="s">
        <v>28</v>
      </c>
      <c r="BU94" s="43" t="str">
        <f ca="1">IF(REFERENCEMENT_FACADE[[#This Row],[ -&gt; AT/DTA : Sur liste verte C2p (OUI/NON)
-&gt; ATex (Avis favorable / Avis défavorable)
-&gt; Autre : SO]]&lt;&gt;"",IF(AND(OR(REFERENCEMENT_FACADE[[#This Row],[ -&gt; AT/DTA : Sur liste verte C2p (OUI/NON)
-&gt; ATex (Avis favorable / Avis défavorable)
-&gt; Autre : SO]]="OUI",REFERENCEMENT_FACADE[[#This Row],[ -&gt; AT/DTA : Sur liste verte C2p (OUI/NON)
-&gt; ATex (Avis favorable / Avis défavorable)
-&gt; Autre : SO]]="FAVORABLE",REFERENCEMENT_FACADE[[#This Row],[ -&gt; AT/DTA : Sur liste verte C2p (OUI/NON)
-&gt; ATex (Avis favorable / Avis défavorable)
-&gt; Autre : SO]]="SO
(DTU)",REFERENCEMENT_FACADE[[#This Row],[ -&gt; AT/DTA : Sur liste verte C2p (OUI/NON)
-&gt; ATex (Avis favorable / Avis défavorable)
-&gt; Autre : SO]]="SO 
(RECO -RAGE)",REFERENCEMENT_FACADE[[#This Row],[ -&gt; AT/DTA : Sur liste verte C2p (OUI/NON)
-&gt; ATex (Avis favorable / Avis défavorable)
-&gt; Autre : SO]]="OUI AVEC UN SUIVI DU RETOUR D'EXPERIENCE",
REFERENCEMENT_FACADE[[#This Row],[ -&gt; AT/DTA : Sur liste verte C2p (OUI/NON)
-&gt; ATex (Avis favorable / Avis défavorable)
-&gt; Autre : SO]]="SO 
(RP)"),REFERENCEMENT_FACADE[[#This Row],[VALIDITE]]=1),"TC",IF(REFERENCEMENT_FACADE[[#This Row],[VALIDITE]]=0,"TNC"&amp;CHAR(10)&amp;"(L'évaluation technique n'est plus valide)",IF(REFERENCEMENT_FACADE[[#This Row],[TYPE DE DOCUMENT DE REFERENCE]]="Appréciation Technique de Transition","TNC"&amp;CHAR(10)&amp;"(Les Appréciations Techniques de Transition ne sont pas reconnues en technique courante)",IF(REFERENCEMENT_FACADE[[#This Row],[ -&gt; AT/DTA : Sur liste verte C2p (OUI/NON)
-&gt; ATex (Avis favorable / Avis défavorable)
-&gt; Autre : SO]]="NON (EVALUATION RECENTE)","TNC"&amp;CHAR(10)&amp;"(Non sur liste verte de la C2p à date de référencement / EVALUATION RECENTE)","TNC"&amp;CHAR(10)&amp;"(N'est pas sur liste verte de la C2p à date du référencement)")))))</f>
        <v>TC</v>
      </c>
      <c r="BV94" s="44" t="s">
        <v>1380</v>
      </c>
      <c r="BW94" s="42"/>
      <c r="BX94" s="43"/>
      <c r="BY94" s="44"/>
      <c r="BZ94" s="58" t="s">
        <v>932</v>
      </c>
      <c r="CA94" s="134" t="s">
        <v>1076</v>
      </c>
      <c r="CB94" s="140"/>
      <c r="CC94" s="48" t="str">
        <f>IF(OR(REFERENCEMENT_FACADE[[#This Row],[TYPE DE DOCUMENT DE REFERENCE]]="Document Technique d'Application (DTA)",REFERENCEMENT_FACADE[[#This Row],[TYPE DE DOCUMENT DE REFERENCE]]="Avis Technique"),CONCATENATE("https://evaluation.cstb.fr/fr/avis-technique/detail/",SUBSTITUTE(REFERENCEMENT_FACADE[[#This Row],[REF]],"/","-"),"/"),IF(REFERENCEMENT_FACADE[[#This Row],[TYPE DE DOCUMENT DE REFERENCE]]=("Appréciation Technique d'Expérimentation (ATEx cas a)"),CONCATENATE("https://evaluation.cstb.fr/fr/appreciation-technique-expertise-atex/detail/",SUBSTITUTE(REFERENCEMENT_FACADE[[#This Row],[REF]],"_","-"),"/"),CONCATENATE("https://evaluation.cstb.fr/fr/appreciation-technique-transition-att/download/att-",SUBSTITUTE(SUBSTITUTE(REFERENCEMENT_FACADE[[#This Row],[REF]],"/","-"),"_","-"),"/")))</f>
        <v>https://evaluation.cstb.fr/fr/appreciation-technique-expertise-atex/detail/3107-v1/</v>
      </c>
      <c r="CD94" s="48"/>
      <c r="CE94" s="48" t="str">
        <f>CONCATENATE(IF(REFERENCEMENT_FACADE[[#This Row],[Ancienne version]]=""," ",CONCATENATE(IF(OR(REFERENCEMENT_FACADE[[#This Row],[TYPE DE DOCUMENT DE REFERENCE]]="Avis Technique",REFERENCEMENT_FACADE[[#This Row],[TYPE DE DOCUMENT DE REFERENCE]]="ATEx"),"L'","Le "),REFERENCEMENT_FACADE[[#This Row],[TYPE DE DOCUMENT DE REFERENCE]]," n°",REFERENCEMENT_FACADE[[#This Row],[REF]]," annule et remplace ",IF(OR(REFERENCEMENT_FACADE[[#This Row],[TYPE DE DOCUMENT DE REFERENCE]]="Avis Technique",REFERENCEMENT_FACADE[[#This Row],[TYPE DE DOCUMENT DE REFERENCE]]="ATEx"),"l' ","le "),REFERENCEMENT_FACADE[[#This Row],[TYPE DE DOCUMENT DE REFERENCE]]," n° ",REFERENCEMENT_FACADE[[#This Row],[Ancienne version]])),
IF(AND(REFERENCEMENT_FACADE[[#This Row],[Ancienne version]]&lt;&gt;"",REFERENCEMENT_FACADE[[#This Row],[ -&gt; AT/DTA : Sur liste verte C2p (OUI/NON)
-&gt; ATex (Avis favorable / Avis défavorable)
-&gt; Autre : SO]]="OUI"),CHAR(10),""),
IF(REFERENCEMENT_FACADE[[#This Row],[ -&gt; AT/DTA : Sur liste verte C2p (OUI/NON)
-&gt; ATex (Avis favorable / Avis défavorable)
-&gt; Autre : SO]]="OUI","Sur liste verte de la C2p à la date du référencement",""))</f>
        <v xml:space="preserve"> </v>
      </c>
      <c r="CF94" s="48" t="str">
        <f>IF((SUPP_VISE=LISTES!$Q$2),REFERENCEMENT_FACADE[[#This Row],[Charpente bois (NF DTU 31.1)]],
IF((SUPP_VISE=LISTES!$Q$3),REFERENCEMENT_FACADE[[#This Row],[COB (NF DTU 31.2)]],
IF((SUPP_VISE=LISTES!$Q$4),REFERENCEMENT_FACADE[[#This Row],[FOB (NF DTU 31.4)]],
IF((SUPP_VISE=LISTES!$Q$5),REFERENCEMENT_FACADE[[#This Row],[FOB (Sous AT/DTA/ATEx)]],
IF((SUPP_VISE=LISTES!$Q$6),REFERENCEMENT_FACADE[[#This Row],[FOB (NF DTU 31.4 et/ou Sous AT/DTA/Atex)]],
IF((SUPP_VISE=LISTES!$Q$7),REFERENCEMENT_FACADE[[#This Row],[CLT (Sous AT/DTA)]],"ERREUR"))))))</f>
        <v>ERREUR</v>
      </c>
      <c r="CG94" s="48" t="str">
        <f>IF((HAUT_VISEE&lt;=6),IF(OR(MID(SITUA_VISEE,1,1)="a",MID(SITUA_VISEE,1,1)="b",MID(SITUA_VISEE,1,1)="c"),REFERENCEMENT_FACADE[[#This Row],[≤ 6 m (situation a à c)]],REFERENCEMENT_FACADE[[#This Row],[≤ 6 m (situation d)]]),
IF(AND(6&lt;HAUT_VISEE,HAUT_VISEE&lt;=9),IF(OR(MID(SITUA_VISEE,1,1)="a",MID(SITUA_VISEE,1,1)="b",MID(SITUA_VISEE,1,1)="c"),REFERENCEMENT_FACADE[[#This Row],[≤ 9 m (situation a à c)]],REFERENCEMENT_FACADE[[#This Row],[≤ 9 m (situation d)]]),
IF(AND(9&lt;HAUT_VISEE,HAUT_VISEE&lt;=10),IF(OR(MID(SITUA_VISEE,1,1)="a",MID(SITUA_VISEE,1,1)="b",MID(SITUA_VISEE,1,1)="c"),REFERENCEMENT_FACADE[[#This Row],[≤ 10 m (situation a à c)]],REFERENCEMENT_FACADE[[#This Row],[≤ 10 m (situation d)]]),
IF(AND(10&lt;HAUT_VISEE,HAUT_VISEE&lt;=18),IF(OR(MID(SITUA_VISEE,1,1)="a",MID(SITUA_VISEE,1,1)="b",MID(SITUA_VISEE,1,1)="c"),REFERENCEMENT_FACADE[[#This Row],[≤ 15 m (situation a à c)]],REFERENCEMENT_FACADE[[#This Row],[≤ 15 m (situation d)]]),
IF(AND(10&lt;HAUT_VISEE,HAUT_VISEE&lt;=18),IF(OR(MID(SITUA_VISEE,1,1)="a",MID(SITUA_VISEE,1,1)="b",MID(SITUA_VISEE,1,1)="c"),REFERENCEMENT_FACADE[[#This Row],[≤ 18 m (situation a à c)]],REFERENCEMENT_FACADE[[#This Row],[≤ 18 m (situation d)]]),
IF(AND(18&lt;HAUT_VISEE,HAUT_VISEE&lt;=28),IF(OR(MID(SITUA_VISEE,1,1)="a",MID(SITUA_VISEE,1,1)="b",MID(SITUA_VISEE,1,1)="c"),REFERENCEMENT_FACADE[[#This Row],[≤ 28 m (situation a à c)]],REFERENCEMENT_FACADE[[#This Row],[≤ 28 m (situation d)]]),
IF(AND(28&lt;HAUT_VISEE,HAUT_VISEE&lt;=34),IF(OR(MID(SITUA_VISEE,1,1)="a",MID(SITUA_VISEE,1,1)="b",MID(SITUA_VISEE,1,1)="c"),REFERENCEMENT_FACADE[[#This Row],[≤ 34 m (situation a à c)]],REFERENCEMENT_FACADE[[#This Row],[≤ 34 m (situation d)]]),
IF(AND(34&lt;HAUT_VISEE,HAUT_VISEE&lt;=36),IF(OR(MID(SITUA_VISEE,1,1)="a",MID(SITUA_VISEE,1,1)="b",MID(SITUA_VISEE,1,1)="c"),REFERENCEMENT_FACADE[[#This Row],[≤ 36 m (situation a à c)]],REFERENCEMENT_FACADE[[#This Row],[≤ 36 m (situation d)]]),
IF(AND(36&lt;HAUT_VISEE,HAUT_VISEE&lt;=40),IF(OR(MID(SITUA_VISEE,1,1)="a",MID(SITUA_VISEE,1,1)="b",MID(SITUA_VISEE,1,1)="c"),REFERENCEMENT_FACADE[[#This Row],[≤ 40 m (situation a à c)]],REFERENCEMENT_FACADE[[#This Row],[≤ 40 m (situation d)]]),
IF(AND(40&lt;HAUT_VISEE,HAUT_VISEE&lt;=50),IF(OR(MID(SITUA_VISEE,1,1)="a",MID(SITUA_VISEE,1,1)="b",MID(SITUA_VISEE,1,1)="c"),REFERENCEMENT_FACADE[[#This Row],[≤ 50 m (situation a à c)]],REFERENCEMENT_FACADE[[#This Row],[≤ 50 m (situation d)]]),"ERREUR"))))))))))</f>
        <v>OUI*</v>
      </c>
      <c r="CH94" s="48">
        <f>IF(MID(SITUA_VISEE,1,1)="d",
IF(MID(REFERENCEMENT_FACADE[[#This Row],[≤ 50 m (situation d)]],1,3)="OUI",50,IF(MID(REFERENCEMENT_FACADE[[#This Row],[≤ 40 m (situation d)]],1,3)="OUI",40,IF(MID(REFERENCEMENT_FACADE[[#This Row],[≤ 36 m (situation d)]],1,3)="OUI",36,IF(MID(REFERENCEMENT_FACADE[[#This Row],[≤ 34 m (situation d)]],1,3)="OUI",34,IF(MID(REFERENCEMENT_FACADE[[#This Row],[≤ 28 m (situation d)]],1,3)="OUI",28,IF(MID(REFERENCEMENT_FACADE[[#This Row],[≤ 18 m (situation d)]],1,3)="OUI",18,IF(MID(REFERENCEMENT_FACADE[[#This Row],[≤ 15 m (situation d)]],1,3)="OUI",15,IF(MID(REFERENCEMENT_FACADE[[#This Row],[≤ 10 m (situation d)]],1,3)="OUI",10,IF(MID(REFERENCEMENT_FACADE[[#This Row],[≤ 9 m (situation d)]],1,3)="OUI",9,IF(MID(REFERENCEMENT_FACADE[[#This Row],[≤ 6 m (situation d)]],1,3)="OUI",6,"")))))))))),
IF(MID(REFERENCEMENT_FACADE[[#This Row],[≤ 50 m (situation a à c)]],1,3)="OUI",50,IF(MID(REFERENCEMENT_FACADE[[#This Row],[≤ 40 m (situation a à c)]],1,3)="OUI",40,IF(MID(REFERENCEMENT_FACADE[[#This Row],[≤ 36 m (situation a à c)]],1,3)="OUI",36,IF(MID(REFERENCEMENT_FACADE[[#This Row],[≤ 34 m (situation a à c)]],1,3)="OUI",34,IF(MID(REFERENCEMENT_FACADE[[#This Row],[≤ 28 m (situation a à c)]],1,3)="OUI",28,IF(MID(REFERENCEMENT_FACADE[[#This Row],[≤ 18 m (situation a à c)]],1,3)="OUI",18,IF(MID(REFERENCEMENT_FACADE[[#This Row],[≤ 15 m (situation a à c)]],1,3)="OUI",15,IF(MID(REFERENCEMENT_FACADE[[#This Row],[≤ 10 m (situation a à c)]],1,3)="OUI",10,IF(MID(REFERENCEMENT_FACADE[[#This Row],[≤ 9 m (situation a à c)]],1,3)="OUI",9,IF(MID(REFERENCEMENT_FACADE[[#This Row],[≤ 6 m (situation a à c)]],1,3)="OUI",6,"")))))))))))</f>
        <v>9</v>
      </c>
      <c r="CI94" s="48" t="str">
        <f>IF(RECH_CATEGORIE=TRUE,IF((CATEG_VISEE=LISTES!$O$2),REFERENCEMENT_FACADE[[#This Row],[I]],
IF((CATEG_VISEE=LISTES!$O$3),REFERENCEMENT_FACADE[[#This Row],[II]],
IF((CATEG_VISEE=LISTES!$O$4),REFERENCEMENT_FACADE[[#This Row],[III]],
IF((CATEG_VISEE=LISTES!$O$5),REFERENCEMENT_FACADE[[#This Row],[IV]],"ERREUR")))),
REFERENCEMENT_FACADE[[#This Row],[I]]&amp;CHAR(10)&amp;REFERENCEMENT_FACADE[[#This Row],[II]]&amp;CHAR(10)&amp;REFERENCEMENT_FACADE[[#This Row],[III]]&amp;CHAR(10)&amp;REFERENCEMENT_FACADE[[#This Row],[IV]])</f>
        <v>4
4**
4**
1</v>
      </c>
      <c r="CJ94" s="48" t="str">
        <f>IF(RECH_CATEGORIE=TRUE,IF(OR(REFERENCEMENT_FACADE[[#This Row],[I]]="NC",REFERENCEMENT_FACADE[[#This Row],[II]]="NC",REFERENCEMENT_FACADE[[#This Row],[III]]="NC",REFERENCEMENT_FACADE[[#This Row],[IV]]="NC"),"ERREUR",IF(MID(ZONE_SIS_VISEE,1,1)&lt;=MID(REFERENCEMENT_FACADE[[#This Row],[IV]],1,1),REFERENCEMENT_FACADE[[#Headers],[IV]],IF(MID(ZONE_SIS_VISEE,1,1)&lt;=MID(REFERENCEMENT_FACADE[[#This Row],[III]],1,1),REFERENCEMENT_FACADE[[#Headers],[III]],IF(MID(ZONE_SIS_VISEE,1,1)&lt;=MID(REFERENCEMENT_FACADE[[#This Row],[II]],1,1),REFERENCEMENT_FACADE[[#Headers],[II]],IF(MID(ZONE_SIS_VISEE,1,1)&lt;=MID(REFERENCEMENT_FACADE[[#This Row],[I]],1,1),REFERENCEMENT_FACADE[[#Headers],[I]],""))))),
REFERENCEMENT_FACADE[[#Headers],[I]]&amp;CHAR(10)&amp;REFERENCEMENT_FACADE[[#Headers],[II]]&amp;CHAR(10)&amp;REFERENCEMENT_FACADE[[#Headers],[III]]&amp;CHAR(10)&amp;REFERENCEMENT_FACADE[[#Headers],[IV]])</f>
        <v>I
II
III
IV</v>
      </c>
      <c r="CK94" s="48" t="str">
        <f>CONCATENATE(IF(MID(REFERENCEMENT_FACADE[[#This Row],[Charpente bois (NF DTU 31.1)]],1,3)="oui",LISTES!$Q$2,""),IF(AND(MID(REFERENCEMENT_FACADE[[#This Row],[COB (NF DTU 31.2)]],1,3)="oui",MID(REFERENCEMENT_FACADE[[#This Row],[Charpente bois (NF DTU 31.1)]],1,3)="oui")," / ",""),IF(MID(REFERENCEMENT_FACADE[[#This Row],[COB (NF DTU 31.2)]],1,3)="oui",LISTES!$Q$3,""),IF(OR(AND(MID(REFERENCEMENT_FACADE[[#This Row],[COB (NF DTU 31.2)]],1,3)="oui",MID(REFERENCEMENT_FACADE[[#This Row],[FOB (NF DTU 31.4)]],1,3)="oui"),AND(MID(REFERENCEMENT_FACADE[[#This Row],[COB (NF DTU 31.2)]],1,3)="oui",MID(REFERENCEMENT_FACADE[[#This Row],[CLT (Sous AT/DTA)]],1,3)="oui"))," / ",""),IF(MID(REFERENCEMENT_FACADE[[#This Row],[FOB (NF DTU 31.4)]],1,3)="oui",LISTES!$Q$4,""),IF(AND(MID(REFERENCEMENT_FACADE[[#This Row],[CLT (Sous AT/DTA)]],1,3)="oui",MID(REFERENCEMENT_FACADE[[#This Row],[FOB (NF DTU 31.4)]],1,3)="oui")," / ",""),IF(MID(REFERENCEMENT_FACADE[[#This Row],[CLT (Sous AT/DTA)]],1,3)="oui",LISTES!$Q$7,IF(MID(REFERENCEMENT_FACADE[[#This Row],[FOB (Sous AT/DTA/ATEx)]],1,3)="oui",LISTES!$Q$5,"")))</f>
        <v>COB (NF DTU 31.2)</v>
      </c>
      <c r="CL94" s="48" t="str">
        <f>IF(AND(RECH_HAUTEUR=TRUE,HAUT_VISEE&lt;&gt;"",SITUA_VISEE&lt;&gt;""),IF(MID(SITUA_VISEE,1,1)="d",
IF(MID(REFERENCEMENT_FACADE[[#This Row],[≤ 50 m (situation d)]],1,3)="OUI","≤ 50 m",IF(MID(REFERENCEMENT_FACADE[[#This Row],[≤ 40 m (situation d)]],1,3)="OUI","≤ 40 m",IF(MID(REFERENCEMENT_FACADE[[#This Row],[≤ 36 m (situation d)]],1,3)="OUI","≤ 36 m",IF(MID(REFERENCEMENT_FACADE[[#This Row],[≤ 34 m (situation d)]],1,3)="OUI","≤ 34 m",IF(MID(REFERENCEMENT_FACADE[[#This Row],[≤ 28 m (situation d)]],1,3)="OUI","≤ 28 m",IF(MID(REFERENCEMENT_FACADE[[#This Row],[≤ 18 m (situation d)]],1,3)="OUI","≤ 18 m",IF(MID(REFERENCEMENT_FACADE[[#This Row],[≤ 15 m (situation d)]],1,3)="OUI","≤ 15 m",IF(MID(REFERENCEMENT_FACADE[[#This Row],[≤ 10 m (situation d)]],1,3)="OUI","≤ 10 m",IF(MID(REFERENCEMENT_FACADE[[#This Row],[≤ 9 m (situation d)]],1,3)="OUI","≤ 9 m",IF(MID(REFERENCEMENT_FACADE[[#This Row],[≤ 6 m (situation d)]],1,3)="OUI","≤ 6 m","")))))))))),
IF(MID(REFERENCEMENT_FACADE[[#This Row],[≤ 50 m (situation a à c)]],1,3)="OUI","≤ 50 m",IF(MID(REFERENCEMENT_FACADE[[#This Row],[≤ 40 m (situation a à c)]],1,3)="OUI","≤ 40 m",IF(MID(REFERENCEMENT_FACADE[[#This Row],[≤ 36 m (situation a à c)]],1,3)="OUI","≤ 36 m",IF(MID(REFERENCEMENT_FACADE[[#This Row],[≤ 34 m (situation a à c)]],1,3)="OUI","≤ 34 m",IF(MID(REFERENCEMENT_FACADE[[#This Row],[≤ 28 m (situation a à c)]],1,3)="OUI","≤ 28 m",IF(MID(REFERENCEMENT_FACADE[[#This Row],[≤ 18 m (situation a à c)]],1,3)="OUI","≤ 18 m",IF(MID(REFERENCEMENT_FACADE[[#This Row],[≤ 15 m (situation a à c)]],1,3)="OUI","≤ 15 m",IF(MID(REFERENCEMENT_FACADE[[#This Row],[≤ 10 m (situation a à c)]],1,3)="OUI","≤ 10 m",IF(MID(REFERENCEMENT_FACADE[[#This Row],[≤ 9 m (situation a à c)]],1,3)="OUI","≤ 9 m",IF(MID(REFERENCEMENT_FACADE[[#This Row],[≤ 6 m (situation a à c)]],1,3)="OUI","≤ 6 m",""))))))))))),
CONCATENATE(IF(MID(REFERENCEMENT_FACADE[[#This Row],[≤ 50 m (situation a à c)]],1,3)="OUI","(Situation a à c) h≤ 50 m"&amp;CHAR(10),IF(MID(REFERENCEMENT_FACADE[[#This Row],[≤ 40 m (situation a à c)]],1,3)="OUI","(Situation a à c) h≤ 40 m"&amp;CHAR(10),IF(MID(REFERENCEMENT_FACADE[[#This Row],[≤ 36 m (situation a à c)]],1,3)="OUI","(Situation a à c) h≤ 36 m"&amp;CHAR(10),IF(MID(REFERENCEMENT_FACADE[[#This Row],[≤ 34 m (situation a à c)]],1,3)="OUI","(Situation a à c) h≤ 34 m"&amp;CHAR(10),IF(MID(REFERENCEMENT_FACADE[[#This Row],[≤ 28 m (situation a à c)]],1,3)="OUI","(Situation a à c) h≤ 28 m"&amp;CHAR(10),IF(MID(REFERENCEMENT_FACADE[[#This Row],[≤ 18 m (situation a à c)]],1,3)="OUI","(Situation a à c) h≤ 18 m"&amp;CHAR(10),IF(MID(REFERENCEMENT_FACADE[[#This Row],[≤ 15 m (situation a à c)]],1,3)="OUI","(Situation a à c) h≤ 15 m"&amp;CHAR(10),IF(MID(REFERENCEMENT_FACADE[[#This Row],[≤ 10 m (situation a à c)]],1,3)="OUI","(Situation a à c) h≤ 10 m"&amp;CHAR(10),IF(MID(REFERENCEMENT_FACADE[[#This Row],[≤ 9 m (situation a à c)]],1,3)="OUI","(Situation a à c) h≤ 9 m"&amp;CHAR(10),IF(MID(REFERENCEMENT_FACADE[[#This Row],[≤ 6 m (situation a à c)]],1,3)="OUI","(Situation a à c) h≤ 6 m"&amp;CHAR(10),"")))))))))),IF(MID(REFERENCEMENT_FACADE[[#This Row],[≤ 50 m (situation d)]],1,3)="OUI","(Situation d) h≤ 50 m",IF(MID(REFERENCEMENT_FACADE[[#This Row],[≤ 40 m (situation d)]],1,3)="OUI","(Situation d) h≤ 40 m",IF(MID(REFERENCEMENT_FACADE[[#This Row],[≤ 36 m (situation d)]],1,3)="OUI","(Situation d) h≤ 36 m",IF(MID(REFERENCEMENT_FACADE[[#This Row],[≤ 34 m (situation d)]],1,3)="OUI","(Situation d) h≤ 34 m",IF(MID(REFERENCEMENT_FACADE[[#This Row],[≤ 28 m (situation d)]],1,3)="OUI","(Situation d) h≤ 28 m",IF(MID(REFERENCEMENT_FACADE[[#This Row],[≤ 18 m (situation d)]],1,3)="OUI","(Situation d) h≤ 18 m",IF(MID(REFERENCEMENT_FACADE[[#This Row],[≤ 15 m (situation d)]],1,3)="OUI","(Situation d) h≤ 15 m",IF(MID(REFERENCEMENT_FACADE[[#This Row],[≤ 10 m (situation d)]],1,3)="OUI","(Situation d) h≤ 10 m",IF(MID(REFERENCEMENT_FACADE[[#This Row],[≤ 9 m (situation d)]],1,3)="OUI","(Situation d) h≤ 9 m",IF(MID(REFERENCEMENT_FACADE[[#This Row],[≤ 6 m (situation d)]],1,3)="OUI","(Situation d) h≤ 6 m",""))))))))))))</f>
        <v>(Situation a à c) h≤ 9 m
(Situation d) h≤ 6 m</v>
      </c>
      <c r="CM94" s="48" t="str">
        <f>IF(OR(RECH_HAUTEUR=FALSE,HAUT_VISEE="",SITUA_VISEE=""),REFERENCEMENT_FACADE[[#This Row],[Cas où rien n''est sélectionné en hauteur]],
IF((HAUT_VISEE&lt;=6),IF(OR(MID(SITUA_VISEE,1,1)="a",MID(SITUA_VISEE,1,1)="b",MID(SITUA_VISEE,1,1)="c"),REFERENCEMENT_FACADE[[#This Row],[≤ 6 m (a à c)]],REFERENCEMENT_FACADE[[#This Row],[≤ 6 m (d)]]),
IF(AND(6&lt;HAUT_VISEE,HAUT_VISEE&lt;=9),IF(OR(MID(SITUA_VISEE,1,1)="a",MID(SITUA_VISEE,1,1)="b",MID(SITUA_VISEE,1,1)="c"),REFERENCEMENT_FACADE[[#This Row],[≤ 9 m (a à c)]],REFERENCEMENT_FACADE[[#This Row],[≤ 9 m (d)]]),
IF(AND(9&lt;HAUT_VISEE,HAUT_VISEE&lt;=10),IF(OR(MID(SITUA_VISEE,1,1)="a",MID(SITUA_VISEE,1,1)="b",MID(SITUA_VISEE,1,1)="c"),REFERENCEMENT_FACADE[[#This Row],[≤ 10 m (a à c)]],REFERENCEMENT_FACADE[[#This Row],[≤ 10 m (d)]]),
IF(AND(10&lt;HAUT_VISEE,HAUT_VISEE&lt;=18),IF(OR(MID(SITUA_VISEE,1,1)="a",MID(SITUA_VISEE,1,1)="b",MID(SITUA_VISEE,1,1)="c"),REFERENCEMENT_FACADE[[#This Row],[≤ 18 m (a à c)]],REFERENCEMENT_FACADE[[#This Row],[≤ 18 m (d)]]),
IF(AND(18&lt;HAUT_VISEE,HAUT_VISEE&lt;=28),IF(OR(MID(SITUA_VISEE,1,1)="a",MID(SITUA_VISEE,1,1)="b",MID(SITUA_VISEE,1,1)="c"),REFERENCEMENT_FACADE[[#This Row],[≤ 28 m (a à c)]],REFERENCEMENT_FACADE[[#This Row],[≤ 28 m (d)]]),
IF(AND(28&lt;HAUT_VISEE,HAUT_VISEE&lt;=34),IF(OR(MID(SITUA_VISEE,1,1)="a",MID(SITUA_VISEE,1,1)="b",MID(SITUA_VISEE,1,1)="c"),REFERENCEMENT_FACADE[[#This Row],[≤ 34 m (a à c)]],REFERENCEMENT_FACADE[[#This Row],[≤ 34 m (d)]]),
IF(AND(34&lt;HAUT_VISEE,HAUT_VISEE&lt;=36),IF(OR(MID(SITUA_VISEE,1,1)="a",MID(SITUA_VISEE,1,1)="b",MID(SITUA_VISEE,1,1)="c"),REFERENCEMENT_FACADE[[#This Row],[≤ 36 m (a à c)]],REFERENCEMENT_FACADE[[#This Row],[≤ 36 m (d)]]),
IF(AND(36&lt;HAUT_VISEE,HAUT_VISEE&lt;=40),IF(OR(MID(SITUA_VISEE,1,1)="a",MID(SITUA_VISEE,1,1)="b",MID(SITUA_VISEE,1,1)="c"),REFERENCEMENT_FACADE[[#This Row],[≤ 40 m (a à c)]],REFERENCEMENT_FACADE[[#This Row],[≤ 40 m (d)]]),
IF(AND(40&lt;HAUT_VISEE,HAUT_VISEE&lt;=50),IF(OR(MID(SITUA_VISEE,1,1)="a",MID(SITUA_VISEE,1,1)="b",MID(SITUA_VISEE,1,1)="c"),REFERENCEMENT_FACADE[[#This Row],[≤ 50 m (a à c)]],REFERENCEMENT_FACADE[[#This Row],[≤ 50 m (d)]])))))))))))</f>
        <v>Nb : Le critère de recherche par hauteur n'étant pas coché ou les données (hauteur ou situation) n'étant pas saisies, l'utilisateur est alerté qu'il peut exister des limites de hauteurs et des dispositions particulières données dans le référentiel technique du procédé qui ne sont pas affichées. 
Le logiciel peut les faire apparaitre, pour ce faire : 
 - la case de recherche en fonction de la hauteur doit être cochée ;
 - les données de hauteur ET de situation du bâtiment doivent être saisies.</v>
      </c>
      <c r="CN94" s="117">
        <f ca="1">REFERENCEMENT_FACADE[[#This Row],[VALIDITE]]</f>
        <v>1</v>
      </c>
      <c r="CO94" s="48">
        <f>IF(RECH_SUPPORT=TRUE,IF(MID(REFERENCEMENT_FACADE[[#This Row],[Colonne support visé]],1,3)="OUI",1,IF(OR(MID(REFERENCEMENT_FACADE[[#This Row],[Colonne support visé]],1,3)="non",MID(REFERENCEMENT_FACADE[[#This Row],[Colonne support visé]],1,2)="SO"),0,0)),1)</f>
        <v>1</v>
      </c>
      <c r="CP94" s="48">
        <f>IF(RECH_HAUTEUR=FALSE,1,IF(AND(MID(REFERENCEMENT_FACADE[[#This Row],[Colonne situation visé]],1,3)="oui",HAUT_VISEE&lt;=REFERENCEMENT_FACADE[[#This Row],[LIMITATION DE HAUTEUR DE FACADE]],HAUT_VISEE&lt;&gt;"",SITUA_VISEE&lt;&gt;""),1,IF(MID(REFERENCEMENT_FACADE[[#This Row],[Colonne situation visé]],1,3)="non",0,"ERREUR")))</f>
        <v>1</v>
      </c>
      <c r="CQ94" s="48">
        <f>IF(RECH_CATEGORIE=FALSE,1,IF(REFERENCEMENT_FACADE[[#This Row],[Colonne catégorie visée]]="ERREUR",0,IF(AND(RECH_CATEGORIE=TRUE,MATCH(VALUE(LEFT(REFERENCEMENT_FACADE[[#This Row],[Colonne zone visée]],1)),LISTE_ZONE_SISMIQUE,0)&gt;=MATCH(ZONE_SIS_VISEE,LISTE_ZONE_SISMIQUE,0),MATCH(REFERENCEMENT_FACADE[[#This Row],[Colonne catégorie visée]],LISTE_CATEGORIE_BATIMENT,0)&gt;=MATCH(CATEG_VISEE,LISTE_CATEGORIE_BATIMENT,0)),1,0)))</f>
        <v>1</v>
      </c>
      <c r="CR94" s="48">
        <f ca="1">IF(REFERENCEMENT_FACADE[[#This Row],[Eligibilité procédé]]&lt;&gt;0,COUNTIF(REFERENCEMENT_FACADE[Eligibilité procédé],"&lt;="&amp;REFERENCEMENT_FACADE[[#This Row],[Eligibilité procédé]])-COUNTIF(REFERENCEMENT_FACADE[Eligibilité procédé],"=0"),ROWS(REFERENCEMENT_FACADE[Ordre]))</f>
        <v>71</v>
      </c>
      <c r="CS94" s="48">
        <f ca="1">IF(COUNTIF((REFERENCEMENT_FACADE[[#This Row],[Validité]:[zone de simicité]]),"&lt;&gt;"&amp;"")=SUM(REFERENCEMENT_FACADE[[#This Row],[Validité]:[zone de simicité]]),ROW(REFERENCEMENT_FACADE[[#This Row],[zone de simicité]]),"")</f>
        <v>94</v>
      </c>
      <c r="CT94" s="48" t="str">
        <f>CONCATENATE(REFERENCEMENT_FACADE[[#This Row],[TYPE DE DOCUMENT DE REFERENCE]]," ",REFERENCEMENT_FACADE[[#This Row],[REF]]," du procédé ",REFERENCEMENT_FACADE[[#This Row],[NOM COMMERCIAL DU PROCEDE]]," : vise la pose sur : ",IF(MID(REFERENCEMENT_FACADE[[#This Row],[COB (NF DTU 31.2)]],1,3)="OUI","COB (NF DTU 31.2) ; ",""),IF(MID(REFERENCEMENT_FACADE[[#This Row],[CLT (Sous AT/DTA)]],1,3)="OUI","CLT (Sous AT/DTA)) ; ",""),IF(MID(REFERENCEMENT_FACADE[[#This Row],[FOB (NF DTU 31.4)]],1,3)="OUI","FOB (NF DTU 31.4) ; ",""),IF(MID(REFERENCEMENT_FACADE[[#This Row],[FOB (Sous AT/DTA/ATEx)]],1,3)="OUI","FOB (Sous AT/DTA/ATEx) ; ",""),"pour une hauteur max de ",REFERENCEMENT_FACADE[[#This Row],[LIMITATION DE HAUTEUR DE FACADE]],"m")</f>
        <v>Appréciation Technique d'Expérimentation (ATEx cas a) 3107_v1 du procédé Procédé de bardage Artésys® Smart-Up : vise la pose sur : COB (NF DTU 31.2) ; pour une hauteur max de 9m</v>
      </c>
    </row>
    <row r="95" spans="1:98" s="5" customFormat="1" ht="216" x14ac:dyDescent="0.3">
      <c r="A95" s="121">
        <v>45049</v>
      </c>
      <c r="B95" s="43" t="s">
        <v>124</v>
      </c>
      <c r="C95" s="125" t="s">
        <v>137</v>
      </c>
      <c r="D95" s="43" t="s">
        <v>1711</v>
      </c>
      <c r="E95" s="79" t="s">
        <v>1409</v>
      </c>
      <c r="F95" s="43" t="s">
        <v>593</v>
      </c>
      <c r="G95" s="44" t="s">
        <v>1467</v>
      </c>
      <c r="H95" s="52" t="s">
        <v>27</v>
      </c>
      <c r="I95" s="53" t="s">
        <v>9</v>
      </c>
      <c r="J95" s="39" t="s">
        <v>10</v>
      </c>
      <c r="K95" s="39" t="s">
        <v>10</v>
      </c>
      <c r="L95" s="68" t="str">
        <f>IF(REFERENCEMENT_FACADE[[#This Row],[Charpente bois (NF DTU 31.1)]]="OUI","SO",IF(OR(REFERENCEMENT_FACADE[[#This Row],[FOB (Sous AT/DTA/ATEx)]]="OUI",REFERENCEMENT_FACADE[[#This Row],[FOB (NF DTU 31.4)]]="OUI"),"OUI","SO"))</f>
        <v>SO</v>
      </c>
      <c r="M95" s="54" t="s">
        <v>9</v>
      </c>
      <c r="N95" s="42" t="s">
        <v>9</v>
      </c>
      <c r="O95" s="43" t="s">
        <v>9</v>
      </c>
      <c r="P95" s="43" t="s">
        <v>9</v>
      </c>
      <c r="Q95" s="43" t="s">
        <v>10</v>
      </c>
      <c r="R95" s="43" t="s">
        <v>10</v>
      </c>
      <c r="S95" s="43" t="s">
        <v>10</v>
      </c>
      <c r="T95" s="43" t="s">
        <v>10</v>
      </c>
      <c r="U95" s="43" t="s">
        <v>10</v>
      </c>
      <c r="V95" s="43" t="s">
        <v>10</v>
      </c>
      <c r="W95" s="44" t="s">
        <v>10</v>
      </c>
      <c r="X95" s="45" t="s">
        <v>9</v>
      </c>
      <c r="Y95" s="43" t="s">
        <v>10</v>
      </c>
      <c r="Z95" s="43" t="s">
        <v>10</v>
      </c>
      <c r="AA95" s="43" t="s">
        <v>10</v>
      </c>
      <c r="AB95" s="43" t="s">
        <v>10</v>
      </c>
      <c r="AC95" s="43" t="s">
        <v>10</v>
      </c>
      <c r="AD95" s="43" t="s">
        <v>10</v>
      </c>
      <c r="AE95" s="43" t="s">
        <v>10</v>
      </c>
      <c r="AF95" s="43" t="s">
        <v>10</v>
      </c>
      <c r="AG95" s="44" t="s">
        <v>10</v>
      </c>
      <c r="AH95" s="165"/>
      <c r="AI95" s="166"/>
      <c r="AJ95" s="120" t="s">
        <v>1726</v>
      </c>
      <c r="AK95" s="120" t="s">
        <v>1726</v>
      </c>
      <c r="AL95" s="120" t="s">
        <v>1726</v>
      </c>
      <c r="AM95" s="120"/>
      <c r="AN95" s="120"/>
      <c r="AO95" s="120"/>
      <c r="AP95" s="120"/>
      <c r="AQ95" s="120"/>
      <c r="AR95" s="120"/>
      <c r="AS95" s="120"/>
      <c r="AT95" s="120" t="s">
        <v>1726</v>
      </c>
      <c r="AU95" s="120"/>
      <c r="AV95" s="120"/>
      <c r="AW95" s="120"/>
      <c r="AX95" s="120"/>
      <c r="AY95" s="120"/>
      <c r="AZ95" s="120"/>
      <c r="BA95" s="120"/>
      <c r="BB95" s="120"/>
      <c r="BC95" s="120"/>
      <c r="BD95" s="84" t="s">
        <v>1408</v>
      </c>
      <c r="BE95" s="42">
        <v>4</v>
      </c>
      <c r="BF95" s="43" t="s">
        <v>328</v>
      </c>
      <c r="BG95" s="43" t="s">
        <v>328</v>
      </c>
      <c r="BH95" s="43">
        <v>1</v>
      </c>
      <c r="BI95" s="84" t="s">
        <v>718</v>
      </c>
      <c r="BJ95" s="40" t="s">
        <v>1394</v>
      </c>
      <c r="BK95" s="158" t="s">
        <v>152</v>
      </c>
      <c r="BL95" s="42">
        <v>0</v>
      </c>
      <c r="BM95" s="43" t="s">
        <v>1467</v>
      </c>
      <c r="BN95" s="43" t="s">
        <v>12</v>
      </c>
      <c r="BO95" s="43" t="s">
        <v>594</v>
      </c>
      <c r="BP95" s="87">
        <v>44867</v>
      </c>
      <c r="BQ95" s="87">
        <v>44988</v>
      </c>
      <c r="BR95" s="87">
        <v>46081</v>
      </c>
      <c r="BS95" s="123">
        <f ca="1">+(REFERENCEMENT_FACADE[[#This Row],[AVIS LIMITE AU / VALIDITE]]&gt;=TODAY())*1</f>
        <v>1</v>
      </c>
      <c r="BT95" s="43" t="s">
        <v>9</v>
      </c>
      <c r="BU95" s="43" t="str">
        <f ca="1">IF(REFERENCEMENT_FACADE[[#This Row],[ -&gt; AT/DTA : Sur liste verte C2p (OUI/NON)
-&gt; ATex (Avis favorable / Avis défavorable)
-&gt; Autre : SO]]&lt;&gt;"",IF(AND(OR(REFERENCEMENT_FACADE[[#This Row],[ -&gt; AT/DTA : Sur liste verte C2p (OUI/NON)
-&gt; ATex (Avis favorable / Avis défavorable)
-&gt; Autre : SO]]="OUI",REFERENCEMENT_FACADE[[#This Row],[ -&gt; AT/DTA : Sur liste verte C2p (OUI/NON)
-&gt; ATex (Avis favorable / Avis défavorable)
-&gt; Autre : SO]]="FAVORABLE",REFERENCEMENT_FACADE[[#This Row],[ -&gt; AT/DTA : Sur liste verte C2p (OUI/NON)
-&gt; ATex (Avis favorable / Avis défavorable)
-&gt; Autre : SO]]="SO
(DTU)",REFERENCEMENT_FACADE[[#This Row],[ -&gt; AT/DTA : Sur liste verte C2p (OUI/NON)
-&gt; ATex (Avis favorable / Avis défavorable)
-&gt; Autre : SO]]="SO 
(RECO -RAGE)",REFERENCEMENT_FACADE[[#This Row],[ -&gt; AT/DTA : Sur liste verte C2p (OUI/NON)
-&gt; ATex (Avis favorable / Avis défavorable)
-&gt; Autre : SO]]="OUI AVEC UN SUIVI DU RETOUR D'EXPERIENCE",
REFERENCEMENT_FACADE[[#This Row],[ -&gt; AT/DTA : Sur liste verte C2p (OUI/NON)
-&gt; ATex (Avis favorable / Avis défavorable)
-&gt; Autre : SO]]="SO 
(RP)"),REFERENCEMENT_FACADE[[#This Row],[VALIDITE]]=1),"TC",IF(REFERENCEMENT_FACADE[[#This Row],[VALIDITE]]=0,"TNC"&amp;CHAR(10)&amp;"(L'évaluation technique n'est plus valide)",IF(REFERENCEMENT_FACADE[[#This Row],[TYPE DE DOCUMENT DE REFERENCE]]="Appréciation Technique de Transition","TNC"&amp;CHAR(10)&amp;"(Les Appréciations Techniques de Transition ne sont pas reconnues en technique courante)",IF(REFERENCEMENT_FACADE[[#This Row],[ -&gt; AT/DTA : Sur liste verte C2p (OUI/NON)
-&gt; ATex (Avis favorable / Avis défavorable)
-&gt; Autre : SO]]="NON (EVALUATION RECENTE)","TNC"&amp;CHAR(10)&amp;"(Non sur liste verte de la C2p à date de référencement / EVALUATION RECENTE)","TNC"&amp;CHAR(10)&amp;"(N'est pas sur liste verte de la C2p à date du référencement)")))))</f>
        <v>TC</v>
      </c>
      <c r="BV95" s="44" t="s">
        <v>819</v>
      </c>
      <c r="BW95" s="42"/>
      <c r="BX95" s="43"/>
      <c r="BY95" s="44"/>
      <c r="BZ95" s="57" t="s">
        <v>657</v>
      </c>
      <c r="CA95" s="134" t="s">
        <v>642</v>
      </c>
      <c r="CB95" s="136"/>
      <c r="CC95" s="48" t="str">
        <f>IF(OR(REFERENCEMENT_FACADE[[#This Row],[TYPE DE DOCUMENT DE REFERENCE]]="Document Technique d'Application (DTA)",REFERENCEMENT_FACADE[[#This Row],[TYPE DE DOCUMENT DE REFERENCE]]="Avis Technique"),CONCATENATE("https://evaluation.cstb.fr/fr/avis-technique/detail/",SUBSTITUTE(REFERENCEMENT_FACADE[[#This Row],[REF]],"/","-"),"/"),IF(REFERENCEMENT_FACADE[[#This Row],[TYPE DE DOCUMENT DE REFERENCE]]=("Appréciation Technique d'Expérimentation (ATEx cas a)"),CONCATENATE("https://evaluation.cstb.fr/fr/appreciation-technique-expertise-atex/detail/",SUBSTITUTE(REFERENCEMENT_FACADE[[#This Row],[REF]],"_","-"),"/"),CONCATENATE("https://evaluation.cstb.fr/fr/appreciation-technique-transition-att/download/att-",SUBSTITUTE(SUBSTITUTE(REFERENCEMENT_FACADE[[#This Row],[REF]],"/","-"),"_","-"),"/")))</f>
        <v>https://evaluation.cstb.fr/fr/avis-technique/detail/2.2-22-1839_V1/</v>
      </c>
      <c r="CD95" s="48"/>
      <c r="CE95" s="48" t="str">
        <f>CONCATENATE(IF(REFERENCEMENT_FACADE[[#This Row],[Ancienne version]]=""," ",CONCATENATE(IF(OR(REFERENCEMENT_FACADE[[#This Row],[TYPE DE DOCUMENT DE REFERENCE]]="Avis Technique",REFERENCEMENT_FACADE[[#This Row],[TYPE DE DOCUMENT DE REFERENCE]]="ATEx"),"L'","Le "),REFERENCEMENT_FACADE[[#This Row],[TYPE DE DOCUMENT DE REFERENCE]]," n°",REFERENCEMENT_FACADE[[#This Row],[REF]]," annule et remplace ",IF(OR(REFERENCEMENT_FACADE[[#This Row],[TYPE DE DOCUMENT DE REFERENCE]]="Avis Technique",REFERENCEMENT_FACADE[[#This Row],[TYPE DE DOCUMENT DE REFERENCE]]="ATEx"),"l' ","le "),REFERENCEMENT_FACADE[[#This Row],[TYPE DE DOCUMENT DE REFERENCE]]," n° ",REFERENCEMENT_FACADE[[#This Row],[Ancienne version]])),
IF(AND(REFERENCEMENT_FACADE[[#This Row],[Ancienne version]]&lt;&gt;"",REFERENCEMENT_FACADE[[#This Row],[ -&gt; AT/DTA : Sur liste verte C2p (OUI/NON)
-&gt; ATex (Avis favorable / Avis défavorable)
-&gt; Autre : SO]]="OUI"),CHAR(10),""),
IF(REFERENCEMENT_FACADE[[#This Row],[ -&gt; AT/DTA : Sur liste verte C2p (OUI/NON)
-&gt; ATex (Avis favorable / Avis défavorable)
-&gt; Autre : SO]]="OUI","Sur liste verte de la C2p à la date du référencement",""))</f>
        <v xml:space="preserve"> Sur liste verte de la C2p à la date du référencement</v>
      </c>
      <c r="CF95" s="48" t="str">
        <f>IF((SUPP_VISE=LISTES!$Q$2),REFERENCEMENT_FACADE[[#This Row],[Charpente bois (NF DTU 31.1)]],
IF((SUPP_VISE=LISTES!$Q$3),REFERENCEMENT_FACADE[[#This Row],[COB (NF DTU 31.2)]],
IF((SUPP_VISE=LISTES!$Q$4),REFERENCEMENT_FACADE[[#This Row],[FOB (NF DTU 31.4)]],
IF((SUPP_VISE=LISTES!$Q$5),REFERENCEMENT_FACADE[[#This Row],[FOB (Sous AT/DTA/ATEx)]],
IF((SUPP_VISE=LISTES!$Q$6),REFERENCEMENT_FACADE[[#This Row],[FOB (NF DTU 31.4 et/ou Sous AT/DTA/Atex)]],
IF((SUPP_VISE=LISTES!$Q$7),REFERENCEMENT_FACADE[[#This Row],[CLT (Sous AT/DTA)]],"ERREUR"))))))</f>
        <v>ERREUR</v>
      </c>
      <c r="CG95" s="48" t="str">
        <f>IF((HAUT_VISEE&lt;=6),IF(OR(MID(SITUA_VISEE,1,1)="a",MID(SITUA_VISEE,1,1)="b",MID(SITUA_VISEE,1,1)="c"),REFERENCEMENT_FACADE[[#This Row],[≤ 6 m (situation a à c)]],REFERENCEMENT_FACADE[[#This Row],[≤ 6 m (situation d)]]),
IF(AND(6&lt;HAUT_VISEE,HAUT_VISEE&lt;=9),IF(OR(MID(SITUA_VISEE,1,1)="a",MID(SITUA_VISEE,1,1)="b",MID(SITUA_VISEE,1,1)="c"),REFERENCEMENT_FACADE[[#This Row],[≤ 9 m (situation a à c)]],REFERENCEMENT_FACADE[[#This Row],[≤ 9 m (situation d)]]),
IF(AND(9&lt;HAUT_VISEE,HAUT_VISEE&lt;=10),IF(OR(MID(SITUA_VISEE,1,1)="a",MID(SITUA_VISEE,1,1)="b",MID(SITUA_VISEE,1,1)="c"),REFERENCEMENT_FACADE[[#This Row],[≤ 10 m (situation a à c)]],REFERENCEMENT_FACADE[[#This Row],[≤ 10 m (situation d)]]),
IF(AND(10&lt;HAUT_VISEE,HAUT_VISEE&lt;=18),IF(OR(MID(SITUA_VISEE,1,1)="a",MID(SITUA_VISEE,1,1)="b",MID(SITUA_VISEE,1,1)="c"),REFERENCEMENT_FACADE[[#This Row],[≤ 15 m (situation a à c)]],REFERENCEMENT_FACADE[[#This Row],[≤ 15 m (situation d)]]),
IF(AND(10&lt;HAUT_VISEE,HAUT_VISEE&lt;=18),IF(OR(MID(SITUA_VISEE,1,1)="a",MID(SITUA_VISEE,1,1)="b",MID(SITUA_VISEE,1,1)="c"),REFERENCEMENT_FACADE[[#This Row],[≤ 18 m (situation a à c)]],REFERENCEMENT_FACADE[[#This Row],[≤ 18 m (situation d)]]),
IF(AND(18&lt;HAUT_VISEE,HAUT_VISEE&lt;=28),IF(OR(MID(SITUA_VISEE,1,1)="a",MID(SITUA_VISEE,1,1)="b",MID(SITUA_VISEE,1,1)="c"),REFERENCEMENT_FACADE[[#This Row],[≤ 28 m (situation a à c)]],REFERENCEMENT_FACADE[[#This Row],[≤ 28 m (situation d)]]),
IF(AND(28&lt;HAUT_VISEE,HAUT_VISEE&lt;=34),IF(OR(MID(SITUA_VISEE,1,1)="a",MID(SITUA_VISEE,1,1)="b",MID(SITUA_VISEE,1,1)="c"),REFERENCEMENT_FACADE[[#This Row],[≤ 34 m (situation a à c)]],REFERENCEMENT_FACADE[[#This Row],[≤ 34 m (situation d)]]),
IF(AND(34&lt;HAUT_VISEE,HAUT_VISEE&lt;=36),IF(OR(MID(SITUA_VISEE,1,1)="a",MID(SITUA_VISEE,1,1)="b",MID(SITUA_VISEE,1,1)="c"),REFERENCEMENT_FACADE[[#This Row],[≤ 36 m (situation a à c)]],REFERENCEMENT_FACADE[[#This Row],[≤ 36 m (situation d)]]),
IF(AND(36&lt;HAUT_VISEE,HAUT_VISEE&lt;=40),IF(OR(MID(SITUA_VISEE,1,1)="a",MID(SITUA_VISEE,1,1)="b",MID(SITUA_VISEE,1,1)="c"),REFERENCEMENT_FACADE[[#This Row],[≤ 40 m (situation a à c)]],REFERENCEMENT_FACADE[[#This Row],[≤ 40 m (situation d)]]),
IF(AND(40&lt;HAUT_VISEE,HAUT_VISEE&lt;=50),IF(OR(MID(SITUA_VISEE,1,1)="a",MID(SITUA_VISEE,1,1)="b",MID(SITUA_VISEE,1,1)="c"),REFERENCEMENT_FACADE[[#This Row],[≤ 50 m (situation a à c)]],REFERENCEMENT_FACADE[[#This Row],[≤ 50 m (situation d)]]),"ERREUR"))))))))))</f>
        <v>OUI</v>
      </c>
      <c r="CH95" s="48">
        <f>IF(MID(SITUA_VISEE,1,1)="d",
IF(MID(REFERENCEMENT_FACADE[[#This Row],[≤ 50 m (situation d)]],1,3)="OUI",50,IF(MID(REFERENCEMENT_FACADE[[#This Row],[≤ 40 m (situation d)]],1,3)="OUI",40,IF(MID(REFERENCEMENT_FACADE[[#This Row],[≤ 36 m (situation d)]],1,3)="OUI",36,IF(MID(REFERENCEMENT_FACADE[[#This Row],[≤ 34 m (situation d)]],1,3)="OUI",34,IF(MID(REFERENCEMENT_FACADE[[#This Row],[≤ 28 m (situation d)]],1,3)="OUI",28,IF(MID(REFERENCEMENT_FACADE[[#This Row],[≤ 18 m (situation d)]],1,3)="OUI",18,IF(MID(REFERENCEMENT_FACADE[[#This Row],[≤ 15 m (situation d)]],1,3)="OUI",15,IF(MID(REFERENCEMENT_FACADE[[#This Row],[≤ 10 m (situation d)]],1,3)="OUI",10,IF(MID(REFERENCEMENT_FACADE[[#This Row],[≤ 9 m (situation d)]],1,3)="OUI",9,IF(MID(REFERENCEMENT_FACADE[[#This Row],[≤ 6 m (situation d)]],1,3)="OUI",6,"")))))))))),
IF(MID(REFERENCEMENT_FACADE[[#This Row],[≤ 50 m (situation a à c)]],1,3)="OUI",50,IF(MID(REFERENCEMENT_FACADE[[#This Row],[≤ 40 m (situation a à c)]],1,3)="OUI",40,IF(MID(REFERENCEMENT_FACADE[[#This Row],[≤ 36 m (situation a à c)]],1,3)="OUI",36,IF(MID(REFERENCEMENT_FACADE[[#This Row],[≤ 34 m (situation a à c)]],1,3)="OUI",34,IF(MID(REFERENCEMENT_FACADE[[#This Row],[≤ 28 m (situation a à c)]],1,3)="OUI",28,IF(MID(REFERENCEMENT_FACADE[[#This Row],[≤ 18 m (situation a à c)]],1,3)="OUI",18,IF(MID(REFERENCEMENT_FACADE[[#This Row],[≤ 15 m (situation a à c)]],1,3)="OUI",15,IF(MID(REFERENCEMENT_FACADE[[#This Row],[≤ 10 m (situation a à c)]],1,3)="OUI",10,IF(MID(REFERENCEMENT_FACADE[[#This Row],[≤ 9 m (situation a à c)]],1,3)="OUI",9,IF(MID(REFERENCEMENT_FACADE[[#This Row],[≤ 6 m (situation a à c)]],1,3)="OUI",6,"")))))))))))</f>
        <v>10</v>
      </c>
      <c r="CI95" s="48" t="str">
        <f>IF(RECH_CATEGORIE=TRUE,IF((CATEG_VISEE=LISTES!$O$2),REFERENCEMENT_FACADE[[#This Row],[I]],
IF((CATEG_VISEE=LISTES!$O$3),REFERENCEMENT_FACADE[[#This Row],[II]],
IF((CATEG_VISEE=LISTES!$O$4),REFERENCEMENT_FACADE[[#This Row],[III]],
IF((CATEG_VISEE=LISTES!$O$5),REFERENCEMENT_FACADE[[#This Row],[IV]],"ERREUR")))),
REFERENCEMENT_FACADE[[#This Row],[I]]&amp;CHAR(10)&amp;REFERENCEMENT_FACADE[[#This Row],[II]]&amp;CHAR(10)&amp;REFERENCEMENT_FACADE[[#This Row],[III]]&amp;CHAR(10)&amp;REFERENCEMENT_FACADE[[#This Row],[IV]])</f>
        <v>4
4**
4**
1</v>
      </c>
      <c r="CJ95" s="48" t="str">
        <f>IF(RECH_CATEGORIE=TRUE,IF(OR(REFERENCEMENT_FACADE[[#This Row],[I]]="NC",REFERENCEMENT_FACADE[[#This Row],[II]]="NC",REFERENCEMENT_FACADE[[#This Row],[III]]="NC",REFERENCEMENT_FACADE[[#This Row],[IV]]="NC"),"ERREUR",IF(MID(ZONE_SIS_VISEE,1,1)&lt;=MID(REFERENCEMENT_FACADE[[#This Row],[IV]],1,1),REFERENCEMENT_FACADE[[#Headers],[IV]],IF(MID(ZONE_SIS_VISEE,1,1)&lt;=MID(REFERENCEMENT_FACADE[[#This Row],[III]],1,1),REFERENCEMENT_FACADE[[#Headers],[III]],IF(MID(ZONE_SIS_VISEE,1,1)&lt;=MID(REFERENCEMENT_FACADE[[#This Row],[II]],1,1),REFERENCEMENT_FACADE[[#Headers],[II]],IF(MID(ZONE_SIS_VISEE,1,1)&lt;=MID(REFERENCEMENT_FACADE[[#This Row],[I]],1,1),REFERENCEMENT_FACADE[[#Headers],[I]],""))))),
REFERENCEMENT_FACADE[[#Headers],[I]]&amp;CHAR(10)&amp;REFERENCEMENT_FACADE[[#Headers],[II]]&amp;CHAR(10)&amp;REFERENCEMENT_FACADE[[#Headers],[III]]&amp;CHAR(10)&amp;REFERENCEMENT_FACADE[[#Headers],[IV]])</f>
        <v>I
II
III
IV</v>
      </c>
      <c r="CK95" s="48" t="str">
        <f>CONCATENATE(IF(MID(REFERENCEMENT_FACADE[[#This Row],[Charpente bois (NF DTU 31.1)]],1,3)="oui",LISTES!$Q$2,""),IF(AND(MID(REFERENCEMENT_FACADE[[#This Row],[COB (NF DTU 31.2)]],1,3)="oui",MID(REFERENCEMENT_FACADE[[#This Row],[Charpente bois (NF DTU 31.1)]],1,3)="oui")," / ",""),IF(MID(REFERENCEMENT_FACADE[[#This Row],[COB (NF DTU 31.2)]],1,3)="oui",LISTES!$Q$3,""),IF(OR(AND(MID(REFERENCEMENT_FACADE[[#This Row],[COB (NF DTU 31.2)]],1,3)="oui",MID(REFERENCEMENT_FACADE[[#This Row],[FOB (NF DTU 31.4)]],1,3)="oui"),AND(MID(REFERENCEMENT_FACADE[[#This Row],[COB (NF DTU 31.2)]],1,3)="oui",MID(REFERENCEMENT_FACADE[[#This Row],[CLT (Sous AT/DTA)]],1,3)="oui"))," / ",""),IF(MID(REFERENCEMENT_FACADE[[#This Row],[FOB (NF DTU 31.4)]],1,3)="oui",LISTES!$Q$4,""),IF(AND(MID(REFERENCEMENT_FACADE[[#This Row],[CLT (Sous AT/DTA)]],1,3)="oui",MID(REFERENCEMENT_FACADE[[#This Row],[FOB (NF DTU 31.4)]],1,3)="oui")," / ",""),IF(MID(REFERENCEMENT_FACADE[[#This Row],[CLT (Sous AT/DTA)]],1,3)="oui",LISTES!$Q$7,IF(MID(REFERENCEMENT_FACADE[[#This Row],[FOB (Sous AT/DTA/ATEx)]],1,3)="oui",LISTES!$Q$5,"")))</f>
        <v>COB (NF DTU 31.2) / CLT (Sous AT/DTA)</v>
      </c>
      <c r="CL95" s="48" t="str">
        <f>IF(AND(RECH_HAUTEUR=TRUE,HAUT_VISEE&lt;&gt;"",SITUA_VISEE&lt;&gt;""),IF(MID(SITUA_VISEE,1,1)="d",
IF(MID(REFERENCEMENT_FACADE[[#This Row],[≤ 50 m (situation d)]],1,3)="OUI","≤ 50 m",IF(MID(REFERENCEMENT_FACADE[[#This Row],[≤ 40 m (situation d)]],1,3)="OUI","≤ 40 m",IF(MID(REFERENCEMENT_FACADE[[#This Row],[≤ 36 m (situation d)]],1,3)="OUI","≤ 36 m",IF(MID(REFERENCEMENT_FACADE[[#This Row],[≤ 34 m (situation d)]],1,3)="OUI","≤ 34 m",IF(MID(REFERENCEMENT_FACADE[[#This Row],[≤ 28 m (situation d)]],1,3)="OUI","≤ 28 m",IF(MID(REFERENCEMENT_FACADE[[#This Row],[≤ 18 m (situation d)]],1,3)="OUI","≤ 18 m",IF(MID(REFERENCEMENT_FACADE[[#This Row],[≤ 15 m (situation d)]],1,3)="OUI","≤ 15 m",IF(MID(REFERENCEMENT_FACADE[[#This Row],[≤ 10 m (situation d)]],1,3)="OUI","≤ 10 m",IF(MID(REFERENCEMENT_FACADE[[#This Row],[≤ 9 m (situation d)]],1,3)="OUI","≤ 9 m",IF(MID(REFERENCEMENT_FACADE[[#This Row],[≤ 6 m (situation d)]],1,3)="OUI","≤ 6 m","")))))))))),
IF(MID(REFERENCEMENT_FACADE[[#This Row],[≤ 50 m (situation a à c)]],1,3)="OUI","≤ 50 m",IF(MID(REFERENCEMENT_FACADE[[#This Row],[≤ 40 m (situation a à c)]],1,3)="OUI","≤ 40 m",IF(MID(REFERENCEMENT_FACADE[[#This Row],[≤ 36 m (situation a à c)]],1,3)="OUI","≤ 36 m",IF(MID(REFERENCEMENT_FACADE[[#This Row],[≤ 34 m (situation a à c)]],1,3)="OUI","≤ 34 m",IF(MID(REFERENCEMENT_FACADE[[#This Row],[≤ 28 m (situation a à c)]],1,3)="OUI","≤ 28 m",IF(MID(REFERENCEMENT_FACADE[[#This Row],[≤ 18 m (situation a à c)]],1,3)="OUI","≤ 18 m",IF(MID(REFERENCEMENT_FACADE[[#This Row],[≤ 15 m (situation a à c)]],1,3)="OUI","≤ 15 m",IF(MID(REFERENCEMENT_FACADE[[#This Row],[≤ 10 m (situation a à c)]],1,3)="OUI","≤ 10 m",IF(MID(REFERENCEMENT_FACADE[[#This Row],[≤ 9 m (situation a à c)]],1,3)="OUI","≤ 9 m",IF(MID(REFERENCEMENT_FACADE[[#This Row],[≤ 6 m (situation a à c)]],1,3)="OUI","≤ 6 m",""))))))))))),
CONCATENATE(IF(MID(REFERENCEMENT_FACADE[[#This Row],[≤ 50 m (situation a à c)]],1,3)="OUI","(Situation a à c) h≤ 50 m"&amp;CHAR(10),IF(MID(REFERENCEMENT_FACADE[[#This Row],[≤ 40 m (situation a à c)]],1,3)="OUI","(Situation a à c) h≤ 40 m"&amp;CHAR(10),IF(MID(REFERENCEMENT_FACADE[[#This Row],[≤ 36 m (situation a à c)]],1,3)="OUI","(Situation a à c) h≤ 36 m"&amp;CHAR(10),IF(MID(REFERENCEMENT_FACADE[[#This Row],[≤ 34 m (situation a à c)]],1,3)="OUI","(Situation a à c) h≤ 34 m"&amp;CHAR(10),IF(MID(REFERENCEMENT_FACADE[[#This Row],[≤ 28 m (situation a à c)]],1,3)="OUI","(Situation a à c) h≤ 28 m"&amp;CHAR(10),IF(MID(REFERENCEMENT_FACADE[[#This Row],[≤ 18 m (situation a à c)]],1,3)="OUI","(Situation a à c) h≤ 18 m"&amp;CHAR(10),IF(MID(REFERENCEMENT_FACADE[[#This Row],[≤ 15 m (situation a à c)]],1,3)="OUI","(Situation a à c) h≤ 15 m"&amp;CHAR(10),IF(MID(REFERENCEMENT_FACADE[[#This Row],[≤ 10 m (situation a à c)]],1,3)="OUI","(Situation a à c) h≤ 10 m"&amp;CHAR(10),IF(MID(REFERENCEMENT_FACADE[[#This Row],[≤ 9 m (situation a à c)]],1,3)="OUI","(Situation a à c) h≤ 9 m"&amp;CHAR(10),IF(MID(REFERENCEMENT_FACADE[[#This Row],[≤ 6 m (situation a à c)]],1,3)="OUI","(Situation a à c) h≤ 6 m"&amp;CHAR(10),"")))))))))),IF(MID(REFERENCEMENT_FACADE[[#This Row],[≤ 50 m (situation d)]],1,3)="OUI","(Situation d) h≤ 50 m",IF(MID(REFERENCEMENT_FACADE[[#This Row],[≤ 40 m (situation d)]],1,3)="OUI","(Situation d) h≤ 40 m",IF(MID(REFERENCEMENT_FACADE[[#This Row],[≤ 36 m (situation d)]],1,3)="OUI","(Situation d) h≤ 36 m",IF(MID(REFERENCEMENT_FACADE[[#This Row],[≤ 34 m (situation d)]],1,3)="OUI","(Situation d) h≤ 34 m",IF(MID(REFERENCEMENT_FACADE[[#This Row],[≤ 28 m (situation d)]],1,3)="OUI","(Situation d) h≤ 28 m",IF(MID(REFERENCEMENT_FACADE[[#This Row],[≤ 18 m (situation d)]],1,3)="OUI","(Situation d) h≤ 18 m",IF(MID(REFERENCEMENT_FACADE[[#This Row],[≤ 15 m (situation d)]],1,3)="OUI","(Situation d) h≤ 15 m",IF(MID(REFERENCEMENT_FACADE[[#This Row],[≤ 10 m (situation d)]],1,3)="OUI","(Situation d) h≤ 10 m",IF(MID(REFERENCEMENT_FACADE[[#This Row],[≤ 9 m (situation d)]],1,3)="OUI","(Situation d) h≤ 9 m",IF(MID(REFERENCEMENT_FACADE[[#This Row],[≤ 6 m (situation d)]],1,3)="OUI","(Situation d) h≤ 6 m",""))))))))))))</f>
        <v>(Situation a à c) h≤ 10 m
(Situation d) h≤ 6 m</v>
      </c>
      <c r="CM95" s="48" t="str">
        <f>IF(OR(RECH_HAUTEUR=FALSE,HAUT_VISEE="",SITUA_VISEE=""),REFERENCEMENT_FACADE[[#This Row],[Cas où rien n''est sélectionné en hauteur]],
IF((HAUT_VISEE&lt;=6),IF(OR(MID(SITUA_VISEE,1,1)="a",MID(SITUA_VISEE,1,1)="b",MID(SITUA_VISEE,1,1)="c"),REFERENCEMENT_FACADE[[#This Row],[≤ 6 m (a à c)]],REFERENCEMENT_FACADE[[#This Row],[≤ 6 m (d)]]),
IF(AND(6&lt;HAUT_VISEE,HAUT_VISEE&lt;=9),IF(OR(MID(SITUA_VISEE,1,1)="a",MID(SITUA_VISEE,1,1)="b",MID(SITUA_VISEE,1,1)="c"),REFERENCEMENT_FACADE[[#This Row],[≤ 9 m (a à c)]],REFERENCEMENT_FACADE[[#This Row],[≤ 9 m (d)]]),
IF(AND(9&lt;HAUT_VISEE,HAUT_VISEE&lt;=10),IF(OR(MID(SITUA_VISEE,1,1)="a",MID(SITUA_VISEE,1,1)="b",MID(SITUA_VISEE,1,1)="c"),REFERENCEMENT_FACADE[[#This Row],[≤ 10 m (a à c)]],REFERENCEMENT_FACADE[[#This Row],[≤ 10 m (d)]]),
IF(AND(10&lt;HAUT_VISEE,HAUT_VISEE&lt;=18),IF(OR(MID(SITUA_VISEE,1,1)="a",MID(SITUA_VISEE,1,1)="b",MID(SITUA_VISEE,1,1)="c"),REFERENCEMENT_FACADE[[#This Row],[≤ 18 m (a à c)]],REFERENCEMENT_FACADE[[#This Row],[≤ 18 m (d)]]),
IF(AND(18&lt;HAUT_VISEE,HAUT_VISEE&lt;=28),IF(OR(MID(SITUA_VISEE,1,1)="a",MID(SITUA_VISEE,1,1)="b",MID(SITUA_VISEE,1,1)="c"),REFERENCEMENT_FACADE[[#This Row],[≤ 28 m (a à c)]],REFERENCEMENT_FACADE[[#This Row],[≤ 28 m (d)]]),
IF(AND(28&lt;HAUT_VISEE,HAUT_VISEE&lt;=34),IF(OR(MID(SITUA_VISEE,1,1)="a",MID(SITUA_VISEE,1,1)="b",MID(SITUA_VISEE,1,1)="c"),REFERENCEMENT_FACADE[[#This Row],[≤ 34 m (a à c)]],REFERENCEMENT_FACADE[[#This Row],[≤ 34 m (d)]]),
IF(AND(34&lt;HAUT_VISEE,HAUT_VISEE&lt;=36),IF(OR(MID(SITUA_VISEE,1,1)="a",MID(SITUA_VISEE,1,1)="b",MID(SITUA_VISEE,1,1)="c"),REFERENCEMENT_FACADE[[#This Row],[≤ 36 m (a à c)]],REFERENCEMENT_FACADE[[#This Row],[≤ 36 m (d)]]),
IF(AND(36&lt;HAUT_VISEE,HAUT_VISEE&lt;=40),IF(OR(MID(SITUA_VISEE,1,1)="a",MID(SITUA_VISEE,1,1)="b",MID(SITUA_VISEE,1,1)="c"),REFERENCEMENT_FACADE[[#This Row],[≤ 40 m (a à c)]],REFERENCEMENT_FACADE[[#This Row],[≤ 40 m (d)]]),
IF(AND(40&lt;HAUT_VISEE,HAUT_VISEE&lt;=50),IF(OR(MID(SITUA_VISEE,1,1)="a",MID(SITUA_VISEE,1,1)="b",MID(SITUA_VISEE,1,1)="c"),REFERENCEMENT_FACADE[[#This Row],[≤ 50 m (a à c)]],REFERENCEMENT_FACADE[[#This Row],[≤ 50 m (d)]])))))))))))</f>
        <v>Nb : Le critère de recherche par hauteur n'étant pas coché ou les données (hauteur ou situation) n'étant pas saisies, l'utilisateur est alerté qu'il peut exister des limites de hauteurs et des dispositions particulières données dans le référentiel technique du procédé qui ne sont pas affichées. 
Le logiciel peut les faire apparaitre, pour ce faire : 
 - la case de recherche en fonction de la hauteur doit être cochée ;
 - les données de hauteur ET de situation du bâtiment doivent être saisies.</v>
      </c>
      <c r="CN95" s="117">
        <f ca="1">REFERENCEMENT_FACADE[[#This Row],[VALIDITE]]</f>
        <v>1</v>
      </c>
      <c r="CO95" s="48">
        <f>IF(RECH_SUPPORT=TRUE,IF(MID(REFERENCEMENT_FACADE[[#This Row],[Colonne support visé]],1,3)="OUI",1,IF(OR(MID(REFERENCEMENT_FACADE[[#This Row],[Colonne support visé]],1,3)="non",MID(REFERENCEMENT_FACADE[[#This Row],[Colonne support visé]],1,2)="SO"),0,0)),1)</f>
        <v>1</v>
      </c>
      <c r="CP95" s="48">
        <f>IF(RECH_HAUTEUR=FALSE,1,IF(AND(MID(REFERENCEMENT_FACADE[[#This Row],[Colonne situation visé]],1,3)="oui",HAUT_VISEE&lt;=REFERENCEMENT_FACADE[[#This Row],[LIMITATION DE HAUTEUR DE FACADE]],HAUT_VISEE&lt;&gt;"",SITUA_VISEE&lt;&gt;""),1,IF(MID(REFERENCEMENT_FACADE[[#This Row],[Colonne situation visé]],1,3)="non",0,"ERREUR")))</f>
        <v>1</v>
      </c>
      <c r="CQ95" s="48">
        <f>IF(RECH_CATEGORIE=FALSE,1,IF(REFERENCEMENT_FACADE[[#This Row],[Colonne catégorie visée]]="ERREUR",0,IF(AND(RECH_CATEGORIE=TRUE,MATCH(VALUE(LEFT(REFERENCEMENT_FACADE[[#This Row],[Colonne zone visée]],1)),LISTE_ZONE_SISMIQUE,0)&gt;=MATCH(ZONE_SIS_VISEE,LISTE_ZONE_SISMIQUE,0),MATCH(REFERENCEMENT_FACADE[[#This Row],[Colonne catégorie visée]],LISTE_CATEGORIE_BATIMENT,0)&gt;=MATCH(CATEG_VISEE,LISTE_CATEGORIE_BATIMENT,0)),1,0)))</f>
        <v>1</v>
      </c>
      <c r="CR95" s="48">
        <f ca="1">IF(REFERENCEMENT_FACADE[[#This Row],[Eligibilité procédé]]&lt;&gt;0,COUNTIF(REFERENCEMENT_FACADE[Eligibilité procédé],"&lt;="&amp;REFERENCEMENT_FACADE[[#This Row],[Eligibilité procédé]])-COUNTIF(REFERENCEMENT_FACADE[Eligibilité procédé],"=0"),ROWS(REFERENCEMENT_FACADE[Ordre]))</f>
        <v>72</v>
      </c>
      <c r="CS95" s="48">
        <f ca="1">IF(COUNTIF((REFERENCEMENT_FACADE[[#This Row],[Validité]:[zone de simicité]]),"&lt;&gt;"&amp;"")=SUM(REFERENCEMENT_FACADE[[#This Row],[Validité]:[zone de simicité]]),ROW(REFERENCEMENT_FACADE[[#This Row],[zone de simicité]]),"")</f>
        <v>95</v>
      </c>
      <c r="CT95" s="48" t="str">
        <f>CONCATENATE(REFERENCEMENT_FACADE[[#This Row],[TYPE DE DOCUMENT DE REFERENCE]]," ",REFERENCEMENT_FACADE[[#This Row],[REF]]," du procédé ",REFERENCEMENT_FACADE[[#This Row],[NOM COMMERCIAL DU PROCEDE]]," : vise la pose sur : ",IF(MID(REFERENCEMENT_FACADE[[#This Row],[COB (NF DTU 31.2)]],1,3)="OUI","COB (NF DTU 31.2) ; ",""),IF(MID(REFERENCEMENT_FACADE[[#This Row],[CLT (Sous AT/DTA)]],1,3)="OUI","CLT (Sous AT/DTA)) ; ",""),IF(MID(REFERENCEMENT_FACADE[[#This Row],[FOB (NF DTU 31.4)]],1,3)="OUI","FOB (NF DTU 31.4) ; ",""),IF(MID(REFERENCEMENT_FACADE[[#This Row],[FOB (Sous AT/DTA/ATEx)]],1,3)="OUI","FOB (Sous AT/DTA/ATEx) ; ",""),"pour une hauteur max de ",REFERENCEMENT_FACADE[[#This Row],[LIMITATION DE HAUTEUR DE FACADE]],"m")</f>
        <v>Avis Technique 2.2/22-1839_V1 du procédé ELITE bardage TYPE 0 / ELITE COLOR bardage TYPE 0 : vise la pose sur : COB (NF DTU 31.2) ; CLT (Sous AT/DTA)) ; pour une hauteur max de 10m</v>
      </c>
    </row>
    <row r="96" spans="1:98" s="5" customFormat="1" ht="216" x14ac:dyDescent="0.3">
      <c r="A96" s="141">
        <v>44634</v>
      </c>
      <c r="B96" s="43" t="s">
        <v>124</v>
      </c>
      <c r="C96" s="125" t="s">
        <v>137</v>
      </c>
      <c r="D96" s="43" t="s">
        <v>1711</v>
      </c>
      <c r="E96" s="43" t="s">
        <v>1409</v>
      </c>
      <c r="F96" s="43" t="s">
        <v>1465</v>
      </c>
      <c r="G96" s="151" t="s">
        <v>1418</v>
      </c>
      <c r="H96" s="52" t="s">
        <v>27</v>
      </c>
      <c r="I96" s="53" t="s">
        <v>9</v>
      </c>
      <c r="J96" s="39" t="s">
        <v>10</v>
      </c>
      <c r="K96" s="39" t="s">
        <v>10</v>
      </c>
      <c r="L96" s="68" t="str">
        <f>IF(REFERENCEMENT_FACADE[[#This Row],[Charpente bois (NF DTU 31.1)]]="OUI","SO",IF(OR(REFERENCEMENT_FACADE[[#This Row],[FOB (Sous AT/DTA/ATEx)]]="OUI",REFERENCEMENT_FACADE[[#This Row],[FOB (NF DTU 31.4)]]="OUI"),"OUI","SO"))</f>
        <v>SO</v>
      </c>
      <c r="M96" s="54" t="s">
        <v>9</v>
      </c>
      <c r="N96" s="43" t="s">
        <v>9</v>
      </c>
      <c r="O96" s="43" t="s">
        <v>9</v>
      </c>
      <c r="P96" s="43" t="s">
        <v>9</v>
      </c>
      <c r="Q96" s="43" t="s">
        <v>10</v>
      </c>
      <c r="R96" s="43" t="s">
        <v>10</v>
      </c>
      <c r="S96" s="43" t="s">
        <v>10</v>
      </c>
      <c r="T96" s="43" t="s">
        <v>10</v>
      </c>
      <c r="U96" s="43" t="s">
        <v>10</v>
      </c>
      <c r="V96" s="43" t="s">
        <v>10</v>
      </c>
      <c r="W96" s="44" t="s">
        <v>10</v>
      </c>
      <c r="X96" s="43" t="s">
        <v>9</v>
      </c>
      <c r="Y96" s="43" t="s">
        <v>10</v>
      </c>
      <c r="Z96" s="43" t="s">
        <v>10</v>
      </c>
      <c r="AA96" s="43" t="s">
        <v>10</v>
      </c>
      <c r="AB96" s="43" t="s">
        <v>10</v>
      </c>
      <c r="AC96" s="43" t="s">
        <v>10</v>
      </c>
      <c r="AD96" s="43" t="s">
        <v>10</v>
      </c>
      <c r="AE96" s="43" t="s">
        <v>10</v>
      </c>
      <c r="AF96" s="43" t="s">
        <v>10</v>
      </c>
      <c r="AG96" s="44" t="s">
        <v>10</v>
      </c>
      <c r="AH96" s="163"/>
      <c r="AI96" s="164"/>
      <c r="AJ96" s="120" t="s">
        <v>1726</v>
      </c>
      <c r="AK96" s="120" t="s">
        <v>1726</v>
      </c>
      <c r="AL96" s="120" t="s">
        <v>1726</v>
      </c>
      <c r="AM96" s="41"/>
      <c r="AN96" s="41"/>
      <c r="AO96" s="41"/>
      <c r="AP96" s="41"/>
      <c r="AQ96" s="41"/>
      <c r="AR96" s="41"/>
      <c r="AS96" s="41"/>
      <c r="AT96" s="120" t="s">
        <v>1726</v>
      </c>
      <c r="AU96" s="41"/>
      <c r="AV96" s="41"/>
      <c r="AW96" s="41"/>
      <c r="AX96" s="41"/>
      <c r="AY96" s="41"/>
      <c r="AZ96" s="41"/>
      <c r="BA96" s="41"/>
      <c r="BB96" s="41"/>
      <c r="BC96" s="41"/>
      <c r="BD96" s="84" t="s">
        <v>1408</v>
      </c>
      <c r="BE96" s="42">
        <v>4</v>
      </c>
      <c r="BF96" s="43" t="s">
        <v>328</v>
      </c>
      <c r="BG96" s="43" t="s">
        <v>328</v>
      </c>
      <c r="BH96" s="43" t="s">
        <v>328</v>
      </c>
      <c r="BI96" s="84" t="s">
        <v>334</v>
      </c>
      <c r="BJ96" s="40" t="s">
        <v>1394</v>
      </c>
      <c r="BK96" s="158" t="s">
        <v>932</v>
      </c>
      <c r="BL96" s="42">
        <v>0</v>
      </c>
      <c r="BM96" s="43" t="s">
        <v>284</v>
      </c>
      <c r="BN96" s="43" t="s">
        <v>12</v>
      </c>
      <c r="BO96" s="43" t="s">
        <v>285</v>
      </c>
      <c r="BP96" s="87">
        <v>44377</v>
      </c>
      <c r="BQ96" s="87">
        <v>44538</v>
      </c>
      <c r="BR96" s="87">
        <v>45565</v>
      </c>
      <c r="BS96" s="123">
        <f ca="1">+(REFERENCEMENT_FACADE[[#This Row],[AVIS LIMITE AU / VALIDITE]]&gt;=TODAY())*1</f>
        <v>1</v>
      </c>
      <c r="BT96" s="43" t="s">
        <v>9</v>
      </c>
      <c r="BU96" s="43" t="str">
        <f ca="1">IF(REFERENCEMENT_FACADE[[#This Row],[ -&gt; AT/DTA : Sur liste verte C2p (OUI/NON)
-&gt; ATex (Avis favorable / Avis défavorable)
-&gt; Autre : SO]]&lt;&gt;"",IF(AND(OR(REFERENCEMENT_FACADE[[#This Row],[ -&gt; AT/DTA : Sur liste verte C2p (OUI/NON)
-&gt; ATex (Avis favorable / Avis défavorable)
-&gt; Autre : SO]]="OUI",REFERENCEMENT_FACADE[[#This Row],[ -&gt; AT/DTA : Sur liste verte C2p (OUI/NON)
-&gt; ATex (Avis favorable / Avis défavorable)
-&gt; Autre : SO]]="FAVORABLE",REFERENCEMENT_FACADE[[#This Row],[ -&gt; AT/DTA : Sur liste verte C2p (OUI/NON)
-&gt; ATex (Avis favorable / Avis défavorable)
-&gt; Autre : SO]]="SO
(DTU)",REFERENCEMENT_FACADE[[#This Row],[ -&gt; AT/DTA : Sur liste verte C2p (OUI/NON)
-&gt; ATex (Avis favorable / Avis défavorable)
-&gt; Autre : SO]]="SO 
(RECO -RAGE)",REFERENCEMENT_FACADE[[#This Row],[ -&gt; AT/DTA : Sur liste verte C2p (OUI/NON)
-&gt; ATex (Avis favorable / Avis défavorable)
-&gt; Autre : SO]]="OUI AVEC UN SUIVI DU RETOUR D'EXPERIENCE",
REFERENCEMENT_FACADE[[#This Row],[ -&gt; AT/DTA : Sur liste verte C2p (OUI/NON)
-&gt; ATex (Avis favorable / Avis défavorable)
-&gt; Autre : SO]]="SO 
(RP)"),REFERENCEMENT_FACADE[[#This Row],[VALIDITE]]=1),"TC",IF(REFERENCEMENT_FACADE[[#This Row],[VALIDITE]]=0,"TNC"&amp;CHAR(10)&amp;"(L'évaluation technique n'est plus valide)",IF(REFERENCEMENT_FACADE[[#This Row],[TYPE DE DOCUMENT DE REFERENCE]]="Appréciation Technique de Transition","TNC"&amp;CHAR(10)&amp;"(Les Appréciations Techniques de Transition ne sont pas reconnues en technique courante)",IF(REFERENCEMENT_FACADE[[#This Row],[ -&gt; AT/DTA : Sur liste verte C2p (OUI/NON)
-&gt; ATex (Avis favorable / Avis défavorable)
-&gt; Autre : SO]]="NON (EVALUATION RECENTE)","TNC"&amp;CHAR(10)&amp;"(Non sur liste verte de la C2p à date de référencement / EVALUATION RECENTE)","TNC"&amp;CHAR(10)&amp;"(N'est pas sur liste verte de la C2p à date du référencement)")))))</f>
        <v>TC</v>
      </c>
      <c r="BV96" s="44" t="s">
        <v>819</v>
      </c>
      <c r="BW96" s="42" t="s">
        <v>705</v>
      </c>
      <c r="BX96" s="43" t="s">
        <v>659</v>
      </c>
      <c r="BY96" s="44"/>
      <c r="BZ96" s="57" t="s">
        <v>657</v>
      </c>
      <c r="CA96" s="134" t="s">
        <v>539</v>
      </c>
      <c r="CB96" s="136"/>
      <c r="CC96" s="48" t="str">
        <f>IF(OR(REFERENCEMENT_FACADE[[#This Row],[TYPE DE DOCUMENT DE REFERENCE]]="Document Technique d'Application (DTA)",REFERENCEMENT_FACADE[[#This Row],[TYPE DE DOCUMENT DE REFERENCE]]="Avis Technique"),CONCATENATE("https://evaluation.cstb.fr/fr/avis-technique/detail/",SUBSTITUTE(REFERENCEMENT_FACADE[[#This Row],[REF]],"/","-"),"/"),IF(REFERENCEMENT_FACADE[[#This Row],[TYPE DE DOCUMENT DE REFERENCE]]=("Appréciation Technique d'Expérimentation (ATEx cas a)"),CONCATENATE("https://evaluation.cstb.fr/fr/appreciation-technique-expertise-atex/detail/",SUBSTITUTE(REFERENCEMENT_FACADE[[#This Row],[REF]],"_","-"),"/"),CONCATENATE("https://evaluation.cstb.fr/fr/appreciation-technique-transition-att/download/att-",SUBSTITUTE(SUBSTITUTE(REFERENCEMENT_FACADE[[#This Row],[REF]],"/","-"),"_","-"),"/")))</f>
        <v>https://evaluation.cstb.fr/fr/avis-technique/detail/2.2-21-1822_V1/</v>
      </c>
      <c r="CD96" s="48"/>
      <c r="CE96" s="48" t="str">
        <f>CONCATENATE(IF(REFERENCEMENT_FACADE[[#This Row],[Ancienne version]]=""," ",CONCATENATE(IF(OR(REFERENCEMENT_FACADE[[#This Row],[TYPE DE DOCUMENT DE REFERENCE]]="Avis Technique",REFERENCEMENT_FACADE[[#This Row],[TYPE DE DOCUMENT DE REFERENCE]]="ATEx"),"L'","Le "),REFERENCEMENT_FACADE[[#This Row],[TYPE DE DOCUMENT DE REFERENCE]]," n°",REFERENCEMENT_FACADE[[#This Row],[REF]]," annule et remplace ",IF(OR(REFERENCEMENT_FACADE[[#This Row],[TYPE DE DOCUMENT DE REFERENCE]]="Avis Technique",REFERENCEMENT_FACADE[[#This Row],[TYPE DE DOCUMENT DE REFERENCE]]="ATEx"),"l' ","le "),REFERENCEMENT_FACADE[[#This Row],[TYPE DE DOCUMENT DE REFERENCE]]," n° ",REFERENCEMENT_FACADE[[#This Row],[Ancienne version]])),
IF(AND(REFERENCEMENT_FACADE[[#This Row],[Ancienne version]]&lt;&gt;"",REFERENCEMENT_FACADE[[#This Row],[ -&gt; AT/DTA : Sur liste verte C2p (OUI/NON)
-&gt; ATex (Avis favorable / Avis défavorable)
-&gt; Autre : SO]]="OUI"),CHAR(10),""),
IF(REFERENCEMENT_FACADE[[#This Row],[ -&gt; AT/DTA : Sur liste verte C2p (OUI/NON)
-&gt; ATex (Avis favorable / Avis défavorable)
-&gt; Autre : SO]]="OUI","Sur liste verte de la C2p à la date du référencement",""))</f>
        <v xml:space="preserve"> Sur liste verte de la C2p à la date du référencement</v>
      </c>
      <c r="CF96" s="48" t="str">
        <f>IF((SUPP_VISE=LISTES!$Q$2),REFERENCEMENT_FACADE[[#This Row],[Charpente bois (NF DTU 31.1)]],
IF((SUPP_VISE=LISTES!$Q$3),REFERENCEMENT_FACADE[[#This Row],[COB (NF DTU 31.2)]],
IF((SUPP_VISE=LISTES!$Q$4),REFERENCEMENT_FACADE[[#This Row],[FOB (NF DTU 31.4)]],
IF((SUPP_VISE=LISTES!$Q$5),REFERENCEMENT_FACADE[[#This Row],[FOB (Sous AT/DTA/ATEx)]],
IF((SUPP_VISE=LISTES!$Q$6),REFERENCEMENT_FACADE[[#This Row],[FOB (NF DTU 31.4 et/ou Sous AT/DTA/Atex)]],
IF((SUPP_VISE=LISTES!$Q$7),REFERENCEMENT_FACADE[[#This Row],[CLT (Sous AT/DTA)]],"ERREUR"))))))</f>
        <v>ERREUR</v>
      </c>
      <c r="CG96" s="48" t="str">
        <f>IF((HAUT_VISEE&lt;=6),IF(OR(MID(SITUA_VISEE,1,1)="a",MID(SITUA_VISEE,1,1)="b",MID(SITUA_VISEE,1,1)="c"),REFERENCEMENT_FACADE[[#This Row],[≤ 6 m (situation a à c)]],REFERENCEMENT_FACADE[[#This Row],[≤ 6 m (situation d)]]),
IF(AND(6&lt;HAUT_VISEE,HAUT_VISEE&lt;=9),IF(OR(MID(SITUA_VISEE,1,1)="a",MID(SITUA_VISEE,1,1)="b",MID(SITUA_VISEE,1,1)="c"),REFERENCEMENT_FACADE[[#This Row],[≤ 9 m (situation a à c)]],REFERENCEMENT_FACADE[[#This Row],[≤ 9 m (situation d)]]),
IF(AND(9&lt;HAUT_VISEE,HAUT_VISEE&lt;=10),IF(OR(MID(SITUA_VISEE,1,1)="a",MID(SITUA_VISEE,1,1)="b",MID(SITUA_VISEE,1,1)="c"),REFERENCEMENT_FACADE[[#This Row],[≤ 10 m (situation a à c)]],REFERENCEMENT_FACADE[[#This Row],[≤ 10 m (situation d)]]),
IF(AND(10&lt;HAUT_VISEE,HAUT_VISEE&lt;=18),IF(OR(MID(SITUA_VISEE,1,1)="a",MID(SITUA_VISEE,1,1)="b",MID(SITUA_VISEE,1,1)="c"),REFERENCEMENT_FACADE[[#This Row],[≤ 15 m (situation a à c)]],REFERENCEMENT_FACADE[[#This Row],[≤ 15 m (situation d)]]),
IF(AND(10&lt;HAUT_VISEE,HAUT_VISEE&lt;=18),IF(OR(MID(SITUA_VISEE,1,1)="a",MID(SITUA_VISEE,1,1)="b",MID(SITUA_VISEE,1,1)="c"),REFERENCEMENT_FACADE[[#This Row],[≤ 18 m (situation a à c)]],REFERENCEMENT_FACADE[[#This Row],[≤ 18 m (situation d)]]),
IF(AND(18&lt;HAUT_VISEE,HAUT_VISEE&lt;=28),IF(OR(MID(SITUA_VISEE,1,1)="a",MID(SITUA_VISEE,1,1)="b",MID(SITUA_VISEE,1,1)="c"),REFERENCEMENT_FACADE[[#This Row],[≤ 28 m (situation a à c)]],REFERENCEMENT_FACADE[[#This Row],[≤ 28 m (situation d)]]),
IF(AND(28&lt;HAUT_VISEE,HAUT_VISEE&lt;=34),IF(OR(MID(SITUA_VISEE,1,1)="a",MID(SITUA_VISEE,1,1)="b",MID(SITUA_VISEE,1,1)="c"),REFERENCEMENT_FACADE[[#This Row],[≤ 34 m (situation a à c)]],REFERENCEMENT_FACADE[[#This Row],[≤ 34 m (situation d)]]),
IF(AND(34&lt;HAUT_VISEE,HAUT_VISEE&lt;=36),IF(OR(MID(SITUA_VISEE,1,1)="a",MID(SITUA_VISEE,1,1)="b",MID(SITUA_VISEE,1,1)="c"),REFERENCEMENT_FACADE[[#This Row],[≤ 36 m (situation a à c)]],REFERENCEMENT_FACADE[[#This Row],[≤ 36 m (situation d)]]),
IF(AND(36&lt;HAUT_VISEE,HAUT_VISEE&lt;=40),IF(OR(MID(SITUA_VISEE,1,1)="a",MID(SITUA_VISEE,1,1)="b",MID(SITUA_VISEE,1,1)="c"),REFERENCEMENT_FACADE[[#This Row],[≤ 40 m (situation a à c)]],REFERENCEMENT_FACADE[[#This Row],[≤ 40 m (situation d)]]),
IF(AND(40&lt;HAUT_VISEE,HAUT_VISEE&lt;=50),IF(OR(MID(SITUA_VISEE,1,1)="a",MID(SITUA_VISEE,1,1)="b",MID(SITUA_VISEE,1,1)="c"),REFERENCEMENT_FACADE[[#This Row],[≤ 50 m (situation a à c)]],REFERENCEMENT_FACADE[[#This Row],[≤ 50 m (situation d)]]),"ERREUR"))))))))))</f>
        <v>OUI</v>
      </c>
      <c r="CH96" s="48">
        <f>IF(MID(SITUA_VISEE,1,1)="d",
IF(MID(REFERENCEMENT_FACADE[[#This Row],[≤ 50 m (situation d)]],1,3)="OUI",50,IF(MID(REFERENCEMENT_FACADE[[#This Row],[≤ 40 m (situation d)]],1,3)="OUI",40,IF(MID(REFERENCEMENT_FACADE[[#This Row],[≤ 36 m (situation d)]],1,3)="OUI",36,IF(MID(REFERENCEMENT_FACADE[[#This Row],[≤ 34 m (situation d)]],1,3)="OUI",34,IF(MID(REFERENCEMENT_FACADE[[#This Row],[≤ 28 m (situation d)]],1,3)="OUI",28,IF(MID(REFERENCEMENT_FACADE[[#This Row],[≤ 18 m (situation d)]],1,3)="OUI",18,IF(MID(REFERENCEMENT_FACADE[[#This Row],[≤ 15 m (situation d)]],1,3)="OUI",15,IF(MID(REFERENCEMENT_FACADE[[#This Row],[≤ 10 m (situation d)]],1,3)="OUI",10,IF(MID(REFERENCEMENT_FACADE[[#This Row],[≤ 9 m (situation d)]],1,3)="OUI",9,IF(MID(REFERENCEMENT_FACADE[[#This Row],[≤ 6 m (situation d)]],1,3)="OUI",6,"")))))))))),
IF(MID(REFERENCEMENT_FACADE[[#This Row],[≤ 50 m (situation a à c)]],1,3)="OUI",50,IF(MID(REFERENCEMENT_FACADE[[#This Row],[≤ 40 m (situation a à c)]],1,3)="OUI",40,IF(MID(REFERENCEMENT_FACADE[[#This Row],[≤ 36 m (situation a à c)]],1,3)="OUI",36,IF(MID(REFERENCEMENT_FACADE[[#This Row],[≤ 34 m (situation a à c)]],1,3)="OUI",34,IF(MID(REFERENCEMENT_FACADE[[#This Row],[≤ 28 m (situation a à c)]],1,3)="OUI",28,IF(MID(REFERENCEMENT_FACADE[[#This Row],[≤ 18 m (situation a à c)]],1,3)="OUI",18,IF(MID(REFERENCEMENT_FACADE[[#This Row],[≤ 15 m (situation a à c)]],1,3)="OUI",15,IF(MID(REFERENCEMENT_FACADE[[#This Row],[≤ 10 m (situation a à c)]],1,3)="OUI",10,IF(MID(REFERENCEMENT_FACADE[[#This Row],[≤ 9 m (situation a à c)]],1,3)="OUI",9,IF(MID(REFERENCEMENT_FACADE[[#This Row],[≤ 6 m (situation a à c)]],1,3)="OUI",6,"")))))))))))</f>
        <v>10</v>
      </c>
      <c r="CI96" s="48" t="str">
        <f>IF(RECH_CATEGORIE=TRUE,IF((CATEG_VISEE=LISTES!$O$2),REFERENCEMENT_FACADE[[#This Row],[I]],
IF((CATEG_VISEE=LISTES!$O$3),REFERENCEMENT_FACADE[[#This Row],[II]],
IF((CATEG_VISEE=LISTES!$O$4),REFERENCEMENT_FACADE[[#This Row],[III]],
IF((CATEG_VISEE=LISTES!$O$5),REFERENCEMENT_FACADE[[#This Row],[IV]],"ERREUR")))),
REFERENCEMENT_FACADE[[#This Row],[I]]&amp;CHAR(10)&amp;REFERENCEMENT_FACADE[[#This Row],[II]]&amp;CHAR(10)&amp;REFERENCEMENT_FACADE[[#This Row],[III]]&amp;CHAR(10)&amp;REFERENCEMENT_FACADE[[#This Row],[IV]])</f>
        <v>4
4**
4**
4**</v>
      </c>
      <c r="CJ96" s="48" t="str">
        <f>IF(RECH_CATEGORIE=TRUE,IF(OR(REFERENCEMENT_FACADE[[#This Row],[I]]="NC",REFERENCEMENT_FACADE[[#This Row],[II]]="NC",REFERENCEMENT_FACADE[[#This Row],[III]]="NC",REFERENCEMENT_FACADE[[#This Row],[IV]]="NC"),"ERREUR",IF(MID(ZONE_SIS_VISEE,1,1)&lt;=MID(REFERENCEMENT_FACADE[[#This Row],[IV]],1,1),REFERENCEMENT_FACADE[[#Headers],[IV]],IF(MID(ZONE_SIS_VISEE,1,1)&lt;=MID(REFERENCEMENT_FACADE[[#This Row],[III]],1,1),REFERENCEMENT_FACADE[[#Headers],[III]],IF(MID(ZONE_SIS_VISEE,1,1)&lt;=MID(REFERENCEMENT_FACADE[[#This Row],[II]],1,1),REFERENCEMENT_FACADE[[#Headers],[II]],IF(MID(ZONE_SIS_VISEE,1,1)&lt;=MID(REFERENCEMENT_FACADE[[#This Row],[I]],1,1),REFERENCEMENT_FACADE[[#Headers],[I]],""))))),
REFERENCEMENT_FACADE[[#Headers],[I]]&amp;CHAR(10)&amp;REFERENCEMENT_FACADE[[#Headers],[II]]&amp;CHAR(10)&amp;REFERENCEMENT_FACADE[[#Headers],[III]]&amp;CHAR(10)&amp;REFERENCEMENT_FACADE[[#Headers],[IV]])</f>
        <v>I
II
III
IV</v>
      </c>
      <c r="CK96" s="48" t="str">
        <f>CONCATENATE(IF(MID(REFERENCEMENT_FACADE[[#This Row],[Charpente bois (NF DTU 31.1)]],1,3)="oui",LISTES!$Q$2,""),IF(AND(MID(REFERENCEMENT_FACADE[[#This Row],[COB (NF DTU 31.2)]],1,3)="oui",MID(REFERENCEMENT_FACADE[[#This Row],[Charpente bois (NF DTU 31.1)]],1,3)="oui")," / ",""),IF(MID(REFERENCEMENT_FACADE[[#This Row],[COB (NF DTU 31.2)]],1,3)="oui",LISTES!$Q$3,""),IF(OR(AND(MID(REFERENCEMENT_FACADE[[#This Row],[COB (NF DTU 31.2)]],1,3)="oui",MID(REFERENCEMENT_FACADE[[#This Row],[FOB (NF DTU 31.4)]],1,3)="oui"),AND(MID(REFERENCEMENT_FACADE[[#This Row],[COB (NF DTU 31.2)]],1,3)="oui",MID(REFERENCEMENT_FACADE[[#This Row],[CLT (Sous AT/DTA)]],1,3)="oui"))," / ",""),IF(MID(REFERENCEMENT_FACADE[[#This Row],[FOB (NF DTU 31.4)]],1,3)="oui",LISTES!$Q$4,""),IF(AND(MID(REFERENCEMENT_FACADE[[#This Row],[CLT (Sous AT/DTA)]],1,3)="oui",MID(REFERENCEMENT_FACADE[[#This Row],[FOB (NF DTU 31.4)]],1,3)="oui")," / ",""),IF(MID(REFERENCEMENT_FACADE[[#This Row],[CLT (Sous AT/DTA)]],1,3)="oui",LISTES!$Q$7,IF(MID(REFERENCEMENT_FACADE[[#This Row],[FOB (Sous AT/DTA/ATEx)]],1,3)="oui",LISTES!$Q$5,"")))</f>
        <v>COB (NF DTU 31.2) / CLT (Sous AT/DTA)</v>
      </c>
      <c r="CL96" s="48" t="str">
        <f>IF(AND(RECH_HAUTEUR=TRUE,HAUT_VISEE&lt;&gt;"",SITUA_VISEE&lt;&gt;""),IF(MID(SITUA_VISEE,1,1)="d",
IF(MID(REFERENCEMENT_FACADE[[#This Row],[≤ 50 m (situation d)]],1,3)="OUI","≤ 50 m",IF(MID(REFERENCEMENT_FACADE[[#This Row],[≤ 40 m (situation d)]],1,3)="OUI","≤ 40 m",IF(MID(REFERENCEMENT_FACADE[[#This Row],[≤ 36 m (situation d)]],1,3)="OUI","≤ 36 m",IF(MID(REFERENCEMENT_FACADE[[#This Row],[≤ 34 m (situation d)]],1,3)="OUI","≤ 34 m",IF(MID(REFERENCEMENT_FACADE[[#This Row],[≤ 28 m (situation d)]],1,3)="OUI","≤ 28 m",IF(MID(REFERENCEMENT_FACADE[[#This Row],[≤ 18 m (situation d)]],1,3)="OUI","≤ 18 m",IF(MID(REFERENCEMENT_FACADE[[#This Row],[≤ 15 m (situation d)]],1,3)="OUI","≤ 15 m",IF(MID(REFERENCEMENT_FACADE[[#This Row],[≤ 10 m (situation d)]],1,3)="OUI","≤ 10 m",IF(MID(REFERENCEMENT_FACADE[[#This Row],[≤ 9 m (situation d)]],1,3)="OUI","≤ 9 m",IF(MID(REFERENCEMENT_FACADE[[#This Row],[≤ 6 m (situation d)]],1,3)="OUI","≤ 6 m","")))))))))),
IF(MID(REFERENCEMENT_FACADE[[#This Row],[≤ 50 m (situation a à c)]],1,3)="OUI","≤ 50 m",IF(MID(REFERENCEMENT_FACADE[[#This Row],[≤ 40 m (situation a à c)]],1,3)="OUI","≤ 40 m",IF(MID(REFERENCEMENT_FACADE[[#This Row],[≤ 36 m (situation a à c)]],1,3)="OUI","≤ 36 m",IF(MID(REFERENCEMENT_FACADE[[#This Row],[≤ 34 m (situation a à c)]],1,3)="OUI","≤ 34 m",IF(MID(REFERENCEMENT_FACADE[[#This Row],[≤ 28 m (situation a à c)]],1,3)="OUI","≤ 28 m",IF(MID(REFERENCEMENT_FACADE[[#This Row],[≤ 18 m (situation a à c)]],1,3)="OUI","≤ 18 m",IF(MID(REFERENCEMENT_FACADE[[#This Row],[≤ 15 m (situation a à c)]],1,3)="OUI","≤ 15 m",IF(MID(REFERENCEMENT_FACADE[[#This Row],[≤ 10 m (situation a à c)]],1,3)="OUI","≤ 10 m",IF(MID(REFERENCEMENT_FACADE[[#This Row],[≤ 9 m (situation a à c)]],1,3)="OUI","≤ 9 m",IF(MID(REFERENCEMENT_FACADE[[#This Row],[≤ 6 m (situation a à c)]],1,3)="OUI","≤ 6 m",""))))))))))),
CONCATENATE(IF(MID(REFERENCEMENT_FACADE[[#This Row],[≤ 50 m (situation a à c)]],1,3)="OUI","(Situation a à c) h≤ 50 m"&amp;CHAR(10),IF(MID(REFERENCEMENT_FACADE[[#This Row],[≤ 40 m (situation a à c)]],1,3)="OUI","(Situation a à c) h≤ 40 m"&amp;CHAR(10),IF(MID(REFERENCEMENT_FACADE[[#This Row],[≤ 36 m (situation a à c)]],1,3)="OUI","(Situation a à c) h≤ 36 m"&amp;CHAR(10),IF(MID(REFERENCEMENT_FACADE[[#This Row],[≤ 34 m (situation a à c)]],1,3)="OUI","(Situation a à c) h≤ 34 m"&amp;CHAR(10),IF(MID(REFERENCEMENT_FACADE[[#This Row],[≤ 28 m (situation a à c)]],1,3)="OUI","(Situation a à c) h≤ 28 m"&amp;CHAR(10),IF(MID(REFERENCEMENT_FACADE[[#This Row],[≤ 18 m (situation a à c)]],1,3)="OUI","(Situation a à c) h≤ 18 m"&amp;CHAR(10),IF(MID(REFERENCEMENT_FACADE[[#This Row],[≤ 15 m (situation a à c)]],1,3)="OUI","(Situation a à c) h≤ 15 m"&amp;CHAR(10),IF(MID(REFERENCEMENT_FACADE[[#This Row],[≤ 10 m (situation a à c)]],1,3)="OUI","(Situation a à c) h≤ 10 m"&amp;CHAR(10),IF(MID(REFERENCEMENT_FACADE[[#This Row],[≤ 9 m (situation a à c)]],1,3)="OUI","(Situation a à c) h≤ 9 m"&amp;CHAR(10),IF(MID(REFERENCEMENT_FACADE[[#This Row],[≤ 6 m (situation a à c)]],1,3)="OUI","(Situation a à c) h≤ 6 m"&amp;CHAR(10),"")))))))))),IF(MID(REFERENCEMENT_FACADE[[#This Row],[≤ 50 m (situation d)]],1,3)="OUI","(Situation d) h≤ 50 m",IF(MID(REFERENCEMENT_FACADE[[#This Row],[≤ 40 m (situation d)]],1,3)="OUI","(Situation d) h≤ 40 m",IF(MID(REFERENCEMENT_FACADE[[#This Row],[≤ 36 m (situation d)]],1,3)="OUI","(Situation d) h≤ 36 m",IF(MID(REFERENCEMENT_FACADE[[#This Row],[≤ 34 m (situation d)]],1,3)="OUI","(Situation d) h≤ 34 m",IF(MID(REFERENCEMENT_FACADE[[#This Row],[≤ 28 m (situation d)]],1,3)="OUI","(Situation d) h≤ 28 m",IF(MID(REFERENCEMENT_FACADE[[#This Row],[≤ 18 m (situation d)]],1,3)="OUI","(Situation d) h≤ 18 m",IF(MID(REFERENCEMENT_FACADE[[#This Row],[≤ 15 m (situation d)]],1,3)="OUI","(Situation d) h≤ 15 m",IF(MID(REFERENCEMENT_FACADE[[#This Row],[≤ 10 m (situation d)]],1,3)="OUI","(Situation d) h≤ 10 m",IF(MID(REFERENCEMENT_FACADE[[#This Row],[≤ 9 m (situation d)]],1,3)="OUI","(Situation d) h≤ 9 m",IF(MID(REFERENCEMENT_FACADE[[#This Row],[≤ 6 m (situation d)]],1,3)="OUI","(Situation d) h≤ 6 m",""))))))))))))</f>
        <v>(Situation a à c) h≤ 10 m
(Situation d) h≤ 6 m</v>
      </c>
      <c r="CM96" s="48" t="str">
        <f>IF(OR(RECH_HAUTEUR=FALSE,HAUT_VISEE="",SITUA_VISEE=""),REFERENCEMENT_FACADE[[#This Row],[Cas où rien n''est sélectionné en hauteur]],
IF((HAUT_VISEE&lt;=6),IF(OR(MID(SITUA_VISEE,1,1)="a",MID(SITUA_VISEE,1,1)="b",MID(SITUA_VISEE,1,1)="c"),REFERENCEMENT_FACADE[[#This Row],[≤ 6 m (a à c)]],REFERENCEMENT_FACADE[[#This Row],[≤ 6 m (d)]]),
IF(AND(6&lt;HAUT_VISEE,HAUT_VISEE&lt;=9),IF(OR(MID(SITUA_VISEE,1,1)="a",MID(SITUA_VISEE,1,1)="b",MID(SITUA_VISEE,1,1)="c"),REFERENCEMENT_FACADE[[#This Row],[≤ 9 m (a à c)]],REFERENCEMENT_FACADE[[#This Row],[≤ 9 m (d)]]),
IF(AND(9&lt;HAUT_VISEE,HAUT_VISEE&lt;=10),IF(OR(MID(SITUA_VISEE,1,1)="a",MID(SITUA_VISEE,1,1)="b",MID(SITUA_VISEE,1,1)="c"),REFERENCEMENT_FACADE[[#This Row],[≤ 10 m (a à c)]],REFERENCEMENT_FACADE[[#This Row],[≤ 10 m (d)]]),
IF(AND(10&lt;HAUT_VISEE,HAUT_VISEE&lt;=18),IF(OR(MID(SITUA_VISEE,1,1)="a",MID(SITUA_VISEE,1,1)="b",MID(SITUA_VISEE,1,1)="c"),REFERENCEMENT_FACADE[[#This Row],[≤ 18 m (a à c)]],REFERENCEMENT_FACADE[[#This Row],[≤ 18 m (d)]]),
IF(AND(18&lt;HAUT_VISEE,HAUT_VISEE&lt;=28),IF(OR(MID(SITUA_VISEE,1,1)="a",MID(SITUA_VISEE,1,1)="b",MID(SITUA_VISEE,1,1)="c"),REFERENCEMENT_FACADE[[#This Row],[≤ 28 m (a à c)]],REFERENCEMENT_FACADE[[#This Row],[≤ 28 m (d)]]),
IF(AND(28&lt;HAUT_VISEE,HAUT_VISEE&lt;=34),IF(OR(MID(SITUA_VISEE,1,1)="a",MID(SITUA_VISEE,1,1)="b",MID(SITUA_VISEE,1,1)="c"),REFERENCEMENT_FACADE[[#This Row],[≤ 34 m (a à c)]],REFERENCEMENT_FACADE[[#This Row],[≤ 34 m (d)]]),
IF(AND(34&lt;HAUT_VISEE,HAUT_VISEE&lt;=36),IF(OR(MID(SITUA_VISEE,1,1)="a",MID(SITUA_VISEE,1,1)="b",MID(SITUA_VISEE,1,1)="c"),REFERENCEMENT_FACADE[[#This Row],[≤ 36 m (a à c)]],REFERENCEMENT_FACADE[[#This Row],[≤ 36 m (d)]]),
IF(AND(36&lt;HAUT_VISEE,HAUT_VISEE&lt;=40),IF(OR(MID(SITUA_VISEE,1,1)="a",MID(SITUA_VISEE,1,1)="b",MID(SITUA_VISEE,1,1)="c"),REFERENCEMENT_FACADE[[#This Row],[≤ 40 m (a à c)]],REFERENCEMENT_FACADE[[#This Row],[≤ 40 m (d)]]),
IF(AND(40&lt;HAUT_VISEE,HAUT_VISEE&lt;=50),IF(OR(MID(SITUA_VISEE,1,1)="a",MID(SITUA_VISEE,1,1)="b",MID(SITUA_VISEE,1,1)="c"),REFERENCEMENT_FACADE[[#This Row],[≤ 50 m (a à c)]],REFERENCEMENT_FACADE[[#This Row],[≤ 50 m (d)]])))))))))))</f>
        <v>Nb : Le critère de recherche par hauteur n'étant pas coché ou les données (hauteur ou situation) n'étant pas saisies, l'utilisateur est alerté qu'il peut exister des limites de hauteurs et des dispositions particulières données dans le référentiel technique du procédé qui ne sont pas affichées. 
Le logiciel peut les faire apparaitre, pour ce faire : 
 - la case de recherche en fonction de la hauteur doit être cochée ;
 - les données de hauteur ET de situation du bâtiment doivent être saisies.</v>
      </c>
      <c r="CN96" s="117">
        <f ca="1">REFERENCEMENT_FACADE[[#This Row],[VALIDITE]]</f>
        <v>1</v>
      </c>
      <c r="CO96" s="48">
        <f>IF(RECH_SUPPORT=TRUE,IF(MID(REFERENCEMENT_FACADE[[#This Row],[Colonne support visé]],1,3)="OUI",1,IF(OR(MID(REFERENCEMENT_FACADE[[#This Row],[Colonne support visé]],1,3)="non",MID(REFERENCEMENT_FACADE[[#This Row],[Colonne support visé]],1,2)="SO"),0,0)),1)</f>
        <v>1</v>
      </c>
      <c r="CP96" s="48">
        <f>IF(RECH_HAUTEUR=FALSE,1,IF(AND(MID(REFERENCEMENT_FACADE[[#This Row],[Colonne situation visé]],1,3)="oui",HAUT_VISEE&lt;=REFERENCEMENT_FACADE[[#This Row],[LIMITATION DE HAUTEUR DE FACADE]],HAUT_VISEE&lt;&gt;"",SITUA_VISEE&lt;&gt;""),1,IF(MID(REFERENCEMENT_FACADE[[#This Row],[Colonne situation visé]],1,3)="non",0,"ERREUR")))</f>
        <v>1</v>
      </c>
      <c r="CQ96" s="48">
        <f>IF(RECH_CATEGORIE=FALSE,1,IF(REFERENCEMENT_FACADE[[#This Row],[Colonne catégorie visée]]="ERREUR",0,IF(AND(RECH_CATEGORIE=TRUE,MATCH(VALUE(LEFT(REFERENCEMENT_FACADE[[#This Row],[Colonne zone visée]],1)),LISTE_ZONE_SISMIQUE,0)&gt;=MATCH(ZONE_SIS_VISEE,LISTE_ZONE_SISMIQUE,0),MATCH(REFERENCEMENT_FACADE[[#This Row],[Colonne catégorie visée]],LISTE_CATEGORIE_BATIMENT,0)&gt;=MATCH(CATEG_VISEE,LISTE_CATEGORIE_BATIMENT,0)),1,0)))</f>
        <v>1</v>
      </c>
      <c r="CR96" s="48">
        <f ca="1">IF(REFERENCEMENT_FACADE[[#This Row],[Eligibilité procédé]]&lt;&gt;0,COUNTIF(REFERENCEMENT_FACADE[Eligibilité procédé],"&lt;="&amp;REFERENCEMENT_FACADE[[#This Row],[Eligibilité procédé]])-COUNTIF(REFERENCEMENT_FACADE[Eligibilité procédé],"=0"),ROWS(REFERENCEMENT_FACADE[Ordre]))</f>
        <v>73</v>
      </c>
      <c r="CS96" s="48">
        <f ca="1">IF(COUNTIF((REFERENCEMENT_FACADE[[#This Row],[Validité]:[zone de simicité]]),"&lt;&gt;"&amp;"")=SUM(REFERENCEMENT_FACADE[[#This Row],[Validité]:[zone de simicité]]),ROW(REFERENCEMENT_FACADE[[#This Row],[zone de simicité]]),"")</f>
        <v>96</v>
      </c>
      <c r="CT96" s="48" t="str">
        <f>CONCATENATE(REFERENCEMENT_FACADE[[#This Row],[TYPE DE DOCUMENT DE REFERENCE]]," ",REFERENCEMENT_FACADE[[#This Row],[REF]]," du procédé ",REFERENCEMENT_FACADE[[#This Row],[NOM COMMERCIAL DU PROCEDE]]," : vise la pose sur : ",IF(MID(REFERENCEMENT_FACADE[[#This Row],[COB (NF DTU 31.2)]],1,3)="OUI","COB (NF DTU 31.2) ; ",""),IF(MID(REFERENCEMENT_FACADE[[#This Row],[CLT (Sous AT/DTA)]],1,3)="OUI","CLT (Sous AT/DTA)) ; ",""),IF(MID(REFERENCEMENT_FACADE[[#This Row],[FOB (NF DTU 31.4)]],1,3)="OUI","FOB (NF DTU 31.4) ; ",""),IF(MID(REFERENCEMENT_FACADE[[#This Row],[FOB (Sous AT/DTA/ATEx)]],1,3)="OUI","FOB (Sous AT/DTA/ATEx) ; ",""),"pour une hauteur max de ",REFERENCEMENT_FACADE[[#This Row],[LIMITATION DE HAUTEUR DE FACADE]],"m")</f>
        <v>Avis Technique 2.2/21-1822_V1 du procédé Equitone Fixation invisible Tergo Design : vise la pose sur : COB (NF DTU 31.2) ; CLT (Sous AT/DTA)) ; pour une hauteur max de 10m</v>
      </c>
    </row>
    <row r="97" spans="1:98" s="5" customFormat="1" ht="216" x14ac:dyDescent="0.3">
      <c r="A97" s="141">
        <v>44384</v>
      </c>
      <c r="B97" s="79" t="s">
        <v>124</v>
      </c>
      <c r="C97" s="125" t="s">
        <v>137</v>
      </c>
      <c r="D97" s="43" t="s">
        <v>1711</v>
      </c>
      <c r="E97" s="43" t="s">
        <v>1295</v>
      </c>
      <c r="F97" s="79" t="s">
        <v>21</v>
      </c>
      <c r="G97" s="109" t="s">
        <v>1420</v>
      </c>
      <c r="H97" s="86" t="s">
        <v>27</v>
      </c>
      <c r="I97" s="82" t="s">
        <v>9</v>
      </c>
      <c r="J97" s="38" t="s">
        <v>10</v>
      </c>
      <c r="K97" s="39" t="s">
        <v>10</v>
      </c>
      <c r="L97" s="68" t="str">
        <f>IF(REFERENCEMENT_FACADE[[#This Row],[Charpente bois (NF DTU 31.1)]]="OUI","SO",IF(OR(REFERENCEMENT_FACADE[[#This Row],[FOB (Sous AT/DTA/ATEx)]]="OUI",REFERENCEMENT_FACADE[[#This Row],[FOB (NF DTU 31.4)]]="OUI"),"OUI","SO"))</f>
        <v>SO</v>
      </c>
      <c r="M97" s="65" t="s">
        <v>9</v>
      </c>
      <c r="N97" s="43" t="s">
        <v>9</v>
      </c>
      <c r="O97" s="43" t="s">
        <v>9</v>
      </c>
      <c r="P97" s="43" t="s">
        <v>9</v>
      </c>
      <c r="Q97" s="43" t="s">
        <v>10</v>
      </c>
      <c r="R97" s="43" t="s">
        <v>10</v>
      </c>
      <c r="S97" s="43" t="s">
        <v>10</v>
      </c>
      <c r="T97" s="43" t="s">
        <v>10</v>
      </c>
      <c r="U97" s="43" t="s">
        <v>10</v>
      </c>
      <c r="V97" s="43" t="s">
        <v>10</v>
      </c>
      <c r="W97" s="44" t="s">
        <v>10</v>
      </c>
      <c r="X97" s="43" t="s">
        <v>9</v>
      </c>
      <c r="Y97" s="43" t="s">
        <v>10</v>
      </c>
      <c r="Z97" s="43" t="s">
        <v>10</v>
      </c>
      <c r="AA97" s="43" t="s">
        <v>10</v>
      </c>
      <c r="AB97" s="43" t="s">
        <v>10</v>
      </c>
      <c r="AC97" s="43" t="s">
        <v>10</v>
      </c>
      <c r="AD97" s="43" t="s">
        <v>10</v>
      </c>
      <c r="AE97" s="43" t="s">
        <v>10</v>
      </c>
      <c r="AF97" s="43" t="s">
        <v>10</v>
      </c>
      <c r="AG97" s="44" t="s">
        <v>10</v>
      </c>
      <c r="AH97" s="163"/>
      <c r="AI97" s="164"/>
      <c r="AJ97" s="120" t="s">
        <v>1726</v>
      </c>
      <c r="AK97" s="120" t="s">
        <v>1726</v>
      </c>
      <c r="AL97" s="120" t="s">
        <v>1726</v>
      </c>
      <c r="AM97" s="41"/>
      <c r="AN97" s="41"/>
      <c r="AO97" s="41"/>
      <c r="AP97" s="41"/>
      <c r="AQ97" s="41"/>
      <c r="AR97" s="41"/>
      <c r="AS97" s="41"/>
      <c r="AT97" s="120" t="s">
        <v>1726</v>
      </c>
      <c r="AU97" s="41"/>
      <c r="AV97" s="41"/>
      <c r="AW97" s="41"/>
      <c r="AX97" s="41"/>
      <c r="AY97" s="41"/>
      <c r="AZ97" s="41"/>
      <c r="BA97" s="41"/>
      <c r="BB97" s="41"/>
      <c r="BC97" s="41"/>
      <c r="BD97" s="84" t="s">
        <v>1408</v>
      </c>
      <c r="BE97" s="42">
        <v>4</v>
      </c>
      <c r="BF97" s="43" t="s">
        <v>328</v>
      </c>
      <c r="BG97" s="43" t="s">
        <v>328</v>
      </c>
      <c r="BH97" s="43" t="s">
        <v>328</v>
      </c>
      <c r="BI97" s="84" t="s">
        <v>342</v>
      </c>
      <c r="BJ97" s="40" t="s">
        <v>1394</v>
      </c>
      <c r="BK97" s="158" t="s">
        <v>932</v>
      </c>
      <c r="BL97" s="42">
        <v>0</v>
      </c>
      <c r="BM97" s="79" t="s">
        <v>22</v>
      </c>
      <c r="BN97" s="79" t="s">
        <v>12</v>
      </c>
      <c r="BO97" s="79" t="s">
        <v>234</v>
      </c>
      <c r="BP97" s="81">
        <v>44278</v>
      </c>
      <c r="BQ97" s="81">
        <v>44333</v>
      </c>
      <c r="BR97" s="81">
        <v>45838</v>
      </c>
      <c r="BS97" s="123">
        <f ca="1">+(REFERENCEMENT_FACADE[[#This Row],[AVIS LIMITE AU / VALIDITE]]&gt;=TODAY())*1</f>
        <v>1</v>
      </c>
      <c r="BT97" s="43" t="s">
        <v>9</v>
      </c>
      <c r="BU97" s="79" t="str">
        <f ca="1">IF(REFERENCEMENT_FACADE[[#This Row],[ -&gt; AT/DTA : Sur liste verte C2p (OUI/NON)
-&gt; ATex (Avis favorable / Avis défavorable)
-&gt; Autre : SO]]&lt;&gt;"",IF(AND(OR(REFERENCEMENT_FACADE[[#This Row],[ -&gt; AT/DTA : Sur liste verte C2p (OUI/NON)
-&gt; ATex (Avis favorable / Avis défavorable)
-&gt; Autre : SO]]="OUI",REFERENCEMENT_FACADE[[#This Row],[ -&gt; AT/DTA : Sur liste verte C2p (OUI/NON)
-&gt; ATex (Avis favorable / Avis défavorable)
-&gt; Autre : SO]]="FAVORABLE",REFERENCEMENT_FACADE[[#This Row],[ -&gt; AT/DTA : Sur liste verte C2p (OUI/NON)
-&gt; ATex (Avis favorable / Avis défavorable)
-&gt; Autre : SO]]="SO
(DTU)",REFERENCEMENT_FACADE[[#This Row],[ -&gt; AT/DTA : Sur liste verte C2p (OUI/NON)
-&gt; ATex (Avis favorable / Avis défavorable)
-&gt; Autre : SO]]="SO 
(RECO -RAGE)",REFERENCEMENT_FACADE[[#This Row],[ -&gt; AT/DTA : Sur liste verte C2p (OUI/NON)
-&gt; ATex (Avis favorable / Avis défavorable)
-&gt; Autre : SO]]="OUI AVEC UN SUIVI DU RETOUR D'EXPERIENCE",
REFERENCEMENT_FACADE[[#This Row],[ -&gt; AT/DTA : Sur liste verte C2p (OUI/NON)
-&gt; ATex (Avis favorable / Avis défavorable)
-&gt; Autre : SO]]="SO 
(RP)"),REFERENCEMENT_FACADE[[#This Row],[VALIDITE]]=1),"TC",IF(REFERENCEMENT_FACADE[[#This Row],[VALIDITE]]=0,"TNC"&amp;CHAR(10)&amp;"(L'évaluation technique n'est plus valide)",IF(REFERENCEMENT_FACADE[[#This Row],[TYPE DE DOCUMENT DE REFERENCE]]="Appréciation Technique de Transition","TNC"&amp;CHAR(10)&amp;"(Les Appréciations Techniques de Transition ne sont pas reconnues en technique courante)",IF(REFERENCEMENT_FACADE[[#This Row],[ -&gt; AT/DTA : Sur liste verte C2p (OUI/NON)
-&gt; ATex (Avis favorable / Avis défavorable)
-&gt; Autre : SO]]="NON (EVALUATION RECENTE)","TNC"&amp;CHAR(10)&amp;"(Non sur liste verte de la C2p à date de référencement / EVALUATION RECENTE)","TNC"&amp;CHAR(10)&amp;"(N'est pas sur liste verte de la C2p à date du référencement)")))))</f>
        <v>TC</v>
      </c>
      <c r="BV97" s="152" t="s">
        <v>833</v>
      </c>
      <c r="BW97" s="42"/>
      <c r="BX97" s="43"/>
      <c r="BY97" s="44"/>
      <c r="BZ97" s="58" t="s">
        <v>657</v>
      </c>
      <c r="CA97" s="134" t="s">
        <v>554</v>
      </c>
      <c r="CB97" s="136"/>
      <c r="CC97" s="48" t="str">
        <f>IF(OR(REFERENCEMENT_FACADE[[#This Row],[TYPE DE DOCUMENT DE REFERENCE]]="Document Technique d'Application (DTA)",REFERENCEMENT_FACADE[[#This Row],[TYPE DE DOCUMENT DE REFERENCE]]="Avis Technique"),CONCATENATE("https://evaluation.cstb.fr/fr/avis-technique/detail/",SUBSTITUTE(REFERENCEMENT_FACADE[[#This Row],[REF]],"/","-"),"/"),IF(REFERENCEMENT_FACADE[[#This Row],[TYPE DE DOCUMENT DE REFERENCE]]=("Appréciation Technique d'Expérimentation (ATEx cas a)"),CONCATENATE("https://evaluation.cstb.fr/fr/appreciation-technique-expertise-atex/detail/",SUBSTITUTE(REFERENCEMENT_FACADE[[#This Row],[REF]],"_","-"),"/"),CONCATENATE("https://evaluation.cstb.fr/fr/appreciation-technique-transition-att/download/att-",SUBSTITUTE(SUBSTITUTE(REFERENCEMENT_FACADE[[#This Row],[REF]],"/","-"),"_","-"),"/")))</f>
        <v>https://evaluation.cstb.fr/fr/avis-technique/detail/2.2-13-1566_V3/</v>
      </c>
      <c r="CD97" s="48" t="s">
        <v>772</v>
      </c>
      <c r="CE97" s="48" t="str">
        <f>CONCATENATE(IF(REFERENCEMENT_FACADE[[#This Row],[Ancienne version]]=""," ",CONCATENATE(IF(OR(REFERENCEMENT_FACADE[[#This Row],[TYPE DE DOCUMENT DE REFERENCE]]="Avis Technique",REFERENCEMENT_FACADE[[#This Row],[TYPE DE DOCUMENT DE REFERENCE]]="ATEx"),"L'","Le "),REFERENCEMENT_FACADE[[#This Row],[TYPE DE DOCUMENT DE REFERENCE]]," n°",REFERENCEMENT_FACADE[[#This Row],[REF]]," annule et remplace ",IF(OR(REFERENCEMENT_FACADE[[#This Row],[TYPE DE DOCUMENT DE REFERENCE]]="Avis Technique",REFERENCEMENT_FACADE[[#This Row],[TYPE DE DOCUMENT DE REFERENCE]]="ATEx"),"l' ","le "),REFERENCEMENT_FACADE[[#This Row],[TYPE DE DOCUMENT DE REFERENCE]]," n° ",REFERENCEMENT_FACADE[[#This Row],[Ancienne version]])),
IF(AND(REFERENCEMENT_FACADE[[#This Row],[Ancienne version]]&lt;&gt;"",REFERENCEMENT_FACADE[[#This Row],[ -&gt; AT/DTA : Sur liste verte C2p (OUI/NON)
-&gt; ATex (Avis favorable / Avis défavorable)
-&gt; Autre : SO]]="OUI"),CHAR(10),""),
IF(REFERENCEMENT_FACADE[[#This Row],[ -&gt; AT/DTA : Sur liste verte C2p (OUI/NON)
-&gt; ATex (Avis favorable / Avis défavorable)
-&gt; Autre : SO]]="OUI","Sur liste verte de la C2p à la date du référencement",""))</f>
        <v>L'Avis Technique n°2.2/13-1566_V3 annule et remplace l' Avis Technique n° 2.2/13-1566_V2
Sur liste verte de la C2p à la date du référencement</v>
      </c>
      <c r="CF97" s="48" t="str">
        <f>IF((SUPP_VISE=LISTES!$Q$2),REFERENCEMENT_FACADE[[#This Row],[Charpente bois (NF DTU 31.1)]],
IF((SUPP_VISE=LISTES!$Q$3),REFERENCEMENT_FACADE[[#This Row],[COB (NF DTU 31.2)]],
IF((SUPP_VISE=LISTES!$Q$4),REFERENCEMENT_FACADE[[#This Row],[FOB (NF DTU 31.4)]],
IF((SUPP_VISE=LISTES!$Q$5),REFERENCEMENT_FACADE[[#This Row],[FOB (Sous AT/DTA/ATEx)]],
IF((SUPP_VISE=LISTES!$Q$6),REFERENCEMENT_FACADE[[#This Row],[FOB (NF DTU 31.4 et/ou Sous AT/DTA/Atex)]],
IF((SUPP_VISE=LISTES!$Q$7),REFERENCEMENT_FACADE[[#This Row],[CLT (Sous AT/DTA)]],"ERREUR"))))))</f>
        <v>ERREUR</v>
      </c>
      <c r="CG97" s="48" t="str">
        <f>IF((HAUT_VISEE&lt;=6),IF(OR(MID(SITUA_VISEE,1,1)="a",MID(SITUA_VISEE,1,1)="b",MID(SITUA_VISEE,1,1)="c"),REFERENCEMENT_FACADE[[#This Row],[≤ 6 m (situation a à c)]],REFERENCEMENT_FACADE[[#This Row],[≤ 6 m (situation d)]]),
IF(AND(6&lt;HAUT_VISEE,HAUT_VISEE&lt;=9),IF(OR(MID(SITUA_VISEE,1,1)="a",MID(SITUA_VISEE,1,1)="b",MID(SITUA_VISEE,1,1)="c"),REFERENCEMENT_FACADE[[#This Row],[≤ 9 m (situation a à c)]],REFERENCEMENT_FACADE[[#This Row],[≤ 9 m (situation d)]]),
IF(AND(9&lt;HAUT_VISEE,HAUT_VISEE&lt;=10),IF(OR(MID(SITUA_VISEE,1,1)="a",MID(SITUA_VISEE,1,1)="b",MID(SITUA_VISEE,1,1)="c"),REFERENCEMENT_FACADE[[#This Row],[≤ 10 m (situation a à c)]],REFERENCEMENT_FACADE[[#This Row],[≤ 10 m (situation d)]]),
IF(AND(10&lt;HAUT_VISEE,HAUT_VISEE&lt;=18),IF(OR(MID(SITUA_VISEE,1,1)="a",MID(SITUA_VISEE,1,1)="b",MID(SITUA_VISEE,1,1)="c"),REFERENCEMENT_FACADE[[#This Row],[≤ 15 m (situation a à c)]],REFERENCEMENT_FACADE[[#This Row],[≤ 15 m (situation d)]]),
IF(AND(10&lt;HAUT_VISEE,HAUT_VISEE&lt;=18),IF(OR(MID(SITUA_VISEE,1,1)="a",MID(SITUA_VISEE,1,1)="b",MID(SITUA_VISEE,1,1)="c"),REFERENCEMENT_FACADE[[#This Row],[≤ 18 m (situation a à c)]],REFERENCEMENT_FACADE[[#This Row],[≤ 18 m (situation d)]]),
IF(AND(18&lt;HAUT_VISEE,HAUT_VISEE&lt;=28),IF(OR(MID(SITUA_VISEE,1,1)="a",MID(SITUA_VISEE,1,1)="b",MID(SITUA_VISEE,1,1)="c"),REFERENCEMENT_FACADE[[#This Row],[≤ 28 m (situation a à c)]],REFERENCEMENT_FACADE[[#This Row],[≤ 28 m (situation d)]]),
IF(AND(28&lt;HAUT_VISEE,HAUT_VISEE&lt;=34),IF(OR(MID(SITUA_VISEE,1,1)="a",MID(SITUA_VISEE,1,1)="b",MID(SITUA_VISEE,1,1)="c"),REFERENCEMENT_FACADE[[#This Row],[≤ 34 m (situation a à c)]],REFERENCEMENT_FACADE[[#This Row],[≤ 34 m (situation d)]]),
IF(AND(34&lt;HAUT_VISEE,HAUT_VISEE&lt;=36),IF(OR(MID(SITUA_VISEE,1,1)="a",MID(SITUA_VISEE,1,1)="b",MID(SITUA_VISEE,1,1)="c"),REFERENCEMENT_FACADE[[#This Row],[≤ 36 m (situation a à c)]],REFERENCEMENT_FACADE[[#This Row],[≤ 36 m (situation d)]]),
IF(AND(36&lt;HAUT_VISEE,HAUT_VISEE&lt;=40),IF(OR(MID(SITUA_VISEE,1,1)="a",MID(SITUA_VISEE,1,1)="b",MID(SITUA_VISEE,1,1)="c"),REFERENCEMENT_FACADE[[#This Row],[≤ 40 m (situation a à c)]],REFERENCEMENT_FACADE[[#This Row],[≤ 40 m (situation d)]]),
IF(AND(40&lt;HAUT_VISEE,HAUT_VISEE&lt;=50),IF(OR(MID(SITUA_VISEE,1,1)="a",MID(SITUA_VISEE,1,1)="b",MID(SITUA_VISEE,1,1)="c"),REFERENCEMENT_FACADE[[#This Row],[≤ 50 m (situation a à c)]],REFERENCEMENT_FACADE[[#This Row],[≤ 50 m (situation d)]]),"ERREUR"))))))))))</f>
        <v>OUI</v>
      </c>
      <c r="CH97" s="48">
        <f>IF(MID(SITUA_VISEE,1,1)="d",
IF(MID(REFERENCEMENT_FACADE[[#This Row],[≤ 50 m (situation d)]],1,3)="OUI",50,IF(MID(REFERENCEMENT_FACADE[[#This Row],[≤ 40 m (situation d)]],1,3)="OUI",40,IF(MID(REFERENCEMENT_FACADE[[#This Row],[≤ 36 m (situation d)]],1,3)="OUI",36,IF(MID(REFERENCEMENT_FACADE[[#This Row],[≤ 34 m (situation d)]],1,3)="OUI",34,IF(MID(REFERENCEMENT_FACADE[[#This Row],[≤ 28 m (situation d)]],1,3)="OUI",28,IF(MID(REFERENCEMENT_FACADE[[#This Row],[≤ 18 m (situation d)]],1,3)="OUI",18,IF(MID(REFERENCEMENT_FACADE[[#This Row],[≤ 15 m (situation d)]],1,3)="OUI",15,IF(MID(REFERENCEMENT_FACADE[[#This Row],[≤ 10 m (situation d)]],1,3)="OUI",10,IF(MID(REFERENCEMENT_FACADE[[#This Row],[≤ 9 m (situation d)]],1,3)="OUI",9,IF(MID(REFERENCEMENT_FACADE[[#This Row],[≤ 6 m (situation d)]],1,3)="OUI",6,"")))))))))),
IF(MID(REFERENCEMENT_FACADE[[#This Row],[≤ 50 m (situation a à c)]],1,3)="OUI",50,IF(MID(REFERENCEMENT_FACADE[[#This Row],[≤ 40 m (situation a à c)]],1,3)="OUI",40,IF(MID(REFERENCEMENT_FACADE[[#This Row],[≤ 36 m (situation a à c)]],1,3)="OUI",36,IF(MID(REFERENCEMENT_FACADE[[#This Row],[≤ 34 m (situation a à c)]],1,3)="OUI",34,IF(MID(REFERENCEMENT_FACADE[[#This Row],[≤ 28 m (situation a à c)]],1,3)="OUI",28,IF(MID(REFERENCEMENT_FACADE[[#This Row],[≤ 18 m (situation a à c)]],1,3)="OUI",18,IF(MID(REFERENCEMENT_FACADE[[#This Row],[≤ 15 m (situation a à c)]],1,3)="OUI",15,IF(MID(REFERENCEMENT_FACADE[[#This Row],[≤ 10 m (situation a à c)]],1,3)="OUI",10,IF(MID(REFERENCEMENT_FACADE[[#This Row],[≤ 9 m (situation a à c)]],1,3)="OUI",9,IF(MID(REFERENCEMENT_FACADE[[#This Row],[≤ 6 m (situation a à c)]],1,3)="OUI",6,"")))))))))))</f>
        <v>10</v>
      </c>
      <c r="CI97" s="48" t="str">
        <f>IF(RECH_CATEGORIE=TRUE,IF((CATEG_VISEE=LISTES!$O$2),REFERENCEMENT_FACADE[[#This Row],[I]],
IF((CATEG_VISEE=LISTES!$O$3),REFERENCEMENT_FACADE[[#This Row],[II]],
IF((CATEG_VISEE=LISTES!$O$4),REFERENCEMENT_FACADE[[#This Row],[III]],
IF((CATEG_VISEE=LISTES!$O$5),REFERENCEMENT_FACADE[[#This Row],[IV]],"ERREUR")))),
REFERENCEMENT_FACADE[[#This Row],[I]]&amp;CHAR(10)&amp;REFERENCEMENT_FACADE[[#This Row],[II]]&amp;CHAR(10)&amp;REFERENCEMENT_FACADE[[#This Row],[III]]&amp;CHAR(10)&amp;REFERENCEMENT_FACADE[[#This Row],[IV]])</f>
        <v>4
4**
4**
4**</v>
      </c>
      <c r="CJ97" s="48" t="str">
        <f>IF(RECH_CATEGORIE=TRUE,IF(OR(REFERENCEMENT_FACADE[[#This Row],[I]]="NC",REFERENCEMENT_FACADE[[#This Row],[II]]="NC",REFERENCEMENT_FACADE[[#This Row],[III]]="NC",REFERENCEMENT_FACADE[[#This Row],[IV]]="NC"),"ERREUR",IF(MID(ZONE_SIS_VISEE,1,1)&lt;=MID(REFERENCEMENT_FACADE[[#This Row],[IV]],1,1),REFERENCEMENT_FACADE[[#Headers],[IV]],IF(MID(ZONE_SIS_VISEE,1,1)&lt;=MID(REFERENCEMENT_FACADE[[#This Row],[III]],1,1),REFERENCEMENT_FACADE[[#Headers],[III]],IF(MID(ZONE_SIS_VISEE,1,1)&lt;=MID(REFERENCEMENT_FACADE[[#This Row],[II]],1,1),REFERENCEMENT_FACADE[[#Headers],[II]],IF(MID(ZONE_SIS_VISEE,1,1)&lt;=MID(REFERENCEMENT_FACADE[[#This Row],[I]],1,1),REFERENCEMENT_FACADE[[#Headers],[I]],""))))),
REFERENCEMENT_FACADE[[#Headers],[I]]&amp;CHAR(10)&amp;REFERENCEMENT_FACADE[[#Headers],[II]]&amp;CHAR(10)&amp;REFERENCEMENT_FACADE[[#Headers],[III]]&amp;CHAR(10)&amp;REFERENCEMENT_FACADE[[#Headers],[IV]])</f>
        <v>I
II
III
IV</v>
      </c>
      <c r="CK97" s="48" t="str">
        <f>CONCATENATE(IF(MID(REFERENCEMENT_FACADE[[#This Row],[Charpente bois (NF DTU 31.1)]],1,3)="oui",LISTES!$Q$2,""),IF(AND(MID(REFERENCEMENT_FACADE[[#This Row],[COB (NF DTU 31.2)]],1,3)="oui",MID(REFERENCEMENT_FACADE[[#This Row],[Charpente bois (NF DTU 31.1)]],1,3)="oui")," / ",""),IF(MID(REFERENCEMENT_FACADE[[#This Row],[COB (NF DTU 31.2)]],1,3)="oui",LISTES!$Q$3,""),IF(OR(AND(MID(REFERENCEMENT_FACADE[[#This Row],[COB (NF DTU 31.2)]],1,3)="oui",MID(REFERENCEMENT_FACADE[[#This Row],[FOB (NF DTU 31.4)]],1,3)="oui"),AND(MID(REFERENCEMENT_FACADE[[#This Row],[COB (NF DTU 31.2)]],1,3)="oui",MID(REFERENCEMENT_FACADE[[#This Row],[CLT (Sous AT/DTA)]],1,3)="oui"))," / ",""),IF(MID(REFERENCEMENT_FACADE[[#This Row],[FOB (NF DTU 31.4)]],1,3)="oui",LISTES!$Q$4,""),IF(AND(MID(REFERENCEMENT_FACADE[[#This Row],[CLT (Sous AT/DTA)]],1,3)="oui",MID(REFERENCEMENT_FACADE[[#This Row],[FOB (NF DTU 31.4)]],1,3)="oui")," / ",""),IF(MID(REFERENCEMENT_FACADE[[#This Row],[CLT (Sous AT/DTA)]],1,3)="oui",LISTES!$Q$7,IF(MID(REFERENCEMENT_FACADE[[#This Row],[FOB (Sous AT/DTA/ATEx)]],1,3)="oui",LISTES!$Q$5,"")))</f>
        <v>COB (NF DTU 31.2) / CLT (Sous AT/DTA)</v>
      </c>
      <c r="CL97" s="48" t="str">
        <f>IF(AND(RECH_HAUTEUR=TRUE,HAUT_VISEE&lt;&gt;"",SITUA_VISEE&lt;&gt;""),IF(MID(SITUA_VISEE,1,1)="d",
IF(MID(REFERENCEMENT_FACADE[[#This Row],[≤ 50 m (situation d)]],1,3)="OUI","≤ 50 m",IF(MID(REFERENCEMENT_FACADE[[#This Row],[≤ 40 m (situation d)]],1,3)="OUI","≤ 40 m",IF(MID(REFERENCEMENT_FACADE[[#This Row],[≤ 36 m (situation d)]],1,3)="OUI","≤ 36 m",IF(MID(REFERENCEMENT_FACADE[[#This Row],[≤ 34 m (situation d)]],1,3)="OUI","≤ 34 m",IF(MID(REFERENCEMENT_FACADE[[#This Row],[≤ 28 m (situation d)]],1,3)="OUI","≤ 28 m",IF(MID(REFERENCEMENT_FACADE[[#This Row],[≤ 18 m (situation d)]],1,3)="OUI","≤ 18 m",IF(MID(REFERENCEMENT_FACADE[[#This Row],[≤ 15 m (situation d)]],1,3)="OUI","≤ 15 m",IF(MID(REFERENCEMENT_FACADE[[#This Row],[≤ 10 m (situation d)]],1,3)="OUI","≤ 10 m",IF(MID(REFERENCEMENT_FACADE[[#This Row],[≤ 9 m (situation d)]],1,3)="OUI","≤ 9 m",IF(MID(REFERENCEMENT_FACADE[[#This Row],[≤ 6 m (situation d)]],1,3)="OUI","≤ 6 m","")))))))))),
IF(MID(REFERENCEMENT_FACADE[[#This Row],[≤ 50 m (situation a à c)]],1,3)="OUI","≤ 50 m",IF(MID(REFERENCEMENT_FACADE[[#This Row],[≤ 40 m (situation a à c)]],1,3)="OUI","≤ 40 m",IF(MID(REFERENCEMENT_FACADE[[#This Row],[≤ 36 m (situation a à c)]],1,3)="OUI","≤ 36 m",IF(MID(REFERENCEMENT_FACADE[[#This Row],[≤ 34 m (situation a à c)]],1,3)="OUI","≤ 34 m",IF(MID(REFERENCEMENT_FACADE[[#This Row],[≤ 28 m (situation a à c)]],1,3)="OUI","≤ 28 m",IF(MID(REFERENCEMENT_FACADE[[#This Row],[≤ 18 m (situation a à c)]],1,3)="OUI","≤ 18 m",IF(MID(REFERENCEMENT_FACADE[[#This Row],[≤ 15 m (situation a à c)]],1,3)="OUI","≤ 15 m",IF(MID(REFERENCEMENT_FACADE[[#This Row],[≤ 10 m (situation a à c)]],1,3)="OUI","≤ 10 m",IF(MID(REFERENCEMENT_FACADE[[#This Row],[≤ 9 m (situation a à c)]],1,3)="OUI","≤ 9 m",IF(MID(REFERENCEMENT_FACADE[[#This Row],[≤ 6 m (situation a à c)]],1,3)="OUI","≤ 6 m",""))))))))))),
CONCATENATE(IF(MID(REFERENCEMENT_FACADE[[#This Row],[≤ 50 m (situation a à c)]],1,3)="OUI","(Situation a à c) h≤ 50 m"&amp;CHAR(10),IF(MID(REFERENCEMENT_FACADE[[#This Row],[≤ 40 m (situation a à c)]],1,3)="OUI","(Situation a à c) h≤ 40 m"&amp;CHAR(10),IF(MID(REFERENCEMENT_FACADE[[#This Row],[≤ 36 m (situation a à c)]],1,3)="OUI","(Situation a à c) h≤ 36 m"&amp;CHAR(10),IF(MID(REFERENCEMENT_FACADE[[#This Row],[≤ 34 m (situation a à c)]],1,3)="OUI","(Situation a à c) h≤ 34 m"&amp;CHAR(10),IF(MID(REFERENCEMENT_FACADE[[#This Row],[≤ 28 m (situation a à c)]],1,3)="OUI","(Situation a à c) h≤ 28 m"&amp;CHAR(10),IF(MID(REFERENCEMENT_FACADE[[#This Row],[≤ 18 m (situation a à c)]],1,3)="OUI","(Situation a à c) h≤ 18 m"&amp;CHAR(10),IF(MID(REFERENCEMENT_FACADE[[#This Row],[≤ 15 m (situation a à c)]],1,3)="OUI","(Situation a à c) h≤ 15 m"&amp;CHAR(10),IF(MID(REFERENCEMENT_FACADE[[#This Row],[≤ 10 m (situation a à c)]],1,3)="OUI","(Situation a à c) h≤ 10 m"&amp;CHAR(10),IF(MID(REFERENCEMENT_FACADE[[#This Row],[≤ 9 m (situation a à c)]],1,3)="OUI","(Situation a à c) h≤ 9 m"&amp;CHAR(10),IF(MID(REFERENCEMENT_FACADE[[#This Row],[≤ 6 m (situation a à c)]],1,3)="OUI","(Situation a à c) h≤ 6 m"&amp;CHAR(10),"")))))))))),IF(MID(REFERENCEMENT_FACADE[[#This Row],[≤ 50 m (situation d)]],1,3)="OUI","(Situation d) h≤ 50 m",IF(MID(REFERENCEMENT_FACADE[[#This Row],[≤ 40 m (situation d)]],1,3)="OUI","(Situation d) h≤ 40 m",IF(MID(REFERENCEMENT_FACADE[[#This Row],[≤ 36 m (situation d)]],1,3)="OUI","(Situation d) h≤ 36 m",IF(MID(REFERENCEMENT_FACADE[[#This Row],[≤ 34 m (situation d)]],1,3)="OUI","(Situation d) h≤ 34 m",IF(MID(REFERENCEMENT_FACADE[[#This Row],[≤ 28 m (situation d)]],1,3)="OUI","(Situation d) h≤ 28 m",IF(MID(REFERENCEMENT_FACADE[[#This Row],[≤ 18 m (situation d)]],1,3)="OUI","(Situation d) h≤ 18 m",IF(MID(REFERENCEMENT_FACADE[[#This Row],[≤ 15 m (situation d)]],1,3)="OUI","(Situation d) h≤ 15 m",IF(MID(REFERENCEMENT_FACADE[[#This Row],[≤ 10 m (situation d)]],1,3)="OUI","(Situation d) h≤ 10 m",IF(MID(REFERENCEMENT_FACADE[[#This Row],[≤ 9 m (situation d)]],1,3)="OUI","(Situation d) h≤ 9 m",IF(MID(REFERENCEMENT_FACADE[[#This Row],[≤ 6 m (situation d)]],1,3)="OUI","(Situation d) h≤ 6 m",""))))))))))))</f>
        <v>(Situation a à c) h≤ 10 m
(Situation d) h≤ 6 m</v>
      </c>
      <c r="CM97" s="48" t="str">
        <f>IF(OR(RECH_HAUTEUR=FALSE,HAUT_VISEE="",SITUA_VISEE=""),REFERENCEMENT_FACADE[[#This Row],[Cas où rien n''est sélectionné en hauteur]],
IF((HAUT_VISEE&lt;=6),IF(OR(MID(SITUA_VISEE,1,1)="a",MID(SITUA_VISEE,1,1)="b",MID(SITUA_VISEE,1,1)="c"),REFERENCEMENT_FACADE[[#This Row],[≤ 6 m (a à c)]],REFERENCEMENT_FACADE[[#This Row],[≤ 6 m (d)]]),
IF(AND(6&lt;HAUT_VISEE,HAUT_VISEE&lt;=9),IF(OR(MID(SITUA_VISEE,1,1)="a",MID(SITUA_VISEE,1,1)="b",MID(SITUA_VISEE,1,1)="c"),REFERENCEMENT_FACADE[[#This Row],[≤ 9 m (a à c)]],REFERENCEMENT_FACADE[[#This Row],[≤ 9 m (d)]]),
IF(AND(9&lt;HAUT_VISEE,HAUT_VISEE&lt;=10),IF(OR(MID(SITUA_VISEE,1,1)="a",MID(SITUA_VISEE,1,1)="b",MID(SITUA_VISEE,1,1)="c"),REFERENCEMENT_FACADE[[#This Row],[≤ 10 m (a à c)]],REFERENCEMENT_FACADE[[#This Row],[≤ 10 m (d)]]),
IF(AND(10&lt;HAUT_VISEE,HAUT_VISEE&lt;=18),IF(OR(MID(SITUA_VISEE,1,1)="a",MID(SITUA_VISEE,1,1)="b",MID(SITUA_VISEE,1,1)="c"),REFERENCEMENT_FACADE[[#This Row],[≤ 18 m (a à c)]],REFERENCEMENT_FACADE[[#This Row],[≤ 18 m (d)]]),
IF(AND(18&lt;HAUT_VISEE,HAUT_VISEE&lt;=28),IF(OR(MID(SITUA_VISEE,1,1)="a",MID(SITUA_VISEE,1,1)="b",MID(SITUA_VISEE,1,1)="c"),REFERENCEMENT_FACADE[[#This Row],[≤ 28 m (a à c)]],REFERENCEMENT_FACADE[[#This Row],[≤ 28 m (d)]]),
IF(AND(28&lt;HAUT_VISEE,HAUT_VISEE&lt;=34),IF(OR(MID(SITUA_VISEE,1,1)="a",MID(SITUA_VISEE,1,1)="b",MID(SITUA_VISEE,1,1)="c"),REFERENCEMENT_FACADE[[#This Row],[≤ 34 m (a à c)]],REFERENCEMENT_FACADE[[#This Row],[≤ 34 m (d)]]),
IF(AND(34&lt;HAUT_VISEE,HAUT_VISEE&lt;=36),IF(OR(MID(SITUA_VISEE,1,1)="a",MID(SITUA_VISEE,1,1)="b",MID(SITUA_VISEE,1,1)="c"),REFERENCEMENT_FACADE[[#This Row],[≤ 36 m (a à c)]],REFERENCEMENT_FACADE[[#This Row],[≤ 36 m (d)]]),
IF(AND(36&lt;HAUT_VISEE,HAUT_VISEE&lt;=40),IF(OR(MID(SITUA_VISEE,1,1)="a",MID(SITUA_VISEE,1,1)="b",MID(SITUA_VISEE,1,1)="c"),REFERENCEMENT_FACADE[[#This Row],[≤ 40 m (a à c)]],REFERENCEMENT_FACADE[[#This Row],[≤ 40 m (d)]]),
IF(AND(40&lt;HAUT_VISEE,HAUT_VISEE&lt;=50),IF(OR(MID(SITUA_VISEE,1,1)="a",MID(SITUA_VISEE,1,1)="b",MID(SITUA_VISEE,1,1)="c"),REFERENCEMENT_FACADE[[#This Row],[≤ 50 m (a à c)]],REFERENCEMENT_FACADE[[#This Row],[≤ 50 m (d)]])))))))))))</f>
        <v>Nb : Le critère de recherche par hauteur n'étant pas coché ou les données (hauteur ou situation) n'étant pas saisies, l'utilisateur est alerté qu'il peut exister des limites de hauteurs et des dispositions particulières données dans le référentiel technique du procédé qui ne sont pas affichées. 
Le logiciel peut les faire apparaitre, pour ce faire : 
 - la case de recherche en fonction de la hauteur doit être cochée ;
 - les données de hauteur ET de situation du bâtiment doivent être saisies.</v>
      </c>
      <c r="CN97" s="117">
        <f ca="1">REFERENCEMENT_FACADE[[#This Row],[VALIDITE]]</f>
        <v>1</v>
      </c>
      <c r="CO97" s="48">
        <f>IF(RECH_SUPPORT=TRUE,IF(MID(REFERENCEMENT_FACADE[[#This Row],[Colonne support visé]],1,3)="OUI",1,IF(OR(MID(REFERENCEMENT_FACADE[[#This Row],[Colonne support visé]],1,3)="non",MID(REFERENCEMENT_FACADE[[#This Row],[Colonne support visé]],1,2)="SO"),0,0)),1)</f>
        <v>1</v>
      </c>
      <c r="CP97" s="48">
        <f>IF(RECH_HAUTEUR=FALSE,1,IF(AND(MID(REFERENCEMENT_FACADE[[#This Row],[Colonne situation visé]],1,3)="oui",HAUT_VISEE&lt;=REFERENCEMENT_FACADE[[#This Row],[LIMITATION DE HAUTEUR DE FACADE]],HAUT_VISEE&lt;&gt;"",SITUA_VISEE&lt;&gt;""),1,IF(MID(REFERENCEMENT_FACADE[[#This Row],[Colonne situation visé]],1,3)="non",0,"ERREUR")))</f>
        <v>1</v>
      </c>
      <c r="CQ97" s="48">
        <f>IF(RECH_CATEGORIE=FALSE,1,IF(REFERENCEMENT_FACADE[[#This Row],[Colonne catégorie visée]]="ERREUR",0,IF(AND(RECH_CATEGORIE=TRUE,MATCH(VALUE(LEFT(REFERENCEMENT_FACADE[[#This Row],[Colonne zone visée]],1)),LISTE_ZONE_SISMIQUE,0)&gt;=MATCH(ZONE_SIS_VISEE,LISTE_ZONE_SISMIQUE,0),MATCH(REFERENCEMENT_FACADE[[#This Row],[Colonne catégorie visée]],LISTE_CATEGORIE_BATIMENT,0)&gt;=MATCH(CATEG_VISEE,LISTE_CATEGORIE_BATIMENT,0)),1,0)))</f>
        <v>1</v>
      </c>
      <c r="CR97" s="48">
        <f ca="1">IF(REFERENCEMENT_FACADE[[#This Row],[Eligibilité procédé]]&lt;&gt;0,COUNTIF(REFERENCEMENT_FACADE[Eligibilité procédé],"&lt;="&amp;REFERENCEMENT_FACADE[[#This Row],[Eligibilité procédé]])-COUNTIF(REFERENCEMENT_FACADE[Eligibilité procédé],"=0"),ROWS(REFERENCEMENT_FACADE[Ordre]))</f>
        <v>74</v>
      </c>
      <c r="CS97" s="48">
        <f ca="1">IF(COUNTIF((REFERENCEMENT_FACADE[[#This Row],[Validité]:[zone de simicité]]),"&lt;&gt;"&amp;"")=SUM(REFERENCEMENT_FACADE[[#This Row],[Validité]:[zone de simicité]]),ROW(REFERENCEMENT_FACADE[[#This Row],[zone de simicité]]),"")</f>
        <v>97</v>
      </c>
      <c r="CT97" s="48" t="str">
        <f>CONCATENATE(REFERENCEMENT_FACADE[[#This Row],[TYPE DE DOCUMENT DE REFERENCE]]," ",REFERENCEMENT_FACADE[[#This Row],[REF]]," du procédé ",REFERENCEMENT_FACADE[[#This Row],[NOM COMMERCIAL DU PROCEDE]]," : vise la pose sur : ",IF(MID(REFERENCEMENT_FACADE[[#This Row],[COB (NF DTU 31.2)]],1,3)="OUI","COB (NF DTU 31.2) ; ",""),IF(MID(REFERENCEMENT_FACADE[[#This Row],[CLT (Sous AT/DTA)]],1,3)="OUI","CLT (Sous AT/DTA)) ; ",""),IF(MID(REFERENCEMENT_FACADE[[#This Row],[FOB (NF DTU 31.4)]],1,3)="OUI","FOB (NF DTU 31.4) ; ",""),IF(MID(REFERENCEMENT_FACADE[[#This Row],[FOB (Sous AT/DTA/ATEx)]],1,3)="OUI","FOB (Sous AT/DTA/ATEx) ; ",""),"pour une hauteur max de ",REFERENCEMENT_FACADE[[#This Row],[LIMITATION DE HAUTEUR DE FACADE]],"m")</f>
        <v>Avis Technique 2.2/13-1566_V3 du procédé Effix Architecture : vise la pose sur : COB (NF DTU 31.2) ; CLT (Sous AT/DTA)) ; pour une hauteur max de 10m</v>
      </c>
    </row>
    <row r="98" spans="1:98" s="5" customFormat="1" ht="216" x14ac:dyDescent="0.3">
      <c r="A98" s="141">
        <v>44383</v>
      </c>
      <c r="B98" s="43" t="s">
        <v>124</v>
      </c>
      <c r="C98" s="125" t="s">
        <v>137</v>
      </c>
      <c r="D98" s="43" t="s">
        <v>1711</v>
      </c>
      <c r="E98" s="43" t="s">
        <v>1695</v>
      </c>
      <c r="F98" s="43" t="s">
        <v>69</v>
      </c>
      <c r="G98" s="44" t="s">
        <v>1419</v>
      </c>
      <c r="H98" s="86" t="s">
        <v>27</v>
      </c>
      <c r="I98" s="82" t="s">
        <v>9</v>
      </c>
      <c r="J98" s="38" t="s">
        <v>10</v>
      </c>
      <c r="K98" s="39" t="s">
        <v>10</v>
      </c>
      <c r="L98" s="68" t="str">
        <f>IF(REFERENCEMENT_FACADE[[#This Row],[Charpente bois (NF DTU 31.1)]]="OUI","SO",IF(OR(REFERENCEMENT_FACADE[[#This Row],[FOB (Sous AT/DTA/ATEx)]]="OUI",REFERENCEMENT_FACADE[[#This Row],[FOB (NF DTU 31.4)]]="OUI"),"OUI","SO"))</f>
        <v>SO</v>
      </c>
      <c r="M98" s="65" t="s">
        <v>9</v>
      </c>
      <c r="N98" s="43" t="s">
        <v>9</v>
      </c>
      <c r="O98" s="43" t="s">
        <v>9</v>
      </c>
      <c r="P98" s="43" t="s">
        <v>9</v>
      </c>
      <c r="Q98" s="43" t="s">
        <v>10</v>
      </c>
      <c r="R98" s="43" t="s">
        <v>10</v>
      </c>
      <c r="S98" s="43" t="s">
        <v>10</v>
      </c>
      <c r="T98" s="43" t="s">
        <v>10</v>
      </c>
      <c r="U98" s="43" t="s">
        <v>10</v>
      </c>
      <c r="V98" s="43" t="s">
        <v>10</v>
      </c>
      <c r="W98" s="44" t="s">
        <v>10</v>
      </c>
      <c r="X98" s="43" t="s">
        <v>9</v>
      </c>
      <c r="Y98" s="43" t="s">
        <v>10</v>
      </c>
      <c r="Z98" s="43" t="s">
        <v>10</v>
      </c>
      <c r="AA98" s="43" t="s">
        <v>10</v>
      </c>
      <c r="AB98" s="43" t="s">
        <v>10</v>
      </c>
      <c r="AC98" s="43" t="s">
        <v>10</v>
      </c>
      <c r="AD98" s="43" t="s">
        <v>10</v>
      </c>
      <c r="AE98" s="43" t="s">
        <v>10</v>
      </c>
      <c r="AF98" s="43" t="s">
        <v>10</v>
      </c>
      <c r="AG98" s="44" t="s">
        <v>10</v>
      </c>
      <c r="AH98" s="163"/>
      <c r="AI98" s="164"/>
      <c r="AJ98" s="120" t="s">
        <v>1726</v>
      </c>
      <c r="AK98" s="120" t="s">
        <v>1726</v>
      </c>
      <c r="AL98" s="120" t="s">
        <v>1726</v>
      </c>
      <c r="AM98" s="41"/>
      <c r="AN98" s="41"/>
      <c r="AO98" s="41"/>
      <c r="AP98" s="41"/>
      <c r="AQ98" s="41"/>
      <c r="AR98" s="41"/>
      <c r="AS98" s="41"/>
      <c r="AT98" s="120" t="s">
        <v>1726</v>
      </c>
      <c r="AU98" s="41"/>
      <c r="AV98" s="41"/>
      <c r="AW98" s="41"/>
      <c r="AX98" s="41"/>
      <c r="AY98" s="41"/>
      <c r="AZ98" s="41"/>
      <c r="BA98" s="41"/>
      <c r="BB98" s="41"/>
      <c r="BC98" s="41"/>
      <c r="BD98" s="84" t="s">
        <v>1408</v>
      </c>
      <c r="BE98" s="42">
        <v>4</v>
      </c>
      <c r="BF98" s="43" t="s">
        <v>328</v>
      </c>
      <c r="BG98" s="43" t="s">
        <v>328</v>
      </c>
      <c r="BH98" s="43" t="s">
        <v>328</v>
      </c>
      <c r="BI98" s="84" t="s">
        <v>345</v>
      </c>
      <c r="BJ98" s="40" t="s">
        <v>1394</v>
      </c>
      <c r="BK98" s="158" t="s">
        <v>682</v>
      </c>
      <c r="BL98" s="42">
        <v>0</v>
      </c>
      <c r="BM98" s="43" t="s">
        <v>56</v>
      </c>
      <c r="BN98" s="43" t="s">
        <v>12</v>
      </c>
      <c r="BO98" s="43" t="s">
        <v>224</v>
      </c>
      <c r="BP98" s="81">
        <v>44012</v>
      </c>
      <c r="BQ98" s="81">
        <v>44287</v>
      </c>
      <c r="BR98" s="81">
        <v>46022</v>
      </c>
      <c r="BS98" s="123">
        <f ca="1">+(REFERENCEMENT_FACADE[[#This Row],[AVIS LIMITE AU / VALIDITE]]&gt;=TODAY())*1</f>
        <v>1</v>
      </c>
      <c r="BT98" s="43" t="s">
        <v>9</v>
      </c>
      <c r="BU98" s="43" t="str">
        <f ca="1">IF(REFERENCEMENT_FACADE[[#This Row],[ -&gt; AT/DTA : Sur liste verte C2p (OUI/NON)
-&gt; ATex (Avis favorable / Avis défavorable)
-&gt; Autre : SO]]&lt;&gt;"",IF(AND(OR(REFERENCEMENT_FACADE[[#This Row],[ -&gt; AT/DTA : Sur liste verte C2p (OUI/NON)
-&gt; ATex (Avis favorable / Avis défavorable)
-&gt; Autre : SO]]="OUI",REFERENCEMENT_FACADE[[#This Row],[ -&gt; AT/DTA : Sur liste verte C2p (OUI/NON)
-&gt; ATex (Avis favorable / Avis défavorable)
-&gt; Autre : SO]]="FAVORABLE",REFERENCEMENT_FACADE[[#This Row],[ -&gt; AT/DTA : Sur liste verte C2p (OUI/NON)
-&gt; ATex (Avis favorable / Avis défavorable)
-&gt; Autre : SO]]="SO
(DTU)",REFERENCEMENT_FACADE[[#This Row],[ -&gt; AT/DTA : Sur liste verte C2p (OUI/NON)
-&gt; ATex (Avis favorable / Avis défavorable)
-&gt; Autre : SO]]="SO 
(RECO -RAGE)",REFERENCEMENT_FACADE[[#This Row],[ -&gt; AT/DTA : Sur liste verte C2p (OUI/NON)
-&gt; ATex (Avis favorable / Avis défavorable)
-&gt; Autre : SO]]="OUI AVEC UN SUIVI DU RETOUR D'EXPERIENCE",
REFERENCEMENT_FACADE[[#This Row],[ -&gt; AT/DTA : Sur liste verte C2p (OUI/NON)
-&gt; ATex (Avis favorable / Avis défavorable)
-&gt; Autre : SO]]="SO 
(RP)"),REFERENCEMENT_FACADE[[#This Row],[VALIDITE]]=1),"TC",IF(REFERENCEMENT_FACADE[[#This Row],[VALIDITE]]=0,"TNC"&amp;CHAR(10)&amp;"(L'évaluation technique n'est plus valide)",IF(REFERENCEMENT_FACADE[[#This Row],[TYPE DE DOCUMENT DE REFERENCE]]="Appréciation Technique de Transition","TNC"&amp;CHAR(10)&amp;"(Les Appréciations Techniques de Transition ne sont pas reconnues en technique courante)",IF(REFERENCEMENT_FACADE[[#This Row],[ -&gt; AT/DTA : Sur liste verte C2p (OUI/NON)
-&gt; ATex (Avis favorable / Avis défavorable)
-&gt; Autre : SO]]="NON (EVALUATION RECENTE)","TNC"&amp;CHAR(10)&amp;"(Non sur liste verte de la C2p à date de référencement / EVALUATION RECENTE)","TNC"&amp;CHAR(10)&amp;"(N'est pas sur liste verte de la C2p à date du référencement)")))))</f>
        <v>TC</v>
      </c>
      <c r="BV98" s="44" t="s">
        <v>844</v>
      </c>
      <c r="BW98" s="42"/>
      <c r="BX98" s="43"/>
      <c r="BY98" s="44"/>
      <c r="BZ98" s="58" t="s">
        <v>657</v>
      </c>
      <c r="CA98" s="134" t="s">
        <v>559</v>
      </c>
      <c r="CB98" s="136"/>
      <c r="CC98" s="48" t="str">
        <f>IF(OR(REFERENCEMENT_FACADE[[#This Row],[TYPE DE DOCUMENT DE REFERENCE]]="Document Technique d'Application (DTA)",REFERENCEMENT_FACADE[[#This Row],[TYPE DE DOCUMENT DE REFERENCE]]="Avis Technique"),CONCATENATE("https://evaluation.cstb.fr/fr/avis-technique/detail/",SUBSTITUTE(REFERENCEMENT_FACADE[[#This Row],[REF]],"/","-"),"/"),IF(REFERENCEMENT_FACADE[[#This Row],[TYPE DE DOCUMENT DE REFERENCE]]=("Appréciation Technique d'Expérimentation (ATEx cas a)"),CONCATENATE("https://evaluation.cstb.fr/fr/appreciation-technique-expertise-atex/detail/",SUBSTITUTE(REFERENCEMENT_FACADE[[#This Row],[REF]],"_","-"),"/"),CONCATENATE("https://evaluation.cstb.fr/fr/appreciation-technique-transition-att/download/att-",SUBSTITUTE(SUBSTITUTE(REFERENCEMENT_FACADE[[#This Row],[REF]],"/","-"),"_","-"),"/")))</f>
        <v>https://evaluation.cstb.fr/fr/avis-technique/detail/2.2-16-1751_V2/</v>
      </c>
      <c r="CD98" s="48" t="s">
        <v>786</v>
      </c>
      <c r="CE98" s="48" t="str">
        <f>CONCATENATE(IF(REFERENCEMENT_FACADE[[#This Row],[Ancienne version]]=""," ",CONCATENATE(IF(OR(REFERENCEMENT_FACADE[[#This Row],[TYPE DE DOCUMENT DE REFERENCE]]="Avis Technique",REFERENCEMENT_FACADE[[#This Row],[TYPE DE DOCUMENT DE REFERENCE]]="ATEx"),"L'","Le "),REFERENCEMENT_FACADE[[#This Row],[TYPE DE DOCUMENT DE REFERENCE]]," n°",REFERENCEMENT_FACADE[[#This Row],[REF]]," annule et remplace ",IF(OR(REFERENCEMENT_FACADE[[#This Row],[TYPE DE DOCUMENT DE REFERENCE]]="Avis Technique",REFERENCEMENT_FACADE[[#This Row],[TYPE DE DOCUMENT DE REFERENCE]]="ATEx"),"l' ","le "),REFERENCEMENT_FACADE[[#This Row],[TYPE DE DOCUMENT DE REFERENCE]]," n° ",REFERENCEMENT_FACADE[[#This Row],[Ancienne version]])),
IF(AND(REFERENCEMENT_FACADE[[#This Row],[Ancienne version]]&lt;&gt;"",REFERENCEMENT_FACADE[[#This Row],[ -&gt; AT/DTA : Sur liste verte C2p (OUI/NON)
-&gt; ATex (Avis favorable / Avis défavorable)
-&gt; Autre : SO]]="OUI"),CHAR(10),""),
IF(REFERENCEMENT_FACADE[[#This Row],[ -&gt; AT/DTA : Sur liste verte C2p (OUI/NON)
-&gt; ATex (Avis favorable / Avis défavorable)
-&gt; Autre : SO]]="OUI","Sur liste verte de la C2p à la date du référencement",""))</f>
        <v>L'Avis Technique n°2.2/16-1751_V2 annule et remplace l' Avis Technique n° 2.2/16-1751_V1
Sur liste verte de la C2p à la date du référencement</v>
      </c>
      <c r="CF98" s="48" t="str">
        <f>IF((SUPP_VISE=LISTES!$Q$2),REFERENCEMENT_FACADE[[#This Row],[Charpente bois (NF DTU 31.1)]],
IF((SUPP_VISE=LISTES!$Q$3),REFERENCEMENT_FACADE[[#This Row],[COB (NF DTU 31.2)]],
IF((SUPP_VISE=LISTES!$Q$4),REFERENCEMENT_FACADE[[#This Row],[FOB (NF DTU 31.4)]],
IF((SUPP_VISE=LISTES!$Q$5),REFERENCEMENT_FACADE[[#This Row],[FOB (Sous AT/DTA/ATEx)]],
IF((SUPP_VISE=LISTES!$Q$6),REFERENCEMENT_FACADE[[#This Row],[FOB (NF DTU 31.4 et/ou Sous AT/DTA/Atex)]],
IF((SUPP_VISE=LISTES!$Q$7),REFERENCEMENT_FACADE[[#This Row],[CLT (Sous AT/DTA)]],"ERREUR"))))))</f>
        <v>ERREUR</v>
      </c>
      <c r="CG98" s="48" t="str">
        <f>IF((HAUT_VISEE&lt;=6),IF(OR(MID(SITUA_VISEE,1,1)="a",MID(SITUA_VISEE,1,1)="b",MID(SITUA_VISEE,1,1)="c"),REFERENCEMENT_FACADE[[#This Row],[≤ 6 m (situation a à c)]],REFERENCEMENT_FACADE[[#This Row],[≤ 6 m (situation d)]]),
IF(AND(6&lt;HAUT_VISEE,HAUT_VISEE&lt;=9),IF(OR(MID(SITUA_VISEE,1,1)="a",MID(SITUA_VISEE,1,1)="b",MID(SITUA_VISEE,1,1)="c"),REFERENCEMENT_FACADE[[#This Row],[≤ 9 m (situation a à c)]],REFERENCEMENT_FACADE[[#This Row],[≤ 9 m (situation d)]]),
IF(AND(9&lt;HAUT_VISEE,HAUT_VISEE&lt;=10),IF(OR(MID(SITUA_VISEE,1,1)="a",MID(SITUA_VISEE,1,1)="b",MID(SITUA_VISEE,1,1)="c"),REFERENCEMENT_FACADE[[#This Row],[≤ 10 m (situation a à c)]],REFERENCEMENT_FACADE[[#This Row],[≤ 10 m (situation d)]]),
IF(AND(10&lt;HAUT_VISEE,HAUT_VISEE&lt;=18),IF(OR(MID(SITUA_VISEE,1,1)="a",MID(SITUA_VISEE,1,1)="b",MID(SITUA_VISEE,1,1)="c"),REFERENCEMENT_FACADE[[#This Row],[≤ 15 m (situation a à c)]],REFERENCEMENT_FACADE[[#This Row],[≤ 15 m (situation d)]]),
IF(AND(10&lt;HAUT_VISEE,HAUT_VISEE&lt;=18),IF(OR(MID(SITUA_VISEE,1,1)="a",MID(SITUA_VISEE,1,1)="b",MID(SITUA_VISEE,1,1)="c"),REFERENCEMENT_FACADE[[#This Row],[≤ 18 m (situation a à c)]],REFERENCEMENT_FACADE[[#This Row],[≤ 18 m (situation d)]]),
IF(AND(18&lt;HAUT_VISEE,HAUT_VISEE&lt;=28),IF(OR(MID(SITUA_VISEE,1,1)="a",MID(SITUA_VISEE,1,1)="b",MID(SITUA_VISEE,1,1)="c"),REFERENCEMENT_FACADE[[#This Row],[≤ 28 m (situation a à c)]],REFERENCEMENT_FACADE[[#This Row],[≤ 28 m (situation d)]]),
IF(AND(28&lt;HAUT_VISEE,HAUT_VISEE&lt;=34),IF(OR(MID(SITUA_VISEE,1,1)="a",MID(SITUA_VISEE,1,1)="b",MID(SITUA_VISEE,1,1)="c"),REFERENCEMENT_FACADE[[#This Row],[≤ 34 m (situation a à c)]],REFERENCEMENT_FACADE[[#This Row],[≤ 34 m (situation d)]]),
IF(AND(34&lt;HAUT_VISEE,HAUT_VISEE&lt;=36),IF(OR(MID(SITUA_VISEE,1,1)="a",MID(SITUA_VISEE,1,1)="b",MID(SITUA_VISEE,1,1)="c"),REFERENCEMENT_FACADE[[#This Row],[≤ 36 m (situation a à c)]],REFERENCEMENT_FACADE[[#This Row],[≤ 36 m (situation d)]]),
IF(AND(36&lt;HAUT_VISEE,HAUT_VISEE&lt;=40),IF(OR(MID(SITUA_VISEE,1,1)="a",MID(SITUA_VISEE,1,1)="b",MID(SITUA_VISEE,1,1)="c"),REFERENCEMENT_FACADE[[#This Row],[≤ 40 m (situation a à c)]],REFERENCEMENT_FACADE[[#This Row],[≤ 40 m (situation d)]]),
IF(AND(40&lt;HAUT_VISEE,HAUT_VISEE&lt;=50),IF(OR(MID(SITUA_VISEE,1,1)="a",MID(SITUA_VISEE,1,1)="b",MID(SITUA_VISEE,1,1)="c"),REFERENCEMENT_FACADE[[#This Row],[≤ 50 m (situation a à c)]],REFERENCEMENT_FACADE[[#This Row],[≤ 50 m (situation d)]]),"ERREUR"))))))))))</f>
        <v>OUI</v>
      </c>
      <c r="CH98" s="48">
        <f>IF(MID(SITUA_VISEE,1,1)="d",
IF(MID(REFERENCEMENT_FACADE[[#This Row],[≤ 50 m (situation d)]],1,3)="OUI",50,IF(MID(REFERENCEMENT_FACADE[[#This Row],[≤ 40 m (situation d)]],1,3)="OUI",40,IF(MID(REFERENCEMENT_FACADE[[#This Row],[≤ 36 m (situation d)]],1,3)="OUI",36,IF(MID(REFERENCEMENT_FACADE[[#This Row],[≤ 34 m (situation d)]],1,3)="OUI",34,IF(MID(REFERENCEMENT_FACADE[[#This Row],[≤ 28 m (situation d)]],1,3)="OUI",28,IF(MID(REFERENCEMENT_FACADE[[#This Row],[≤ 18 m (situation d)]],1,3)="OUI",18,IF(MID(REFERENCEMENT_FACADE[[#This Row],[≤ 15 m (situation d)]],1,3)="OUI",15,IF(MID(REFERENCEMENT_FACADE[[#This Row],[≤ 10 m (situation d)]],1,3)="OUI",10,IF(MID(REFERENCEMENT_FACADE[[#This Row],[≤ 9 m (situation d)]],1,3)="OUI",9,IF(MID(REFERENCEMENT_FACADE[[#This Row],[≤ 6 m (situation d)]],1,3)="OUI",6,"")))))))))),
IF(MID(REFERENCEMENT_FACADE[[#This Row],[≤ 50 m (situation a à c)]],1,3)="OUI",50,IF(MID(REFERENCEMENT_FACADE[[#This Row],[≤ 40 m (situation a à c)]],1,3)="OUI",40,IF(MID(REFERENCEMENT_FACADE[[#This Row],[≤ 36 m (situation a à c)]],1,3)="OUI",36,IF(MID(REFERENCEMENT_FACADE[[#This Row],[≤ 34 m (situation a à c)]],1,3)="OUI",34,IF(MID(REFERENCEMENT_FACADE[[#This Row],[≤ 28 m (situation a à c)]],1,3)="OUI",28,IF(MID(REFERENCEMENT_FACADE[[#This Row],[≤ 18 m (situation a à c)]],1,3)="OUI",18,IF(MID(REFERENCEMENT_FACADE[[#This Row],[≤ 15 m (situation a à c)]],1,3)="OUI",15,IF(MID(REFERENCEMENT_FACADE[[#This Row],[≤ 10 m (situation a à c)]],1,3)="OUI",10,IF(MID(REFERENCEMENT_FACADE[[#This Row],[≤ 9 m (situation a à c)]],1,3)="OUI",9,IF(MID(REFERENCEMENT_FACADE[[#This Row],[≤ 6 m (situation a à c)]],1,3)="OUI",6,"")))))))))))</f>
        <v>10</v>
      </c>
      <c r="CI98" s="48" t="str">
        <f>IF(RECH_CATEGORIE=TRUE,IF((CATEG_VISEE=LISTES!$O$2),REFERENCEMENT_FACADE[[#This Row],[I]],
IF((CATEG_VISEE=LISTES!$O$3),REFERENCEMENT_FACADE[[#This Row],[II]],
IF((CATEG_VISEE=LISTES!$O$4),REFERENCEMENT_FACADE[[#This Row],[III]],
IF((CATEG_VISEE=LISTES!$O$5),REFERENCEMENT_FACADE[[#This Row],[IV]],"ERREUR")))),
REFERENCEMENT_FACADE[[#This Row],[I]]&amp;CHAR(10)&amp;REFERENCEMENT_FACADE[[#This Row],[II]]&amp;CHAR(10)&amp;REFERENCEMENT_FACADE[[#This Row],[III]]&amp;CHAR(10)&amp;REFERENCEMENT_FACADE[[#This Row],[IV]])</f>
        <v>4
4**
4**
4**</v>
      </c>
      <c r="CJ98" s="48" t="str">
        <f>IF(RECH_CATEGORIE=TRUE,IF(OR(REFERENCEMENT_FACADE[[#This Row],[I]]="NC",REFERENCEMENT_FACADE[[#This Row],[II]]="NC",REFERENCEMENT_FACADE[[#This Row],[III]]="NC",REFERENCEMENT_FACADE[[#This Row],[IV]]="NC"),"ERREUR",IF(MID(ZONE_SIS_VISEE,1,1)&lt;=MID(REFERENCEMENT_FACADE[[#This Row],[IV]],1,1),REFERENCEMENT_FACADE[[#Headers],[IV]],IF(MID(ZONE_SIS_VISEE,1,1)&lt;=MID(REFERENCEMENT_FACADE[[#This Row],[III]],1,1),REFERENCEMENT_FACADE[[#Headers],[III]],IF(MID(ZONE_SIS_VISEE,1,1)&lt;=MID(REFERENCEMENT_FACADE[[#This Row],[II]],1,1),REFERENCEMENT_FACADE[[#Headers],[II]],IF(MID(ZONE_SIS_VISEE,1,1)&lt;=MID(REFERENCEMENT_FACADE[[#This Row],[I]],1,1),REFERENCEMENT_FACADE[[#Headers],[I]],""))))),
REFERENCEMENT_FACADE[[#Headers],[I]]&amp;CHAR(10)&amp;REFERENCEMENT_FACADE[[#Headers],[II]]&amp;CHAR(10)&amp;REFERENCEMENT_FACADE[[#Headers],[III]]&amp;CHAR(10)&amp;REFERENCEMENT_FACADE[[#Headers],[IV]])</f>
        <v>I
II
III
IV</v>
      </c>
      <c r="CK98" s="48" t="str">
        <f>CONCATENATE(IF(MID(REFERENCEMENT_FACADE[[#This Row],[Charpente bois (NF DTU 31.1)]],1,3)="oui",LISTES!$Q$2,""),IF(AND(MID(REFERENCEMENT_FACADE[[#This Row],[COB (NF DTU 31.2)]],1,3)="oui",MID(REFERENCEMENT_FACADE[[#This Row],[Charpente bois (NF DTU 31.1)]],1,3)="oui")," / ",""),IF(MID(REFERENCEMENT_FACADE[[#This Row],[COB (NF DTU 31.2)]],1,3)="oui",LISTES!$Q$3,""),IF(OR(AND(MID(REFERENCEMENT_FACADE[[#This Row],[COB (NF DTU 31.2)]],1,3)="oui",MID(REFERENCEMENT_FACADE[[#This Row],[FOB (NF DTU 31.4)]],1,3)="oui"),AND(MID(REFERENCEMENT_FACADE[[#This Row],[COB (NF DTU 31.2)]],1,3)="oui",MID(REFERENCEMENT_FACADE[[#This Row],[CLT (Sous AT/DTA)]],1,3)="oui"))," / ",""),IF(MID(REFERENCEMENT_FACADE[[#This Row],[FOB (NF DTU 31.4)]],1,3)="oui",LISTES!$Q$4,""),IF(AND(MID(REFERENCEMENT_FACADE[[#This Row],[CLT (Sous AT/DTA)]],1,3)="oui",MID(REFERENCEMENT_FACADE[[#This Row],[FOB (NF DTU 31.4)]],1,3)="oui")," / ",""),IF(MID(REFERENCEMENT_FACADE[[#This Row],[CLT (Sous AT/DTA)]],1,3)="oui",LISTES!$Q$7,IF(MID(REFERENCEMENT_FACADE[[#This Row],[FOB (Sous AT/DTA/ATEx)]],1,3)="oui",LISTES!$Q$5,"")))</f>
        <v>COB (NF DTU 31.2) / CLT (Sous AT/DTA)</v>
      </c>
      <c r="CL98" s="48" t="str">
        <f>IF(AND(RECH_HAUTEUR=TRUE,HAUT_VISEE&lt;&gt;"",SITUA_VISEE&lt;&gt;""),IF(MID(SITUA_VISEE,1,1)="d",
IF(MID(REFERENCEMENT_FACADE[[#This Row],[≤ 50 m (situation d)]],1,3)="OUI","≤ 50 m",IF(MID(REFERENCEMENT_FACADE[[#This Row],[≤ 40 m (situation d)]],1,3)="OUI","≤ 40 m",IF(MID(REFERENCEMENT_FACADE[[#This Row],[≤ 36 m (situation d)]],1,3)="OUI","≤ 36 m",IF(MID(REFERENCEMENT_FACADE[[#This Row],[≤ 34 m (situation d)]],1,3)="OUI","≤ 34 m",IF(MID(REFERENCEMENT_FACADE[[#This Row],[≤ 28 m (situation d)]],1,3)="OUI","≤ 28 m",IF(MID(REFERENCEMENT_FACADE[[#This Row],[≤ 18 m (situation d)]],1,3)="OUI","≤ 18 m",IF(MID(REFERENCEMENT_FACADE[[#This Row],[≤ 15 m (situation d)]],1,3)="OUI","≤ 15 m",IF(MID(REFERENCEMENT_FACADE[[#This Row],[≤ 10 m (situation d)]],1,3)="OUI","≤ 10 m",IF(MID(REFERENCEMENT_FACADE[[#This Row],[≤ 9 m (situation d)]],1,3)="OUI","≤ 9 m",IF(MID(REFERENCEMENT_FACADE[[#This Row],[≤ 6 m (situation d)]],1,3)="OUI","≤ 6 m","")))))))))),
IF(MID(REFERENCEMENT_FACADE[[#This Row],[≤ 50 m (situation a à c)]],1,3)="OUI","≤ 50 m",IF(MID(REFERENCEMENT_FACADE[[#This Row],[≤ 40 m (situation a à c)]],1,3)="OUI","≤ 40 m",IF(MID(REFERENCEMENT_FACADE[[#This Row],[≤ 36 m (situation a à c)]],1,3)="OUI","≤ 36 m",IF(MID(REFERENCEMENT_FACADE[[#This Row],[≤ 34 m (situation a à c)]],1,3)="OUI","≤ 34 m",IF(MID(REFERENCEMENT_FACADE[[#This Row],[≤ 28 m (situation a à c)]],1,3)="OUI","≤ 28 m",IF(MID(REFERENCEMENT_FACADE[[#This Row],[≤ 18 m (situation a à c)]],1,3)="OUI","≤ 18 m",IF(MID(REFERENCEMENT_FACADE[[#This Row],[≤ 15 m (situation a à c)]],1,3)="OUI","≤ 15 m",IF(MID(REFERENCEMENT_FACADE[[#This Row],[≤ 10 m (situation a à c)]],1,3)="OUI","≤ 10 m",IF(MID(REFERENCEMENT_FACADE[[#This Row],[≤ 9 m (situation a à c)]],1,3)="OUI","≤ 9 m",IF(MID(REFERENCEMENT_FACADE[[#This Row],[≤ 6 m (situation a à c)]],1,3)="OUI","≤ 6 m",""))))))))))),
CONCATENATE(IF(MID(REFERENCEMENT_FACADE[[#This Row],[≤ 50 m (situation a à c)]],1,3)="OUI","(Situation a à c) h≤ 50 m"&amp;CHAR(10),IF(MID(REFERENCEMENT_FACADE[[#This Row],[≤ 40 m (situation a à c)]],1,3)="OUI","(Situation a à c) h≤ 40 m"&amp;CHAR(10),IF(MID(REFERENCEMENT_FACADE[[#This Row],[≤ 36 m (situation a à c)]],1,3)="OUI","(Situation a à c) h≤ 36 m"&amp;CHAR(10),IF(MID(REFERENCEMENT_FACADE[[#This Row],[≤ 34 m (situation a à c)]],1,3)="OUI","(Situation a à c) h≤ 34 m"&amp;CHAR(10),IF(MID(REFERENCEMENT_FACADE[[#This Row],[≤ 28 m (situation a à c)]],1,3)="OUI","(Situation a à c) h≤ 28 m"&amp;CHAR(10),IF(MID(REFERENCEMENT_FACADE[[#This Row],[≤ 18 m (situation a à c)]],1,3)="OUI","(Situation a à c) h≤ 18 m"&amp;CHAR(10),IF(MID(REFERENCEMENT_FACADE[[#This Row],[≤ 15 m (situation a à c)]],1,3)="OUI","(Situation a à c) h≤ 15 m"&amp;CHAR(10),IF(MID(REFERENCEMENT_FACADE[[#This Row],[≤ 10 m (situation a à c)]],1,3)="OUI","(Situation a à c) h≤ 10 m"&amp;CHAR(10),IF(MID(REFERENCEMENT_FACADE[[#This Row],[≤ 9 m (situation a à c)]],1,3)="OUI","(Situation a à c) h≤ 9 m"&amp;CHAR(10),IF(MID(REFERENCEMENT_FACADE[[#This Row],[≤ 6 m (situation a à c)]],1,3)="OUI","(Situation a à c) h≤ 6 m"&amp;CHAR(10),"")))))))))),IF(MID(REFERENCEMENT_FACADE[[#This Row],[≤ 50 m (situation d)]],1,3)="OUI","(Situation d) h≤ 50 m",IF(MID(REFERENCEMENT_FACADE[[#This Row],[≤ 40 m (situation d)]],1,3)="OUI","(Situation d) h≤ 40 m",IF(MID(REFERENCEMENT_FACADE[[#This Row],[≤ 36 m (situation d)]],1,3)="OUI","(Situation d) h≤ 36 m",IF(MID(REFERENCEMENT_FACADE[[#This Row],[≤ 34 m (situation d)]],1,3)="OUI","(Situation d) h≤ 34 m",IF(MID(REFERENCEMENT_FACADE[[#This Row],[≤ 28 m (situation d)]],1,3)="OUI","(Situation d) h≤ 28 m",IF(MID(REFERENCEMENT_FACADE[[#This Row],[≤ 18 m (situation d)]],1,3)="OUI","(Situation d) h≤ 18 m",IF(MID(REFERENCEMENT_FACADE[[#This Row],[≤ 15 m (situation d)]],1,3)="OUI","(Situation d) h≤ 15 m",IF(MID(REFERENCEMENT_FACADE[[#This Row],[≤ 10 m (situation d)]],1,3)="OUI","(Situation d) h≤ 10 m",IF(MID(REFERENCEMENT_FACADE[[#This Row],[≤ 9 m (situation d)]],1,3)="OUI","(Situation d) h≤ 9 m",IF(MID(REFERENCEMENT_FACADE[[#This Row],[≤ 6 m (situation d)]],1,3)="OUI","(Situation d) h≤ 6 m",""))))))))))))</f>
        <v>(Situation a à c) h≤ 10 m
(Situation d) h≤ 6 m</v>
      </c>
      <c r="CM98" s="48" t="str">
        <f>IF(OR(RECH_HAUTEUR=FALSE,HAUT_VISEE="",SITUA_VISEE=""),REFERENCEMENT_FACADE[[#This Row],[Cas où rien n''est sélectionné en hauteur]],
IF((HAUT_VISEE&lt;=6),IF(OR(MID(SITUA_VISEE,1,1)="a",MID(SITUA_VISEE,1,1)="b",MID(SITUA_VISEE,1,1)="c"),REFERENCEMENT_FACADE[[#This Row],[≤ 6 m (a à c)]],REFERENCEMENT_FACADE[[#This Row],[≤ 6 m (d)]]),
IF(AND(6&lt;HAUT_VISEE,HAUT_VISEE&lt;=9),IF(OR(MID(SITUA_VISEE,1,1)="a",MID(SITUA_VISEE,1,1)="b",MID(SITUA_VISEE,1,1)="c"),REFERENCEMENT_FACADE[[#This Row],[≤ 9 m (a à c)]],REFERENCEMENT_FACADE[[#This Row],[≤ 9 m (d)]]),
IF(AND(9&lt;HAUT_VISEE,HAUT_VISEE&lt;=10),IF(OR(MID(SITUA_VISEE,1,1)="a",MID(SITUA_VISEE,1,1)="b",MID(SITUA_VISEE,1,1)="c"),REFERENCEMENT_FACADE[[#This Row],[≤ 10 m (a à c)]],REFERENCEMENT_FACADE[[#This Row],[≤ 10 m (d)]]),
IF(AND(10&lt;HAUT_VISEE,HAUT_VISEE&lt;=18),IF(OR(MID(SITUA_VISEE,1,1)="a",MID(SITUA_VISEE,1,1)="b",MID(SITUA_VISEE,1,1)="c"),REFERENCEMENT_FACADE[[#This Row],[≤ 18 m (a à c)]],REFERENCEMENT_FACADE[[#This Row],[≤ 18 m (d)]]),
IF(AND(18&lt;HAUT_VISEE,HAUT_VISEE&lt;=28),IF(OR(MID(SITUA_VISEE,1,1)="a",MID(SITUA_VISEE,1,1)="b",MID(SITUA_VISEE,1,1)="c"),REFERENCEMENT_FACADE[[#This Row],[≤ 28 m (a à c)]],REFERENCEMENT_FACADE[[#This Row],[≤ 28 m (d)]]),
IF(AND(28&lt;HAUT_VISEE,HAUT_VISEE&lt;=34),IF(OR(MID(SITUA_VISEE,1,1)="a",MID(SITUA_VISEE,1,1)="b",MID(SITUA_VISEE,1,1)="c"),REFERENCEMENT_FACADE[[#This Row],[≤ 34 m (a à c)]],REFERENCEMENT_FACADE[[#This Row],[≤ 34 m (d)]]),
IF(AND(34&lt;HAUT_VISEE,HAUT_VISEE&lt;=36),IF(OR(MID(SITUA_VISEE,1,1)="a",MID(SITUA_VISEE,1,1)="b",MID(SITUA_VISEE,1,1)="c"),REFERENCEMENT_FACADE[[#This Row],[≤ 36 m (a à c)]],REFERENCEMENT_FACADE[[#This Row],[≤ 36 m (d)]]),
IF(AND(36&lt;HAUT_VISEE,HAUT_VISEE&lt;=40),IF(OR(MID(SITUA_VISEE,1,1)="a",MID(SITUA_VISEE,1,1)="b",MID(SITUA_VISEE,1,1)="c"),REFERENCEMENT_FACADE[[#This Row],[≤ 40 m (a à c)]],REFERENCEMENT_FACADE[[#This Row],[≤ 40 m (d)]]),
IF(AND(40&lt;HAUT_VISEE,HAUT_VISEE&lt;=50),IF(OR(MID(SITUA_VISEE,1,1)="a",MID(SITUA_VISEE,1,1)="b",MID(SITUA_VISEE,1,1)="c"),REFERENCEMENT_FACADE[[#This Row],[≤ 50 m (a à c)]],REFERENCEMENT_FACADE[[#This Row],[≤ 50 m (d)]])))))))))))</f>
        <v>Nb : Le critère de recherche par hauteur n'étant pas coché ou les données (hauteur ou situation) n'étant pas saisies, l'utilisateur est alerté qu'il peut exister des limites de hauteurs et des dispositions particulières données dans le référentiel technique du procédé qui ne sont pas affichées. 
Le logiciel peut les faire apparaitre, pour ce faire : 
 - la case de recherche en fonction de la hauteur doit être cochée ;
 - les données de hauteur ET de situation du bâtiment doivent être saisies.</v>
      </c>
      <c r="CN98" s="117">
        <f ca="1">REFERENCEMENT_FACADE[[#This Row],[VALIDITE]]</f>
        <v>1</v>
      </c>
      <c r="CO98" s="48">
        <f>IF(RECH_SUPPORT=TRUE,IF(MID(REFERENCEMENT_FACADE[[#This Row],[Colonne support visé]],1,3)="OUI",1,IF(OR(MID(REFERENCEMENT_FACADE[[#This Row],[Colonne support visé]],1,3)="non",MID(REFERENCEMENT_FACADE[[#This Row],[Colonne support visé]],1,2)="SO"),0,0)),1)</f>
        <v>1</v>
      </c>
      <c r="CP98" s="48">
        <f>IF(RECH_HAUTEUR=FALSE,1,IF(AND(MID(REFERENCEMENT_FACADE[[#This Row],[Colonne situation visé]],1,3)="oui",HAUT_VISEE&lt;=REFERENCEMENT_FACADE[[#This Row],[LIMITATION DE HAUTEUR DE FACADE]],HAUT_VISEE&lt;&gt;"",SITUA_VISEE&lt;&gt;""),1,IF(MID(REFERENCEMENT_FACADE[[#This Row],[Colonne situation visé]],1,3)="non",0,"ERREUR")))</f>
        <v>1</v>
      </c>
      <c r="CQ98" s="48">
        <f>IF(RECH_CATEGORIE=FALSE,1,IF(REFERENCEMENT_FACADE[[#This Row],[Colonne catégorie visée]]="ERREUR",0,IF(AND(RECH_CATEGORIE=TRUE,MATCH(VALUE(LEFT(REFERENCEMENT_FACADE[[#This Row],[Colonne zone visée]],1)),LISTE_ZONE_SISMIQUE,0)&gt;=MATCH(ZONE_SIS_VISEE,LISTE_ZONE_SISMIQUE,0),MATCH(REFERENCEMENT_FACADE[[#This Row],[Colonne catégorie visée]],LISTE_CATEGORIE_BATIMENT,0)&gt;=MATCH(CATEG_VISEE,LISTE_CATEGORIE_BATIMENT,0)),1,0)))</f>
        <v>1</v>
      </c>
      <c r="CR98" s="48">
        <f ca="1">IF(REFERENCEMENT_FACADE[[#This Row],[Eligibilité procédé]]&lt;&gt;0,COUNTIF(REFERENCEMENT_FACADE[Eligibilité procédé],"&lt;="&amp;REFERENCEMENT_FACADE[[#This Row],[Eligibilité procédé]])-COUNTIF(REFERENCEMENT_FACADE[Eligibilité procédé],"=0"),ROWS(REFERENCEMENT_FACADE[Ordre]))</f>
        <v>75</v>
      </c>
      <c r="CS98" s="48">
        <f ca="1">IF(COUNTIF((REFERENCEMENT_FACADE[[#This Row],[Validité]:[zone de simicité]]),"&lt;&gt;"&amp;"")=SUM(REFERENCEMENT_FACADE[[#This Row],[Validité]:[zone de simicité]]),ROW(REFERENCEMENT_FACADE[[#This Row],[zone de simicité]]),"")</f>
        <v>98</v>
      </c>
      <c r="CT98" s="48" t="str">
        <f>CONCATENATE(REFERENCEMENT_FACADE[[#This Row],[TYPE DE DOCUMENT DE REFERENCE]]," ",REFERENCEMENT_FACADE[[#This Row],[REF]]," du procédé ",REFERENCEMENT_FACADE[[#This Row],[NOM COMMERCIAL DU PROCEDE]]," : vise la pose sur : ",IF(MID(REFERENCEMENT_FACADE[[#This Row],[COB (NF DTU 31.2)]],1,3)="OUI","COB (NF DTU 31.2) ; ",""),IF(MID(REFERENCEMENT_FACADE[[#This Row],[CLT (Sous AT/DTA)]],1,3)="OUI","CLT (Sous AT/DTA)) ; ",""),IF(MID(REFERENCEMENT_FACADE[[#This Row],[FOB (NF DTU 31.4)]],1,3)="OUI","FOB (NF DTU 31.4) ; ",""),IF(MID(REFERENCEMENT_FACADE[[#This Row],[FOB (Sous AT/DTA/ATEx)]],1,3)="OUI","FOB (Sous AT/DTA/ATEx) ; ",""),"pour une hauteur max de ",REFERENCEMENT_FACADE[[#This Row],[LIMITATION DE HAUTEUR DE FACADE]],"m")</f>
        <v>Avis Technique 2.2/16-1751_V2 du procédé FibreC - concrete skin Fixation non visible  : vise la pose sur : COB (NF DTU 31.2) ; CLT (Sous AT/DTA)) ; pour une hauteur max de 10m</v>
      </c>
    </row>
    <row r="99" spans="1:98" s="5" customFormat="1" ht="216" x14ac:dyDescent="0.3">
      <c r="A99" s="121">
        <v>45216</v>
      </c>
      <c r="B99" s="43" t="s">
        <v>124</v>
      </c>
      <c r="C99" s="125" t="s">
        <v>137</v>
      </c>
      <c r="D99" s="43" t="s">
        <v>1710</v>
      </c>
      <c r="E99" s="43" t="s">
        <v>244</v>
      </c>
      <c r="F99" s="43" t="s">
        <v>1326</v>
      </c>
      <c r="G99" s="44" t="s">
        <v>1429</v>
      </c>
      <c r="H99" s="52" t="s">
        <v>27</v>
      </c>
      <c r="I99" s="53" t="s">
        <v>9</v>
      </c>
      <c r="J99" s="39" t="s">
        <v>10</v>
      </c>
      <c r="K99" s="39" t="s">
        <v>10</v>
      </c>
      <c r="L99" s="68" t="str">
        <f>IF(REFERENCEMENT_FACADE[[#This Row],[Charpente bois (NF DTU 31.1)]]="OUI","SO",IF(OR(REFERENCEMENT_FACADE[[#This Row],[FOB (Sous AT/DTA/ATEx)]]="OUI",REFERENCEMENT_FACADE[[#This Row],[FOB (NF DTU 31.4)]]="OUI"),"OUI","SO"))</f>
        <v>SO</v>
      </c>
      <c r="M99" s="54" t="s">
        <v>9</v>
      </c>
      <c r="N99" s="43" t="s">
        <v>9</v>
      </c>
      <c r="O99" s="43" t="s">
        <v>9</v>
      </c>
      <c r="P99" s="43" t="s">
        <v>9</v>
      </c>
      <c r="Q99" s="43" t="s">
        <v>357</v>
      </c>
      <c r="R99" s="43" t="s">
        <v>357</v>
      </c>
      <c r="S99" s="43" t="s">
        <v>10</v>
      </c>
      <c r="T99" s="43" t="s">
        <v>10</v>
      </c>
      <c r="U99" s="43" t="s">
        <v>10</v>
      </c>
      <c r="V99" s="43" t="s">
        <v>10</v>
      </c>
      <c r="W99" s="44" t="s">
        <v>10</v>
      </c>
      <c r="X99" s="43" t="s">
        <v>9</v>
      </c>
      <c r="Y99" s="43" t="s">
        <v>357</v>
      </c>
      <c r="Z99" s="43" t="s">
        <v>357</v>
      </c>
      <c r="AA99" s="43" t="s">
        <v>10</v>
      </c>
      <c r="AB99" s="43" t="s">
        <v>10</v>
      </c>
      <c r="AC99" s="43" t="s">
        <v>10</v>
      </c>
      <c r="AD99" s="43" t="s">
        <v>10</v>
      </c>
      <c r="AE99" s="43" t="s">
        <v>10</v>
      </c>
      <c r="AF99" s="43" t="s">
        <v>10</v>
      </c>
      <c r="AG99" s="44" t="s">
        <v>10</v>
      </c>
      <c r="AH99" s="163" t="s">
        <v>363</v>
      </c>
      <c r="AI99" s="164" t="s">
        <v>1358</v>
      </c>
      <c r="AJ99" s="120" t="s">
        <v>1715</v>
      </c>
      <c r="AK99" s="120" t="s">
        <v>1715</v>
      </c>
      <c r="AL99" s="120" t="s">
        <v>1715</v>
      </c>
      <c r="AM99" s="120" t="s">
        <v>1720</v>
      </c>
      <c r="AN99" s="120" t="s">
        <v>1720</v>
      </c>
      <c r="AO99" s="83"/>
      <c r="AP99" s="83"/>
      <c r="AQ99" s="83"/>
      <c r="AR99" s="120"/>
      <c r="AS99" s="120"/>
      <c r="AT99" s="120" t="s">
        <v>1715</v>
      </c>
      <c r="AU99" s="120" t="s">
        <v>1720</v>
      </c>
      <c r="AV99" s="120" t="s">
        <v>1720</v>
      </c>
      <c r="AW99" s="120"/>
      <c r="AX99" s="120"/>
      <c r="AY99" s="83"/>
      <c r="AZ99" s="83"/>
      <c r="BA99" s="83"/>
      <c r="BB99" s="83"/>
      <c r="BC99" s="83"/>
      <c r="BD99" s="84" t="s">
        <v>1408</v>
      </c>
      <c r="BE99" s="42">
        <v>4</v>
      </c>
      <c r="BF99" s="43">
        <v>4</v>
      </c>
      <c r="BG99" s="43">
        <v>4</v>
      </c>
      <c r="BH99" s="43">
        <v>4</v>
      </c>
      <c r="BI99" s="84"/>
      <c r="BJ99" s="40" t="s">
        <v>1394</v>
      </c>
      <c r="BK99" s="153" t="s">
        <v>152</v>
      </c>
      <c r="BL99" s="42">
        <v>0</v>
      </c>
      <c r="BM99" s="43" t="s">
        <v>1288</v>
      </c>
      <c r="BN99" s="43" t="s">
        <v>238</v>
      </c>
      <c r="BO99" s="43" t="s">
        <v>1324</v>
      </c>
      <c r="BP99" s="129" t="s">
        <v>83</v>
      </c>
      <c r="BQ99" s="87">
        <v>43983</v>
      </c>
      <c r="BR99" s="87">
        <v>46174</v>
      </c>
      <c r="BS99" s="123">
        <f ca="1">+(REFERENCEMENT_FACADE[[#This Row],[AVIS LIMITE AU / VALIDITE]]&gt;=TODAY())*1</f>
        <v>1</v>
      </c>
      <c r="BT99" s="43" t="s">
        <v>27</v>
      </c>
      <c r="BU99" s="43" t="str">
        <f ca="1">IF(REFERENCEMENT_FACADE[[#This Row],[ -&gt; AT/DTA : Sur liste verte C2p (OUI/NON)
-&gt; ATex (Avis favorable / Avis défavorable)
-&gt; Autre : SO]]&lt;&gt;"",IF(AND(OR(REFERENCEMENT_FACADE[[#This Row],[ -&gt; AT/DTA : Sur liste verte C2p (OUI/NON)
-&gt; ATex (Avis favorable / Avis défavorable)
-&gt; Autre : SO]]="OUI",REFERENCEMENT_FACADE[[#This Row],[ -&gt; AT/DTA : Sur liste verte C2p (OUI/NON)
-&gt; ATex (Avis favorable / Avis défavorable)
-&gt; Autre : SO]]="FAVORABLE",REFERENCEMENT_FACADE[[#This Row],[ -&gt; AT/DTA : Sur liste verte C2p (OUI/NON)
-&gt; ATex (Avis favorable / Avis défavorable)
-&gt; Autre : SO]]="SO
(DTU)",REFERENCEMENT_FACADE[[#This Row],[ -&gt; AT/DTA : Sur liste verte C2p (OUI/NON)
-&gt; ATex (Avis favorable / Avis défavorable)
-&gt; Autre : SO]]="SO 
(RECO -RAGE)",REFERENCEMENT_FACADE[[#This Row],[ -&gt; AT/DTA : Sur liste verte C2p (OUI/NON)
-&gt; ATex (Avis favorable / Avis défavorable)
-&gt; Autre : SO]]="OUI AVEC UN SUIVI DU RETOUR D'EXPERIENCE",
REFERENCEMENT_FACADE[[#This Row],[ -&gt; AT/DTA : Sur liste verte C2p (OUI/NON)
-&gt; ATex (Avis favorable / Avis défavorable)
-&gt; Autre : SO]]="SO 
(RP)"),REFERENCEMENT_FACADE[[#This Row],[VALIDITE]]=1),"TC",IF(REFERENCEMENT_FACADE[[#This Row],[VALIDITE]]=0,"TNC"&amp;CHAR(10)&amp;"(L'évaluation technique n'est plus valide)",IF(REFERENCEMENT_FACADE[[#This Row],[TYPE DE DOCUMENT DE REFERENCE]]="Appréciation Technique de Transition","TNC"&amp;CHAR(10)&amp;"(Les Appréciations Techniques de Transition ne sont pas reconnues en technique courante)",IF(REFERENCEMENT_FACADE[[#This Row],[ -&gt; AT/DTA : Sur liste verte C2p (OUI/NON)
-&gt; ATex (Avis favorable / Avis défavorable)
-&gt; Autre : SO]]="NON (EVALUATION RECENTE)","TNC"&amp;CHAR(10)&amp;"(Non sur liste verte de la C2p à date de référencement / EVALUATION RECENTE)","TNC"&amp;CHAR(10)&amp;"(N'est pas sur liste verte de la C2p à date du référencement)")))))</f>
        <v>TNC
(Les Appréciations Techniques de Transition ne sont pas reconnues en technique courante)</v>
      </c>
      <c r="BV99" s="44" t="s">
        <v>1380</v>
      </c>
      <c r="BW99" s="42"/>
      <c r="BX99" s="43"/>
      <c r="BY99" s="44"/>
      <c r="BZ99" s="57" t="s">
        <v>656</v>
      </c>
      <c r="CA99" s="134" t="s">
        <v>1325</v>
      </c>
      <c r="CB99" s="134"/>
      <c r="CC99" s="48" t="str">
        <f>IF(OR(REFERENCEMENT_FACADE[[#This Row],[TYPE DE DOCUMENT DE REFERENCE]]="Document d'Application Technique (DTA)",REFERENCEMENT_FACADE[[#This Row],[TYPE DE DOCUMENT DE REFERENCE]]="Avis Technique"),CONCATENATE("https://evaluation.cstb.fr/fr/avis-technique/detail/",SUBSTITUTE(REFERENCEMENT_FACADE[[#This Row],[REF]],"/","-"),"/"),IF(REFERENCEMENT_FACADE[[#This Row],[TYPE DE DOCUMENT DE REFERENCE]]=("Appréciation Technique d'Expérimentation (ATEx cas a)"),CONCATENATE("https://evaluation.cstb.fr/fr/appreciation-technique-expertise-atex/detail/",SUBSTITUTE(REFERENCEMENT_FACADE[[#This Row],[REF]],"_","-"),"/"),CONCATENATE("https://evaluation.cstb.fr/fr/appreciation-technique-transition-att/download/att-",SUBSTITUTE(SUBSTITUTE(REFERENCEMENT_FACADE[[#This Row],[REF]],"/","-"),"_","-"),"/")))</f>
        <v>https://evaluation.cstb.fr/fr/appreciation-technique-transition-att/download/att-20-008-v2/</v>
      </c>
      <c r="CD99" s="48"/>
      <c r="CE99" s="48" t="str">
        <f>CONCATENATE(IF(REFERENCEMENT_FACADE[[#This Row],[Ancienne version]]=""," ",CONCATENATE(IF(OR(REFERENCEMENT_FACADE[[#This Row],[TYPE DE DOCUMENT DE REFERENCE]]="Avis Technique",REFERENCEMENT_FACADE[[#This Row],[TYPE DE DOCUMENT DE REFERENCE]]="ATEx"),"L'","Le "),REFERENCEMENT_FACADE[[#This Row],[TYPE DE DOCUMENT DE REFERENCE]]," n°",REFERENCEMENT_FACADE[[#This Row],[REF]]," annule et remplace ",IF(OR(REFERENCEMENT_FACADE[[#This Row],[TYPE DE DOCUMENT DE REFERENCE]]="Avis Technique",REFERENCEMENT_FACADE[[#This Row],[TYPE DE DOCUMENT DE REFERENCE]]="ATEx"),"l' ","le "),REFERENCEMENT_FACADE[[#This Row],[TYPE DE DOCUMENT DE REFERENCE]]," n° ",REFERENCEMENT_FACADE[[#This Row],[Ancienne version]])),
IF(AND(REFERENCEMENT_FACADE[[#This Row],[Ancienne version]]&lt;&gt;"",REFERENCEMENT_FACADE[[#This Row],[ -&gt; AT/DTA : Sur liste verte C2p (OUI/NON)
-&gt; ATex (Avis favorable / Avis défavorable)
-&gt; Autre : SO]]="OUI"),CHAR(10),""),
IF(REFERENCEMENT_FACADE[[#This Row],[ -&gt; AT/DTA : Sur liste verte C2p (OUI/NON)
-&gt; ATex (Avis favorable / Avis défavorable)
-&gt; Autre : SO]]="OUI","Sur liste verte de la C2p à la date du référencement",""))</f>
        <v xml:space="preserve"> </v>
      </c>
      <c r="CF99" s="48" t="str">
        <f>IF((SUPP_VISE=LISTES!$Q$2),REFERENCEMENT_FACADE[[#This Row],[Charpente bois (NF DTU 31.1)]],
IF((SUPP_VISE=LISTES!$Q$3),REFERENCEMENT_FACADE[[#This Row],[COB (NF DTU 31.2)]],
IF((SUPP_VISE=LISTES!$Q$4),REFERENCEMENT_FACADE[[#This Row],[FOB (NF DTU 31.4)]],
IF((SUPP_VISE=LISTES!$Q$5),REFERENCEMENT_FACADE[[#This Row],[FOB (Sous AT/DTA/ATEx)]],
IF((SUPP_VISE=LISTES!$Q$6),REFERENCEMENT_FACADE[[#This Row],[FOB (NF DTU 31.4 et/ou Sous AT/DTA/Atex)]],
IF((SUPP_VISE=LISTES!$Q$7),REFERENCEMENT_FACADE[[#This Row],[CLT (Sous AT/DTA)]],"ERREUR"))))))</f>
        <v>ERREUR</v>
      </c>
      <c r="CG99" s="48" t="str">
        <f>IF((HAUT_VISEE&lt;=6),IF(OR(MID(SITUA_VISEE,1,1)="a",MID(SITUA_VISEE,1,1)="b",MID(SITUA_VISEE,1,1)="c"),REFERENCEMENT_FACADE[[#This Row],[≤ 6 m (situation a à c)]],REFERENCEMENT_FACADE[[#This Row],[≤ 6 m (situation d)]]),
IF(AND(6&lt;HAUT_VISEE,HAUT_VISEE&lt;=9),IF(OR(MID(SITUA_VISEE,1,1)="a",MID(SITUA_VISEE,1,1)="b",MID(SITUA_VISEE,1,1)="c"),REFERENCEMENT_FACADE[[#This Row],[≤ 9 m (situation a à c)]],REFERENCEMENT_FACADE[[#This Row],[≤ 9 m (situation d)]]),
IF(AND(9&lt;HAUT_VISEE,HAUT_VISEE&lt;=10),IF(OR(MID(SITUA_VISEE,1,1)="a",MID(SITUA_VISEE,1,1)="b",MID(SITUA_VISEE,1,1)="c"),REFERENCEMENT_FACADE[[#This Row],[≤ 10 m (situation a à c)]],REFERENCEMENT_FACADE[[#This Row],[≤ 10 m (situation d)]]),
IF(AND(10&lt;HAUT_VISEE,HAUT_VISEE&lt;=18),IF(OR(MID(SITUA_VISEE,1,1)="a",MID(SITUA_VISEE,1,1)="b",MID(SITUA_VISEE,1,1)="c"),REFERENCEMENT_FACADE[[#This Row],[≤ 15 m (situation a à c)]],REFERENCEMENT_FACADE[[#This Row],[≤ 15 m (situation d)]]),
IF(AND(10&lt;HAUT_VISEE,HAUT_VISEE&lt;=18),IF(OR(MID(SITUA_VISEE,1,1)="a",MID(SITUA_VISEE,1,1)="b",MID(SITUA_VISEE,1,1)="c"),REFERENCEMENT_FACADE[[#This Row],[≤ 18 m (situation a à c)]],REFERENCEMENT_FACADE[[#This Row],[≤ 18 m (situation d)]]),
IF(AND(18&lt;HAUT_VISEE,HAUT_VISEE&lt;=28),IF(OR(MID(SITUA_VISEE,1,1)="a",MID(SITUA_VISEE,1,1)="b",MID(SITUA_VISEE,1,1)="c"),REFERENCEMENT_FACADE[[#This Row],[≤ 28 m (situation a à c)]],REFERENCEMENT_FACADE[[#This Row],[≤ 28 m (situation d)]]),
IF(AND(28&lt;HAUT_VISEE,HAUT_VISEE&lt;=34),IF(OR(MID(SITUA_VISEE,1,1)="a",MID(SITUA_VISEE,1,1)="b",MID(SITUA_VISEE,1,1)="c"),REFERENCEMENT_FACADE[[#This Row],[≤ 34 m (situation a à c)]],REFERENCEMENT_FACADE[[#This Row],[≤ 34 m (situation d)]]),
IF(AND(34&lt;HAUT_VISEE,HAUT_VISEE&lt;=36),IF(OR(MID(SITUA_VISEE,1,1)="a",MID(SITUA_VISEE,1,1)="b",MID(SITUA_VISEE,1,1)="c"),REFERENCEMENT_FACADE[[#This Row],[≤ 36 m (situation a à c)]],REFERENCEMENT_FACADE[[#This Row],[≤ 36 m (situation d)]]),
IF(AND(36&lt;HAUT_VISEE,HAUT_VISEE&lt;=40),IF(OR(MID(SITUA_VISEE,1,1)="a",MID(SITUA_VISEE,1,1)="b",MID(SITUA_VISEE,1,1)="c"),REFERENCEMENT_FACADE[[#This Row],[≤ 40 m (situation a à c)]],REFERENCEMENT_FACADE[[#This Row],[≤ 40 m (situation d)]]),
IF(AND(40&lt;HAUT_VISEE,HAUT_VISEE&lt;=50),IF(OR(MID(SITUA_VISEE,1,1)="a",MID(SITUA_VISEE,1,1)="b",MID(SITUA_VISEE,1,1)="c"),REFERENCEMENT_FACADE[[#This Row],[≤ 50 m (situation a à c)]],REFERENCEMENT_FACADE[[#This Row],[≤ 50 m (situation d)]]),"ERREUR"))))))))))</f>
        <v>OUI</v>
      </c>
      <c r="CH99" s="48">
        <f>IF(MID(SITUA_VISEE,1,1)="d",
IF(MID(REFERENCEMENT_FACADE[[#This Row],[≤ 50 m (situation d)]],1,3)="OUI",50,IF(MID(REFERENCEMENT_FACADE[[#This Row],[≤ 40 m (situation d)]],1,3)="OUI",40,IF(MID(REFERENCEMENT_FACADE[[#This Row],[≤ 36 m (situation d)]],1,3)="OUI",36,IF(MID(REFERENCEMENT_FACADE[[#This Row],[≤ 34 m (situation d)]],1,3)="OUI",34,IF(MID(REFERENCEMENT_FACADE[[#This Row],[≤ 28 m (situation d)]],1,3)="OUI",28,IF(MID(REFERENCEMENT_FACADE[[#This Row],[≤ 18 m (situation d)]],1,3)="OUI",18,IF(MID(REFERENCEMENT_FACADE[[#This Row],[≤ 15 m (situation d)]],1,3)="OUI",15,IF(MID(REFERENCEMENT_FACADE[[#This Row],[≤ 10 m (situation d)]],1,3)="OUI",10,IF(MID(REFERENCEMENT_FACADE[[#This Row],[≤ 9 m (situation d)]],1,3)="OUI",9,IF(MID(REFERENCEMENT_FACADE[[#This Row],[≤ 6 m (situation d)]],1,3)="OUI",6,"")))))))))),
IF(MID(REFERENCEMENT_FACADE[[#This Row],[≤ 50 m (situation a à c)]],1,3)="OUI",50,IF(MID(REFERENCEMENT_FACADE[[#This Row],[≤ 40 m (situation a à c)]],1,3)="OUI",40,IF(MID(REFERENCEMENT_FACADE[[#This Row],[≤ 36 m (situation a à c)]],1,3)="OUI",36,IF(MID(REFERENCEMENT_FACADE[[#This Row],[≤ 34 m (situation a à c)]],1,3)="OUI",34,IF(MID(REFERENCEMENT_FACADE[[#This Row],[≤ 28 m (situation a à c)]],1,3)="OUI",28,IF(MID(REFERENCEMENT_FACADE[[#This Row],[≤ 18 m (situation a à c)]],1,3)="OUI",18,IF(MID(REFERENCEMENT_FACADE[[#This Row],[≤ 15 m (situation a à c)]],1,3)="OUI",15,IF(MID(REFERENCEMENT_FACADE[[#This Row],[≤ 10 m (situation a à c)]],1,3)="OUI",10,IF(MID(REFERENCEMENT_FACADE[[#This Row],[≤ 9 m (situation a à c)]],1,3)="OUI",9,IF(MID(REFERENCEMENT_FACADE[[#This Row],[≤ 6 m (situation a à c)]],1,3)="OUI",6,"")))))))))))</f>
        <v>18</v>
      </c>
      <c r="CI99" s="48" t="str">
        <f>IF(RECH_CATEGORIE=TRUE,IF((CATEG_VISEE=LISTES!$O$2),REFERENCEMENT_FACADE[[#This Row],[I]],
IF((CATEG_VISEE=LISTES!$O$3),REFERENCEMENT_FACADE[[#This Row],[II]],
IF((CATEG_VISEE=LISTES!$O$4),REFERENCEMENT_FACADE[[#This Row],[III]],
IF((CATEG_VISEE=LISTES!$O$5),REFERENCEMENT_FACADE[[#This Row],[IV]],"ERREUR")))),
REFERENCEMENT_FACADE[[#This Row],[I]]&amp;CHAR(10)&amp;REFERENCEMENT_FACADE[[#This Row],[II]]&amp;CHAR(10)&amp;REFERENCEMENT_FACADE[[#This Row],[III]]&amp;CHAR(10)&amp;REFERENCEMENT_FACADE[[#This Row],[IV]])</f>
        <v>4
4
4
4</v>
      </c>
      <c r="CJ99" s="48" t="str">
        <f>IF(RECH_CATEGORIE=TRUE,IF(OR(REFERENCEMENT_FACADE[[#This Row],[I]]="NC",REFERENCEMENT_FACADE[[#This Row],[II]]="NC",REFERENCEMENT_FACADE[[#This Row],[III]]="NC",REFERENCEMENT_FACADE[[#This Row],[IV]]="NC"),"ERREUR",IF(MID(ZONE_SIS_VISEE,1,1)&lt;=MID(REFERENCEMENT_FACADE[[#This Row],[IV]],1,1),REFERENCEMENT_FACADE[[#Headers],[IV]],IF(MID(ZONE_SIS_VISEE,1,1)&lt;=MID(REFERENCEMENT_FACADE[[#This Row],[III]],1,1),REFERENCEMENT_FACADE[[#Headers],[III]],IF(MID(ZONE_SIS_VISEE,1,1)&lt;=MID(REFERENCEMENT_FACADE[[#This Row],[II]],1,1),REFERENCEMENT_FACADE[[#Headers],[II]],IF(MID(ZONE_SIS_VISEE,1,1)&lt;=MID(REFERENCEMENT_FACADE[[#This Row],[I]],1,1),REFERENCEMENT_FACADE[[#Headers],[I]],""))))),
REFERENCEMENT_FACADE[[#Headers],[I]]&amp;CHAR(10)&amp;REFERENCEMENT_FACADE[[#Headers],[II]]&amp;CHAR(10)&amp;REFERENCEMENT_FACADE[[#Headers],[III]]&amp;CHAR(10)&amp;REFERENCEMENT_FACADE[[#Headers],[IV]])</f>
        <v>I
II
III
IV</v>
      </c>
      <c r="CK99" s="48" t="str">
        <f>CONCATENATE(IF(MID(REFERENCEMENT_FACADE[[#This Row],[Charpente bois (NF DTU 31.1)]],1,3)="oui",LISTES!$Q$2,""),IF(AND(MID(REFERENCEMENT_FACADE[[#This Row],[COB (NF DTU 31.2)]],1,3)="oui",MID(REFERENCEMENT_FACADE[[#This Row],[Charpente bois (NF DTU 31.1)]],1,3)="oui")," / ",""),IF(MID(REFERENCEMENT_FACADE[[#This Row],[COB (NF DTU 31.2)]],1,3)="oui",LISTES!$Q$3,""),IF(OR(AND(MID(REFERENCEMENT_FACADE[[#This Row],[COB (NF DTU 31.2)]],1,3)="oui",MID(REFERENCEMENT_FACADE[[#This Row],[FOB (NF DTU 31.4)]],1,3)="oui"),AND(MID(REFERENCEMENT_FACADE[[#This Row],[COB (NF DTU 31.2)]],1,3)="oui",MID(REFERENCEMENT_FACADE[[#This Row],[CLT (Sous AT/DTA)]],1,3)="oui"))," / ",""),IF(MID(REFERENCEMENT_FACADE[[#This Row],[FOB (NF DTU 31.4)]],1,3)="oui",LISTES!$Q$4,""),IF(AND(MID(REFERENCEMENT_FACADE[[#This Row],[CLT (Sous AT/DTA)]],1,3)="oui",MID(REFERENCEMENT_FACADE[[#This Row],[FOB (NF DTU 31.4)]],1,3)="oui")," / ",""),IF(MID(REFERENCEMENT_FACADE[[#This Row],[CLT (Sous AT/DTA)]],1,3)="oui",LISTES!$Q$7,IF(MID(REFERENCEMENT_FACADE[[#This Row],[FOB (Sous AT/DTA/ATEx)]],1,3)="oui",LISTES!$Q$5,"")))</f>
        <v>COB (NF DTU 31.2) / CLT (Sous AT/DTA)</v>
      </c>
      <c r="CL99" s="48" t="str">
        <f>IF(AND(RECH_HAUTEUR=TRUE,HAUT_VISEE&lt;&gt;"",SITUA_VISEE&lt;&gt;""),IF(MID(SITUA_VISEE,1,1)="d",
IF(MID(REFERENCEMENT_FACADE[[#This Row],[≤ 50 m (situation d)]],1,3)="OUI","≤ 50 m",IF(MID(REFERENCEMENT_FACADE[[#This Row],[≤ 40 m (situation d)]],1,3)="OUI","≤ 40 m",IF(MID(REFERENCEMENT_FACADE[[#This Row],[≤ 36 m (situation d)]],1,3)="OUI","≤ 36 m",IF(MID(REFERENCEMENT_FACADE[[#This Row],[≤ 34 m (situation d)]],1,3)="OUI","≤ 34 m",IF(MID(REFERENCEMENT_FACADE[[#This Row],[≤ 28 m (situation d)]],1,3)="OUI","≤ 28 m",IF(MID(REFERENCEMENT_FACADE[[#This Row],[≤ 18 m (situation d)]],1,3)="OUI","≤ 18 m",IF(MID(REFERENCEMENT_FACADE[[#This Row],[≤ 15 m (situation d)]],1,3)="OUI","≤ 15 m",IF(MID(REFERENCEMENT_FACADE[[#This Row],[≤ 10 m (situation d)]],1,3)="OUI","≤ 10 m",IF(MID(REFERENCEMENT_FACADE[[#This Row],[≤ 9 m (situation d)]],1,3)="OUI","≤ 9 m",IF(MID(REFERENCEMENT_FACADE[[#This Row],[≤ 6 m (situation d)]],1,3)="OUI","≤ 6 m","")))))))))),
IF(MID(REFERENCEMENT_FACADE[[#This Row],[≤ 50 m (situation a à c)]],1,3)="OUI","≤ 50 m",IF(MID(REFERENCEMENT_FACADE[[#This Row],[≤ 40 m (situation a à c)]],1,3)="OUI","≤ 40 m",IF(MID(REFERENCEMENT_FACADE[[#This Row],[≤ 36 m (situation a à c)]],1,3)="OUI","≤ 36 m",IF(MID(REFERENCEMENT_FACADE[[#This Row],[≤ 34 m (situation a à c)]],1,3)="OUI","≤ 34 m",IF(MID(REFERENCEMENT_FACADE[[#This Row],[≤ 28 m (situation a à c)]],1,3)="OUI","≤ 28 m",IF(MID(REFERENCEMENT_FACADE[[#This Row],[≤ 18 m (situation a à c)]],1,3)="OUI","≤ 18 m",IF(MID(REFERENCEMENT_FACADE[[#This Row],[≤ 15 m (situation a à c)]],1,3)="OUI","≤ 15 m",IF(MID(REFERENCEMENT_FACADE[[#This Row],[≤ 10 m (situation a à c)]],1,3)="OUI","≤ 10 m",IF(MID(REFERENCEMENT_FACADE[[#This Row],[≤ 9 m (situation a à c)]],1,3)="OUI","≤ 9 m",IF(MID(REFERENCEMENT_FACADE[[#This Row],[≤ 6 m (situation a à c)]],1,3)="OUI","≤ 6 m",""))))))))))),
CONCATENATE(IF(MID(REFERENCEMENT_FACADE[[#This Row],[≤ 50 m (situation a à c)]],1,3)="OUI","(Situation a à c) h≤ 50 m"&amp;CHAR(10),IF(MID(REFERENCEMENT_FACADE[[#This Row],[≤ 40 m (situation a à c)]],1,3)="OUI","(Situation a à c) h≤ 40 m"&amp;CHAR(10),IF(MID(REFERENCEMENT_FACADE[[#This Row],[≤ 36 m (situation a à c)]],1,3)="OUI","(Situation a à c) h≤ 36 m"&amp;CHAR(10),IF(MID(REFERENCEMENT_FACADE[[#This Row],[≤ 34 m (situation a à c)]],1,3)="OUI","(Situation a à c) h≤ 34 m"&amp;CHAR(10),IF(MID(REFERENCEMENT_FACADE[[#This Row],[≤ 28 m (situation a à c)]],1,3)="OUI","(Situation a à c) h≤ 28 m"&amp;CHAR(10),IF(MID(REFERENCEMENT_FACADE[[#This Row],[≤ 18 m (situation a à c)]],1,3)="OUI","(Situation a à c) h≤ 18 m"&amp;CHAR(10),IF(MID(REFERENCEMENT_FACADE[[#This Row],[≤ 15 m (situation a à c)]],1,3)="OUI","(Situation a à c) h≤ 15 m"&amp;CHAR(10),IF(MID(REFERENCEMENT_FACADE[[#This Row],[≤ 10 m (situation a à c)]],1,3)="OUI","(Situation a à c) h≤ 10 m"&amp;CHAR(10),IF(MID(REFERENCEMENT_FACADE[[#This Row],[≤ 9 m (situation a à c)]],1,3)="OUI","(Situation a à c) h≤ 9 m"&amp;CHAR(10),IF(MID(REFERENCEMENT_FACADE[[#This Row],[≤ 6 m (situation a à c)]],1,3)="OUI","(Situation a à c) h≤ 6 m"&amp;CHAR(10),"")))))))))),IF(MID(REFERENCEMENT_FACADE[[#This Row],[≤ 50 m (situation d)]],1,3)="OUI","(Situation d) h≤ 50 m",IF(MID(REFERENCEMENT_FACADE[[#This Row],[≤ 40 m (situation d)]],1,3)="OUI","(Situation d) h≤ 40 m",IF(MID(REFERENCEMENT_FACADE[[#This Row],[≤ 36 m (situation d)]],1,3)="OUI","(Situation d) h≤ 36 m",IF(MID(REFERENCEMENT_FACADE[[#This Row],[≤ 34 m (situation d)]],1,3)="OUI","(Situation d) h≤ 34 m",IF(MID(REFERENCEMENT_FACADE[[#This Row],[≤ 28 m (situation d)]],1,3)="OUI","(Situation d) h≤ 28 m",IF(MID(REFERENCEMENT_FACADE[[#This Row],[≤ 18 m (situation d)]],1,3)="OUI","(Situation d) h≤ 18 m",IF(MID(REFERENCEMENT_FACADE[[#This Row],[≤ 15 m (situation d)]],1,3)="OUI","(Situation d) h≤ 15 m",IF(MID(REFERENCEMENT_FACADE[[#This Row],[≤ 10 m (situation d)]],1,3)="OUI","(Situation d) h≤ 10 m",IF(MID(REFERENCEMENT_FACADE[[#This Row],[≤ 9 m (situation d)]],1,3)="OUI","(Situation d) h≤ 9 m",IF(MID(REFERENCEMENT_FACADE[[#This Row],[≤ 6 m (situation d)]],1,3)="OUI","(Situation d) h≤ 6 m",""))))))))))))</f>
        <v>(Situation a à c) h≤ 18 m
(Situation d) h≤ 10 m</v>
      </c>
      <c r="CM99" s="48" t="str">
        <f>IF(OR(RECH_HAUTEUR=FALSE,HAUT_VISEE="",SITUA_VISEE=""),REFERENCEMENT_FACADE[[#This Row],[Cas où rien n''est sélectionné en hauteur]],
IF((HAUT_VISEE&lt;=6),IF(OR(MID(SITUA_VISEE,1,1)="a",MID(SITUA_VISEE,1,1)="b",MID(SITUA_VISEE,1,1)="c"),REFERENCEMENT_FACADE[[#This Row],[≤ 6 m (a à c)]],REFERENCEMENT_FACADE[[#This Row],[≤ 6 m (d)]]),
IF(AND(6&lt;HAUT_VISEE,HAUT_VISEE&lt;=9),IF(OR(MID(SITUA_VISEE,1,1)="a",MID(SITUA_VISEE,1,1)="b",MID(SITUA_VISEE,1,1)="c"),REFERENCEMENT_FACADE[[#This Row],[≤ 9 m (a à c)]],REFERENCEMENT_FACADE[[#This Row],[≤ 9 m (d)]]),
IF(AND(9&lt;HAUT_VISEE,HAUT_VISEE&lt;=10),IF(OR(MID(SITUA_VISEE,1,1)="a",MID(SITUA_VISEE,1,1)="b",MID(SITUA_VISEE,1,1)="c"),REFERENCEMENT_FACADE[[#This Row],[≤ 10 m (a à c)]],REFERENCEMENT_FACADE[[#This Row],[≤ 10 m (d)]]),
IF(AND(10&lt;HAUT_VISEE,HAUT_VISEE&lt;=18),IF(OR(MID(SITUA_VISEE,1,1)="a",MID(SITUA_VISEE,1,1)="b",MID(SITUA_VISEE,1,1)="c"),REFERENCEMENT_FACADE[[#This Row],[≤ 18 m (a à c)]],REFERENCEMENT_FACADE[[#This Row],[≤ 18 m (d)]]),
IF(AND(18&lt;HAUT_VISEE,HAUT_VISEE&lt;=28),IF(OR(MID(SITUA_VISEE,1,1)="a",MID(SITUA_VISEE,1,1)="b",MID(SITUA_VISEE,1,1)="c"),REFERENCEMENT_FACADE[[#This Row],[≤ 28 m (a à c)]],REFERENCEMENT_FACADE[[#This Row],[≤ 28 m (d)]]),
IF(AND(28&lt;HAUT_VISEE,HAUT_VISEE&lt;=34),IF(OR(MID(SITUA_VISEE,1,1)="a",MID(SITUA_VISEE,1,1)="b",MID(SITUA_VISEE,1,1)="c"),REFERENCEMENT_FACADE[[#This Row],[≤ 34 m (a à c)]],REFERENCEMENT_FACADE[[#This Row],[≤ 34 m (d)]]),
IF(AND(34&lt;HAUT_VISEE,HAUT_VISEE&lt;=36),IF(OR(MID(SITUA_VISEE,1,1)="a",MID(SITUA_VISEE,1,1)="b",MID(SITUA_VISEE,1,1)="c"),REFERENCEMENT_FACADE[[#This Row],[≤ 36 m (a à c)]],REFERENCEMENT_FACADE[[#This Row],[≤ 36 m (d)]]),
IF(AND(36&lt;HAUT_VISEE,HAUT_VISEE&lt;=40),IF(OR(MID(SITUA_VISEE,1,1)="a",MID(SITUA_VISEE,1,1)="b",MID(SITUA_VISEE,1,1)="c"),REFERENCEMENT_FACADE[[#This Row],[≤ 40 m (a à c)]],REFERENCEMENT_FACADE[[#This Row],[≤ 40 m (d)]]),
IF(AND(40&lt;HAUT_VISEE,HAUT_VISEE&lt;=50),IF(OR(MID(SITUA_VISEE,1,1)="a",MID(SITUA_VISEE,1,1)="b",MID(SITUA_VISEE,1,1)="c"),REFERENCEMENT_FACADE[[#This Row],[≤ 50 m (a à c)]],REFERENCEMENT_FACADE[[#This Row],[≤ 50 m (d)]])))))))))))</f>
        <v>Nb : Le critère de recherche par hauteur n'étant pas coché ou les données (hauteur ou situation) n'étant pas saisies, l'utilisateur est alerté qu'il peut exister des limites de hauteurs et des dispositions particulières données dans le référentiel technique du procédé qui ne sont pas affichées. 
Le logiciel peut les faire apparaitre, pour ce faire : 
 - la case de recherche en fonction de la hauteur doit être cochée ;
 - les données de hauteur ET de situation du bâtiment doivent être saisies.</v>
      </c>
      <c r="CN99" s="117">
        <f ca="1">REFERENCEMENT_FACADE[[#This Row],[VALIDITE]]</f>
        <v>1</v>
      </c>
      <c r="CO99" s="48">
        <f>IF(RECH_SUPPORT=TRUE,IF(MID(REFERENCEMENT_FACADE[[#This Row],[Colonne support visé]],1,3)="OUI",1,IF(OR(MID(REFERENCEMENT_FACADE[[#This Row],[Colonne support visé]],1,3)="non",MID(REFERENCEMENT_FACADE[[#This Row],[Colonne support visé]],1,2)="SO"),0,0)),1)</f>
        <v>1</v>
      </c>
      <c r="CP99" s="48">
        <f>IF(RECH_HAUTEUR=FALSE,1,IF(AND(MID(REFERENCEMENT_FACADE[[#This Row],[Colonne situation visé]],1,3)="oui",HAUT_VISEE&lt;=REFERENCEMENT_FACADE[[#This Row],[LIMITATION DE HAUTEUR DE FACADE]],HAUT_VISEE&lt;&gt;"",SITUA_VISEE&lt;&gt;""),1,IF(MID(REFERENCEMENT_FACADE[[#This Row],[Colonne situation visé]],1,3)="non",0,"ERREUR")))</f>
        <v>1</v>
      </c>
      <c r="CQ99" s="48">
        <f>IF(RECH_CATEGORIE=FALSE,1,IF(REFERENCEMENT_FACADE[[#This Row],[Colonne catégorie visée]]="ERREUR",0,IF(AND(RECH_CATEGORIE=TRUE,MATCH(VALUE(LEFT(REFERENCEMENT_FACADE[[#This Row],[Colonne zone visée]],1)),LISTE_ZONE_SISMIQUE,0)&gt;=MATCH(ZONE_SIS_VISEE,LISTE_ZONE_SISMIQUE,0),MATCH(REFERENCEMENT_FACADE[[#This Row],[Colonne catégorie visée]],LISTE_CATEGORIE_BATIMENT,0)&gt;=MATCH(CATEG_VISEE,LISTE_CATEGORIE_BATIMENT,0)),1,0)))</f>
        <v>1</v>
      </c>
      <c r="CR99" s="48">
        <f ca="1">IF(REFERENCEMENT_FACADE[[#This Row],[Eligibilité procédé]]&lt;&gt;0,COUNTIF(REFERENCEMENT_FACADE[Eligibilité procédé],"&lt;="&amp;REFERENCEMENT_FACADE[[#This Row],[Eligibilité procédé]])-COUNTIF(REFERENCEMENT_FACADE[Eligibilité procédé],"=0"),ROWS(REFERENCEMENT_FACADE[Ordre]))</f>
        <v>76</v>
      </c>
      <c r="CS99" s="48">
        <f ca="1">IF(COUNTIF((REFERENCEMENT_FACADE[[#This Row],[Validité]:[zone de simicité]]),"&lt;&gt;"&amp;"")=SUM(REFERENCEMENT_FACADE[[#This Row],[Validité]:[zone de simicité]]),ROW(REFERENCEMENT_FACADE[[#This Row],[zone de simicité]]),"")</f>
        <v>99</v>
      </c>
      <c r="CT99" s="48" t="str">
        <f>CONCATENATE(REFERENCEMENT_FACADE[[#This Row],[TYPE DE DOCUMENT DE REFERENCE]]," ",REFERENCEMENT_FACADE[[#This Row],[REF]]," du procédé ",REFERENCEMENT_FACADE[[#This Row],[NOM COMMERCIAL DU PROCEDE]]," : vise la pose sur : ",IF(MID(REFERENCEMENT_FACADE[[#This Row],[COB (NF DTU 31.2)]],1,3)="OUI","COB (NF DTU 31.2) ; ",""),IF(MID(REFERENCEMENT_FACADE[[#This Row],[CLT (Sous AT/DTA)]],1,3)="OUI","CLT (Sous AT/DTA)) ; ",""),IF(MID(REFERENCEMENT_FACADE[[#This Row],[FOB (NF DTU 31.4)]],1,3)="OUI","FOB (NF DTU 31.4) ; ",""),IF(MID(REFERENCEMENT_FACADE[[#This Row],[FOB (Sous AT/DTA/ATEx)]],1,3)="OUI","FOB (Sous AT/DTA/ATEx) ; ",""),"pour une hauteur max de ",REFERENCEMENT_FACADE[[#This Row],[LIMITATION DE HAUTEUR DE FACADE]],"m")</f>
        <v>Appréciation Technique de Transition 20/008_v2 du procédé Equitone [tectiva] - Equitone [linea] – Equitone [lunara]
Ossature bois : vise la pose sur : COB (NF DTU 31.2) ; CLT (Sous AT/DTA)) ; pour une hauteur max de 18m</v>
      </c>
    </row>
    <row r="100" spans="1:98" s="5" customFormat="1" ht="216" x14ac:dyDescent="0.3">
      <c r="A100" s="121">
        <v>44536</v>
      </c>
      <c r="B100" s="43" t="s">
        <v>124</v>
      </c>
      <c r="C100" s="126" t="s">
        <v>137</v>
      </c>
      <c r="D100" s="43" t="s">
        <v>1710</v>
      </c>
      <c r="E100" s="43" t="s">
        <v>244</v>
      </c>
      <c r="F100" s="43" t="s">
        <v>1464</v>
      </c>
      <c r="G100" s="44" t="s">
        <v>52</v>
      </c>
      <c r="H100" s="52" t="s">
        <v>27</v>
      </c>
      <c r="I100" s="53" t="s">
        <v>9</v>
      </c>
      <c r="J100" s="39" t="s">
        <v>10</v>
      </c>
      <c r="K100" s="39" t="s">
        <v>10</v>
      </c>
      <c r="L100" s="68" t="str">
        <f>IF(REFERENCEMENT_FACADE[[#This Row],[Charpente bois (NF DTU 31.1)]]="OUI","SO",IF(OR(REFERENCEMENT_FACADE[[#This Row],[FOB (Sous AT/DTA/ATEx)]]="OUI",REFERENCEMENT_FACADE[[#This Row],[FOB (NF DTU 31.4)]]="OUI"),"OUI","SO"))</f>
        <v>SO</v>
      </c>
      <c r="M100" s="54" t="s">
        <v>9</v>
      </c>
      <c r="N100" s="43" t="s">
        <v>9</v>
      </c>
      <c r="O100" s="43" t="s">
        <v>9</v>
      </c>
      <c r="P100" s="43" t="s">
        <v>9</v>
      </c>
      <c r="Q100" s="43" t="s">
        <v>357</v>
      </c>
      <c r="R100" s="43" t="s">
        <v>357</v>
      </c>
      <c r="S100" s="43" t="s">
        <v>10</v>
      </c>
      <c r="T100" s="43" t="s">
        <v>10</v>
      </c>
      <c r="U100" s="43" t="s">
        <v>10</v>
      </c>
      <c r="V100" s="43" t="s">
        <v>10</v>
      </c>
      <c r="W100" s="44" t="s">
        <v>10</v>
      </c>
      <c r="X100" s="43" t="s">
        <v>9</v>
      </c>
      <c r="Y100" s="43" t="s">
        <v>357</v>
      </c>
      <c r="Z100" s="43" t="s">
        <v>357</v>
      </c>
      <c r="AA100" s="43" t="s">
        <v>10</v>
      </c>
      <c r="AB100" s="43" t="s">
        <v>10</v>
      </c>
      <c r="AC100" s="43" t="s">
        <v>10</v>
      </c>
      <c r="AD100" s="43" t="s">
        <v>10</v>
      </c>
      <c r="AE100" s="43" t="s">
        <v>10</v>
      </c>
      <c r="AF100" s="43" t="s">
        <v>10</v>
      </c>
      <c r="AG100" s="44" t="s">
        <v>10</v>
      </c>
      <c r="AH100" s="163" t="s">
        <v>363</v>
      </c>
      <c r="AI100" s="164"/>
      <c r="AJ100" s="120" t="s">
        <v>1715</v>
      </c>
      <c r="AK100" s="120" t="s">
        <v>1715</v>
      </c>
      <c r="AL100" s="120" t="s">
        <v>1715</v>
      </c>
      <c r="AM100" s="120" t="s">
        <v>1720</v>
      </c>
      <c r="AN100" s="120" t="s">
        <v>1720</v>
      </c>
      <c r="AO100" s="41"/>
      <c r="AP100" s="41"/>
      <c r="AQ100" s="41"/>
      <c r="AR100" s="41"/>
      <c r="AS100" s="41"/>
      <c r="AT100" s="120" t="s">
        <v>1715</v>
      </c>
      <c r="AU100" s="120" t="s">
        <v>1720</v>
      </c>
      <c r="AV100" s="120" t="s">
        <v>1720</v>
      </c>
      <c r="AW100" s="41"/>
      <c r="AX100" s="41"/>
      <c r="AY100" s="41"/>
      <c r="AZ100" s="41"/>
      <c r="BA100" s="41"/>
      <c r="BB100" s="41"/>
      <c r="BC100" s="41"/>
      <c r="BD100" s="84" t="s">
        <v>1408</v>
      </c>
      <c r="BE100" s="42">
        <v>4</v>
      </c>
      <c r="BF100" s="43" t="s">
        <v>328</v>
      </c>
      <c r="BG100" s="43" t="s">
        <v>328</v>
      </c>
      <c r="BH100" s="43">
        <v>1</v>
      </c>
      <c r="BI100" s="84" t="s">
        <v>362</v>
      </c>
      <c r="BJ100" s="40" t="s">
        <v>1394</v>
      </c>
      <c r="BK100" s="153" t="s">
        <v>152</v>
      </c>
      <c r="BL100" s="42">
        <v>0</v>
      </c>
      <c r="BM100" s="43" t="s">
        <v>246</v>
      </c>
      <c r="BN100" s="43" t="s">
        <v>238</v>
      </c>
      <c r="BO100" s="43" t="s">
        <v>511</v>
      </c>
      <c r="BP100" s="129" t="s">
        <v>83</v>
      </c>
      <c r="BQ100" s="87">
        <v>44348</v>
      </c>
      <c r="BR100" s="87">
        <v>46174</v>
      </c>
      <c r="BS100" s="123">
        <f ca="1">+(REFERENCEMENT_FACADE[[#This Row],[AVIS LIMITE AU / VALIDITE]]&gt;=TODAY())*1</f>
        <v>1</v>
      </c>
      <c r="BT100" s="43" t="s">
        <v>27</v>
      </c>
      <c r="BU100" s="43" t="str">
        <f ca="1">IF(REFERENCEMENT_FACADE[[#This Row],[ -&gt; AT/DTA : Sur liste verte C2p (OUI/NON)
-&gt; ATex (Avis favorable / Avis défavorable)
-&gt; Autre : SO]]&lt;&gt;"",IF(AND(OR(REFERENCEMENT_FACADE[[#This Row],[ -&gt; AT/DTA : Sur liste verte C2p (OUI/NON)
-&gt; ATex (Avis favorable / Avis défavorable)
-&gt; Autre : SO]]="OUI",REFERENCEMENT_FACADE[[#This Row],[ -&gt; AT/DTA : Sur liste verte C2p (OUI/NON)
-&gt; ATex (Avis favorable / Avis défavorable)
-&gt; Autre : SO]]="FAVORABLE",REFERENCEMENT_FACADE[[#This Row],[ -&gt; AT/DTA : Sur liste verte C2p (OUI/NON)
-&gt; ATex (Avis favorable / Avis défavorable)
-&gt; Autre : SO]]="SO
(DTU)",REFERENCEMENT_FACADE[[#This Row],[ -&gt; AT/DTA : Sur liste verte C2p (OUI/NON)
-&gt; ATex (Avis favorable / Avis défavorable)
-&gt; Autre : SO]]="SO 
(RECO -RAGE)",REFERENCEMENT_FACADE[[#This Row],[ -&gt; AT/DTA : Sur liste verte C2p (OUI/NON)
-&gt; ATex (Avis favorable / Avis défavorable)
-&gt; Autre : SO]]="OUI AVEC UN SUIVI DU RETOUR D'EXPERIENCE",
REFERENCEMENT_FACADE[[#This Row],[ -&gt; AT/DTA : Sur liste verte C2p (OUI/NON)
-&gt; ATex (Avis favorable / Avis défavorable)
-&gt; Autre : SO]]="SO 
(RP)"),REFERENCEMENT_FACADE[[#This Row],[VALIDITE]]=1),"TC",IF(REFERENCEMENT_FACADE[[#This Row],[VALIDITE]]=0,"TNC"&amp;CHAR(10)&amp;"(L'évaluation technique n'est plus valide)",IF(REFERENCEMENT_FACADE[[#This Row],[TYPE DE DOCUMENT DE REFERENCE]]="Appréciation Technique de Transition","TNC"&amp;CHAR(10)&amp;"(Les Appréciations Techniques de Transition ne sont pas reconnues en technique courante)",IF(REFERENCEMENT_FACADE[[#This Row],[ -&gt; AT/DTA : Sur liste verte C2p (OUI/NON)
-&gt; ATex (Avis favorable / Avis défavorable)
-&gt; Autre : SO]]="NON (EVALUATION RECENTE)","TNC"&amp;CHAR(10)&amp;"(Non sur liste verte de la C2p à date de référencement / EVALUATION RECENTE)","TNC"&amp;CHAR(10)&amp;"(N'est pas sur liste verte de la C2p à date du référencement)")))))</f>
        <v>TNC
(Les Appréciations Techniques de Transition ne sont pas reconnues en technique courante)</v>
      </c>
      <c r="BV100" s="44" t="s">
        <v>1380</v>
      </c>
      <c r="BW100" s="137"/>
      <c r="BX100" s="138"/>
      <c r="BY100" s="44"/>
      <c r="BZ100" s="57" t="s">
        <v>656</v>
      </c>
      <c r="CA100" s="134" t="s">
        <v>544</v>
      </c>
      <c r="CB100" s="136"/>
      <c r="CC100" s="48" t="str">
        <f>IF(OR(REFERENCEMENT_FACADE[[#This Row],[TYPE DE DOCUMENT DE REFERENCE]]="Document Technique d'Application (DTA)",REFERENCEMENT_FACADE[[#This Row],[TYPE DE DOCUMENT DE REFERENCE]]="Avis Technique"),CONCATENATE("https://evaluation.cstb.fr/fr/avis-technique/detail/",SUBSTITUTE(REFERENCEMENT_FACADE[[#This Row],[REF]],"/","-"),"/"),IF(REFERENCEMENT_FACADE[[#This Row],[TYPE DE DOCUMENT DE REFERENCE]]=("Appréciation Technique d'Expérimentation (ATEx cas a)"),CONCATENATE("https://evaluation.cstb.fr/fr/appreciation-technique-expertise-atex/detail/",SUBSTITUTE(REFERENCEMENT_FACADE[[#This Row],[REF]],"_","-"),"/"),CONCATENATE("https://evaluation.cstb.fr/fr/appreciation-technique-transition-att/download/att-",SUBSTITUTE(SUBSTITUTE(REFERENCEMENT_FACADE[[#This Row],[REF]],"/","-"),"_","-"),"/")))</f>
        <v>https://evaluation.cstb.fr/fr/appreciation-technique-transition-att/download/att-21-033-v1/</v>
      </c>
      <c r="CD100" s="48"/>
      <c r="CE100" s="48" t="str">
        <f>CONCATENATE(IF(REFERENCEMENT_FACADE[[#This Row],[Ancienne version]]=""," ",CONCATENATE(IF(OR(REFERENCEMENT_FACADE[[#This Row],[TYPE DE DOCUMENT DE REFERENCE]]="Avis Technique",REFERENCEMENT_FACADE[[#This Row],[TYPE DE DOCUMENT DE REFERENCE]]="ATEx"),"L'","Le "),REFERENCEMENT_FACADE[[#This Row],[TYPE DE DOCUMENT DE REFERENCE]]," n°",REFERENCEMENT_FACADE[[#This Row],[REF]]," annule et remplace ",IF(OR(REFERENCEMENT_FACADE[[#This Row],[TYPE DE DOCUMENT DE REFERENCE]]="Avis Technique",REFERENCEMENT_FACADE[[#This Row],[TYPE DE DOCUMENT DE REFERENCE]]="ATEx"),"l' ","le "),REFERENCEMENT_FACADE[[#This Row],[TYPE DE DOCUMENT DE REFERENCE]]," n° ",REFERENCEMENT_FACADE[[#This Row],[Ancienne version]])),
IF(AND(REFERENCEMENT_FACADE[[#This Row],[Ancienne version]]&lt;&gt;"",REFERENCEMENT_FACADE[[#This Row],[ -&gt; AT/DTA : Sur liste verte C2p (OUI/NON)
-&gt; ATex (Avis favorable / Avis défavorable)
-&gt; Autre : SO]]="OUI"),CHAR(10),""),
IF(REFERENCEMENT_FACADE[[#This Row],[ -&gt; AT/DTA : Sur liste verte C2p (OUI/NON)
-&gt; ATex (Avis favorable / Avis défavorable)
-&gt; Autre : SO]]="OUI","Sur liste verte de la C2p à la date du référencement",""))</f>
        <v xml:space="preserve"> </v>
      </c>
      <c r="CF100" s="48" t="str">
        <f>IF((SUPP_VISE=LISTES!$Q$2),REFERENCEMENT_FACADE[[#This Row],[Charpente bois (NF DTU 31.1)]],
IF((SUPP_VISE=LISTES!$Q$3),REFERENCEMENT_FACADE[[#This Row],[COB (NF DTU 31.2)]],
IF((SUPP_VISE=LISTES!$Q$4),REFERENCEMENT_FACADE[[#This Row],[FOB (NF DTU 31.4)]],
IF((SUPP_VISE=LISTES!$Q$5),REFERENCEMENT_FACADE[[#This Row],[FOB (Sous AT/DTA/ATEx)]],
IF((SUPP_VISE=LISTES!$Q$6),REFERENCEMENT_FACADE[[#This Row],[FOB (NF DTU 31.4 et/ou Sous AT/DTA/Atex)]],
IF((SUPP_VISE=LISTES!$Q$7),REFERENCEMENT_FACADE[[#This Row],[CLT (Sous AT/DTA)]],"ERREUR"))))))</f>
        <v>ERREUR</v>
      </c>
      <c r="CG100" s="48" t="str">
        <f>IF((HAUT_VISEE&lt;=6),IF(OR(MID(SITUA_VISEE,1,1)="a",MID(SITUA_VISEE,1,1)="b",MID(SITUA_VISEE,1,1)="c"),REFERENCEMENT_FACADE[[#This Row],[≤ 6 m (situation a à c)]],REFERENCEMENT_FACADE[[#This Row],[≤ 6 m (situation d)]]),
IF(AND(6&lt;HAUT_VISEE,HAUT_VISEE&lt;=9),IF(OR(MID(SITUA_VISEE,1,1)="a",MID(SITUA_VISEE,1,1)="b",MID(SITUA_VISEE,1,1)="c"),REFERENCEMENT_FACADE[[#This Row],[≤ 9 m (situation a à c)]],REFERENCEMENT_FACADE[[#This Row],[≤ 9 m (situation d)]]),
IF(AND(9&lt;HAUT_VISEE,HAUT_VISEE&lt;=10),IF(OR(MID(SITUA_VISEE,1,1)="a",MID(SITUA_VISEE,1,1)="b",MID(SITUA_VISEE,1,1)="c"),REFERENCEMENT_FACADE[[#This Row],[≤ 10 m (situation a à c)]],REFERENCEMENT_FACADE[[#This Row],[≤ 10 m (situation d)]]),
IF(AND(10&lt;HAUT_VISEE,HAUT_VISEE&lt;=18),IF(OR(MID(SITUA_VISEE,1,1)="a",MID(SITUA_VISEE,1,1)="b",MID(SITUA_VISEE,1,1)="c"),REFERENCEMENT_FACADE[[#This Row],[≤ 15 m (situation a à c)]],REFERENCEMENT_FACADE[[#This Row],[≤ 15 m (situation d)]]),
IF(AND(10&lt;HAUT_VISEE,HAUT_VISEE&lt;=18),IF(OR(MID(SITUA_VISEE,1,1)="a",MID(SITUA_VISEE,1,1)="b",MID(SITUA_VISEE,1,1)="c"),REFERENCEMENT_FACADE[[#This Row],[≤ 18 m (situation a à c)]],REFERENCEMENT_FACADE[[#This Row],[≤ 18 m (situation d)]]),
IF(AND(18&lt;HAUT_VISEE,HAUT_VISEE&lt;=28),IF(OR(MID(SITUA_VISEE,1,1)="a",MID(SITUA_VISEE,1,1)="b",MID(SITUA_VISEE,1,1)="c"),REFERENCEMENT_FACADE[[#This Row],[≤ 28 m (situation a à c)]],REFERENCEMENT_FACADE[[#This Row],[≤ 28 m (situation d)]]),
IF(AND(28&lt;HAUT_VISEE,HAUT_VISEE&lt;=34),IF(OR(MID(SITUA_VISEE,1,1)="a",MID(SITUA_VISEE,1,1)="b",MID(SITUA_VISEE,1,1)="c"),REFERENCEMENT_FACADE[[#This Row],[≤ 34 m (situation a à c)]],REFERENCEMENT_FACADE[[#This Row],[≤ 34 m (situation d)]]),
IF(AND(34&lt;HAUT_VISEE,HAUT_VISEE&lt;=36),IF(OR(MID(SITUA_VISEE,1,1)="a",MID(SITUA_VISEE,1,1)="b",MID(SITUA_VISEE,1,1)="c"),REFERENCEMENT_FACADE[[#This Row],[≤ 36 m (situation a à c)]],REFERENCEMENT_FACADE[[#This Row],[≤ 36 m (situation d)]]),
IF(AND(36&lt;HAUT_VISEE,HAUT_VISEE&lt;=40),IF(OR(MID(SITUA_VISEE,1,1)="a",MID(SITUA_VISEE,1,1)="b",MID(SITUA_VISEE,1,1)="c"),REFERENCEMENT_FACADE[[#This Row],[≤ 40 m (situation a à c)]],REFERENCEMENT_FACADE[[#This Row],[≤ 40 m (situation d)]]),
IF(AND(40&lt;HAUT_VISEE,HAUT_VISEE&lt;=50),IF(OR(MID(SITUA_VISEE,1,1)="a",MID(SITUA_VISEE,1,1)="b",MID(SITUA_VISEE,1,1)="c"),REFERENCEMENT_FACADE[[#This Row],[≤ 50 m (situation a à c)]],REFERENCEMENT_FACADE[[#This Row],[≤ 50 m (situation d)]]),"ERREUR"))))))))))</f>
        <v>OUI</v>
      </c>
      <c r="CH100" s="48">
        <f>IF(MID(SITUA_VISEE,1,1)="d",
IF(MID(REFERENCEMENT_FACADE[[#This Row],[≤ 50 m (situation d)]],1,3)="OUI",50,IF(MID(REFERENCEMENT_FACADE[[#This Row],[≤ 40 m (situation d)]],1,3)="OUI",40,IF(MID(REFERENCEMENT_FACADE[[#This Row],[≤ 36 m (situation d)]],1,3)="OUI",36,IF(MID(REFERENCEMENT_FACADE[[#This Row],[≤ 34 m (situation d)]],1,3)="OUI",34,IF(MID(REFERENCEMENT_FACADE[[#This Row],[≤ 28 m (situation d)]],1,3)="OUI",28,IF(MID(REFERENCEMENT_FACADE[[#This Row],[≤ 18 m (situation d)]],1,3)="OUI",18,IF(MID(REFERENCEMENT_FACADE[[#This Row],[≤ 15 m (situation d)]],1,3)="OUI",15,IF(MID(REFERENCEMENT_FACADE[[#This Row],[≤ 10 m (situation d)]],1,3)="OUI",10,IF(MID(REFERENCEMENT_FACADE[[#This Row],[≤ 9 m (situation d)]],1,3)="OUI",9,IF(MID(REFERENCEMENT_FACADE[[#This Row],[≤ 6 m (situation d)]],1,3)="OUI",6,"")))))))))),
IF(MID(REFERENCEMENT_FACADE[[#This Row],[≤ 50 m (situation a à c)]],1,3)="OUI",50,IF(MID(REFERENCEMENT_FACADE[[#This Row],[≤ 40 m (situation a à c)]],1,3)="OUI",40,IF(MID(REFERENCEMENT_FACADE[[#This Row],[≤ 36 m (situation a à c)]],1,3)="OUI",36,IF(MID(REFERENCEMENT_FACADE[[#This Row],[≤ 34 m (situation a à c)]],1,3)="OUI",34,IF(MID(REFERENCEMENT_FACADE[[#This Row],[≤ 28 m (situation a à c)]],1,3)="OUI",28,IF(MID(REFERENCEMENT_FACADE[[#This Row],[≤ 18 m (situation a à c)]],1,3)="OUI",18,IF(MID(REFERENCEMENT_FACADE[[#This Row],[≤ 15 m (situation a à c)]],1,3)="OUI",15,IF(MID(REFERENCEMENT_FACADE[[#This Row],[≤ 10 m (situation a à c)]],1,3)="OUI",10,IF(MID(REFERENCEMENT_FACADE[[#This Row],[≤ 9 m (situation a à c)]],1,3)="OUI",9,IF(MID(REFERENCEMENT_FACADE[[#This Row],[≤ 6 m (situation a à c)]],1,3)="OUI",6,"")))))))))))</f>
        <v>18</v>
      </c>
      <c r="CI100" s="48" t="str">
        <f>IF(RECH_CATEGORIE=TRUE,IF((CATEG_VISEE=LISTES!$O$2),REFERENCEMENT_FACADE[[#This Row],[I]],
IF((CATEG_VISEE=LISTES!$O$3),REFERENCEMENT_FACADE[[#This Row],[II]],
IF((CATEG_VISEE=LISTES!$O$4),REFERENCEMENT_FACADE[[#This Row],[III]],
IF((CATEG_VISEE=LISTES!$O$5),REFERENCEMENT_FACADE[[#This Row],[IV]],"ERREUR")))),
REFERENCEMENT_FACADE[[#This Row],[I]]&amp;CHAR(10)&amp;REFERENCEMENT_FACADE[[#This Row],[II]]&amp;CHAR(10)&amp;REFERENCEMENT_FACADE[[#This Row],[III]]&amp;CHAR(10)&amp;REFERENCEMENT_FACADE[[#This Row],[IV]])</f>
        <v>4
4**
4**
1</v>
      </c>
      <c r="CJ100" s="48" t="str">
        <f>IF(RECH_CATEGORIE=TRUE,IF(OR(REFERENCEMENT_FACADE[[#This Row],[I]]="NC",REFERENCEMENT_FACADE[[#This Row],[II]]="NC",REFERENCEMENT_FACADE[[#This Row],[III]]="NC",REFERENCEMENT_FACADE[[#This Row],[IV]]="NC"),"ERREUR",IF(MID(ZONE_SIS_VISEE,1,1)&lt;=MID(REFERENCEMENT_FACADE[[#This Row],[IV]],1,1),REFERENCEMENT_FACADE[[#Headers],[IV]],IF(MID(ZONE_SIS_VISEE,1,1)&lt;=MID(REFERENCEMENT_FACADE[[#This Row],[III]],1,1),REFERENCEMENT_FACADE[[#Headers],[III]],IF(MID(ZONE_SIS_VISEE,1,1)&lt;=MID(REFERENCEMENT_FACADE[[#This Row],[II]],1,1),REFERENCEMENT_FACADE[[#Headers],[II]],IF(MID(ZONE_SIS_VISEE,1,1)&lt;=MID(REFERENCEMENT_FACADE[[#This Row],[I]],1,1),REFERENCEMENT_FACADE[[#Headers],[I]],""))))),
REFERENCEMENT_FACADE[[#Headers],[I]]&amp;CHAR(10)&amp;REFERENCEMENT_FACADE[[#Headers],[II]]&amp;CHAR(10)&amp;REFERENCEMENT_FACADE[[#Headers],[III]]&amp;CHAR(10)&amp;REFERENCEMENT_FACADE[[#Headers],[IV]])</f>
        <v>I
II
III
IV</v>
      </c>
      <c r="CK100" s="48" t="str">
        <f>CONCATENATE(IF(MID(REFERENCEMENT_FACADE[[#This Row],[Charpente bois (NF DTU 31.1)]],1,3)="oui",LISTES!$Q$2,""),IF(AND(MID(REFERENCEMENT_FACADE[[#This Row],[COB (NF DTU 31.2)]],1,3)="oui",MID(REFERENCEMENT_FACADE[[#This Row],[Charpente bois (NF DTU 31.1)]],1,3)="oui")," / ",""),IF(MID(REFERENCEMENT_FACADE[[#This Row],[COB (NF DTU 31.2)]],1,3)="oui",LISTES!$Q$3,""),IF(OR(AND(MID(REFERENCEMENT_FACADE[[#This Row],[COB (NF DTU 31.2)]],1,3)="oui",MID(REFERENCEMENT_FACADE[[#This Row],[FOB (NF DTU 31.4)]],1,3)="oui"),AND(MID(REFERENCEMENT_FACADE[[#This Row],[COB (NF DTU 31.2)]],1,3)="oui",MID(REFERENCEMENT_FACADE[[#This Row],[CLT (Sous AT/DTA)]],1,3)="oui"))," / ",""),IF(MID(REFERENCEMENT_FACADE[[#This Row],[FOB (NF DTU 31.4)]],1,3)="oui",LISTES!$Q$4,""),IF(AND(MID(REFERENCEMENT_FACADE[[#This Row],[CLT (Sous AT/DTA)]],1,3)="oui",MID(REFERENCEMENT_FACADE[[#This Row],[FOB (NF DTU 31.4)]],1,3)="oui")," / ",""),IF(MID(REFERENCEMENT_FACADE[[#This Row],[CLT (Sous AT/DTA)]],1,3)="oui",LISTES!$Q$7,IF(MID(REFERENCEMENT_FACADE[[#This Row],[FOB (Sous AT/DTA/ATEx)]],1,3)="oui",LISTES!$Q$5,"")))</f>
        <v>COB (NF DTU 31.2) / CLT (Sous AT/DTA)</v>
      </c>
      <c r="CL100" s="48" t="str">
        <f>IF(AND(RECH_HAUTEUR=TRUE,HAUT_VISEE&lt;&gt;"",SITUA_VISEE&lt;&gt;""),IF(MID(SITUA_VISEE,1,1)="d",
IF(MID(REFERENCEMENT_FACADE[[#This Row],[≤ 50 m (situation d)]],1,3)="OUI","≤ 50 m",IF(MID(REFERENCEMENT_FACADE[[#This Row],[≤ 40 m (situation d)]],1,3)="OUI","≤ 40 m",IF(MID(REFERENCEMENT_FACADE[[#This Row],[≤ 36 m (situation d)]],1,3)="OUI","≤ 36 m",IF(MID(REFERENCEMENT_FACADE[[#This Row],[≤ 34 m (situation d)]],1,3)="OUI","≤ 34 m",IF(MID(REFERENCEMENT_FACADE[[#This Row],[≤ 28 m (situation d)]],1,3)="OUI","≤ 28 m",IF(MID(REFERENCEMENT_FACADE[[#This Row],[≤ 18 m (situation d)]],1,3)="OUI","≤ 18 m",IF(MID(REFERENCEMENT_FACADE[[#This Row],[≤ 15 m (situation d)]],1,3)="OUI","≤ 15 m",IF(MID(REFERENCEMENT_FACADE[[#This Row],[≤ 10 m (situation d)]],1,3)="OUI","≤ 10 m",IF(MID(REFERENCEMENT_FACADE[[#This Row],[≤ 9 m (situation d)]],1,3)="OUI","≤ 9 m",IF(MID(REFERENCEMENT_FACADE[[#This Row],[≤ 6 m (situation d)]],1,3)="OUI","≤ 6 m","")))))))))),
IF(MID(REFERENCEMENT_FACADE[[#This Row],[≤ 50 m (situation a à c)]],1,3)="OUI","≤ 50 m",IF(MID(REFERENCEMENT_FACADE[[#This Row],[≤ 40 m (situation a à c)]],1,3)="OUI","≤ 40 m",IF(MID(REFERENCEMENT_FACADE[[#This Row],[≤ 36 m (situation a à c)]],1,3)="OUI","≤ 36 m",IF(MID(REFERENCEMENT_FACADE[[#This Row],[≤ 34 m (situation a à c)]],1,3)="OUI","≤ 34 m",IF(MID(REFERENCEMENT_FACADE[[#This Row],[≤ 28 m (situation a à c)]],1,3)="OUI","≤ 28 m",IF(MID(REFERENCEMENT_FACADE[[#This Row],[≤ 18 m (situation a à c)]],1,3)="OUI","≤ 18 m",IF(MID(REFERENCEMENT_FACADE[[#This Row],[≤ 15 m (situation a à c)]],1,3)="OUI","≤ 15 m",IF(MID(REFERENCEMENT_FACADE[[#This Row],[≤ 10 m (situation a à c)]],1,3)="OUI","≤ 10 m",IF(MID(REFERENCEMENT_FACADE[[#This Row],[≤ 9 m (situation a à c)]],1,3)="OUI","≤ 9 m",IF(MID(REFERENCEMENT_FACADE[[#This Row],[≤ 6 m (situation a à c)]],1,3)="OUI","≤ 6 m",""))))))))))),
CONCATENATE(IF(MID(REFERENCEMENT_FACADE[[#This Row],[≤ 50 m (situation a à c)]],1,3)="OUI","(Situation a à c) h≤ 50 m"&amp;CHAR(10),IF(MID(REFERENCEMENT_FACADE[[#This Row],[≤ 40 m (situation a à c)]],1,3)="OUI","(Situation a à c) h≤ 40 m"&amp;CHAR(10),IF(MID(REFERENCEMENT_FACADE[[#This Row],[≤ 36 m (situation a à c)]],1,3)="OUI","(Situation a à c) h≤ 36 m"&amp;CHAR(10),IF(MID(REFERENCEMENT_FACADE[[#This Row],[≤ 34 m (situation a à c)]],1,3)="OUI","(Situation a à c) h≤ 34 m"&amp;CHAR(10),IF(MID(REFERENCEMENT_FACADE[[#This Row],[≤ 28 m (situation a à c)]],1,3)="OUI","(Situation a à c) h≤ 28 m"&amp;CHAR(10),IF(MID(REFERENCEMENT_FACADE[[#This Row],[≤ 18 m (situation a à c)]],1,3)="OUI","(Situation a à c) h≤ 18 m"&amp;CHAR(10),IF(MID(REFERENCEMENT_FACADE[[#This Row],[≤ 15 m (situation a à c)]],1,3)="OUI","(Situation a à c) h≤ 15 m"&amp;CHAR(10),IF(MID(REFERENCEMENT_FACADE[[#This Row],[≤ 10 m (situation a à c)]],1,3)="OUI","(Situation a à c) h≤ 10 m"&amp;CHAR(10),IF(MID(REFERENCEMENT_FACADE[[#This Row],[≤ 9 m (situation a à c)]],1,3)="OUI","(Situation a à c) h≤ 9 m"&amp;CHAR(10),IF(MID(REFERENCEMENT_FACADE[[#This Row],[≤ 6 m (situation a à c)]],1,3)="OUI","(Situation a à c) h≤ 6 m"&amp;CHAR(10),"")))))))))),IF(MID(REFERENCEMENT_FACADE[[#This Row],[≤ 50 m (situation d)]],1,3)="OUI","(Situation d) h≤ 50 m",IF(MID(REFERENCEMENT_FACADE[[#This Row],[≤ 40 m (situation d)]],1,3)="OUI","(Situation d) h≤ 40 m",IF(MID(REFERENCEMENT_FACADE[[#This Row],[≤ 36 m (situation d)]],1,3)="OUI","(Situation d) h≤ 36 m",IF(MID(REFERENCEMENT_FACADE[[#This Row],[≤ 34 m (situation d)]],1,3)="OUI","(Situation d) h≤ 34 m",IF(MID(REFERENCEMENT_FACADE[[#This Row],[≤ 28 m (situation d)]],1,3)="OUI","(Situation d) h≤ 28 m",IF(MID(REFERENCEMENT_FACADE[[#This Row],[≤ 18 m (situation d)]],1,3)="OUI","(Situation d) h≤ 18 m",IF(MID(REFERENCEMENT_FACADE[[#This Row],[≤ 15 m (situation d)]],1,3)="OUI","(Situation d) h≤ 15 m",IF(MID(REFERENCEMENT_FACADE[[#This Row],[≤ 10 m (situation d)]],1,3)="OUI","(Situation d) h≤ 10 m",IF(MID(REFERENCEMENT_FACADE[[#This Row],[≤ 9 m (situation d)]],1,3)="OUI","(Situation d) h≤ 9 m",IF(MID(REFERENCEMENT_FACADE[[#This Row],[≤ 6 m (situation d)]],1,3)="OUI","(Situation d) h≤ 6 m",""))))))))))))</f>
        <v>(Situation a à c) h≤ 18 m
(Situation d) h≤ 10 m</v>
      </c>
      <c r="CM100" s="48" t="str">
        <f>IF(OR(RECH_HAUTEUR=FALSE,HAUT_VISEE="",SITUA_VISEE=""),REFERENCEMENT_FACADE[[#This Row],[Cas où rien n''est sélectionné en hauteur]],
IF((HAUT_VISEE&lt;=6),IF(OR(MID(SITUA_VISEE,1,1)="a",MID(SITUA_VISEE,1,1)="b",MID(SITUA_VISEE,1,1)="c"),REFERENCEMENT_FACADE[[#This Row],[≤ 6 m (a à c)]],REFERENCEMENT_FACADE[[#This Row],[≤ 6 m (d)]]),
IF(AND(6&lt;HAUT_VISEE,HAUT_VISEE&lt;=9),IF(OR(MID(SITUA_VISEE,1,1)="a",MID(SITUA_VISEE,1,1)="b",MID(SITUA_VISEE,1,1)="c"),REFERENCEMENT_FACADE[[#This Row],[≤ 9 m (a à c)]],REFERENCEMENT_FACADE[[#This Row],[≤ 9 m (d)]]),
IF(AND(9&lt;HAUT_VISEE,HAUT_VISEE&lt;=10),IF(OR(MID(SITUA_VISEE,1,1)="a",MID(SITUA_VISEE,1,1)="b",MID(SITUA_VISEE,1,1)="c"),REFERENCEMENT_FACADE[[#This Row],[≤ 10 m (a à c)]],REFERENCEMENT_FACADE[[#This Row],[≤ 10 m (d)]]),
IF(AND(10&lt;HAUT_VISEE,HAUT_VISEE&lt;=18),IF(OR(MID(SITUA_VISEE,1,1)="a",MID(SITUA_VISEE,1,1)="b",MID(SITUA_VISEE,1,1)="c"),REFERENCEMENT_FACADE[[#This Row],[≤ 18 m (a à c)]],REFERENCEMENT_FACADE[[#This Row],[≤ 18 m (d)]]),
IF(AND(18&lt;HAUT_VISEE,HAUT_VISEE&lt;=28),IF(OR(MID(SITUA_VISEE,1,1)="a",MID(SITUA_VISEE,1,1)="b",MID(SITUA_VISEE,1,1)="c"),REFERENCEMENT_FACADE[[#This Row],[≤ 28 m (a à c)]],REFERENCEMENT_FACADE[[#This Row],[≤ 28 m (d)]]),
IF(AND(28&lt;HAUT_VISEE,HAUT_VISEE&lt;=34),IF(OR(MID(SITUA_VISEE,1,1)="a",MID(SITUA_VISEE,1,1)="b",MID(SITUA_VISEE,1,1)="c"),REFERENCEMENT_FACADE[[#This Row],[≤ 34 m (a à c)]],REFERENCEMENT_FACADE[[#This Row],[≤ 34 m (d)]]),
IF(AND(34&lt;HAUT_VISEE,HAUT_VISEE&lt;=36),IF(OR(MID(SITUA_VISEE,1,1)="a",MID(SITUA_VISEE,1,1)="b",MID(SITUA_VISEE,1,1)="c"),REFERENCEMENT_FACADE[[#This Row],[≤ 36 m (a à c)]],REFERENCEMENT_FACADE[[#This Row],[≤ 36 m (d)]]),
IF(AND(36&lt;HAUT_VISEE,HAUT_VISEE&lt;=40),IF(OR(MID(SITUA_VISEE,1,1)="a",MID(SITUA_VISEE,1,1)="b",MID(SITUA_VISEE,1,1)="c"),REFERENCEMENT_FACADE[[#This Row],[≤ 40 m (a à c)]],REFERENCEMENT_FACADE[[#This Row],[≤ 40 m (d)]]),
IF(AND(40&lt;HAUT_VISEE,HAUT_VISEE&lt;=50),IF(OR(MID(SITUA_VISEE,1,1)="a",MID(SITUA_VISEE,1,1)="b",MID(SITUA_VISEE,1,1)="c"),REFERENCEMENT_FACADE[[#This Row],[≤ 50 m (a à c)]],REFERENCEMENT_FACADE[[#This Row],[≤ 50 m (d)]])))))))))))</f>
        <v>Nb : Le critère de recherche par hauteur n'étant pas coché ou les données (hauteur ou situation) n'étant pas saisies, l'utilisateur est alerté qu'il peut exister des limites de hauteurs et des dispositions particulières données dans le référentiel technique du procédé qui ne sont pas affichées. 
Le logiciel peut les faire apparaitre, pour ce faire : 
 - la case de recherche en fonction de la hauteur doit être cochée ;
 - les données de hauteur ET de situation du bâtiment doivent être saisies.</v>
      </c>
      <c r="CN100" s="117">
        <f ca="1">REFERENCEMENT_FACADE[[#This Row],[VALIDITE]]</f>
        <v>1</v>
      </c>
      <c r="CO100" s="48">
        <f>IF(RECH_SUPPORT=TRUE,IF(MID(REFERENCEMENT_FACADE[[#This Row],[Colonne support visé]],1,3)="OUI",1,IF(OR(MID(REFERENCEMENT_FACADE[[#This Row],[Colonne support visé]],1,3)="non",MID(REFERENCEMENT_FACADE[[#This Row],[Colonne support visé]],1,2)="SO"),0,0)),1)</f>
        <v>1</v>
      </c>
      <c r="CP100" s="48">
        <f>IF(RECH_HAUTEUR=FALSE,1,IF(AND(MID(REFERENCEMENT_FACADE[[#This Row],[Colonne situation visé]],1,3)="oui",HAUT_VISEE&lt;=REFERENCEMENT_FACADE[[#This Row],[LIMITATION DE HAUTEUR DE FACADE]],HAUT_VISEE&lt;&gt;"",SITUA_VISEE&lt;&gt;""),1,IF(MID(REFERENCEMENT_FACADE[[#This Row],[Colonne situation visé]],1,3)="non",0,"ERREUR")))</f>
        <v>1</v>
      </c>
      <c r="CQ100" s="48">
        <f>IF(RECH_CATEGORIE=FALSE,1,IF(REFERENCEMENT_FACADE[[#This Row],[Colonne catégorie visée]]="ERREUR",0,IF(AND(RECH_CATEGORIE=TRUE,MATCH(VALUE(LEFT(REFERENCEMENT_FACADE[[#This Row],[Colonne zone visée]],1)),LISTE_ZONE_SISMIQUE,0)&gt;=MATCH(ZONE_SIS_VISEE,LISTE_ZONE_SISMIQUE,0),MATCH(REFERENCEMENT_FACADE[[#This Row],[Colonne catégorie visée]],LISTE_CATEGORIE_BATIMENT,0)&gt;=MATCH(CATEG_VISEE,LISTE_CATEGORIE_BATIMENT,0)),1,0)))</f>
        <v>1</v>
      </c>
      <c r="CR100" s="48">
        <f ca="1">IF(REFERENCEMENT_FACADE[[#This Row],[Eligibilité procédé]]&lt;&gt;0,COUNTIF(REFERENCEMENT_FACADE[Eligibilité procédé],"&lt;="&amp;REFERENCEMENT_FACADE[[#This Row],[Eligibilité procédé]])-COUNTIF(REFERENCEMENT_FACADE[Eligibilité procédé],"=0"),ROWS(REFERENCEMENT_FACADE[Ordre]))</f>
        <v>77</v>
      </c>
      <c r="CS100" s="48">
        <f ca="1">IF(COUNTIF((REFERENCEMENT_FACADE[[#This Row],[Validité]:[zone de simicité]]),"&lt;&gt;"&amp;"")=SUM(REFERENCEMENT_FACADE[[#This Row],[Validité]:[zone de simicité]]),ROW(REFERENCEMENT_FACADE[[#This Row],[zone de simicité]]),"")</f>
        <v>100</v>
      </c>
      <c r="CT100" s="48" t="str">
        <f>CONCATENATE(REFERENCEMENT_FACADE[[#This Row],[TYPE DE DOCUMENT DE REFERENCE]]," ",REFERENCEMENT_FACADE[[#This Row],[REF]]," du procédé ",REFERENCEMENT_FACADE[[#This Row],[NOM COMMERCIAL DU PROCEDE]]," : vise la pose sur : ",IF(MID(REFERENCEMENT_FACADE[[#This Row],[COB (NF DTU 31.2)]],1,3)="OUI","COB (NF DTU 31.2) ; ",""),IF(MID(REFERENCEMENT_FACADE[[#This Row],[CLT (Sous AT/DTA)]],1,3)="OUI","CLT (Sous AT/DTA)) ; ",""),IF(MID(REFERENCEMENT_FACADE[[#This Row],[FOB (NF DTU 31.4)]],1,3)="OUI","FOB (NF DTU 31.4) ; ",""),IF(MID(REFERENCEMENT_FACADE[[#This Row],[FOB (Sous AT/DTA/ATEx)]],1,3)="OUI","FOB (Sous AT/DTA/ATEx) ; ",""),"pour une hauteur max de ",REFERENCEMENT_FACADE[[#This Row],[LIMITATION DE HAUTEUR DE FACADE]],"m")</f>
        <v>Appréciation Technique de Transition 21/033_v1 du procédé Cembrit® Patina
Ossatures Bois et Métal : vise la pose sur : COB (NF DTU 31.2) ; CLT (Sous AT/DTA)) ; pour une hauteur max de 18m</v>
      </c>
    </row>
    <row r="101" spans="1:98" s="5" customFormat="1" ht="216" x14ac:dyDescent="0.3">
      <c r="A101" s="141">
        <v>44427</v>
      </c>
      <c r="B101" s="43" t="s">
        <v>124</v>
      </c>
      <c r="C101" s="125" t="s">
        <v>137</v>
      </c>
      <c r="D101" s="43" t="s">
        <v>1710</v>
      </c>
      <c r="E101" s="43" t="s">
        <v>244</v>
      </c>
      <c r="F101" s="43" t="s">
        <v>58</v>
      </c>
      <c r="G101" s="44" t="s">
        <v>52</v>
      </c>
      <c r="H101" s="86" t="s">
        <v>27</v>
      </c>
      <c r="I101" s="82" t="s">
        <v>9</v>
      </c>
      <c r="J101" s="38" t="s">
        <v>10</v>
      </c>
      <c r="K101" s="39" t="s">
        <v>10</v>
      </c>
      <c r="L101" s="68" t="str">
        <f>IF(REFERENCEMENT_FACADE[[#This Row],[Charpente bois (NF DTU 31.1)]]="OUI","SO",IF(OR(REFERENCEMENT_FACADE[[#This Row],[FOB (Sous AT/DTA/ATEx)]]="OUI",REFERENCEMENT_FACADE[[#This Row],[FOB (NF DTU 31.4)]]="OUI"),"OUI","SO"))</f>
        <v>SO</v>
      </c>
      <c r="M101" s="65" t="s">
        <v>159</v>
      </c>
      <c r="N101" s="43" t="s">
        <v>9</v>
      </c>
      <c r="O101" s="43" t="s">
        <v>9</v>
      </c>
      <c r="P101" s="43" t="s">
        <v>9</v>
      </c>
      <c r="Q101" s="43" t="s">
        <v>357</v>
      </c>
      <c r="R101" s="43" t="s">
        <v>357</v>
      </c>
      <c r="S101" s="43" t="s">
        <v>10</v>
      </c>
      <c r="T101" s="43" t="s">
        <v>10</v>
      </c>
      <c r="U101" s="43" t="s">
        <v>10</v>
      </c>
      <c r="V101" s="43" t="s">
        <v>10</v>
      </c>
      <c r="W101" s="44" t="s">
        <v>10</v>
      </c>
      <c r="X101" s="43" t="s">
        <v>9</v>
      </c>
      <c r="Y101" s="43" t="s">
        <v>357</v>
      </c>
      <c r="Z101" s="43" t="s">
        <v>357</v>
      </c>
      <c r="AA101" s="43" t="s">
        <v>10</v>
      </c>
      <c r="AB101" s="43" t="s">
        <v>10</v>
      </c>
      <c r="AC101" s="43" t="s">
        <v>10</v>
      </c>
      <c r="AD101" s="43" t="s">
        <v>10</v>
      </c>
      <c r="AE101" s="43" t="s">
        <v>10</v>
      </c>
      <c r="AF101" s="43" t="s">
        <v>10</v>
      </c>
      <c r="AG101" s="44" t="s">
        <v>10</v>
      </c>
      <c r="AH101" s="167" t="s">
        <v>737</v>
      </c>
      <c r="AI101" s="162"/>
      <c r="AJ101" s="120" t="s">
        <v>1715</v>
      </c>
      <c r="AK101" s="120" t="s">
        <v>1715</v>
      </c>
      <c r="AL101" s="120" t="s">
        <v>1715</v>
      </c>
      <c r="AM101" s="120" t="s">
        <v>1720</v>
      </c>
      <c r="AN101" s="120" t="s">
        <v>1720</v>
      </c>
      <c r="AO101" s="41"/>
      <c r="AP101" s="41"/>
      <c r="AQ101" s="41"/>
      <c r="AR101" s="41"/>
      <c r="AS101" s="41"/>
      <c r="AT101" s="120" t="s">
        <v>1715</v>
      </c>
      <c r="AU101" s="120" t="s">
        <v>1720</v>
      </c>
      <c r="AV101" s="120" t="s">
        <v>1720</v>
      </c>
      <c r="AW101" s="83"/>
      <c r="AX101" s="83"/>
      <c r="AY101" s="83"/>
      <c r="AZ101" s="83"/>
      <c r="BA101" s="83"/>
      <c r="BB101" s="83"/>
      <c r="BC101" s="83"/>
      <c r="BD101" s="84" t="s">
        <v>1408</v>
      </c>
      <c r="BE101" s="42">
        <v>4</v>
      </c>
      <c r="BF101" s="43">
        <v>4</v>
      </c>
      <c r="BG101" s="43">
        <v>4</v>
      </c>
      <c r="BH101" s="43">
        <v>4</v>
      </c>
      <c r="BI101" s="84"/>
      <c r="BJ101" s="40" t="s">
        <v>1394</v>
      </c>
      <c r="BK101" s="153" t="s">
        <v>152</v>
      </c>
      <c r="BL101" s="42">
        <v>0</v>
      </c>
      <c r="BM101" s="43" t="s">
        <v>52</v>
      </c>
      <c r="BN101" s="43" t="s">
        <v>238</v>
      </c>
      <c r="BO101" s="43" t="s">
        <v>517</v>
      </c>
      <c r="BP101" s="129" t="s">
        <v>83</v>
      </c>
      <c r="BQ101" s="87">
        <v>44166</v>
      </c>
      <c r="BR101" s="81">
        <v>45992</v>
      </c>
      <c r="BS101" s="123">
        <f ca="1">+(REFERENCEMENT_FACADE[[#This Row],[AVIS LIMITE AU / VALIDITE]]&gt;=TODAY())*1</f>
        <v>1</v>
      </c>
      <c r="BT101" s="43" t="s">
        <v>27</v>
      </c>
      <c r="BU101" s="43" t="str">
        <f ca="1">IF(REFERENCEMENT_FACADE[[#This Row],[ -&gt; AT/DTA : Sur liste verte C2p (OUI/NON)
-&gt; ATex (Avis favorable / Avis défavorable)
-&gt; Autre : SO]]&lt;&gt;"",IF(AND(OR(REFERENCEMENT_FACADE[[#This Row],[ -&gt; AT/DTA : Sur liste verte C2p (OUI/NON)
-&gt; ATex (Avis favorable / Avis défavorable)
-&gt; Autre : SO]]="OUI",REFERENCEMENT_FACADE[[#This Row],[ -&gt; AT/DTA : Sur liste verte C2p (OUI/NON)
-&gt; ATex (Avis favorable / Avis défavorable)
-&gt; Autre : SO]]="FAVORABLE",REFERENCEMENT_FACADE[[#This Row],[ -&gt; AT/DTA : Sur liste verte C2p (OUI/NON)
-&gt; ATex (Avis favorable / Avis défavorable)
-&gt; Autre : SO]]="SO
(DTU)",REFERENCEMENT_FACADE[[#This Row],[ -&gt; AT/DTA : Sur liste verte C2p (OUI/NON)
-&gt; ATex (Avis favorable / Avis défavorable)
-&gt; Autre : SO]]="SO 
(RECO -RAGE)",REFERENCEMENT_FACADE[[#This Row],[ -&gt; AT/DTA : Sur liste verte C2p (OUI/NON)
-&gt; ATex (Avis favorable / Avis défavorable)
-&gt; Autre : SO]]="OUI AVEC UN SUIVI DU RETOUR D'EXPERIENCE",
REFERENCEMENT_FACADE[[#This Row],[ -&gt; AT/DTA : Sur liste verte C2p (OUI/NON)
-&gt; ATex (Avis favorable / Avis défavorable)
-&gt; Autre : SO]]="SO 
(RP)"),REFERENCEMENT_FACADE[[#This Row],[VALIDITE]]=1),"TC",IF(REFERENCEMENT_FACADE[[#This Row],[VALIDITE]]=0,"TNC"&amp;CHAR(10)&amp;"(L'évaluation technique n'est plus valide)",IF(REFERENCEMENT_FACADE[[#This Row],[TYPE DE DOCUMENT DE REFERENCE]]="Appréciation Technique de Transition","TNC"&amp;CHAR(10)&amp;"(Les Appréciations Techniques de Transition ne sont pas reconnues en technique courante)",IF(REFERENCEMENT_FACADE[[#This Row],[ -&gt; AT/DTA : Sur liste verte C2p (OUI/NON)
-&gt; ATex (Avis favorable / Avis défavorable)
-&gt; Autre : SO]]="NON (EVALUATION RECENTE)","TNC"&amp;CHAR(10)&amp;"(Non sur liste verte de la C2p à date de référencement / EVALUATION RECENTE)","TNC"&amp;CHAR(10)&amp;"(N'est pas sur liste verte de la C2p à date du référencement)")))))</f>
        <v>TNC
(Les Appréciations Techniques de Transition ne sont pas reconnues en technique courante)</v>
      </c>
      <c r="BV101" s="44" t="s">
        <v>1380</v>
      </c>
      <c r="BW101" s="137"/>
      <c r="BX101" s="138"/>
      <c r="BY101" s="44"/>
      <c r="BZ101" s="57" t="s">
        <v>656</v>
      </c>
      <c r="CA101" s="134" t="s">
        <v>551</v>
      </c>
      <c r="CB101" s="136"/>
      <c r="CC101" s="48" t="str">
        <f>IF(OR(REFERENCEMENT_FACADE[[#This Row],[TYPE DE DOCUMENT DE REFERENCE]]="Document Technique d'Application (DTA)",REFERENCEMENT_FACADE[[#This Row],[TYPE DE DOCUMENT DE REFERENCE]]="Avis Technique"),CONCATENATE("https://evaluation.cstb.fr/fr/avis-technique/detail/",SUBSTITUTE(REFERENCEMENT_FACADE[[#This Row],[REF]],"/","-"),"/"),IF(REFERENCEMENT_FACADE[[#This Row],[TYPE DE DOCUMENT DE REFERENCE]]=("Appréciation Technique d'Expérimentation (ATEx cas a)"),CONCATENATE("https://evaluation.cstb.fr/fr/appreciation-technique-expertise-atex/detail/",SUBSTITUTE(REFERENCEMENT_FACADE[[#This Row],[REF]],"_","-"),"/"),CONCATENATE("https://evaluation.cstb.fr/fr/appreciation-technique-transition-att/download/att-",SUBSTITUTE(SUBSTITUTE(REFERENCEMENT_FACADE[[#This Row],[REF]],"/","-"),"_","-"),"/")))</f>
        <v>https://evaluation.cstb.fr/fr/appreciation-technique-transition-att/download/att-20-022-v1/</v>
      </c>
      <c r="CD101" s="48"/>
      <c r="CE101" s="48" t="str">
        <f>CONCATENATE(IF(REFERENCEMENT_FACADE[[#This Row],[Ancienne version]]=""," ",CONCATENATE(IF(OR(REFERENCEMENT_FACADE[[#This Row],[TYPE DE DOCUMENT DE REFERENCE]]="Avis Technique",REFERENCEMENT_FACADE[[#This Row],[TYPE DE DOCUMENT DE REFERENCE]]="ATEx"),"L'","Le "),REFERENCEMENT_FACADE[[#This Row],[TYPE DE DOCUMENT DE REFERENCE]]," n°",REFERENCEMENT_FACADE[[#This Row],[REF]]," annule et remplace ",IF(OR(REFERENCEMENT_FACADE[[#This Row],[TYPE DE DOCUMENT DE REFERENCE]]="Avis Technique",REFERENCEMENT_FACADE[[#This Row],[TYPE DE DOCUMENT DE REFERENCE]]="ATEx"),"l' ","le "),REFERENCEMENT_FACADE[[#This Row],[TYPE DE DOCUMENT DE REFERENCE]]," n° ",REFERENCEMENT_FACADE[[#This Row],[Ancienne version]])),
IF(AND(REFERENCEMENT_FACADE[[#This Row],[Ancienne version]]&lt;&gt;"",REFERENCEMENT_FACADE[[#This Row],[ -&gt; AT/DTA : Sur liste verte C2p (OUI/NON)
-&gt; ATex (Avis favorable / Avis défavorable)
-&gt; Autre : SO]]="OUI"),CHAR(10),""),
IF(REFERENCEMENT_FACADE[[#This Row],[ -&gt; AT/DTA : Sur liste verte C2p (OUI/NON)
-&gt; ATex (Avis favorable / Avis défavorable)
-&gt; Autre : SO]]="OUI","Sur liste verte de la C2p à la date du référencement",""))</f>
        <v xml:space="preserve"> </v>
      </c>
      <c r="CF101" s="48" t="str">
        <f>IF((SUPP_VISE=LISTES!$Q$2),REFERENCEMENT_FACADE[[#This Row],[Charpente bois (NF DTU 31.1)]],
IF((SUPP_VISE=LISTES!$Q$3),REFERENCEMENT_FACADE[[#This Row],[COB (NF DTU 31.2)]],
IF((SUPP_VISE=LISTES!$Q$4),REFERENCEMENT_FACADE[[#This Row],[FOB (NF DTU 31.4)]],
IF((SUPP_VISE=LISTES!$Q$5),REFERENCEMENT_FACADE[[#This Row],[FOB (Sous AT/DTA/ATEx)]],
IF((SUPP_VISE=LISTES!$Q$6),REFERENCEMENT_FACADE[[#This Row],[FOB (NF DTU 31.4 et/ou Sous AT/DTA/Atex)]],
IF((SUPP_VISE=LISTES!$Q$7),REFERENCEMENT_FACADE[[#This Row],[CLT (Sous AT/DTA)]],"ERREUR"))))))</f>
        <v>ERREUR</v>
      </c>
      <c r="CG101" s="48" t="str">
        <f>IF((HAUT_VISEE&lt;=6),IF(OR(MID(SITUA_VISEE,1,1)="a",MID(SITUA_VISEE,1,1)="b",MID(SITUA_VISEE,1,1)="c"),REFERENCEMENT_FACADE[[#This Row],[≤ 6 m (situation a à c)]],REFERENCEMENT_FACADE[[#This Row],[≤ 6 m (situation d)]]),
IF(AND(6&lt;HAUT_VISEE,HAUT_VISEE&lt;=9),IF(OR(MID(SITUA_VISEE,1,1)="a",MID(SITUA_VISEE,1,1)="b",MID(SITUA_VISEE,1,1)="c"),REFERENCEMENT_FACADE[[#This Row],[≤ 9 m (situation a à c)]],REFERENCEMENT_FACADE[[#This Row],[≤ 9 m (situation d)]]),
IF(AND(9&lt;HAUT_VISEE,HAUT_VISEE&lt;=10),IF(OR(MID(SITUA_VISEE,1,1)="a",MID(SITUA_VISEE,1,1)="b",MID(SITUA_VISEE,1,1)="c"),REFERENCEMENT_FACADE[[#This Row],[≤ 10 m (situation a à c)]],REFERENCEMENT_FACADE[[#This Row],[≤ 10 m (situation d)]]),
IF(AND(10&lt;HAUT_VISEE,HAUT_VISEE&lt;=18),IF(OR(MID(SITUA_VISEE,1,1)="a",MID(SITUA_VISEE,1,1)="b",MID(SITUA_VISEE,1,1)="c"),REFERENCEMENT_FACADE[[#This Row],[≤ 15 m (situation a à c)]],REFERENCEMENT_FACADE[[#This Row],[≤ 15 m (situation d)]]),
IF(AND(10&lt;HAUT_VISEE,HAUT_VISEE&lt;=18),IF(OR(MID(SITUA_VISEE,1,1)="a",MID(SITUA_VISEE,1,1)="b",MID(SITUA_VISEE,1,1)="c"),REFERENCEMENT_FACADE[[#This Row],[≤ 18 m (situation a à c)]],REFERENCEMENT_FACADE[[#This Row],[≤ 18 m (situation d)]]),
IF(AND(18&lt;HAUT_VISEE,HAUT_VISEE&lt;=28),IF(OR(MID(SITUA_VISEE,1,1)="a",MID(SITUA_VISEE,1,1)="b",MID(SITUA_VISEE,1,1)="c"),REFERENCEMENT_FACADE[[#This Row],[≤ 28 m (situation a à c)]],REFERENCEMENT_FACADE[[#This Row],[≤ 28 m (situation d)]]),
IF(AND(28&lt;HAUT_VISEE,HAUT_VISEE&lt;=34),IF(OR(MID(SITUA_VISEE,1,1)="a",MID(SITUA_VISEE,1,1)="b",MID(SITUA_VISEE,1,1)="c"),REFERENCEMENT_FACADE[[#This Row],[≤ 34 m (situation a à c)]],REFERENCEMENT_FACADE[[#This Row],[≤ 34 m (situation d)]]),
IF(AND(34&lt;HAUT_VISEE,HAUT_VISEE&lt;=36),IF(OR(MID(SITUA_VISEE,1,1)="a",MID(SITUA_VISEE,1,1)="b",MID(SITUA_VISEE,1,1)="c"),REFERENCEMENT_FACADE[[#This Row],[≤ 36 m (situation a à c)]],REFERENCEMENT_FACADE[[#This Row],[≤ 36 m (situation d)]]),
IF(AND(36&lt;HAUT_VISEE,HAUT_VISEE&lt;=40),IF(OR(MID(SITUA_VISEE,1,1)="a",MID(SITUA_VISEE,1,1)="b",MID(SITUA_VISEE,1,1)="c"),REFERENCEMENT_FACADE[[#This Row],[≤ 40 m (situation a à c)]],REFERENCEMENT_FACADE[[#This Row],[≤ 40 m (situation d)]]),
IF(AND(40&lt;HAUT_VISEE,HAUT_VISEE&lt;=50),IF(OR(MID(SITUA_VISEE,1,1)="a",MID(SITUA_VISEE,1,1)="b",MID(SITUA_VISEE,1,1)="c"),REFERENCEMENT_FACADE[[#This Row],[≤ 50 m (situation a à c)]],REFERENCEMENT_FACADE[[#This Row],[≤ 50 m (situation d)]]),"ERREUR"))))))))))</f>
        <v>OUI</v>
      </c>
      <c r="CH101" s="48">
        <f>IF(MID(SITUA_VISEE,1,1)="d",
IF(MID(REFERENCEMENT_FACADE[[#This Row],[≤ 50 m (situation d)]],1,3)="OUI",50,IF(MID(REFERENCEMENT_FACADE[[#This Row],[≤ 40 m (situation d)]],1,3)="OUI",40,IF(MID(REFERENCEMENT_FACADE[[#This Row],[≤ 36 m (situation d)]],1,3)="OUI",36,IF(MID(REFERENCEMENT_FACADE[[#This Row],[≤ 34 m (situation d)]],1,3)="OUI",34,IF(MID(REFERENCEMENT_FACADE[[#This Row],[≤ 28 m (situation d)]],1,3)="OUI",28,IF(MID(REFERENCEMENT_FACADE[[#This Row],[≤ 18 m (situation d)]],1,3)="OUI",18,IF(MID(REFERENCEMENT_FACADE[[#This Row],[≤ 15 m (situation d)]],1,3)="OUI",15,IF(MID(REFERENCEMENT_FACADE[[#This Row],[≤ 10 m (situation d)]],1,3)="OUI",10,IF(MID(REFERENCEMENT_FACADE[[#This Row],[≤ 9 m (situation d)]],1,3)="OUI",9,IF(MID(REFERENCEMENT_FACADE[[#This Row],[≤ 6 m (situation d)]],1,3)="OUI",6,"")))))))))),
IF(MID(REFERENCEMENT_FACADE[[#This Row],[≤ 50 m (situation a à c)]],1,3)="OUI",50,IF(MID(REFERENCEMENT_FACADE[[#This Row],[≤ 40 m (situation a à c)]],1,3)="OUI",40,IF(MID(REFERENCEMENT_FACADE[[#This Row],[≤ 36 m (situation a à c)]],1,3)="OUI",36,IF(MID(REFERENCEMENT_FACADE[[#This Row],[≤ 34 m (situation a à c)]],1,3)="OUI",34,IF(MID(REFERENCEMENT_FACADE[[#This Row],[≤ 28 m (situation a à c)]],1,3)="OUI",28,IF(MID(REFERENCEMENT_FACADE[[#This Row],[≤ 18 m (situation a à c)]],1,3)="OUI",18,IF(MID(REFERENCEMENT_FACADE[[#This Row],[≤ 15 m (situation a à c)]],1,3)="OUI",15,IF(MID(REFERENCEMENT_FACADE[[#This Row],[≤ 10 m (situation a à c)]],1,3)="OUI",10,IF(MID(REFERENCEMENT_FACADE[[#This Row],[≤ 9 m (situation a à c)]],1,3)="OUI",9,IF(MID(REFERENCEMENT_FACADE[[#This Row],[≤ 6 m (situation a à c)]],1,3)="OUI",6,"")))))))))))</f>
        <v>18</v>
      </c>
      <c r="CI101" s="48" t="str">
        <f>IF(RECH_CATEGORIE=TRUE,IF((CATEG_VISEE=LISTES!$O$2),REFERENCEMENT_FACADE[[#This Row],[I]],
IF((CATEG_VISEE=LISTES!$O$3),REFERENCEMENT_FACADE[[#This Row],[II]],
IF((CATEG_VISEE=LISTES!$O$4),REFERENCEMENT_FACADE[[#This Row],[III]],
IF((CATEG_VISEE=LISTES!$O$5),REFERENCEMENT_FACADE[[#This Row],[IV]],"ERREUR")))),
REFERENCEMENT_FACADE[[#This Row],[I]]&amp;CHAR(10)&amp;REFERENCEMENT_FACADE[[#This Row],[II]]&amp;CHAR(10)&amp;REFERENCEMENT_FACADE[[#This Row],[III]]&amp;CHAR(10)&amp;REFERENCEMENT_FACADE[[#This Row],[IV]])</f>
        <v>4
4
4
4</v>
      </c>
      <c r="CJ101" s="48" t="str">
        <f>IF(RECH_CATEGORIE=TRUE,IF(OR(REFERENCEMENT_FACADE[[#This Row],[I]]="NC",REFERENCEMENT_FACADE[[#This Row],[II]]="NC",REFERENCEMENT_FACADE[[#This Row],[III]]="NC",REFERENCEMENT_FACADE[[#This Row],[IV]]="NC"),"ERREUR",IF(MID(ZONE_SIS_VISEE,1,1)&lt;=MID(REFERENCEMENT_FACADE[[#This Row],[IV]],1,1),REFERENCEMENT_FACADE[[#Headers],[IV]],IF(MID(ZONE_SIS_VISEE,1,1)&lt;=MID(REFERENCEMENT_FACADE[[#This Row],[III]],1,1),REFERENCEMENT_FACADE[[#Headers],[III]],IF(MID(ZONE_SIS_VISEE,1,1)&lt;=MID(REFERENCEMENT_FACADE[[#This Row],[II]],1,1),REFERENCEMENT_FACADE[[#Headers],[II]],IF(MID(ZONE_SIS_VISEE,1,1)&lt;=MID(REFERENCEMENT_FACADE[[#This Row],[I]],1,1),REFERENCEMENT_FACADE[[#Headers],[I]],""))))),
REFERENCEMENT_FACADE[[#Headers],[I]]&amp;CHAR(10)&amp;REFERENCEMENT_FACADE[[#Headers],[II]]&amp;CHAR(10)&amp;REFERENCEMENT_FACADE[[#Headers],[III]]&amp;CHAR(10)&amp;REFERENCEMENT_FACADE[[#Headers],[IV]])</f>
        <v>I
II
III
IV</v>
      </c>
      <c r="CK101" s="48" t="str">
        <f>CONCATENATE(IF(MID(REFERENCEMENT_FACADE[[#This Row],[Charpente bois (NF DTU 31.1)]],1,3)="oui",LISTES!$Q$2,""),IF(AND(MID(REFERENCEMENT_FACADE[[#This Row],[COB (NF DTU 31.2)]],1,3)="oui",MID(REFERENCEMENT_FACADE[[#This Row],[Charpente bois (NF DTU 31.1)]],1,3)="oui")," / ",""),IF(MID(REFERENCEMENT_FACADE[[#This Row],[COB (NF DTU 31.2)]],1,3)="oui",LISTES!$Q$3,""),IF(OR(AND(MID(REFERENCEMENT_FACADE[[#This Row],[COB (NF DTU 31.2)]],1,3)="oui",MID(REFERENCEMENT_FACADE[[#This Row],[FOB (NF DTU 31.4)]],1,3)="oui"),AND(MID(REFERENCEMENT_FACADE[[#This Row],[COB (NF DTU 31.2)]],1,3)="oui",MID(REFERENCEMENT_FACADE[[#This Row],[CLT (Sous AT/DTA)]],1,3)="oui"))," / ",""),IF(MID(REFERENCEMENT_FACADE[[#This Row],[FOB (NF DTU 31.4)]],1,3)="oui",LISTES!$Q$4,""),IF(AND(MID(REFERENCEMENT_FACADE[[#This Row],[CLT (Sous AT/DTA)]],1,3)="oui",MID(REFERENCEMENT_FACADE[[#This Row],[FOB (NF DTU 31.4)]],1,3)="oui")," / ",""),IF(MID(REFERENCEMENT_FACADE[[#This Row],[CLT (Sous AT/DTA)]],1,3)="oui",LISTES!$Q$7,IF(MID(REFERENCEMENT_FACADE[[#This Row],[FOB (Sous AT/DTA/ATEx)]],1,3)="oui",LISTES!$Q$5,"")))</f>
        <v>COB (NF DTU 31.2) / CLT (Sous AT/DTA)</v>
      </c>
      <c r="CL101" s="48" t="str">
        <f>IF(AND(RECH_HAUTEUR=TRUE,HAUT_VISEE&lt;&gt;"",SITUA_VISEE&lt;&gt;""),IF(MID(SITUA_VISEE,1,1)="d",
IF(MID(REFERENCEMENT_FACADE[[#This Row],[≤ 50 m (situation d)]],1,3)="OUI","≤ 50 m",IF(MID(REFERENCEMENT_FACADE[[#This Row],[≤ 40 m (situation d)]],1,3)="OUI","≤ 40 m",IF(MID(REFERENCEMENT_FACADE[[#This Row],[≤ 36 m (situation d)]],1,3)="OUI","≤ 36 m",IF(MID(REFERENCEMENT_FACADE[[#This Row],[≤ 34 m (situation d)]],1,3)="OUI","≤ 34 m",IF(MID(REFERENCEMENT_FACADE[[#This Row],[≤ 28 m (situation d)]],1,3)="OUI","≤ 28 m",IF(MID(REFERENCEMENT_FACADE[[#This Row],[≤ 18 m (situation d)]],1,3)="OUI","≤ 18 m",IF(MID(REFERENCEMENT_FACADE[[#This Row],[≤ 15 m (situation d)]],1,3)="OUI","≤ 15 m",IF(MID(REFERENCEMENT_FACADE[[#This Row],[≤ 10 m (situation d)]],1,3)="OUI","≤ 10 m",IF(MID(REFERENCEMENT_FACADE[[#This Row],[≤ 9 m (situation d)]],1,3)="OUI","≤ 9 m",IF(MID(REFERENCEMENT_FACADE[[#This Row],[≤ 6 m (situation d)]],1,3)="OUI","≤ 6 m","")))))))))),
IF(MID(REFERENCEMENT_FACADE[[#This Row],[≤ 50 m (situation a à c)]],1,3)="OUI","≤ 50 m",IF(MID(REFERENCEMENT_FACADE[[#This Row],[≤ 40 m (situation a à c)]],1,3)="OUI","≤ 40 m",IF(MID(REFERENCEMENT_FACADE[[#This Row],[≤ 36 m (situation a à c)]],1,3)="OUI","≤ 36 m",IF(MID(REFERENCEMENT_FACADE[[#This Row],[≤ 34 m (situation a à c)]],1,3)="OUI","≤ 34 m",IF(MID(REFERENCEMENT_FACADE[[#This Row],[≤ 28 m (situation a à c)]],1,3)="OUI","≤ 28 m",IF(MID(REFERENCEMENT_FACADE[[#This Row],[≤ 18 m (situation a à c)]],1,3)="OUI","≤ 18 m",IF(MID(REFERENCEMENT_FACADE[[#This Row],[≤ 15 m (situation a à c)]],1,3)="OUI","≤ 15 m",IF(MID(REFERENCEMENT_FACADE[[#This Row],[≤ 10 m (situation a à c)]],1,3)="OUI","≤ 10 m",IF(MID(REFERENCEMENT_FACADE[[#This Row],[≤ 9 m (situation a à c)]],1,3)="OUI","≤ 9 m",IF(MID(REFERENCEMENT_FACADE[[#This Row],[≤ 6 m (situation a à c)]],1,3)="OUI","≤ 6 m",""))))))))))),
CONCATENATE(IF(MID(REFERENCEMENT_FACADE[[#This Row],[≤ 50 m (situation a à c)]],1,3)="OUI","(Situation a à c) h≤ 50 m"&amp;CHAR(10),IF(MID(REFERENCEMENT_FACADE[[#This Row],[≤ 40 m (situation a à c)]],1,3)="OUI","(Situation a à c) h≤ 40 m"&amp;CHAR(10),IF(MID(REFERENCEMENT_FACADE[[#This Row],[≤ 36 m (situation a à c)]],1,3)="OUI","(Situation a à c) h≤ 36 m"&amp;CHAR(10),IF(MID(REFERENCEMENT_FACADE[[#This Row],[≤ 34 m (situation a à c)]],1,3)="OUI","(Situation a à c) h≤ 34 m"&amp;CHAR(10),IF(MID(REFERENCEMENT_FACADE[[#This Row],[≤ 28 m (situation a à c)]],1,3)="OUI","(Situation a à c) h≤ 28 m"&amp;CHAR(10),IF(MID(REFERENCEMENT_FACADE[[#This Row],[≤ 18 m (situation a à c)]],1,3)="OUI","(Situation a à c) h≤ 18 m"&amp;CHAR(10),IF(MID(REFERENCEMENT_FACADE[[#This Row],[≤ 15 m (situation a à c)]],1,3)="OUI","(Situation a à c) h≤ 15 m"&amp;CHAR(10),IF(MID(REFERENCEMENT_FACADE[[#This Row],[≤ 10 m (situation a à c)]],1,3)="OUI","(Situation a à c) h≤ 10 m"&amp;CHAR(10),IF(MID(REFERENCEMENT_FACADE[[#This Row],[≤ 9 m (situation a à c)]],1,3)="OUI","(Situation a à c) h≤ 9 m"&amp;CHAR(10),IF(MID(REFERENCEMENT_FACADE[[#This Row],[≤ 6 m (situation a à c)]],1,3)="OUI","(Situation a à c) h≤ 6 m"&amp;CHAR(10),"")))))))))),IF(MID(REFERENCEMENT_FACADE[[#This Row],[≤ 50 m (situation d)]],1,3)="OUI","(Situation d) h≤ 50 m",IF(MID(REFERENCEMENT_FACADE[[#This Row],[≤ 40 m (situation d)]],1,3)="OUI","(Situation d) h≤ 40 m",IF(MID(REFERENCEMENT_FACADE[[#This Row],[≤ 36 m (situation d)]],1,3)="OUI","(Situation d) h≤ 36 m",IF(MID(REFERENCEMENT_FACADE[[#This Row],[≤ 34 m (situation d)]],1,3)="OUI","(Situation d) h≤ 34 m",IF(MID(REFERENCEMENT_FACADE[[#This Row],[≤ 28 m (situation d)]],1,3)="OUI","(Situation d) h≤ 28 m",IF(MID(REFERENCEMENT_FACADE[[#This Row],[≤ 18 m (situation d)]],1,3)="OUI","(Situation d) h≤ 18 m",IF(MID(REFERENCEMENT_FACADE[[#This Row],[≤ 15 m (situation d)]],1,3)="OUI","(Situation d) h≤ 15 m",IF(MID(REFERENCEMENT_FACADE[[#This Row],[≤ 10 m (situation d)]],1,3)="OUI","(Situation d) h≤ 10 m",IF(MID(REFERENCEMENT_FACADE[[#This Row],[≤ 9 m (situation d)]],1,3)="OUI","(Situation d) h≤ 9 m",IF(MID(REFERENCEMENT_FACADE[[#This Row],[≤ 6 m (situation d)]],1,3)="OUI","(Situation d) h≤ 6 m",""))))))))))))</f>
        <v>(Situation a à c) h≤ 18 m
(Situation d) h≤ 10 m</v>
      </c>
      <c r="CM101" s="48" t="str">
        <f>IF(OR(RECH_HAUTEUR=FALSE,HAUT_VISEE="",SITUA_VISEE=""),REFERENCEMENT_FACADE[[#This Row],[Cas où rien n''est sélectionné en hauteur]],
IF((HAUT_VISEE&lt;=6),IF(OR(MID(SITUA_VISEE,1,1)="a",MID(SITUA_VISEE,1,1)="b",MID(SITUA_VISEE,1,1)="c"),REFERENCEMENT_FACADE[[#This Row],[≤ 6 m (a à c)]],REFERENCEMENT_FACADE[[#This Row],[≤ 6 m (d)]]),
IF(AND(6&lt;HAUT_VISEE,HAUT_VISEE&lt;=9),IF(OR(MID(SITUA_VISEE,1,1)="a",MID(SITUA_VISEE,1,1)="b",MID(SITUA_VISEE,1,1)="c"),REFERENCEMENT_FACADE[[#This Row],[≤ 9 m (a à c)]],REFERENCEMENT_FACADE[[#This Row],[≤ 9 m (d)]]),
IF(AND(9&lt;HAUT_VISEE,HAUT_VISEE&lt;=10),IF(OR(MID(SITUA_VISEE,1,1)="a",MID(SITUA_VISEE,1,1)="b",MID(SITUA_VISEE,1,1)="c"),REFERENCEMENT_FACADE[[#This Row],[≤ 10 m (a à c)]],REFERENCEMENT_FACADE[[#This Row],[≤ 10 m (d)]]),
IF(AND(10&lt;HAUT_VISEE,HAUT_VISEE&lt;=18),IF(OR(MID(SITUA_VISEE,1,1)="a",MID(SITUA_VISEE,1,1)="b",MID(SITUA_VISEE,1,1)="c"),REFERENCEMENT_FACADE[[#This Row],[≤ 18 m (a à c)]],REFERENCEMENT_FACADE[[#This Row],[≤ 18 m (d)]]),
IF(AND(18&lt;HAUT_VISEE,HAUT_VISEE&lt;=28),IF(OR(MID(SITUA_VISEE,1,1)="a",MID(SITUA_VISEE,1,1)="b",MID(SITUA_VISEE,1,1)="c"),REFERENCEMENT_FACADE[[#This Row],[≤ 28 m (a à c)]],REFERENCEMENT_FACADE[[#This Row],[≤ 28 m (d)]]),
IF(AND(28&lt;HAUT_VISEE,HAUT_VISEE&lt;=34),IF(OR(MID(SITUA_VISEE,1,1)="a",MID(SITUA_VISEE,1,1)="b",MID(SITUA_VISEE,1,1)="c"),REFERENCEMENT_FACADE[[#This Row],[≤ 34 m (a à c)]],REFERENCEMENT_FACADE[[#This Row],[≤ 34 m (d)]]),
IF(AND(34&lt;HAUT_VISEE,HAUT_VISEE&lt;=36),IF(OR(MID(SITUA_VISEE,1,1)="a",MID(SITUA_VISEE,1,1)="b",MID(SITUA_VISEE,1,1)="c"),REFERENCEMENT_FACADE[[#This Row],[≤ 36 m (a à c)]],REFERENCEMENT_FACADE[[#This Row],[≤ 36 m (d)]]),
IF(AND(36&lt;HAUT_VISEE,HAUT_VISEE&lt;=40),IF(OR(MID(SITUA_VISEE,1,1)="a",MID(SITUA_VISEE,1,1)="b",MID(SITUA_VISEE,1,1)="c"),REFERENCEMENT_FACADE[[#This Row],[≤ 40 m (a à c)]],REFERENCEMENT_FACADE[[#This Row],[≤ 40 m (d)]]),
IF(AND(40&lt;HAUT_VISEE,HAUT_VISEE&lt;=50),IF(OR(MID(SITUA_VISEE,1,1)="a",MID(SITUA_VISEE,1,1)="b",MID(SITUA_VISEE,1,1)="c"),REFERENCEMENT_FACADE[[#This Row],[≤ 50 m (a à c)]],REFERENCEMENT_FACADE[[#This Row],[≤ 50 m (d)]])))))))))))</f>
        <v>Nb : Le critère de recherche par hauteur n'étant pas coché ou les données (hauteur ou situation) n'étant pas saisies, l'utilisateur est alerté qu'il peut exister des limites de hauteurs et des dispositions particulières données dans le référentiel technique du procédé qui ne sont pas affichées. 
Le logiciel peut les faire apparaitre, pour ce faire : 
 - la case de recherche en fonction de la hauteur doit être cochée ;
 - les données de hauteur ET de situation du bâtiment doivent être saisies.</v>
      </c>
      <c r="CN101" s="117">
        <f ca="1">REFERENCEMENT_FACADE[[#This Row],[VALIDITE]]</f>
        <v>1</v>
      </c>
      <c r="CO101" s="48">
        <f>IF(RECH_SUPPORT=TRUE,IF(MID(REFERENCEMENT_FACADE[[#This Row],[Colonne support visé]],1,3)="OUI",1,IF(OR(MID(REFERENCEMENT_FACADE[[#This Row],[Colonne support visé]],1,3)="non",MID(REFERENCEMENT_FACADE[[#This Row],[Colonne support visé]],1,2)="SO"),0,0)),1)</f>
        <v>1</v>
      </c>
      <c r="CP101" s="48">
        <f>IF(RECH_HAUTEUR=FALSE,1,IF(AND(MID(REFERENCEMENT_FACADE[[#This Row],[Colonne situation visé]],1,3)="oui",HAUT_VISEE&lt;=REFERENCEMENT_FACADE[[#This Row],[LIMITATION DE HAUTEUR DE FACADE]],HAUT_VISEE&lt;&gt;"",SITUA_VISEE&lt;&gt;""),1,IF(MID(REFERENCEMENT_FACADE[[#This Row],[Colonne situation visé]],1,3)="non",0,"ERREUR")))</f>
        <v>1</v>
      </c>
      <c r="CQ101" s="48">
        <f>IF(RECH_CATEGORIE=FALSE,1,IF(REFERENCEMENT_FACADE[[#This Row],[Colonne catégorie visée]]="ERREUR",0,IF(AND(RECH_CATEGORIE=TRUE,MATCH(VALUE(LEFT(REFERENCEMENT_FACADE[[#This Row],[Colonne zone visée]],1)),LISTE_ZONE_SISMIQUE,0)&gt;=MATCH(ZONE_SIS_VISEE,LISTE_ZONE_SISMIQUE,0),MATCH(REFERENCEMENT_FACADE[[#This Row],[Colonne catégorie visée]],LISTE_CATEGORIE_BATIMENT,0)&gt;=MATCH(CATEG_VISEE,LISTE_CATEGORIE_BATIMENT,0)),1,0)))</f>
        <v>1</v>
      </c>
      <c r="CR101" s="48">
        <f ca="1">IF(REFERENCEMENT_FACADE[[#This Row],[Eligibilité procédé]]&lt;&gt;0,COUNTIF(REFERENCEMENT_FACADE[Eligibilité procédé],"&lt;="&amp;REFERENCEMENT_FACADE[[#This Row],[Eligibilité procédé]])-COUNTIF(REFERENCEMENT_FACADE[Eligibilité procédé],"=0"),ROWS(REFERENCEMENT_FACADE[Ordre]))</f>
        <v>78</v>
      </c>
      <c r="CS101" s="48">
        <f ca="1">IF(COUNTIF((REFERENCEMENT_FACADE[[#This Row],[Validité]:[zone de simicité]]),"&lt;&gt;"&amp;"")=SUM(REFERENCEMENT_FACADE[[#This Row],[Validité]:[zone de simicité]]),ROW(REFERENCEMENT_FACADE[[#This Row],[zone de simicité]]),"")</f>
        <v>101</v>
      </c>
      <c r="CT101" s="48" t="str">
        <f>CONCATENATE(REFERENCEMENT_FACADE[[#This Row],[TYPE DE DOCUMENT DE REFERENCE]]," ",REFERENCEMENT_FACADE[[#This Row],[REF]]," du procédé ",REFERENCEMENT_FACADE[[#This Row],[NOM COMMERCIAL DU PROCEDE]]," : vise la pose sur : ",IF(MID(REFERENCEMENT_FACADE[[#This Row],[COB (NF DTU 31.2)]],1,3)="OUI","COB (NF DTU 31.2) ; ",""),IF(MID(REFERENCEMENT_FACADE[[#This Row],[CLT (Sous AT/DTA)]],1,3)="OUI","CLT (Sous AT/DTA)) ; ",""),IF(MID(REFERENCEMENT_FACADE[[#This Row],[FOB (NF DTU 31.4)]],1,3)="OUI","FOB (NF DTU 31.4) ; ",""),IF(MID(REFERENCEMENT_FACADE[[#This Row],[FOB (Sous AT/DTA/ATEx)]],1,3)="OUI","FOB (Sous AT/DTA/ATEx) ; ",""),"pour une hauteur max de ",REFERENCEMENT_FACADE[[#This Row],[LIMITATION DE HAUTEUR DE FACADE]],"m")</f>
        <v>Appréciation Technique de Transition 20/022_v1 du procédé Cembrit® Cover et Cembrit® Solid  : vise la pose sur : COB (NF DTU 31.2) ; CLT (Sous AT/DTA)) ; pour une hauteur max de 18m</v>
      </c>
    </row>
    <row r="102" spans="1:98" s="5" customFormat="1" ht="216" x14ac:dyDescent="0.3">
      <c r="A102" s="141">
        <v>44427</v>
      </c>
      <c r="B102" s="43" t="s">
        <v>124</v>
      </c>
      <c r="C102" s="125" t="s">
        <v>137</v>
      </c>
      <c r="D102" s="43" t="s">
        <v>1710</v>
      </c>
      <c r="E102" s="43" t="s">
        <v>244</v>
      </c>
      <c r="F102" s="43" t="s">
        <v>53</v>
      </c>
      <c r="G102" s="44" t="s">
        <v>52</v>
      </c>
      <c r="H102" s="86" t="s">
        <v>27</v>
      </c>
      <c r="I102" s="82" t="s">
        <v>9</v>
      </c>
      <c r="J102" s="38" t="s">
        <v>10</v>
      </c>
      <c r="K102" s="39" t="s">
        <v>10</v>
      </c>
      <c r="L102" s="68" t="str">
        <f>IF(REFERENCEMENT_FACADE[[#This Row],[Charpente bois (NF DTU 31.1)]]="OUI","SO",IF(OR(REFERENCEMENT_FACADE[[#This Row],[FOB (Sous AT/DTA/ATEx)]]="OUI",REFERENCEMENT_FACADE[[#This Row],[FOB (NF DTU 31.4)]]="OUI"),"OUI","SO"))</f>
        <v>SO</v>
      </c>
      <c r="M102" s="65" t="s">
        <v>159</v>
      </c>
      <c r="N102" s="42" t="s">
        <v>9</v>
      </c>
      <c r="O102" s="43" t="s">
        <v>9</v>
      </c>
      <c r="P102" s="43" t="s">
        <v>9</v>
      </c>
      <c r="Q102" s="43" t="s">
        <v>357</v>
      </c>
      <c r="R102" s="43" t="s">
        <v>357</v>
      </c>
      <c r="S102" s="43" t="s">
        <v>10</v>
      </c>
      <c r="T102" s="43" t="s">
        <v>10</v>
      </c>
      <c r="U102" s="43" t="s">
        <v>10</v>
      </c>
      <c r="V102" s="43" t="s">
        <v>10</v>
      </c>
      <c r="W102" s="44" t="s">
        <v>10</v>
      </c>
      <c r="X102" s="45" t="s">
        <v>9</v>
      </c>
      <c r="Y102" s="43" t="s">
        <v>357</v>
      </c>
      <c r="Z102" s="43" t="s">
        <v>357</v>
      </c>
      <c r="AA102" s="43" t="s">
        <v>10</v>
      </c>
      <c r="AB102" s="43" t="s">
        <v>10</v>
      </c>
      <c r="AC102" s="43" t="s">
        <v>10</v>
      </c>
      <c r="AD102" s="43" t="s">
        <v>10</v>
      </c>
      <c r="AE102" s="43" t="s">
        <v>10</v>
      </c>
      <c r="AF102" s="43" t="s">
        <v>10</v>
      </c>
      <c r="AG102" s="44" t="s">
        <v>10</v>
      </c>
      <c r="AH102" s="167" t="s">
        <v>737</v>
      </c>
      <c r="AI102" s="162"/>
      <c r="AJ102" s="120" t="s">
        <v>1715</v>
      </c>
      <c r="AK102" s="120" t="s">
        <v>1715</v>
      </c>
      <c r="AL102" s="120" t="s">
        <v>1715</v>
      </c>
      <c r="AM102" s="120" t="s">
        <v>1720</v>
      </c>
      <c r="AN102" s="120" t="s">
        <v>1720</v>
      </c>
      <c r="AO102" s="41"/>
      <c r="AP102" s="41"/>
      <c r="AQ102" s="41"/>
      <c r="AR102" s="41"/>
      <c r="AS102" s="41"/>
      <c r="AT102" s="120" t="s">
        <v>1715</v>
      </c>
      <c r="AU102" s="120" t="s">
        <v>1720</v>
      </c>
      <c r="AV102" s="120" t="s">
        <v>1720</v>
      </c>
      <c r="AW102" s="83"/>
      <c r="AX102" s="83"/>
      <c r="AY102" s="83"/>
      <c r="AZ102" s="83"/>
      <c r="BA102" s="83"/>
      <c r="BB102" s="83"/>
      <c r="BC102" s="83"/>
      <c r="BD102" s="84" t="s">
        <v>1408</v>
      </c>
      <c r="BE102" s="42">
        <v>4</v>
      </c>
      <c r="BF102" s="43">
        <v>4</v>
      </c>
      <c r="BG102" s="43">
        <v>4</v>
      </c>
      <c r="BH102" s="43">
        <v>1</v>
      </c>
      <c r="BI102" s="84"/>
      <c r="BJ102" s="40" t="s">
        <v>1394</v>
      </c>
      <c r="BK102" s="153" t="s">
        <v>152</v>
      </c>
      <c r="BL102" s="42">
        <v>0</v>
      </c>
      <c r="BM102" s="43" t="s">
        <v>52</v>
      </c>
      <c r="BN102" s="43" t="s">
        <v>238</v>
      </c>
      <c r="BO102" s="43" t="s">
        <v>518</v>
      </c>
      <c r="BP102" s="129" t="s">
        <v>83</v>
      </c>
      <c r="BQ102" s="81">
        <v>44166</v>
      </c>
      <c r="BR102" s="81">
        <v>45992</v>
      </c>
      <c r="BS102" s="123">
        <f ca="1">+(REFERENCEMENT_FACADE[[#This Row],[AVIS LIMITE AU / VALIDITE]]&gt;=TODAY())*1</f>
        <v>1</v>
      </c>
      <c r="BT102" s="43" t="s">
        <v>27</v>
      </c>
      <c r="BU102" s="43" t="str">
        <f ca="1">IF(REFERENCEMENT_FACADE[[#This Row],[ -&gt; AT/DTA : Sur liste verte C2p (OUI/NON)
-&gt; ATex (Avis favorable / Avis défavorable)
-&gt; Autre : SO]]&lt;&gt;"",IF(AND(OR(REFERENCEMENT_FACADE[[#This Row],[ -&gt; AT/DTA : Sur liste verte C2p (OUI/NON)
-&gt; ATex (Avis favorable / Avis défavorable)
-&gt; Autre : SO]]="OUI",REFERENCEMENT_FACADE[[#This Row],[ -&gt; AT/DTA : Sur liste verte C2p (OUI/NON)
-&gt; ATex (Avis favorable / Avis défavorable)
-&gt; Autre : SO]]="FAVORABLE",REFERENCEMENT_FACADE[[#This Row],[ -&gt; AT/DTA : Sur liste verte C2p (OUI/NON)
-&gt; ATex (Avis favorable / Avis défavorable)
-&gt; Autre : SO]]="SO
(DTU)",REFERENCEMENT_FACADE[[#This Row],[ -&gt; AT/DTA : Sur liste verte C2p (OUI/NON)
-&gt; ATex (Avis favorable / Avis défavorable)
-&gt; Autre : SO]]="SO 
(RECO -RAGE)",REFERENCEMENT_FACADE[[#This Row],[ -&gt; AT/DTA : Sur liste verte C2p (OUI/NON)
-&gt; ATex (Avis favorable / Avis défavorable)
-&gt; Autre : SO]]="OUI AVEC UN SUIVI DU RETOUR D'EXPERIENCE",
REFERENCEMENT_FACADE[[#This Row],[ -&gt; AT/DTA : Sur liste verte C2p (OUI/NON)
-&gt; ATex (Avis favorable / Avis défavorable)
-&gt; Autre : SO]]="SO 
(RP)"),REFERENCEMENT_FACADE[[#This Row],[VALIDITE]]=1),"TC",IF(REFERENCEMENT_FACADE[[#This Row],[VALIDITE]]=0,"TNC"&amp;CHAR(10)&amp;"(L'évaluation technique n'est plus valide)",IF(REFERENCEMENT_FACADE[[#This Row],[TYPE DE DOCUMENT DE REFERENCE]]="Appréciation Technique de Transition","TNC"&amp;CHAR(10)&amp;"(Les Appréciations Techniques de Transition ne sont pas reconnues en technique courante)",IF(REFERENCEMENT_FACADE[[#This Row],[ -&gt; AT/DTA : Sur liste verte C2p (OUI/NON)
-&gt; ATex (Avis favorable / Avis défavorable)
-&gt; Autre : SO]]="NON (EVALUATION RECENTE)","TNC"&amp;CHAR(10)&amp;"(Non sur liste verte de la C2p à date de référencement / EVALUATION RECENTE)","TNC"&amp;CHAR(10)&amp;"(N'est pas sur liste verte de la C2p à date du référencement)")))))</f>
        <v>TNC
(Les Appréciations Techniques de Transition ne sont pas reconnues en technique courante)</v>
      </c>
      <c r="BV102" s="44" t="s">
        <v>1380</v>
      </c>
      <c r="BW102" s="137"/>
      <c r="BX102" s="138"/>
      <c r="BY102" s="44"/>
      <c r="BZ102" s="57" t="s">
        <v>656</v>
      </c>
      <c r="CA102" s="134" t="s">
        <v>552</v>
      </c>
      <c r="CB102" s="136"/>
      <c r="CC102" s="48" t="str">
        <f>IF(OR(REFERENCEMENT_FACADE[[#This Row],[TYPE DE DOCUMENT DE REFERENCE]]="Document Technique d'Application (DTA)",REFERENCEMENT_FACADE[[#This Row],[TYPE DE DOCUMENT DE REFERENCE]]="Avis Technique"),CONCATENATE("https://evaluation.cstb.fr/fr/avis-technique/detail/",SUBSTITUTE(REFERENCEMENT_FACADE[[#This Row],[REF]],"/","-"),"/"),IF(REFERENCEMENT_FACADE[[#This Row],[TYPE DE DOCUMENT DE REFERENCE]]=("Appréciation Technique d'Expérimentation (ATEx cas a)"),CONCATENATE("https://evaluation.cstb.fr/fr/appreciation-technique-expertise-atex/detail/",SUBSTITUTE(REFERENCEMENT_FACADE[[#This Row],[REF]],"_","-"),"/"),CONCATENATE("https://evaluation.cstb.fr/fr/appreciation-technique-transition-att/download/att-",SUBSTITUTE(SUBSTITUTE(REFERENCEMENT_FACADE[[#This Row],[REF]],"/","-"),"_","-"),"/")))</f>
        <v>https://evaluation.cstb.fr/fr/appreciation-technique-transition-att/download/att-20-023-v1/</v>
      </c>
      <c r="CD102" s="48"/>
      <c r="CE102" s="48" t="str">
        <f>CONCATENATE(IF(REFERENCEMENT_FACADE[[#This Row],[Ancienne version]]=""," ",CONCATENATE(IF(OR(REFERENCEMENT_FACADE[[#This Row],[TYPE DE DOCUMENT DE REFERENCE]]="Avis Technique",REFERENCEMENT_FACADE[[#This Row],[TYPE DE DOCUMENT DE REFERENCE]]="ATEx"),"L'","Le "),REFERENCEMENT_FACADE[[#This Row],[TYPE DE DOCUMENT DE REFERENCE]]," n°",REFERENCEMENT_FACADE[[#This Row],[REF]]," annule et remplace ",IF(OR(REFERENCEMENT_FACADE[[#This Row],[TYPE DE DOCUMENT DE REFERENCE]]="Avis Technique",REFERENCEMENT_FACADE[[#This Row],[TYPE DE DOCUMENT DE REFERENCE]]="ATEx"),"l' ","le "),REFERENCEMENT_FACADE[[#This Row],[TYPE DE DOCUMENT DE REFERENCE]]," n° ",REFERENCEMENT_FACADE[[#This Row],[Ancienne version]])),
IF(AND(REFERENCEMENT_FACADE[[#This Row],[Ancienne version]]&lt;&gt;"",REFERENCEMENT_FACADE[[#This Row],[ -&gt; AT/DTA : Sur liste verte C2p (OUI/NON)
-&gt; ATex (Avis favorable / Avis défavorable)
-&gt; Autre : SO]]="OUI"),CHAR(10),""),
IF(REFERENCEMENT_FACADE[[#This Row],[ -&gt; AT/DTA : Sur liste verte C2p (OUI/NON)
-&gt; ATex (Avis favorable / Avis défavorable)
-&gt; Autre : SO]]="OUI","Sur liste verte de la C2p à la date du référencement",""))</f>
        <v xml:space="preserve"> </v>
      </c>
      <c r="CF102" s="48" t="str">
        <f>IF((SUPP_VISE=LISTES!$Q$2),REFERENCEMENT_FACADE[[#This Row],[Charpente bois (NF DTU 31.1)]],
IF((SUPP_VISE=LISTES!$Q$3),REFERENCEMENT_FACADE[[#This Row],[COB (NF DTU 31.2)]],
IF((SUPP_VISE=LISTES!$Q$4),REFERENCEMENT_FACADE[[#This Row],[FOB (NF DTU 31.4)]],
IF((SUPP_VISE=LISTES!$Q$5),REFERENCEMENT_FACADE[[#This Row],[FOB (Sous AT/DTA/ATEx)]],
IF((SUPP_VISE=LISTES!$Q$6),REFERENCEMENT_FACADE[[#This Row],[FOB (NF DTU 31.4 et/ou Sous AT/DTA/Atex)]],
IF((SUPP_VISE=LISTES!$Q$7),REFERENCEMENT_FACADE[[#This Row],[CLT (Sous AT/DTA)]],"ERREUR"))))))</f>
        <v>ERREUR</v>
      </c>
      <c r="CG102" s="48" t="str">
        <f>IF((HAUT_VISEE&lt;=6),IF(OR(MID(SITUA_VISEE,1,1)="a",MID(SITUA_VISEE,1,1)="b",MID(SITUA_VISEE,1,1)="c"),REFERENCEMENT_FACADE[[#This Row],[≤ 6 m (situation a à c)]],REFERENCEMENT_FACADE[[#This Row],[≤ 6 m (situation d)]]),
IF(AND(6&lt;HAUT_VISEE,HAUT_VISEE&lt;=9),IF(OR(MID(SITUA_VISEE,1,1)="a",MID(SITUA_VISEE,1,1)="b",MID(SITUA_VISEE,1,1)="c"),REFERENCEMENT_FACADE[[#This Row],[≤ 9 m (situation a à c)]],REFERENCEMENT_FACADE[[#This Row],[≤ 9 m (situation d)]]),
IF(AND(9&lt;HAUT_VISEE,HAUT_VISEE&lt;=10),IF(OR(MID(SITUA_VISEE,1,1)="a",MID(SITUA_VISEE,1,1)="b",MID(SITUA_VISEE,1,1)="c"),REFERENCEMENT_FACADE[[#This Row],[≤ 10 m (situation a à c)]],REFERENCEMENT_FACADE[[#This Row],[≤ 10 m (situation d)]]),
IF(AND(10&lt;HAUT_VISEE,HAUT_VISEE&lt;=18),IF(OR(MID(SITUA_VISEE,1,1)="a",MID(SITUA_VISEE,1,1)="b",MID(SITUA_VISEE,1,1)="c"),REFERENCEMENT_FACADE[[#This Row],[≤ 15 m (situation a à c)]],REFERENCEMENT_FACADE[[#This Row],[≤ 15 m (situation d)]]),
IF(AND(10&lt;HAUT_VISEE,HAUT_VISEE&lt;=18),IF(OR(MID(SITUA_VISEE,1,1)="a",MID(SITUA_VISEE,1,1)="b",MID(SITUA_VISEE,1,1)="c"),REFERENCEMENT_FACADE[[#This Row],[≤ 18 m (situation a à c)]],REFERENCEMENT_FACADE[[#This Row],[≤ 18 m (situation d)]]),
IF(AND(18&lt;HAUT_VISEE,HAUT_VISEE&lt;=28),IF(OR(MID(SITUA_VISEE,1,1)="a",MID(SITUA_VISEE,1,1)="b",MID(SITUA_VISEE,1,1)="c"),REFERENCEMENT_FACADE[[#This Row],[≤ 28 m (situation a à c)]],REFERENCEMENT_FACADE[[#This Row],[≤ 28 m (situation d)]]),
IF(AND(28&lt;HAUT_VISEE,HAUT_VISEE&lt;=34),IF(OR(MID(SITUA_VISEE,1,1)="a",MID(SITUA_VISEE,1,1)="b",MID(SITUA_VISEE,1,1)="c"),REFERENCEMENT_FACADE[[#This Row],[≤ 34 m (situation a à c)]],REFERENCEMENT_FACADE[[#This Row],[≤ 34 m (situation d)]]),
IF(AND(34&lt;HAUT_VISEE,HAUT_VISEE&lt;=36),IF(OR(MID(SITUA_VISEE,1,1)="a",MID(SITUA_VISEE,1,1)="b",MID(SITUA_VISEE,1,1)="c"),REFERENCEMENT_FACADE[[#This Row],[≤ 36 m (situation a à c)]],REFERENCEMENT_FACADE[[#This Row],[≤ 36 m (situation d)]]),
IF(AND(36&lt;HAUT_VISEE,HAUT_VISEE&lt;=40),IF(OR(MID(SITUA_VISEE,1,1)="a",MID(SITUA_VISEE,1,1)="b",MID(SITUA_VISEE,1,1)="c"),REFERENCEMENT_FACADE[[#This Row],[≤ 40 m (situation a à c)]],REFERENCEMENT_FACADE[[#This Row],[≤ 40 m (situation d)]]),
IF(AND(40&lt;HAUT_VISEE,HAUT_VISEE&lt;=50),IF(OR(MID(SITUA_VISEE,1,1)="a",MID(SITUA_VISEE,1,1)="b",MID(SITUA_VISEE,1,1)="c"),REFERENCEMENT_FACADE[[#This Row],[≤ 50 m (situation a à c)]],REFERENCEMENT_FACADE[[#This Row],[≤ 50 m (situation d)]]),"ERREUR"))))))))))</f>
        <v>OUI</v>
      </c>
      <c r="CH102" s="48">
        <f>IF(MID(SITUA_VISEE,1,1)="d",
IF(MID(REFERENCEMENT_FACADE[[#This Row],[≤ 50 m (situation d)]],1,3)="OUI",50,IF(MID(REFERENCEMENT_FACADE[[#This Row],[≤ 40 m (situation d)]],1,3)="OUI",40,IF(MID(REFERENCEMENT_FACADE[[#This Row],[≤ 36 m (situation d)]],1,3)="OUI",36,IF(MID(REFERENCEMENT_FACADE[[#This Row],[≤ 34 m (situation d)]],1,3)="OUI",34,IF(MID(REFERENCEMENT_FACADE[[#This Row],[≤ 28 m (situation d)]],1,3)="OUI",28,IF(MID(REFERENCEMENT_FACADE[[#This Row],[≤ 18 m (situation d)]],1,3)="OUI",18,IF(MID(REFERENCEMENT_FACADE[[#This Row],[≤ 15 m (situation d)]],1,3)="OUI",15,IF(MID(REFERENCEMENT_FACADE[[#This Row],[≤ 10 m (situation d)]],1,3)="OUI",10,IF(MID(REFERENCEMENT_FACADE[[#This Row],[≤ 9 m (situation d)]],1,3)="OUI",9,IF(MID(REFERENCEMENT_FACADE[[#This Row],[≤ 6 m (situation d)]],1,3)="OUI",6,"")))))))))),
IF(MID(REFERENCEMENT_FACADE[[#This Row],[≤ 50 m (situation a à c)]],1,3)="OUI",50,IF(MID(REFERENCEMENT_FACADE[[#This Row],[≤ 40 m (situation a à c)]],1,3)="OUI",40,IF(MID(REFERENCEMENT_FACADE[[#This Row],[≤ 36 m (situation a à c)]],1,3)="OUI",36,IF(MID(REFERENCEMENT_FACADE[[#This Row],[≤ 34 m (situation a à c)]],1,3)="OUI",34,IF(MID(REFERENCEMENT_FACADE[[#This Row],[≤ 28 m (situation a à c)]],1,3)="OUI",28,IF(MID(REFERENCEMENT_FACADE[[#This Row],[≤ 18 m (situation a à c)]],1,3)="OUI",18,IF(MID(REFERENCEMENT_FACADE[[#This Row],[≤ 15 m (situation a à c)]],1,3)="OUI",15,IF(MID(REFERENCEMENT_FACADE[[#This Row],[≤ 10 m (situation a à c)]],1,3)="OUI",10,IF(MID(REFERENCEMENT_FACADE[[#This Row],[≤ 9 m (situation a à c)]],1,3)="OUI",9,IF(MID(REFERENCEMENT_FACADE[[#This Row],[≤ 6 m (situation a à c)]],1,3)="OUI",6,"")))))))))))</f>
        <v>18</v>
      </c>
      <c r="CI102" s="48" t="str">
        <f>IF(RECH_CATEGORIE=TRUE,IF((CATEG_VISEE=LISTES!$O$2),REFERENCEMENT_FACADE[[#This Row],[I]],
IF((CATEG_VISEE=LISTES!$O$3),REFERENCEMENT_FACADE[[#This Row],[II]],
IF((CATEG_VISEE=LISTES!$O$4),REFERENCEMENT_FACADE[[#This Row],[III]],
IF((CATEG_VISEE=LISTES!$O$5),REFERENCEMENT_FACADE[[#This Row],[IV]],"ERREUR")))),
REFERENCEMENT_FACADE[[#This Row],[I]]&amp;CHAR(10)&amp;REFERENCEMENT_FACADE[[#This Row],[II]]&amp;CHAR(10)&amp;REFERENCEMENT_FACADE[[#This Row],[III]]&amp;CHAR(10)&amp;REFERENCEMENT_FACADE[[#This Row],[IV]])</f>
        <v>4
4
4
1</v>
      </c>
      <c r="CJ102" s="48" t="str">
        <f>IF(RECH_CATEGORIE=TRUE,IF(OR(REFERENCEMENT_FACADE[[#This Row],[I]]="NC",REFERENCEMENT_FACADE[[#This Row],[II]]="NC",REFERENCEMENT_FACADE[[#This Row],[III]]="NC",REFERENCEMENT_FACADE[[#This Row],[IV]]="NC"),"ERREUR",IF(MID(ZONE_SIS_VISEE,1,1)&lt;=MID(REFERENCEMENT_FACADE[[#This Row],[IV]],1,1),REFERENCEMENT_FACADE[[#Headers],[IV]],IF(MID(ZONE_SIS_VISEE,1,1)&lt;=MID(REFERENCEMENT_FACADE[[#This Row],[III]],1,1),REFERENCEMENT_FACADE[[#Headers],[III]],IF(MID(ZONE_SIS_VISEE,1,1)&lt;=MID(REFERENCEMENT_FACADE[[#This Row],[II]],1,1),REFERENCEMENT_FACADE[[#Headers],[II]],IF(MID(ZONE_SIS_VISEE,1,1)&lt;=MID(REFERENCEMENT_FACADE[[#This Row],[I]],1,1),REFERENCEMENT_FACADE[[#Headers],[I]],""))))),
REFERENCEMENT_FACADE[[#Headers],[I]]&amp;CHAR(10)&amp;REFERENCEMENT_FACADE[[#Headers],[II]]&amp;CHAR(10)&amp;REFERENCEMENT_FACADE[[#Headers],[III]]&amp;CHAR(10)&amp;REFERENCEMENT_FACADE[[#Headers],[IV]])</f>
        <v>I
II
III
IV</v>
      </c>
      <c r="CK102" s="48" t="str">
        <f>CONCATENATE(IF(MID(REFERENCEMENT_FACADE[[#This Row],[Charpente bois (NF DTU 31.1)]],1,3)="oui",LISTES!$Q$2,""),IF(AND(MID(REFERENCEMENT_FACADE[[#This Row],[COB (NF DTU 31.2)]],1,3)="oui",MID(REFERENCEMENT_FACADE[[#This Row],[Charpente bois (NF DTU 31.1)]],1,3)="oui")," / ",""),IF(MID(REFERENCEMENT_FACADE[[#This Row],[COB (NF DTU 31.2)]],1,3)="oui",LISTES!$Q$3,""),IF(OR(AND(MID(REFERENCEMENT_FACADE[[#This Row],[COB (NF DTU 31.2)]],1,3)="oui",MID(REFERENCEMENT_FACADE[[#This Row],[FOB (NF DTU 31.4)]],1,3)="oui"),AND(MID(REFERENCEMENT_FACADE[[#This Row],[COB (NF DTU 31.2)]],1,3)="oui",MID(REFERENCEMENT_FACADE[[#This Row],[CLT (Sous AT/DTA)]],1,3)="oui"))," / ",""),IF(MID(REFERENCEMENT_FACADE[[#This Row],[FOB (NF DTU 31.4)]],1,3)="oui",LISTES!$Q$4,""),IF(AND(MID(REFERENCEMENT_FACADE[[#This Row],[CLT (Sous AT/DTA)]],1,3)="oui",MID(REFERENCEMENT_FACADE[[#This Row],[FOB (NF DTU 31.4)]],1,3)="oui")," / ",""),IF(MID(REFERENCEMENT_FACADE[[#This Row],[CLT (Sous AT/DTA)]],1,3)="oui",LISTES!$Q$7,IF(MID(REFERENCEMENT_FACADE[[#This Row],[FOB (Sous AT/DTA/ATEx)]],1,3)="oui",LISTES!$Q$5,"")))</f>
        <v>COB (NF DTU 31.2) / CLT (Sous AT/DTA)</v>
      </c>
      <c r="CL102" s="48" t="str">
        <f>IF(AND(RECH_HAUTEUR=TRUE,HAUT_VISEE&lt;&gt;"",SITUA_VISEE&lt;&gt;""),IF(MID(SITUA_VISEE,1,1)="d",
IF(MID(REFERENCEMENT_FACADE[[#This Row],[≤ 50 m (situation d)]],1,3)="OUI","≤ 50 m",IF(MID(REFERENCEMENT_FACADE[[#This Row],[≤ 40 m (situation d)]],1,3)="OUI","≤ 40 m",IF(MID(REFERENCEMENT_FACADE[[#This Row],[≤ 36 m (situation d)]],1,3)="OUI","≤ 36 m",IF(MID(REFERENCEMENT_FACADE[[#This Row],[≤ 34 m (situation d)]],1,3)="OUI","≤ 34 m",IF(MID(REFERENCEMENT_FACADE[[#This Row],[≤ 28 m (situation d)]],1,3)="OUI","≤ 28 m",IF(MID(REFERENCEMENT_FACADE[[#This Row],[≤ 18 m (situation d)]],1,3)="OUI","≤ 18 m",IF(MID(REFERENCEMENT_FACADE[[#This Row],[≤ 15 m (situation d)]],1,3)="OUI","≤ 15 m",IF(MID(REFERENCEMENT_FACADE[[#This Row],[≤ 10 m (situation d)]],1,3)="OUI","≤ 10 m",IF(MID(REFERENCEMENT_FACADE[[#This Row],[≤ 9 m (situation d)]],1,3)="OUI","≤ 9 m",IF(MID(REFERENCEMENT_FACADE[[#This Row],[≤ 6 m (situation d)]],1,3)="OUI","≤ 6 m","")))))))))),
IF(MID(REFERENCEMENT_FACADE[[#This Row],[≤ 50 m (situation a à c)]],1,3)="OUI","≤ 50 m",IF(MID(REFERENCEMENT_FACADE[[#This Row],[≤ 40 m (situation a à c)]],1,3)="OUI","≤ 40 m",IF(MID(REFERENCEMENT_FACADE[[#This Row],[≤ 36 m (situation a à c)]],1,3)="OUI","≤ 36 m",IF(MID(REFERENCEMENT_FACADE[[#This Row],[≤ 34 m (situation a à c)]],1,3)="OUI","≤ 34 m",IF(MID(REFERENCEMENT_FACADE[[#This Row],[≤ 28 m (situation a à c)]],1,3)="OUI","≤ 28 m",IF(MID(REFERENCEMENT_FACADE[[#This Row],[≤ 18 m (situation a à c)]],1,3)="OUI","≤ 18 m",IF(MID(REFERENCEMENT_FACADE[[#This Row],[≤ 15 m (situation a à c)]],1,3)="OUI","≤ 15 m",IF(MID(REFERENCEMENT_FACADE[[#This Row],[≤ 10 m (situation a à c)]],1,3)="OUI","≤ 10 m",IF(MID(REFERENCEMENT_FACADE[[#This Row],[≤ 9 m (situation a à c)]],1,3)="OUI","≤ 9 m",IF(MID(REFERENCEMENT_FACADE[[#This Row],[≤ 6 m (situation a à c)]],1,3)="OUI","≤ 6 m",""))))))))))),
CONCATENATE(IF(MID(REFERENCEMENT_FACADE[[#This Row],[≤ 50 m (situation a à c)]],1,3)="OUI","(Situation a à c) h≤ 50 m"&amp;CHAR(10),IF(MID(REFERENCEMENT_FACADE[[#This Row],[≤ 40 m (situation a à c)]],1,3)="OUI","(Situation a à c) h≤ 40 m"&amp;CHAR(10),IF(MID(REFERENCEMENT_FACADE[[#This Row],[≤ 36 m (situation a à c)]],1,3)="OUI","(Situation a à c) h≤ 36 m"&amp;CHAR(10),IF(MID(REFERENCEMENT_FACADE[[#This Row],[≤ 34 m (situation a à c)]],1,3)="OUI","(Situation a à c) h≤ 34 m"&amp;CHAR(10),IF(MID(REFERENCEMENT_FACADE[[#This Row],[≤ 28 m (situation a à c)]],1,3)="OUI","(Situation a à c) h≤ 28 m"&amp;CHAR(10),IF(MID(REFERENCEMENT_FACADE[[#This Row],[≤ 18 m (situation a à c)]],1,3)="OUI","(Situation a à c) h≤ 18 m"&amp;CHAR(10),IF(MID(REFERENCEMENT_FACADE[[#This Row],[≤ 15 m (situation a à c)]],1,3)="OUI","(Situation a à c) h≤ 15 m"&amp;CHAR(10),IF(MID(REFERENCEMENT_FACADE[[#This Row],[≤ 10 m (situation a à c)]],1,3)="OUI","(Situation a à c) h≤ 10 m"&amp;CHAR(10),IF(MID(REFERENCEMENT_FACADE[[#This Row],[≤ 9 m (situation a à c)]],1,3)="OUI","(Situation a à c) h≤ 9 m"&amp;CHAR(10),IF(MID(REFERENCEMENT_FACADE[[#This Row],[≤ 6 m (situation a à c)]],1,3)="OUI","(Situation a à c) h≤ 6 m"&amp;CHAR(10),"")))))))))),IF(MID(REFERENCEMENT_FACADE[[#This Row],[≤ 50 m (situation d)]],1,3)="OUI","(Situation d) h≤ 50 m",IF(MID(REFERENCEMENT_FACADE[[#This Row],[≤ 40 m (situation d)]],1,3)="OUI","(Situation d) h≤ 40 m",IF(MID(REFERENCEMENT_FACADE[[#This Row],[≤ 36 m (situation d)]],1,3)="OUI","(Situation d) h≤ 36 m",IF(MID(REFERENCEMENT_FACADE[[#This Row],[≤ 34 m (situation d)]],1,3)="OUI","(Situation d) h≤ 34 m",IF(MID(REFERENCEMENT_FACADE[[#This Row],[≤ 28 m (situation d)]],1,3)="OUI","(Situation d) h≤ 28 m",IF(MID(REFERENCEMENT_FACADE[[#This Row],[≤ 18 m (situation d)]],1,3)="OUI","(Situation d) h≤ 18 m",IF(MID(REFERENCEMENT_FACADE[[#This Row],[≤ 15 m (situation d)]],1,3)="OUI","(Situation d) h≤ 15 m",IF(MID(REFERENCEMENT_FACADE[[#This Row],[≤ 10 m (situation d)]],1,3)="OUI","(Situation d) h≤ 10 m",IF(MID(REFERENCEMENT_FACADE[[#This Row],[≤ 9 m (situation d)]],1,3)="OUI","(Situation d) h≤ 9 m",IF(MID(REFERENCEMENT_FACADE[[#This Row],[≤ 6 m (situation d)]],1,3)="OUI","(Situation d) h≤ 6 m",""))))))))))))</f>
        <v>(Situation a à c) h≤ 18 m
(Situation d) h≤ 10 m</v>
      </c>
      <c r="CM102" s="48" t="str">
        <f>IF(OR(RECH_HAUTEUR=FALSE,HAUT_VISEE="",SITUA_VISEE=""),REFERENCEMENT_FACADE[[#This Row],[Cas où rien n''est sélectionné en hauteur]],
IF((HAUT_VISEE&lt;=6),IF(OR(MID(SITUA_VISEE,1,1)="a",MID(SITUA_VISEE,1,1)="b",MID(SITUA_VISEE,1,1)="c"),REFERENCEMENT_FACADE[[#This Row],[≤ 6 m (a à c)]],REFERENCEMENT_FACADE[[#This Row],[≤ 6 m (d)]]),
IF(AND(6&lt;HAUT_VISEE,HAUT_VISEE&lt;=9),IF(OR(MID(SITUA_VISEE,1,1)="a",MID(SITUA_VISEE,1,1)="b",MID(SITUA_VISEE,1,1)="c"),REFERENCEMENT_FACADE[[#This Row],[≤ 9 m (a à c)]],REFERENCEMENT_FACADE[[#This Row],[≤ 9 m (d)]]),
IF(AND(9&lt;HAUT_VISEE,HAUT_VISEE&lt;=10),IF(OR(MID(SITUA_VISEE,1,1)="a",MID(SITUA_VISEE,1,1)="b",MID(SITUA_VISEE,1,1)="c"),REFERENCEMENT_FACADE[[#This Row],[≤ 10 m (a à c)]],REFERENCEMENT_FACADE[[#This Row],[≤ 10 m (d)]]),
IF(AND(10&lt;HAUT_VISEE,HAUT_VISEE&lt;=18),IF(OR(MID(SITUA_VISEE,1,1)="a",MID(SITUA_VISEE,1,1)="b",MID(SITUA_VISEE,1,1)="c"),REFERENCEMENT_FACADE[[#This Row],[≤ 18 m (a à c)]],REFERENCEMENT_FACADE[[#This Row],[≤ 18 m (d)]]),
IF(AND(18&lt;HAUT_VISEE,HAUT_VISEE&lt;=28),IF(OR(MID(SITUA_VISEE,1,1)="a",MID(SITUA_VISEE,1,1)="b",MID(SITUA_VISEE,1,1)="c"),REFERENCEMENT_FACADE[[#This Row],[≤ 28 m (a à c)]],REFERENCEMENT_FACADE[[#This Row],[≤ 28 m (d)]]),
IF(AND(28&lt;HAUT_VISEE,HAUT_VISEE&lt;=34),IF(OR(MID(SITUA_VISEE,1,1)="a",MID(SITUA_VISEE,1,1)="b",MID(SITUA_VISEE,1,1)="c"),REFERENCEMENT_FACADE[[#This Row],[≤ 34 m (a à c)]],REFERENCEMENT_FACADE[[#This Row],[≤ 34 m (d)]]),
IF(AND(34&lt;HAUT_VISEE,HAUT_VISEE&lt;=36),IF(OR(MID(SITUA_VISEE,1,1)="a",MID(SITUA_VISEE,1,1)="b",MID(SITUA_VISEE,1,1)="c"),REFERENCEMENT_FACADE[[#This Row],[≤ 36 m (a à c)]],REFERENCEMENT_FACADE[[#This Row],[≤ 36 m (d)]]),
IF(AND(36&lt;HAUT_VISEE,HAUT_VISEE&lt;=40),IF(OR(MID(SITUA_VISEE,1,1)="a",MID(SITUA_VISEE,1,1)="b",MID(SITUA_VISEE,1,1)="c"),REFERENCEMENT_FACADE[[#This Row],[≤ 40 m (a à c)]],REFERENCEMENT_FACADE[[#This Row],[≤ 40 m (d)]]),
IF(AND(40&lt;HAUT_VISEE,HAUT_VISEE&lt;=50),IF(OR(MID(SITUA_VISEE,1,1)="a",MID(SITUA_VISEE,1,1)="b",MID(SITUA_VISEE,1,1)="c"),REFERENCEMENT_FACADE[[#This Row],[≤ 50 m (a à c)]],REFERENCEMENT_FACADE[[#This Row],[≤ 50 m (d)]])))))))))))</f>
        <v>Nb : Le critère de recherche par hauteur n'étant pas coché ou les données (hauteur ou situation) n'étant pas saisies, l'utilisateur est alerté qu'il peut exister des limites de hauteurs et des dispositions particulières données dans le référentiel technique du procédé qui ne sont pas affichées. 
Le logiciel peut les faire apparaitre, pour ce faire : 
 - la case de recherche en fonction de la hauteur doit être cochée ;
 - les données de hauteur ET de situation du bâtiment doivent être saisies.</v>
      </c>
      <c r="CN102" s="117">
        <f ca="1">REFERENCEMENT_FACADE[[#This Row],[VALIDITE]]</f>
        <v>1</v>
      </c>
      <c r="CO102" s="48">
        <f>IF(RECH_SUPPORT=TRUE,IF(MID(REFERENCEMENT_FACADE[[#This Row],[Colonne support visé]],1,3)="OUI",1,IF(OR(MID(REFERENCEMENT_FACADE[[#This Row],[Colonne support visé]],1,3)="non",MID(REFERENCEMENT_FACADE[[#This Row],[Colonne support visé]],1,2)="SO"),0,0)),1)</f>
        <v>1</v>
      </c>
      <c r="CP102" s="48">
        <f>IF(RECH_HAUTEUR=FALSE,1,IF(AND(MID(REFERENCEMENT_FACADE[[#This Row],[Colonne situation visé]],1,3)="oui",HAUT_VISEE&lt;=REFERENCEMENT_FACADE[[#This Row],[LIMITATION DE HAUTEUR DE FACADE]],HAUT_VISEE&lt;&gt;"",SITUA_VISEE&lt;&gt;""),1,IF(MID(REFERENCEMENT_FACADE[[#This Row],[Colonne situation visé]],1,3)="non",0,"ERREUR")))</f>
        <v>1</v>
      </c>
      <c r="CQ102" s="48">
        <f>IF(RECH_CATEGORIE=FALSE,1,IF(REFERENCEMENT_FACADE[[#This Row],[Colonne catégorie visée]]="ERREUR",0,IF(AND(RECH_CATEGORIE=TRUE,MATCH(VALUE(LEFT(REFERENCEMENT_FACADE[[#This Row],[Colonne zone visée]],1)),LISTE_ZONE_SISMIQUE,0)&gt;=MATCH(ZONE_SIS_VISEE,LISTE_ZONE_SISMIQUE,0),MATCH(REFERENCEMENT_FACADE[[#This Row],[Colonne catégorie visée]],LISTE_CATEGORIE_BATIMENT,0)&gt;=MATCH(CATEG_VISEE,LISTE_CATEGORIE_BATIMENT,0)),1,0)))</f>
        <v>1</v>
      </c>
      <c r="CR102" s="48">
        <f ca="1">IF(REFERENCEMENT_FACADE[[#This Row],[Eligibilité procédé]]&lt;&gt;0,COUNTIF(REFERENCEMENT_FACADE[Eligibilité procédé],"&lt;="&amp;REFERENCEMENT_FACADE[[#This Row],[Eligibilité procédé]])-COUNTIF(REFERENCEMENT_FACADE[Eligibilité procédé],"=0"),ROWS(REFERENCEMENT_FACADE[Ordre]))</f>
        <v>79</v>
      </c>
      <c r="CS102" s="48">
        <f ca="1">IF(COUNTIF((REFERENCEMENT_FACADE[[#This Row],[Validité]:[zone de simicité]]),"&lt;&gt;"&amp;"")=SUM(REFERENCEMENT_FACADE[[#This Row],[Validité]:[zone de simicité]]),ROW(REFERENCEMENT_FACADE[[#This Row],[zone de simicité]]),"")</f>
        <v>102</v>
      </c>
      <c r="CT102" s="48" t="str">
        <f>CONCATENATE(REFERENCEMENT_FACADE[[#This Row],[TYPE DE DOCUMENT DE REFERENCE]]," ",REFERENCEMENT_FACADE[[#This Row],[REF]]," du procédé ",REFERENCEMENT_FACADE[[#This Row],[NOM COMMERCIAL DU PROCEDE]]," : vise la pose sur : ",IF(MID(REFERENCEMENT_FACADE[[#This Row],[COB (NF DTU 31.2)]],1,3)="OUI","COB (NF DTU 31.2) ; ",""),IF(MID(REFERENCEMENT_FACADE[[#This Row],[CLT (Sous AT/DTA)]],1,3)="OUI","CLT (Sous AT/DTA)) ; ",""),IF(MID(REFERENCEMENT_FACADE[[#This Row],[FOB (NF DTU 31.4)]],1,3)="OUI","FOB (NF DTU 31.4) ; ",""),IF(MID(REFERENCEMENT_FACADE[[#This Row],[FOB (Sous AT/DTA/ATEx)]],1,3)="OUI","FOB (Sous AT/DTA/ATEx) ; ",""),"pour une hauteur max de ",REFERENCEMENT_FACADE[[#This Row],[LIMITATION DE HAUTEUR DE FACADE]],"m")</f>
        <v>Appréciation Technique de Transition 20/023_v1 du procédé Cembrit® Planatural : vise la pose sur : COB (NF DTU 31.2) ; CLT (Sous AT/DTA)) ; pour une hauteur max de 18m</v>
      </c>
    </row>
    <row r="103" spans="1:98" s="5" customFormat="1" ht="216" x14ac:dyDescent="0.3">
      <c r="A103" s="141">
        <v>44427</v>
      </c>
      <c r="B103" s="43" t="s">
        <v>124</v>
      </c>
      <c r="C103" s="125" t="s">
        <v>137</v>
      </c>
      <c r="D103" s="43" t="s">
        <v>1710</v>
      </c>
      <c r="E103" s="43" t="s">
        <v>244</v>
      </c>
      <c r="F103" s="43" t="s">
        <v>68</v>
      </c>
      <c r="G103" s="44" t="s">
        <v>1416</v>
      </c>
      <c r="H103" s="86" t="s">
        <v>27</v>
      </c>
      <c r="I103" s="82" t="s">
        <v>9</v>
      </c>
      <c r="J103" s="38" t="s">
        <v>10</v>
      </c>
      <c r="K103" s="39" t="s">
        <v>10</v>
      </c>
      <c r="L103" s="68" t="str">
        <f>IF(REFERENCEMENT_FACADE[[#This Row],[Charpente bois (NF DTU 31.1)]]="OUI","SO",IF(OR(REFERENCEMENT_FACADE[[#This Row],[FOB (Sous AT/DTA/ATEx)]]="OUI",REFERENCEMENT_FACADE[[#This Row],[FOB (NF DTU 31.4)]]="OUI"),"OUI","SO"))</f>
        <v>SO</v>
      </c>
      <c r="M103" s="65" t="s">
        <v>9</v>
      </c>
      <c r="N103" s="43" t="s">
        <v>9</v>
      </c>
      <c r="O103" s="43" t="s">
        <v>9</v>
      </c>
      <c r="P103" s="43" t="s">
        <v>9</v>
      </c>
      <c r="Q103" s="43" t="s">
        <v>357</v>
      </c>
      <c r="R103" s="43" t="s">
        <v>357</v>
      </c>
      <c r="S103" s="43" t="s">
        <v>10</v>
      </c>
      <c r="T103" s="43" t="s">
        <v>10</v>
      </c>
      <c r="U103" s="43" t="s">
        <v>10</v>
      </c>
      <c r="V103" s="43" t="s">
        <v>10</v>
      </c>
      <c r="W103" s="44" t="s">
        <v>10</v>
      </c>
      <c r="X103" s="43" t="s">
        <v>9</v>
      </c>
      <c r="Y103" s="43" t="s">
        <v>357</v>
      </c>
      <c r="Z103" s="43" t="s">
        <v>357</v>
      </c>
      <c r="AA103" s="43" t="s">
        <v>10</v>
      </c>
      <c r="AB103" s="43" t="s">
        <v>10</v>
      </c>
      <c r="AC103" s="43" t="s">
        <v>10</v>
      </c>
      <c r="AD103" s="43" t="s">
        <v>10</v>
      </c>
      <c r="AE103" s="43" t="s">
        <v>10</v>
      </c>
      <c r="AF103" s="43" t="s">
        <v>10</v>
      </c>
      <c r="AG103" s="44" t="s">
        <v>10</v>
      </c>
      <c r="AH103" s="167" t="s">
        <v>339</v>
      </c>
      <c r="AI103" s="162"/>
      <c r="AJ103" s="120" t="s">
        <v>1715</v>
      </c>
      <c r="AK103" s="120" t="s">
        <v>1715</v>
      </c>
      <c r="AL103" s="120" t="s">
        <v>1715</v>
      </c>
      <c r="AM103" s="120" t="s">
        <v>1720</v>
      </c>
      <c r="AN103" s="120" t="s">
        <v>1720</v>
      </c>
      <c r="AO103" s="41"/>
      <c r="AP103" s="41"/>
      <c r="AQ103" s="41"/>
      <c r="AR103" s="41"/>
      <c r="AS103" s="41"/>
      <c r="AT103" s="120" t="s">
        <v>1715</v>
      </c>
      <c r="AU103" s="120" t="s">
        <v>1720</v>
      </c>
      <c r="AV103" s="120" t="s">
        <v>1720</v>
      </c>
      <c r="AW103" s="83"/>
      <c r="AX103" s="83"/>
      <c r="AY103" s="83"/>
      <c r="AZ103" s="83"/>
      <c r="BA103" s="83"/>
      <c r="BB103" s="83"/>
      <c r="BC103" s="83"/>
      <c r="BD103" s="84" t="s">
        <v>1408</v>
      </c>
      <c r="BE103" s="42">
        <v>4</v>
      </c>
      <c r="BF103" s="43">
        <v>4</v>
      </c>
      <c r="BG103" s="43">
        <v>4</v>
      </c>
      <c r="BH103" s="43">
        <v>1</v>
      </c>
      <c r="BI103" s="84"/>
      <c r="BJ103" s="40" t="s">
        <v>1394</v>
      </c>
      <c r="BK103" s="153" t="s">
        <v>152</v>
      </c>
      <c r="BL103" s="42">
        <v>0</v>
      </c>
      <c r="BM103" s="43" t="s">
        <v>51</v>
      </c>
      <c r="BN103" s="43" t="s">
        <v>238</v>
      </c>
      <c r="BO103" s="43" t="s">
        <v>514</v>
      </c>
      <c r="BP103" s="129" t="s">
        <v>83</v>
      </c>
      <c r="BQ103" s="81">
        <v>44105</v>
      </c>
      <c r="BR103" s="81">
        <v>45931</v>
      </c>
      <c r="BS103" s="123">
        <f ca="1">+(REFERENCEMENT_FACADE[[#This Row],[AVIS LIMITE AU / VALIDITE]]&gt;=TODAY())*1</f>
        <v>1</v>
      </c>
      <c r="BT103" s="43" t="s">
        <v>27</v>
      </c>
      <c r="BU103" s="43" t="str">
        <f ca="1">IF(REFERENCEMENT_FACADE[[#This Row],[ -&gt; AT/DTA : Sur liste verte C2p (OUI/NON)
-&gt; ATex (Avis favorable / Avis défavorable)
-&gt; Autre : SO]]&lt;&gt;"",IF(AND(OR(REFERENCEMENT_FACADE[[#This Row],[ -&gt; AT/DTA : Sur liste verte C2p (OUI/NON)
-&gt; ATex (Avis favorable / Avis défavorable)
-&gt; Autre : SO]]="OUI",REFERENCEMENT_FACADE[[#This Row],[ -&gt; AT/DTA : Sur liste verte C2p (OUI/NON)
-&gt; ATex (Avis favorable / Avis défavorable)
-&gt; Autre : SO]]="FAVORABLE",REFERENCEMENT_FACADE[[#This Row],[ -&gt; AT/DTA : Sur liste verte C2p (OUI/NON)
-&gt; ATex (Avis favorable / Avis défavorable)
-&gt; Autre : SO]]="SO
(DTU)",REFERENCEMENT_FACADE[[#This Row],[ -&gt; AT/DTA : Sur liste verte C2p (OUI/NON)
-&gt; ATex (Avis favorable / Avis défavorable)
-&gt; Autre : SO]]="SO 
(RECO -RAGE)",REFERENCEMENT_FACADE[[#This Row],[ -&gt; AT/DTA : Sur liste verte C2p (OUI/NON)
-&gt; ATex (Avis favorable / Avis défavorable)
-&gt; Autre : SO]]="OUI AVEC UN SUIVI DU RETOUR D'EXPERIENCE",
REFERENCEMENT_FACADE[[#This Row],[ -&gt; AT/DTA : Sur liste verte C2p (OUI/NON)
-&gt; ATex (Avis favorable / Avis défavorable)
-&gt; Autre : SO]]="SO 
(RP)"),REFERENCEMENT_FACADE[[#This Row],[VALIDITE]]=1),"TC",IF(REFERENCEMENT_FACADE[[#This Row],[VALIDITE]]=0,"TNC"&amp;CHAR(10)&amp;"(L'évaluation technique n'est plus valide)",IF(REFERENCEMENT_FACADE[[#This Row],[TYPE DE DOCUMENT DE REFERENCE]]="Appréciation Technique de Transition","TNC"&amp;CHAR(10)&amp;"(Les Appréciations Techniques de Transition ne sont pas reconnues en technique courante)",IF(REFERENCEMENT_FACADE[[#This Row],[ -&gt; AT/DTA : Sur liste verte C2p (OUI/NON)
-&gt; ATex (Avis favorable / Avis défavorable)
-&gt; Autre : SO]]="NON (EVALUATION RECENTE)","TNC"&amp;CHAR(10)&amp;"(Non sur liste verte de la C2p à date de référencement / EVALUATION RECENTE)","TNC"&amp;CHAR(10)&amp;"(N'est pas sur liste verte de la C2p à date du référencement)")))))</f>
        <v>TNC
(Les Appréciations Techniques de Transition ne sont pas reconnues en technique courante)</v>
      </c>
      <c r="BV103" s="44" t="s">
        <v>1380</v>
      </c>
      <c r="BW103" s="137"/>
      <c r="BX103" s="138"/>
      <c r="BY103" s="44"/>
      <c r="BZ103" s="57" t="s">
        <v>656</v>
      </c>
      <c r="CA103" s="134" t="s">
        <v>548</v>
      </c>
      <c r="CB103" s="136"/>
      <c r="CC103" s="48" t="str">
        <f>IF(OR(REFERENCEMENT_FACADE[[#This Row],[TYPE DE DOCUMENT DE REFERENCE]]="Document Technique d'Application (DTA)",REFERENCEMENT_FACADE[[#This Row],[TYPE DE DOCUMENT DE REFERENCE]]="Avis Technique"),CONCATENATE("https://evaluation.cstb.fr/fr/avis-technique/detail/",SUBSTITUTE(REFERENCEMENT_FACADE[[#This Row],[REF]],"/","-"),"/"),IF(REFERENCEMENT_FACADE[[#This Row],[TYPE DE DOCUMENT DE REFERENCE]]=("Appréciation Technique d'Expérimentation (ATEx cas a)"),CONCATENATE("https://evaluation.cstb.fr/fr/appreciation-technique-expertise-atex/detail/",SUBSTITUTE(REFERENCEMENT_FACADE[[#This Row],[REF]],"_","-"),"/"),CONCATENATE("https://evaluation.cstb.fr/fr/appreciation-technique-transition-att/download/att-",SUBSTITUTE(SUBSTITUTE(REFERENCEMENT_FACADE[[#This Row],[REF]],"/","-"),"_","-"),"/")))</f>
        <v>https://evaluation.cstb.fr/fr/appreciation-technique-transition-att/download/att-20-011-v1/</v>
      </c>
      <c r="CD103" s="48"/>
      <c r="CE103" s="48" t="str">
        <f>CONCATENATE(IF(REFERENCEMENT_FACADE[[#This Row],[Ancienne version]]=""," ",CONCATENATE(IF(OR(REFERENCEMENT_FACADE[[#This Row],[TYPE DE DOCUMENT DE REFERENCE]]="Avis Technique",REFERENCEMENT_FACADE[[#This Row],[TYPE DE DOCUMENT DE REFERENCE]]="ATEx"),"L'","Le "),REFERENCEMENT_FACADE[[#This Row],[TYPE DE DOCUMENT DE REFERENCE]]," n°",REFERENCEMENT_FACADE[[#This Row],[REF]]," annule et remplace ",IF(OR(REFERENCEMENT_FACADE[[#This Row],[TYPE DE DOCUMENT DE REFERENCE]]="Avis Technique",REFERENCEMENT_FACADE[[#This Row],[TYPE DE DOCUMENT DE REFERENCE]]="ATEx"),"l' ","le "),REFERENCEMENT_FACADE[[#This Row],[TYPE DE DOCUMENT DE REFERENCE]]," n° ",REFERENCEMENT_FACADE[[#This Row],[Ancienne version]])),
IF(AND(REFERENCEMENT_FACADE[[#This Row],[Ancienne version]]&lt;&gt;"",REFERENCEMENT_FACADE[[#This Row],[ -&gt; AT/DTA : Sur liste verte C2p (OUI/NON)
-&gt; ATex (Avis favorable / Avis défavorable)
-&gt; Autre : SO]]="OUI"),CHAR(10),""),
IF(REFERENCEMENT_FACADE[[#This Row],[ -&gt; AT/DTA : Sur liste verte C2p (OUI/NON)
-&gt; ATex (Avis favorable / Avis défavorable)
-&gt; Autre : SO]]="OUI","Sur liste verte de la C2p à la date du référencement",""))</f>
        <v xml:space="preserve"> </v>
      </c>
      <c r="CF103" s="48" t="str">
        <f>IF((SUPP_VISE=LISTES!$Q$2),REFERENCEMENT_FACADE[[#This Row],[Charpente bois (NF DTU 31.1)]],
IF((SUPP_VISE=LISTES!$Q$3),REFERENCEMENT_FACADE[[#This Row],[COB (NF DTU 31.2)]],
IF((SUPP_VISE=LISTES!$Q$4),REFERENCEMENT_FACADE[[#This Row],[FOB (NF DTU 31.4)]],
IF((SUPP_VISE=LISTES!$Q$5),REFERENCEMENT_FACADE[[#This Row],[FOB (Sous AT/DTA/ATEx)]],
IF((SUPP_VISE=LISTES!$Q$6),REFERENCEMENT_FACADE[[#This Row],[FOB (NF DTU 31.4 et/ou Sous AT/DTA/Atex)]],
IF((SUPP_VISE=LISTES!$Q$7),REFERENCEMENT_FACADE[[#This Row],[CLT (Sous AT/DTA)]],"ERREUR"))))))</f>
        <v>ERREUR</v>
      </c>
      <c r="CG103" s="48" t="str">
        <f>IF((HAUT_VISEE&lt;=6),IF(OR(MID(SITUA_VISEE,1,1)="a",MID(SITUA_VISEE,1,1)="b",MID(SITUA_VISEE,1,1)="c"),REFERENCEMENT_FACADE[[#This Row],[≤ 6 m (situation a à c)]],REFERENCEMENT_FACADE[[#This Row],[≤ 6 m (situation d)]]),
IF(AND(6&lt;HAUT_VISEE,HAUT_VISEE&lt;=9),IF(OR(MID(SITUA_VISEE,1,1)="a",MID(SITUA_VISEE,1,1)="b",MID(SITUA_VISEE,1,1)="c"),REFERENCEMENT_FACADE[[#This Row],[≤ 9 m (situation a à c)]],REFERENCEMENT_FACADE[[#This Row],[≤ 9 m (situation d)]]),
IF(AND(9&lt;HAUT_VISEE,HAUT_VISEE&lt;=10),IF(OR(MID(SITUA_VISEE,1,1)="a",MID(SITUA_VISEE,1,1)="b",MID(SITUA_VISEE,1,1)="c"),REFERENCEMENT_FACADE[[#This Row],[≤ 10 m (situation a à c)]],REFERENCEMENT_FACADE[[#This Row],[≤ 10 m (situation d)]]),
IF(AND(10&lt;HAUT_VISEE,HAUT_VISEE&lt;=18),IF(OR(MID(SITUA_VISEE,1,1)="a",MID(SITUA_VISEE,1,1)="b",MID(SITUA_VISEE,1,1)="c"),REFERENCEMENT_FACADE[[#This Row],[≤ 15 m (situation a à c)]],REFERENCEMENT_FACADE[[#This Row],[≤ 15 m (situation d)]]),
IF(AND(10&lt;HAUT_VISEE,HAUT_VISEE&lt;=18),IF(OR(MID(SITUA_VISEE,1,1)="a",MID(SITUA_VISEE,1,1)="b",MID(SITUA_VISEE,1,1)="c"),REFERENCEMENT_FACADE[[#This Row],[≤ 18 m (situation a à c)]],REFERENCEMENT_FACADE[[#This Row],[≤ 18 m (situation d)]]),
IF(AND(18&lt;HAUT_VISEE,HAUT_VISEE&lt;=28),IF(OR(MID(SITUA_VISEE,1,1)="a",MID(SITUA_VISEE,1,1)="b",MID(SITUA_VISEE,1,1)="c"),REFERENCEMENT_FACADE[[#This Row],[≤ 28 m (situation a à c)]],REFERENCEMENT_FACADE[[#This Row],[≤ 28 m (situation d)]]),
IF(AND(28&lt;HAUT_VISEE,HAUT_VISEE&lt;=34),IF(OR(MID(SITUA_VISEE,1,1)="a",MID(SITUA_VISEE,1,1)="b",MID(SITUA_VISEE,1,1)="c"),REFERENCEMENT_FACADE[[#This Row],[≤ 34 m (situation a à c)]],REFERENCEMENT_FACADE[[#This Row],[≤ 34 m (situation d)]]),
IF(AND(34&lt;HAUT_VISEE,HAUT_VISEE&lt;=36),IF(OR(MID(SITUA_VISEE,1,1)="a",MID(SITUA_VISEE,1,1)="b",MID(SITUA_VISEE,1,1)="c"),REFERENCEMENT_FACADE[[#This Row],[≤ 36 m (situation a à c)]],REFERENCEMENT_FACADE[[#This Row],[≤ 36 m (situation d)]]),
IF(AND(36&lt;HAUT_VISEE,HAUT_VISEE&lt;=40),IF(OR(MID(SITUA_VISEE,1,1)="a",MID(SITUA_VISEE,1,1)="b",MID(SITUA_VISEE,1,1)="c"),REFERENCEMENT_FACADE[[#This Row],[≤ 40 m (situation a à c)]],REFERENCEMENT_FACADE[[#This Row],[≤ 40 m (situation d)]]),
IF(AND(40&lt;HAUT_VISEE,HAUT_VISEE&lt;=50),IF(OR(MID(SITUA_VISEE,1,1)="a",MID(SITUA_VISEE,1,1)="b",MID(SITUA_VISEE,1,1)="c"),REFERENCEMENT_FACADE[[#This Row],[≤ 50 m (situation a à c)]],REFERENCEMENT_FACADE[[#This Row],[≤ 50 m (situation d)]]),"ERREUR"))))))))))</f>
        <v>OUI</v>
      </c>
      <c r="CH103" s="48">
        <f>IF(MID(SITUA_VISEE,1,1)="d",
IF(MID(REFERENCEMENT_FACADE[[#This Row],[≤ 50 m (situation d)]],1,3)="OUI",50,IF(MID(REFERENCEMENT_FACADE[[#This Row],[≤ 40 m (situation d)]],1,3)="OUI",40,IF(MID(REFERENCEMENT_FACADE[[#This Row],[≤ 36 m (situation d)]],1,3)="OUI",36,IF(MID(REFERENCEMENT_FACADE[[#This Row],[≤ 34 m (situation d)]],1,3)="OUI",34,IF(MID(REFERENCEMENT_FACADE[[#This Row],[≤ 28 m (situation d)]],1,3)="OUI",28,IF(MID(REFERENCEMENT_FACADE[[#This Row],[≤ 18 m (situation d)]],1,3)="OUI",18,IF(MID(REFERENCEMENT_FACADE[[#This Row],[≤ 15 m (situation d)]],1,3)="OUI",15,IF(MID(REFERENCEMENT_FACADE[[#This Row],[≤ 10 m (situation d)]],1,3)="OUI",10,IF(MID(REFERENCEMENT_FACADE[[#This Row],[≤ 9 m (situation d)]],1,3)="OUI",9,IF(MID(REFERENCEMENT_FACADE[[#This Row],[≤ 6 m (situation d)]],1,3)="OUI",6,"")))))))))),
IF(MID(REFERENCEMENT_FACADE[[#This Row],[≤ 50 m (situation a à c)]],1,3)="OUI",50,IF(MID(REFERENCEMENT_FACADE[[#This Row],[≤ 40 m (situation a à c)]],1,3)="OUI",40,IF(MID(REFERENCEMENT_FACADE[[#This Row],[≤ 36 m (situation a à c)]],1,3)="OUI",36,IF(MID(REFERENCEMENT_FACADE[[#This Row],[≤ 34 m (situation a à c)]],1,3)="OUI",34,IF(MID(REFERENCEMENT_FACADE[[#This Row],[≤ 28 m (situation a à c)]],1,3)="OUI",28,IF(MID(REFERENCEMENT_FACADE[[#This Row],[≤ 18 m (situation a à c)]],1,3)="OUI",18,IF(MID(REFERENCEMENT_FACADE[[#This Row],[≤ 15 m (situation a à c)]],1,3)="OUI",15,IF(MID(REFERENCEMENT_FACADE[[#This Row],[≤ 10 m (situation a à c)]],1,3)="OUI",10,IF(MID(REFERENCEMENT_FACADE[[#This Row],[≤ 9 m (situation a à c)]],1,3)="OUI",9,IF(MID(REFERENCEMENT_FACADE[[#This Row],[≤ 6 m (situation a à c)]],1,3)="OUI",6,"")))))))))))</f>
        <v>18</v>
      </c>
      <c r="CI103" s="48" t="str">
        <f>IF(RECH_CATEGORIE=TRUE,IF((CATEG_VISEE=LISTES!$O$2),REFERENCEMENT_FACADE[[#This Row],[I]],
IF((CATEG_VISEE=LISTES!$O$3),REFERENCEMENT_FACADE[[#This Row],[II]],
IF((CATEG_VISEE=LISTES!$O$4),REFERENCEMENT_FACADE[[#This Row],[III]],
IF((CATEG_VISEE=LISTES!$O$5),REFERENCEMENT_FACADE[[#This Row],[IV]],"ERREUR")))),
REFERENCEMENT_FACADE[[#This Row],[I]]&amp;CHAR(10)&amp;REFERENCEMENT_FACADE[[#This Row],[II]]&amp;CHAR(10)&amp;REFERENCEMENT_FACADE[[#This Row],[III]]&amp;CHAR(10)&amp;REFERENCEMENT_FACADE[[#This Row],[IV]])</f>
        <v>4
4
4
1</v>
      </c>
      <c r="CJ103" s="48" t="str">
        <f>IF(RECH_CATEGORIE=TRUE,IF(OR(REFERENCEMENT_FACADE[[#This Row],[I]]="NC",REFERENCEMENT_FACADE[[#This Row],[II]]="NC",REFERENCEMENT_FACADE[[#This Row],[III]]="NC",REFERENCEMENT_FACADE[[#This Row],[IV]]="NC"),"ERREUR",IF(MID(ZONE_SIS_VISEE,1,1)&lt;=MID(REFERENCEMENT_FACADE[[#This Row],[IV]],1,1),REFERENCEMENT_FACADE[[#Headers],[IV]],IF(MID(ZONE_SIS_VISEE,1,1)&lt;=MID(REFERENCEMENT_FACADE[[#This Row],[III]],1,1),REFERENCEMENT_FACADE[[#Headers],[III]],IF(MID(ZONE_SIS_VISEE,1,1)&lt;=MID(REFERENCEMENT_FACADE[[#This Row],[II]],1,1),REFERENCEMENT_FACADE[[#Headers],[II]],IF(MID(ZONE_SIS_VISEE,1,1)&lt;=MID(REFERENCEMENT_FACADE[[#This Row],[I]],1,1),REFERENCEMENT_FACADE[[#Headers],[I]],""))))),
REFERENCEMENT_FACADE[[#Headers],[I]]&amp;CHAR(10)&amp;REFERENCEMENT_FACADE[[#Headers],[II]]&amp;CHAR(10)&amp;REFERENCEMENT_FACADE[[#Headers],[III]]&amp;CHAR(10)&amp;REFERENCEMENT_FACADE[[#Headers],[IV]])</f>
        <v>I
II
III
IV</v>
      </c>
      <c r="CK103" s="48" t="str">
        <f>CONCATENATE(IF(MID(REFERENCEMENT_FACADE[[#This Row],[Charpente bois (NF DTU 31.1)]],1,3)="oui",LISTES!$Q$2,""),IF(AND(MID(REFERENCEMENT_FACADE[[#This Row],[COB (NF DTU 31.2)]],1,3)="oui",MID(REFERENCEMENT_FACADE[[#This Row],[Charpente bois (NF DTU 31.1)]],1,3)="oui")," / ",""),IF(MID(REFERENCEMENT_FACADE[[#This Row],[COB (NF DTU 31.2)]],1,3)="oui",LISTES!$Q$3,""),IF(OR(AND(MID(REFERENCEMENT_FACADE[[#This Row],[COB (NF DTU 31.2)]],1,3)="oui",MID(REFERENCEMENT_FACADE[[#This Row],[FOB (NF DTU 31.4)]],1,3)="oui"),AND(MID(REFERENCEMENT_FACADE[[#This Row],[COB (NF DTU 31.2)]],1,3)="oui",MID(REFERENCEMENT_FACADE[[#This Row],[CLT (Sous AT/DTA)]],1,3)="oui"))," / ",""),IF(MID(REFERENCEMENT_FACADE[[#This Row],[FOB (NF DTU 31.4)]],1,3)="oui",LISTES!$Q$4,""),IF(AND(MID(REFERENCEMENT_FACADE[[#This Row],[CLT (Sous AT/DTA)]],1,3)="oui",MID(REFERENCEMENT_FACADE[[#This Row],[FOB (NF DTU 31.4)]],1,3)="oui")," / ",""),IF(MID(REFERENCEMENT_FACADE[[#This Row],[CLT (Sous AT/DTA)]],1,3)="oui",LISTES!$Q$7,IF(MID(REFERENCEMENT_FACADE[[#This Row],[FOB (Sous AT/DTA/ATEx)]],1,3)="oui",LISTES!$Q$5,"")))</f>
        <v>COB (NF DTU 31.2) / CLT (Sous AT/DTA)</v>
      </c>
      <c r="CL103" s="48" t="str">
        <f>IF(AND(RECH_HAUTEUR=TRUE,HAUT_VISEE&lt;&gt;"",SITUA_VISEE&lt;&gt;""),IF(MID(SITUA_VISEE,1,1)="d",
IF(MID(REFERENCEMENT_FACADE[[#This Row],[≤ 50 m (situation d)]],1,3)="OUI","≤ 50 m",IF(MID(REFERENCEMENT_FACADE[[#This Row],[≤ 40 m (situation d)]],1,3)="OUI","≤ 40 m",IF(MID(REFERENCEMENT_FACADE[[#This Row],[≤ 36 m (situation d)]],1,3)="OUI","≤ 36 m",IF(MID(REFERENCEMENT_FACADE[[#This Row],[≤ 34 m (situation d)]],1,3)="OUI","≤ 34 m",IF(MID(REFERENCEMENT_FACADE[[#This Row],[≤ 28 m (situation d)]],1,3)="OUI","≤ 28 m",IF(MID(REFERENCEMENT_FACADE[[#This Row],[≤ 18 m (situation d)]],1,3)="OUI","≤ 18 m",IF(MID(REFERENCEMENT_FACADE[[#This Row],[≤ 15 m (situation d)]],1,3)="OUI","≤ 15 m",IF(MID(REFERENCEMENT_FACADE[[#This Row],[≤ 10 m (situation d)]],1,3)="OUI","≤ 10 m",IF(MID(REFERENCEMENT_FACADE[[#This Row],[≤ 9 m (situation d)]],1,3)="OUI","≤ 9 m",IF(MID(REFERENCEMENT_FACADE[[#This Row],[≤ 6 m (situation d)]],1,3)="OUI","≤ 6 m","")))))))))),
IF(MID(REFERENCEMENT_FACADE[[#This Row],[≤ 50 m (situation a à c)]],1,3)="OUI","≤ 50 m",IF(MID(REFERENCEMENT_FACADE[[#This Row],[≤ 40 m (situation a à c)]],1,3)="OUI","≤ 40 m",IF(MID(REFERENCEMENT_FACADE[[#This Row],[≤ 36 m (situation a à c)]],1,3)="OUI","≤ 36 m",IF(MID(REFERENCEMENT_FACADE[[#This Row],[≤ 34 m (situation a à c)]],1,3)="OUI","≤ 34 m",IF(MID(REFERENCEMENT_FACADE[[#This Row],[≤ 28 m (situation a à c)]],1,3)="OUI","≤ 28 m",IF(MID(REFERENCEMENT_FACADE[[#This Row],[≤ 18 m (situation a à c)]],1,3)="OUI","≤ 18 m",IF(MID(REFERENCEMENT_FACADE[[#This Row],[≤ 15 m (situation a à c)]],1,3)="OUI","≤ 15 m",IF(MID(REFERENCEMENT_FACADE[[#This Row],[≤ 10 m (situation a à c)]],1,3)="OUI","≤ 10 m",IF(MID(REFERENCEMENT_FACADE[[#This Row],[≤ 9 m (situation a à c)]],1,3)="OUI","≤ 9 m",IF(MID(REFERENCEMENT_FACADE[[#This Row],[≤ 6 m (situation a à c)]],1,3)="OUI","≤ 6 m",""))))))))))),
CONCATENATE(IF(MID(REFERENCEMENT_FACADE[[#This Row],[≤ 50 m (situation a à c)]],1,3)="OUI","(Situation a à c) h≤ 50 m"&amp;CHAR(10),IF(MID(REFERENCEMENT_FACADE[[#This Row],[≤ 40 m (situation a à c)]],1,3)="OUI","(Situation a à c) h≤ 40 m"&amp;CHAR(10),IF(MID(REFERENCEMENT_FACADE[[#This Row],[≤ 36 m (situation a à c)]],1,3)="OUI","(Situation a à c) h≤ 36 m"&amp;CHAR(10),IF(MID(REFERENCEMENT_FACADE[[#This Row],[≤ 34 m (situation a à c)]],1,3)="OUI","(Situation a à c) h≤ 34 m"&amp;CHAR(10),IF(MID(REFERENCEMENT_FACADE[[#This Row],[≤ 28 m (situation a à c)]],1,3)="OUI","(Situation a à c) h≤ 28 m"&amp;CHAR(10),IF(MID(REFERENCEMENT_FACADE[[#This Row],[≤ 18 m (situation a à c)]],1,3)="OUI","(Situation a à c) h≤ 18 m"&amp;CHAR(10),IF(MID(REFERENCEMENT_FACADE[[#This Row],[≤ 15 m (situation a à c)]],1,3)="OUI","(Situation a à c) h≤ 15 m"&amp;CHAR(10),IF(MID(REFERENCEMENT_FACADE[[#This Row],[≤ 10 m (situation a à c)]],1,3)="OUI","(Situation a à c) h≤ 10 m"&amp;CHAR(10),IF(MID(REFERENCEMENT_FACADE[[#This Row],[≤ 9 m (situation a à c)]],1,3)="OUI","(Situation a à c) h≤ 9 m"&amp;CHAR(10),IF(MID(REFERENCEMENT_FACADE[[#This Row],[≤ 6 m (situation a à c)]],1,3)="OUI","(Situation a à c) h≤ 6 m"&amp;CHAR(10),"")))))))))),IF(MID(REFERENCEMENT_FACADE[[#This Row],[≤ 50 m (situation d)]],1,3)="OUI","(Situation d) h≤ 50 m",IF(MID(REFERENCEMENT_FACADE[[#This Row],[≤ 40 m (situation d)]],1,3)="OUI","(Situation d) h≤ 40 m",IF(MID(REFERENCEMENT_FACADE[[#This Row],[≤ 36 m (situation d)]],1,3)="OUI","(Situation d) h≤ 36 m",IF(MID(REFERENCEMENT_FACADE[[#This Row],[≤ 34 m (situation d)]],1,3)="OUI","(Situation d) h≤ 34 m",IF(MID(REFERENCEMENT_FACADE[[#This Row],[≤ 28 m (situation d)]],1,3)="OUI","(Situation d) h≤ 28 m",IF(MID(REFERENCEMENT_FACADE[[#This Row],[≤ 18 m (situation d)]],1,3)="OUI","(Situation d) h≤ 18 m",IF(MID(REFERENCEMENT_FACADE[[#This Row],[≤ 15 m (situation d)]],1,3)="OUI","(Situation d) h≤ 15 m",IF(MID(REFERENCEMENT_FACADE[[#This Row],[≤ 10 m (situation d)]],1,3)="OUI","(Situation d) h≤ 10 m",IF(MID(REFERENCEMENT_FACADE[[#This Row],[≤ 9 m (situation d)]],1,3)="OUI","(Situation d) h≤ 9 m",IF(MID(REFERENCEMENT_FACADE[[#This Row],[≤ 6 m (situation d)]],1,3)="OUI","(Situation d) h≤ 6 m",""))))))))))))</f>
        <v>(Situation a à c) h≤ 18 m
(Situation d) h≤ 10 m</v>
      </c>
      <c r="CM103" s="48" t="str">
        <f>IF(OR(RECH_HAUTEUR=FALSE,HAUT_VISEE="",SITUA_VISEE=""),REFERENCEMENT_FACADE[[#This Row],[Cas où rien n''est sélectionné en hauteur]],
IF((HAUT_VISEE&lt;=6),IF(OR(MID(SITUA_VISEE,1,1)="a",MID(SITUA_VISEE,1,1)="b",MID(SITUA_VISEE,1,1)="c"),REFERENCEMENT_FACADE[[#This Row],[≤ 6 m (a à c)]],REFERENCEMENT_FACADE[[#This Row],[≤ 6 m (d)]]),
IF(AND(6&lt;HAUT_VISEE,HAUT_VISEE&lt;=9),IF(OR(MID(SITUA_VISEE,1,1)="a",MID(SITUA_VISEE,1,1)="b",MID(SITUA_VISEE,1,1)="c"),REFERENCEMENT_FACADE[[#This Row],[≤ 9 m (a à c)]],REFERENCEMENT_FACADE[[#This Row],[≤ 9 m (d)]]),
IF(AND(9&lt;HAUT_VISEE,HAUT_VISEE&lt;=10),IF(OR(MID(SITUA_VISEE,1,1)="a",MID(SITUA_VISEE,1,1)="b",MID(SITUA_VISEE,1,1)="c"),REFERENCEMENT_FACADE[[#This Row],[≤ 10 m (a à c)]],REFERENCEMENT_FACADE[[#This Row],[≤ 10 m (d)]]),
IF(AND(10&lt;HAUT_VISEE,HAUT_VISEE&lt;=18),IF(OR(MID(SITUA_VISEE,1,1)="a",MID(SITUA_VISEE,1,1)="b",MID(SITUA_VISEE,1,1)="c"),REFERENCEMENT_FACADE[[#This Row],[≤ 18 m (a à c)]],REFERENCEMENT_FACADE[[#This Row],[≤ 18 m (d)]]),
IF(AND(18&lt;HAUT_VISEE,HAUT_VISEE&lt;=28),IF(OR(MID(SITUA_VISEE,1,1)="a",MID(SITUA_VISEE,1,1)="b",MID(SITUA_VISEE,1,1)="c"),REFERENCEMENT_FACADE[[#This Row],[≤ 28 m (a à c)]],REFERENCEMENT_FACADE[[#This Row],[≤ 28 m (d)]]),
IF(AND(28&lt;HAUT_VISEE,HAUT_VISEE&lt;=34),IF(OR(MID(SITUA_VISEE,1,1)="a",MID(SITUA_VISEE,1,1)="b",MID(SITUA_VISEE,1,1)="c"),REFERENCEMENT_FACADE[[#This Row],[≤ 34 m (a à c)]],REFERENCEMENT_FACADE[[#This Row],[≤ 34 m (d)]]),
IF(AND(34&lt;HAUT_VISEE,HAUT_VISEE&lt;=36),IF(OR(MID(SITUA_VISEE,1,1)="a",MID(SITUA_VISEE,1,1)="b",MID(SITUA_VISEE,1,1)="c"),REFERENCEMENT_FACADE[[#This Row],[≤ 36 m (a à c)]],REFERENCEMENT_FACADE[[#This Row],[≤ 36 m (d)]]),
IF(AND(36&lt;HAUT_VISEE,HAUT_VISEE&lt;=40),IF(OR(MID(SITUA_VISEE,1,1)="a",MID(SITUA_VISEE,1,1)="b",MID(SITUA_VISEE,1,1)="c"),REFERENCEMENT_FACADE[[#This Row],[≤ 40 m (a à c)]],REFERENCEMENT_FACADE[[#This Row],[≤ 40 m (d)]]),
IF(AND(40&lt;HAUT_VISEE,HAUT_VISEE&lt;=50),IF(OR(MID(SITUA_VISEE,1,1)="a",MID(SITUA_VISEE,1,1)="b",MID(SITUA_VISEE,1,1)="c"),REFERENCEMENT_FACADE[[#This Row],[≤ 50 m (a à c)]],REFERENCEMENT_FACADE[[#This Row],[≤ 50 m (d)]])))))))))))</f>
        <v>Nb : Le critère de recherche par hauteur n'étant pas coché ou les données (hauteur ou situation) n'étant pas saisies, l'utilisateur est alerté qu'il peut exister des limites de hauteurs et des dispositions particulières données dans le référentiel technique du procédé qui ne sont pas affichées. 
Le logiciel peut les faire apparaitre, pour ce faire : 
 - la case de recherche en fonction de la hauteur doit être cochée ;
 - les données de hauteur ET de situation du bâtiment doivent être saisies.</v>
      </c>
      <c r="CN103" s="117">
        <f ca="1">REFERENCEMENT_FACADE[[#This Row],[VALIDITE]]</f>
        <v>1</v>
      </c>
      <c r="CO103" s="48">
        <f>IF(RECH_SUPPORT=TRUE,IF(MID(REFERENCEMENT_FACADE[[#This Row],[Colonne support visé]],1,3)="OUI",1,IF(OR(MID(REFERENCEMENT_FACADE[[#This Row],[Colonne support visé]],1,3)="non",MID(REFERENCEMENT_FACADE[[#This Row],[Colonne support visé]],1,2)="SO"),0,0)),1)</f>
        <v>1</v>
      </c>
      <c r="CP103" s="48">
        <f>IF(RECH_HAUTEUR=FALSE,1,IF(AND(MID(REFERENCEMENT_FACADE[[#This Row],[Colonne situation visé]],1,3)="oui",HAUT_VISEE&lt;=REFERENCEMENT_FACADE[[#This Row],[LIMITATION DE HAUTEUR DE FACADE]],HAUT_VISEE&lt;&gt;"",SITUA_VISEE&lt;&gt;""),1,IF(MID(REFERENCEMENT_FACADE[[#This Row],[Colonne situation visé]],1,3)="non",0,"ERREUR")))</f>
        <v>1</v>
      </c>
      <c r="CQ103" s="48">
        <f>IF(RECH_CATEGORIE=FALSE,1,IF(REFERENCEMENT_FACADE[[#This Row],[Colonne catégorie visée]]="ERREUR",0,IF(AND(RECH_CATEGORIE=TRUE,MATCH(VALUE(LEFT(REFERENCEMENT_FACADE[[#This Row],[Colonne zone visée]],1)),LISTE_ZONE_SISMIQUE,0)&gt;=MATCH(ZONE_SIS_VISEE,LISTE_ZONE_SISMIQUE,0),MATCH(REFERENCEMENT_FACADE[[#This Row],[Colonne catégorie visée]],LISTE_CATEGORIE_BATIMENT,0)&gt;=MATCH(CATEG_VISEE,LISTE_CATEGORIE_BATIMENT,0)),1,0)))</f>
        <v>1</v>
      </c>
      <c r="CR103" s="48">
        <f ca="1">IF(REFERENCEMENT_FACADE[[#This Row],[Eligibilité procédé]]&lt;&gt;0,COUNTIF(REFERENCEMENT_FACADE[Eligibilité procédé],"&lt;="&amp;REFERENCEMENT_FACADE[[#This Row],[Eligibilité procédé]])-COUNTIF(REFERENCEMENT_FACADE[Eligibilité procédé],"=0"),ROWS(REFERENCEMENT_FACADE[Ordre]))</f>
        <v>80</v>
      </c>
      <c r="CS103" s="48">
        <f ca="1">IF(COUNTIF((REFERENCEMENT_FACADE[[#This Row],[Validité]:[zone de simicité]]),"&lt;&gt;"&amp;"")=SUM(REFERENCEMENT_FACADE[[#This Row],[Validité]:[zone de simicité]]),ROW(REFERENCEMENT_FACADE[[#This Row],[zone de simicité]]),"")</f>
        <v>103</v>
      </c>
      <c r="CT103" s="48" t="str">
        <f>CONCATENATE(REFERENCEMENT_FACADE[[#This Row],[TYPE DE DOCUMENT DE REFERENCE]]," ",REFERENCEMENT_FACADE[[#This Row],[REF]]," du procédé ",REFERENCEMENT_FACADE[[#This Row],[NOM COMMERCIAL DU PROCEDE]]," : vise la pose sur : ",IF(MID(REFERENCEMENT_FACADE[[#This Row],[COB (NF DTU 31.2)]],1,3)="OUI","COB (NF DTU 31.2) ; ",""),IF(MID(REFERENCEMENT_FACADE[[#This Row],[CLT (Sous AT/DTA)]],1,3)="OUI","CLT (Sous AT/DTA)) ; ",""),IF(MID(REFERENCEMENT_FACADE[[#This Row],[FOB (NF DTU 31.4)]],1,3)="OUI","FOB (NF DTU 31.4) ; ",""),IF(MID(REFERENCEMENT_FACADE[[#This Row],[FOB (Sous AT/DTA/ATEx)]],1,3)="OUI","FOB (Sous AT/DTA/ATEx) ; ",""),"pour une hauteur max de ",REFERENCEMENT_FACADE[[#This Row],[LIMITATION DE HAUTEUR DE FACADE]],"m")</f>
        <v>Appréciation Technique de Transition 20/011_v1 du procédé COLORMAT  : vise la pose sur : COB (NF DTU 31.2) ; CLT (Sous AT/DTA)) ; pour une hauteur max de 18m</v>
      </c>
    </row>
    <row r="104" spans="1:98" s="5" customFormat="1" ht="216" x14ac:dyDescent="0.3">
      <c r="A104" s="121">
        <v>44427</v>
      </c>
      <c r="B104" s="43" t="s">
        <v>124</v>
      </c>
      <c r="C104" s="125" t="s">
        <v>137</v>
      </c>
      <c r="D104" s="43" t="s">
        <v>1710</v>
      </c>
      <c r="E104" s="43" t="s">
        <v>244</v>
      </c>
      <c r="F104" s="43" t="s">
        <v>239</v>
      </c>
      <c r="G104" s="44" t="s">
        <v>1472</v>
      </c>
      <c r="H104" s="52" t="s">
        <v>27</v>
      </c>
      <c r="I104" s="53" t="s">
        <v>9</v>
      </c>
      <c r="J104" s="39" t="s">
        <v>10</v>
      </c>
      <c r="K104" s="39" t="s">
        <v>10</v>
      </c>
      <c r="L104" s="68" t="str">
        <f>IF(REFERENCEMENT_FACADE[[#This Row],[Charpente bois (NF DTU 31.1)]]="OUI","SO",IF(OR(REFERENCEMENT_FACADE[[#This Row],[FOB (Sous AT/DTA/ATEx)]]="OUI",REFERENCEMENT_FACADE[[#This Row],[FOB (NF DTU 31.4)]]="OUI"),"OUI","SO"))</f>
        <v>SO</v>
      </c>
      <c r="M104" s="54" t="s">
        <v>9</v>
      </c>
      <c r="N104" s="43" t="s">
        <v>9</v>
      </c>
      <c r="O104" s="43" t="s">
        <v>9</v>
      </c>
      <c r="P104" s="43" t="s">
        <v>9</v>
      </c>
      <c r="Q104" s="43" t="s">
        <v>357</v>
      </c>
      <c r="R104" s="43" t="s">
        <v>357</v>
      </c>
      <c r="S104" s="43" t="s">
        <v>10</v>
      </c>
      <c r="T104" s="43" t="s">
        <v>10</v>
      </c>
      <c r="U104" s="43" t="s">
        <v>10</v>
      </c>
      <c r="V104" s="43" t="s">
        <v>10</v>
      </c>
      <c r="W104" s="44" t="s">
        <v>10</v>
      </c>
      <c r="X104" s="43" t="s">
        <v>9</v>
      </c>
      <c r="Y104" s="43" t="s">
        <v>357</v>
      </c>
      <c r="Z104" s="43" t="s">
        <v>357</v>
      </c>
      <c r="AA104" s="43" t="s">
        <v>10</v>
      </c>
      <c r="AB104" s="43" t="s">
        <v>10</v>
      </c>
      <c r="AC104" s="43" t="s">
        <v>10</v>
      </c>
      <c r="AD104" s="43" t="s">
        <v>10</v>
      </c>
      <c r="AE104" s="43" t="s">
        <v>10</v>
      </c>
      <c r="AF104" s="43" t="s">
        <v>10</v>
      </c>
      <c r="AG104" s="44" t="s">
        <v>10</v>
      </c>
      <c r="AH104" s="167" t="s">
        <v>341</v>
      </c>
      <c r="AI104" s="162"/>
      <c r="AJ104" s="120" t="s">
        <v>1715</v>
      </c>
      <c r="AK104" s="120" t="s">
        <v>1715</v>
      </c>
      <c r="AL104" s="120" t="s">
        <v>1715</v>
      </c>
      <c r="AM104" s="120" t="s">
        <v>1720</v>
      </c>
      <c r="AN104" s="120" t="s">
        <v>1720</v>
      </c>
      <c r="AO104" s="41"/>
      <c r="AP104" s="41"/>
      <c r="AQ104" s="41"/>
      <c r="AR104" s="41"/>
      <c r="AS104" s="41"/>
      <c r="AT104" s="120" t="s">
        <v>1715</v>
      </c>
      <c r="AU104" s="120" t="s">
        <v>1720</v>
      </c>
      <c r="AV104" s="120" t="s">
        <v>1720</v>
      </c>
      <c r="AW104" s="83"/>
      <c r="AX104" s="83"/>
      <c r="AY104" s="83"/>
      <c r="AZ104" s="83"/>
      <c r="BA104" s="83"/>
      <c r="BB104" s="83"/>
      <c r="BC104" s="83"/>
      <c r="BD104" s="84" t="s">
        <v>1408</v>
      </c>
      <c r="BE104" s="42">
        <v>4</v>
      </c>
      <c r="BF104" s="43">
        <v>4</v>
      </c>
      <c r="BG104" s="43">
        <v>4</v>
      </c>
      <c r="BH104" s="43">
        <v>4</v>
      </c>
      <c r="BI104" s="84"/>
      <c r="BJ104" s="40" t="s">
        <v>1394</v>
      </c>
      <c r="BK104" s="158" t="s">
        <v>932</v>
      </c>
      <c r="BL104" s="42">
        <v>0</v>
      </c>
      <c r="BM104" s="44" t="s">
        <v>240</v>
      </c>
      <c r="BN104" s="43" t="s">
        <v>238</v>
      </c>
      <c r="BO104" s="43" t="s">
        <v>519</v>
      </c>
      <c r="BP104" s="122" t="s">
        <v>83</v>
      </c>
      <c r="BQ104" s="87">
        <v>44204</v>
      </c>
      <c r="BR104" s="87">
        <v>46030</v>
      </c>
      <c r="BS104" s="123">
        <f ca="1">+(REFERENCEMENT_FACADE[[#This Row],[AVIS LIMITE AU / VALIDITE]]&gt;=TODAY())*1</f>
        <v>1</v>
      </c>
      <c r="BT104" s="43" t="s">
        <v>27</v>
      </c>
      <c r="BU104" s="43" t="str">
        <f ca="1">IF(REFERENCEMENT_FACADE[[#This Row],[ -&gt; AT/DTA : Sur liste verte C2p (OUI/NON)
-&gt; ATex (Avis favorable / Avis défavorable)
-&gt; Autre : SO]]&lt;&gt;"",IF(AND(OR(REFERENCEMENT_FACADE[[#This Row],[ -&gt; AT/DTA : Sur liste verte C2p (OUI/NON)
-&gt; ATex (Avis favorable / Avis défavorable)
-&gt; Autre : SO]]="OUI",REFERENCEMENT_FACADE[[#This Row],[ -&gt; AT/DTA : Sur liste verte C2p (OUI/NON)
-&gt; ATex (Avis favorable / Avis défavorable)
-&gt; Autre : SO]]="FAVORABLE",REFERENCEMENT_FACADE[[#This Row],[ -&gt; AT/DTA : Sur liste verte C2p (OUI/NON)
-&gt; ATex (Avis favorable / Avis défavorable)
-&gt; Autre : SO]]="SO
(DTU)",REFERENCEMENT_FACADE[[#This Row],[ -&gt; AT/DTA : Sur liste verte C2p (OUI/NON)
-&gt; ATex (Avis favorable / Avis défavorable)
-&gt; Autre : SO]]="SO 
(RECO -RAGE)",REFERENCEMENT_FACADE[[#This Row],[ -&gt; AT/DTA : Sur liste verte C2p (OUI/NON)
-&gt; ATex (Avis favorable / Avis défavorable)
-&gt; Autre : SO]]="OUI AVEC UN SUIVI DU RETOUR D'EXPERIENCE",
REFERENCEMENT_FACADE[[#This Row],[ -&gt; AT/DTA : Sur liste verte C2p (OUI/NON)
-&gt; ATex (Avis favorable / Avis défavorable)
-&gt; Autre : SO]]="SO 
(RP)"),REFERENCEMENT_FACADE[[#This Row],[VALIDITE]]=1),"TC",IF(REFERENCEMENT_FACADE[[#This Row],[VALIDITE]]=0,"TNC"&amp;CHAR(10)&amp;"(L'évaluation technique n'est plus valide)",IF(REFERENCEMENT_FACADE[[#This Row],[TYPE DE DOCUMENT DE REFERENCE]]="Appréciation Technique de Transition","TNC"&amp;CHAR(10)&amp;"(Les Appréciations Techniques de Transition ne sont pas reconnues en technique courante)",IF(REFERENCEMENT_FACADE[[#This Row],[ -&gt; AT/DTA : Sur liste verte C2p (OUI/NON)
-&gt; ATex (Avis favorable / Avis défavorable)
-&gt; Autre : SO]]="NON (EVALUATION RECENTE)","TNC"&amp;CHAR(10)&amp;"(Non sur liste verte de la C2p à date de référencement / EVALUATION RECENTE)","TNC"&amp;CHAR(10)&amp;"(N'est pas sur liste verte de la C2p à date du référencement)")))))</f>
        <v>TNC
(Les Appréciations Techniques de Transition ne sont pas reconnues en technique courante)</v>
      </c>
      <c r="BV104" s="44" t="s">
        <v>1380</v>
      </c>
      <c r="BW104" s="137"/>
      <c r="BX104" s="138"/>
      <c r="BY104" s="44"/>
      <c r="BZ104" s="57" t="s">
        <v>932</v>
      </c>
      <c r="CA104" s="134" t="s">
        <v>553</v>
      </c>
      <c r="CB104" s="136"/>
      <c r="CC104" s="48" t="str">
        <f>IF(OR(REFERENCEMENT_FACADE[[#This Row],[TYPE DE DOCUMENT DE REFERENCE]]="Document Technique d'Application (DTA)",REFERENCEMENT_FACADE[[#This Row],[TYPE DE DOCUMENT DE REFERENCE]]="Avis Technique"),CONCATENATE("https://evaluation.cstb.fr/fr/avis-technique/detail/",SUBSTITUTE(REFERENCEMENT_FACADE[[#This Row],[REF]],"/","-"),"/"),IF(REFERENCEMENT_FACADE[[#This Row],[TYPE DE DOCUMENT DE REFERENCE]]=("Appréciation Technique d'Expérimentation (ATEx cas a)"),CONCATENATE("https://evaluation.cstb.fr/fr/appreciation-technique-expertise-atex/detail/",SUBSTITUTE(REFERENCEMENT_FACADE[[#This Row],[REF]],"_","-"),"/"),CONCATENATE("https://evaluation.cstb.fr/fr/appreciation-technique-transition-att/download/att-",SUBSTITUTE(SUBSTITUTE(REFERENCEMENT_FACADE[[#This Row],[REF]],"/","-"),"_","-"),"/")))</f>
        <v>https://evaluation.cstb.fr/fr/appreciation-technique-transition-att/download/att-21-027-v1/</v>
      </c>
      <c r="CD104" s="48"/>
      <c r="CE104" s="48" t="str">
        <f>CONCATENATE(IF(REFERENCEMENT_FACADE[[#This Row],[Ancienne version]]=""," ",CONCATENATE(IF(OR(REFERENCEMENT_FACADE[[#This Row],[TYPE DE DOCUMENT DE REFERENCE]]="Avis Technique",REFERENCEMENT_FACADE[[#This Row],[TYPE DE DOCUMENT DE REFERENCE]]="ATEx"),"L'","Le "),REFERENCEMENT_FACADE[[#This Row],[TYPE DE DOCUMENT DE REFERENCE]]," n°",REFERENCEMENT_FACADE[[#This Row],[REF]]," annule et remplace ",IF(OR(REFERENCEMENT_FACADE[[#This Row],[TYPE DE DOCUMENT DE REFERENCE]]="Avis Technique",REFERENCEMENT_FACADE[[#This Row],[TYPE DE DOCUMENT DE REFERENCE]]="ATEx"),"l' ","le "),REFERENCEMENT_FACADE[[#This Row],[TYPE DE DOCUMENT DE REFERENCE]]," n° ",REFERENCEMENT_FACADE[[#This Row],[Ancienne version]])),
IF(AND(REFERENCEMENT_FACADE[[#This Row],[Ancienne version]]&lt;&gt;"",REFERENCEMENT_FACADE[[#This Row],[ -&gt; AT/DTA : Sur liste verte C2p (OUI/NON)
-&gt; ATex (Avis favorable / Avis défavorable)
-&gt; Autre : SO]]="OUI"),CHAR(10),""),
IF(REFERENCEMENT_FACADE[[#This Row],[ -&gt; AT/DTA : Sur liste verte C2p (OUI/NON)
-&gt; ATex (Avis favorable / Avis défavorable)
-&gt; Autre : SO]]="OUI","Sur liste verte de la C2p à la date du référencement",""))</f>
        <v xml:space="preserve"> </v>
      </c>
      <c r="CF104" s="48" t="str">
        <f>IF((SUPP_VISE=LISTES!$Q$2),REFERENCEMENT_FACADE[[#This Row],[Charpente bois (NF DTU 31.1)]],
IF((SUPP_VISE=LISTES!$Q$3),REFERENCEMENT_FACADE[[#This Row],[COB (NF DTU 31.2)]],
IF((SUPP_VISE=LISTES!$Q$4),REFERENCEMENT_FACADE[[#This Row],[FOB (NF DTU 31.4)]],
IF((SUPP_VISE=LISTES!$Q$5),REFERENCEMENT_FACADE[[#This Row],[FOB (Sous AT/DTA/ATEx)]],
IF((SUPP_VISE=LISTES!$Q$6),REFERENCEMENT_FACADE[[#This Row],[FOB (NF DTU 31.4 et/ou Sous AT/DTA/Atex)]],
IF((SUPP_VISE=LISTES!$Q$7),REFERENCEMENT_FACADE[[#This Row],[CLT (Sous AT/DTA)]],"ERREUR"))))))</f>
        <v>ERREUR</v>
      </c>
      <c r="CG104" s="48" t="str">
        <f>IF((HAUT_VISEE&lt;=6),IF(OR(MID(SITUA_VISEE,1,1)="a",MID(SITUA_VISEE,1,1)="b",MID(SITUA_VISEE,1,1)="c"),REFERENCEMENT_FACADE[[#This Row],[≤ 6 m (situation a à c)]],REFERENCEMENT_FACADE[[#This Row],[≤ 6 m (situation d)]]),
IF(AND(6&lt;HAUT_VISEE,HAUT_VISEE&lt;=9),IF(OR(MID(SITUA_VISEE,1,1)="a",MID(SITUA_VISEE,1,1)="b",MID(SITUA_VISEE,1,1)="c"),REFERENCEMENT_FACADE[[#This Row],[≤ 9 m (situation a à c)]],REFERENCEMENT_FACADE[[#This Row],[≤ 9 m (situation d)]]),
IF(AND(9&lt;HAUT_VISEE,HAUT_VISEE&lt;=10),IF(OR(MID(SITUA_VISEE,1,1)="a",MID(SITUA_VISEE,1,1)="b",MID(SITUA_VISEE,1,1)="c"),REFERENCEMENT_FACADE[[#This Row],[≤ 10 m (situation a à c)]],REFERENCEMENT_FACADE[[#This Row],[≤ 10 m (situation d)]]),
IF(AND(10&lt;HAUT_VISEE,HAUT_VISEE&lt;=18),IF(OR(MID(SITUA_VISEE,1,1)="a",MID(SITUA_VISEE,1,1)="b",MID(SITUA_VISEE,1,1)="c"),REFERENCEMENT_FACADE[[#This Row],[≤ 15 m (situation a à c)]],REFERENCEMENT_FACADE[[#This Row],[≤ 15 m (situation d)]]),
IF(AND(10&lt;HAUT_VISEE,HAUT_VISEE&lt;=18),IF(OR(MID(SITUA_VISEE,1,1)="a",MID(SITUA_VISEE,1,1)="b",MID(SITUA_VISEE,1,1)="c"),REFERENCEMENT_FACADE[[#This Row],[≤ 18 m (situation a à c)]],REFERENCEMENT_FACADE[[#This Row],[≤ 18 m (situation d)]]),
IF(AND(18&lt;HAUT_VISEE,HAUT_VISEE&lt;=28),IF(OR(MID(SITUA_VISEE,1,1)="a",MID(SITUA_VISEE,1,1)="b",MID(SITUA_VISEE,1,1)="c"),REFERENCEMENT_FACADE[[#This Row],[≤ 28 m (situation a à c)]],REFERENCEMENT_FACADE[[#This Row],[≤ 28 m (situation d)]]),
IF(AND(28&lt;HAUT_VISEE,HAUT_VISEE&lt;=34),IF(OR(MID(SITUA_VISEE,1,1)="a",MID(SITUA_VISEE,1,1)="b",MID(SITUA_VISEE,1,1)="c"),REFERENCEMENT_FACADE[[#This Row],[≤ 34 m (situation a à c)]],REFERENCEMENT_FACADE[[#This Row],[≤ 34 m (situation d)]]),
IF(AND(34&lt;HAUT_VISEE,HAUT_VISEE&lt;=36),IF(OR(MID(SITUA_VISEE,1,1)="a",MID(SITUA_VISEE,1,1)="b",MID(SITUA_VISEE,1,1)="c"),REFERENCEMENT_FACADE[[#This Row],[≤ 36 m (situation a à c)]],REFERENCEMENT_FACADE[[#This Row],[≤ 36 m (situation d)]]),
IF(AND(36&lt;HAUT_VISEE,HAUT_VISEE&lt;=40),IF(OR(MID(SITUA_VISEE,1,1)="a",MID(SITUA_VISEE,1,1)="b",MID(SITUA_VISEE,1,1)="c"),REFERENCEMENT_FACADE[[#This Row],[≤ 40 m (situation a à c)]],REFERENCEMENT_FACADE[[#This Row],[≤ 40 m (situation d)]]),
IF(AND(40&lt;HAUT_VISEE,HAUT_VISEE&lt;=50),IF(OR(MID(SITUA_VISEE,1,1)="a",MID(SITUA_VISEE,1,1)="b",MID(SITUA_VISEE,1,1)="c"),REFERENCEMENT_FACADE[[#This Row],[≤ 50 m (situation a à c)]],REFERENCEMENT_FACADE[[#This Row],[≤ 50 m (situation d)]]),"ERREUR"))))))))))</f>
        <v>OUI</v>
      </c>
      <c r="CH104" s="48">
        <f>IF(MID(SITUA_VISEE,1,1)="d",
IF(MID(REFERENCEMENT_FACADE[[#This Row],[≤ 50 m (situation d)]],1,3)="OUI",50,IF(MID(REFERENCEMENT_FACADE[[#This Row],[≤ 40 m (situation d)]],1,3)="OUI",40,IF(MID(REFERENCEMENT_FACADE[[#This Row],[≤ 36 m (situation d)]],1,3)="OUI",36,IF(MID(REFERENCEMENT_FACADE[[#This Row],[≤ 34 m (situation d)]],1,3)="OUI",34,IF(MID(REFERENCEMENT_FACADE[[#This Row],[≤ 28 m (situation d)]],1,3)="OUI",28,IF(MID(REFERENCEMENT_FACADE[[#This Row],[≤ 18 m (situation d)]],1,3)="OUI",18,IF(MID(REFERENCEMENT_FACADE[[#This Row],[≤ 15 m (situation d)]],1,3)="OUI",15,IF(MID(REFERENCEMENT_FACADE[[#This Row],[≤ 10 m (situation d)]],1,3)="OUI",10,IF(MID(REFERENCEMENT_FACADE[[#This Row],[≤ 9 m (situation d)]],1,3)="OUI",9,IF(MID(REFERENCEMENT_FACADE[[#This Row],[≤ 6 m (situation d)]],1,3)="OUI",6,"")))))))))),
IF(MID(REFERENCEMENT_FACADE[[#This Row],[≤ 50 m (situation a à c)]],1,3)="OUI",50,IF(MID(REFERENCEMENT_FACADE[[#This Row],[≤ 40 m (situation a à c)]],1,3)="OUI",40,IF(MID(REFERENCEMENT_FACADE[[#This Row],[≤ 36 m (situation a à c)]],1,3)="OUI",36,IF(MID(REFERENCEMENT_FACADE[[#This Row],[≤ 34 m (situation a à c)]],1,3)="OUI",34,IF(MID(REFERENCEMENT_FACADE[[#This Row],[≤ 28 m (situation a à c)]],1,3)="OUI",28,IF(MID(REFERENCEMENT_FACADE[[#This Row],[≤ 18 m (situation a à c)]],1,3)="OUI",18,IF(MID(REFERENCEMENT_FACADE[[#This Row],[≤ 15 m (situation a à c)]],1,3)="OUI",15,IF(MID(REFERENCEMENT_FACADE[[#This Row],[≤ 10 m (situation a à c)]],1,3)="OUI",10,IF(MID(REFERENCEMENT_FACADE[[#This Row],[≤ 9 m (situation a à c)]],1,3)="OUI",9,IF(MID(REFERENCEMENT_FACADE[[#This Row],[≤ 6 m (situation a à c)]],1,3)="OUI",6,"")))))))))))</f>
        <v>18</v>
      </c>
      <c r="CI104" s="48" t="str">
        <f>IF(RECH_CATEGORIE=TRUE,IF((CATEG_VISEE=LISTES!$O$2),REFERENCEMENT_FACADE[[#This Row],[I]],
IF((CATEG_VISEE=LISTES!$O$3),REFERENCEMENT_FACADE[[#This Row],[II]],
IF((CATEG_VISEE=LISTES!$O$4),REFERENCEMENT_FACADE[[#This Row],[III]],
IF((CATEG_VISEE=LISTES!$O$5),REFERENCEMENT_FACADE[[#This Row],[IV]],"ERREUR")))),
REFERENCEMENT_FACADE[[#This Row],[I]]&amp;CHAR(10)&amp;REFERENCEMENT_FACADE[[#This Row],[II]]&amp;CHAR(10)&amp;REFERENCEMENT_FACADE[[#This Row],[III]]&amp;CHAR(10)&amp;REFERENCEMENT_FACADE[[#This Row],[IV]])</f>
        <v>4
4
4
4</v>
      </c>
      <c r="CJ104" s="48" t="str">
        <f>IF(RECH_CATEGORIE=TRUE,IF(OR(REFERENCEMENT_FACADE[[#This Row],[I]]="NC",REFERENCEMENT_FACADE[[#This Row],[II]]="NC",REFERENCEMENT_FACADE[[#This Row],[III]]="NC",REFERENCEMENT_FACADE[[#This Row],[IV]]="NC"),"ERREUR",IF(MID(ZONE_SIS_VISEE,1,1)&lt;=MID(REFERENCEMENT_FACADE[[#This Row],[IV]],1,1),REFERENCEMENT_FACADE[[#Headers],[IV]],IF(MID(ZONE_SIS_VISEE,1,1)&lt;=MID(REFERENCEMENT_FACADE[[#This Row],[III]],1,1),REFERENCEMENT_FACADE[[#Headers],[III]],IF(MID(ZONE_SIS_VISEE,1,1)&lt;=MID(REFERENCEMENT_FACADE[[#This Row],[II]],1,1),REFERENCEMENT_FACADE[[#Headers],[II]],IF(MID(ZONE_SIS_VISEE,1,1)&lt;=MID(REFERENCEMENT_FACADE[[#This Row],[I]],1,1),REFERENCEMENT_FACADE[[#Headers],[I]],""))))),
REFERENCEMENT_FACADE[[#Headers],[I]]&amp;CHAR(10)&amp;REFERENCEMENT_FACADE[[#Headers],[II]]&amp;CHAR(10)&amp;REFERENCEMENT_FACADE[[#Headers],[III]]&amp;CHAR(10)&amp;REFERENCEMENT_FACADE[[#Headers],[IV]])</f>
        <v>I
II
III
IV</v>
      </c>
      <c r="CK104" s="48" t="str">
        <f>CONCATENATE(IF(MID(REFERENCEMENT_FACADE[[#This Row],[Charpente bois (NF DTU 31.1)]],1,3)="oui",LISTES!$Q$2,""),IF(AND(MID(REFERENCEMENT_FACADE[[#This Row],[COB (NF DTU 31.2)]],1,3)="oui",MID(REFERENCEMENT_FACADE[[#This Row],[Charpente bois (NF DTU 31.1)]],1,3)="oui")," / ",""),IF(MID(REFERENCEMENT_FACADE[[#This Row],[COB (NF DTU 31.2)]],1,3)="oui",LISTES!$Q$3,""),IF(OR(AND(MID(REFERENCEMENT_FACADE[[#This Row],[COB (NF DTU 31.2)]],1,3)="oui",MID(REFERENCEMENT_FACADE[[#This Row],[FOB (NF DTU 31.4)]],1,3)="oui"),AND(MID(REFERENCEMENT_FACADE[[#This Row],[COB (NF DTU 31.2)]],1,3)="oui",MID(REFERENCEMENT_FACADE[[#This Row],[CLT (Sous AT/DTA)]],1,3)="oui"))," / ",""),IF(MID(REFERENCEMENT_FACADE[[#This Row],[FOB (NF DTU 31.4)]],1,3)="oui",LISTES!$Q$4,""),IF(AND(MID(REFERENCEMENT_FACADE[[#This Row],[CLT (Sous AT/DTA)]],1,3)="oui",MID(REFERENCEMENT_FACADE[[#This Row],[FOB (NF DTU 31.4)]],1,3)="oui")," / ",""),IF(MID(REFERENCEMENT_FACADE[[#This Row],[CLT (Sous AT/DTA)]],1,3)="oui",LISTES!$Q$7,IF(MID(REFERENCEMENT_FACADE[[#This Row],[FOB (Sous AT/DTA/ATEx)]],1,3)="oui",LISTES!$Q$5,"")))</f>
        <v>COB (NF DTU 31.2) / CLT (Sous AT/DTA)</v>
      </c>
      <c r="CL104" s="48" t="str">
        <f>IF(AND(RECH_HAUTEUR=TRUE,HAUT_VISEE&lt;&gt;"",SITUA_VISEE&lt;&gt;""),IF(MID(SITUA_VISEE,1,1)="d",
IF(MID(REFERENCEMENT_FACADE[[#This Row],[≤ 50 m (situation d)]],1,3)="OUI","≤ 50 m",IF(MID(REFERENCEMENT_FACADE[[#This Row],[≤ 40 m (situation d)]],1,3)="OUI","≤ 40 m",IF(MID(REFERENCEMENT_FACADE[[#This Row],[≤ 36 m (situation d)]],1,3)="OUI","≤ 36 m",IF(MID(REFERENCEMENT_FACADE[[#This Row],[≤ 34 m (situation d)]],1,3)="OUI","≤ 34 m",IF(MID(REFERENCEMENT_FACADE[[#This Row],[≤ 28 m (situation d)]],1,3)="OUI","≤ 28 m",IF(MID(REFERENCEMENT_FACADE[[#This Row],[≤ 18 m (situation d)]],1,3)="OUI","≤ 18 m",IF(MID(REFERENCEMENT_FACADE[[#This Row],[≤ 15 m (situation d)]],1,3)="OUI","≤ 15 m",IF(MID(REFERENCEMENT_FACADE[[#This Row],[≤ 10 m (situation d)]],1,3)="OUI","≤ 10 m",IF(MID(REFERENCEMENT_FACADE[[#This Row],[≤ 9 m (situation d)]],1,3)="OUI","≤ 9 m",IF(MID(REFERENCEMENT_FACADE[[#This Row],[≤ 6 m (situation d)]],1,3)="OUI","≤ 6 m","")))))))))),
IF(MID(REFERENCEMENT_FACADE[[#This Row],[≤ 50 m (situation a à c)]],1,3)="OUI","≤ 50 m",IF(MID(REFERENCEMENT_FACADE[[#This Row],[≤ 40 m (situation a à c)]],1,3)="OUI","≤ 40 m",IF(MID(REFERENCEMENT_FACADE[[#This Row],[≤ 36 m (situation a à c)]],1,3)="OUI","≤ 36 m",IF(MID(REFERENCEMENT_FACADE[[#This Row],[≤ 34 m (situation a à c)]],1,3)="OUI","≤ 34 m",IF(MID(REFERENCEMENT_FACADE[[#This Row],[≤ 28 m (situation a à c)]],1,3)="OUI","≤ 28 m",IF(MID(REFERENCEMENT_FACADE[[#This Row],[≤ 18 m (situation a à c)]],1,3)="OUI","≤ 18 m",IF(MID(REFERENCEMENT_FACADE[[#This Row],[≤ 15 m (situation a à c)]],1,3)="OUI","≤ 15 m",IF(MID(REFERENCEMENT_FACADE[[#This Row],[≤ 10 m (situation a à c)]],1,3)="OUI","≤ 10 m",IF(MID(REFERENCEMENT_FACADE[[#This Row],[≤ 9 m (situation a à c)]],1,3)="OUI","≤ 9 m",IF(MID(REFERENCEMENT_FACADE[[#This Row],[≤ 6 m (situation a à c)]],1,3)="OUI","≤ 6 m",""))))))))))),
CONCATENATE(IF(MID(REFERENCEMENT_FACADE[[#This Row],[≤ 50 m (situation a à c)]],1,3)="OUI","(Situation a à c) h≤ 50 m"&amp;CHAR(10),IF(MID(REFERENCEMENT_FACADE[[#This Row],[≤ 40 m (situation a à c)]],1,3)="OUI","(Situation a à c) h≤ 40 m"&amp;CHAR(10),IF(MID(REFERENCEMENT_FACADE[[#This Row],[≤ 36 m (situation a à c)]],1,3)="OUI","(Situation a à c) h≤ 36 m"&amp;CHAR(10),IF(MID(REFERENCEMENT_FACADE[[#This Row],[≤ 34 m (situation a à c)]],1,3)="OUI","(Situation a à c) h≤ 34 m"&amp;CHAR(10),IF(MID(REFERENCEMENT_FACADE[[#This Row],[≤ 28 m (situation a à c)]],1,3)="OUI","(Situation a à c) h≤ 28 m"&amp;CHAR(10),IF(MID(REFERENCEMENT_FACADE[[#This Row],[≤ 18 m (situation a à c)]],1,3)="OUI","(Situation a à c) h≤ 18 m"&amp;CHAR(10),IF(MID(REFERENCEMENT_FACADE[[#This Row],[≤ 15 m (situation a à c)]],1,3)="OUI","(Situation a à c) h≤ 15 m"&amp;CHAR(10),IF(MID(REFERENCEMENT_FACADE[[#This Row],[≤ 10 m (situation a à c)]],1,3)="OUI","(Situation a à c) h≤ 10 m"&amp;CHAR(10),IF(MID(REFERENCEMENT_FACADE[[#This Row],[≤ 9 m (situation a à c)]],1,3)="OUI","(Situation a à c) h≤ 9 m"&amp;CHAR(10),IF(MID(REFERENCEMENT_FACADE[[#This Row],[≤ 6 m (situation a à c)]],1,3)="OUI","(Situation a à c) h≤ 6 m"&amp;CHAR(10),"")))))))))),IF(MID(REFERENCEMENT_FACADE[[#This Row],[≤ 50 m (situation d)]],1,3)="OUI","(Situation d) h≤ 50 m",IF(MID(REFERENCEMENT_FACADE[[#This Row],[≤ 40 m (situation d)]],1,3)="OUI","(Situation d) h≤ 40 m",IF(MID(REFERENCEMENT_FACADE[[#This Row],[≤ 36 m (situation d)]],1,3)="OUI","(Situation d) h≤ 36 m",IF(MID(REFERENCEMENT_FACADE[[#This Row],[≤ 34 m (situation d)]],1,3)="OUI","(Situation d) h≤ 34 m",IF(MID(REFERENCEMENT_FACADE[[#This Row],[≤ 28 m (situation d)]],1,3)="OUI","(Situation d) h≤ 28 m",IF(MID(REFERENCEMENT_FACADE[[#This Row],[≤ 18 m (situation d)]],1,3)="OUI","(Situation d) h≤ 18 m",IF(MID(REFERENCEMENT_FACADE[[#This Row],[≤ 15 m (situation d)]],1,3)="OUI","(Situation d) h≤ 15 m",IF(MID(REFERENCEMENT_FACADE[[#This Row],[≤ 10 m (situation d)]],1,3)="OUI","(Situation d) h≤ 10 m",IF(MID(REFERENCEMENT_FACADE[[#This Row],[≤ 9 m (situation d)]],1,3)="OUI","(Situation d) h≤ 9 m",IF(MID(REFERENCEMENT_FACADE[[#This Row],[≤ 6 m (situation d)]],1,3)="OUI","(Situation d) h≤ 6 m",""))))))))))))</f>
        <v>(Situation a à c) h≤ 18 m
(Situation d) h≤ 10 m</v>
      </c>
      <c r="CM104" s="48" t="str">
        <f>IF(OR(RECH_HAUTEUR=FALSE,HAUT_VISEE="",SITUA_VISEE=""),REFERENCEMENT_FACADE[[#This Row],[Cas où rien n''est sélectionné en hauteur]],
IF((HAUT_VISEE&lt;=6),IF(OR(MID(SITUA_VISEE,1,1)="a",MID(SITUA_VISEE,1,1)="b",MID(SITUA_VISEE,1,1)="c"),REFERENCEMENT_FACADE[[#This Row],[≤ 6 m (a à c)]],REFERENCEMENT_FACADE[[#This Row],[≤ 6 m (d)]]),
IF(AND(6&lt;HAUT_VISEE,HAUT_VISEE&lt;=9),IF(OR(MID(SITUA_VISEE,1,1)="a",MID(SITUA_VISEE,1,1)="b",MID(SITUA_VISEE,1,1)="c"),REFERENCEMENT_FACADE[[#This Row],[≤ 9 m (a à c)]],REFERENCEMENT_FACADE[[#This Row],[≤ 9 m (d)]]),
IF(AND(9&lt;HAUT_VISEE,HAUT_VISEE&lt;=10),IF(OR(MID(SITUA_VISEE,1,1)="a",MID(SITUA_VISEE,1,1)="b",MID(SITUA_VISEE,1,1)="c"),REFERENCEMENT_FACADE[[#This Row],[≤ 10 m (a à c)]],REFERENCEMENT_FACADE[[#This Row],[≤ 10 m (d)]]),
IF(AND(10&lt;HAUT_VISEE,HAUT_VISEE&lt;=18),IF(OR(MID(SITUA_VISEE,1,1)="a",MID(SITUA_VISEE,1,1)="b",MID(SITUA_VISEE,1,1)="c"),REFERENCEMENT_FACADE[[#This Row],[≤ 18 m (a à c)]],REFERENCEMENT_FACADE[[#This Row],[≤ 18 m (d)]]),
IF(AND(18&lt;HAUT_VISEE,HAUT_VISEE&lt;=28),IF(OR(MID(SITUA_VISEE,1,1)="a",MID(SITUA_VISEE,1,1)="b",MID(SITUA_VISEE,1,1)="c"),REFERENCEMENT_FACADE[[#This Row],[≤ 28 m (a à c)]],REFERENCEMENT_FACADE[[#This Row],[≤ 28 m (d)]]),
IF(AND(28&lt;HAUT_VISEE,HAUT_VISEE&lt;=34),IF(OR(MID(SITUA_VISEE,1,1)="a",MID(SITUA_VISEE,1,1)="b",MID(SITUA_VISEE,1,1)="c"),REFERENCEMENT_FACADE[[#This Row],[≤ 34 m (a à c)]],REFERENCEMENT_FACADE[[#This Row],[≤ 34 m (d)]]),
IF(AND(34&lt;HAUT_VISEE,HAUT_VISEE&lt;=36),IF(OR(MID(SITUA_VISEE,1,1)="a",MID(SITUA_VISEE,1,1)="b",MID(SITUA_VISEE,1,1)="c"),REFERENCEMENT_FACADE[[#This Row],[≤ 36 m (a à c)]],REFERENCEMENT_FACADE[[#This Row],[≤ 36 m (d)]]),
IF(AND(36&lt;HAUT_VISEE,HAUT_VISEE&lt;=40),IF(OR(MID(SITUA_VISEE,1,1)="a",MID(SITUA_VISEE,1,1)="b",MID(SITUA_VISEE,1,1)="c"),REFERENCEMENT_FACADE[[#This Row],[≤ 40 m (a à c)]],REFERENCEMENT_FACADE[[#This Row],[≤ 40 m (d)]]),
IF(AND(40&lt;HAUT_VISEE,HAUT_VISEE&lt;=50),IF(OR(MID(SITUA_VISEE,1,1)="a",MID(SITUA_VISEE,1,1)="b",MID(SITUA_VISEE,1,1)="c"),REFERENCEMENT_FACADE[[#This Row],[≤ 50 m (a à c)]],REFERENCEMENT_FACADE[[#This Row],[≤ 50 m (d)]])))))))))))</f>
        <v>Nb : Le critère de recherche par hauteur n'étant pas coché ou les données (hauteur ou situation) n'étant pas saisies, l'utilisateur est alerté qu'il peut exister des limites de hauteurs et des dispositions particulières données dans le référentiel technique du procédé qui ne sont pas affichées. 
Le logiciel peut les faire apparaitre, pour ce faire : 
 - la case de recherche en fonction de la hauteur doit être cochée ;
 - les données de hauteur ET de situation du bâtiment doivent être saisies.</v>
      </c>
      <c r="CN104" s="117">
        <f ca="1">REFERENCEMENT_FACADE[[#This Row],[VALIDITE]]</f>
        <v>1</v>
      </c>
      <c r="CO104" s="48">
        <f>IF(RECH_SUPPORT=TRUE,IF(MID(REFERENCEMENT_FACADE[[#This Row],[Colonne support visé]],1,3)="OUI",1,IF(OR(MID(REFERENCEMENT_FACADE[[#This Row],[Colonne support visé]],1,3)="non",MID(REFERENCEMENT_FACADE[[#This Row],[Colonne support visé]],1,2)="SO"),0,0)),1)</f>
        <v>1</v>
      </c>
      <c r="CP104" s="48">
        <f>IF(RECH_HAUTEUR=FALSE,1,IF(AND(MID(REFERENCEMENT_FACADE[[#This Row],[Colonne situation visé]],1,3)="oui",HAUT_VISEE&lt;=REFERENCEMENT_FACADE[[#This Row],[LIMITATION DE HAUTEUR DE FACADE]],HAUT_VISEE&lt;&gt;"",SITUA_VISEE&lt;&gt;""),1,IF(MID(REFERENCEMENT_FACADE[[#This Row],[Colonne situation visé]],1,3)="non",0,"ERREUR")))</f>
        <v>1</v>
      </c>
      <c r="CQ104" s="48">
        <f>IF(RECH_CATEGORIE=FALSE,1,IF(REFERENCEMENT_FACADE[[#This Row],[Colonne catégorie visée]]="ERREUR",0,IF(AND(RECH_CATEGORIE=TRUE,MATCH(VALUE(LEFT(REFERENCEMENT_FACADE[[#This Row],[Colonne zone visée]],1)),LISTE_ZONE_SISMIQUE,0)&gt;=MATCH(ZONE_SIS_VISEE,LISTE_ZONE_SISMIQUE,0),MATCH(REFERENCEMENT_FACADE[[#This Row],[Colonne catégorie visée]],LISTE_CATEGORIE_BATIMENT,0)&gt;=MATCH(CATEG_VISEE,LISTE_CATEGORIE_BATIMENT,0)),1,0)))</f>
        <v>1</v>
      </c>
      <c r="CR104" s="48">
        <f ca="1">IF(REFERENCEMENT_FACADE[[#This Row],[Eligibilité procédé]]&lt;&gt;0,COUNTIF(REFERENCEMENT_FACADE[Eligibilité procédé],"&lt;="&amp;REFERENCEMENT_FACADE[[#This Row],[Eligibilité procédé]])-COUNTIF(REFERENCEMENT_FACADE[Eligibilité procédé],"=0"),ROWS(REFERENCEMENT_FACADE[Ordre]))</f>
        <v>81</v>
      </c>
      <c r="CS104" s="48">
        <f ca="1">IF(COUNTIF((REFERENCEMENT_FACADE[[#This Row],[Validité]:[zone de simicité]]),"&lt;&gt;"&amp;"")=SUM(REFERENCEMENT_FACADE[[#This Row],[Validité]:[zone de simicité]]),ROW(REFERENCEMENT_FACADE[[#This Row],[zone de simicité]]),"")</f>
        <v>104</v>
      </c>
      <c r="CT104" s="48" t="str">
        <f>CONCATENATE(REFERENCEMENT_FACADE[[#This Row],[TYPE DE DOCUMENT DE REFERENCE]]," ",REFERENCEMENT_FACADE[[#This Row],[REF]]," du procédé ",REFERENCEMENT_FACADE[[#This Row],[NOM COMMERCIAL DU PROCEDE]]," : vise la pose sur : ",IF(MID(REFERENCEMENT_FACADE[[#This Row],[COB (NF DTU 31.2)]],1,3)="OUI","COB (NF DTU 31.2) ; ",""),IF(MID(REFERENCEMENT_FACADE[[#This Row],[CLT (Sous AT/DTA)]],1,3)="OUI","CLT (Sous AT/DTA)) ; ",""),IF(MID(REFERENCEMENT_FACADE[[#This Row],[FOB (NF DTU 31.4)]],1,3)="OUI","FOB (NF DTU 31.4) ; ",""),IF(MID(REFERENCEMENT_FACADE[[#This Row],[FOB (Sous AT/DTA/ATEx)]],1,3)="OUI","FOB (Sous AT/DTA/ATEx) ; ",""),"pour une hauteur max de ",REFERENCEMENT_FACADE[[#This Row],[LIMITATION DE HAUTEUR DE FACADE]],"m")</f>
        <v>Appréciation Technique de Transition 21/027_v1 du procédé COPANEL Ossature Bois et Métal : vise la pose sur : COB (NF DTU 31.2) ; CLT (Sous AT/DTA)) ; pour une hauteur max de 18m</v>
      </c>
    </row>
    <row r="105" spans="1:98" s="5" customFormat="1" ht="216" x14ac:dyDescent="0.3">
      <c r="A105" s="141">
        <v>44427</v>
      </c>
      <c r="B105" s="43" t="s">
        <v>124</v>
      </c>
      <c r="C105" s="125" t="s">
        <v>137</v>
      </c>
      <c r="D105" s="43" t="s">
        <v>1710</v>
      </c>
      <c r="E105" s="43" t="s">
        <v>244</v>
      </c>
      <c r="F105" s="43" t="s">
        <v>243</v>
      </c>
      <c r="G105" s="44" t="s">
        <v>1435</v>
      </c>
      <c r="H105" s="52" t="s">
        <v>27</v>
      </c>
      <c r="I105" s="53" t="s">
        <v>9</v>
      </c>
      <c r="J105" s="39" t="s">
        <v>10</v>
      </c>
      <c r="K105" s="39" t="s">
        <v>10</v>
      </c>
      <c r="L105" s="68" t="str">
        <f>IF(REFERENCEMENT_FACADE[[#This Row],[Charpente bois (NF DTU 31.1)]]="OUI","SO",IF(OR(REFERENCEMENT_FACADE[[#This Row],[FOB (Sous AT/DTA/ATEx)]]="OUI",REFERENCEMENT_FACADE[[#This Row],[FOB (NF DTU 31.4)]]="OUI"),"OUI","SO"))</f>
        <v>SO</v>
      </c>
      <c r="M105" s="54" t="s">
        <v>158</v>
      </c>
      <c r="N105" s="43" t="s">
        <v>9</v>
      </c>
      <c r="O105" s="43" t="s">
        <v>9</v>
      </c>
      <c r="P105" s="43" t="s">
        <v>9</v>
      </c>
      <c r="Q105" s="43" t="s">
        <v>357</v>
      </c>
      <c r="R105" s="43" t="s">
        <v>357</v>
      </c>
      <c r="S105" s="43" t="s">
        <v>10</v>
      </c>
      <c r="T105" s="43" t="s">
        <v>10</v>
      </c>
      <c r="U105" s="43" t="s">
        <v>10</v>
      </c>
      <c r="V105" s="43" t="s">
        <v>10</v>
      </c>
      <c r="W105" s="44" t="s">
        <v>10</v>
      </c>
      <c r="X105" s="43" t="s">
        <v>9</v>
      </c>
      <c r="Y105" s="43" t="s">
        <v>357</v>
      </c>
      <c r="Z105" s="43" t="s">
        <v>357</v>
      </c>
      <c r="AA105" s="43" t="s">
        <v>10</v>
      </c>
      <c r="AB105" s="43" t="s">
        <v>10</v>
      </c>
      <c r="AC105" s="43" t="s">
        <v>10</v>
      </c>
      <c r="AD105" s="43" t="s">
        <v>10</v>
      </c>
      <c r="AE105" s="43" t="s">
        <v>10</v>
      </c>
      <c r="AF105" s="43" t="s">
        <v>10</v>
      </c>
      <c r="AG105" s="44" t="s">
        <v>10</v>
      </c>
      <c r="AH105" s="163" t="s">
        <v>366</v>
      </c>
      <c r="AI105" s="164"/>
      <c r="AJ105" s="120" t="s">
        <v>1715</v>
      </c>
      <c r="AK105" s="120" t="s">
        <v>1715</v>
      </c>
      <c r="AL105" s="120" t="s">
        <v>1715</v>
      </c>
      <c r="AM105" s="120" t="s">
        <v>1720</v>
      </c>
      <c r="AN105" s="120" t="s">
        <v>1720</v>
      </c>
      <c r="AO105" s="41"/>
      <c r="AP105" s="41"/>
      <c r="AQ105" s="41"/>
      <c r="AR105" s="41"/>
      <c r="AS105" s="41"/>
      <c r="AT105" s="120" t="s">
        <v>1715</v>
      </c>
      <c r="AU105" s="120" t="s">
        <v>1720</v>
      </c>
      <c r="AV105" s="120" t="s">
        <v>1720</v>
      </c>
      <c r="AW105" s="41"/>
      <c r="AX105" s="41"/>
      <c r="AY105" s="41"/>
      <c r="AZ105" s="41"/>
      <c r="BA105" s="41"/>
      <c r="BB105" s="41"/>
      <c r="BC105" s="41"/>
      <c r="BD105" s="84" t="s">
        <v>1408</v>
      </c>
      <c r="BE105" s="42">
        <v>4</v>
      </c>
      <c r="BF105" s="43" t="s">
        <v>328</v>
      </c>
      <c r="BG105" s="43" t="s">
        <v>328</v>
      </c>
      <c r="BH105" s="43" t="s">
        <v>328</v>
      </c>
      <c r="BI105" s="84" t="s">
        <v>365</v>
      </c>
      <c r="BJ105" s="40" t="s">
        <v>1394</v>
      </c>
      <c r="BK105" s="153" t="s">
        <v>152</v>
      </c>
      <c r="BL105" s="42">
        <v>0</v>
      </c>
      <c r="BM105" s="43" t="s">
        <v>245</v>
      </c>
      <c r="BN105" s="43" t="s">
        <v>238</v>
      </c>
      <c r="BO105" s="43" t="s">
        <v>516</v>
      </c>
      <c r="BP105" s="129" t="s">
        <v>83</v>
      </c>
      <c r="BQ105" s="87">
        <v>44166</v>
      </c>
      <c r="BR105" s="87">
        <v>45992</v>
      </c>
      <c r="BS105" s="123">
        <f ca="1">+(REFERENCEMENT_FACADE[[#This Row],[AVIS LIMITE AU / VALIDITE]]&gt;=TODAY())*1</f>
        <v>1</v>
      </c>
      <c r="BT105" s="43" t="s">
        <v>27</v>
      </c>
      <c r="BU105" s="43" t="str">
        <f ca="1">IF(REFERENCEMENT_FACADE[[#This Row],[ -&gt; AT/DTA : Sur liste verte C2p (OUI/NON)
-&gt; ATex (Avis favorable / Avis défavorable)
-&gt; Autre : SO]]&lt;&gt;"",IF(AND(OR(REFERENCEMENT_FACADE[[#This Row],[ -&gt; AT/DTA : Sur liste verte C2p (OUI/NON)
-&gt; ATex (Avis favorable / Avis défavorable)
-&gt; Autre : SO]]="OUI",REFERENCEMENT_FACADE[[#This Row],[ -&gt; AT/DTA : Sur liste verte C2p (OUI/NON)
-&gt; ATex (Avis favorable / Avis défavorable)
-&gt; Autre : SO]]="FAVORABLE",REFERENCEMENT_FACADE[[#This Row],[ -&gt; AT/DTA : Sur liste verte C2p (OUI/NON)
-&gt; ATex (Avis favorable / Avis défavorable)
-&gt; Autre : SO]]="SO
(DTU)",REFERENCEMENT_FACADE[[#This Row],[ -&gt; AT/DTA : Sur liste verte C2p (OUI/NON)
-&gt; ATex (Avis favorable / Avis défavorable)
-&gt; Autre : SO]]="SO 
(RECO -RAGE)",REFERENCEMENT_FACADE[[#This Row],[ -&gt; AT/DTA : Sur liste verte C2p (OUI/NON)
-&gt; ATex (Avis favorable / Avis défavorable)
-&gt; Autre : SO]]="OUI AVEC UN SUIVI DU RETOUR D'EXPERIENCE",
REFERENCEMENT_FACADE[[#This Row],[ -&gt; AT/DTA : Sur liste verte C2p (OUI/NON)
-&gt; ATex (Avis favorable / Avis défavorable)
-&gt; Autre : SO]]="SO 
(RP)"),REFERENCEMENT_FACADE[[#This Row],[VALIDITE]]=1),"TC",IF(REFERENCEMENT_FACADE[[#This Row],[VALIDITE]]=0,"TNC"&amp;CHAR(10)&amp;"(L'évaluation technique n'est plus valide)",IF(REFERENCEMENT_FACADE[[#This Row],[TYPE DE DOCUMENT DE REFERENCE]]="Appréciation Technique de Transition","TNC"&amp;CHAR(10)&amp;"(Les Appréciations Techniques de Transition ne sont pas reconnues en technique courante)",IF(REFERENCEMENT_FACADE[[#This Row],[ -&gt; AT/DTA : Sur liste verte C2p (OUI/NON)
-&gt; ATex (Avis favorable / Avis défavorable)
-&gt; Autre : SO]]="NON (EVALUATION RECENTE)","TNC"&amp;CHAR(10)&amp;"(Non sur liste verte de la C2p à date de référencement / EVALUATION RECENTE)","TNC"&amp;CHAR(10)&amp;"(N'est pas sur liste verte de la C2p à date du référencement)")))))</f>
        <v>TNC
(Les Appréciations Techniques de Transition ne sont pas reconnues en technique courante)</v>
      </c>
      <c r="BV105" s="44" t="s">
        <v>1380</v>
      </c>
      <c r="BW105" s="137"/>
      <c r="BX105" s="138"/>
      <c r="BY105" s="44"/>
      <c r="BZ105" s="57" t="s">
        <v>656</v>
      </c>
      <c r="CA105" s="134" t="s">
        <v>550</v>
      </c>
      <c r="CB105" s="136"/>
      <c r="CC105" s="48" t="str">
        <f>IF(OR(REFERENCEMENT_FACADE[[#This Row],[TYPE DE DOCUMENT DE REFERENCE]]="Document Technique d'Application (DTA)",REFERENCEMENT_FACADE[[#This Row],[TYPE DE DOCUMENT DE REFERENCE]]="Avis Technique"),CONCATENATE("https://evaluation.cstb.fr/fr/avis-technique/detail/",SUBSTITUTE(REFERENCEMENT_FACADE[[#This Row],[REF]],"/","-"),"/"),IF(REFERENCEMENT_FACADE[[#This Row],[TYPE DE DOCUMENT DE REFERENCE]]=("Appréciation Technique d'Expérimentation (ATEx cas a)"),CONCATENATE("https://evaluation.cstb.fr/fr/appreciation-technique-expertise-atex/detail/",SUBSTITUTE(REFERENCEMENT_FACADE[[#This Row],[REF]],"_","-"),"/"),CONCATENATE("https://evaluation.cstb.fr/fr/appreciation-technique-transition-att/download/att-",SUBSTITUTE(SUBSTITUTE(REFERENCEMENT_FACADE[[#This Row],[REF]],"/","-"),"_","-"),"/")))</f>
        <v>https://evaluation.cstb.fr/fr/appreciation-technique-transition-att/download/att-20-021-v1/</v>
      </c>
      <c r="CD105" s="48"/>
      <c r="CE105" s="48" t="str">
        <f>CONCATENATE(IF(REFERENCEMENT_FACADE[[#This Row],[Ancienne version]]=""," ",CONCATENATE(IF(OR(REFERENCEMENT_FACADE[[#This Row],[TYPE DE DOCUMENT DE REFERENCE]]="Avis Technique",REFERENCEMENT_FACADE[[#This Row],[TYPE DE DOCUMENT DE REFERENCE]]="ATEx"),"L'","Le "),REFERENCEMENT_FACADE[[#This Row],[TYPE DE DOCUMENT DE REFERENCE]]," n°",REFERENCEMENT_FACADE[[#This Row],[REF]]," annule et remplace ",IF(OR(REFERENCEMENT_FACADE[[#This Row],[TYPE DE DOCUMENT DE REFERENCE]]="Avis Technique",REFERENCEMENT_FACADE[[#This Row],[TYPE DE DOCUMENT DE REFERENCE]]="ATEx"),"l' ","le "),REFERENCEMENT_FACADE[[#This Row],[TYPE DE DOCUMENT DE REFERENCE]]," n° ",REFERENCEMENT_FACADE[[#This Row],[Ancienne version]])),
IF(AND(REFERENCEMENT_FACADE[[#This Row],[Ancienne version]]&lt;&gt;"",REFERENCEMENT_FACADE[[#This Row],[ -&gt; AT/DTA : Sur liste verte C2p (OUI/NON)
-&gt; ATex (Avis favorable / Avis défavorable)
-&gt; Autre : SO]]="OUI"),CHAR(10),""),
IF(REFERENCEMENT_FACADE[[#This Row],[ -&gt; AT/DTA : Sur liste verte C2p (OUI/NON)
-&gt; ATex (Avis favorable / Avis défavorable)
-&gt; Autre : SO]]="OUI","Sur liste verte de la C2p à la date du référencement",""))</f>
        <v xml:space="preserve"> </v>
      </c>
      <c r="CF105" s="48" t="str">
        <f>IF((SUPP_VISE=LISTES!$Q$2),REFERENCEMENT_FACADE[[#This Row],[Charpente bois (NF DTU 31.1)]],
IF((SUPP_VISE=LISTES!$Q$3),REFERENCEMENT_FACADE[[#This Row],[COB (NF DTU 31.2)]],
IF((SUPP_VISE=LISTES!$Q$4),REFERENCEMENT_FACADE[[#This Row],[FOB (NF DTU 31.4)]],
IF((SUPP_VISE=LISTES!$Q$5),REFERENCEMENT_FACADE[[#This Row],[FOB (Sous AT/DTA/ATEx)]],
IF((SUPP_VISE=LISTES!$Q$6),REFERENCEMENT_FACADE[[#This Row],[FOB (NF DTU 31.4 et/ou Sous AT/DTA/Atex)]],
IF((SUPP_VISE=LISTES!$Q$7),REFERENCEMENT_FACADE[[#This Row],[CLT (Sous AT/DTA)]],"ERREUR"))))))</f>
        <v>ERREUR</v>
      </c>
      <c r="CG105" s="48" t="str">
        <f>IF((HAUT_VISEE&lt;=6),IF(OR(MID(SITUA_VISEE,1,1)="a",MID(SITUA_VISEE,1,1)="b",MID(SITUA_VISEE,1,1)="c"),REFERENCEMENT_FACADE[[#This Row],[≤ 6 m (situation a à c)]],REFERENCEMENT_FACADE[[#This Row],[≤ 6 m (situation d)]]),
IF(AND(6&lt;HAUT_VISEE,HAUT_VISEE&lt;=9),IF(OR(MID(SITUA_VISEE,1,1)="a",MID(SITUA_VISEE,1,1)="b",MID(SITUA_VISEE,1,1)="c"),REFERENCEMENT_FACADE[[#This Row],[≤ 9 m (situation a à c)]],REFERENCEMENT_FACADE[[#This Row],[≤ 9 m (situation d)]]),
IF(AND(9&lt;HAUT_VISEE,HAUT_VISEE&lt;=10),IF(OR(MID(SITUA_VISEE,1,1)="a",MID(SITUA_VISEE,1,1)="b",MID(SITUA_VISEE,1,1)="c"),REFERENCEMENT_FACADE[[#This Row],[≤ 10 m (situation a à c)]],REFERENCEMENT_FACADE[[#This Row],[≤ 10 m (situation d)]]),
IF(AND(10&lt;HAUT_VISEE,HAUT_VISEE&lt;=18),IF(OR(MID(SITUA_VISEE,1,1)="a",MID(SITUA_VISEE,1,1)="b",MID(SITUA_VISEE,1,1)="c"),REFERENCEMENT_FACADE[[#This Row],[≤ 15 m (situation a à c)]],REFERENCEMENT_FACADE[[#This Row],[≤ 15 m (situation d)]]),
IF(AND(10&lt;HAUT_VISEE,HAUT_VISEE&lt;=18),IF(OR(MID(SITUA_VISEE,1,1)="a",MID(SITUA_VISEE,1,1)="b",MID(SITUA_VISEE,1,1)="c"),REFERENCEMENT_FACADE[[#This Row],[≤ 18 m (situation a à c)]],REFERENCEMENT_FACADE[[#This Row],[≤ 18 m (situation d)]]),
IF(AND(18&lt;HAUT_VISEE,HAUT_VISEE&lt;=28),IF(OR(MID(SITUA_VISEE,1,1)="a",MID(SITUA_VISEE,1,1)="b",MID(SITUA_VISEE,1,1)="c"),REFERENCEMENT_FACADE[[#This Row],[≤ 28 m (situation a à c)]],REFERENCEMENT_FACADE[[#This Row],[≤ 28 m (situation d)]]),
IF(AND(28&lt;HAUT_VISEE,HAUT_VISEE&lt;=34),IF(OR(MID(SITUA_VISEE,1,1)="a",MID(SITUA_VISEE,1,1)="b",MID(SITUA_VISEE,1,1)="c"),REFERENCEMENT_FACADE[[#This Row],[≤ 34 m (situation a à c)]],REFERENCEMENT_FACADE[[#This Row],[≤ 34 m (situation d)]]),
IF(AND(34&lt;HAUT_VISEE,HAUT_VISEE&lt;=36),IF(OR(MID(SITUA_VISEE,1,1)="a",MID(SITUA_VISEE,1,1)="b",MID(SITUA_VISEE,1,1)="c"),REFERENCEMENT_FACADE[[#This Row],[≤ 36 m (situation a à c)]],REFERENCEMENT_FACADE[[#This Row],[≤ 36 m (situation d)]]),
IF(AND(36&lt;HAUT_VISEE,HAUT_VISEE&lt;=40),IF(OR(MID(SITUA_VISEE,1,1)="a",MID(SITUA_VISEE,1,1)="b",MID(SITUA_VISEE,1,1)="c"),REFERENCEMENT_FACADE[[#This Row],[≤ 40 m (situation a à c)]],REFERENCEMENT_FACADE[[#This Row],[≤ 40 m (situation d)]]),
IF(AND(40&lt;HAUT_VISEE,HAUT_VISEE&lt;=50),IF(OR(MID(SITUA_VISEE,1,1)="a",MID(SITUA_VISEE,1,1)="b",MID(SITUA_VISEE,1,1)="c"),REFERENCEMENT_FACADE[[#This Row],[≤ 50 m (situation a à c)]],REFERENCEMENT_FACADE[[#This Row],[≤ 50 m (situation d)]]),"ERREUR"))))))))))</f>
        <v>OUI</v>
      </c>
      <c r="CH105" s="48">
        <f>IF(MID(SITUA_VISEE,1,1)="d",
IF(MID(REFERENCEMENT_FACADE[[#This Row],[≤ 50 m (situation d)]],1,3)="OUI",50,IF(MID(REFERENCEMENT_FACADE[[#This Row],[≤ 40 m (situation d)]],1,3)="OUI",40,IF(MID(REFERENCEMENT_FACADE[[#This Row],[≤ 36 m (situation d)]],1,3)="OUI",36,IF(MID(REFERENCEMENT_FACADE[[#This Row],[≤ 34 m (situation d)]],1,3)="OUI",34,IF(MID(REFERENCEMENT_FACADE[[#This Row],[≤ 28 m (situation d)]],1,3)="OUI",28,IF(MID(REFERENCEMENT_FACADE[[#This Row],[≤ 18 m (situation d)]],1,3)="OUI",18,IF(MID(REFERENCEMENT_FACADE[[#This Row],[≤ 15 m (situation d)]],1,3)="OUI",15,IF(MID(REFERENCEMENT_FACADE[[#This Row],[≤ 10 m (situation d)]],1,3)="OUI",10,IF(MID(REFERENCEMENT_FACADE[[#This Row],[≤ 9 m (situation d)]],1,3)="OUI",9,IF(MID(REFERENCEMENT_FACADE[[#This Row],[≤ 6 m (situation d)]],1,3)="OUI",6,"")))))))))),
IF(MID(REFERENCEMENT_FACADE[[#This Row],[≤ 50 m (situation a à c)]],1,3)="OUI",50,IF(MID(REFERENCEMENT_FACADE[[#This Row],[≤ 40 m (situation a à c)]],1,3)="OUI",40,IF(MID(REFERENCEMENT_FACADE[[#This Row],[≤ 36 m (situation a à c)]],1,3)="OUI",36,IF(MID(REFERENCEMENT_FACADE[[#This Row],[≤ 34 m (situation a à c)]],1,3)="OUI",34,IF(MID(REFERENCEMENT_FACADE[[#This Row],[≤ 28 m (situation a à c)]],1,3)="OUI",28,IF(MID(REFERENCEMENT_FACADE[[#This Row],[≤ 18 m (situation a à c)]],1,3)="OUI",18,IF(MID(REFERENCEMENT_FACADE[[#This Row],[≤ 15 m (situation a à c)]],1,3)="OUI",15,IF(MID(REFERENCEMENT_FACADE[[#This Row],[≤ 10 m (situation a à c)]],1,3)="OUI",10,IF(MID(REFERENCEMENT_FACADE[[#This Row],[≤ 9 m (situation a à c)]],1,3)="OUI",9,IF(MID(REFERENCEMENT_FACADE[[#This Row],[≤ 6 m (situation a à c)]],1,3)="OUI",6,"")))))))))))</f>
        <v>18</v>
      </c>
      <c r="CI105" s="48" t="str">
        <f>IF(RECH_CATEGORIE=TRUE,IF((CATEG_VISEE=LISTES!$O$2),REFERENCEMENT_FACADE[[#This Row],[I]],
IF((CATEG_VISEE=LISTES!$O$3),REFERENCEMENT_FACADE[[#This Row],[II]],
IF((CATEG_VISEE=LISTES!$O$4),REFERENCEMENT_FACADE[[#This Row],[III]],
IF((CATEG_VISEE=LISTES!$O$5),REFERENCEMENT_FACADE[[#This Row],[IV]],"ERREUR")))),
REFERENCEMENT_FACADE[[#This Row],[I]]&amp;CHAR(10)&amp;REFERENCEMENT_FACADE[[#This Row],[II]]&amp;CHAR(10)&amp;REFERENCEMENT_FACADE[[#This Row],[III]]&amp;CHAR(10)&amp;REFERENCEMENT_FACADE[[#This Row],[IV]])</f>
        <v>4
4**
4**
4**</v>
      </c>
      <c r="CJ105" s="48" t="str">
        <f>IF(RECH_CATEGORIE=TRUE,IF(OR(REFERENCEMENT_FACADE[[#This Row],[I]]="NC",REFERENCEMENT_FACADE[[#This Row],[II]]="NC",REFERENCEMENT_FACADE[[#This Row],[III]]="NC",REFERENCEMENT_FACADE[[#This Row],[IV]]="NC"),"ERREUR",IF(MID(ZONE_SIS_VISEE,1,1)&lt;=MID(REFERENCEMENT_FACADE[[#This Row],[IV]],1,1),REFERENCEMENT_FACADE[[#Headers],[IV]],IF(MID(ZONE_SIS_VISEE,1,1)&lt;=MID(REFERENCEMENT_FACADE[[#This Row],[III]],1,1),REFERENCEMENT_FACADE[[#Headers],[III]],IF(MID(ZONE_SIS_VISEE,1,1)&lt;=MID(REFERENCEMENT_FACADE[[#This Row],[II]],1,1),REFERENCEMENT_FACADE[[#Headers],[II]],IF(MID(ZONE_SIS_VISEE,1,1)&lt;=MID(REFERENCEMENT_FACADE[[#This Row],[I]],1,1),REFERENCEMENT_FACADE[[#Headers],[I]],""))))),
REFERENCEMENT_FACADE[[#Headers],[I]]&amp;CHAR(10)&amp;REFERENCEMENT_FACADE[[#Headers],[II]]&amp;CHAR(10)&amp;REFERENCEMENT_FACADE[[#Headers],[III]]&amp;CHAR(10)&amp;REFERENCEMENT_FACADE[[#Headers],[IV]])</f>
        <v>I
II
III
IV</v>
      </c>
      <c r="CK105" s="48" t="str">
        <f>CONCATENATE(IF(MID(REFERENCEMENT_FACADE[[#This Row],[Charpente bois (NF DTU 31.1)]],1,3)="oui",LISTES!$Q$2,""),IF(AND(MID(REFERENCEMENT_FACADE[[#This Row],[COB (NF DTU 31.2)]],1,3)="oui",MID(REFERENCEMENT_FACADE[[#This Row],[Charpente bois (NF DTU 31.1)]],1,3)="oui")," / ",""),IF(MID(REFERENCEMENT_FACADE[[#This Row],[COB (NF DTU 31.2)]],1,3)="oui",LISTES!$Q$3,""),IF(OR(AND(MID(REFERENCEMENT_FACADE[[#This Row],[COB (NF DTU 31.2)]],1,3)="oui",MID(REFERENCEMENT_FACADE[[#This Row],[FOB (NF DTU 31.4)]],1,3)="oui"),AND(MID(REFERENCEMENT_FACADE[[#This Row],[COB (NF DTU 31.2)]],1,3)="oui",MID(REFERENCEMENT_FACADE[[#This Row],[CLT (Sous AT/DTA)]],1,3)="oui"))," / ",""),IF(MID(REFERENCEMENT_FACADE[[#This Row],[FOB (NF DTU 31.4)]],1,3)="oui",LISTES!$Q$4,""),IF(AND(MID(REFERENCEMENT_FACADE[[#This Row],[CLT (Sous AT/DTA)]],1,3)="oui",MID(REFERENCEMENT_FACADE[[#This Row],[FOB (NF DTU 31.4)]],1,3)="oui")," / ",""),IF(MID(REFERENCEMENT_FACADE[[#This Row],[CLT (Sous AT/DTA)]],1,3)="oui",LISTES!$Q$7,IF(MID(REFERENCEMENT_FACADE[[#This Row],[FOB (Sous AT/DTA/ATEx)]],1,3)="oui",LISTES!$Q$5,"")))</f>
        <v>COB (NF DTU 31.2) / CLT (Sous AT/DTA)</v>
      </c>
      <c r="CL105" s="48" t="str">
        <f>IF(AND(RECH_HAUTEUR=TRUE,HAUT_VISEE&lt;&gt;"",SITUA_VISEE&lt;&gt;""),IF(MID(SITUA_VISEE,1,1)="d",
IF(MID(REFERENCEMENT_FACADE[[#This Row],[≤ 50 m (situation d)]],1,3)="OUI","≤ 50 m",IF(MID(REFERENCEMENT_FACADE[[#This Row],[≤ 40 m (situation d)]],1,3)="OUI","≤ 40 m",IF(MID(REFERENCEMENT_FACADE[[#This Row],[≤ 36 m (situation d)]],1,3)="OUI","≤ 36 m",IF(MID(REFERENCEMENT_FACADE[[#This Row],[≤ 34 m (situation d)]],1,3)="OUI","≤ 34 m",IF(MID(REFERENCEMENT_FACADE[[#This Row],[≤ 28 m (situation d)]],1,3)="OUI","≤ 28 m",IF(MID(REFERENCEMENT_FACADE[[#This Row],[≤ 18 m (situation d)]],1,3)="OUI","≤ 18 m",IF(MID(REFERENCEMENT_FACADE[[#This Row],[≤ 15 m (situation d)]],1,3)="OUI","≤ 15 m",IF(MID(REFERENCEMENT_FACADE[[#This Row],[≤ 10 m (situation d)]],1,3)="OUI","≤ 10 m",IF(MID(REFERENCEMENT_FACADE[[#This Row],[≤ 9 m (situation d)]],1,3)="OUI","≤ 9 m",IF(MID(REFERENCEMENT_FACADE[[#This Row],[≤ 6 m (situation d)]],1,3)="OUI","≤ 6 m","")))))))))),
IF(MID(REFERENCEMENT_FACADE[[#This Row],[≤ 50 m (situation a à c)]],1,3)="OUI","≤ 50 m",IF(MID(REFERENCEMENT_FACADE[[#This Row],[≤ 40 m (situation a à c)]],1,3)="OUI","≤ 40 m",IF(MID(REFERENCEMENT_FACADE[[#This Row],[≤ 36 m (situation a à c)]],1,3)="OUI","≤ 36 m",IF(MID(REFERENCEMENT_FACADE[[#This Row],[≤ 34 m (situation a à c)]],1,3)="OUI","≤ 34 m",IF(MID(REFERENCEMENT_FACADE[[#This Row],[≤ 28 m (situation a à c)]],1,3)="OUI","≤ 28 m",IF(MID(REFERENCEMENT_FACADE[[#This Row],[≤ 18 m (situation a à c)]],1,3)="OUI","≤ 18 m",IF(MID(REFERENCEMENT_FACADE[[#This Row],[≤ 15 m (situation a à c)]],1,3)="OUI","≤ 15 m",IF(MID(REFERENCEMENT_FACADE[[#This Row],[≤ 10 m (situation a à c)]],1,3)="OUI","≤ 10 m",IF(MID(REFERENCEMENT_FACADE[[#This Row],[≤ 9 m (situation a à c)]],1,3)="OUI","≤ 9 m",IF(MID(REFERENCEMENT_FACADE[[#This Row],[≤ 6 m (situation a à c)]],1,3)="OUI","≤ 6 m",""))))))))))),
CONCATENATE(IF(MID(REFERENCEMENT_FACADE[[#This Row],[≤ 50 m (situation a à c)]],1,3)="OUI","(Situation a à c) h≤ 50 m"&amp;CHAR(10),IF(MID(REFERENCEMENT_FACADE[[#This Row],[≤ 40 m (situation a à c)]],1,3)="OUI","(Situation a à c) h≤ 40 m"&amp;CHAR(10),IF(MID(REFERENCEMENT_FACADE[[#This Row],[≤ 36 m (situation a à c)]],1,3)="OUI","(Situation a à c) h≤ 36 m"&amp;CHAR(10),IF(MID(REFERENCEMENT_FACADE[[#This Row],[≤ 34 m (situation a à c)]],1,3)="OUI","(Situation a à c) h≤ 34 m"&amp;CHAR(10),IF(MID(REFERENCEMENT_FACADE[[#This Row],[≤ 28 m (situation a à c)]],1,3)="OUI","(Situation a à c) h≤ 28 m"&amp;CHAR(10),IF(MID(REFERENCEMENT_FACADE[[#This Row],[≤ 18 m (situation a à c)]],1,3)="OUI","(Situation a à c) h≤ 18 m"&amp;CHAR(10),IF(MID(REFERENCEMENT_FACADE[[#This Row],[≤ 15 m (situation a à c)]],1,3)="OUI","(Situation a à c) h≤ 15 m"&amp;CHAR(10),IF(MID(REFERENCEMENT_FACADE[[#This Row],[≤ 10 m (situation a à c)]],1,3)="OUI","(Situation a à c) h≤ 10 m"&amp;CHAR(10),IF(MID(REFERENCEMENT_FACADE[[#This Row],[≤ 9 m (situation a à c)]],1,3)="OUI","(Situation a à c) h≤ 9 m"&amp;CHAR(10),IF(MID(REFERENCEMENT_FACADE[[#This Row],[≤ 6 m (situation a à c)]],1,3)="OUI","(Situation a à c) h≤ 6 m"&amp;CHAR(10),"")))))))))),IF(MID(REFERENCEMENT_FACADE[[#This Row],[≤ 50 m (situation d)]],1,3)="OUI","(Situation d) h≤ 50 m",IF(MID(REFERENCEMENT_FACADE[[#This Row],[≤ 40 m (situation d)]],1,3)="OUI","(Situation d) h≤ 40 m",IF(MID(REFERENCEMENT_FACADE[[#This Row],[≤ 36 m (situation d)]],1,3)="OUI","(Situation d) h≤ 36 m",IF(MID(REFERENCEMENT_FACADE[[#This Row],[≤ 34 m (situation d)]],1,3)="OUI","(Situation d) h≤ 34 m",IF(MID(REFERENCEMENT_FACADE[[#This Row],[≤ 28 m (situation d)]],1,3)="OUI","(Situation d) h≤ 28 m",IF(MID(REFERENCEMENT_FACADE[[#This Row],[≤ 18 m (situation d)]],1,3)="OUI","(Situation d) h≤ 18 m",IF(MID(REFERENCEMENT_FACADE[[#This Row],[≤ 15 m (situation d)]],1,3)="OUI","(Situation d) h≤ 15 m",IF(MID(REFERENCEMENT_FACADE[[#This Row],[≤ 10 m (situation d)]],1,3)="OUI","(Situation d) h≤ 10 m",IF(MID(REFERENCEMENT_FACADE[[#This Row],[≤ 9 m (situation d)]],1,3)="OUI","(Situation d) h≤ 9 m",IF(MID(REFERENCEMENT_FACADE[[#This Row],[≤ 6 m (situation d)]],1,3)="OUI","(Situation d) h≤ 6 m",""))))))))))))</f>
        <v>(Situation a à c) h≤ 18 m
(Situation d) h≤ 10 m</v>
      </c>
      <c r="CM105" s="48" t="str">
        <f>IF(OR(RECH_HAUTEUR=FALSE,HAUT_VISEE="",SITUA_VISEE=""),REFERENCEMENT_FACADE[[#This Row],[Cas où rien n''est sélectionné en hauteur]],
IF((HAUT_VISEE&lt;=6),IF(OR(MID(SITUA_VISEE,1,1)="a",MID(SITUA_VISEE,1,1)="b",MID(SITUA_VISEE,1,1)="c"),REFERENCEMENT_FACADE[[#This Row],[≤ 6 m (a à c)]],REFERENCEMENT_FACADE[[#This Row],[≤ 6 m (d)]]),
IF(AND(6&lt;HAUT_VISEE,HAUT_VISEE&lt;=9),IF(OR(MID(SITUA_VISEE,1,1)="a",MID(SITUA_VISEE,1,1)="b",MID(SITUA_VISEE,1,1)="c"),REFERENCEMENT_FACADE[[#This Row],[≤ 9 m (a à c)]],REFERENCEMENT_FACADE[[#This Row],[≤ 9 m (d)]]),
IF(AND(9&lt;HAUT_VISEE,HAUT_VISEE&lt;=10),IF(OR(MID(SITUA_VISEE,1,1)="a",MID(SITUA_VISEE,1,1)="b",MID(SITUA_VISEE,1,1)="c"),REFERENCEMENT_FACADE[[#This Row],[≤ 10 m (a à c)]],REFERENCEMENT_FACADE[[#This Row],[≤ 10 m (d)]]),
IF(AND(10&lt;HAUT_VISEE,HAUT_VISEE&lt;=18),IF(OR(MID(SITUA_VISEE,1,1)="a",MID(SITUA_VISEE,1,1)="b",MID(SITUA_VISEE,1,1)="c"),REFERENCEMENT_FACADE[[#This Row],[≤ 18 m (a à c)]],REFERENCEMENT_FACADE[[#This Row],[≤ 18 m (d)]]),
IF(AND(18&lt;HAUT_VISEE,HAUT_VISEE&lt;=28),IF(OR(MID(SITUA_VISEE,1,1)="a",MID(SITUA_VISEE,1,1)="b",MID(SITUA_VISEE,1,1)="c"),REFERENCEMENT_FACADE[[#This Row],[≤ 28 m (a à c)]],REFERENCEMENT_FACADE[[#This Row],[≤ 28 m (d)]]),
IF(AND(28&lt;HAUT_VISEE,HAUT_VISEE&lt;=34),IF(OR(MID(SITUA_VISEE,1,1)="a",MID(SITUA_VISEE,1,1)="b",MID(SITUA_VISEE,1,1)="c"),REFERENCEMENT_FACADE[[#This Row],[≤ 34 m (a à c)]],REFERENCEMENT_FACADE[[#This Row],[≤ 34 m (d)]]),
IF(AND(34&lt;HAUT_VISEE,HAUT_VISEE&lt;=36),IF(OR(MID(SITUA_VISEE,1,1)="a",MID(SITUA_VISEE,1,1)="b",MID(SITUA_VISEE,1,1)="c"),REFERENCEMENT_FACADE[[#This Row],[≤ 36 m (a à c)]],REFERENCEMENT_FACADE[[#This Row],[≤ 36 m (d)]]),
IF(AND(36&lt;HAUT_VISEE,HAUT_VISEE&lt;=40),IF(OR(MID(SITUA_VISEE,1,1)="a",MID(SITUA_VISEE,1,1)="b",MID(SITUA_VISEE,1,1)="c"),REFERENCEMENT_FACADE[[#This Row],[≤ 40 m (a à c)]],REFERENCEMENT_FACADE[[#This Row],[≤ 40 m (d)]]),
IF(AND(40&lt;HAUT_VISEE,HAUT_VISEE&lt;=50),IF(OR(MID(SITUA_VISEE,1,1)="a",MID(SITUA_VISEE,1,1)="b",MID(SITUA_VISEE,1,1)="c"),REFERENCEMENT_FACADE[[#This Row],[≤ 50 m (a à c)]],REFERENCEMENT_FACADE[[#This Row],[≤ 50 m (d)]])))))))))))</f>
        <v>Nb : Le critère de recherche par hauteur n'étant pas coché ou les données (hauteur ou situation) n'étant pas saisies, l'utilisateur est alerté qu'il peut exister des limites de hauteurs et des dispositions particulières données dans le référentiel technique du procédé qui ne sont pas affichées. 
Le logiciel peut les faire apparaitre, pour ce faire : 
 - la case de recherche en fonction de la hauteur doit être cochée ;
 - les données de hauteur ET de situation du bâtiment doivent être saisies.</v>
      </c>
      <c r="CN105" s="117">
        <f ca="1">REFERENCEMENT_FACADE[[#This Row],[VALIDITE]]</f>
        <v>1</v>
      </c>
      <c r="CO105" s="48">
        <f>IF(RECH_SUPPORT=TRUE,IF(MID(REFERENCEMENT_FACADE[[#This Row],[Colonne support visé]],1,3)="OUI",1,IF(OR(MID(REFERENCEMENT_FACADE[[#This Row],[Colonne support visé]],1,3)="non",MID(REFERENCEMENT_FACADE[[#This Row],[Colonne support visé]],1,2)="SO"),0,0)),1)</f>
        <v>1</v>
      </c>
      <c r="CP105" s="48">
        <f>IF(RECH_HAUTEUR=FALSE,1,IF(AND(MID(REFERENCEMENT_FACADE[[#This Row],[Colonne situation visé]],1,3)="oui",HAUT_VISEE&lt;=REFERENCEMENT_FACADE[[#This Row],[LIMITATION DE HAUTEUR DE FACADE]],HAUT_VISEE&lt;&gt;"",SITUA_VISEE&lt;&gt;""),1,IF(MID(REFERENCEMENT_FACADE[[#This Row],[Colonne situation visé]],1,3)="non",0,"ERREUR")))</f>
        <v>1</v>
      </c>
      <c r="CQ105" s="48">
        <f>IF(RECH_CATEGORIE=FALSE,1,IF(REFERENCEMENT_FACADE[[#This Row],[Colonne catégorie visée]]="ERREUR",0,IF(AND(RECH_CATEGORIE=TRUE,MATCH(VALUE(LEFT(REFERENCEMENT_FACADE[[#This Row],[Colonne zone visée]],1)),LISTE_ZONE_SISMIQUE,0)&gt;=MATCH(ZONE_SIS_VISEE,LISTE_ZONE_SISMIQUE,0),MATCH(REFERENCEMENT_FACADE[[#This Row],[Colonne catégorie visée]],LISTE_CATEGORIE_BATIMENT,0)&gt;=MATCH(CATEG_VISEE,LISTE_CATEGORIE_BATIMENT,0)),1,0)))</f>
        <v>1</v>
      </c>
      <c r="CR105" s="48">
        <f ca="1">IF(REFERENCEMENT_FACADE[[#This Row],[Eligibilité procédé]]&lt;&gt;0,COUNTIF(REFERENCEMENT_FACADE[Eligibilité procédé],"&lt;="&amp;REFERENCEMENT_FACADE[[#This Row],[Eligibilité procédé]])-COUNTIF(REFERENCEMENT_FACADE[Eligibilité procédé],"=0"),ROWS(REFERENCEMENT_FACADE[Ordre]))</f>
        <v>82</v>
      </c>
      <c r="CS105" s="48">
        <f ca="1">IF(COUNTIF((REFERENCEMENT_FACADE[[#This Row],[Validité]:[zone de simicité]]),"&lt;&gt;"&amp;"")=SUM(REFERENCEMENT_FACADE[[#This Row],[Validité]:[zone de simicité]]),ROW(REFERENCEMENT_FACADE[[#This Row],[zone de simicité]]),"")</f>
        <v>105</v>
      </c>
      <c r="CT105" s="48" t="str">
        <f>CONCATENATE(REFERENCEMENT_FACADE[[#This Row],[TYPE DE DOCUMENT DE REFERENCE]]," ",REFERENCEMENT_FACADE[[#This Row],[REF]]," du procédé ",REFERENCEMENT_FACADE[[#This Row],[NOM COMMERCIAL DU PROCEDE]]," : vise la pose sur : ",IF(MID(REFERENCEMENT_FACADE[[#This Row],[COB (NF DTU 31.2)]],1,3)="OUI","COB (NF DTU 31.2) ; ",""),IF(MID(REFERENCEMENT_FACADE[[#This Row],[CLT (Sous AT/DTA)]],1,3)="OUI","CLT (Sous AT/DTA)) ; ",""),IF(MID(REFERENCEMENT_FACADE[[#This Row],[FOB (NF DTU 31.4)]],1,3)="OUI","FOB (NF DTU 31.4) ; ",""),IF(MID(REFERENCEMENT_FACADE[[#This Row],[FOB (Sous AT/DTA/ATEx)]],1,3)="OUI","FOB (Sous AT/DTA/ATEx) ; ",""),"pour une hauteur max de ",REFERENCEMENT_FACADE[[#This Row],[LIMITATION DE HAUTEUR DE FACADE]],"m")</f>
        <v>Appréciation Technique de Transition 20/021_v1 du procédé HardiePanel® : vise la pose sur : COB (NF DTU 31.2) ; CLT (Sous AT/DTA)) ; pour une hauteur max de 18m</v>
      </c>
    </row>
    <row r="106" spans="1:98" s="5" customFormat="1" ht="216" x14ac:dyDescent="0.3">
      <c r="A106" s="141">
        <v>44427</v>
      </c>
      <c r="B106" s="43" t="s">
        <v>124</v>
      </c>
      <c r="C106" s="125" t="s">
        <v>137</v>
      </c>
      <c r="D106" s="43" t="s">
        <v>1710</v>
      </c>
      <c r="E106" s="43" t="s">
        <v>244</v>
      </c>
      <c r="F106" s="43" t="s">
        <v>1413</v>
      </c>
      <c r="G106" s="44" t="s">
        <v>1478</v>
      </c>
      <c r="H106" s="52" t="s">
        <v>27</v>
      </c>
      <c r="I106" s="53" t="s">
        <v>9</v>
      </c>
      <c r="J106" s="39" t="s">
        <v>10</v>
      </c>
      <c r="K106" s="39" t="s">
        <v>10</v>
      </c>
      <c r="L106" s="68" t="str">
        <f>IF(REFERENCEMENT_FACADE[[#This Row],[Charpente bois (NF DTU 31.1)]]="OUI","SO",IF(OR(REFERENCEMENT_FACADE[[#This Row],[FOB (Sous AT/DTA/ATEx)]]="OUI",REFERENCEMENT_FACADE[[#This Row],[FOB (NF DTU 31.4)]]="OUI"),"OUI","SO"))</f>
        <v>SO</v>
      </c>
      <c r="M106" s="54" t="s">
        <v>158</v>
      </c>
      <c r="N106" s="43" t="s">
        <v>9</v>
      </c>
      <c r="O106" s="43" t="s">
        <v>9</v>
      </c>
      <c r="P106" s="43" t="s">
        <v>9</v>
      </c>
      <c r="Q106" s="43" t="s">
        <v>10</v>
      </c>
      <c r="R106" s="43" t="s">
        <v>10</v>
      </c>
      <c r="S106" s="43" t="s">
        <v>10</v>
      </c>
      <c r="T106" s="43" t="s">
        <v>10</v>
      </c>
      <c r="U106" s="43" t="s">
        <v>10</v>
      </c>
      <c r="V106" s="43" t="s">
        <v>10</v>
      </c>
      <c r="W106" s="44" t="s">
        <v>10</v>
      </c>
      <c r="X106" s="43" t="s">
        <v>9</v>
      </c>
      <c r="Y106" s="43" t="s">
        <v>10</v>
      </c>
      <c r="Z106" s="43" t="s">
        <v>10</v>
      </c>
      <c r="AA106" s="43" t="s">
        <v>10</v>
      </c>
      <c r="AB106" s="43" t="s">
        <v>10</v>
      </c>
      <c r="AC106" s="43" t="s">
        <v>10</v>
      </c>
      <c r="AD106" s="43" t="s">
        <v>10</v>
      </c>
      <c r="AE106" s="43" t="s">
        <v>10</v>
      </c>
      <c r="AF106" s="43" t="s">
        <v>10</v>
      </c>
      <c r="AG106" s="44" t="s">
        <v>10</v>
      </c>
      <c r="AH106" s="163"/>
      <c r="AI106" s="164"/>
      <c r="AJ106" s="120" t="s">
        <v>1726</v>
      </c>
      <c r="AK106" s="120" t="s">
        <v>1726</v>
      </c>
      <c r="AL106" s="120" t="s">
        <v>1726</v>
      </c>
      <c r="AM106" s="41"/>
      <c r="AN106" s="41"/>
      <c r="AO106" s="41"/>
      <c r="AP106" s="41"/>
      <c r="AQ106" s="41"/>
      <c r="AR106" s="41"/>
      <c r="AS106" s="41"/>
      <c r="AT106" s="120" t="s">
        <v>1726</v>
      </c>
      <c r="AU106" s="41"/>
      <c r="AV106" s="41"/>
      <c r="AW106" s="41"/>
      <c r="AX106" s="41"/>
      <c r="AY106" s="41"/>
      <c r="AZ106" s="41"/>
      <c r="BA106" s="41"/>
      <c r="BB106" s="41"/>
      <c r="BC106" s="41"/>
      <c r="BD106" s="84" t="s">
        <v>1408</v>
      </c>
      <c r="BE106" s="42">
        <v>4</v>
      </c>
      <c r="BF106" s="43">
        <v>2</v>
      </c>
      <c r="BG106" s="43">
        <v>1</v>
      </c>
      <c r="BH106" s="43">
        <v>1</v>
      </c>
      <c r="BI106" s="84"/>
      <c r="BJ106" s="40" t="s">
        <v>1394</v>
      </c>
      <c r="BK106" s="158" t="s">
        <v>689</v>
      </c>
      <c r="BL106" s="42">
        <v>0</v>
      </c>
      <c r="BM106" s="43" t="s">
        <v>241</v>
      </c>
      <c r="BN106" s="43" t="s">
        <v>238</v>
      </c>
      <c r="BO106" s="43" t="s">
        <v>512</v>
      </c>
      <c r="BP106" s="129" t="s">
        <v>83</v>
      </c>
      <c r="BQ106" s="87">
        <v>43983</v>
      </c>
      <c r="BR106" s="87">
        <v>45809</v>
      </c>
      <c r="BS106" s="123">
        <f ca="1">+(REFERENCEMENT_FACADE[[#This Row],[AVIS LIMITE AU / VALIDITE]]&gt;=TODAY())*1</f>
        <v>1</v>
      </c>
      <c r="BT106" s="43" t="s">
        <v>27</v>
      </c>
      <c r="BU106" s="43" t="str">
        <f ca="1">IF(REFERENCEMENT_FACADE[[#This Row],[ -&gt; AT/DTA : Sur liste verte C2p (OUI/NON)
-&gt; ATex (Avis favorable / Avis défavorable)
-&gt; Autre : SO]]&lt;&gt;"",IF(AND(OR(REFERENCEMENT_FACADE[[#This Row],[ -&gt; AT/DTA : Sur liste verte C2p (OUI/NON)
-&gt; ATex (Avis favorable / Avis défavorable)
-&gt; Autre : SO]]="OUI",REFERENCEMENT_FACADE[[#This Row],[ -&gt; AT/DTA : Sur liste verte C2p (OUI/NON)
-&gt; ATex (Avis favorable / Avis défavorable)
-&gt; Autre : SO]]="FAVORABLE",REFERENCEMENT_FACADE[[#This Row],[ -&gt; AT/DTA : Sur liste verte C2p (OUI/NON)
-&gt; ATex (Avis favorable / Avis défavorable)
-&gt; Autre : SO]]="SO
(DTU)",REFERENCEMENT_FACADE[[#This Row],[ -&gt; AT/DTA : Sur liste verte C2p (OUI/NON)
-&gt; ATex (Avis favorable / Avis défavorable)
-&gt; Autre : SO]]="SO 
(RECO -RAGE)",REFERENCEMENT_FACADE[[#This Row],[ -&gt; AT/DTA : Sur liste verte C2p (OUI/NON)
-&gt; ATex (Avis favorable / Avis défavorable)
-&gt; Autre : SO]]="OUI AVEC UN SUIVI DU RETOUR D'EXPERIENCE",
REFERENCEMENT_FACADE[[#This Row],[ -&gt; AT/DTA : Sur liste verte C2p (OUI/NON)
-&gt; ATex (Avis favorable / Avis défavorable)
-&gt; Autre : SO]]="SO 
(RP)"),REFERENCEMENT_FACADE[[#This Row],[VALIDITE]]=1),"TC",IF(REFERENCEMENT_FACADE[[#This Row],[VALIDITE]]=0,"TNC"&amp;CHAR(10)&amp;"(L'évaluation technique n'est plus valide)",IF(REFERENCEMENT_FACADE[[#This Row],[TYPE DE DOCUMENT DE REFERENCE]]="Appréciation Technique de Transition","TNC"&amp;CHAR(10)&amp;"(Les Appréciations Techniques de Transition ne sont pas reconnues en technique courante)",IF(REFERENCEMENT_FACADE[[#This Row],[ -&gt; AT/DTA : Sur liste verte C2p (OUI/NON)
-&gt; ATex (Avis favorable / Avis défavorable)
-&gt; Autre : SO]]="NON (EVALUATION RECENTE)","TNC"&amp;CHAR(10)&amp;"(Non sur liste verte de la C2p à date de référencement / EVALUATION RECENTE)","TNC"&amp;CHAR(10)&amp;"(N'est pas sur liste verte de la C2p à date du référencement)")))))</f>
        <v>TNC
(Les Appréciations Techniques de Transition ne sont pas reconnues en technique courante)</v>
      </c>
      <c r="BV106" s="44" t="s">
        <v>1380</v>
      </c>
      <c r="BW106" s="137"/>
      <c r="BX106" s="138"/>
      <c r="BY106" s="44"/>
      <c r="BZ106" s="57" t="s">
        <v>656</v>
      </c>
      <c r="CA106" s="134" t="s">
        <v>546</v>
      </c>
      <c r="CB106" s="136"/>
      <c r="CC106" s="48" t="str">
        <f>IF(OR(REFERENCEMENT_FACADE[[#This Row],[TYPE DE DOCUMENT DE REFERENCE]]="Document Technique d'Application (DTA)",REFERENCEMENT_FACADE[[#This Row],[TYPE DE DOCUMENT DE REFERENCE]]="Avis Technique"),CONCATENATE("https://evaluation.cstb.fr/fr/avis-technique/detail/",SUBSTITUTE(REFERENCEMENT_FACADE[[#This Row],[REF]],"/","-"),"/"),IF(REFERENCEMENT_FACADE[[#This Row],[TYPE DE DOCUMENT DE REFERENCE]]=("Appréciation Technique d'Expérimentation (ATEx cas a)"),CONCATENATE("https://evaluation.cstb.fr/fr/appreciation-technique-expertise-atex/detail/",SUBSTITUTE(REFERENCEMENT_FACADE[[#This Row],[REF]],"_","-"),"/"),CONCATENATE("https://evaluation.cstb.fr/fr/appreciation-technique-transition-att/download/att-",SUBSTITUTE(SUBSTITUTE(REFERENCEMENT_FACADE[[#This Row],[REF]],"/","-"),"_","-"),"/")))</f>
        <v>https://evaluation.cstb.fr/fr/appreciation-technique-transition-att/download/att-20-007-v1/</v>
      </c>
      <c r="CD106" s="48"/>
      <c r="CE106" s="48" t="str">
        <f>CONCATENATE(IF(REFERENCEMENT_FACADE[[#This Row],[Ancienne version]]=""," ",CONCATENATE(IF(OR(REFERENCEMENT_FACADE[[#This Row],[TYPE DE DOCUMENT DE REFERENCE]]="Avis Technique",REFERENCEMENT_FACADE[[#This Row],[TYPE DE DOCUMENT DE REFERENCE]]="ATEx"),"L'","Le "),REFERENCEMENT_FACADE[[#This Row],[TYPE DE DOCUMENT DE REFERENCE]]," n°",REFERENCEMENT_FACADE[[#This Row],[REF]]," annule et remplace ",IF(OR(REFERENCEMENT_FACADE[[#This Row],[TYPE DE DOCUMENT DE REFERENCE]]="Avis Technique",REFERENCEMENT_FACADE[[#This Row],[TYPE DE DOCUMENT DE REFERENCE]]="ATEx"),"l' ","le "),REFERENCEMENT_FACADE[[#This Row],[TYPE DE DOCUMENT DE REFERENCE]]," n° ",REFERENCEMENT_FACADE[[#This Row],[Ancienne version]])),
IF(AND(REFERENCEMENT_FACADE[[#This Row],[Ancienne version]]&lt;&gt;"",REFERENCEMENT_FACADE[[#This Row],[ -&gt; AT/DTA : Sur liste verte C2p (OUI/NON)
-&gt; ATex (Avis favorable / Avis défavorable)
-&gt; Autre : SO]]="OUI"),CHAR(10),""),
IF(REFERENCEMENT_FACADE[[#This Row],[ -&gt; AT/DTA : Sur liste verte C2p (OUI/NON)
-&gt; ATex (Avis favorable / Avis défavorable)
-&gt; Autre : SO]]="OUI","Sur liste verte de la C2p à la date du référencement",""))</f>
        <v xml:space="preserve"> </v>
      </c>
      <c r="CF106" s="48" t="str">
        <f>IF((SUPP_VISE=LISTES!$Q$2),REFERENCEMENT_FACADE[[#This Row],[Charpente bois (NF DTU 31.1)]],
IF((SUPP_VISE=LISTES!$Q$3),REFERENCEMENT_FACADE[[#This Row],[COB (NF DTU 31.2)]],
IF((SUPP_VISE=LISTES!$Q$4),REFERENCEMENT_FACADE[[#This Row],[FOB (NF DTU 31.4)]],
IF((SUPP_VISE=LISTES!$Q$5),REFERENCEMENT_FACADE[[#This Row],[FOB (Sous AT/DTA/ATEx)]],
IF((SUPP_VISE=LISTES!$Q$6),REFERENCEMENT_FACADE[[#This Row],[FOB (NF DTU 31.4 et/ou Sous AT/DTA/Atex)]],
IF((SUPP_VISE=LISTES!$Q$7),REFERENCEMENT_FACADE[[#This Row],[CLT (Sous AT/DTA)]],"ERREUR"))))))</f>
        <v>ERREUR</v>
      </c>
      <c r="CG106" s="48" t="str">
        <f>IF((HAUT_VISEE&lt;=6),IF(OR(MID(SITUA_VISEE,1,1)="a",MID(SITUA_VISEE,1,1)="b",MID(SITUA_VISEE,1,1)="c"),REFERENCEMENT_FACADE[[#This Row],[≤ 6 m (situation a à c)]],REFERENCEMENT_FACADE[[#This Row],[≤ 6 m (situation d)]]),
IF(AND(6&lt;HAUT_VISEE,HAUT_VISEE&lt;=9),IF(OR(MID(SITUA_VISEE,1,1)="a",MID(SITUA_VISEE,1,1)="b",MID(SITUA_VISEE,1,1)="c"),REFERENCEMENT_FACADE[[#This Row],[≤ 9 m (situation a à c)]],REFERENCEMENT_FACADE[[#This Row],[≤ 9 m (situation d)]]),
IF(AND(9&lt;HAUT_VISEE,HAUT_VISEE&lt;=10),IF(OR(MID(SITUA_VISEE,1,1)="a",MID(SITUA_VISEE,1,1)="b",MID(SITUA_VISEE,1,1)="c"),REFERENCEMENT_FACADE[[#This Row],[≤ 10 m (situation a à c)]],REFERENCEMENT_FACADE[[#This Row],[≤ 10 m (situation d)]]),
IF(AND(10&lt;HAUT_VISEE,HAUT_VISEE&lt;=18),IF(OR(MID(SITUA_VISEE,1,1)="a",MID(SITUA_VISEE,1,1)="b",MID(SITUA_VISEE,1,1)="c"),REFERENCEMENT_FACADE[[#This Row],[≤ 15 m (situation a à c)]],REFERENCEMENT_FACADE[[#This Row],[≤ 15 m (situation d)]]),
IF(AND(10&lt;HAUT_VISEE,HAUT_VISEE&lt;=18),IF(OR(MID(SITUA_VISEE,1,1)="a",MID(SITUA_VISEE,1,1)="b",MID(SITUA_VISEE,1,1)="c"),REFERENCEMENT_FACADE[[#This Row],[≤ 18 m (situation a à c)]],REFERENCEMENT_FACADE[[#This Row],[≤ 18 m (situation d)]]),
IF(AND(18&lt;HAUT_VISEE,HAUT_VISEE&lt;=28),IF(OR(MID(SITUA_VISEE,1,1)="a",MID(SITUA_VISEE,1,1)="b",MID(SITUA_VISEE,1,1)="c"),REFERENCEMENT_FACADE[[#This Row],[≤ 28 m (situation a à c)]],REFERENCEMENT_FACADE[[#This Row],[≤ 28 m (situation d)]]),
IF(AND(28&lt;HAUT_VISEE,HAUT_VISEE&lt;=34),IF(OR(MID(SITUA_VISEE,1,1)="a",MID(SITUA_VISEE,1,1)="b",MID(SITUA_VISEE,1,1)="c"),REFERENCEMENT_FACADE[[#This Row],[≤ 34 m (situation a à c)]],REFERENCEMENT_FACADE[[#This Row],[≤ 34 m (situation d)]]),
IF(AND(34&lt;HAUT_VISEE,HAUT_VISEE&lt;=36),IF(OR(MID(SITUA_VISEE,1,1)="a",MID(SITUA_VISEE,1,1)="b",MID(SITUA_VISEE,1,1)="c"),REFERENCEMENT_FACADE[[#This Row],[≤ 36 m (situation a à c)]],REFERENCEMENT_FACADE[[#This Row],[≤ 36 m (situation d)]]),
IF(AND(36&lt;HAUT_VISEE,HAUT_VISEE&lt;=40),IF(OR(MID(SITUA_VISEE,1,1)="a",MID(SITUA_VISEE,1,1)="b",MID(SITUA_VISEE,1,1)="c"),REFERENCEMENT_FACADE[[#This Row],[≤ 40 m (situation a à c)]],REFERENCEMENT_FACADE[[#This Row],[≤ 40 m (situation d)]]),
IF(AND(40&lt;HAUT_VISEE,HAUT_VISEE&lt;=50),IF(OR(MID(SITUA_VISEE,1,1)="a",MID(SITUA_VISEE,1,1)="b",MID(SITUA_VISEE,1,1)="c"),REFERENCEMENT_FACADE[[#This Row],[≤ 50 m (situation a à c)]],REFERENCEMENT_FACADE[[#This Row],[≤ 50 m (situation d)]]),"ERREUR"))))))))))</f>
        <v>OUI</v>
      </c>
      <c r="CH106" s="48">
        <f>IF(MID(SITUA_VISEE,1,1)="d",
IF(MID(REFERENCEMENT_FACADE[[#This Row],[≤ 50 m (situation d)]],1,3)="OUI",50,IF(MID(REFERENCEMENT_FACADE[[#This Row],[≤ 40 m (situation d)]],1,3)="OUI",40,IF(MID(REFERENCEMENT_FACADE[[#This Row],[≤ 36 m (situation d)]],1,3)="OUI",36,IF(MID(REFERENCEMENT_FACADE[[#This Row],[≤ 34 m (situation d)]],1,3)="OUI",34,IF(MID(REFERENCEMENT_FACADE[[#This Row],[≤ 28 m (situation d)]],1,3)="OUI",28,IF(MID(REFERENCEMENT_FACADE[[#This Row],[≤ 18 m (situation d)]],1,3)="OUI",18,IF(MID(REFERENCEMENT_FACADE[[#This Row],[≤ 15 m (situation d)]],1,3)="OUI",15,IF(MID(REFERENCEMENT_FACADE[[#This Row],[≤ 10 m (situation d)]],1,3)="OUI",10,IF(MID(REFERENCEMENT_FACADE[[#This Row],[≤ 9 m (situation d)]],1,3)="OUI",9,IF(MID(REFERENCEMENT_FACADE[[#This Row],[≤ 6 m (situation d)]],1,3)="OUI",6,"")))))))))),
IF(MID(REFERENCEMENT_FACADE[[#This Row],[≤ 50 m (situation a à c)]],1,3)="OUI",50,IF(MID(REFERENCEMENT_FACADE[[#This Row],[≤ 40 m (situation a à c)]],1,3)="OUI",40,IF(MID(REFERENCEMENT_FACADE[[#This Row],[≤ 36 m (situation a à c)]],1,3)="OUI",36,IF(MID(REFERENCEMENT_FACADE[[#This Row],[≤ 34 m (situation a à c)]],1,3)="OUI",34,IF(MID(REFERENCEMENT_FACADE[[#This Row],[≤ 28 m (situation a à c)]],1,3)="OUI",28,IF(MID(REFERENCEMENT_FACADE[[#This Row],[≤ 18 m (situation a à c)]],1,3)="OUI",18,IF(MID(REFERENCEMENT_FACADE[[#This Row],[≤ 15 m (situation a à c)]],1,3)="OUI",15,IF(MID(REFERENCEMENT_FACADE[[#This Row],[≤ 10 m (situation a à c)]],1,3)="OUI",10,IF(MID(REFERENCEMENT_FACADE[[#This Row],[≤ 9 m (situation a à c)]],1,3)="OUI",9,IF(MID(REFERENCEMENT_FACADE[[#This Row],[≤ 6 m (situation a à c)]],1,3)="OUI",6,"")))))))))))</f>
        <v>10</v>
      </c>
      <c r="CI106" s="48" t="str">
        <f>IF(RECH_CATEGORIE=TRUE,IF((CATEG_VISEE=LISTES!$O$2),REFERENCEMENT_FACADE[[#This Row],[I]],
IF((CATEG_VISEE=LISTES!$O$3),REFERENCEMENT_FACADE[[#This Row],[II]],
IF((CATEG_VISEE=LISTES!$O$4),REFERENCEMENT_FACADE[[#This Row],[III]],
IF((CATEG_VISEE=LISTES!$O$5),REFERENCEMENT_FACADE[[#This Row],[IV]],"ERREUR")))),
REFERENCEMENT_FACADE[[#This Row],[I]]&amp;CHAR(10)&amp;REFERENCEMENT_FACADE[[#This Row],[II]]&amp;CHAR(10)&amp;REFERENCEMENT_FACADE[[#This Row],[III]]&amp;CHAR(10)&amp;REFERENCEMENT_FACADE[[#This Row],[IV]])</f>
        <v>4
2
1
1</v>
      </c>
      <c r="CJ106" s="48" t="str">
        <f>IF(RECH_CATEGORIE=TRUE,IF(OR(REFERENCEMENT_FACADE[[#This Row],[I]]="NC",REFERENCEMENT_FACADE[[#This Row],[II]]="NC",REFERENCEMENT_FACADE[[#This Row],[III]]="NC",REFERENCEMENT_FACADE[[#This Row],[IV]]="NC"),"ERREUR",IF(MID(ZONE_SIS_VISEE,1,1)&lt;=MID(REFERENCEMENT_FACADE[[#This Row],[IV]],1,1),REFERENCEMENT_FACADE[[#Headers],[IV]],IF(MID(ZONE_SIS_VISEE,1,1)&lt;=MID(REFERENCEMENT_FACADE[[#This Row],[III]],1,1),REFERENCEMENT_FACADE[[#Headers],[III]],IF(MID(ZONE_SIS_VISEE,1,1)&lt;=MID(REFERENCEMENT_FACADE[[#This Row],[II]],1,1),REFERENCEMENT_FACADE[[#Headers],[II]],IF(MID(ZONE_SIS_VISEE,1,1)&lt;=MID(REFERENCEMENT_FACADE[[#This Row],[I]],1,1),REFERENCEMENT_FACADE[[#Headers],[I]],""))))),
REFERENCEMENT_FACADE[[#Headers],[I]]&amp;CHAR(10)&amp;REFERENCEMENT_FACADE[[#Headers],[II]]&amp;CHAR(10)&amp;REFERENCEMENT_FACADE[[#Headers],[III]]&amp;CHAR(10)&amp;REFERENCEMENT_FACADE[[#Headers],[IV]])</f>
        <v>I
II
III
IV</v>
      </c>
      <c r="CK106" s="48" t="str">
        <f>CONCATENATE(IF(MID(REFERENCEMENT_FACADE[[#This Row],[Charpente bois (NF DTU 31.1)]],1,3)="oui",LISTES!$Q$2,""),IF(AND(MID(REFERENCEMENT_FACADE[[#This Row],[COB (NF DTU 31.2)]],1,3)="oui",MID(REFERENCEMENT_FACADE[[#This Row],[Charpente bois (NF DTU 31.1)]],1,3)="oui")," / ",""),IF(MID(REFERENCEMENT_FACADE[[#This Row],[COB (NF DTU 31.2)]],1,3)="oui",LISTES!$Q$3,""),IF(OR(AND(MID(REFERENCEMENT_FACADE[[#This Row],[COB (NF DTU 31.2)]],1,3)="oui",MID(REFERENCEMENT_FACADE[[#This Row],[FOB (NF DTU 31.4)]],1,3)="oui"),AND(MID(REFERENCEMENT_FACADE[[#This Row],[COB (NF DTU 31.2)]],1,3)="oui",MID(REFERENCEMENT_FACADE[[#This Row],[CLT (Sous AT/DTA)]],1,3)="oui"))," / ",""),IF(MID(REFERENCEMENT_FACADE[[#This Row],[FOB (NF DTU 31.4)]],1,3)="oui",LISTES!$Q$4,""),IF(AND(MID(REFERENCEMENT_FACADE[[#This Row],[CLT (Sous AT/DTA)]],1,3)="oui",MID(REFERENCEMENT_FACADE[[#This Row],[FOB (NF DTU 31.4)]],1,3)="oui")," / ",""),IF(MID(REFERENCEMENT_FACADE[[#This Row],[CLT (Sous AT/DTA)]],1,3)="oui",LISTES!$Q$7,IF(MID(REFERENCEMENT_FACADE[[#This Row],[FOB (Sous AT/DTA/ATEx)]],1,3)="oui",LISTES!$Q$5,"")))</f>
        <v>COB (NF DTU 31.2) / CLT (Sous AT/DTA)</v>
      </c>
      <c r="CL106" s="48" t="str">
        <f>IF(AND(RECH_HAUTEUR=TRUE,HAUT_VISEE&lt;&gt;"",SITUA_VISEE&lt;&gt;""),IF(MID(SITUA_VISEE,1,1)="d",
IF(MID(REFERENCEMENT_FACADE[[#This Row],[≤ 50 m (situation d)]],1,3)="OUI","≤ 50 m",IF(MID(REFERENCEMENT_FACADE[[#This Row],[≤ 40 m (situation d)]],1,3)="OUI","≤ 40 m",IF(MID(REFERENCEMENT_FACADE[[#This Row],[≤ 36 m (situation d)]],1,3)="OUI","≤ 36 m",IF(MID(REFERENCEMENT_FACADE[[#This Row],[≤ 34 m (situation d)]],1,3)="OUI","≤ 34 m",IF(MID(REFERENCEMENT_FACADE[[#This Row],[≤ 28 m (situation d)]],1,3)="OUI","≤ 28 m",IF(MID(REFERENCEMENT_FACADE[[#This Row],[≤ 18 m (situation d)]],1,3)="OUI","≤ 18 m",IF(MID(REFERENCEMENT_FACADE[[#This Row],[≤ 15 m (situation d)]],1,3)="OUI","≤ 15 m",IF(MID(REFERENCEMENT_FACADE[[#This Row],[≤ 10 m (situation d)]],1,3)="OUI","≤ 10 m",IF(MID(REFERENCEMENT_FACADE[[#This Row],[≤ 9 m (situation d)]],1,3)="OUI","≤ 9 m",IF(MID(REFERENCEMENT_FACADE[[#This Row],[≤ 6 m (situation d)]],1,3)="OUI","≤ 6 m","")))))))))),
IF(MID(REFERENCEMENT_FACADE[[#This Row],[≤ 50 m (situation a à c)]],1,3)="OUI","≤ 50 m",IF(MID(REFERENCEMENT_FACADE[[#This Row],[≤ 40 m (situation a à c)]],1,3)="OUI","≤ 40 m",IF(MID(REFERENCEMENT_FACADE[[#This Row],[≤ 36 m (situation a à c)]],1,3)="OUI","≤ 36 m",IF(MID(REFERENCEMENT_FACADE[[#This Row],[≤ 34 m (situation a à c)]],1,3)="OUI","≤ 34 m",IF(MID(REFERENCEMENT_FACADE[[#This Row],[≤ 28 m (situation a à c)]],1,3)="OUI","≤ 28 m",IF(MID(REFERENCEMENT_FACADE[[#This Row],[≤ 18 m (situation a à c)]],1,3)="OUI","≤ 18 m",IF(MID(REFERENCEMENT_FACADE[[#This Row],[≤ 15 m (situation a à c)]],1,3)="OUI","≤ 15 m",IF(MID(REFERENCEMENT_FACADE[[#This Row],[≤ 10 m (situation a à c)]],1,3)="OUI","≤ 10 m",IF(MID(REFERENCEMENT_FACADE[[#This Row],[≤ 9 m (situation a à c)]],1,3)="OUI","≤ 9 m",IF(MID(REFERENCEMENT_FACADE[[#This Row],[≤ 6 m (situation a à c)]],1,3)="OUI","≤ 6 m",""))))))))))),
CONCATENATE(IF(MID(REFERENCEMENT_FACADE[[#This Row],[≤ 50 m (situation a à c)]],1,3)="OUI","(Situation a à c) h≤ 50 m"&amp;CHAR(10),IF(MID(REFERENCEMENT_FACADE[[#This Row],[≤ 40 m (situation a à c)]],1,3)="OUI","(Situation a à c) h≤ 40 m"&amp;CHAR(10),IF(MID(REFERENCEMENT_FACADE[[#This Row],[≤ 36 m (situation a à c)]],1,3)="OUI","(Situation a à c) h≤ 36 m"&amp;CHAR(10),IF(MID(REFERENCEMENT_FACADE[[#This Row],[≤ 34 m (situation a à c)]],1,3)="OUI","(Situation a à c) h≤ 34 m"&amp;CHAR(10),IF(MID(REFERENCEMENT_FACADE[[#This Row],[≤ 28 m (situation a à c)]],1,3)="OUI","(Situation a à c) h≤ 28 m"&amp;CHAR(10),IF(MID(REFERENCEMENT_FACADE[[#This Row],[≤ 18 m (situation a à c)]],1,3)="OUI","(Situation a à c) h≤ 18 m"&amp;CHAR(10),IF(MID(REFERENCEMENT_FACADE[[#This Row],[≤ 15 m (situation a à c)]],1,3)="OUI","(Situation a à c) h≤ 15 m"&amp;CHAR(10),IF(MID(REFERENCEMENT_FACADE[[#This Row],[≤ 10 m (situation a à c)]],1,3)="OUI","(Situation a à c) h≤ 10 m"&amp;CHAR(10),IF(MID(REFERENCEMENT_FACADE[[#This Row],[≤ 9 m (situation a à c)]],1,3)="OUI","(Situation a à c) h≤ 9 m"&amp;CHAR(10),IF(MID(REFERENCEMENT_FACADE[[#This Row],[≤ 6 m (situation a à c)]],1,3)="OUI","(Situation a à c) h≤ 6 m"&amp;CHAR(10),"")))))))))),IF(MID(REFERENCEMENT_FACADE[[#This Row],[≤ 50 m (situation d)]],1,3)="OUI","(Situation d) h≤ 50 m",IF(MID(REFERENCEMENT_FACADE[[#This Row],[≤ 40 m (situation d)]],1,3)="OUI","(Situation d) h≤ 40 m",IF(MID(REFERENCEMENT_FACADE[[#This Row],[≤ 36 m (situation d)]],1,3)="OUI","(Situation d) h≤ 36 m",IF(MID(REFERENCEMENT_FACADE[[#This Row],[≤ 34 m (situation d)]],1,3)="OUI","(Situation d) h≤ 34 m",IF(MID(REFERENCEMENT_FACADE[[#This Row],[≤ 28 m (situation d)]],1,3)="OUI","(Situation d) h≤ 28 m",IF(MID(REFERENCEMENT_FACADE[[#This Row],[≤ 18 m (situation d)]],1,3)="OUI","(Situation d) h≤ 18 m",IF(MID(REFERENCEMENT_FACADE[[#This Row],[≤ 15 m (situation d)]],1,3)="OUI","(Situation d) h≤ 15 m",IF(MID(REFERENCEMENT_FACADE[[#This Row],[≤ 10 m (situation d)]],1,3)="OUI","(Situation d) h≤ 10 m",IF(MID(REFERENCEMENT_FACADE[[#This Row],[≤ 9 m (situation d)]],1,3)="OUI","(Situation d) h≤ 9 m",IF(MID(REFERENCEMENT_FACADE[[#This Row],[≤ 6 m (situation d)]],1,3)="OUI","(Situation d) h≤ 6 m",""))))))))))))</f>
        <v>(Situation a à c) h≤ 10 m
(Situation d) h≤ 6 m</v>
      </c>
      <c r="CM106" s="48" t="str">
        <f>IF(OR(RECH_HAUTEUR=FALSE,HAUT_VISEE="",SITUA_VISEE=""),REFERENCEMENT_FACADE[[#This Row],[Cas où rien n''est sélectionné en hauteur]],
IF((HAUT_VISEE&lt;=6),IF(OR(MID(SITUA_VISEE,1,1)="a",MID(SITUA_VISEE,1,1)="b",MID(SITUA_VISEE,1,1)="c"),REFERENCEMENT_FACADE[[#This Row],[≤ 6 m (a à c)]],REFERENCEMENT_FACADE[[#This Row],[≤ 6 m (d)]]),
IF(AND(6&lt;HAUT_VISEE,HAUT_VISEE&lt;=9),IF(OR(MID(SITUA_VISEE,1,1)="a",MID(SITUA_VISEE,1,1)="b",MID(SITUA_VISEE,1,1)="c"),REFERENCEMENT_FACADE[[#This Row],[≤ 9 m (a à c)]],REFERENCEMENT_FACADE[[#This Row],[≤ 9 m (d)]]),
IF(AND(9&lt;HAUT_VISEE,HAUT_VISEE&lt;=10),IF(OR(MID(SITUA_VISEE,1,1)="a",MID(SITUA_VISEE,1,1)="b",MID(SITUA_VISEE,1,1)="c"),REFERENCEMENT_FACADE[[#This Row],[≤ 10 m (a à c)]],REFERENCEMENT_FACADE[[#This Row],[≤ 10 m (d)]]),
IF(AND(10&lt;HAUT_VISEE,HAUT_VISEE&lt;=18),IF(OR(MID(SITUA_VISEE,1,1)="a",MID(SITUA_VISEE,1,1)="b",MID(SITUA_VISEE,1,1)="c"),REFERENCEMENT_FACADE[[#This Row],[≤ 18 m (a à c)]],REFERENCEMENT_FACADE[[#This Row],[≤ 18 m (d)]]),
IF(AND(18&lt;HAUT_VISEE,HAUT_VISEE&lt;=28),IF(OR(MID(SITUA_VISEE,1,1)="a",MID(SITUA_VISEE,1,1)="b",MID(SITUA_VISEE,1,1)="c"),REFERENCEMENT_FACADE[[#This Row],[≤ 28 m (a à c)]],REFERENCEMENT_FACADE[[#This Row],[≤ 28 m (d)]]),
IF(AND(28&lt;HAUT_VISEE,HAUT_VISEE&lt;=34),IF(OR(MID(SITUA_VISEE,1,1)="a",MID(SITUA_VISEE,1,1)="b",MID(SITUA_VISEE,1,1)="c"),REFERENCEMENT_FACADE[[#This Row],[≤ 34 m (a à c)]],REFERENCEMENT_FACADE[[#This Row],[≤ 34 m (d)]]),
IF(AND(34&lt;HAUT_VISEE,HAUT_VISEE&lt;=36),IF(OR(MID(SITUA_VISEE,1,1)="a",MID(SITUA_VISEE,1,1)="b",MID(SITUA_VISEE,1,1)="c"),REFERENCEMENT_FACADE[[#This Row],[≤ 36 m (a à c)]],REFERENCEMENT_FACADE[[#This Row],[≤ 36 m (d)]]),
IF(AND(36&lt;HAUT_VISEE,HAUT_VISEE&lt;=40),IF(OR(MID(SITUA_VISEE,1,1)="a",MID(SITUA_VISEE,1,1)="b",MID(SITUA_VISEE,1,1)="c"),REFERENCEMENT_FACADE[[#This Row],[≤ 40 m (a à c)]],REFERENCEMENT_FACADE[[#This Row],[≤ 40 m (d)]]),
IF(AND(40&lt;HAUT_VISEE,HAUT_VISEE&lt;=50),IF(OR(MID(SITUA_VISEE,1,1)="a",MID(SITUA_VISEE,1,1)="b",MID(SITUA_VISEE,1,1)="c"),REFERENCEMENT_FACADE[[#This Row],[≤ 50 m (a à c)]],REFERENCEMENT_FACADE[[#This Row],[≤ 50 m (d)]])))))))))))</f>
        <v>Nb : Le critère de recherche par hauteur n'étant pas coché ou les données (hauteur ou situation) n'étant pas saisies, l'utilisateur est alerté qu'il peut exister des limites de hauteurs et des dispositions particulières données dans le référentiel technique du procédé qui ne sont pas affichées. 
Le logiciel peut les faire apparaitre, pour ce faire : 
 - la case de recherche en fonction de la hauteur doit être cochée ;
 - les données de hauteur ET de situation du bâtiment doivent être saisies.</v>
      </c>
      <c r="CN106" s="117">
        <f ca="1">REFERENCEMENT_FACADE[[#This Row],[VALIDITE]]</f>
        <v>1</v>
      </c>
      <c r="CO106" s="48">
        <f>IF(RECH_SUPPORT=TRUE,IF(MID(REFERENCEMENT_FACADE[[#This Row],[Colonne support visé]],1,3)="OUI",1,IF(OR(MID(REFERENCEMENT_FACADE[[#This Row],[Colonne support visé]],1,3)="non",MID(REFERENCEMENT_FACADE[[#This Row],[Colonne support visé]],1,2)="SO"),0,0)),1)</f>
        <v>1</v>
      </c>
      <c r="CP106" s="48">
        <f>IF(RECH_HAUTEUR=FALSE,1,IF(AND(MID(REFERENCEMENT_FACADE[[#This Row],[Colonne situation visé]],1,3)="oui",HAUT_VISEE&lt;=REFERENCEMENT_FACADE[[#This Row],[LIMITATION DE HAUTEUR DE FACADE]],HAUT_VISEE&lt;&gt;"",SITUA_VISEE&lt;&gt;""),1,IF(MID(REFERENCEMENT_FACADE[[#This Row],[Colonne situation visé]],1,3)="non",0,"ERREUR")))</f>
        <v>1</v>
      </c>
      <c r="CQ106" s="48">
        <f>IF(RECH_CATEGORIE=FALSE,1,IF(REFERENCEMENT_FACADE[[#This Row],[Colonne catégorie visée]]="ERREUR",0,IF(AND(RECH_CATEGORIE=TRUE,MATCH(VALUE(LEFT(REFERENCEMENT_FACADE[[#This Row],[Colonne zone visée]],1)),LISTE_ZONE_SISMIQUE,0)&gt;=MATCH(ZONE_SIS_VISEE,LISTE_ZONE_SISMIQUE,0),MATCH(REFERENCEMENT_FACADE[[#This Row],[Colonne catégorie visée]],LISTE_CATEGORIE_BATIMENT,0)&gt;=MATCH(CATEG_VISEE,LISTE_CATEGORIE_BATIMENT,0)),1,0)))</f>
        <v>1</v>
      </c>
      <c r="CR106" s="48">
        <f ca="1">IF(REFERENCEMENT_FACADE[[#This Row],[Eligibilité procédé]]&lt;&gt;0,COUNTIF(REFERENCEMENT_FACADE[Eligibilité procédé],"&lt;="&amp;REFERENCEMENT_FACADE[[#This Row],[Eligibilité procédé]])-COUNTIF(REFERENCEMENT_FACADE[Eligibilité procédé],"=0"),ROWS(REFERENCEMENT_FACADE[Ordre]))</f>
        <v>83</v>
      </c>
      <c r="CS106" s="48">
        <f ca="1">IF(COUNTIF((REFERENCEMENT_FACADE[[#This Row],[Validité]:[zone de simicité]]),"&lt;&gt;"&amp;"")=SUM(REFERENCEMENT_FACADE[[#This Row],[Validité]:[zone de simicité]]),ROW(REFERENCEMENT_FACADE[[#This Row],[zone de simicité]]),"")</f>
        <v>106</v>
      </c>
      <c r="CT106" s="48" t="str">
        <f>CONCATENATE(REFERENCEMENT_FACADE[[#This Row],[TYPE DE DOCUMENT DE REFERENCE]]," ",REFERENCEMENT_FACADE[[#This Row],[REF]]," du procédé ",REFERENCEMENT_FACADE[[#This Row],[NOM COMMERCIAL DU PROCEDE]]," : vise la pose sur : ",IF(MID(REFERENCEMENT_FACADE[[#This Row],[COB (NF DTU 31.2)]],1,3)="OUI","COB (NF DTU 31.2) ; ",""),IF(MID(REFERENCEMENT_FACADE[[#This Row],[CLT (Sous AT/DTA)]],1,3)="OUI","CLT (Sous AT/DTA)) ; ",""),IF(MID(REFERENCEMENT_FACADE[[#This Row],[FOB (NF DTU 31.4)]],1,3)="OUI","FOB (NF DTU 31.4) ; ",""),IF(MID(REFERENCEMENT_FACADE[[#This Row],[FOB (Sous AT/DTA/ATEx)]],1,3)="OUI","FOB (Sous AT/DTA/ATEx) ; ",""),"pour une hauteur max de ",REFERENCEMENT_FACADE[[#This Row],[LIMITATION DE HAUTEUR DE FACADE]],"m")</f>
        <v>Appréciation Technique de Transition 20/007_v1 du procédé KRONOART 
Fixation apparentes sur ossature bois avec vis : vise la pose sur : COB (NF DTU 31.2) ; CLT (Sous AT/DTA)) ; pour une hauteur max de 10m</v>
      </c>
    </row>
    <row r="107" spans="1:98" s="5" customFormat="1" ht="216" x14ac:dyDescent="0.3">
      <c r="A107" s="141">
        <v>44427</v>
      </c>
      <c r="B107" s="43" t="s">
        <v>124</v>
      </c>
      <c r="C107" s="125" t="s">
        <v>137</v>
      </c>
      <c r="D107" s="43" t="s">
        <v>1710</v>
      </c>
      <c r="E107" s="43" t="s">
        <v>244</v>
      </c>
      <c r="F107" s="43" t="s">
        <v>50</v>
      </c>
      <c r="G107" s="44" t="s">
        <v>1416</v>
      </c>
      <c r="H107" s="86" t="s">
        <v>27</v>
      </c>
      <c r="I107" s="82" t="s">
        <v>9</v>
      </c>
      <c r="J107" s="38" t="s">
        <v>10</v>
      </c>
      <c r="K107" s="39" t="s">
        <v>10</v>
      </c>
      <c r="L107" s="68" t="str">
        <f>IF(REFERENCEMENT_FACADE[[#This Row],[Charpente bois (NF DTU 31.1)]]="OUI","SO",IF(OR(REFERENCEMENT_FACADE[[#This Row],[FOB (Sous AT/DTA/ATEx)]]="OUI",REFERENCEMENT_FACADE[[#This Row],[FOB (NF DTU 31.4)]]="OUI"),"OUI","SO"))</f>
        <v>SO</v>
      </c>
      <c r="M107" s="65" t="s">
        <v>9</v>
      </c>
      <c r="N107" s="43" t="s">
        <v>9</v>
      </c>
      <c r="O107" s="43" t="s">
        <v>9</v>
      </c>
      <c r="P107" s="43" t="s">
        <v>9</v>
      </c>
      <c r="Q107" s="43" t="s">
        <v>357</v>
      </c>
      <c r="R107" s="43" t="s">
        <v>357</v>
      </c>
      <c r="S107" s="43" t="s">
        <v>10</v>
      </c>
      <c r="T107" s="43" t="s">
        <v>10</v>
      </c>
      <c r="U107" s="43" t="s">
        <v>10</v>
      </c>
      <c r="V107" s="43" t="s">
        <v>10</v>
      </c>
      <c r="W107" s="44" t="s">
        <v>10</v>
      </c>
      <c r="X107" s="43" t="s">
        <v>9</v>
      </c>
      <c r="Y107" s="43" t="s">
        <v>357</v>
      </c>
      <c r="Z107" s="43" t="s">
        <v>357</v>
      </c>
      <c r="AA107" s="43" t="s">
        <v>10</v>
      </c>
      <c r="AB107" s="43" t="s">
        <v>10</v>
      </c>
      <c r="AC107" s="43" t="s">
        <v>10</v>
      </c>
      <c r="AD107" s="43" t="s">
        <v>10</v>
      </c>
      <c r="AE107" s="43" t="s">
        <v>10</v>
      </c>
      <c r="AF107" s="43" t="s">
        <v>10</v>
      </c>
      <c r="AG107" s="44" t="s">
        <v>10</v>
      </c>
      <c r="AH107" s="167" t="s">
        <v>339</v>
      </c>
      <c r="AI107" s="162"/>
      <c r="AJ107" s="120" t="s">
        <v>1715</v>
      </c>
      <c r="AK107" s="120" t="s">
        <v>1715</v>
      </c>
      <c r="AL107" s="120" t="s">
        <v>1715</v>
      </c>
      <c r="AM107" s="120" t="s">
        <v>1720</v>
      </c>
      <c r="AN107" s="120" t="s">
        <v>1720</v>
      </c>
      <c r="AO107" s="41"/>
      <c r="AP107" s="41"/>
      <c r="AQ107" s="41"/>
      <c r="AR107" s="41"/>
      <c r="AS107" s="41"/>
      <c r="AT107" s="120" t="s">
        <v>1715</v>
      </c>
      <c r="AU107" s="120" t="s">
        <v>1720</v>
      </c>
      <c r="AV107" s="120" t="s">
        <v>1720</v>
      </c>
      <c r="AW107" s="83"/>
      <c r="AX107" s="83"/>
      <c r="AY107" s="83"/>
      <c r="AZ107" s="83"/>
      <c r="BA107" s="83"/>
      <c r="BB107" s="83"/>
      <c r="BC107" s="83"/>
      <c r="BD107" s="84" t="s">
        <v>1408</v>
      </c>
      <c r="BE107" s="42">
        <v>4</v>
      </c>
      <c r="BF107" s="43">
        <v>4</v>
      </c>
      <c r="BG107" s="43">
        <v>4</v>
      </c>
      <c r="BH107" s="43">
        <v>1</v>
      </c>
      <c r="BI107" s="84"/>
      <c r="BJ107" s="40" t="s">
        <v>1394</v>
      </c>
      <c r="BK107" s="153" t="s">
        <v>152</v>
      </c>
      <c r="BL107" s="42">
        <v>0</v>
      </c>
      <c r="BM107" s="43" t="s">
        <v>51</v>
      </c>
      <c r="BN107" s="43" t="s">
        <v>238</v>
      </c>
      <c r="BO107" s="43" t="s">
        <v>513</v>
      </c>
      <c r="BP107" s="129" t="s">
        <v>83</v>
      </c>
      <c r="BQ107" s="81">
        <v>44105</v>
      </c>
      <c r="BR107" s="81">
        <v>45931</v>
      </c>
      <c r="BS107" s="123">
        <f ca="1">+(REFERENCEMENT_FACADE[[#This Row],[AVIS LIMITE AU / VALIDITE]]&gt;=TODAY())*1</f>
        <v>1</v>
      </c>
      <c r="BT107" s="43" t="s">
        <v>27</v>
      </c>
      <c r="BU107" s="43" t="str">
        <f ca="1">IF(REFERENCEMENT_FACADE[[#This Row],[ -&gt; AT/DTA : Sur liste verte C2p (OUI/NON)
-&gt; ATex (Avis favorable / Avis défavorable)
-&gt; Autre : SO]]&lt;&gt;"",IF(AND(OR(REFERENCEMENT_FACADE[[#This Row],[ -&gt; AT/DTA : Sur liste verte C2p (OUI/NON)
-&gt; ATex (Avis favorable / Avis défavorable)
-&gt; Autre : SO]]="OUI",REFERENCEMENT_FACADE[[#This Row],[ -&gt; AT/DTA : Sur liste verte C2p (OUI/NON)
-&gt; ATex (Avis favorable / Avis défavorable)
-&gt; Autre : SO]]="FAVORABLE",REFERENCEMENT_FACADE[[#This Row],[ -&gt; AT/DTA : Sur liste verte C2p (OUI/NON)
-&gt; ATex (Avis favorable / Avis défavorable)
-&gt; Autre : SO]]="SO
(DTU)",REFERENCEMENT_FACADE[[#This Row],[ -&gt; AT/DTA : Sur liste verte C2p (OUI/NON)
-&gt; ATex (Avis favorable / Avis défavorable)
-&gt; Autre : SO]]="SO 
(RECO -RAGE)",REFERENCEMENT_FACADE[[#This Row],[ -&gt; AT/DTA : Sur liste verte C2p (OUI/NON)
-&gt; ATex (Avis favorable / Avis défavorable)
-&gt; Autre : SO]]="OUI AVEC UN SUIVI DU RETOUR D'EXPERIENCE",
REFERENCEMENT_FACADE[[#This Row],[ -&gt; AT/DTA : Sur liste verte C2p (OUI/NON)
-&gt; ATex (Avis favorable / Avis défavorable)
-&gt; Autre : SO]]="SO 
(RP)"),REFERENCEMENT_FACADE[[#This Row],[VALIDITE]]=1),"TC",IF(REFERENCEMENT_FACADE[[#This Row],[VALIDITE]]=0,"TNC"&amp;CHAR(10)&amp;"(L'évaluation technique n'est plus valide)",IF(REFERENCEMENT_FACADE[[#This Row],[TYPE DE DOCUMENT DE REFERENCE]]="Appréciation Technique de Transition","TNC"&amp;CHAR(10)&amp;"(Les Appréciations Techniques de Transition ne sont pas reconnues en technique courante)",IF(REFERENCEMENT_FACADE[[#This Row],[ -&gt; AT/DTA : Sur liste verte C2p (OUI/NON)
-&gt; ATex (Avis favorable / Avis défavorable)
-&gt; Autre : SO]]="NON (EVALUATION RECENTE)","TNC"&amp;CHAR(10)&amp;"(Non sur liste verte de la C2p à date de référencement / EVALUATION RECENTE)","TNC"&amp;CHAR(10)&amp;"(N'est pas sur liste verte de la C2p à date du référencement)")))))</f>
        <v>TNC
(Les Appréciations Techniques de Transition ne sont pas reconnues en technique courante)</v>
      </c>
      <c r="BV107" s="44" t="s">
        <v>1380</v>
      </c>
      <c r="BW107" s="137"/>
      <c r="BX107" s="138"/>
      <c r="BY107" s="44"/>
      <c r="BZ107" s="57" t="s">
        <v>656</v>
      </c>
      <c r="CA107" s="134" t="s">
        <v>547</v>
      </c>
      <c r="CB107" s="136"/>
      <c r="CC107" s="48" t="str">
        <f>IF(OR(REFERENCEMENT_FACADE[[#This Row],[TYPE DE DOCUMENT DE REFERENCE]]="Document Technique d'Application (DTA)",REFERENCEMENT_FACADE[[#This Row],[TYPE DE DOCUMENT DE REFERENCE]]="Avis Technique"),CONCATENATE("https://evaluation.cstb.fr/fr/avis-technique/detail/",SUBSTITUTE(REFERENCEMENT_FACADE[[#This Row],[REF]],"/","-"),"/"),IF(REFERENCEMENT_FACADE[[#This Row],[TYPE DE DOCUMENT DE REFERENCE]]=("Appréciation Technique d'Expérimentation (ATEx cas a)"),CONCATENATE("https://evaluation.cstb.fr/fr/appreciation-technique-expertise-atex/detail/",SUBSTITUTE(REFERENCEMENT_FACADE[[#This Row],[REF]],"_","-"),"/"),CONCATENATE("https://evaluation.cstb.fr/fr/appreciation-technique-transition-att/download/att-",SUBSTITUTE(SUBSTITUTE(REFERENCEMENT_FACADE[[#This Row],[REF]],"/","-"),"_","-"),"/")))</f>
        <v>https://evaluation.cstb.fr/fr/appreciation-technique-transition-att/download/att-20-010-v1/</v>
      </c>
      <c r="CD107" s="48"/>
      <c r="CE107" s="48" t="str">
        <f>CONCATENATE(IF(REFERENCEMENT_FACADE[[#This Row],[Ancienne version]]=""," ",CONCATENATE(IF(OR(REFERENCEMENT_FACADE[[#This Row],[TYPE DE DOCUMENT DE REFERENCE]]="Avis Technique",REFERENCEMENT_FACADE[[#This Row],[TYPE DE DOCUMENT DE REFERENCE]]="ATEx"),"L'","Le "),REFERENCEMENT_FACADE[[#This Row],[TYPE DE DOCUMENT DE REFERENCE]]," n°",REFERENCEMENT_FACADE[[#This Row],[REF]]," annule et remplace ",IF(OR(REFERENCEMENT_FACADE[[#This Row],[TYPE DE DOCUMENT DE REFERENCE]]="Avis Technique",REFERENCEMENT_FACADE[[#This Row],[TYPE DE DOCUMENT DE REFERENCE]]="ATEx"),"l' ","le "),REFERENCEMENT_FACADE[[#This Row],[TYPE DE DOCUMENT DE REFERENCE]]," n° ",REFERENCEMENT_FACADE[[#This Row],[Ancienne version]])),
IF(AND(REFERENCEMENT_FACADE[[#This Row],[Ancienne version]]&lt;&gt;"",REFERENCEMENT_FACADE[[#This Row],[ -&gt; AT/DTA : Sur liste verte C2p (OUI/NON)
-&gt; ATex (Avis favorable / Avis défavorable)
-&gt; Autre : SO]]="OUI"),CHAR(10),""),
IF(REFERENCEMENT_FACADE[[#This Row],[ -&gt; AT/DTA : Sur liste verte C2p (OUI/NON)
-&gt; ATex (Avis favorable / Avis défavorable)
-&gt; Autre : SO]]="OUI","Sur liste verte de la C2p à la date du référencement",""))</f>
        <v xml:space="preserve"> </v>
      </c>
      <c r="CF107" s="48" t="str">
        <f>IF((SUPP_VISE=LISTES!$Q$2),REFERENCEMENT_FACADE[[#This Row],[Charpente bois (NF DTU 31.1)]],
IF((SUPP_VISE=LISTES!$Q$3),REFERENCEMENT_FACADE[[#This Row],[COB (NF DTU 31.2)]],
IF((SUPP_VISE=LISTES!$Q$4),REFERENCEMENT_FACADE[[#This Row],[FOB (NF DTU 31.4)]],
IF((SUPP_VISE=LISTES!$Q$5),REFERENCEMENT_FACADE[[#This Row],[FOB (Sous AT/DTA/ATEx)]],
IF((SUPP_VISE=LISTES!$Q$6),REFERENCEMENT_FACADE[[#This Row],[FOB (NF DTU 31.4 et/ou Sous AT/DTA/Atex)]],
IF((SUPP_VISE=LISTES!$Q$7),REFERENCEMENT_FACADE[[#This Row],[CLT (Sous AT/DTA)]],"ERREUR"))))))</f>
        <v>ERREUR</v>
      </c>
      <c r="CG107" s="48" t="str">
        <f>IF((HAUT_VISEE&lt;=6),IF(OR(MID(SITUA_VISEE,1,1)="a",MID(SITUA_VISEE,1,1)="b",MID(SITUA_VISEE,1,1)="c"),REFERENCEMENT_FACADE[[#This Row],[≤ 6 m (situation a à c)]],REFERENCEMENT_FACADE[[#This Row],[≤ 6 m (situation d)]]),
IF(AND(6&lt;HAUT_VISEE,HAUT_VISEE&lt;=9),IF(OR(MID(SITUA_VISEE,1,1)="a",MID(SITUA_VISEE,1,1)="b",MID(SITUA_VISEE,1,1)="c"),REFERENCEMENT_FACADE[[#This Row],[≤ 9 m (situation a à c)]],REFERENCEMENT_FACADE[[#This Row],[≤ 9 m (situation d)]]),
IF(AND(9&lt;HAUT_VISEE,HAUT_VISEE&lt;=10),IF(OR(MID(SITUA_VISEE,1,1)="a",MID(SITUA_VISEE,1,1)="b",MID(SITUA_VISEE,1,1)="c"),REFERENCEMENT_FACADE[[#This Row],[≤ 10 m (situation a à c)]],REFERENCEMENT_FACADE[[#This Row],[≤ 10 m (situation d)]]),
IF(AND(10&lt;HAUT_VISEE,HAUT_VISEE&lt;=18),IF(OR(MID(SITUA_VISEE,1,1)="a",MID(SITUA_VISEE,1,1)="b",MID(SITUA_VISEE,1,1)="c"),REFERENCEMENT_FACADE[[#This Row],[≤ 15 m (situation a à c)]],REFERENCEMENT_FACADE[[#This Row],[≤ 15 m (situation d)]]),
IF(AND(10&lt;HAUT_VISEE,HAUT_VISEE&lt;=18),IF(OR(MID(SITUA_VISEE,1,1)="a",MID(SITUA_VISEE,1,1)="b",MID(SITUA_VISEE,1,1)="c"),REFERENCEMENT_FACADE[[#This Row],[≤ 18 m (situation a à c)]],REFERENCEMENT_FACADE[[#This Row],[≤ 18 m (situation d)]]),
IF(AND(18&lt;HAUT_VISEE,HAUT_VISEE&lt;=28),IF(OR(MID(SITUA_VISEE,1,1)="a",MID(SITUA_VISEE,1,1)="b",MID(SITUA_VISEE,1,1)="c"),REFERENCEMENT_FACADE[[#This Row],[≤ 28 m (situation a à c)]],REFERENCEMENT_FACADE[[#This Row],[≤ 28 m (situation d)]]),
IF(AND(28&lt;HAUT_VISEE,HAUT_VISEE&lt;=34),IF(OR(MID(SITUA_VISEE,1,1)="a",MID(SITUA_VISEE,1,1)="b",MID(SITUA_VISEE,1,1)="c"),REFERENCEMENT_FACADE[[#This Row],[≤ 34 m (situation a à c)]],REFERENCEMENT_FACADE[[#This Row],[≤ 34 m (situation d)]]),
IF(AND(34&lt;HAUT_VISEE,HAUT_VISEE&lt;=36),IF(OR(MID(SITUA_VISEE,1,1)="a",MID(SITUA_VISEE,1,1)="b",MID(SITUA_VISEE,1,1)="c"),REFERENCEMENT_FACADE[[#This Row],[≤ 36 m (situation a à c)]],REFERENCEMENT_FACADE[[#This Row],[≤ 36 m (situation d)]]),
IF(AND(36&lt;HAUT_VISEE,HAUT_VISEE&lt;=40),IF(OR(MID(SITUA_VISEE,1,1)="a",MID(SITUA_VISEE,1,1)="b",MID(SITUA_VISEE,1,1)="c"),REFERENCEMENT_FACADE[[#This Row],[≤ 40 m (situation a à c)]],REFERENCEMENT_FACADE[[#This Row],[≤ 40 m (situation d)]]),
IF(AND(40&lt;HAUT_VISEE,HAUT_VISEE&lt;=50),IF(OR(MID(SITUA_VISEE,1,1)="a",MID(SITUA_VISEE,1,1)="b",MID(SITUA_VISEE,1,1)="c"),REFERENCEMENT_FACADE[[#This Row],[≤ 50 m (situation a à c)]],REFERENCEMENT_FACADE[[#This Row],[≤ 50 m (situation d)]]),"ERREUR"))))))))))</f>
        <v>OUI</v>
      </c>
      <c r="CH107" s="48">
        <f>IF(MID(SITUA_VISEE,1,1)="d",
IF(MID(REFERENCEMENT_FACADE[[#This Row],[≤ 50 m (situation d)]],1,3)="OUI",50,IF(MID(REFERENCEMENT_FACADE[[#This Row],[≤ 40 m (situation d)]],1,3)="OUI",40,IF(MID(REFERENCEMENT_FACADE[[#This Row],[≤ 36 m (situation d)]],1,3)="OUI",36,IF(MID(REFERENCEMENT_FACADE[[#This Row],[≤ 34 m (situation d)]],1,3)="OUI",34,IF(MID(REFERENCEMENT_FACADE[[#This Row],[≤ 28 m (situation d)]],1,3)="OUI",28,IF(MID(REFERENCEMENT_FACADE[[#This Row],[≤ 18 m (situation d)]],1,3)="OUI",18,IF(MID(REFERENCEMENT_FACADE[[#This Row],[≤ 15 m (situation d)]],1,3)="OUI",15,IF(MID(REFERENCEMENT_FACADE[[#This Row],[≤ 10 m (situation d)]],1,3)="OUI",10,IF(MID(REFERENCEMENT_FACADE[[#This Row],[≤ 9 m (situation d)]],1,3)="OUI",9,IF(MID(REFERENCEMENT_FACADE[[#This Row],[≤ 6 m (situation d)]],1,3)="OUI",6,"")))))))))),
IF(MID(REFERENCEMENT_FACADE[[#This Row],[≤ 50 m (situation a à c)]],1,3)="OUI",50,IF(MID(REFERENCEMENT_FACADE[[#This Row],[≤ 40 m (situation a à c)]],1,3)="OUI",40,IF(MID(REFERENCEMENT_FACADE[[#This Row],[≤ 36 m (situation a à c)]],1,3)="OUI",36,IF(MID(REFERENCEMENT_FACADE[[#This Row],[≤ 34 m (situation a à c)]],1,3)="OUI",34,IF(MID(REFERENCEMENT_FACADE[[#This Row],[≤ 28 m (situation a à c)]],1,3)="OUI",28,IF(MID(REFERENCEMENT_FACADE[[#This Row],[≤ 18 m (situation a à c)]],1,3)="OUI",18,IF(MID(REFERENCEMENT_FACADE[[#This Row],[≤ 15 m (situation a à c)]],1,3)="OUI",15,IF(MID(REFERENCEMENT_FACADE[[#This Row],[≤ 10 m (situation a à c)]],1,3)="OUI",10,IF(MID(REFERENCEMENT_FACADE[[#This Row],[≤ 9 m (situation a à c)]],1,3)="OUI",9,IF(MID(REFERENCEMENT_FACADE[[#This Row],[≤ 6 m (situation a à c)]],1,3)="OUI",6,"")))))))))))</f>
        <v>18</v>
      </c>
      <c r="CI107" s="48" t="str">
        <f>IF(RECH_CATEGORIE=TRUE,IF((CATEG_VISEE=LISTES!$O$2),REFERENCEMENT_FACADE[[#This Row],[I]],
IF((CATEG_VISEE=LISTES!$O$3),REFERENCEMENT_FACADE[[#This Row],[II]],
IF((CATEG_VISEE=LISTES!$O$4),REFERENCEMENT_FACADE[[#This Row],[III]],
IF((CATEG_VISEE=LISTES!$O$5),REFERENCEMENT_FACADE[[#This Row],[IV]],"ERREUR")))),
REFERENCEMENT_FACADE[[#This Row],[I]]&amp;CHAR(10)&amp;REFERENCEMENT_FACADE[[#This Row],[II]]&amp;CHAR(10)&amp;REFERENCEMENT_FACADE[[#This Row],[III]]&amp;CHAR(10)&amp;REFERENCEMENT_FACADE[[#This Row],[IV]])</f>
        <v>4
4
4
1</v>
      </c>
      <c r="CJ107" s="48" t="str">
        <f>IF(RECH_CATEGORIE=TRUE,IF(OR(REFERENCEMENT_FACADE[[#This Row],[I]]="NC",REFERENCEMENT_FACADE[[#This Row],[II]]="NC",REFERENCEMENT_FACADE[[#This Row],[III]]="NC",REFERENCEMENT_FACADE[[#This Row],[IV]]="NC"),"ERREUR",IF(MID(ZONE_SIS_VISEE,1,1)&lt;=MID(REFERENCEMENT_FACADE[[#This Row],[IV]],1,1),REFERENCEMENT_FACADE[[#Headers],[IV]],IF(MID(ZONE_SIS_VISEE,1,1)&lt;=MID(REFERENCEMENT_FACADE[[#This Row],[III]],1,1),REFERENCEMENT_FACADE[[#Headers],[III]],IF(MID(ZONE_SIS_VISEE,1,1)&lt;=MID(REFERENCEMENT_FACADE[[#This Row],[II]],1,1),REFERENCEMENT_FACADE[[#Headers],[II]],IF(MID(ZONE_SIS_VISEE,1,1)&lt;=MID(REFERENCEMENT_FACADE[[#This Row],[I]],1,1),REFERENCEMENT_FACADE[[#Headers],[I]],""))))),
REFERENCEMENT_FACADE[[#Headers],[I]]&amp;CHAR(10)&amp;REFERENCEMENT_FACADE[[#Headers],[II]]&amp;CHAR(10)&amp;REFERENCEMENT_FACADE[[#Headers],[III]]&amp;CHAR(10)&amp;REFERENCEMENT_FACADE[[#Headers],[IV]])</f>
        <v>I
II
III
IV</v>
      </c>
      <c r="CK107" s="48" t="str">
        <f>CONCATENATE(IF(MID(REFERENCEMENT_FACADE[[#This Row],[Charpente bois (NF DTU 31.1)]],1,3)="oui",LISTES!$Q$2,""),IF(AND(MID(REFERENCEMENT_FACADE[[#This Row],[COB (NF DTU 31.2)]],1,3)="oui",MID(REFERENCEMENT_FACADE[[#This Row],[Charpente bois (NF DTU 31.1)]],1,3)="oui")," / ",""),IF(MID(REFERENCEMENT_FACADE[[#This Row],[COB (NF DTU 31.2)]],1,3)="oui",LISTES!$Q$3,""),IF(OR(AND(MID(REFERENCEMENT_FACADE[[#This Row],[COB (NF DTU 31.2)]],1,3)="oui",MID(REFERENCEMENT_FACADE[[#This Row],[FOB (NF DTU 31.4)]],1,3)="oui"),AND(MID(REFERENCEMENT_FACADE[[#This Row],[COB (NF DTU 31.2)]],1,3)="oui",MID(REFERENCEMENT_FACADE[[#This Row],[CLT (Sous AT/DTA)]],1,3)="oui"))," / ",""),IF(MID(REFERENCEMENT_FACADE[[#This Row],[FOB (NF DTU 31.4)]],1,3)="oui",LISTES!$Q$4,""),IF(AND(MID(REFERENCEMENT_FACADE[[#This Row],[CLT (Sous AT/DTA)]],1,3)="oui",MID(REFERENCEMENT_FACADE[[#This Row],[FOB (NF DTU 31.4)]],1,3)="oui")," / ",""),IF(MID(REFERENCEMENT_FACADE[[#This Row],[CLT (Sous AT/DTA)]],1,3)="oui",LISTES!$Q$7,IF(MID(REFERENCEMENT_FACADE[[#This Row],[FOB (Sous AT/DTA/ATEx)]],1,3)="oui",LISTES!$Q$5,"")))</f>
        <v>COB (NF DTU 31.2) / CLT (Sous AT/DTA)</v>
      </c>
      <c r="CL107" s="48" t="str">
        <f>IF(AND(RECH_HAUTEUR=TRUE,HAUT_VISEE&lt;&gt;"",SITUA_VISEE&lt;&gt;""),IF(MID(SITUA_VISEE,1,1)="d",
IF(MID(REFERENCEMENT_FACADE[[#This Row],[≤ 50 m (situation d)]],1,3)="OUI","≤ 50 m",IF(MID(REFERENCEMENT_FACADE[[#This Row],[≤ 40 m (situation d)]],1,3)="OUI","≤ 40 m",IF(MID(REFERENCEMENT_FACADE[[#This Row],[≤ 36 m (situation d)]],1,3)="OUI","≤ 36 m",IF(MID(REFERENCEMENT_FACADE[[#This Row],[≤ 34 m (situation d)]],1,3)="OUI","≤ 34 m",IF(MID(REFERENCEMENT_FACADE[[#This Row],[≤ 28 m (situation d)]],1,3)="OUI","≤ 28 m",IF(MID(REFERENCEMENT_FACADE[[#This Row],[≤ 18 m (situation d)]],1,3)="OUI","≤ 18 m",IF(MID(REFERENCEMENT_FACADE[[#This Row],[≤ 15 m (situation d)]],1,3)="OUI","≤ 15 m",IF(MID(REFERENCEMENT_FACADE[[#This Row],[≤ 10 m (situation d)]],1,3)="OUI","≤ 10 m",IF(MID(REFERENCEMENT_FACADE[[#This Row],[≤ 9 m (situation d)]],1,3)="OUI","≤ 9 m",IF(MID(REFERENCEMENT_FACADE[[#This Row],[≤ 6 m (situation d)]],1,3)="OUI","≤ 6 m","")))))))))),
IF(MID(REFERENCEMENT_FACADE[[#This Row],[≤ 50 m (situation a à c)]],1,3)="OUI","≤ 50 m",IF(MID(REFERENCEMENT_FACADE[[#This Row],[≤ 40 m (situation a à c)]],1,3)="OUI","≤ 40 m",IF(MID(REFERENCEMENT_FACADE[[#This Row],[≤ 36 m (situation a à c)]],1,3)="OUI","≤ 36 m",IF(MID(REFERENCEMENT_FACADE[[#This Row],[≤ 34 m (situation a à c)]],1,3)="OUI","≤ 34 m",IF(MID(REFERENCEMENT_FACADE[[#This Row],[≤ 28 m (situation a à c)]],1,3)="OUI","≤ 28 m",IF(MID(REFERENCEMENT_FACADE[[#This Row],[≤ 18 m (situation a à c)]],1,3)="OUI","≤ 18 m",IF(MID(REFERENCEMENT_FACADE[[#This Row],[≤ 15 m (situation a à c)]],1,3)="OUI","≤ 15 m",IF(MID(REFERENCEMENT_FACADE[[#This Row],[≤ 10 m (situation a à c)]],1,3)="OUI","≤ 10 m",IF(MID(REFERENCEMENT_FACADE[[#This Row],[≤ 9 m (situation a à c)]],1,3)="OUI","≤ 9 m",IF(MID(REFERENCEMENT_FACADE[[#This Row],[≤ 6 m (situation a à c)]],1,3)="OUI","≤ 6 m",""))))))))))),
CONCATENATE(IF(MID(REFERENCEMENT_FACADE[[#This Row],[≤ 50 m (situation a à c)]],1,3)="OUI","(Situation a à c) h≤ 50 m"&amp;CHAR(10),IF(MID(REFERENCEMENT_FACADE[[#This Row],[≤ 40 m (situation a à c)]],1,3)="OUI","(Situation a à c) h≤ 40 m"&amp;CHAR(10),IF(MID(REFERENCEMENT_FACADE[[#This Row],[≤ 36 m (situation a à c)]],1,3)="OUI","(Situation a à c) h≤ 36 m"&amp;CHAR(10),IF(MID(REFERENCEMENT_FACADE[[#This Row],[≤ 34 m (situation a à c)]],1,3)="OUI","(Situation a à c) h≤ 34 m"&amp;CHAR(10),IF(MID(REFERENCEMENT_FACADE[[#This Row],[≤ 28 m (situation a à c)]],1,3)="OUI","(Situation a à c) h≤ 28 m"&amp;CHAR(10),IF(MID(REFERENCEMENT_FACADE[[#This Row],[≤ 18 m (situation a à c)]],1,3)="OUI","(Situation a à c) h≤ 18 m"&amp;CHAR(10),IF(MID(REFERENCEMENT_FACADE[[#This Row],[≤ 15 m (situation a à c)]],1,3)="OUI","(Situation a à c) h≤ 15 m"&amp;CHAR(10),IF(MID(REFERENCEMENT_FACADE[[#This Row],[≤ 10 m (situation a à c)]],1,3)="OUI","(Situation a à c) h≤ 10 m"&amp;CHAR(10),IF(MID(REFERENCEMENT_FACADE[[#This Row],[≤ 9 m (situation a à c)]],1,3)="OUI","(Situation a à c) h≤ 9 m"&amp;CHAR(10),IF(MID(REFERENCEMENT_FACADE[[#This Row],[≤ 6 m (situation a à c)]],1,3)="OUI","(Situation a à c) h≤ 6 m"&amp;CHAR(10),"")))))))))),IF(MID(REFERENCEMENT_FACADE[[#This Row],[≤ 50 m (situation d)]],1,3)="OUI","(Situation d) h≤ 50 m",IF(MID(REFERENCEMENT_FACADE[[#This Row],[≤ 40 m (situation d)]],1,3)="OUI","(Situation d) h≤ 40 m",IF(MID(REFERENCEMENT_FACADE[[#This Row],[≤ 36 m (situation d)]],1,3)="OUI","(Situation d) h≤ 36 m",IF(MID(REFERENCEMENT_FACADE[[#This Row],[≤ 34 m (situation d)]],1,3)="OUI","(Situation d) h≤ 34 m",IF(MID(REFERENCEMENT_FACADE[[#This Row],[≤ 28 m (situation d)]],1,3)="OUI","(Situation d) h≤ 28 m",IF(MID(REFERENCEMENT_FACADE[[#This Row],[≤ 18 m (situation d)]],1,3)="OUI","(Situation d) h≤ 18 m",IF(MID(REFERENCEMENT_FACADE[[#This Row],[≤ 15 m (situation d)]],1,3)="OUI","(Situation d) h≤ 15 m",IF(MID(REFERENCEMENT_FACADE[[#This Row],[≤ 10 m (situation d)]],1,3)="OUI","(Situation d) h≤ 10 m",IF(MID(REFERENCEMENT_FACADE[[#This Row],[≤ 9 m (situation d)]],1,3)="OUI","(Situation d) h≤ 9 m",IF(MID(REFERENCEMENT_FACADE[[#This Row],[≤ 6 m (situation d)]],1,3)="OUI","(Situation d) h≤ 6 m",""))))))))))))</f>
        <v>(Situation a à c) h≤ 18 m
(Situation d) h≤ 10 m</v>
      </c>
      <c r="CM107" s="48" t="str">
        <f>IF(OR(RECH_HAUTEUR=FALSE,HAUT_VISEE="",SITUA_VISEE=""),REFERENCEMENT_FACADE[[#This Row],[Cas où rien n''est sélectionné en hauteur]],
IF((HAUT_VISEE&lt;=6),IF(OR(MID(SITUA_VISEE,1,1)="a",MID(SITUA_VISEE,1,1)="b",MID(SITUA_VISEE,1,1)="c"),REFERENCEMENT_FACADE[[#This Row],[≤ 6 m (a à c)]],REFERENCEMENT_FACADE[[#This Row],[≤ 6 m (d)]]),
IF(AND(6&lt;HAUT_VISEE,HAUT_VISEE&lt;=9),IF(OR(MID(SITUA_VISEE,1,1)="a",MID(SITUA_VISEE,1,1)="b",MID(SITUA_VISEE,1,1)="c"),REFERENCEMENT_FACADE[[#This Row],[≤ 9 m (a à c)]],REFERENCEMENT_FACADE[[#This Row],[≤ 9 m (d)]]),
IF(AND(9&lt;HAUT_VISEE,HAUT_VISEE&lt;=10),IF(OR(MID(SITUA_VISEE,1,1)="a",MID(SITUA_VISEE,1,1)="b",MID(SITUA_VISEE,1,1)="c"),REFERENCEMENT_FACADE[[#This Row],[≤ 10 m (a à c)]],REFERENCEMENT_FACADE[[#This Row],[≤ 10 m (d)]]),
IF(AND(10&lt;HAUT_VISEE,HAUT_VISEE&lt;=18),IF(OR(MID(SITUA_VISEE,1,1)="a",MID(SITUA_VISEE,1,1)="b",MID(SITUA_VISEE,1,1)="c"),REFERENCEMENT_FACADE[[#This Row],[≤ 18 m (a à c)]],REFERENCEMENT_FACADE[[#This Row],[≤ 18 m (d)]]),
IF(AND(18&lt;HAUT_VISEE,HAUT_VISEE&lt;=28),IF(OR(MID(SITUA_VISEE,1,1)="a",MID(SITUA_VISEE,1,1)="b",MID(SITUA_VISEE,1,1)="c"),REFERENCEMENT_FACADE[[#This Row],[≤ 28 m (a à c)]],REFERENCEMENT_FACADE[[#This Row],[≤ 28 m (d)]]),
IF(AND(28&lt;HAUT_VISEE,HAUT_VISEE&lt;=34),IF(OR(MID(SITUA_VISEE,1,1)="a",MID(SITUA_VISEE,1,1)="b",MID(SITUA_VISEE,1,1)="c"),REFERENCEMENT_FACADE[[#This Row],[≤ 34 m (a à c)]],REFERENCEMENT_FACADE[[#This Row],[≤ 34 m (d)]]),
IF(AND(34&lt;HAUT_VISEE,HAUT_VISEE&lt;=36),IF(OR(MID(SITUA_VISEE,1,1)="a",MID(SITUA_VISEE,1,1)="b",MID(SITUA_VISEE,1,1)="c"),REFERENCEMENT_FACADE[[#This Row],[≤ 36 m (a à c)]],REFERENCEMENT_FACADE[[#This Row],[≤ 36 m (d)]]),
IF(AND(36&lt;HAUT_VISEE,HAUT_VISEE&lt;=40),IF(OR(MID(SITUA_VISEE,1,1)="a",MID(SITUA_VISEE,1,1)="b",MID(SITUA_VISEE,1,1)="c"),REFERENCEMENT_FACADE[[#This Row],[≤ 40 m (a à c)]],REFERENCEMENT_FACADE[[#This Row],[≤ 40 m (d)]]),
IF(AND(40&lt;HAUT_VISEE,HAUT_VISEE&lt;=50),IF(OR(MID(SITUA_VISEE,1,1)="a",MID(SITUA_VISEE,1,1)="b",MID(SITUA_VISEE,1,1)="c"),REFERENCEMENT_FACADE[[#This Row],[≤ 50 m (a à c)]],REFERENCEMENT_FACADE[[#This Row],[≤ 50 m (d)]])))))))))))</f>
        <v>Nb : Le critère de recherche par hauteur n'étant pas coché ou les données (hauteur ou situation) n'étant pas saisies, l'utilisateur est alerté qu'il peut exister des limites de hauteurs et des dispositions particulières données dans le référentiel technique du procédé qui ne sont pas affichées. 
Le logiciel peut les faire apparaitre, pour ce faire : 
 - la case de recherche en fonction de la hauteur doit être cochée ;
 - les données de hauteur ET de situation du bâtiment doivent être saisies.</v>
      </c>
      <c r="CN107" s="117">
        <f ca="1">REFERENCEMENT_FACADE[[#This Row],[VALIDITE]]</f>
        <v>1</v>
      </c>
      <c r="CO107" s="48">
        <f>IF(RECH_SUPPORT=TRUE,IF(MID(REFERENCEMENT_FACADE[[#This Row],[Colonne support visé]],1,3)="OUI",1,IF(OR(MID(REFERENCEMENT_FACADE[[#This Row],[Colonne support visé]],1,3)="non",MID(REFERENCEMENT_FACADE[[#This Row],[Colonne support visé]],1,2)="SO"),0,0)),1)</f>
        <v>1</v>
      </c>
      <c r="CP107" s="48">
        <f>IF(RECH_HAUTEUR=FALSE,1,IF(AND(MID(REFERENCEMENT_FACADE[[#This Row],[Colonne situation visé]],1,3)="oui",HAUT_VISEE&lt;=REFERENCEMENT_FACADE[[#This Row],[LIMITATION DE HAUTEUR DE FACADE]],HAUT_VISEE&lt;&gt;"",SITUA_VISEE&lt;&gt;""),1,IF(MID(REFERENCEMENT_FACADE[[#This Row],[Colonne situation visé]],1,3)="non",0,"ERREUR")))</f>
        <v>1</v>
      </c>
      <c r="CQ107" s="48">
        <f>IF(RECH_CATEGORIE=FALSE,1,IF(REFERENCEMENT_FACADE[[#This Row],[Colonne catégorie visée]]="ERREUR",0,IF(AND(RECH_CATEGORIE=TRUE,MATCH(VALUE(LEFT(REFERENCEMENT_FACADE[[#This Row],[Colonne zone visée]],1)),LISTE_ZONE_SISMIQUE,0)&gt;=MATCH(ZONE_SIS_VISEE,LISTE_ZONE_SISMIQUE,0),MATCH(REFERENCEMENT_FACADE[[#This Row],[Colonne catégorie visée]],LISTE_CATEGORIE_BATIMENT,0)&gt;=MATCH(CATEG_VISEE,LISTE_CATEGORIE_BATIMENT,0)),1,0)))</f>
        <v>1</v>
      </c>
      <c r="CR107" s="48">
        <f ca="1">IF(REFERENCEMENT_FACADE[[#This Row],[Eligibilité procédé]]&lt;&gt;0,COUNTIF(REFERENCEMENT_FACADE[Eligibilité procédé],"&lt;="&amp;REFERENCEMENT_FACADE[[#This Row],[Eligibilité procédé]])-COUNTIF(REFERENCEMENT_FACADE[Eligibilité procédé],"=0"),ROWS(REFERENCEMENT_FACADE[Ordre]))</f>
        <v>84</v>
      </c>
      <c r="CS107" s="48">
        <f ca="1">IF(COUNTIF((REFERENCEMENT_FACADE[[#This Row],[Validité]:[zone de simicité]]),"&lt;&gt;"&amp;"")=SUM(REFERENCEMENT_FACADE[[#This Row],[Validité]:[zone de simicité]]),ROW(REFERENCEMENT_FACADE[[#This Row],[zone de simicité]]),"")</f>
        <v>107</v>
      </c>
      <c r="CT107" s="48" t="str">
        <f>CONCATENATE(REFERENCEMENT_FACADE[[#This Row],[TYPE DE DOCUMENT DE REFERENCE]]," ",REFERENCEMENT_FACADE[[#This Row],[REF]]," du procédé ",REFERENCEMENT_FACADE[[#This Row],[NOM COMMERCIAL DU PROCEDE]]," : vise la pose sur : ",IF(MID(REFERENCEMENT_FACADE[[#This Row],[COB (NF DTU 31.2)]],1,3)="OUI","COB (NF DTU 31.2) ; ",""),IF(MID(REFERENCEMENT_FACADE[[#This Row],[CLT (Sous AT/DTA)]],1,3)="OUI","CLT (Sous AT/DTA)) ; ",""),IF(MID(REFERENCEMENT_FACADE[[#This Row],[FOB (NF DTU 31.4)]],1,3)="OUI","FOB (NF DTU 31.4) ; ",""),IF(MID(REFERENCEMENT_FACADE[[#This Row],[FOB (Sous AT/DTA/ATEx)]],1,3)="OUI","FOB (Sous AT/DTA/ATEx) ; ",""),"pour une hauteur max de ",REFERENCEMENT_FACADE[[#This Row],[LIMITATION DE HAUTEUR DE FACADE]],"m")</f>
        <v>Appréciation Technique de Transition 20/010_v1 du procédé Ornimat, Decoboard, Puro Plus  : vise la pose sur : COB (NF DTU 31.2) ; CLT (Sous AT/DTA)) ; pour une hauteur max de 18m</v>
      </c>
    </row>
    <row r="108" spans="1:98" s="5" customFormat="1" ht="216" x14ac:dyDescent="0.3">
      <c r="A108" s="141">
        <v>44427</v>
      </c>
      <c r="B108" s="43" t="s">
        <v>124</v>
      </c>
      <c r="C108" s="125" t="s">
        <v>137</v>
      </c>
      <c r="D108" s="43" t="s">
        <v>1710</v>
      </c>
      <c r="E108" s="43" t="s">
        <v>244</v>
      </c>
      <c r="F108" s="43" t="s">
        <v>54</v>
      </c>
      <c r="G108" s="44" t="s">
        <v>1490</v>
      </c>
      <c r="H108" s="86" t="s">
        <v>27</v>
      </c>
      <c r="I108" s="82" t="s">
        <v>9</v>
      </c>
      <c r="J108" s="38" t="s">
        <v>10</v>
      </c>
      <c r="K108" s="39" t="s">
        <v>10</v>
      </c>
      <c r="L108" s="68" t="str">
        <f>IF(REFERENCEMENT_FACADE[[#This Row],[Charpente bois (NF DTU 31.1)]]="OUI","SO",IF(OR(REFERENCEMENT_FACADE[[#This Row],[FOB (Sous AT/DTA/ATEx)]]="OUI",REFERENCEMENT_FACADE[[#This Row],[FOB (NF DTU 31.4)]]="OUI"),"OUI","SO"))</f>
        <v>SO</v>
      </c>
      <c r="M108" s="65" t="s">
        <v>159</v>
      </c>
      <c r="N108" s="43" t="s">
        <v>9</v>
      </c>
      <c r="O108" s="43" t="s">
        <v>9</v>
      </c>
      <c r="P108" s="43" t="s">
        <v>9</v>
      </c>
      <c r="Q108" s="43" t="s">
        <v>10</v>
      </c>
      <c r="R108" s="43" t="s">
        <v>10</v>
      </c>
      <c r="S108" s="43" t="s">
        <v>10</v>
      </c>
      <c r="T108" s="43" t="s">
        <v>10</v>
      </c>
      <c r="U108" s="43" t="s">
        <v>10</v>
      </c>
      <c r="V108" s="43" t="s">
        <v>10</v>
      </c>
      <c r="W108" s="44" t="s">
        <v>10</v>
      </c>
      <c r="X108" s="43" t="s">
        <v>9</v>
      </c>
      <c r="Y108" s="43" t="s">
        <v>10</v>
      </c>
      <c r="Z108" s="43" t="s">
        <v>10</v>
      </c>
      <c r="AA108" s="43" t="s">
        <v>10</v>
      </c>
      <c r="AB108" s="43" t="s">
        <v>10</v>
      </c>
      <c r="AC108" s="43" t="s">
        <v>10</v>
      </c>
      <c r="AD108" s="43" t="s">
        <v>10</v>
      </c>
      <c r="AE108" s="43" t="s">
        <v>10</v>
      </c>
      <c r="AF108" s="43" t="s">
        <v>10</v>
      </c>
      <c r="AG108" s="44" t="s">
        <v>10</v>
      </c>
      <c r="AH108" s="163"/>
      <c r="AI108" s="164"/>
      <c r="AJ108" s="120" t="s">
        <v>1726</v>
      </c>
      <c r="AK108" s="120" t="s">
        <v>1726</v>
      </c>
      <c r="AL108" s="120" t="s">
        <v>1726</v>
      </c>
      <c r="AM108" s="41"/>
      <c r="AN108" s="41"/>
      <c r="AO108" s="41"/>
      <c r="AP108" s="41"/>
      <c r="AQ108" s="41"/>
      <c r="AR108" s="41"/>
      <c r="AS108" s="41"/>
      <c r="AT108" s="120" t="s">
        <v>1726</v>
      </c>
      <c r="AU108" s="41"/>
      <c r="AV108" s="41"/>
      <c r="AW108" s="41"/>
      <c r="AX108" s="41"/>
      <c r="AY108" s="41"/>
      <c r="AZ108" s="41"/>
      <c r="BA108" s="41"/>
      <c r="BB108" s="41"/>
      <c r="BC108" s="41"/>
      <c r="BD108" s="84" t="s">
        <v>1408</v>
      </c>
      <c r="BE108" s="42">
        <v>4</v>
      </c>
      <c r="BF108" s="43">
        <v>2</v>
      </c>
      <c r="BG108" s="43">
        <v>1</v>
      </c>
      <c r="BH108" s="43">
        <v>1</v>
      </c>
      <c r="BI108" s="84"/>
      <c r="BJ108" s="40" t="s">
        <v>1394</v>
      </c>
      <c r="BK108" s="153" t="s">
        <v>152</v>
      </c>
      <c r="BL108" s="42">
        <v>0</v>
      </c>
      <c r="BM108" s="43" t="s">
        <v>55</v>
      </c>
      <c r="BN108" s="43" t="s">
        <v>238</v>
      </c>
      <c r="BO108" s="43" t="s">
        <v>733</v>
      </c>
      <c r="BP108" s="129" t="s">
        <v>83</v>
      </c>
      <c r="BQ108" s="87">
        <v>44348</v>
      </c>
      <c r="BR108" s="87">
        <v>46174</v>
      </c>
      <c r="BS108" s="123">
        <f ca="1">+(REFERENCEMENT_FACADE[[#This Row],[AVIS LIMITE AU / VALIDITE]]&gt;=TODAY())*1</f>
        <v>1</v>
      </c>
      <c r="BT108" s="43" t="s">
        <v>27</v>
      </c>
      <c r="BU108" s="43" t="str">
        <f ca="1">IF(REFERENCEMENT_FACADE[[#This Row],[ -&gt; AT/DTA : Sur liste verte C2p (OUI/NON)
-&gt; ATex (Avis favorable / Avis défavorable)
-&gt; Autre : SO]]&lt;&gt;"",IF(AND(OR(REFERENCEMENT_FACADE[[#This Row],[ -&gt; AT/DTA : Sur liste verte C2p (OUI/NON)
-&gt; ATex (Avis favorable / Avis défavorable)
-&gt; Autre : SO]]="OUI",REFERENCEMENT_FACADE[[#This Row],[ -&gt; AT/DTA : Sur liste verte C2p (OUI/NON)
-&gt; ATex (Avis favorable / Avis défavorable)
-&gt; Autre : SO]]="FAVORABLE",REFERENCEMENT_FACADE[[#This Row],[ -&gt; AT/DTA : Sur liste verte C2p (OUI/NON)
-&gt; ATex (Avis favorable / Avis défavorable)
-&gt; Autre : SO]]="SO
(DTU)",REFERENCEMENT_FACADE[[#This Row],[ -&gt; AT/DTA : Sur liste verte C2p (OUI/NON)
-&gt; ATex (Avis favorable / Avis défavorable)
-&gt; Autre : SO]]="SO 
(RECO -RAGE)",REFERENCEMENT_FACADE[[#This Row],[ -&gt; AT/DTA : Sur liste verte C2p (OUI/NON)
-&gt; ATex (Avis favorable / Avis défavorable)
-&gt; Autre : SO]]="OUI AVEC UN SUIVI DU RETOUR D'EXPERIENCE",
REFERENCEMENT_FACADE[[#This Row],[ -&gt; AT/DTA : Sur liste verte C2p (OUI/NON)
-&gt; ATex (Avis favorable / Avis défavorable)
-&gt; Autre : SO]]="SO 
(RP)"),REFERENCEMENT_FACADE[[#This Row],[VALIDITE]]=1),"TC",IF(REFERENCEMENT_FACADE[[#This Row],[VALIDITE]]=0,"TNC"&amp;CHAR(10)&amp;"(L'évaluation technique n'est plus valide)",IF(REFERENCEMENT_FACADE[[#This Row],[TYPE DE DOCUMENT DE REFERENCE]]="Appréciation Technique de Transition","TNC"&amp;CHAR(10)&amp;"(Les Appréciations Techniques de Transition ne sont pas reconnues en technique courante)",IF(REFERENCEMENT_FACADE[[#This Row],[ -&gt; AT/DTA : Sur liste verte C2p (OUI/NON)
-&gt; ATex (Avis favorable / Avis défavorable)
-&gt; Autre : SO]]="NON (EVALUATION RECENTE)","TNC"&amp;CHAR(10)&amp;"(Non sur liste verte de la C2p à date de référencement / EVALUATION RECENTE)","TNC"&amp;CHAR(10)&amp;"(N'est pas sur liste verte de la C2p à date du référencement)")))))</f>
        <v>TNC
(Les Appréciations Techniques de Transition ne sont pas reconnues en technique courante)</v>
      </c>
      <c r="BV108" s="44" t="s">
        <v>1380</v>
      </c>
      <c r="BW108" s="137"/>
      <c r="BX108" s="138"/>
      <c r="BY108" s="44"/>
      <c r="BZ108" s="57" t="s">
        <v>656</v>
      </c>
      <c r="CA108" s="134" t="s">
        <v>732</v>
      </c>
      <c r="CB108" s="136"/>
      <c r="CC108" s="48" t="str">
        <f>IF(OR(REFERENCEMENT_FACADE[[#This Row],[TYPE DE DOCUMENT DE REFERENCE]]="Document Technique d'Application (DTA)",REFERENCEMENT_FACADE[[#This Row],[TYPE DE DOCUMENT DE REFERENCE]]="Avis Technique"),CONCATENATE("https://evaluation.cstb.fr/fr/avis-technique/detail/",SUBSTITUTE(REFERENCEMENT_FACADE[[#This Row],[REF]],"/","-"),"/"),IF(REFERENCEMENT_FACADE[[#This Row],[TYPE DE DOCUMENT DE REFERENCE]]=("Appréciation Technique d'Expérimentation (ATEx cas a)"),CONCATENATE("https://evaluation.cstb.fr/fr/appreciation-technique-expertise-atex/detail/",SUBSTITUTE(REFERENCEMENT_FACADE[[#This Row],[REF]],"_","-"),"/"),CONCATENATE("https://evaluation.cstb.fr/fr/appreciation-technique-transition-att/download/att-",SUBSTITUTE(SUBSTITUTE(REFERENCEMENT_FACADE[[#This Row],[REF]],"/","-"),"_","-"),"/")))</f>
        <v>https://evaluation.cstb.fr/fr/appreciation-technique-transition-att/download/att-21-032-v1/</v>
      </c>
      <c r="CD108" s="48"/>
      <c r="CE108" s="48" t="str">
        <f>CONCATENATE(IF(REFERENCEMENT_FACADE[[#This Row],[Ancienne version]]=""," ",CONCATENATE(IF(OR(REFERENCEMENT_FACADE[[#This Row],[TYPE DE DOCUMENT DE REFERENCE]]="Avis Technique",REFERENCEMENT_FACADE[[#This Row],[TYPE DE DOCUMENT DE REFERENCE]]="ATEx"),"L'","Le "),REFERENCEMENT_FACADE[[#This Row],[TYPE DE DOCUMENT DE REFERENCE]]," n°",REFERENCEMENT_FACADE[[#This Row],[REF]]," annule et remplace ",IF(OR(REFERENCEMENT_FACADE[[#This Row],[TYPE DE DOCUMENT DE REFERENCE]]="Avis Technique",REFERENCEMENT_FACADE[[#This Row],[TYPE DE DOCUMENT DE REFERENCE]]="ATEx"),"l' ","le "),REFERENCEMENT_FACADE[[#This Row],[TYPE DE DOCUMENT DE REFERENCE]]," n° ",REFERENCEMENT_FACADE[[#This Row],[Ancienne version]])),
IF(AND(REFERENCEMENT_FACADE[[#This Row],[Ancienne version]]&lt;&gt;"",REFERENCEMENT_FACADE[[#This Row],[ -&gt; AT/DTA : Sur liste verte C2p (OUI/NON)
-&gt; ATex (Avis favorable / Avis défavorable)
-&gt; Autre : SO]]="OUI"),CHAR(10),""),
IF(REFERENCEMENT_FACADE[[#This Row],[ -&gt; AT/DTA : Sur liste verte C2p (OUI/NON)
-&gt; ATex (Avis favorable / Avis défavorable)
-&gt; Autre : SO]]="OUI","Sur liste verte de la C2p à la date du référencement",""))</f>
        <v xml:space="preserve"> </v>
      </c>
      <c r="CF108" s="48" t="str">
        <f>IF((SUPP_VISE=LISTES!$Q$2),REFERENCEMENT_FACADE[[#This Row],[Charpente bois (NF DTU 31.1)]],
IF((SUPP_VISE=LISTES!$Q$3),REFERENCEMENT_FACADE[[#This Row],[COB (NF DTU 31.2)]],
IF((SUPP_VISE=LISTES!$Q$4),REFERENCEMENT_FACADE[[#This Row],[FOB (NF DTU 31.4)]],
IF((SUPP_VISE=LISTES!$Q$5),REFERENCEMENT_FACADE[[#This Row],[FOB (Sous AT/DTA/ATEx)]],
IF((SUPP_VISE=LISTES!$Q$6),REFERENCEMENT_FACADE[[#This Row],[FOB (NF DTU 31.4 et/ou Sous AT/DTA/Atex)]],
IF((SUPP_VISE=LISTES!$Q$7),REFERENCEMENT_FACADE[[#This Row],[CLT (Sous AT/DTA)]],"ERREUR"))))))</f>
        <v>ERREUR</v>
      </c>
      <c r="CG108" s="48" t="str">
        <f>IF((HAUT_VISEE&lt;=6),IF(OR(MID(SITUA_VISEE,1,1)="a",MID(SITUA_VISEE,1,1)="b",MID(SITUA_VISEE,1,1)="c"),REFERENCEMENT_FACADE[[#This Row],[≤ 6 m (situation a à c)]],REFERENCEMENT_FACADE[[#This Row],[≤ 6 m (situation d)]]),
IF(AND(6&lt;HAUT_VISEE,HAUT_VISEE&lt;=9),IF(OR(MID(SITUA_VISEE,1,1)="a",MID(SITUA_VISEE,1,1)="b",MID(SITUA_VISEE,1,1)="c"),REFERENCEMENT_FACADE[[#This Row],[≤ 9 m (situation a à c)]],REFERENCEMENT_FACADE[[#This Row],[≤ 9 m (situation d)]]),
IF(AND(9&lt;HAUT_VISEE,HAUT_VISEE&lt;=10),IF(OR(MID(SITUA_VISEE,1,1)="a",MID(SITUA_VISEE,1,1)="b",MID(SITUA_VISEE,1,1)="c"),REFERENCEMENT_FACADE[[#This Row],[≤ 10 m (situation a à c)]],REFERENCEMENT_FACADE[[#This Row],[≤ 10 m (situation d)]]),
IF(AND(10&lt;HAUT_VISEE,HAUT_VISEE&lt;=18),IF(OR(MID(SITUA_VISEE,1,1)="a",MID(SITUA_VISEE,1,1)="b",MID(SITUA_VISEE,1,1)="c"),REFERENCEMENT_FACADE[[#This Row],[≤ 15 m (situation a à c)]],REFERENCEMENT_FACADE[[#This Row],[≤ 15 m (situation d)]]),
IF(AND(10&lt;HAUT_VISEE,HAUT_VISEE&lt;=18),IF(OR(MID(SITUA_VISEE,1,1)="a",MID(SITUA_VISEE,1,1)="b",MID(SITUA_VISEE,1,1)="c"),REFERENCEMENT_FACADE[[#This Row],[≤ 18 m (situation a à c)]],REFERENCEMENT_FACADE[[#This Row],[≤ 18 m (situation d)]]),
IF(AND(18&lt;HAUT_VISEE,HAUT_VISEE&lt;=28),IF(OR(MID(SITUA_VISEE,1,1)="a",MID(SITUA_VISEE,1,1)="b",MID(SITUA_VISEE,1,1)="c"),REFERENCEMENT_FACADE[[#This Row],[≤ 28 m (situation a à c)]],REFERENCEMENT_FACADE[[#This Row],[≤ 28 m (situation d)]]),
IF(AND(28&lt;HAUT_VISEE,HAUT_VISEE&lt;=34),IF(OR(MID(SITUA_VISEE,1,1)="a",MID(SITUA_VISEE,1,1)="b",MID(SITUA_VISEE,1,1)="c"),REFERENCEMENT_FACADE[[#This Row],[≤ 34 m (situation a à c)]],REFERENCEMENT_FACADE[[#This Row],[≤ 34 m (situation d)]]),
IF(AND(34&lt;HAUT_VISEE,HAUT_VISEE&lt;=36),IF(OR(MID(SITUA_VISEE,1,1)="a",MID(SITUA_VISEE,1,1)="b",MID(SITUA_VISEE,1,1)="c"),REFERENCEMENT_FACADE[[#This Row],[≤ 36 m (situation a à c)]],REFERENCEMENT_FACADE[[#This Row],[≤ 36 m (situation d)]]),
IF(AND(36&lt;HAUT_VISEE,HAUT_VISEE&lt;=40),IF(OR(MID(SITUA_VISEE,1,1)="a",MID(SITUA_VISEE,1,1)="b",MID(SITUA_VISEE,1,1)="c"),REFERENCEMENT_FACADE[[#This Row],[≤ 40 m (situation a à c)]],REFERENCEMENT_FACADE[[#This Row],[≤ 40 m (situation d)]]),
IF(AND(40&lt;HAUT_VISEE,HAUT_VISEE&lt;=50),IF(OR(MID(SITUA_VISEE,1,1)="a",MID(SITUA_VISEE,1,1)="b",MID(SITUA_VISEE,1,1)="c"),REFERENCEMENT_FACADE[[#This Row],[≤ 50 m (situation a à c)]],REFERENCEMENT_FACADE[[#This Row],[≤ 50 m (situation d)]]),"ERREUR"))))))))))</f>
        <v>OUI</v>
      </c>
      <c r="CH108" s="48">
        <f>IF(MID(SITUA_VISEE,1,1)="d",
IF(MID(REFERENCEMENT_FACADE[[#This Row],[≤ 50 m (situation d)]],1,3)="OUI",50,IF(MID(REFERENCEMENT_FACADE[[#This Row],[≤ 40 m (situation d)]],1,3)="OUI",40,IF(MID(REFERENCEMENT_FACADE[[#This Row],[≤ 36 m (situation d)]],1,3)="OUI",36,IF(MID(REFERENCEMENT_FACADE[[#This Row],[≤ 34 m (situation d)]],1,3)="OUI",34,IF(MID(REFERENCEMENT_FACADE[[#This Row],[≤ 28 m (situation d)]],1,3)="OUI",28,IF(MID(REFERENCEMENT_FACADE[[#This Row],[≤ 18 m (situation d)]],1,3)="OUI",18,IF(MID(REFERENCEMENT_FACADE[[#This Row],[≤ 15 m (situation d)]],1,3)="OUI",15,IF(MID(REFERENCEMENT_FACADE[[#This Row],[≤ 10 m (situation d)]],1,3)="OUI",10,IF(MID(REFERENCEMENT_FACADE[[#This Row],[≤ 9 m (situation d)]],1,3)="OUI",9,IF(MID(REFERENCEMENT_FACADE[[#This Row],[≤ 6 m (situation d)]],1,3)="OUI",6,"")))))))))),
IF(MID(REFERENCEMENT_FACADE[[#This Row],[≤ 50 m (situation a à c)]],1,3)="OUI",50,IF(MID(REFERENCEMENT_FACADE[[#This Row],[≤ 40 m (situation a à c)]],1,3)="OUI",40,IF(MID(REFERENCEMENT_FACADE[[#This Row],[≤ 36 m (situation a à c)]],1,3)="OUI",36,IF(MID(REFERENCEMENT_FACADE[[#This Row],[≤ 34 m (situation a à c)]],1,3)="OUI",34,IF(MID(REFERENCEMENT_FACADE[[#This Row],[≤ 28 m (situation a à c)]],1,3)="OUI",28,IF(MID(REFERENCEMENT_FACADE[[#This Row],[≤ 18 m (situation a à c)]],1,3)="OUI",18,IF(MID(REFERENCEMENT_FACADE[[#This Row],[≤ 15 m (situation a à c)]],1,3)="OUI",15,IF(MID(REFERENCEMENT_FACADE[[#This Row],[≤ 10 m (situation a à c)]],1,3)="OUI",10,IF(MID(REFERENCEMENT_FACADE[[#This Row],[≤ 9 m (situation a à c)]],1,3)="OUI",9,IF(MID(REFERENCEMENT_FACADE[[#This Row],[≤ 6 m (situation a à c)]],1,3)="OUI",6,"")))))))))))</f>
        <v>10</v>
      </c>
      <c r="CI108" s="48" t="str">
        <f>IF(RECH_CATEGORIE=TRUE,IF((CATEG_VISEE=LISTES!$O$2),REFERENCEMENT_FACADE[[#This Row],[I]],
IF((CATEG_VISEE=LISTES!$O$3),REFERENCEMENT_FACADE[[#This Row],[II]],
IF((CATEG_VISEE=LISTES!$O$4),REFERENCEMENT_FACADE[[#This Row],[III]],
IF((CATEG_VISEE=LISTES!$O$5),REFERENCEMENT_FACADE[[#This Row],[IV]],"ERREUR")))),
REFERENCEMENT_FACADE[[#This Row],[I]]&amp;CHAR(10)&amp;REFERENCEMENT_FACADE[[#This Row],[II]]&amp;CHAR(10)&amp;REFERENCEMENT_FACADE[[#This Row],[III]]&amp;CHAR(10)&amp;REFERENCEMENT_FACADE[[#This Row],[IV]])</f>
        <v>4
2
1
1</v>
      </c>
      <c r="CJ108" s="48" t="str">
        <f>IF(RECH_CATEGORIE=TRUE,IF(OR(REFERENCEMENT_FACADE[[#This Row],[I]]="NC",REFERENCEMENT_FACADE[[#This Row],[II]]="NC",REFERENCEMENT_FACADE[[#This Row],[III]]="NC",REFERENCEMENT_FACADE[[#This Row],[IV]]="NC"),"ERREUR",IF(MID(ZONE_SIS_VISEE,1,1)&lt;=MID(REFERENCEMENT_FACADE[[#This Row],[IV]],1,1),REFERENCEMENT_FACADE[[#Headers],[IV]],IF(MID(ZONE_SIS_VISEE,1,1)&lt;=MID(REFERENCEMENT_FACADE[[#This Row],[III]],1,1),REFERENCEMENT_FACADE[[#Headers],[III]],IF(MID(ZONE_SIS_VISEE,1,1)&lt;=MID(REFERENCEMENT_FACADE[[#This Row],[II]],1,1),REFERENCEMENT_FACADE[[#Headers],[II]],IF(MID(ZONE_SIS_VISEE,1,1)&lt;=MID(REFERENCEMENT_FACADE[[#This Row],[I]],1,1),REFERENCEMENT_FACADE[[#Headers],[I]],""))))),
REFERENCEMENT_FACADE[[#Headers],[I]]&amp;CHAR(10)&amp;REFERENCEMENT_FACADE[[#Headers],[II]]&amp;CHAR(10)&amp;REFERENCEMENT_FACADE[[#Headers],[III]]&amp;CHAR(10)&amp;REFERENCEMENT_FACADE[[#Headers],[IV]])</f>
        <v>I
II
III
IV</v>
      </c>
      <c r="CK108" s="48" t="str">
        <f>CONCATENATE(IF(MID(REFERENCEMENT_FACADE[[#This Row],[Charpente bois (NF DTU 31.1)]],1,3)="oui",LISTES!$Q$2,""),IF(AND(MID(REFERENCEMENT_FACADE[[#This Row],[COB (NF DTU 31.2)]],1,3)="oui",MID(REFERENCEMENT_FACADE[[#This Row],[Charpente bois (NF DTU 31.1)]],1,3)="oui")," / ",""),IF(MID(REFERENCEMENT_FACADE[[#This Row],[COB (NF DTU 31.2)]],1,3)="oui",LISTES!$Q$3,""),IF(OR(AND(MID(REFERENCEMENT_FACADE[[#This Row],[COB (NF DTU 31.2)]],1,3)="oui",MID(REFERENCEMENT_FACADE[[#This Row],[FOB (NF DTU 31.4)]],1,3)="oui"),AND(MID(REFERENCEMENT_FACADE[[#This Row],[COB (NF DTU 31.2)]],1,3)="oui",MID(REFERENCEMENT_FACADE[[#This Row],[CLT (Sous AT/DTA)]],1,3)="oui"))," / ",""),IF(MID(REFERENCEMENT_FACADE[[#This Row],[FOB (NF DTU 31.4)]],1,3)="oui",LISTES!$Q$4,""),IF(AND(MID(REFERENCEMENT_FACADE[[#This Row],[CLT (Sous AT/DTA)]],1,3)="oui",MID(REFERENCEMENT_FACADE[[#This Row],[FOB (NF DTU 31.4)]],1,3)="oui")," / ",""),IF(MID(REFERENCEMENT_FACADE[[#This Row],[CLT (Sous AT/DTA)]],1,3)="oui",LISTES!$Q$7,IF(MID(REFERENCEMENT_FACADE[[#This Row],[FOB (Sous AT/DTA/ATEx)]],1,3)="oui",LISTES!$Q$5,"")))</f>
        <v>COB (NF DTU 31.2) / CLT (Sous AT/DTA)</v>
      </c>
      <c r="CL108" s="48" t="str">
        <f>IF(AND(RECH_HAUTEUR=TRUE,HAUT_VISEE&lt;&gt;"",SITUA_VISEE&lt;&gt;""),IF(MID(SITUA_VISEE,1,1)="d",
IF(MID(REFERENCEMENT_FACADE[[#This Row],[≤ 50 m (situation d)]],1,3)="OUI","≤ 50 m",IF(MID(REFERENCEMENT_FACADE[[#This Row],[≤ 40 m (situation d)]],1,3)="OUI","≤ 40 m",IF(MID(REFERENCEMENT_FACADE[[#This Row],[≤ 36 m (situation d)]],1,3)="OUI","≤ 36 m",IF(MID(REFERENCEMENT_FACADE[[#This Row],[≤ 34 m (situation d)]],1,3)="OUI","≤ 34 m",IF(MID(REFERENCEMENT_FACADE[[#This Row],[≤ 28 m (situation d)]],1,3)="OUI","≤ 28 m",IF(MID(REFERENCEMENT_FACADE[[#This Row],[≤ 18 m (situation d)]],1,3)="OUI","≤ 18 m",IF(MID(REFERENCEMENT_FACADE[[#This Row],[≤ 15 m (situation d)]],1,3)="OUI","≤ 15 m",IF(MID(REFERENCEMENT_FACADE[[#This Row],[≤ 10 m (situation d)]],1,3)="OUI","≤ 10 m",IF(MID(REFERENCEMENT_FACADE[[#This Row],[≤ 9 m (situation d)]],1,3)="OUI","≤ 9 m",IF(MID(REFERENCEMENT_FACADE[[#This Row],[≤ 6 m (situation d)]],1,3)="OUI","≤ 6 m","")))))))))),
IF(MID(REFERENCEMENT_FACADE[[#This Row],[≤ 50 m (situation a à c)]],1,3)="OUI","≤ 50 m",IF(MID(REFERENCEMENT_FACADE[[#This Row],[≤ 40 m (situation a à c)]],1,3)="OUI","≤ 40 m",IF(MID(REFERENCEMENT_FACADE[[#This Row],[≤ 36 m (situation a à c)]],1,3)="OUI","≤ 36 m",IF(MID(REFERENCEMENT_FACADE[[#This Row],[≤ 34 m (situation a à c)]],1,3)="OUI","≤ 34 m",IF(MID(REFERENCEMENT_FACADE[[#This Row],[≤ 28 m (situation a à c)]],1,3)="OUI","≤ 28 m",IF(MID(REFERENCEMENT_FACADE[[#This Row],[≤ 18 m (situation a à c)]],1,3)="OUI","≤ 18 m",IF(MID(REFERENCEMENT_FACADE[[#This Row],[≤ 15 m (situation a à c)]],1,3)="OUI","≤ 15 m",IF(MID(REFERENCEMENT_FACADE[[#This Row],[≤ 10 m (situation a à c)]],1,3)="OUI","≤ 10 m",IF(MID(REFERENCEMENT_FACADE[[#This Row],[≤ 9 m (situation a à c)]],1,3)="OUI","≤ 9 m",IF(MID(REFERENCEMENT_FACADE[[#This Row],[≤ 6 m (situation a à c)]],1,3)="OUI","≤ 6 m",""))))))))))),
CONCATENATE(IF(MID(REFERENCEMENT_FACADE[[#This Row],[≤ 50 m (situation a à c)]],1,3)="OUI","(Situation a à c) h≤ 50 m"&amp;CHAR(10),IF(MID(REFERENCEMENT_FACADE[[#This Row],[≤ 40 m (situation a à c)]],1,3)="OUI","(Situation a à c) h≤ 40 m"&amp;CHAR(10),IF(MID(REFERENCEMENT_FACADE[[#This Row],[≤ 36 m (situation a à c)]],1,3)="OUI","(Situation a à c) h≤ 36 m"&amp;CHAR(10),IF(MID(REFERENCEMENT_FACADE[[#This Row],[≤ 34 m (situation a à c)]],1,3)="OUI","(Situation a à c) h≤ 34 m"&amp;CHAR(10),IF(MID(REFERENCEMENT_FACADE[[#This Row],[≤ 28 m (situation a à c)]],1,3)="OUI","(Situation a à c) h≤ 28 m"&amp;CHAR(10),IF(MID(REFERENCEMENT_FACADE[[#This Row],[≤ 18 m (situation a à c)]],1,3)="OUI","(Situation a à c) h≤ 18 m"&amp;CHAR(10),IF(MID(REFERENCEMENT_FACADE[[#This Row],[≤ 15 m (situation a à c)]],1,3)="OUI","(Situation a à c) h≤ 15 m"&amp;CHAR(10),IF(MID(REFERENCEMENT_FACADE[[#This Row],[≤ 10 m (situation a à c)]],1,3)="OUI","(Situation a à c) h≤ 10 m"&amp;CHAR(10),IF(MID(REFERENCEMENT_FACADE[[#This Row],[≤ 9 m (situation a à c)]],1,3)="OUI","(Situation a à c) h≤ 9 m"&amp;CHAR(10),IF(MID(REFERENCEMENT_FACADE[[#This Row],[≤ 6 m (situation a à c)]],1,3)="OUI","(Situation a à c) h≤ 6 m"&amp;CHAR(10),"")))))))))),IF(MID(REFERENCEMENT_FACADE[[#This Row],[≤ 50 m (situation d)]],1,3)="OUI","(Situation d) h≤ 50 m",IF(MID(REFERENCEMENT_FACADE[[#This Row],[≤ 40 m (situation d)]],1,3)="OUI","(Situation d) h≤ 40 m",IF(MID(REFERENCEMENT_FACADE[[#This Row],[≤ 36 m (situation d)]],1,3)="OUI","(Situation d) h≤ 36 m",IF(MID(REFERENCEMENT_FACADE[[#This Row],[≤ 34 m (situation d)]],1,3)="OUI","(Situation d) h≤ 34 m",IF(MID(REFERENCEMENT_FACADE[[#This Row],[≤ 28 m (situation d)]],1,3)="OUI","(Situation d) h≤ 28 m",IF(MID(REFERENCEMENT_FACADE[[#This Row],[≤ 18 m (situation d)]],1,3)="OUI","(Situation d) h≤ 18 m",IF(MID(REFERENCEMENT_FACADE[[#This Row],[≤ 15 m (situation d)]],1,3)="OUI","(Situation d) h≤ 15 m",IF(MID(REFERENCEMENT_FACADE[[#This Row],[≤ 10 m (situation d)]],1,3)="OUI","(Situation d) h≤ 10 m",IF(MID(REFERENCEMENT_FACADE[[#This Row],[≤ 9 m (situation d)]],1,3)="OUI","(Situation d) h≤ 9 m",IF(MID(REFERENCEMENT_FACADE[[#This Row],[≤ 6 m (situation d)]],1,3)="OUI","(Situation d) h≤ 6 m",""))))))))))))</f>
        <v>(Situation a à c) h≤ 10 m
(Situation d) h≤ 6 m</v>
      </c>
      <c r="CM108" s="48" t="str">
        <f>IF(OR(RECH_HAUTEUR=FALSE,HAUT_VISEE="",SITUA_VISEE=""),REFERENCEMENT_FACADE[[#This Row],[Cas où rien n''est sélectionné en hauteur]],
IF((HAUT_VISEE&lt;=6),IF(OR(MID(SITUA_VISEE,1,1)="a",MID(SITUA_VISEE,1,1)="b",MID(SITUA_VISEE,1,1)="c"),REFERENCEMENT_FACADE[[#This Row],[≤ 6 m (a à c)]],REFERENCEMENT_FACADE[[#This Row],[≤ 6 m (d)]]),
IF(AND(6&lt;HAUT_VISEE,HAUT_VISEE&lt;=9),IF(OR(MID(SITUA_VISEE,1,1)="a",MID(SITUA_VISEE,1,1)="b",MID(SITUA_VISEE,1,1)="c"),REFERENCEMENT_FACADE[[#This Row],[≤ 9 m (a à c)]],REFERENCEMENT_FACADE[[#This Row],[≤ 9 m (d)]]),
IF(AND(9&lt;HAUT_VISEE,HAUT_VISEE&lt;=10),IF(OR(MID(SITUA_VISEE,1,1)="a",MID(SITUA_VISEE,1,1)="b",MID(SITUA_VISEE,1,1)="c"),REFERENCEMENT_FACADE[[#This Row],[≤ 10 m (a à c)]],REFERENCEMENT_FACADE[[#This Row],[≤ 10 m (d)]]),
IF(AND(10&lt;HAUT_VISEE,HAUT_VISEE&lt;=18),IF(OR(MID(SITUA_VISEE,1,1)="a",MID(SITUA_VISEE,1,1)="b",MID(SITUA_VISEE,1,1)="c"),REFERENCEMENT_FACADE[[#This Row],[≤ 18 m (a à c)]],REFERENCEMENT_FACADE[[#This Row],[≤ 18 m (d)]]),
IF(AND(18&lt;HAUT_VISEE,HAUT_VISEE&lt;=28),IF(OR(MID(SITUA_VISEE,1,1)="a",MID(SITUA_VISEE,1,1)="b",MID(SITUA_VISEE,1,1)="c"),REFERENCEMENT_FACADE[[#This Row],[≤ 28 m (a à c)]],REFERENCEMENT_FACADE[[#This Row],[≤ 28 m (d)]]),
IF(AND(28&lt;HAUT_VISEE,HAUT_VISEE&lt;=34),IF(OR(MID(SITUA_VISEE,1,1)="a",MID(SITUA_VISEE,1,1)="b",MID(SITUA_VISEE,1,1)="c"),REFERENCEMENT_FACADE[[#This Row],[≤ 34 m (a à c)]],REFERENCEMENT_FACADE[[#This Row],[≤ 34 m (d)]]),
IF(AND(34&lt;HAUT_VISEE,HAUT_VISEE&lt;=36),IF(OR(MID(SITUA_VISEE,1,1)="a",MID(SITUA_VISEE,1,1)="b",MID(SITUA_VISEE,1,1)="c"),REFERENCEMENT_FACADE[[#This Row],[≤ 36 m (a à c)]],REFERENCEMENT_FACADE[[#This Row],[≤ 36 m (d)]]),
IF(AND(36&lt;HAUT_VISEE,HAUT_VISEE&lt;=40),IF(OR(MID(SITUA_VISEE,1,1)="a",MID(SITUA_VISEE,1,1)="b",MID(SITUA_VISEE,1,1)="c"),REFERENCEMENT_FACADE[[#This Row],[≤ 40 m (a à c)]],REFERENCEMENT_FACADE[[#This Row],[≤ 40 m (d)]]),
IF(AND(40&lt;HAUT_VISEE,HAUT_VISEE&lt;=50),IF(OR(MID(SITUA_VISEE,1,1)="a",MID(SITUA_VISEE,1,1)="b",MID(SITUA_VISEE,1,1)="c"),REFERENCEMENT_FACADE[[#This Row],[≤ 50 m (a à c)]],REFERENCEMENT_FACADE[[#This Row],[≤ 50 m (d)]])))))))))))</f>
        <v>Nb : Le critère de recherche par hauteur n'étant pas coché ou les données (hauteur ou situation) n'étant pas saisies, l'utilisateur est alerté qu'il peut exister des limites de hauteurs et des dispositions particulières données dans le référentiel technique du procédé qui ne sont pas affichées. 
Le logiciel peut les faire apparaitre, pour ce faire : 
 - la case de recherche en fonction de la hauteur doit être cochée ;
 - les données de hauteur ET de situation du bâtiment doivent être saisies.</v>
      </c>
      <c r="CN108" s="117">
        <f ca="1">REFERENCEMENT_FACADE[[#This Row],[VALIDITE]]</f>
        <v>1</v>
      </c>
      <c r="CO108" s="48">
        <f>IF(RECH_SUPPORT=TRUE,IF(MID(REFERENCEMENT_FACADE[[#This Row],[Colonne support visé]],1,3)="OUI",1,IF(OR(MID(REFERENCEMENT_FACADE[[#This Row],[Colonne support visé]],1,3)="non",MID(REFERENCEMENT_FACADE[[#This Row],[Colonne support visé]],1,2)="SO"),0,0)),1)</f>
        <v>1</v>
      </c>
      <c r="CP108" s="48">
        <f>IF(RECH_HAUTEUR=FALSE,1,IF(AND(MID(REFERENCEMENT_FACADE[[#This Row],[Colonne situation visé]],1,3)="oui",HAUT_VISEE&lt;=REFERENCEMENT_FACADE[[#This Row],[LIMITATION DE HAUTEUR DE FACADE]],HAUT_VISEE&lt;&gt;"",SITUA_VISEE&lt;&gt;""),1,IF(MID(REFERENCEMENT_FACADE[[#This Row],[Colonne situation visé]],1,3)="non",0,"ERREUR")))</f>
        <v>1</v>
      </c>
      <c r="CQ108" s="48">
        <f>IF(RECH_CATEGORIE=FALSE,1,IF(REFERENCEMENT_FACADE[[#This Row],[Colonne catégorie visée]]="ERREUR",0,IF(AND(RECH_CATEGORIE=TRUE,MATCH(VALUE(LEFT(REFERENCEMENT_FACADE[[#This Row],[Colonne zone visée]],1)),LISTE_ZONE_SISMIQUE,0)&gt;=MATCH(ZONE_SIS_VISEE,LISTE_ZONE_SISMIQUE,0),MATCH(REFERENCEMENT_FACADE[[#This Row],[Colonne catégorie visée]],LISTE_CATEGORIE_BATIMENT,0)&gt;=MATCH(CATEG_VISEE,LISTE_CATEGORIE_BATIMENT,0)),1,0)))</f>
        <v>1</v>
      </c>
      <c r="CR108" s="48">
        <f ca="1">IF(REFERENCEMENT_FACADE[[#This Row],[Eligibilité procédé]]&lt;&gt;0,COUNTIF(REFERENCEMENT_FACADE[Eligibilité procédé],"&lt;="&amp;REFERENCEMENT_FACADE[[#This Row],[Eligibilité procédé]])-COUNTIF(REFERENCEMENT_FACADE[Eligibilité procédé],"=0"),ROWS(REFERENCEMENT_FACADE[Ordre]))</f>
        <v>85</v>
      </c>
      <c r="CS108" s="48">
        <f ca="1">IF(COUNTIF((REFERENCEMENT_FACADE[[#This Row],[Validité]:[zone de simicité]]),"&lt;&gt;"&amp;"")=SUM(REFERENCEMENT_FACADE[[#This Row],[Validité]:[zone de simicité]]),ROW(REFERENCEMENT_FACADE[[#This Row],[zone de simicité]]),"")</f>
        <v>108</v>
      </c>
      <c r="CT108" s="48" t="str">
        <f>CONCATENATE(REFERENCEMENT_FACADE[[#This Row],[TYPE DE DOCUMENT DE REFERENCE]]," ",REFERENCEMENT_FACADE[[#This Row],[REF]]," du procédé ",REFERENCEMENT_FACADE[[#This Row],[NOM COMMERCIAL DU PROCEDE]]," : vise la pose sur : ",IF(MID(REFERENCEMENT_FACADE[[#This Row],[COB (NF DTU 31.2)]],1,3)="OUI","COB (NF DTU 31.2) ; ",""),IF(MID(REFERENCEMENT_FACADE[[#This Row],[CLT (Sous AT/DTA)]],1,3)="OUI","CLT (Sous AT/DTA)) ; ",""),IF(MID(REFERENCEMENT_FACADE[[#This Row],[FOB (NF DTU 31.4)]],1,3)="OUI","FOB (NF DTU 31.4) ; ",""),IF(MID(REFERENCEMENT_FACADE[[#This Row],[FOB (Sous AT/DTA/ATEx)]],1,3)="OUI","FOB (Sous AT/DTA/ATEx) ; ",""),"pour une hauteur max de ",REFERENCEMENT_FACADE[[#This Row],[LIMITATION DE HAUTEUR DE FACADE]],"m")</f>
        <v>Appréciation Technique de Transition 21/032_v1 du procédé SWISSPEARL® FIBERCEMENT PANEL SYSTEM : vise la pose sur : COB (NF DTU 31.2) ; CLT (Sous AT/DTA)) ; pour une hauteur max de 10m</v>
      </c>
    </row>
    <row r="109" spans="1:98" s="5" customFormat="1" ht="409.6" x14ac:dyDescent="0.3">
      <c r="A109" s="130">
        <v>45085</v>
      </c>
      <c r="B109" s="125" t="s">
        <v>124</v>
      </c>
      <c r="C109" s="125"/>
      <c r="D109" s="125" t="s">
        <v>1766</v>
      </c>
      <c r="E109" s="125"/>
      <c r="F109" s="125" t="s">
        <v>1169</v>
      </c>
      <c r="G109" s="173" t="s">
        <v>1170</v>
      </c>
      <c r="H109" s="174" t="s">
        <v>10</v>
      </c>
      <c r="I109" s="175" t="s">
        <v>27</v>
      </c>
      <c r="J109" s="176" t="s">
        <v>27</v>
      </c>
      <c r="K109" s="172" t="s">
        <v>9</v>
      </c>
      <c r="L109" s="68" t="str">
        <f>IF(REFERENCEMENT_FACADE[[#This Row],[Charpente bois (NF DTU 31.1)]]="OUI","SO",IF(OR(REFERENCEMENT_FACADE[[#This Row],[FOB (Sous AT/DTA/ATEx)]]="OUI",REFERENCEMENT_FACADE[[#This Row],[FOB (NF DTU 31.4)]]="OUI"),"OUI","SO"))</f>
        <v>OUI</v>
      </c>
      <c r="M109" s="177" t="s">
        <v>27</v>
      </c>
      <c r="N109" s="178" t="s">
        <v>357</v>
      </c>
      <c r="O109" s="125" t="s">
        <v>357</v>
      </c>
      <c r="P109" s="125" t="s">
        <v>357</v>
      </c>
      <c r="Q109" s="125" t="s">
        <v>357</v>
      </c>
      <c r="R109" s="125" t="s">
        <v>357</v>
      </c>
      <c r="S109" s="43" t="s">
        <v>10</v>
      </c>
      <c r="T109" s="43" t="s">
        <v>10</v>
      </c>
      <c r="U109" s="43" t="s">
        <v>10</v>
      </c>
      <c r="V109" s="43" t="s">
        <v>10</v>
      </c>
      <c r="W109" s="44" t="s">
        <v>10</v>
      </c>
      <c r="X109" s="187" t="s">
        <v>357</v>
      </c>
      <c r="Y109" s="125" t="s">
        <v>357</v>
      </c>
      <c r="Z109" s="125" t="s">
        <v>357</v>
      </c>
      <c r="AA109" s="43" t="s">
        <v>10</v>
      </c>
      <c r="AB109" s="43" t="s">
        <v>10</v>
      </c>
      <c r="AC109" s="43" t="s">
        <v>10</v>
      </c>
      <c r="AD109" s="43" t="s">
        <v>10</v>
      </c>
      <c r="AE109" s="43" t="s">
        <v>10</v>
      </c>
      <c r="AF109" s="43" t="s">
        <v>10</v>
      </c>
      <c r="AG109" s="44" t="s">
        <v>10</v>
      </c>
      <c r="AH109" s="163" t="s">
        <v>1547</v>
      </c>
      <c r="AI109" s="164"/>
      <c r="AJ109" s="205" t="s">
        <v>1707</v>
      </c>
      <c r="AK109" s="205" t="s">
        <v>1707</v>
      </c>
      <c r="AL109" s="205" t="s">
        <v>1707</v>
      </c>
      <c r="AM109" s="205" t="s">
        <v>1707</v>
      </c>
      <c r="AN109" s="205" t="s">
        <v>1707</v>
      </c>
      <c r="AO109" s="120"/>
      <c r="AP109" s="120"/>
      <c r="AQ109" s="120"/>
      <c r="AR109" s="120"/>
      <c r="AS109" s="120"/>
      <c r="AT109" s="205" t="s">
        <v>1707</v>
      </c>
      <c r="AU109" s="205" t="s">
        <v>1707</v>
      </c>
      <c r="AV109" s="205" t="s">
        <v>1707</v>
      </c>
      <c r="AW109" s="120"/>
      <c r="AX109" s="120"/>
      <c r="AY109" s="120"/>
      <c r="AZ109" s="120"/>
      <c r="BA109" s="120"/>
      <c r="BB109" s="120"/>
      <c r="BC109" s="120"/>
      <c r="BD109" s="135" t="s">
        <v>1705</v>
      </c>
      <c r="BE109" s="178">
        <v>4</v>
      </c>
      <c r="BF109" s="125" t="s">
        <v>328</v>
      </c>
      <c r="BG109" s="125" t="s">
        <v>328</v>
      </c>
      <c r="BH109" s="125" t="s">
        <v>328</v>
      </c>
      <c r="BI109" s="179" t="s">
        <v>1175</v>
      </c>
      <c r="BJ109" s="40" t="s">
        <v>1394</v>
      </c>
      <c r="BK109" s="180" t="s">
        <v>662</v>
      </c>
      <c r="BL109" s="178">
        <v>2</v>
      </c>
      <c r="BM109" s="125" t="s">
        <v>1170</v>
      </c>
      <c r="BN109" s="125" t="s">
        <v>505</v>
      </c>
      <c r="BO109" s="125" t="s">
        <v>1171</v>
      </c>
      <c r="BP109" s="181"/>
      <c r="BQ109" s="181">
        <v>44497</v>
      </c>
      <c r="BR109" s="188">
        <v>45747</v>
      </c>
      <c r="BS109" s="182">
        <f ca="1">+(REFERENCEMENT_FACADE[[#This Row],[AVIS LIMITE AU / VALIDITE]]&gt;=TODAY())*1</f>
        <v>1</v>
      </c>
      <c r="BT109" s="125" t="s">
        <v>28</v>
      </c>
      <c r="BU109" s="125" t="str">
        <f ca="1">IF(REFERENCEMENT_FACADE[[#This Row],[ -&gt; AT/DTA : Sur liste verte C2p (OUI/NON)
-&gt; ATex (Avis favorable / Avis défavorable)
-&gt; Autre : SO]]&lt;&gt;"",IF(AND(OR(REFERENCEMENT_FACADE[[#This Row],[ -&gt; AT/DTA : Sur liste verte C2p (OUI/NON)
-&gt; ATex (Avis favorable / Avis défavorable)
-&gt; Autre : SO]]="OUI",REFERENCEMENT_FACADE[[#This Row],[ -&gt; AT/DTA : Sur liste verte C2p (OUI/NON)
-&gt; ATex (Avis favorable / Avis défavorable)
-&gt; Autre : SO]]="FAVORABLE",REFERENCEMENT_FACADE[[#This Row],[ -&gt; AT/DTA : Sur liste verte C2p (OUI/NON)
-&gt; ATex (Avis favorable / Avis défavorable)
-&gt; Autre : SO]]="SO
(DTU)",REFERENCEMENT_FACADE[[#This Row],[ -&gt; AT/DTA : Sur liste verte C2p (OUI/NON)
-&gt; ATex (Avis favorable / Avis défavorable)
-&gt; Autre : SO]]="SO 
(RECO -RAGE)",REFERENCEMENT_FACADE[[#This Row],[ -&gt; AT/DTA : Sur liste verte C2p (OUI/NON)
-&gt; ATex (Avis favorable / Avis défavorable)
-&gt; Autre : SO]]="OUI AVEC UN SUIVI DU RETOUR D'EXPERIENCE",
REFERENCEMENT_FACADE[[#This Row],[ -&gt; AT/DTA : Sur liste verte C2p (OUI/NON)
-&gt; ATex (Avis favorable / Avis défavorable)
-&gt; Autre : SO]]="SO 
(RP)"),REFERENCEMENT_FACADE[[#This Row],[VALIDITE]]=1),"TC",IF(REFERENCEMENT_FACADE[[#This Row],[VALIDITE]]=0,"TNC"&amp;CHAR(10)&amp;"(L'évaluation technique n'est plus valide)",IF(REFERENCEMENT_FACADE[[#This Row],[TYPE DE DOCUMENT DE REFERENCE]]="Appréciation Technique de Transition","TNC"&amp;CHAR(10)&amp;"(Les Appréciations Techniques de Transition ne sont pas reconnues en technique courante)",IF(REFERENCEMENT_FACADE[[#This Row],[ -&gt; AT/DTA : Sur liste verte C2p (OUI/NON)
-&gt; ATex (Avis favorable / Avis défavorable)
-&gt; Autre : SO]]="NON (EVALUATION RECENTE)","TNC"&amp;CHAR(10)&amp;"(Non sur liste verte de la C2p à date de référencement / EVALUATION RECENTE)","TNC"&amp;CHAR(10)&amp;"(N'est pas sur liste verte de la C2p à date du référencement)")))))</f>
        <v>TC</v>
      </c>
      <c r="BV109" s="173" t="s">
        <v>1380</v>
      </c>
      <c r="BW109" s="178" t="s">
        <v>1172</v>
      </c>
      <c r="BX109" s="125" t="s">
        <v>279</v>
      </c>
      <c r="BY109" s="173"/>
      <c r="BZ109" s="183"/>
      <c r="CA109" s="184" t="s">
        <v>1174</v>
      </c>
      <c r="CB109" s="184"/>
      <c r="CC109" s="127" t="str">
        <f>IF(OR(REFERENCEMENT_FACADE[[#This Row],[TYPE DE DOCUMENT DE REFERENCE]]="Document Technique d'Application (DTA)",REFERENCEMENT_FACADE[[#This Row],[TYPE DE DOCUMENT DE REFERENCE]]="Avis Technique"),CONCATENATE("https://evaluation.cstb.fr/fr/avis-technique/detail/",SUBSTITUTE(REFERENCEMENT_FACADE[[#This Row],[REF]],"/","-"),"/"),IF(REFERENCEMENT_FACADE[[#This Row],[TYPE DE DOCUMENT DE REFERENCE]]=("Appréciation Technique d'Expérimentation (ATEx cas a)"),CONCATENATE("https://evaluation.cstb.fr/fr/appreciation-technique-expertise-atex/detail/",SUBSTITUTE(REFERENCEMENT_FACADE[[#This Row],[REF]],"_","-"),"/"),CONCATENATE("https://evaluation.cstb.fr/fr/appreciation-technique-transition-att/download/att-",SUBSTITUTE(SUBSTITUTE(REFERENCEMENT_FACADE[[#This Row],[REF]],"/","-"),"_","-"),"/")))</f>
        <v>https://evaluation.cstb.fr/fr/appreciation-technique-expertise-atex/detail/2944-v1/</v>
      </c>
      <c r="CD109" s="127"/>
      <c r="CE109" s="127" t="str">
        <f>CONCATENATE(IF(REFERENCEMENT_FACADE[[#This Row],[Ancienne version]]=""," ",CONCATENATE(IF(OR(REFERENCEMENT_FACADE[[#This Row],[TYPE DE DOCUMENT DE REFERENCE]]="Avis Technique",REFERENCEMENT_FACADE[[#This Row],[TYPE DE DOCUMENT DE REFERENCE]]="ATEx"),"L'","Le "),REFERENCEMENT_FACADE[[#This Row],[TYPE DE DOCUMENT DE REFERENCE]]," n°",REFERENCEMENT_FACADE[[#This Row],[REF]]," annule et remplace ",IF(OR(REFERENCEMENT_FACADE[[#This Row],[TYPE DE DOCUMENT DE REFERENCE]]="Avis Technique",REFERENCEMENT_FACADE[[#This Row],[TYPE DE DOCUMENT DE REFERENCE]]="ATEx"),"l' ","le "),REFERENCEMENT_FACADE[[#This Row],[TYPE DE DOCUMENT DE REFERENCE]]," n° ",REFERENCEMENT_FACADE[[#This Row],[Ancienne version]])),
IF(AND(REFERENCEMENT_FACADE[[#This Row],[Ancienne version]]&lt;&gt;"",REFERENCEMENT_FACADE[[#This Row],[ -&gt; AT/DTA : Sur liste verte C2p (OUI/NON)
-&gt; ATex (Avis favorable / Avis défavorable)
-&gt; Autre : SO]]="OUI"),CHAR(10),""),
IF(REFERENCEMENT_FACADE[[#This Row],[ -&gt; AT/DTA : Sur liste verte C2p (OUI/NON)
-&gt; ATex (Avis favorable / Avis défavorable)
-&gt; Autre : SO]]="OUI","Sur liste verte de la C2p à la date du référencement",""))</f>
        <v xml:space="preserve"> </v>
      </c>
      <c r="CF109" s="127" t="str">
        <f>IF((SUPP_VISE=LISTES!$Q$2),REFERENCEMENT_FACADE[[#This Row],[Charpente bois (NF DTU 31.1)]],
IF((SUPP_VISE=LISTES!$Q$3),REFERENCEMENT_FACADE[[#This Row],[COB (NF DTU 31.2)]],
IF((SUPP_VISE=LISTES!$Q$4),REFERENCEMENT_FACADE[[#This Row],[FOB (NF DTU 31.4)]],
IF((SUPP_VISE=LISTES!$Q$5),REFERENCEMENT_FACADE[[#This Row],[FOB (Sous AT/DTA/ATEx)]],
IF((SUPP_VISE=LISTES!$Q$6),REFERENCEMENT_FACADE[[#This Row],[FOB (NF DTU 31.4 et/ou Sous AT/DTA/Atex)]],
IF((SUPP_VISE=LISTES!$Q$7),REFERENCEMENT_FACADE[[#This Row],[CLT (Sous AT/DTA)]],"ERREUR"))))))</f>
        <v>ERREUR</v>
      </c>
      <c r="CG109" s="127" t="str">
        <f>IF((HAUT_VISEE&lt;=6),IF(OR(MID(SITUA_VISEE,1,1)="a",MID(SITUA_VISEE,1,1)="b",MID(SITUA_VISEE,1,1)="c"),REFERENCEMENT_FACADE[[#This Row],[≤ 6 m (situation a à c)]],REFERENCEMENT_FACADE[[#This Row],[≤ 6 m (situation d)]]),
IF(AND(6&lt;HAUT_VISEE,HAUT_VISEE&lt;=9),IF(OR(MID(SITUA_VISEE,1,1)="a",MID(SITUA_VISEE,1,1)="b",MID(SITUA_VISEE,1,1)="c"),REFERENCEMENT_FACADE[[#This Row],[≤ 9 m (situation a à c)]],REFERENCEMENT_FACADE[[#This Row],[≤ 9 m (situation d)]]),
IF(AND(9&lt;HAUT_VISEE,HAUT_VISEE&lt;=10),IF(OR(MID(SITUA_VISEE,1,1)="a",MID(SITUA_VISEE,1,1)="b",MID(SITUA_VISEE,1,1)="c"),REFERENCEMENT_FACADE[[#This Row],[≤ 10 m (situation a à c)]],REFERENCEMENT_FACADE[[#This Row],[≤ 10 m (situation d)]]),
IF(AND(10&lt;HAUT_VISEE,HAUT_VISEE&lt;=18),IF(OR(MID(SITUA_VISEE,1,1)="a",MID(SITUA_VISEE,1,1)="b",MID(SITUA_VISEE,1,1)="c"),REFERENCEMENT_FACADE[[#This Row],[≤ 15 m (situation a à c)]],REFERENCEMENT_FACADE[[#This Row],[≤ 15 m (situation d)]]),
IF(AND(10&lt;HAUT_VISEE,HAUT_VISEE&lt;=18),IF(OR(MID(SITUA_VISEE,1,1)="a",MID(SITUA_VISEE,1,1)="b",MID(SITUA_VISEE,1,1)="c"),REFERENCEMENT_FACADE[[#This Row],[≤ 18 m (situation a à c)]],REFERENCEMENT_FACADE[[#This Row],[≤ 18 m (situation d)]]),
IF(AND(18&lt;HAUT_VISEE,HAUT_VISEE&lt;=28),IF(OR(MID(SITUA_VISEE,1,1)="a",MID(SITUA_VISEE,1,1)="b",MID(SITUA_VISEE,1,1)="c"),REFERENCEMENT_FACADE[[#This Row],[≤ 28 m (situation a à c)]],REFERENCEMENT_FACADE[[#This Row],[≤ 28 m (situation d)]]),
IF(AND(28&lt;HAUT_VISEE,HAUT_VISEE&lt;=34),IF(OR(MID(SITUA_VISEE,1,1)="a",MID(SITUA_VISEE,1,1)="b",MID(SITUA_VISEE,1,1)="c"),REFERENCEMENT_FACADE[[#This Row],[≤ 34 m (situation a à c)]],REFERENCEMENT_FACADE[[#This Row],[≤ 34 m (situation d)]]),
IF(AND(34&lt;HAUT_VISEE,HAUT_VISEE&lt;=36),IF(OR(MID(SITUA_VISEE,1,1)="a",MID(SITUA_VISEE,1,1)="b",MID(SITUA_VISEE,1,1)="c"),REFERENCEMENT_FACADE[[#This Row],[≤ 36 m (situation a à c)]],REFERENCEMENT_FACADE[[#This Row],[≤ 36 m (situation d)]]),
IF(AND(36&lt;HAUT_VISEE,HAUT_VISEE&lt;=40),IF(OR(MID(SITUA_VISEE,1,1)="a",MID(SITUA_VISEE,1,1)="b",MID(SITUA_VISEE,1,1)="c"),REFERENCEMENT_FACADE[[#This Row],[≤ 40 m (situation a à c)]],REFERENCEMENT_FACADE[[#This Row],[≤ 40 m (situation d)]]),
IF(AND(40&lt;HAUT_VISEE,HAUT_VISEE&lt;=50),IF(OR(MID(SITUA_VISEE,1,1)="a",MID(SITUA_VISEE,1,1)="b",MID(SITUA_VISEE,1,1)="c"),REFERENCEMENT_FACADE[[#This Row],[≤ 50 m (situation a à c)]],REFERENCEMENT_FACADE[[#This Row],[≤ 50 m (situation d)]]),"ERREUR"))))))))))</f>
        <v>OUI*</v>
      </c>
      <c r="CH109" s="127">
        <f>IF(MID(SITUA_VISEE,1,1)="d",
IF(MID(REFERENCEMENT_FACADE[[#This Row],[≤ 50 m (situation d)]],1,3)="OUI",50,IF(MID(REFERENCEMENT_FACADE[[#This Row],[≤ 40 m (situation d)]],1,3)="OUI",40,IF(MID(REFERENCEMENT_FACADE[[#This Row],[≤ 36 m (situation d)]],1,3)="OUI",36,IF(MID(REFERENCEMENT_FACADE[[#This Row],[≤ 34 m (situation d)]],1,3)="OUI",34,IF(MID(REFERENCEMENT_FACADE[[#This Row],[≤ 28 m (situation d)]],1,3)="OUI",28,IF(MID(REFERENCEMENT_FACADE[[#This Row],[≤ 18 m (situation d)]],1,3)="OUI",18,IF(MID(REFERENCEMENT_FACADE[[#This Row],[≤ 15 m (situation d)]],1,3)="OUI",15,IF(MID(REFERENCEMENT_FACADE[[#This Row],[≤ 10 m (situation d)]],1,3)="OUI",10,IF(MID(REFERENCEMENT_FACADE[[#This Row],[≤ 9 m (situation d)]],1,3)="OUI",9,IF(MID(REFERENCEMENT_FACADE[[#This Row],[≤ 6 m (situation d)]],1,3)="OUI",6,"")))))))))),
IF(MID(REFERENCEMENT_FACADE[[#This Row],[≤ 50 m (situation a à c)]],1,3)="OUI",50,IF(MID(REFERENCEMENT_FACADE[[#This Row],[≤ 40 m (situation a à c)]],1,3)="OUI",40,IF(MID(REFERENCEMENT_FACADE[[#This Row],[≤ 36 m (situation a à c)]],1,3)="OUI",36,IF(MID(REFERENCEMENT_FACADE[[#This Row],[≤ 34 m (situation a à c)]],1,3)="OUI",34,IF(MID(REFERENCEMENT_FACADE[[#This Row],[≤ 28 m (situation a à c)]],1,3)="OUI",28,IF(MID(REFERENCEMENT_FACADE[[#This Row],[≤ 18 m (situation a à c)]],1,3)="OUI",18,IF(MID(REFERENCEMENT_FACADE[[#This Row],[≤ 15 m (situation a à c)]],1,3)="OUI",15,IF(MID(REFERENCEMENT_FACADE[[#This Row],[≤ 10 m (situation a à c)]],1,3)="OUI",10,IF(MID(REFERENCEMENT_FACADE[[#This Row],[≤ 9 m (situation a à c)]],1,3)="OUI",9,IF(MID(REFERENCEMENT_FACADE[[#This Row],[≤ 6 m (situation a à c)]],1,3)="OUI",6,"")))))))))))</f>
        <v>18</v>
      </c>
      <c r="CI109" s="127" t="str">
        <f>IF(RECH_CATEGORIE=TRUE,IF((CATEG_VISEE=LISTES!$O$2),REFERENCEMENT_FACADE[[#This Row],[I]],
IF((CATEG_VISEE=LISTES!$O$3),REFERENCEMENT_FACADE[[#This Row],[II]],
IF((CATEG_VISEE=LISTES!$O$4),REFERENCEMENT_FACADE[[#This Row],[III]],
IF((CATEG_VISEE=LISTES!$O$5),REFERENCEMENT_FACADE[[#This Row],[IV]],"ERREUR")))),
REFERENCEMENT_FACADE[[#This Row],[I]]&amp;CHAR(10)&amp;REFERENCEMENT_FACADE[[#This Row],[II]]&amp;CHAR(10)&amp;REFERENCEMENT_FACADE[[#This Row],[III]]&amp;CHAR(10)&amp;REFERENCEMENT_FACADE[[#This Row],[IV]])</f>
        <v>4
4**
4**
4**</v>
      </c>
      <c r="CJ109" s="127" t="str">
        <f>IF(RECH_CATEGORIE=TRUE,IF(OR(REFERENCEMENT_FACADE[[#This Row],[I]]="NC",REFERENCEMENT_FACADE[[#This Row],[II]]="NC",REFERENCEMENT_FACADE[[#This Row],[III]]="NC",REFERENCEMENT_FACADE[[#This Row],[IV]]="NC"),"ERREUR",IF(MID(ZONE_SIS_VISEE,1,1)&lt;=MID(REFERENCEMENT_FACADE[[#This Row],[IV]],1,1),REFERENCEMENT_FACADE[[#Headers],[IV]],IF(MID(ZONE_SIS_VISEE,1,1)&lt;=MID(REFERENCEMENT_FACADE[[#This Row],[III]],1,1),REFERENCEMENT_FACADE[[#Headers],[III]],IF(MID(ZONE_SIS_VISEE,1,1)&lt;=MID(REFERENCEMENT_FACADE[[#This Row],[II]],1,1),REFERENCEMENT_FACADE[[#Headers],[II]],IF(MID(ZONE_SIS_VISEE,1,1)&lt;=MID(REFERENCEMENT_FACADE[[#This Row],[I]],1,1),REFERENCEMENT_FACADE[[#Headers],[I]],""))))),
REFERENCEMENT_FACADE[[#Headers],[I]]&amp;CHAR(10)&amp;REFERENCEMENT_FACADE[[#Headers],[II]]&amp;CHAR(10)&amp;REFERENCEMENT_FACADE[[#Headers],[III]]&amp;CHAR(10)&amp;REFERENCEMENT_FACADE[[#Headers],[IV]])</f>
        <v>I
II
III
IV</v>
      </c>
      <c r="CK109" s="127" t="str">
        <f>CONCATENATE(IF(MID(REFERENCEMENT_FACADE[[#This Row],[Charpente bois (NF DTU 31.1)]],1,3)="oui",LISTES!$Q$2,""),IF(AND(MID(REFERENCEMENT_FACADE[[#This Row],[COB (NF DTU 31.2)]],1,3)="oui",MID(REFERENCEMENT_FACADE[[#This Row],[Charpente bois (NF DTU 31.1)]],1,3)="oui")," / ",""),IF(MID(REFERENCEMENT_FACADE[[#This Row],[COB (NF DTU 31.2)]],1,3)="oui",LISTES!$Q$3,""),IF(OR(AND(MID(REFERENCEMENT_FACADE[[#This Row],[COB (NF DTU 31.2)]],1,3)="oui",MID(REFERENCEMENT_FACADE[[#This Row],[FOB (NF DTU 31.4)]],1,3)="oui"),AND(MID(REFERENCEMENT_FACADE[[#This Row],[COB (NF DTU 31.2)]],1,3)="oui",MID(REFERENCEMENT_FACADE[[#This Row],[CLT (Sous AT/DTA)]],1,3)="oui"))," / ",""),IF(MID(REFERENCEMENT_FACADE[[#This Row],[FOB (NF DTU 31.4)]],1,3)="oui",LISTES!$Q$4,""),IF(AND(MID(REFERENCEMENT_FACADE[[#This Row],[CLT (Sous AT/DTA)]],1,3)="oui",MID(REFERENCEMENT_FACADE[[#This Row],[FOB (NF DTU 31.4)]],1,3)="oui")," / ",""),IF(MID(REFERENCEMENT_FACADE[[#This Row],[CLT (Sous AT/DTA)]],1,3)="oui",LISTES!$Q$7,IF(MID(REFERENCEMENT_FACADE[[#This Row],[FOB (Sous AT/DTA/ATEx)]],1,3)="oui",LISTES!$Q$5,"")))</f>
        <v>FOB (Sous AT/DTA/ATEx)</v>
      </c>
      <c r="CL109" s="127" t="str">
        <f>IF(AND(RECH_HAUTEUR=TRUE,HAUT_VISEE&lt;&gt;"",SITUA_VISEE&lt;&gt;""),IF(MID(SITUA_VISEE,1,1)="d",
IF(MID(REFERENCEMENT_FACADE[[#This Row],[≤ 50 m (situation d)]],1,3)="OUI","≤ 50 m",IF(MID(REFERENCEMENT_FACADE[[#This Row],[≤ 40 m (situation d)]],1,3)="OUI","≤ 40 m",IF(MID(REFERENCEMENT_FACADE[[#This Row],[≤ 36 m (situation d)]],1,3)="OUI","≤ 36 m",IF(MID(REFERENCEMENT_FACADE[[#This Row],[≤ 34 m (situation d)]],1,3)="OUI","≤ 34 m",IF(MID(REFERENCEMENT_FACADE[[#This Row],[≤ 28 m (situation d)]],1,3)="OUI","≤ 28 m",IF(MID(REFERENCEMENT_FACADE[[#This Row],[≤ 18 m (situation d)]],1,3)="OUI","≤ 18 m",IF(MID(REFERENCEMENT_FACADE[[#This Row],[≤ 15 m (situation d)]],1,3)="OUI","≤ 15 m",IF(MID(REFERENCEMENT_FACADE[[#This Row],[≤ 10 m (situation d)]],1,3)="OUI","≤ 10 m",IF(MID(REFERENCEMENT_FACADE[[#This Row],[≤ 9 m (situation d)]],1,3)="OUI","≤ 9 m",IF(MID(REFERENCEMENT_FACADE[[#This Row],[≤ 6 m (situation d)]],1,3)="OUI","≤ 6 m","")))))))))),
IF(MID(REFERENCEMENT_FACADE[[#This Row],[≤ 50 m (situation a à c)]],1,3)="OUI","≤ 50 m",IF(MID(REFERENCEMENT_FACADE[[#This Row],[≤ 40 m (situation a à c)]],1,3)="OUI","≤ 40 m",IF(MID(REFERENCEMENT_FACADE[[#This Row],[≤ 36 m (situation a à c)]],1,3)="OUI","≤ 36 m",IF(MID(REFERENCEMENT_FACADE[[#This Row],[≤ 34 m (situation a à c)]],1,3)="OUI","≤ 34 m",IF(MID(REFERENCEMENT_FACADE[[#This Row],[≤ 28 m (situation a à c)]],1,3)="OUI","≤ 28 m",IF(MID(REFERENCEMENT_FACADE[[#This Row],[≤ 18 m (situation a à c)]],1,3)="OUI","≤ 18 m",IF(MID(REFERENCEMENT_FACADE[[#This Row],[≤ 15 m (situation a à c)]],1,3)="OUI","≤ 15 m",IF(MID(REFERENCEMENT_FACADE[[#This Row],[≤ 10 m (situation a à c)]],1,3)="OUI","≤ 10 m",IF(MID(REFERENCEMENT_FACADE[[#This Row],[≤ 9 m (situation a à c)]],1,3)="OUI","≤ 9 m",IF(MID(REFERENCEMENT_FACADE[[#This Row],[≤ 6 m (situation a à c)]],1,3)="OUI","≤ 6 m",""))))))))))),
CONCATENATE(IF(MID(REFERENCEMENT_FACADE[[#This Row],[≤ 50 m (situation a à c)]],1,3)="OUI","(Situation a à c) h≤ 50 m"&amp;CHAR(10),IF(MID(REFERENCEMENT_FACADE[[#This Row],[≤ 40 m (situation a à c)]],1,3)="OUI","(Situation a à c) h≤ 40 m"&amp;CHAR(10),IF(MID(REFERENCEMENT_FACADE[[#This Row],[≤ 36 m (situation a à c)]],1,3)="OUI","(Situation a à c) h≤ 36 m"&amp;CHAR(10),IF(MID(REFERENCEMENT_FACADE[[#This Row],[≤ 34 m (situation a à c)]],1,3)="OUI","(Situation a à c) h≤ 34 m"&amp;CHAR(10),IF(MID(REFERENCEMENT_FACADE[[#This Row],[≤ 28 m (situation a à c)]],1,3)="OUI","(Situation a à c) h≤ 28 m"&amp;CHAR(10),IF(MID(REFERENCEMENT_FACADE[[#This Row],[≤ 18 m (situation a à c)]],1,3)="OUI","(Situation a à c) h≤ 18 m"&amp;CHAR(10),IF(MID(REFERENCEMENT_FACADE[[#This Row],[≤ 15 m (situation a à c)]],1,3)="OUI","(Situation a à c) h≤ 15 m"&amp;CHAR(10),IF(MID(REFERENCEMENT_FACADE[[#This Row],[≤ 10 m (situation a à c)]],1,3)="OUI","(Situation a à c) h≤ 10 m"&amp;CHAR(10),IF(MID(REFERENCEMENT_FACADE[[#This Row],[≤ 9 m (situation a à c)]],1,3)="OUI","(Situation a à c) h≤ 9 m"&amp;CHAR(10),IF(MID(REFERENCEMENT_FACADE[[#This Row],[≤ 6 m (situation a à c)]],1,3)="OUI","(Situation a à c) h≤ 6 m"&amp;CHAR(10),"")))))))))),IF(MID(REFERENCEMENT_FACADE[[#This Row],[≤ 50 m (situation d)]],1,3)="OUI","(Situation d) h≤ 50 m",IF(MID(REFERENCEMENT_FACADE[[#This Row],[≤ 40 m (situation d)]],1,3)="OUI","(Situation d) h≤ 40 m",IF(MID(REFERENCEMENT_FACADE[[#This Row],[≤ 36 m (situation d)]],1,3)="OUI","(Situation d) h≤ 36 m",IF(MID(REFERENCEMENT_FACADE[[#This Row],[≤ 34 m (situation d)]],1,3)="OUI","(Situation d) h≤ 34 m",IF(MID(REFERENCEMENT_FACADE[[#This Row],[≤ 28 m (situation d)]],1,3)="OUI","(Situation d) h≤ 28 m",IF(MID(REFERENCEMENT_FACADE[[#This Row],[≤ 18 m (situation d)]],1,3)="OUI","(Situation d) h≤ 18 m",IF(MID(REFERENCEMENT_FACADE[[#This Row],[≤ 15 m (situation d)]],1,3)="OUI","(Situation d) h≤ 15 m",IF(MID(REFERENCEMENT_FACADE[[#This Row],[≤ 10 m (situation d)]],1,3)="OUI","(Situation d) h≤ 10 m",IF(MID(REFERENCEMENT_FACADE[[#This Row],[≤ 9 m (situation d)]],1,3)="OUI","(Situation d) h≤ 9 m",IF(MID(REFERENCEMENT_FACADE[[#This Row],[≤ 6 m (situation d)]],1,3)="OUI","(Situation d) h≤ 6 m",""))))))))))))</f>
        <v>(Situation a à c) h≤ 18 m
(Situation d) h≤ 10 m</v>
      </c>
      <c r="CM109" s="127" t="str">
        <f>IF(OR(RECH_HAUTEUR=FALSE,HAUT_VISEE="",SITUA_VISEE=""),REFERENCEMENT_FACADE[[#This Row],[Cas où rien n''est sélectionné en hauteur]],
IF((HAUT_VISEE&lt;=6),IF(OR(MID(SITUA_VISEE,1,1)="a",MID(SITUA_VISEE,1,1)="b",MID(SITUA_VISEE,1,1)="c"),REFERENCEMENT_FACADE[[#This Row],[≤ 6 m (a à c)]],REFERENCEMENT_FACADE[[#This Row],[≤ 6 m (d)]]),
IF(AND(6&lt;HAUT_VISEE,HAUT_VISEE&lt;=9),IF(OR(MID(SITUA_VISEE,1,1)="a",MID(SITUA_VISEE,1,1)="b",MID(SITUA_VISEE,1,1)="c"),REFERENCEMENT_FACADE[[#This Row],[≤ 9 m (a à c)]],REFERENCEMENT_FACADE[[#This Row],[≤ 9 m (d)]]),
IF(AND(9&lt;HAUT_VISEE,HAUT_VISEE&lt;=10),IF(OR(MID(SITUA_VISEE,1,1)="a",MID(SITUA_VISEE,1,1)="b",MID(SITUA_VISEE,1,1)="c"),REFERENCEMENT_FACADE[[#This Row],[≤ 10 m (a à c)]],REFERENCEMENT_FACADE[[#This Row],[≤ 10 m (d)]]),
IF(AND(10&lt;HAUT_VISEE,HAUT_VISEE&lt;=18),IF(OR(MID(SITUA_VISEE,1,1)="a",MID(SITUA_VISEE,1,1)="b",MID(SITUA_VISEE,1,1)="c"),REFERENCEMENT_FACADE[[#This Row],[≤ 18 m (a à c)]],REFERENCEMENT_FACADE[[#This Row],[≤ 18 m (d)]]),
IF(AND(18&lt;HAUT_VISEE,HAUT_VISEE&lt;=28),IF(OR(MID(SITUA_VISEE,1,1)="a",MID(SITUA_VISEE,1,1)="b",MID(SITUA_VISEE,1,1)="c"),REFERENCEMENT_FACADE[[#This Row],[≤ 28 m (a à c)]],REFERENCEMENT_FACADE[[#This Row],[≤ 28 m (d)]]),
IF(AND(28&lt;HAUT_VISEE,HAUT_VISEE&lt;=34),IF(OR(MID(SITUA_VISEE,1,1)="a",MID(SITUA_VISEE,1,1)="b",MID(SITUA_VISEE,1,1)="c"),REFERENCEMENT_FACADE[[#This Row],[≤ 34 m (a à c)]],REFERENCEMENT_FACADE[[#This Row],[≤ 34 m (d)]]),
IF(AND(34&lt;HAUT_VISEE,HAUT_VISEE&lt;=36),IF(OR(MID(SITUA_VISEE,1,1)="a",MID(SITUA_VISEE,1,1)="b",MID(SITUA_VISEE,1,1)="c"),REFERENCEMENT_FACADE[[#This Row],[≤ 36 m (a à c)]],REFERENCEMENT_FACADE[[#This Row],[≤ 36 m (d)]]),
IF(AND(36&lt;HAUT_VISEE,HAUT_VISEE&lt;=40),IF(OR(MID(SITUA_VISEE,1,1)="a",MID(SITUA_VISEE,1,1)="b",MID(SITUA_VISEE,1,1)="c"),REFERENCEMENT_FACADE[[#This Row],[≤ 40 m (a à c)]],REFERENCEMENT_FACADE[[#This Row],[≤ 40 m (d)]]),
IF(AND(40&lt;HAUT_VISEE,HAUT_VISEE&lt;=50),IF(OR(MID(SITUA_VISEE,1,1)="a",MID(SITUA_VISEE,1,1)="b",MID(SITUA_VISEE,1,1)="c"),REFERENCEMENT_FACADE[[#This Row],[≤ 50 m (a à c)]],REFERENCEMENT_FACADE[[#This Row],[≤ 50 m (d)]])))))))))))</f>
        <v>- Comme mentionné dans le §2.2 de l'Appréciation, le domaine d’emploi des bardages rapportés n’est pas modifié par le procédé de façade propriétaire. La limite de hauteur du domaine d’emploi indiquée ci-contre correspond donc au domaine d’emploi le plus restreint entre celui du procédé de façade et celui du revêtement extérieur. Le procédé pouvant être utilisé en façade jusqu’en 4ième famille pour des bâtiments d’habitation et jusqu’à une hauteur de plancher bas de dernier niveau de 28m pour les ERP, ERT, et comme le référentiel de la famille de revêtement extérieur ci-contre vise des hauteurs moindres, c’est donc le référentiel du revêtement qui limite le domaine d’emploi.
Nb : Le critère de recherche par hauteur n'étant pas coché ou les données (hauteur ou situation) n'étant pas saisies, l'utilisateur est alerté qu'il peut exister des limites de hauteurs et des dispositions particulières données dans le référentiel technique du procédé qui ne sont pas affichées. 
Le logiciel peut les faire apparaitre, pour ce faire : 
 - la case de recherche en fonction de la hauteur doit être cochée ;
 - les données de hauteur ET de situation du bâtiment doivent être saisies.</v>
      </c>
      <c r="CN109" s="185">
        <f ca="1">REFERENCEMENT_FACADE[[#This Row],[VALIDITE]]</f>
        <v>1</v>
      </c>
      <c r="CO109" s="127">
        <f>IF(RECH_SUPPORT=TRUE,IF(MID(REFERENCEMENT_FACADE[[#This Row],[Colonne support visé]],1,3)="OUI",1,IF(OR(MID(REFERENCEMENT_FACADE[[#This Row],[Colonne support visé]],1,3)="non",MID(REFERENCEMENT_FACADE[[#This Row],[Colonne support visé]],1,2)="SO"),0,0)),1)</f>
        <v>1</v>
      </c>
      <c r="CP109" s="127">
        <f>IF(RECH_HAUTEUR=FALSE,1,IF(AND(MID(REFERENCEMENT_FACADE[[#This Row],[Colonne situation visé]],1,3)="oui",HAUT_VISEE&lt;=REFERENCEMENT_FACADE[[#This Row],[LIMITATION DE HAUTEUR DE FACADE]],HAUT_VISEE&lt;&gt;"",SITUA_VISEE&lt;&gt;""),1,IF(MID(REFERENCEMENT_FACADE[[#This Row],[Colonne situation visé]],1,3)="non",0,"ERREUR")))</f>
        <v>1</v>
      </c>
      <c r="CQ109" s="127">
        <f>IF(RECH_CATEGORIE=FALSE,1,IF(REFERENCEMENT_FACADE[[#This Row],[Colonne catégorie visée]]="ERREUR",0,IF(AND(RECH_CATEGORIE=TRUE,MATCH(VALUE(LEFT(REFERENCEMENT_FACADE[[#This Row],[Colonne zone visée]],1)),LISTE_ZONE_SISMIQUE,0)&gt;=MATCH(ZONE_SIS_VISEE,LISTE_ZONE_SISMIQUE,0),MATCH(REFERENCEMENT_FACADE[[#This Row],[Colonne catégorie visée]],LISTE_CATEGORIE_BATIMENT,0)&gt;=MATCH(CATEG_VISEE,LISTE_CATEGORIE_BATIMENT,0)),1,0)))</f>
        <v>1</v>
      </c>
      <c r="CR109" s="127">
        <f ca="1">IF(REFERENCEMENT_FACADE[[#This Row],[Eligibilité procédé]]&lt;&gt;0,COUNTIF(REFERENCEMENT_FACADE[Eligibilité procédé],"&lt;="&amp;REFERENCEMENT_FACADE[[#This Row],[Eligibilité procédé]])-COUNTIF(REFERENCEMENT_FACADE[Eligibilité procédé],"=0"),ROWS(REFERENCEMENT_FACADE[Ordre]))</f>
        <v>86</v>
      </c>
      <c r="CS109" s="127">
        <f ca="1">IF(COUNTIF((REFERENCEMENT_FACADE[[#This Row],[Validité]:[zone de simicité]]),"&lt;&gt;"&amp;"")=SUM(REFERENCEMENT_FACADE[[#This Row],[Validité]:[zone de simicité]]),ROW(REFERENCEMENT_FACADE[[#This Row],[zone de simicité]]),"")</f>
        <v>109</v>
      </c>
      <c r="CT109" s="48" t="str">
        <f>CONCATENATE(REFERENCEMENT_FACADE[[#This Row],[TYPE DE DOCUMENT DE REFERENCE]]," ",REFERENCEMENT_FACADE[[#This Row],[REF]]," du procédé ",REFERENCEMENT_FACADE[[#This Row],[NOM COMMERCIAL DU PROCEDE]]," : vise la pose sur : ",IF(MID(REFERENCEMENT_FACADE[[#This Row],[COB (NF DTU 31.2)]],1,3)="OUI","COB (NF DTU 31.2) ; ",""),IF(MID(REFERENCEMENT_FACADE[[#This Row],[CLT (Sous AT/DTA)]],1,3)="OUI","CLT (Sous AT/DTA)) ; ",""),IF(MID(REFERENCEMENT_FACADE[[#This Row],[FOB (NF DTU 31.4)]],1,3)="OUI","FOB (NF DTU 31.4) ; ",""),IF(MID(REFERENCEMENT_FACADE[[#This Row],[FOB (Sous AT/DTA/ATEx)]],1,3)="OUI","FOB (Sous AT/DTA/ATEx) ; ",""),"pour une hauteur max de ",REFERENCEMENT_FACADE[[#This Row],[LIMITATION DE HAUTEUR DE FACADE]],"m")</f>
        <v>Appréciation Technique d'Expérimentation (ATEx cas a) 2944_v1 du procédé Façade à ossature bois non porteuse perspirante : vise la pose sur : FOB (Sous AT/DTA/ATEx) ; pour une hauteur max de 18m</v>
      </c>
    </row>
    <row r="110" spans="1:98" s="5" customFormat="1" ht="409.6" x14ac:dyDescent="0.3">
      <c r="A110" s="130">
        <v>45049</v>
      </c>
      <c r="B110" s="125" t="s">
        <v>124</v>
      </c>
      <c r="C110" s="125"/>
      <c r="D110" s="125" t="s">
        <v>1766</v>
      </c>
      <c r="E110" s="125"/>
      <c r="F110" s="125" t="s">
        <v>595</v>
      </c>
      <c r="G110" s="173" t="s">
        <v>1489</v>
      </c>
      <c r="H110" s="174" t="s">
        <v>10</v>
      </c>
      <c r="I110" s="175" t="s">
        <v>27</v>
      </c>
      <c r="J110" s="176" t="s">
        <v>27</v>
      </c>
      <c r="K110" s="176" t="s">
        <v>9</v>
      </c>
      <c r="L110" s="68" t="str">
        <f>IF(REFERENCEMENT_FACADE[[#This Row],[Charpente bois (NF DTU 31.1)]]="OUI","SO",IF(OR(REFERENCEMENT_FACADE[[#This Row],[FOB (Sous AT/DTA/ATEx)]]="OUI",REFERENCEMENT_FACADE[[#This Row],[FOB (NF DTU 31.4)]]="OUI"),"OUI","SO"))</f>
        <v>OUI</v>
      </c>
      <c r="M110" s="177" t="s">
        <v>27</v>
      </c>
      <c r="N110" s="178" t="s">
        <v>357</v>
      </c>
      <c r="O110" s="125" t="s">
        <v>357</v>
      </c>
      <c r="P110" s="125" t="s">
        <v>357</v>
      </c>
      <c r="Q110" s="125" t="s">
        <v>10</v>
      </c>
      <c r="R110" s="125" t="s">
        <v>10</v>
      </c>
      <c r="S110" s="125" t="s">
        <v>10</v>
      </c>
      <c r="T110" s="125" t="s">
        <v>10</v>
      </c>
      <c r="U110" s="125" t="s">
        <v>10</v>
      </c>
      <c r="V110" s="125" t="s">
        <v>10</v>
      </c>
      <c r="W110" s="173" t="s">
        <v>10</v>
      </c>
      <c r="X110" s="187" t="s">
        <v>357</v>
      </c>
      <c r="Y110" s="125" t="s">
        <v>357</v>
      </c>
      <c r="Z110" s="125" t="s">
        <v>357</v>
      </c>
      <c r="AA110" s="125" t="s">
        <v>10</v>
      </c>
      <c r="AB110" s="125" t="s">
        <v>10</v>
      </c>
      <c r="AC110" s="125" t="s">
        <v>10</v>
      </c>
      <c r="AD110" s="125" t="s">
        <v>10</v>
      </c>
      <c r="AE110" s="125" t="s">
        <v>10</v>
      </c>
      <c r="AF110" s="125" t="s">
        <v>10</v>
      </c>
      <c r="AG110" s="173" t="s">
        <v>10</v>
      </c>
      <c r="AH110" s="189" t="s">
        <v>661</v>
      </c>
      <c r="AI110" s="162"/>
      <c r="AJ110" s="232" t="s">
        <v>1663</v>
      </c>
      <c r="AK110" s="232" t="s">
        <v>1663</v>
      </c>
      <c r="AL110" s="232" t="s">
        <v>1663</v>
      </c>
      <c r="AM110" s="232" t="s">
        <v>1663</v>
      </c>
      <c r="AN110" s="232" t="s">
        <v>1663</v>
      </c>
      <c r="AO110" s="162"/>
      <c r="AP110" s="162"/>
      <c r="AQ110" s="162"/>
      <c r="AR110" s="162"/>
      <c r="AS110" s="162"/>
      <c r="AT110" s="232" t="s">
        <v>1663</v>
      </c>
      <c r="AU110" s="232" t="s">
        <v>1663</v>
      </c>
      <c r="AV110" s="232" t="s">
        <v>1663</v>
      </c>
      <c r="AW110" s="162"/>
      <c r="AX110" s="162"/>
      <c r="AY110" s="162"/>
      <c r="AZ110" s="162"/>
      <c r="BA110" s="162"/>
      <c r="BB110" s="162"/>
      <c r="BC110" s="162"/>
      <c r="BD110" s="242" t="s">
        <v>1665</v>
      </c>
      <c r="BE110" s="178">
        <v>4</v>
      </c>
      <c r="BF110" s="125" t="s">
        <v>328</v>
      </c>
      <c r="BG110" s="125" t="s">
        <v>328</v>
      </c>
      <c r="BH110" s="125" t="s">
        <v>328</v>
      </c>
      <c r="BI110" s="179" t="s">
        <v>1175</v>
      </c>
      <c r="BJ110" s="40" t="s">
        <v>1394</v>
      </c>
      <c r="BK110" s="180" t="s">
        <v>662</v>
      </c>
      <c r="BL110" s="178">
        <v>2</v>
      </c>
      <c r="BM110" s="125" t="s">
        <v>596</v>
      </c>
      <c r="BN110" s="125" t="s">
        <v>12</v>
      </c>
      <c r="BO110" s="125" t="s">
        <v>597</v>
      </c>
      <c r="BP110" s="181"/>
      <c r="BQ110" s="181">
        <v>44992</v>
      </c>
      <c r="BR110" s="181">
        <v>46752</v>
      </c>
      <c r="BS110" s="182">
        <f ca="1">+(REFERENCEMENT_FACADE[[#This Row],[AVIS LIMITE AU / VALIDITE]]&gt;=TODAY())*1</f>
        <v>1</v>
      </c>
      <c r="BT110" s="125" t="s">
        <v>9</v>
      </c>
      <c r="BU110" s="125" t="str">
        <f ca="1">IF(REFERENCEMENT_FACADE[[#This Row],[ -&gt; AT/DTA : Sur liste verte C2p (OUI/NON)
-&gt; ATex (Avis favorable / Avis défavorable)
-&gt; Autre : SO]]&lt;&gt;"",IF(AND(OR(REFERENCEMENT_FACADE[[#This Row],[ -&gt; AT/DTA : Sur liste verte C2p (OUI/NON)
-&gt; ATex (Avis favorable / Avis défavorable)
-&gt; Autre : SO]]="OUI",REFERENCEMENT_FACADE[[#This Row],[ -&gt; AT/DTA : Sur liste verte C2p (OUI/NON)
-&gt; ATex (Avis favorable / Avis défavorable)
-&gt; Autre : SO]]="FAVORABLE",REFERENCEMENT_FACADE[[#This Row],[ -&gt; AT/DTA : Sur liste verte C2p (OUI/NON)
-&gt; ATex (Avis favorable / Avis défavorable)
-&gt; Autre : SO]]="SO
(DTU)",REFERENCEMENT_FACADE[[#This Row],[ -&gt; AT/DTA : Sur liste verte C2p (OUI/NON)
-&gt; ATex (Avis favorable / Avis défavorable)
-&gt; Autre : SO]]="SO 
(RECO -RAGE)",REFERENCEMENT_FACADE[[#This Row],[ -&gt; AT/DTA : Sur liste verte C2p (OUI/NON)
-&gt; ATex (Avis favorable / Avis défavorable)
-&gt; Autre : SO]]="OUI AVEC UN SUIVI DU RETOUR D'EXPERIENCE",
REFERENCEMENT_FACADE[[#This Row],[ -&gt; AT/DTA : Sur liste verte C2p (OUI/NON)
-&gt; ATex (Avis favorable / Avis défavorable)
-&gt; Autre : SO]]="SO 
(RP)"),REFERENCEMENT_FACADE[[#This Row],[VALIDITE]]=1),"TC",IF(REFERENCEMENT_FACADE[[#This Row],[VALIDITE]]=0,"TNC"&amp;CHAR(10)&amp;"(L'évaluation technique n'est plus valide)",IF(REFERENCEMENT_FACADE[[#This Row],[TYPE DE DOCUMENT DE REFERENCE]]="Appréciation Technique de Transition","TNC"&amp;CHAR(10)&amp;"(Les Appréciations Techniques de Transition ne sont pas reconnues en technique courante)",IF(REFERENCEMENT_FACADE[[#This Row],[ -&gt; AT/DTA : Sur liste verte C2p (OUI/NON)
-&gt; ATex (Avis favorable / Avis défavorable)
-&gt; Autre : SO]]="NON (EVALUATION RECENTE)","TNC"&amp;CHAR(10)&amp;"(Non sur liste verte de la C2p à date de référencement / EVALUATION RECENTE)","TNC"&amp;CHAR(10)&amp;"(N'est pas sur liste verte de la C2p à date du référencement)")))))</f>
        <v>TC</v>
      </c>
      <c r="BV110" s="173" t="s">
        <v>1378</v>
      </c>
      <c r="BW110" s="178" t="s">
        <v>658</v>
      </c>
      <c r="BX110" s="125" t="s">
        <v>659</v>
      </c>
      <c r="BY110" s="173"/>
      <c r="BZ110" s="183" t="s">
        <v>660</v>
      </c>
      <c r="CA110" s="184" t="s">
        <v>638</v>
      </c>
      <c r="CB110" s="184"/>
      <c r="CC110" s="127" t="str">
        <f>IF(OR(REFERENCEMENT_FACADE[[#This Row],[TYPE DE DOCUMENT DE REFERENCE]]="Document Technique d'Application (DTA)",REFERENCEMENT_FACADE[[#This Row],[TYPE DE DOCUMENT DE REFERENCE]]="Avis Technique"),CONCATENATE("https://evaluation.cstb.fr/fr/avis-technique/detail/",SUBSTITUTE(REFERENCEMENT_FACADE[[#This Row],[REF]],"/","-"),"/"),IF(REFERENCEMENT_FACADE[[#This Row],[TYPE DE DOCUMENT DE REFERENCE]]=("Appréciation Technique d'Expérimentation (ATEx cas a)"),CONCATENATE("https://evaluation.cstb.fr/fr/appreciation-technique-expertise-atex/detail/",SUBSTITUTE(REFERENCEMENT_FACADE[[#This Row],[REF]],"_","-"),"/"),CONCATENATE("https://evaluation.cstb.fr/fr/appreciation-technique-transition-att/download/att-",SUBSTITUTE(SUBSTITUTE(REFERENCEMENT_FACADE[[#This Row],[REF]],"/","-"),"_","-"),"/")))</f>
        <v>https://evaluation.cstb.fr/fr/avis-technique/detail/2.1-14-1636_V2/</v>
      </c>
      <c r="CD110" s="127" t="s">
        <v>760</v>
      </c>
      <c r="CE110" s="127" t="str">
        <f>CONCATENATE(IF(REFERENCEMENT_FACADE[[#This Row],[Ancienne version]]=""," ",CONCATENATE(IF(OR(REFERENCEMENT_FACADE[[#This Row],[TYPE DE DOCUMENT DE REFERENCE]]="Avis Technique",REFERENCEMENT_FACADE[[#This Row],[TYPE DE DOCUMENT DE REFERENCE]]="ATEx"),"L'","Le "),REFERENCEMENT_FACADE[[#This Row],[TYPE DE DOCUMENT DE REFERENCE]]," n°",REFERENCEMENT_FACADE[[#This Row],[REF]]," annule et remplace ",IF(OR(REFERENCEMENT_FACADE[[#This Row],[TYPE DE DOCUMENT DE REFERENCE]]="Avis Technique",REFERENCEMENT_FACADE[[#This Row],[TYPE DE DOCUMENT DE REFERENCE]]="ATEx"),"l' ","le "),REFERENCEMENT_FACADE[[#This Row],[TYPE DE DOCUMENT DE REFERENCE]]," n° ",REFERENCEMENT_FACADE[[#This Row],[Ancienne version]])),
IF(AND(REFERENCEMENT_FACADE[[#This Row],[Ancienne version]]&lt;&gt;"",REFERENCEMENT_FACADE[[#This Row],[ -&gt; AT/DTA : Sur liste verte C2p (OUI/NON)
-&gt; ATex (Avis favorable / Avis défavorable)
-&gt; Autre : SO]]="OUI"),CHAR(10),""),
IF(REFERENCEMENT_FACADE[[#This Row],[ -&gt; AT/DTA : Sur liste verte C2p (OUI/NON)
-&gt; ATex (Avis favorable / Avis défavorable)
-&gt; Autre : SO]]="OUI","Sur liste verte de la C2p à la date du référencement",""))</f>
        <v>L'Avis Technique n°2.1/14-1636_V2 annule et remplace l' Avis Technique n° 2.1/14-1636_V1.1
Sur liste verte de la C2p à la date du référencement</v>
      </c>
      <c r="CF110" s="127" t="str">
        <f>IF((SUPP_VISE=LISTES!$Q$2),REFERENCEMENT_FACADE[[#This Row],[Charpente bois (NF DTU 31.1)]],
IF((SUPP_VISE=LISTES!$Q$3),REFERENCEMENT_FACADE[[#This Row],[COB (NF DTU 31.2)]],
IF((SUPP_VISE=LISTES!$Q$4),REFERENCEMENT_FACADE[[#This Row],[FOB (NF DTU 31.4)]],
IF((SUPP_VISE=LISTES!$Q$5),REFERENCEMENT_FACADE[[#This Row],[FOB (Sous AT/DTA/ATEx)]],
IF((SUPP_VISE=LISTES!$Q$6),REFERENCEMENT_FACADE[[#This Row],[FOB (NF DTU 31.4 et/ou Sous AT/DTA/Atex)]],
IF((SUPP_VISE=LISTES!$Q$7),REFERENCEMENT_FACADE[[#This Row],[CLT (Sous AT/DTA)]],"ERREUR"))))))</f>
        <v>ERREUR</v>
      </c>
      <c r="CG110" s="127" t="str">
        <f>IF((HAUT_VISEE&lt;=6),IF(OR(MID(SITUA_VISEE,1,1)="a",MID(SITUA_VISEE,1,1)="b",MID(SITUA_VISEE,1,1)="c"),REFERENCEMENT_FACADE[[#This Row],[≤ 6 m (situation a à c)]],REFERENCEMENT_FACADE[[#This Row],[≤ 6 m (situation d)]]),
IF(AND(6&lt;HAUT_VISEE,HAUT_VISEE&lt;=9),IF(OR(MID(SITUA_VISEE,1,1)="a",MID(SITUA_VISEE,1,1)="b",MID(SITUA_VISEE,1,1)="c"),REFERENCEMENT_FACADE[[#This Row],[≤ 9 m (situation a à c)]],REFERENCEMENT_FACADE[[#This Row],[≤ 9 m (situation d)]]),
IF(AND(9&lt;HAUT_VISEE,HAUT_VISEE&lt;=10),IF(OR(MID(SITUA_VISEE,1,1)="a",MID(SITUA_VISEE,1,1)="b",MID(SITUA_VISEE,1,1)="c"),REFERENCEMENT_FACADE[[#This Row],[≤ 10 m (situation a à c)]],REFERENCEMENT_FACADE[[#This Row],[≤ 10 m (situation d)]]),
IF(AND(10&lt;HAUT_VISEE,HAUT_VISEE&lt;=18),IF(OR(MID(SITUA_VISEE,1,1)="a",MID(SITUA_VISEE,1,1)="b",MID(SITUA_VISEE,1,1)="c"),REFERENCEMENT_FACADE[[#This Row],[≤ 15 m (situation a à c)]],REFERENCEMENT_FACADE[[#This Row],[≤ 15 m (situation d)]]),
IF(AND(10&lt;HAUT_VISEE,HAUT_VISEE&lt;=18),IF(OR(MID(SITUA_VISEE,1,1)="a",MID(SITUA_VISEE,1,1)="b",MID(SITUA_VISEE,1,1)="c"),REFERENCEMENT_FACADE[[#This Row],[≤ 18 m (situation a à c)]],REFERENCEMENT_FACADE[[#This Row],[≤ 18 m (situation d)]]),
IF(AND(18&lt;HAUT_VISEE,HAUT_VISEE&lt;=28),IF(OR(MID(SITUA_VISEE,1,1)="a",MID(SITUA_VISEE,1,1)="b",MID(SITUA_VISEE,1,1)="c"),REFERENCEMENT_FACADE[[#This Row],[≤ 28 m (situation a à c)]],REFERENCEMENT_FACADE[[#This Row],[≤ 28 m (situation d)]]),
IF(AND(28&lt;HAUT_VISEE,HAUT_VISEE&lt;=34),IF(OR(MID(SITUA_VISEE,1,1)="a",MID(SITUA_VISEE,1,1)="b",MID(SITUA_VISEE,1,1)="c"),REFERENCEMENT_FACADE[[#This Row],[≤ 34 m (situation a à c)]],REFERENCEMENT_FACADE[[#This Row],[≤ 34 m (situation d)]]),
IF(AND(34&lt;HAUT_VISEE,HAUT_VISEE&lt;=36),IF(OR(MID(SITUA_VISEE,1,1)="a",MID(SITUA_VISEE,1,1)="b",MID(SITUA_VISEE,1,1)="c"),REFERENCEMENT_FACADE[[#This Row],[≤ 36 m (situation a à c)]],REFERENCEMENT_FACADE[[#This Row],[≤ 36 m (situation d)]]),
IF(AND(36&lt;HAUT_VISEE,HAUT_VISEE&lt;=40),IF(OR(MID(SITUA_VISEE,1,1)="a",MID(SITUA_VISEE,1,1)="b",MID(SITUA_VISEE,1,1)="c"),REFERENCEMENT_FACADE[[#This Row],[≤ 40 m (situation a à c)]],REFERENCEMENT_FACADE[[#This Row],[≤ 40 m (situation d)]]),
IF(AND(40&lt;HAUT_VISEE,HAUT_VISEE&lt;=50),IF(OR(MID(SITUA_VISEE,1,1)="a",MID(SITUA_VISEE,1,1)="b",MID(SITUA_VISEE,1,1)="c"),REFERENCEMENT_FACADE[[#This Row],[≤ 50 m (situation a à c)]],REFERENCEMENT_FACADE[[#This Row],[≤ 50 m (situation d)]]),"ERREUR"))))))))))</f>
        <v>OUI*</v>
      </c>
      <c r="CH110" s="127">
        <f>IF(MID(SITUA_VISEE,1,1)="d",
IF(MID(REFERENCEMENT_FACADE[[#This Row],[≤ 50 m (situation d)]],1,3)="OUI",50,IF(MID(REFERENCEMENT_FACADE[[#This Row],[≤ 40 m (situation d)]],1,3)="OUI",40,IF(MID(REFERENCEMENT_FACADE[[#This Row],[≤ 36 m (situation d)]],1,3)="OUI",36,IF(MID(REFERENCEMENT_FACADE[[#This Row],[≤ 34 m (situation d)]],1,3)="OUI",34,IF(MID(REFERENCEMENT_FACADE[[#This Row],[≤ 28 m (situation d)]],1,3)="OUI",28,IF(MID(REFERENCEMENT_FACADE[[#This Row],[≤ 18 m (situation d)]],1,3)="OUI",18,IF(MID(REFERENCEMENT_FACADE[[#This Row],[≤ 15 m (situation d)]],1,3)="OUI",15,IF(MID(REFERENCEMENT_FACADE[[#This Row],[≤ 10 m (situation d)]],1,3)="OUI",10,IF(MID(REFERENCEMENT_FACADE[[#This Row],[≤ 9 m (situation d)]],1,3)="OUI",9,IF(MID(REFERENCEMENT_FACADE[[#This Row],[≤ 6 m (situation d)]],1,3)="OUI",6,"")))))))))),
IF(MID(REFERENCEMENT_FACADE[[#This Row],[≤ 50 m (situation a à c)]],1,3)="OUI",50,IF(MID(REFERENCEMENT_FACADE[[#This Row],[≤ 40 m (situation a à c)]],1,3)="OUI",40,IF(MID(REFERENCEMENT_FACADE[[#This Row],[≤ 36 m (situation a à c)]],1,3)="OUI",36,IF(MID(REFERENCEMENT_FACADE[[#This Row],[≤ 34 m (situation a à c)]],1,3)="OUI",34,IF(MID(REFERENCEMENT_FACADE[[#This Row],[≤ 28 m (situation a à c)]],1,3)="OUI",28,IF(MID(REFERENCEMENT_FACADE[[#This Row],[≤ 18 m (situation a à c)]],1,3)="OUI",18,IF(MID(REFERENCEMENT_FACADE[[#This Row],[≤ 15 m (situation a à c)]],1,3)="OUI",15,IF(MID(REFERENCEMENT_FACADE[[#This Row],[≤ 10 m (situation a à c)]],1,3)="OUI",10,IF(MID(REFERENCEMENT_FACADE[[#This Row],[≤ 9 m (situation a à c)]],1,3)="OUI",9,IF(MID(REFERENCEMENT_FACADE[[#This Row],[≤ 6 m (situation a à c)]],1,3)="OUI",6,"")))))))))))</f>
        <v>10</v>
      </c>
      <c r="CI110" s="127" t="str">
        <f>IF(RECH_CATEGORIE=TRUE,IF((CATEG_VISEE=LISTES!$O$2),REFERENCEMENT_FACADE[[#This Row],[I]],
IF((CATEG_VISEE=LISTES!$O$3),REFERENCEMENT_FACADE[[#This Row],[II]],
IF((CATEG_VISEE=LISTES!$O$4),REFERENCEMENT_FACADE[[#This Row],[III]],
IF((CATEG_VISEE=LISTES!$O$5),REFERENCEMENT_FACADE[[#This Row],[IV]],"ERREUR")))),
REFERENCEMENT_FACADE[[#This Row],[I]]&amp;CHAR(10)&amp;REFERENCEMENT_FACADE[[#This Row],[II]]&amp;CHAR(10)&amp;REFERENCEMENT_FACADE[[#This Row],[III]]&amp;CHAR(10)&amp;REFERENCEMENT_FACADE[[#This Row],[IV]])</f>
        <v>4
4**
4**
4**</v>
      </c>
      <c r="CJ110" s="127" t="str">
        <f>IF(RECH_CATEGORIE=TRUE,IF(OR(REFERENCEMENT_FACADE[[#This Row],[I]]="NC",REFERENCEMENT_FACADE[[#This Row],[II]]="NC",REFERENCEMENT_FACADE[[#This Row],[III]]="NC",REFERENCEMENT_FACADE[[#This Row],[IV]]="NC"),"ERREUR",IF(MID(ZONE_SIS_VISEE,1,1)&lt;=MID(REFERENCEMENT_FACADE[[#This Row],[IV]],1,1),REFERENCEMENT_FACADE[[#Headers],[IV]],IF(MID(ZONE_SIS_VISEE,1,1)&lt;=MID(REFERENCEMENT_FACADE[[#This Row],[III]],1,1),REFERENCEMENT_FACADE[[#Headers],[III]],IF(MID(ZONE_SIS_VISEE,1,1)&lt;=MID(REFERENCEMENT_FACADE[[#This Row],[II]],1,1),REFERENCEMENT_FACADE[[#Headers],[II]],IF(MID(ZONE_SIS_VISEE,1,1)&lt;=MID(REFERENCEMENT_FACADE[[#This Row],[I]],1,1),REFERENCEMENT_FACADE[[#Headers],[I]],""))))),
REFERENCEMENT_FACADE[[#Headers],[I]]&amp;CHAR(10)&amp;REFERENCEMENT_FACADE[[#Headers],[II]]&amp;CHAR(10)&amp;REFERENCEMENT_FACADE[[#Headers],[III]]&amp;CHAR(10)&amp;REFERENCEMENT_FACADE[[#Headers],[IV]])</f>
        <v>I
II
III
IV</v>
      </c>
      <c r="CK110" s="127" t="str">
        <f>CONCATENATE(IF(MID(REFERENCEMENT_FACADE[[#This Row],[Charpente bois (NF DTU 31.1)]],1,3)="oui",LISTES!$Q$2,""),IF(AND(MID(REFERENCEMENT_FACADE[[#This Row],[COB (NF DTU 31.2)]],1,3)="oui",MID(REFERENCEMENT_FACADE[[#This Row],[Charpente bois (NF DTU 31.1)]],1,3)="oui")," / ",""),IF(MID(REFERENCEMENT_FACADE[[#This Row],[COB (NF DTU 31.2)]],1,3)="oui",LISTES!$Q$3,""),IF(OR(AND(MID(REFERENCEMENT_FACADE[[#This Row],[COB (NF DTU 31.2)]],1,3)="oui",MID(REFERENCEMENT_FACADE[[#This Row],[FOB (NF DTU 31.4)]],1,3)="oui"),AND(MID(REFERENCEMENT_FACADE[[#This Row],[COB (NF DTU 31.2)]],1,3)="oui",MID(REFERENCEMENT_FACADE[[#This Row],[CLT (Sous AT/DTA)]],1,3)="oui"))," / ",""),IF(MID(REFERENCEMENT_FACADE[[#This Row],[FOB (NF DTU 31.4)]],1,3)="oui",LISTES!$Q$4,""),IF(AND(MID(REFERENCEMENT_FACADE[[#This Row],[CLT (Sous AT/DTA)]],1,3)="oui",MID(REFERENCEMENT_FACADE[[#This Row],[FOB (NF DTU 31.4)]],1,3)="oui")," / ",""),IF(MID(REFERENCEMENT_FACADE[[#This Row],[CLT (Sous AT/DTA)]],1,3)="oui",LISTES!$Q$7,IF(MID(REFERENCEMENT_FACADE[[#This Row],[FOB (Sous AT/DTA/ATEx)]],1,3)="oui",LISTES!$Q$5,"")))</f>
        <v>FOB (Sous AT/DTA/ATEx)</v>
      </c>
      <c r="CL110" s="127" t="str">
        <f>IF(AND(RECH_HAUTEUR=TRUE,HAUT_VISEE&lt;&gt;"",SITUA_VISEE&lt;&gt;""),IF(MID(SITUA_VISEE,1,1)="d",
IF(MID(REFERENCEMENT_FACADE[[#This Row],[≤ 50 m (situation d)]],1,3)="OUI","≤ 50 m",IF(MID(REFERENCEMENT_FACADE[[#This Row],[≤ 40 m (situation d)]],1,3)="OUI","≤ 40 m",IF(MID(REFERENCEMENT_FACADE[[#This Row],[≤ 36 m (situation d)]],1,3)="OUI","≤ 36 m",IF(MID(REFERENCEMENT_FACADE[[#This Row],[≤ 34 m (situation d)]],1,3)="OUI","≤ 34 m",IF(MID(REFERENCEMENT_FACADE[[#This Row],[≤ 28 m (situation d)]],1,3)="OUI","≤ 28 m",IF(MID(REFERENCEMENT_FACADE[[#This Row],[≤ 18 m (situation d)]],1,3)="OUI","≤ 18 m",IF(MID(REFERENCEMENT_FACADE[[#This Row],[≤ 15 m (situation d)]],1,3)="OUI","≤ 15 m",IF(MID(REFERENCEMENT_FACADE[[#This Row],[≤ 10 m (situation d)]],1,3)="OUI","≤ 10 m",IF(MID(REFERENCEMENT_FACADE[[#This Row],[≤ 9 m (situation d)]],1,3)="OUI","≤ 9 m",IF(MID(REFERENCEMENT_FACADE[[#This Row],[≤ 6 m (situation d)]],1,3)="OUI","≤ 6 m","")))))))))),
IF(MID(REFERENCEMENT_FACADE[[#This Row],[≤ 50 m (situation a à c)]],1,3)="OUI","≤ 50 m",IF(MID(REFERENCEMENT_FACADE[[#This Row],[≤ 40 m (situation a à c)]],1,3)="OUI","≤ 40 m",IF(MID(REFERENCEMENT_FACADE[[#This Row],[≤ 36 m (situation a à c)]],1,3)="OUI","≤ 36 m",IF(MID(REFERENCEMENT_FACADE[[#This Row],[≤ 34 m (situation a à c)]],1,3)="OUI","≤ 34 m",IF(MID(REFERENCEMENT_FACADE[[#This Row],[≤ 28 m (situation a à c)]],1,3)="OUI","≤ 28 m",IF(MID(REFERENCEMENT_FACADE[[#This Row],[≤ 18 m (situation a à c)]],1,3)="OUI","≤ 18 m",IF(MID(REFERENCEMENT_FACADE[[#This Row],[≤ 15 m (situation a à c)]],1,3)="OUI","≤ 15 m",IF(MID(REFERENCEMENT_FACADE[[#This Row],[≤ 10 m (situation a à c)]],1,3)="OUI","≤ 10 m",IF(MID(REFERENCEMENT_FACADE[[#This Row],[≤ 9 m (situation a à c)]],1,3)="OUI","≤ 9 m",IF(MID(REFERENCEMENT_FACADE[[#This Row],[≤ 6 m (situation a à c)]],1,3)="OUI","≤ 6 m",""))))))))))),
CONCATENATE(IF(MID(REFERENCEMENT_FACADE[[#This Row],[≤ 50 m (situation a à c)]],1,3)="OUI","(Situation a à c) h≤ 50 m"&amp;CHAR(10),IF(MID(REFERENCEMENT_FACADE[[#This Row],[≤ 40 m (situation a à c)]],1,3)="OUI","(Situation a à c) h≤ 40 m"&amp;CHAR(10),IF(MID(REFERENCEMENT_FACADE[[#This Row],[≤ 36 m (situation a à c)]],1,3)="OUI","(Situation a à c) h≤ 36 m"&amp;CHAR(10),IF(MID(REFERENCEMENT_FACADE[[#This Row],[≤ 34 m (situation a à c)]],1,3)="OUI","(Situation a à c) h≤ 34 m"&amp;CHAR(10),IF(MID(REFERENCEMENT_FACADE[[#This Row],[≤ 28 m (situation a à c)]],1,3)="OUI","(Situation a à c) h≤ 28 m"&amp;CHAR(10),IF(MID(REFERENCEMENT_FACADE[[#This Row],[≤ 18 m (situation a à c)]],1,3)="OUI","(Situation a à c) h≤ 18 m"&amp;CHAR(10),IF(MID(REFERENCEMENT_FACADE[[#This Row],[≤ 15 m (situation a à c)]],1,3)="OUI","(Situation a à c) h≤ 15 m"&amp;CHAR(10),IF(MID(REFERENCEMENT_FACADE[[#This Row],[≤ 10 m (situation a à c)]],1,3)="OUI","(Situation a à c) h≤ 10 m"&amp;CHAR(10),IF(MID(REFERENCEMENT_FACADE[[#This Row],[≤ 9 m (situation a à c)]],1,3)="OUI","(Situation a à c) h≤ 9 m"&amp;CHAR(10),IF(MID(REFERENCEMENT_FACADE[[#This Row],[≤ 6 m (situation a à c)]],1,3)="OUI","(Situation a à c) h≤ 6 m"&amp;CHAR(10),"")))))))))),IF(MID(REFERENCEMENT_FACADE[[#This Row],[≤ 50 m (situation d)]],1,3)="OUI","(Situation d) h≤ 50 m",IF(MID(REFERENCEMENT_FACADE[[#This Row],[≤ 40 m (situation d)]],1,3)="OUI","(Situation d) h≤ 40 m",IF(MID(REFERENCEMENT_FACADE[[#This Row],[≤ 36 m (situation d)]],1,3)="OUI","(Situation d) h≤ 36 m",IF(MID(REFERENCEMENT_FACADE[[#This Row],[≤ 34 m (situation d)]],1,3)="OUI","(Situation d) h≤ 34 m",IF(MID(REFERENCEMENT_FACADE[[#This Row],[≤ 28 m (situation d)]],1,3)="OUI","(Situation d) h≤ 28 m",IF(MID(REFERENCEMENT_FACADE[[#This Row],[≤ 18 m (situation d)]],1,3)="OUI","(Situation d) h≤ 18 m",IF(MID(REFERENCEMENT_FACADE[[#This Row],[≤ 15 m (situation d)]],1,3)="OUI","(Situation d) h≤ 15 m",IF(MID(REFERENCEMENT_FACADE[[#This Row],[≤ 10 m (situation d)]],1,3)="OUI","(Situation d) h≤ 10 m",IF(MID(REFERENCEMENT_FACADE[[#This Row],[≤ 9 m (situation d)]],1,3)="OUI","(Situation d) h≤ 9 m",IF(MID(REFERENCEMENT_FACADE[[#This Row],[≤ 6 m (situation d)]],1,3)="OUI","(Situation d) h≤ 6 m",""))))))))))))</f>
        <v>(Situation a à c) h≤ 10 m
(Situation d) h≤ 10 m</v>
      </c>
      <c r="CM110" s="127" t="str">
        <f>IF(OR(RECH_HAUTEUR=FALSE,HAUT_VISEE="",SITUA_VISEE=""),REFERENCEMENT_FACADE[[#This Row],[Cas où rien n''est sélectionné en hauteur]],
IF((HAUT_VISEE&lt;=6),IF(OR(MID(SITUA_VISEE,1,1)="a",MID(SITUA_VISEE,1,1)="b",MID(SITUA_VISEE,1,1)="c"),REFERENCEMENT_FACADE[[#This Row],[≤ 6 m (a à c)]],REFERENCEMENT_FACADE[[#This Row],[≤ 6 m (d)]]),
IF(AND(6&lt;HAUT_VISEE,HAUT_VISEE&lt;=9),IF(OR(MID(SITUA_VISEE,1,1)="a",MID(SITUA_VISEE,1,1)="b",MID(SITUA_VISEE,1,1)="c"),REFERENCEMENT_FACADE[[#This Row],[≤ 9 m (a à c)]],REFERENCEMENT_FACADE[[#This Row],[≤ 9 m (d)]]),
IF(AND(9&lt;HAUT_VISEE,HAUT_VISEE&lt;=10),IF(OR(MID(SITUA_VISEE,1,1)="a",MID(SITUA_VISEE,1,1)="b",MID(SITUA_VISEE,1,1)="c"),REFERENCEMENT_FACADE[[#This Row],[≤ 10 m (a à c)]],REFERENCEMENT_FACADE[[#This Row],[≤ 10 m (d)]]),
IF(AND(10&lt;HAUT_VISEE,HAUT_VISEE&lt;=18),IF(OR(MID(SITUA_VISEE,1,1)="a",MID(SITUA_VISEE,1,1)="b",MID(SITUA_VISEE,1,1)="c"),REFERENCEMENT_FACADE[[#This Row],[≤ 18 m (a à c)]],REFERENCEMENT_FACADE[[#This Row],[≤ 18 m (d)]]),
IF(AND(18&lt;HAUT_VISEE,HAUT_VISEE&lt;=28),IF(OR(MID(SITUA_VISEE,1,1)="a",MID(SITUA_VISEE,1,1)="b",MID(SITUA_VISEE,1,1)="c"),REFERENCEMENT_FACADE[[#This Row],[≤ 28 m (a à c)]],REFERENCEMENT_FACADE[[#This Row],[≤ 28 m (d)]]),
IF(AND(28&lt;HAUT_VISEE,HAUT_VISEE&lt;=34),IF(OR(MID(SITUA_VISEE,1,1)="a",MID(SITUA_VISEE,1,1)="b",MID(SITUA_VISEE,1,1)="c"),REFERENCEMENT_FACADE[[#This Row],[≤ 34 m (a à c)]],REFERENCEMENT_FACADE[[#This Row],[≤ 34 m (d)]]),
IF(AND(34&lt;HAUT_VISEE,HAUT_VISEE&lt;=36),IF(OR(MID(SITUA_VISEE,1,1)="a",MID(SITUA_VISEE,1,1)="b",MID(SITUA_VISEE,1,1)="c"),REFERENCEMENT_FACADE[[#This Row],[≤ 36 m (a à c)]],REFERENCEMENT_FACADE[[#This Row],[≤ 36 m (d)]]),
IF(AND(36&lt;HAUT_VISEE,HAUT_VISEE&lt;=40),IF(OR(MID(SITUA_VISEE,1,1)="a",MID(SITUA_VISEE,1,1)="b",MID(SITUA_VISEE,1,1)="c"),REFERENCEMENT_FACADE[[#This Row],[≤ 40 m (a à c)]],REFERENCEMENT_FACADE[[#This Row],[≤ 40 m (d)]]),
IF(AND(40&lt;HAUT_VISEE,HAUT_VISEE&lt;=50),IF(OR(MID(SITUA_VISEE,1,1)="a",MID(SITUA_VISEE,1,1)="b",MID(SITUA_VISEE,1,1)="c"),REFERENCEMENT_FACADE[[#This Row],[≤ 50 m (a à c)]],REFERENCEMENT_FACADE[[#This Row],[≤ 50 m (d)]])))))))))))</f>
        <v xml:space="preserve"> - Comme mentionné au §2.4.6 de l’Avis technique, la limite de hauteur du domaine d’emploi indiquée ci-contre correspond au domaine d’emploi le plus restreint entre celui du PANOBLOC et celui du revêtement extérieur. Le Panobloc pouvant être utilisé en façade jusqu’en 4ième famille pour des bâtiments d’habitation et jusqu’à une hauteur de plancher bas de dernier niveau de 28m pour les ERP et ERT, et comme le référentiel de la famille de revêtement extérieur ci-contre vise des hauteurs moindre, c’est donc le référentiel du revêtement qui limite le domaine d’emploi.
Nb : Le critère de recherche par hauteur n'étant pas coché ou les données (hauteur ou situation) n'étant pas saisies, l'utilisateur est alerté qu'il peut exister des limites de hauteurs et des dispositions particulières données dans le référentiel technique du procédé qui ne sont pas affichées. 
Le logiciel peut les faire apparaitre, pour ce faire : 
 - la case de recherche en fonction de la hauteur doit être cochée ;
 - les données de hauteur ET de situation du bâtiment doivent être saisies.</v>
      </c>
      <c r="CN110" s="185">
        <f ca="1">REFERENCEMENT_FACADE[[#This Row],[VALIDITE]]</f>
        <v>1</v>
      </c>
      <c r="CO110" s="127">
        <f>IF(RECH_SUPPORT=TRUE,IF(MID(REFERENCEMENT_FACADE[[#This Row],[Colonne support visé]],1,3)="OUI",1,IF(OR(MID(REFERENCEMENT_FACADE[[#This Row],[Colonne support visé]],1,3)="non",MID(REFERENCEMENT_FACADE[[#This Row],[Colonne support visé]],1,2)="SO"),0,0)),1)</f>
        <v>1</v>
      </c>
      <c r="CP110" s="127">
        <f>IF(RECH_HAUTEUR=FALSE,1,IF(AND(MID(REFERENCEMENT_FACADE[[#This Row],[Colonne situation visé]],1,3)="oui",HAUT_VISEE&lt;=REFERENCEMENT_FACADE[[#This Row],[LIMITATION DE HAUTEUR DE FACADE]],HAUT_VISEE&lt;&gt;"",SITUA_VISEE&lt;&gt;""),1,IF(MID(REFERENCEMENT_FACADE[[#This Row],[Colonne situation visé]],1,3)="non",0,"ERREUR")))</f>
        <v>1</v>
      </c>
      <c r="CQ110" s="127">
        <f>IF(RECH_CATEGORIE=FALSE,1,IF(REFERENCEMENT_FACADE[[#This Row],[Colonne catégorie visée]]="ERREUR",0,IF(AND(RECH_CATEGORIE=TRUE,MATCH(VALUE(LEFT(REFERENCEMENT_FACADE[[#This Row],[Colonne zone visée]],1)),LISTE_ZONE_SISMIQUE,0)&gt;=MATCH(ZONE_SIS_VISEE,LISTE_ZONE_SISMIQUE,0),MATCH(REFERENCEMENT_FACADE[[#This Row],[Colonne catégorie visée]],LISTE_CATEGORIE_BATIMENT,0)&gt;=MATCH(CATEG_VISEE,LISTE_CATEGORIE_BATIMENT,0)),1,0)))</f>
        <v>1</v>
      </c>
      <c r="CR110" s="127">
        <f ca="1">IF(REFERENCEMENT_FACADE[[#This Row],[Eligibilité procédé]]&lt;&gt;0,COUNTIF(REFERENCEMENT_FACADE[Eligibilité procédé],"&lt;="&amp;REFERENCEMENT_FACADE[[#This Row],[Eligibilité procédé]])-COUNTIF(REFERENCEMENT_FACADE[Eligibilité procédé],"=0"),ROWS(REFERENCEMENT_FACADE[Ordre]))</f>
        <v>87</v>
      </c>
      <c r="CS110" s="127">
        <f ca="1">IF(COUNTIF((REFERENCEMENT_FACADE[[#This Row],[Validité]:[zone de simicité]]),"&lt;&gt;"&amp;"")=SUM(REFERENCEMENT_FACADE[[#This Row],[Validité]:[zone de simicité]]),ROW(REFERENCEMENT_FACADE[[#This Row],[zone de simicité]]),"")</f>
        <v>110</v>
      </c>
      <c r="CT110" s="48" t="str">
        <f>CONCATENATE(REFERENCEMENT_FACADE[[#This Row],[TYPE DE DOCUMENT DE REFERENCE]]," ",REFERENCEMENT_FACADE[[#This Row],[REF]]," du procédé ",REFERENCEMENT_FACADE[[#This Row],[NOM COMMERCIAL DU PROCEDE]]," : vise la pose sur : ",IF(MID(REFERENCEMENT_FACADE[[#This Row],[COB (NF DTU 31.2)]],1,3)="OUI","COB (NF DTU 31.2) ; ",""),IF(MID(REFERENCEMENT_FACADE[[#This Row],[CLT (Sous AT/DTA)]],1,3)="OUI","CLT (Sous AT/DTA)) ; ",""),IF(MID(REFERENCEMENT_FACADE[[#This Row],[FOB (NF DTU 31.4)]],1,3)="OUI","FOB (NF DTU 31.4) ; ",""),IF(MID(REFERENCEMENT_FACADE[[#This Row],[FOB (Sous AT/DTA/ATEx)]],1,3)="OUI","FOB (Sous AT/DTA/ATEx) ; ",""),"pour une hauteur max de ",REFERENCEMENT_FACADE[[#This Row],[LIMITATION DE HAUTEUR DE FACADE]],"m")</f>
        <v>Avis Technique 2.1/14-1636_V2 du procédé Façade PANOBLOC : vise la pose sur : FOB (Sous AT/DTA/ATEx) ; pour une hauteur max de 10m</v>
      </c>
    </row>
    <row r="111" spans="1:98" s="5" customFormat="1" ht="216" x14ac:dyDescent="0.3">
      <c r="A111" s="121">
        <v>43749</v>
      </c>
      <c r="B111" s="43" t="s">
        <v>116</v>
      </c>
      <c r="C111" s="125" t="s">
        <v>1570</v>
      </c>
      <c r="D111" s="43" t="s">
        <v>1443</v>
      </c>
      <c r="E111" s="43" t="s">
        <v>1443</v>
      </c>
      <c r="F111" s="43" t="s">
        <v>153</v>
      </c>
      <c r="G111" s="44" t="s">
        <v>1484</v>
      </c>
      <c r="H111" s="52" t="s">
        <v>9</v>
      </c>
      <c r="I111" s="53" t="s">
        <v>27</v>
      </c>
      <c r="J111" s="39" t="s">
        <v>27</v>
      </c>
      <c r="K111" s="39" t="s">
        <v>27</v>
      </c>
      <c r="L111" s="68" t="str">
        <f>IF(REFERENCEMENT_FACADE[[#This Row],[Charpente bois (NF DTU 31.1)]]="OUI","SO",IF(OR(REFERENCEMENT_FACADE[[#This Row],[FOB (Sous AT/DTA/ATEx)]]="OUI",REFERENCEMENT_FACADE[[#This Row],[FOB (NF DTU 31.4)]]="OUI"),"OUI","SO"))</f>
        <v>SO</v>
      </c>
      <c r="M111" s="54" t="s">
        <v>27</v>
      </c>
      <c r="N111" s="42" t="s">
        <v>9</v>
      </c>
      <c r="O111" s="43" t="s">
        <v>9</v>
      </c>
      <c r="P111" s="43" t="s">
        <v>9</v>
      </c>
      <c r="Q111" s="43" t="s">
        <v>10</v>
      </c>
      <c r="R111" s="43" t="s">
        <v>10</v>
      </c>
      <c r="S111" s="43" t="s">
        <v>10</v>
      </c>
      <c r="T111" s="43" t="s">
        <v>10</v>
      </c>
      <c r="U111" s="43" t="s">
        <v>10</v>
      </c>
      <c r="V111" s="43" t="s">
        <v>10</v>
      </c>
      <c r="W111" s="44" t="s">
        <v>10</v>
      </c>
      <c r="X111" s="45" t="s">
        <v>9</v>
      </c>
      <c r="Y111" s="45" t="s">
        <v>9</v>
      </c>
      <c r="Z111" s="45" t="s">
        <v>9</v>
      </c>
      <c r="AA111" s="43" t="s">
        <v>10</v>
      </c>
      <c r="AB111" s="43" t="s">
        <v>10</v>
      </c>
      <c r="AC111" s="43" t="s">
        <v>10</v>
      </c>
      <c r="AD111" s="43" t="s">
        <v>10</v>
      </c>
      <c r="AE111" s="43" t="s">
        <v>10</v>
      </c>
      <c r="AF111" s="43" t="s">
        <v>10</v>
      </c>
      <c r="AG111" s="44" t="s">
        <v>10</v>
      </c>
      <c r="AH111" s="167" t="s">
        <v>139</v>
      </c>
      <c r="AI111" s="162"/>
      <c r="AJ111" s="120" t="s">
        <v>1726</v>
      </c>
      <c r="AK111" s="120" t="s">
        <v>1726</v>
      </c>
      <c r="AL111" s="120" t="s">
        <v>1726</v>
      </c>
      <c r="AM111" s="83"/>
      <c r="AN111" s="83"/>
      <c r="AO111" s="83"/>
      <c r="AP111" s="83"/>
      <c r="AQ111" s="83"/>
      <c r="AR111" s="83"/>
      <c r="AS111" s="83"/>
      <c r="AT111" s="120" t="s">
        <v>1726</v>
      </c>
      <c r="AU111" s="120" t="s">
        <v>1726</v>
      </c>
      <c r="AV111" s="120" t="s">
        <v>1726</v>
      </c>
      <c r="AW111" s="83"/>
      <c r="AX111" s="83"/>
      <c r="AY111" s="83"/>
      <c r="AZ111" s="83"/>
      <c r="BA111" s="83"/>
      <c r="BB111" s="83"/>
      <c r="BC111" s="83"/>
      <c r="BD111" s="84" t="s">
        <v>1408</v>
      </c>
      <c r="BE111" s="42">
        <v>4</v>
      </c>
      <c r="BF111" s="43">
        <v>2</v>
      </c>
      <c r="BG111" s="43">
        <v>1</v>
      </c>
      <c r="BH111" s="43">
        <v>1</v>
      </c>
      <c r="BI111" s="84"/>
      <c r="BJ111" s="40" t="s">
        <v>1394</v>
      </c>
      <c r="BK111" s="158"/>
      <c r="BL111" s="42">
        <v>0</v>
      </c>
      <c r="BM111" s="43" t="s">
        <v>140</v>
      </c>
      <c r="BN111" s="43" t="s">
        <v>12</v>
      </c>
      <c r="BO111" s="43" t="s">
        <v>1689</v>
      </c>
      <c r="BP111" s="81">
        <v>45089</v>
      </c>
      <c r="BQ111" s="81">
        <v>45377</v>
      </c>
      <c r="BR111" s="81">
        <v>47573</v>
      </c>
      <c r="BS111" s="123">
        <f ca="1">+(REFERENCEMENT_FACADE[[#This Row],[AVIS LIMITE AU / VALIDITE]]&gt;=TODAY())*1</f>
        <v>1</v>
      </c>
      <c r="BT111" s="43" t="s">
        <v>9</v>
      </c>
      <c r="BU111" s="43" t="str">
        <f ca="1">IF(REFERENCEMENT_FACADE[[#This Row],[ -&gt; AT/DTA : Sur liste verte C2p (OUI/NON)
-&gt; ATex (Avis favorable / Avis défavorable)
-&gt; Autre : SO]]&lt;&gt;"",IF(AND(OR(REFERENCEMENT_FACADE[[#This Row],[ -&gt; AT/DTA : Sur liste verte C2p (OUI/NON)
-&gt; ATex (Avis favorable / Avis défavorable)
-&gt; Autre : SO]]="OUI",REFERENCEMENT_FACADE[[#This Row],[ -&gt; AT/DTA : Sur liste verte C2p (OUI/NON)
-&gt; ATex (Avis favorable / Avis défavorable)
-&gt; Autre : SO]]="FAVORABLE",REFERENCEMENT_FACADE[[#This Row],[ -&gt; AT/DTA : Sur liste verte C2p (OUI/NON)
-&gt; ATex (Avis favorable / Avis défavorable)
-&gt; Autre : SO]]="SO
(DTU)",REFERENCEMENT_FACADE[[#This Row],[ -&gt; AT/DTA : Sur liste verte C2p (OUI/NON)
-&gt; ATex (Avis favorable / Avis défavorable)
-&gt; Autre : SO]]="SO 
(RECO -RAGE)",REFERENCEMENT_FACADE[[#This Row],[ -&gt; AT/DTA : Sur liste verte C2p (OUI/NON)
-&gt; ATex (Avis favorable / Avis défavorable)
-&gt; Autre : SO]]="OUI AVEC UN SUIVI DU RETOUR D'EXPERIENCE",
REFERENCEMENT_FACADE[[#This Row],[ -&gt; AT/DTA : Sur liste verte C2p (OUI/NON)
-&gt; ATex (Avis favorable / Avis défavorable)
-&gt; Autre : SO]]="SO 
(RP)"),REFERENCEMENT_FACADE[[#This Row],[VALIDITE]]=1),"TC",IF(REFERENCEMENT_FACADE[[#This Row],[VALIDITE]]=0,"TNC"&amp;CHAR(10)&amp;"(L'évaluation technique n'est plus valide)",IF(REFERENCEMENT_FACADE[[#This Row],[TYPE DE DOCUMENT DE REFERENCE]]="Appréciation Technique de Transition","TNC"&amp;CHAR(10)&amp;"(Les Appréciations Techniques de Transition ne sont pas reconnues en technique courante)",IF(REFERENCEMENT_FACADE[[#This Row],[ -&gt; AT/DTA : Sur liste verte C2p (OUI/NON)
-&gt; ATex (Avis favorable / Avis défavorable)
-&gt; Autre : SO]]="NON (EVALUATION RECENTE)","TNC"&amp;CHAR(10)&amp;"(Non sur liste verte de la C2p à date de référencement / EVALUATION RECENTE)","TNC"&amp;CHAR(10)&amp;"(N'est pas sur liste verte de la C2p à date du référencement)")))))</f>
        <v>TC</v>
      </c>
      <c r="BV111" s="44" t="s">
        <v>1369</v>
      </c>
      <c r="BW111" s="42"/>
      <c r="BX111" s="43"/>
      <c r="BY111" s="44"/>
      <c r="BZ111" s="57" t="s">
        <v>656</v>
      </c>
      <c r="CA111" s="134" t="s">
        <v>680</v>
      </c>
      <c r="CB111" s="136"/>
      <c r="CC111" s="48" t="str">
        <f>IF(OR(REFERENCEMENT_FACADE[[#This Row],[TYPE DE DOCUMENT DE REFERENCE]]="Document Technique d'Application (DTA)",REFERENCEMENT_FACADE[[#This Row],[TYPE DE DOCUMENT DE REFERENCE]]="Avis Technique"),CONCATENATE("https://evaluation.cstb.fr/fr/avis-technique/detail/",SUBSTITUTE(REFERENCEMENT_FACADE[[#This Row],[REF]],"/","-"),"/"),IF(REFERENCEMENT_FACADE[[#This Row],[TYPE DE DOCUMENT DE REFERENCE]]=("Appréciation Technique d'Expérimentation (ATEx cas a)"),CONCATENATE("https://evaluation.cstb.fr/fr/appreciation-technique-expertise-atex/detail/",SUBSTITUTE(REFERENCEMENT_FACADE[[#This Row],[REF]],"_","-"),"/"),CONCATENATE("https://evaluation.cstb.fr/fr/appreciation-technique-transition-att/download/att-",SUBSTITUTE(SUBSTITUTE(REFERENCEMENT_FACADE[[#This Row],[REF]],"/","-"),"_","-"),"/")))</f>
        <v>https://evaluation.cstb.fr/fr/avis-technique/detail/2.2-14-1625_V4/</v>
      </c>
      <c r="CD111" s="48" t="s">
        <v>141</v>
      </c>
      <c r="CE111" s="48" t="str">
        <f>CONCATENATE(IF(REFERENCEMENT_FACADE[[#This Row],[Ancienne version]]=""," ",CONCATENATE(IF(OR(REFERENCEMENT_FACADE[[#This Row],[TYPE DE DOCUMENT DE REFERENCE]]="Avis Technique",REFERENCEMENT_FACADE[[#This Row],[TYPE DE DOCUMENT DE REFERENCE]]="ATEx"),"L'","Le "),REFERENCEMENT_FACADE[[#This Row],[TYPE DE DOCUMENT DE REFERENCE]]," n°",REFERENCEMENT_FACADE[[#This Row],[REF]]," annule et remplace ",IF(OR(REFERENCEMENT_FACADE[[#This Row],[TYPE DE DOCUMENT DE REFERENCE]]="Avis Technique",REFERENCEMENT_FACADE[[#This Row],[TYPE DE DOCUMENT DE REFERENCE]]="ATEx"),"l' ","le "),REFERENCEMENT_FACADE[[#This Row],[TYPE DE DOCUMENT DE REFERENCE]]," n° ",REFERENCEMENT_FACADE[[#This Row],[Ancienne version]])),
IF(AND(REFERENCEMENT_FACADE[[#This Row],[Ancienne version]]&lt;&gt;"",REFERENCEMENT_FACADE[[#This Row],[ -&gt; AT/DTA : Sur liste verte C2p (OUI/NON)
-&gt; ATex (Avis favorable / Avis défavorable)
-&gt; Autre : SO]]="OUI"),CHAR(10),""),
IF(REFERENCEMENT_FACADE[[#This Row],[ -&gt; AT/DTA : Sur liste verte C2p (OUI/NON)
-&gt; ATex (Avis favorable / Avis défavorable)
-&gt; Autre : SO]]="OUI","Sur liste verte de la C2p à la date du référencement",""))</f>
        <v>L'Avis Technique n°2.2/14-1625_V4 annule et remplace l' Avis Technique n° 2.2/14-1625_V2
Sur liste verte de la C2p à la date du référencement</v>
      </c>
      <c r="CF111" s="48" t="str">
        <f>IF((SUPP_VISE=LISTES!$Q$2),REFERENCEMENT_FACADE[[#This Row],[Charpente bois (NF DTU 31.1)]],
IF((SUPP_VISE=LISTES!$Q$3),REFERENCEMENT_FACADE[[#This Row],[COB (NF DTU 31.2)]],
IF((SUPP_VISE=LISTES!$Q$4),REFERENCEMENT_FACADE[[#This Row],[FOB (NF DTU 31.4)]],
IF((SUPP_VISE=LISTES!$Q$5),REFERENCEMENT_FACADE[[#This Row],[FOB (Sous AT/DTA/ATEx)]],
IF((SUPP_VISE=LISTES!$Q$6),REFERENCEMENT_FACADE[[#This Row],[FOB (NF DTU 31.4 et/ou Sous AT/DTA/Atex)]],
IF((SUPP_VISE=LISTES!$Q$7),REFERENCEMENT_FACADE[[#This Row],[CLT (Sous AT/DTA)]],"ERREUR"))))))</f>
        <v>ERREUR</v>
      </c>
      <c r="CG111" s="48" t="str">
        <f>IF((HAUT_VISEE&lt;=6),IF(OR(MID(SITUA_VISEE,1,1)="a",MID(SITUA_VISEE,1,1)="b",MID(SITUA_VISEE,1,1)="c"),REFERENCEMENT_FACADE[[#This Row],[≤ 6 m (situation a à c)]],REFERENCEMENT_FACADE[[#This Row],[≤ 6 m (situation d)]]),
IF(AND(6&lt;HAUT_VISEE,HAUT_VISEE&lt;=9),IF(OR(MID(SITUA_VISEE,1,1)="a",MID(SITUA_VISEE,1,1)="b",MID(SITUA_VISEE,1,1)="c"),REFERENCEMENT_FACADE[[#This Row],[≤ 9 m (situation a à c)]],REFERENCEMENT_FACADE[[#This Row],[≤ 9 m (situation d)]]),
IF(AND(9&lt;HAUT_VISEE,HAUT_VISEE&lt;=10),IF(OR(MID(SITUA_VISEE,1,1)="a",MID(SITUA_VISEE,1,1)="b",MID(SITUA_VISEE,1,1)="c"),REFERENCEMENT_FACADE[[#This Row],[≤ 10 m (situation a à c)]],REFERENCEMENT_FACADE[[#This Row],[≤ 10 m (situation d)]]),
IF(AND(10&lt;HAUT_VISEE,HAUT_VISEE&lt;=18),IF(OR(MID(SITUA_VISEE,1,1)="a",MID(SITUA_VISEE,1,1)="b",MID(SITUA_VISEE,1,1)="c"),REFERENCEMENT_FACADE[[#This Row],[≤ 15 m (situation a à c)]],REFERENCEMENT_FACADE[[#This Row],[≤ 15 m (situation d)]]),
IF(AND(10&lt;HAUT_VISEE,HAUT_VISEE&lt;=18),IF(OR(MID(SITUA_VISEE,1,1)="a",MID(SITUA_VISEE,1,1)="b",MID(SITUA_VISEE,1,1)="c"),REFERENCEMENT_FACADE[[#This Row],[≤ 18 m (situation a à c)]],REFERENCEMENT_FACADE[[#This Row],[≤ 18 m (situation d)]]),
IF(AND(18&lt;HAUT_VISEE,HAUT_VISEE&lt;=28),IF(OR(MID(SITUA_VISEE,1,1)="a",MID(SITUA_VISEE,1,1)="b",MID(SITUA_VISEE,1,1)="c"),REFERENCEMENT_FACADE[[#This Row],[≤ 28 m (situation a à c)]],REFERENCEMENT_FACADE[[#This Row],[≤ 28 m (situation d)]]),
IF(AND(28&lt;HAUT_VISEE,HAUT_VISEE&lt;=34),IF(OR(MID(SITUA_VISEE,1,1)="a",MID(SITUA_VISEE,1,1)="b",MID(SITUA_VISEE,1,1)="c"),REFERENCEMENT_FACADE[[#This Row],[≤ 34 m (situation a à c)]],REFERENCEMENT_FACADE[[#This Row],[≤ 34 m (situation d)]]),
IF(AND(34&lt;HAUT_VISEE,HAUT_VISEE&lt;=36),IF(OR(MID(SITUA_VISEE,1,1)="a",MID(SITUA_VISEE,1,1)="b",MID(SITUA_VISEE,1,1)="c"),REFERENCEMENT_FACADE[[#This Row],[≤ 36 m (situation a à c)]],REFERENCEMENT_FACADE[[#This Row],[≤ 36 m (situation d)]]),
IF(AND(36&lt;HAUT_VISEE,HAUT_VISEE&lt;=40),IF(OR(MID(SITUA_VISEE,1,1)="a",MID(SITUA_VISEE,1,1)="b",MID(SITUA_VISEE,1,1)="c"),REFERENCEMENT_FACADE[[#This Row],[≤ 40 m (situation a à c)]],REFERENCEMENT_FACADE[[#This Row],[≤ 40 m (situation d)]]),
IF(AND(40&lt;HAUT_VISEE,HAUT_VISEE&lt;=50),IF(OR(MID(SITUA_VISEE,1,1)="a",MID(SITUA_VISEE,1,1)="b",MID(SITUA_VISEE,1,1)="c"),REFERENCEMENT_FACADE[[#This Row],[≤ 50 m (situation a à c)]],REFERENCEMENT_FACADE[[#This Row],[≤ 50 m (situation d)]]),"ERREUR"))))))))))</f>
        <v>OUI</v>
      </c>
      <c r="CH111" s="48">
        <f>IF(MID(SITUA_VISEE,1,1)="d",
IF(MID(REFERENCEMENT_FACADE[[#This Row],[≤ 50 m (situation d)]],1,3)="OUI",50,IF(MID(REFERENCEMENT_FACADE[[#This Row],[≤ 40 m (situation d)]],1,3)="OUI",40,IF(MID(REFERENCEMENT_FACADE[[#This Row],[≤ 36 m (situation d)]],1,3)="OUI",36,IF(MID(REFERENCEMENT_FACADE[[#This Row],[≤ 34 m (situation d)]],1,3)="OUI",34,IF(MID(REFERENCEMENT_FACADE[[#This Row],[≤ 28 m (situation d)]],1,3)="OUI",28,IF(MID(REFERENCEMENT_FACADE[[#This Row],[≤ 18 m (situation d)]],1,3)="OUI",18,IF(MID(REFERENCEMENT_FACADE[[#This Row],[≤ 15 m (situation d)]],1,3)="OUI",15,IF(MID(REFERENCEMENT_FACADE[[#This Row],[≤ 10 m (situation d)]],1,3)="OUI",10,IF(MID(REFERENCEMENT_FACADE[[#This Row],[≤ 9 m (situation d)]],1,3)="OUI",9,IF(MID(REFERENCEMENT_FACADE[[#This Row],[≤ 6 m (situation d)]],1,3)="OUI",6,"")))))))))),
IF(MID(REFERENCEMENT_FACADE[[#This Row],[≤ 50 m (situation a à c)]],1,3)="OUI",50,IF(MID(REFERENCEMENT_FACADE[[#This Row],[≤ 40 m (situation a à c)]],1,3)="OUI",40,IF(MID(REFERENCEMENT_FACADE[[#This Row],[≤ 36 m (situation a à c)]],1,3)="OUI",36,IF(MID(REFERENCEMENT_FACADE[[#This Row],[≤ 34 m (situation a à c)]],1,3)="OUI",34,IF(MID(REFERENCEMENT_FACADE[[#This Row],[≤ 28 m (situation a à c)]],1,3)="OUI",28,IF(MID(REFERENCEMENT_FACADE[[#This Row],[≤ 18 m (situation a à c)]],1,3)="OUI",18,IF(MID(REFERENCEMENT_FACADE[[#This Row],[≤ 15 m (situation a à c)]],1,3)="OUI",15,IF(MID(REFERENCEMENT_FACADE[[#This Row],[≤ 10 m (situation a à c)]],1,3)="OUI",10,IF(MID(REFERENCEMENT_FACADE[[#This Row],[≤ 9 m (situation a à c)]],1,3)="OUI",9,IF(MID(REFERENCEMENT_FACADE[[#This Row],[≤ 6 m (situation a à c)]],1,3)="OUI",6,"")))))))))))</f>
        <v>10</v>
      </c>
      <c r="CI111" s="48" t="str">
        <f>IF(RECH_CATEGORIE=TRUE,IF((CATEG_VISEE=LISTES!$O$2),REFERENCEMENT_FACADE[[#This Row],[I]],
IF((CATEG_VISEE=LISTES!$O$3),REFERENCEMENT_FACADE[[#This Row],[II]],
IF((CATEG_VISEE=LISTES!$O$4),REFERENCEMENT_FACADE[[#This Row],[III]],
IF((CATEG_VISEE=LISTES!$O$5),REFERENCEMENT_FACADE[[#This Row],[IV]],"ERREUR")))),
REFERENCEMENT_FACADE[[#This Row],[I]]&amp;CHAR(10)&amp;REFERENCEMENT_FACADE[[#This Row],[II]]&amp;CHAR(10)&amp;REFERENCEMENT_FACADE[[#This Row],[III]]&amp;CHAR(10)&amp;REFERENCEMENT_FACADE[[#This Row],[IV]])</f>
        <v>4
2
1
1</v>
      </c>
      <c r="CJ111" s="48" t="str">
        <f>IF(RECH_CATEGORIE=TRUE,IF(OR(REFERENCEMENT_FACADE[[#This Row],[I]]="NC",REFERENCEMENT_FACADE[[#This Row],[II]]="NC",REFERENCEMENT_FACADE[[#This Row],[III]]="NC",REFERENCEMENT_FACADE[[#This Row],[IV]]="NC"),"ERREUR",IF(MID(ZONE_SIS_VISEE,1,1)&lt;=MID(REFERENCEMENT_FACADE[[#This Row],[IV]],1,1),REFERENCEMENT_FACADE[[#Headers],[IV]],IF(MID(ZONE_SIS_VISEE,1,1)&lt;=MID(REFERENCEMENT_FACADE[[#This Row],[III]],1,1),REFERENCEMENT_FACADE[[#Headers],[III]],IF(MID(ZONE_SIS_VISEE,1,1)&lt;=MID(REFERENCEMENT_FACADE[[#This Row],[II]],1,1),REFERENCEMENT_FACADE[[#Headers],[II]],IF(MID(ZONE_SIS_VISEE,1,1)&lt;=MID(REFERENCEMENT_FACADE[[#This Row],[I]],1,1),REFERENCEMENT_FACADE[[#Headers],[I]],""))))),
REFERENCEMENT_FACADE[[#Headers],[I]]&amp;CHAR(10)&amp;REFERENCEMENT_FACADE[[#Headers],[II]]&amp;CHAR(10)&amp;REFERENCEMENT_FACADE[[#Headers],[III]]&amp;CHAR(10)&amp;REFERENCEMENT_FACADE[[#Headers],[IV]])</f>
        <v>I
II
III
IV</v>
      </c>
      <c r="CK111" s="48" t="str">
        <f>CONCATENATE(IF(MID(REFERENCEMENT_FACADE[[#This Row],[Charpente bois (NF DTU 31.1)]],1,3)="oui",LISTES!$Q$2,""),IF(AND(MID(REFERENCEMENT_FACADE[[#This Row],[COB (NF DTU 31.2)]],1,3)="oui",MID(REFERENCEMENT_FACADE[[#This Row],[Charpente bois (NF DTU 31.1)]],1,3)="oui")," / ",""),IF(MID(REFERENCEMENT_FACADE[[#This Row],[COB (NF DTU 31.2)]],1,3)="oui",LISTES!$Q$3,""),IF(OR(AND(MID(REFERENCEMENT_FACADE[[#This Row],[COB (NF DTU 31.2)]],1,3)="oui",MID(REFERENCEMENT_FACADE[[#This Row],[FOB (NF DTU 31.4)]],1,3)="oui"),AND(MID(REFERENCEMENT_FACADE[[#This Row],[COB (NF DTU 31.2)]],1,3)="oui",MID(REFERENCEMENT_FACADE[[#This Row],[CLT (Sous AT/DTA)]],1,3)="oui"))," / ",""),IF(MID(REFERENCEMENT_FACADE[[#This Row],[FOB (NF DTU 31.4)]],1,3)="oui",LISTES!$Q$4,""),IF(AND(MID(REFERENCEMENT_FACADE[[#This Row],[CLT (Sous AT/DTA)]],1,3)="oui",MID(REFERENCEMENT_FACADE[[#This Row],[FOB (NF DTU 31.4)]],1,3)="oui")," / ",""),IF(MID(REFERENCEMENT_FACADE[[#This Row],[CLT (Sous AT/DTA)]],1,3)="oui",LISTES!$Q$7,IF(MID(REFERENCEMENT_FACADE[[#This Row],[FOB (Sous AT/DTA/ATEx)]],1,3)="oui",LISTES!$Q$5,"")))</f>
        <v>Charpente bois (NF DTU 31.1)</v>
      </c>
      <c r="CL111" s="48" t="str">
        <f>IF(AND(RECH_HAUTEUR=TRUE,HAUT_VISEE&lt;&gt;"",SITUA_VISEE&lt;&gt;""),IF(MID(SITUA_VISEE,1,1)="d",
IF(MID(REFERENCEMENT_FACADE[[#This Row],[≤ 50 m (situation d)]],1,3)="OUI","≤ 50 m",IF(MID(REFERENCEMENT_FACADE[[#This Row],[≤ 40 m (situation d)]],1,3)="OUI","≤ 40 m",IF(MID(REFERENCEMENT_FACADE[[#This Row],[≤ 36 m (situation d)]],1,3)="OUI","≤ 36 m",IF(MID(REFERENCEMENT_FACADE[[#This Row],[≤ 34 m (situation d)]],1,3)="OUI","≤ 34 m",IF(MID(REFERENCEMENT_FACADE[[#This Row],[≤ 28 m (situation d)]],1,3)="OUI","≤ 28 m",IF(MID(REFERENCEMENT_FACADE[[#This Row],[≤ 18 m (situation d)]],1,3)="OUI","≤ 18 m",IF(MID(REFERENCEMENT_FACADE[[#This Row],[≤ 15 m (situation d)]],1,3)="OUI","≤ 15 m",IF(MID(REFERENCEMENT_FACADE[[#This Row],[≤ 10 m (situation d)]],1,3)="OUI","≤ 10 m",IF(MID(REFERENCEMENT_FACADE[[#This Row],[≤ 9 m (situation d)]],1,3)="OUI","≤ 9 m",IF(MID(REFERENCEMENT_FACADE[[#This Row],[≤ 6 m (situation d)]],1,3)="OUI","≤ 6 m","")))))))))),
IF(MID(REFERENCEMENT_FACADE[[#This Row],[≤ 50 m (situation a à c)]],1,3)="OUI","≤ 50 m",IF(MID(REFERENCEMENT_FACADE[[#This Row],[≤ 40 m (situation a à c)]],1,3)="OUI","≤ 40 m",IF(MID(REFERENCEMENT_FACADE[[#This Row],[≤ 36 m (situation a à c)]],1,3)="OUI","≤ 36 m",IF(MID(REFERENCEMENT_FACADE[[#This Row],[≤ 34 m (situation a à c)]],1,3)="OUI","≤ 34 m",IF(MID(REFERENCEMENT_FACADE[[#This Row],[≤ 28 m (situation a à c)]],1,3)="OUI","≤ 28 m",IF(MID(REFERENCEMENT_FACADE[[#This Row],[≤ 18 m (situation a à c)]],1,3)="OUI","≤ 18 m",IF(MID(REFERENCEMENT_FACADE[[#This Row],[≤ 15 m (situation a à c)]],1,3)="OUI","≤ 15 m",IF(MID(REFERENCEMENT_FACADE[[#This Row],[≤ 10 m (situation a à c)]],1,3)="OUI","≤ 10 m",IF(MID(REFERENCEMENT_FACADE[[#This Row],[≤ 9 m (situation a à c)]],1,3)="OUI","≤ 9 m",IF(MID(REFERENCEMENT_FACADE[[#This Row],[≤ 6 m (situation a à c)]],1,3)="OUI","≤ 6 m",""))))))))))),
CONCATENATE(IF(MID(REFERENCEMENT_FACADE[[#This Row],[≤ 50 m (situation a à c)]],1,3)="OUI","(Situation a à c) h≤ 50 m"&amp;CHAR(10),IF(MID(REFERENCEMENT_FACADE[[#This Row],[≤ 40 m (situation a à c)]],1,3)="OUI","(Situation a à c) h≤ 40 m"&amp;CHAR(10),IF(MID(REFERENCEMENT_FACADE[[#This Row],[≤ 36 m (situation a à c)]],1,3)="OUI","(Situation a à c) h≤ 36 m"&amp;CHAR(10),IF(MID(REFERENCEMENT_FACADE[[#This Row],[≤ 34 m (situation a à c)]],1,3)="OUI","(Situation a à c) h≤ 34 m"&amp;CHAR(10),IF(MID(REFERENCEMENT_FACADE[[#This Row],[≤ 28 m (situation a à c)]],1,3)="OUI","(Situation a à c) h≤ 28 m"&amp;CHAR(10),IF(MID(REFERENCEMENT_FACADE[[#This Row],[≤ 18 m (situation a à c)]],1,3)="OUI","(Situation a à c) h≤ 18 m"&amp;CHAR(10),IF(MID(REFERENCEMENT_FACADE[[#This Row],[≤ 15 m (situation a à c)]],1,3)="OUI","(Situation a à c) h≤ 15 m"&amp;CHAR(10),IF(MID(REFERENCEMENT_FACADE[[#This Row],[≤ 10 m (situation a à c)]],1,3)="OUI","(Situation a à c) h≤ 10 m"&amp;CHAR(10),IF(MID(REFERENCEMENT_FACADE[[#This Row],[≤ 9 m (situation a à c)]],1,3)="OUI","(Situation a à c) h≤ 9 m"&amp;CHAR(10),IF(MID(REFERENCEMENT_FACADE[[#This Row],[≤ 6 m (situation a à c)]],1,3)="OUI","(Situation a à c) h≤ 6 m"&amp;CHAR(10),"")))))))))),IF(MID(REFERENCEMENT_FACADE[[#This Row],[≤ 50 m (situation d)]],1,3)="OUI","(Situation d) h≤ 50 m",IF(MID(REFERENCEMENT_FACADE[[#This Row],[≤ 40 m (situation d)]],1,3)="OUI","(Situation d) h≤ 40 m",IF(MID(REFERENCEMENT_FACADE[[#This Row],[≤ 36 m (situation d)]],1,3)="OUI","(Situation d) h≤ 36 m",IF(MID(REFERENCEMENT_FACADE[[#This Row],[≤ 34 m (situation d)]],1,3)="OUI","(Situation d) h≤ 34 m",IF(MID(REFERENCEMENT_FACADE[[#This Row],[≤ 28 m (situation d)]],1,3)="OUI","(Situation d) h≤ 28 m",IF(MID(REFERENCEMENT_FACADE[[#This Row],[≤ 18 m (situation d)]],1,3)="OUI","(Situation d) h≤ 18 m",IF(MID(REFERENCEMENT_FACADE[[#This Row],[≤ 15 m (situation d)]],1,3)="OUI","(Situation d) h≤ 15 m",IF(MID(REFERENCEMENT_FACADE[[#This Row],[≤ 10 m (situation d)]],1,3)="OUI","(Situation d) h≤ 10 m",IF(MID(REFERENCEMENT_FACADE[[#This Row],[≤ 9 m (situation d)]],1,3)="OUI","(Situation d) h≤ 9 m",IF(MID(REFERENCEMENT_FACADE[[#This Row],[≤ 6 m (situation d)]],1,3)="OUI","(Situation d) h≤ 6 m",""))))))))))))</f>
        <v>(Situation a à c) h≤ 10 m
(Situation d) h≤ 10 m</v>
      </c>
      <c r="CM111" s="48" t="str">
        <f>IF(OR(RECH_HAUTEUR=FALSE,HAUT_VISEE="",SITUA_VISEE=""),REFERENCEMENT_FACADE[[#This Row],[Cas où rien n''est sélectionné en hauteur]],
IF((HAUT_VISEE&lt;=6),IF(OR(MID(SITUA_VISEE,1,1)="a",MID(SITUA_VISEE,1,1)="b",MID(SITUA_VISEE,1,1)="c"),REFERENCEMENT_FACADE[[#This Row],[≤ 6 m (a à c)]],REFERENCEMENT_FACADE[[#This Row],[≤ 6 m (d)]]),
IF(AND(6&lt;HAUT_VISEE,HAUT_VISEE&lt;=9),IF(OR(MID(SITUA_VISEE,1,1)="a",MID(SITUA_VISEE,1,1)="b",MID(SITUA_VISEE,1,1)="c"),REFERENCEMENT_FACADE[[#This Row],[≤ 9 m (a à c)]],REFERENCEMENT_FACADE[[#This Row],[≤ 9 m (d)]]),
IF(AND(9&lt;HAUT_VISEE,HAUT_VISEE&lt;=10),IF(OR(MID(SITUA_VISEE,1,1)="a",MID(SITUA_VISEE,1,1)="b",MID(SITUA_VISEE,1,1)="c"),REFERENCEMENT_FACADE[[#This Row],[≤ 10 m (a à c)]],REFERENCEMENT_FACADE[[#This Row],[≤ 10 m (d)]]),
IF(AND(10&lt;HAUT_VISEE,HAUT_VISEE&lt;=18),IF(OR(MID(SITUA_VISEE,1,1)="a",MID(SITUA_VISEE,1,1)="b",MID(SITUA_VISEE,1,1)="c"),REFERENCEMENT_FACADE[[#This Row],[≤ 18 m (a à c)]],REFERENCEMENT_FACADE[[#This Row],[≤ 18 m (d)]]),
IF(AND(18&lt;HAUT_VISEE,HAUT_VISEE&lt;=28),IF(OR(MID(SITUA_VISEE,1,1)="a",MID(SITUA_VISEE,1,1)="b",MID(SITUA_VISEE,1,1)="c"),REFERENCEMENT_FACADE[[#This Row],[≤ 28 m (a à c)]],REFERENCEMENT_FACADE[[#This Row],[≤ 28 m (d)]]),
IF(AND(28&lt;HAUT_VISEE,HAUT_VISEE&lt;=34),IF(OR(MID(SITUA_VISEE,1,1)="a",MID(SITUA_VISEE,1,1)="b",MID(SITUA_VISEE,1,1)="c"),REFERENCEMENT_FACADE[[#This Row],[≤ 34 m (a à c)]],REFERENCEMENT_FACADE[[#This Row],[≤ 34 m (d)]]),
IF(AND(34&lt;HAUT_VISEE,HAUT_VISEE&lt;=36),IF(OR(MID(SITUA_VISEE,1,1)="a",MID(SITUA_VISEE,1,1)="b",MID(SITUA_VISEE,1,1)="c"),REFERENCEMENT_FACADE[[#This Row],[≤ 36 m (a à c)]],REFERENCEMENT_FACADE[[#This Row],[≤ 36 m (d)]]),
IF(AND(36&lt;HAUT_VISEE,HAUT_VISEE&lt;=40),IF(OR(MID(SITUA_VISEE,1,1)="a",MID(SITUA_VISEE,1,1)="b",MID(SITUA_VISEE,1,1)="c"),REFERENCEMENT_FACADE[[#This Row],[≤ 40 m (a à c)]],REFERENCEMENT_FACADE[[#This Row],[≤ 40 m (d)]]),
IF(AND(40&lt;HAUT_VISEE,HAUT_VISEE&lt;=50),IF(OR(MID(SITUA_VISEE,1,1)="a",MID(SITUA_VISEE,1,1)="b",MID(SITUA_VISEE,1,1)="c"),REFERENCEMENT_FACADE[[#This Row],[≤ 50 m (a à c)]],REFERENCEMENT_FACADE[[#This Row],[≤ 50 m (d)]])))))))))))</f>
        <v>Nb : Le critère de recherche par hauteur n'étant pas coché ou les données (hauteur ou situation) n'étant pas saisies, l'utilisateur est alerté qu'il peut exister des limites de hauteurs et des dispositions particulières données dans le référentiel technique du procédé qui ne sont pas affichées. 
Le logiciel peut les faire apparaitre, pour ce faire : 
 - la case de recherche en fonction de la hauteur doit être cochée ;
 - les données de hauteur ET de situation du bâtiment doivent être saisies.</v>
      </c>
      <c r="CN111" s="117">
        <f ca="1">REFERENCEMENT_FACADE[[#This Row],[VALIDITE]]</f>
        <v>1</v>
      </c>
      <c r="CO111" s="48">
        <f>IF(RECH_SUPPORT=TRUE,IF(MID(REFERENCEMENT_FACADE[[#This Row],[Colonne support visé]],1,3)="OUI",1,IF(OR(MID(REFERENCEMENT_FACADE[[#This Row],[Colonne support visé]],1,3)="non",MID(REFERENCEMENT_FACADE[[#This Row],[Colonne support visé]],1,2)="SO"),0,0)),1)</f>
        <v>1</v>
      </c>
      <c r="CP111" s="48">
        <f>IF(RECH_HAUTEUR=FALSE,1,IF(AND(MID(REFERENCEMENT_FACADE[[#This Row],[Colonne situation visé]],1,3)="oui",HAUT_VISEE&lt;=REFERENCEMENT_FACADE[[#This Row],[LIMITATION DE HAUTEUR DE FACADE]],HAUT_VISEE&lt;&gt;"",SITUA_VISEE&lt;&gt;""),1,IF(MID(REFERENCEMENT_FACADE[[#This Row],[Colonne situation visé]],1,3)="non",0,"ERREUR")))</f>
        <v>1</v>
      </c>
      <c r="CQ111" s="48">
        <f>IF(RECH_CATEGORIE=FALSE,1,IF(REFERENCEMENT_FACADE[[#This Row],[Colonne catégorie visée]]="ERREUR",0,IF(AND(RECH_CATEGORIE=TRUE,MATCH(VALUE(LEFT(REFERENCEMENT_FACADE[[#This Row],[Colonne zone visée]],1)),LISTE_ZONE_SISMIQUE,0)&gt;=MATCH(ZONE_SIS_VISEE,LISTE_ZONE_SISMIQUE,0),MATCH(REFERENCEMENT_FACADE[[#This Row],[Colonne catégorie visée]],LISTE_CATEGORIE_BATIMENT,0)&gt;=MATCH(CATEG_VISEE,LISTE_CATEGORIE_BATIMENT,0)),1,0)))</f>
        <v>1</v>
      </c>
      <c r="CR111" s="48">
        <f ca="1">IF(REFERENCEMENT_FACADE[[#This Row],[Eligibilité procédé]]&lt;&gt;0,COUNTIF(REFERENCEMENT_FACADE[Eligibilité procédé],"&lt;="&amp;REFERENCEMENT_FACADE[[#This Row],[Eligibilité procédé]])-COUNTIF(REFERENCEMENT_FACADE[Eligibilité procédé],"=0"),ROWS(REFERENCEMENT_FACADE[Ordre]))</f>
        <v>88</v>
      </c>
      <c r="CS111" s="48">
        <f ca="1">IF(COUNTIF((REFERENCEMENT_FACADE[[#This Row],[Validité]:[zone de simicité]]),"&lt;&gt;"&amp;"")=SUM(REFERENCEMENT_FACADE[[#This Row],[Validité]:[zone de simicité]]),ROW(REFERENCEMENT_FACADE[[#This Row],[zone de simicité]]),"")</f>
        <v>111</v>
      </c>
      <c r="CT111" s="48" t="str">
        <f>CONCATENATE(REFERENCEMENT_FACADE[[#This Row],[TYPE DE DOCUMENT DE REFERENCE]]," ",REFERENCEMENT_FACADE[[#This Row],[REF]]," du procédé ",REFERENCEMENT_FACADE[[#This Row],[NOM COMMERCIAL DU PROCEDE]]," : vise la pose sur : ",IF(MID(REFERENCEMENT_FACADE[[#This Row],[COB (NF DTU 31.2)]],1,3)="OUI","COB (NF DTU 31.2) ; ",""),IF(MID(REFERENCEMENT_FACADE[[#This Row],[CLT (Sous AT/DTA)]],1,3)="OUI","CLT (Sous AT/DTA)) ; ",""),IF(MID(REFERENCEMENT_FACADE[[#This Row],[FOB (NF DTU 31.4)]],1,3)="OUI","FOB (NF DTU 31.4) ; ",""),IF(MID(REFERENCEMENT_FACADE[[#This Row],[FOB (Sous AT/DTA/ATEx)]],1,3)="OUI","FOB (Sous AT/DTA/ATEx) ; ",""),"pour une hauteur max de ",REFERENCEMENT_FACADE[[#This Row],[LIMITATION DE HAUTEUR DE FACADE]],"m")</f>
        <v>Avis Technique 2.2/14-1625_V4 du procédé ROCKBARDAGE : vise la pose sur : pour une hauteur max de 10m</v>
      </c>
    </row>
    <row r="112" spans="1:98" s="5" customFormat="1" ht="216" x14ac:dyDescent="0.3">
      <c r="A112" s="141">
        <v>45085</v>
      </c>
      <c r="B112" s="43" t="s">
        <v>120</v>
      </c>
      <c r="C112" s="125" t="s">
        <v>1579</v>
      </c>
      <c r="D112" s="43" t="s">
        <v>1168</v>
      </c>
      <c r="E112" s="43" t="s">
        <v>1168</v>
      </c>
      <c r="F112" s="43" t="s">
        <v>1043</v>
      </c>
      <c r="G112" s="44" t="s">
        <v>1494</v>
      </c>
      <c r="H112" s="52" t="s">
        <v>27</v>
      </c>
      <c r="I112" s="82" t="s">
        <v>10</v>
      </c>
      <c r="J112" s="39" t="s">
        <v>10</v>
      </c>
      <c r="K112" s="39" t="s">
        <v>10</v>
      </c>
      <c r="L112" s="68" t="str">
        <f>IF(REFERENCEMENT_FACADE[[#This Row],[Charpente bois (NF DTU 31.1)]]="OUI","SO",IF(OR(REFERENCEMENT_FACADE[[#This Row],[FOB (Sous AT/DTA/ATEx)]]="OUI",REFERENCEMENT_FACADE[[#This Row],[FOB (NF DTU 31.4)]]="OUI"),"OUI","SO"))</f>
        <v>SO</v>
      </c>
      <c r="M112" s="65" t="s">
        <v>9</v>
      </c>
      <c r="N112" s="42" t="s">
        <v>9</v>
      </c>
      <c r="O112" s="43" t="s">
        <v>9</v>
      </c>
      <c r="P112" s="43" t="s">
        <v>9</v>
      </c>
      <c r="Q112" s="43" t="s">
        <v>9</v>
      </c>
      <c r="R112" s="43" t="s">
        <v>9</v>
      </c>
      <c r="S112" s="43" t="s">
        <v>9</v>
      </c>
      <c r="T112" s="43" t="s">
        <v>9</v>
      </c>
      <c r="U112" s="43" t="s">
        <v>9</v>
      </c>
      <c r="V112" s="43" t="s">
        <v>9</v>
      </c>
      <c r="W112" s="44" t="s">
        <v>9</v>
      </c>
      <c r="X112" s="45" t="s">
        <v>9</v>
      </c>
      <c r="Y112" s="43" t="s">
        <v>9</v>
      </c>
      <c r="Z112" s="43" t="s">
        <v>9</v>
      </c>
      <c r="AA112" s="43" t="s">
        <v>9</v>
      </c>
      <c r="AB112" s="43" t="s">
        <v>9</v>
      </c>
      <c r="AC112" s="43" t="s">
        <v>9</v>
      </c>
      <c r="AD112" s="43" t="s">
        <v>10</v>
      </c>
      <c r="AE112" s="43" t="s">
        <v>10</v>
      </c>
      <c r="AF112" s="43" t="s">
        <v>10</v>
      </c>
      <c r="AG112" s="44" t="s">
        <v>10</v>
      </c>
      <c r="AH112" s="163" t="s">
        <v>1231</v>
      </c>
      <c r="AI112" s="164"/>
      <c r="AJ112" s="120" t="s">
        <v>1716</v>
      </c>
      <c r="AK112" s="120" t="s">
        <v>1716</v>
      </c>
      <c r="AL112" s="120" t="s">
        <v>1716</v>
      </c>
      <c r="AM112" s="120" t="s">
        <v>1716</v>
      </c>
      <c r="AN112" s="120" t="s">
        <v>1716</v>
      </c>
      <c r="AO112" s="120" t="s">
        <v>1716</v>
      </c>
      <c r="AP112" s="120" t="s">
        <v>1716</v>
      </c>
      <c r="AQ112" s="120" t="s">
        <v>1716</v>
      </c>
      <c r="AR112" s="120" t="s">
        <v>1716</v>
      </c>
      <c r="AS112" s="120" t="s">
        <v>1716</v>
      </c>
      <c r="AT112" s="120" t="s">
        <v>1716</v>
      </c>
      <c r="AU112" s="120" t="s">
        <v>1716</v>
      </c>
      <c r="AV112" s="120" t="s">
        <v>1716</v>
      </c>
      <c r="AW112" s="120" t="s">
        <v>1716</v>
      </c>
      <c r="AX112" s="120" t="s">
        <v>1716</v>
      </c>
      <c r="AY112" s="120" t="s">
        <v>1716</v>
      </c>
      <c r="AZ112" s="83"/>
      <c r="BA112" s="83"/>
      <c r="BB112" s="83"/>
      <c r="BC112" s="83"/>
      <c r="BD112" s="84" t="s">
        <v>1408</v>
      </c>
      <c r="BE112" s="42">
        <v>4</v>
      </c>
      <c r="BF112" s="43">
        <v>2</v>
      </c>
      <c r="BG112" s="43">
        <v>1</v>
      </c>
      <c r="BH112" s="43">
        <v>1</v>
      </c>
      <c r="BI112" s="84"/>
      <c r="BJ112" s="40" t="s">
        <v>1394</v>
      </c>
      <c r="BK112" s="158"/>
      <c r="BL112" s="42">
        <v>1</v>
      </c>
      <c r="BM112" s="43" t="s">
        <v>978</v>
      </c>
      <c r="BN112" s="43" t="s">
        <v>505</v>
      </c>
      <c r="BO112" s="43" t="s">
        <v>960</v>
      </c>
      <c r="BP112" s="81"/>
      <c r="BQ112" s="81">
        <v>44994</v>
      </c>
      <c r="BR112" s="81">
        <v>45544</v>
      </c>
      <c r="BS112" s="123">
        <f ca="1">+(REFERENCEMENT_FACADE[[#This Row],[AVIS LIMITE AU / VALIDITE]]&gt;=TODAY())*1</f>
        <v>1</v>
      </c>
      <c r="BT112" s="81" t="s">
        <v>28</v>
      </c>
      <c r="BU112" s="43" t="str">
        <f ca="1">IF(REFERENCEMENT_FACADE[[#This Row],[ -&gt; AT/DTA : Sur liste verte C2p (OUI/NON)
-&gt; ATex (Avis favorable / Avis défavorable)
-&gt; Autre : SO]]&lt;&gt;"",IF(AND(OR(REFERENCEMENT_FACADE[[#This Row],[ -&gt; AT/DTA : Sur liste verte C2p (OUI/NON)
-&gt; ATex (Avis favorable / Avis défavorable)
-&gt; Autre : SO]]="OUI",REFERENCEMENT_FACADE[[#This Row],[ -&gt; AT/DTA : Sur liste verte C2p (OUI/NON)
-&gt; ATex (Avis favorable / Avis défavorable)
-&gt; Autre : SO]]="FAVORABLE",REFERENCEMENT_FACADE[[#This Row],[ -&gt; AT/DTA : Sur liste verte C2p (OUI/NON)
-&gt; ATex (Avis favorable / Avis défavorable)
-&gt; Autre : SO]]="SO
(DTU)",REFERENCEMENT_FACADE[[#This Row],[ -&gt; AT/DTA : Sur liste verte C2p (OUI/NON)
-&gt; ATex (Avis favorable / Avis défavorable)
-&gt; Autre : SO]]="SO 
(RECO -RAGE)",REFERENCEMENT_FACADE[[#This Row],[ -&gt; AT/DTA : Sur liste verte C2p (OUI/NON)
-&gt; ATex (Avis favorable / Avis défavorable)
-&gt; Autre : SO]]="OUI AVEC UN SUIVI DU RETOUR D'EXPERIENCE",
REFERENCEMENT_FACADE[[#This Row],[ -&gt; AT/DTA : Sur liste verte C2p (OUI/NON)
-&gt; ATex (Avis favorable / Avis défavorable)
-&gt; Autre : SO]]="SO 
(RP)"),REFERENCEMENT_FACADE[[#This Row],[VALIDITE]]=1),"TC",IF(REFERENCEMENT_FACADE[[#This Row],[VALIDITE]]=0,"TNC"&amp;CHAR(10)&amp;"(L'évaluation technique n'est plus valide)",IF(REFERENCEMENT_FACADE[[#This Row],[TYPE DE DOCUMENT DE REFERENCE]]="Appréciation Technique de Transition","TNC"&amp;CHAR(10)&amp;"(Les Appréciations Techniques de Transition ne sont pas reconnues en technique courante)",IF(REFERENCEMENT_FACADE[[#This Row],[ -&gt; AT/DTA : Sur liste verte C2p (OUI/NON)
-&gt; ATex (Avis favorable / Avis défavorable)
-&gt; Autre : SO]]="NON (EVALUATION RECENTE)","TNC"&amp;CHAR(10)&amp;"(Non sur liste verte de la C2p à date de référencement / EVALUATION RECENTE)","TNC"&amp;CHAR(10)&amp;"(N'est pas sur liste verte de la C2p à date du référencement)")))))</f>
        <v>TC</v>
      </c>
      <c r="BV112" s="44" t="s">
        <v>1386</v>
      </c>
      <c r="BW112" s="42" t="s">
        <v>1167</v>
      </c>
      <c r="BX112" s="43" t="s">
        <v>659</v>
      </c>
      <c r="BY112" s="44"/>
      <c r="BZ112" s="58"/>
      <c r="CA112" s="134" t="s">
        <v>1074</v>
      </c>
      <c r="CB112" s="140"/>
      <c r="CC112" s="48" t="str">
        <f>IF(OR(REFERENCEMENT_FACADE[[#This Row],[TYPE DE DOCUMENT DE REFERENCE]]="Document Technique d'Application (DTA)",REFERENCEMENT_FACADE[[#This Row],[TYPE DE DOCUMENT DE REFERENCE]]="Avis Technique"),CONCATENATE("https://evaluation.cstb.fr/fr/avis-technique/detail/",SUBSTITUTE(REFERENCEMENT_FACADE[[#This Row],[REF]],"/","-"),"/"),IF(REFERENCEMENT_FACADE[[#This Row],[TYPE DE DOCUMENT DE REFERENCE]]=("Appréciation Technique d'Expérimentation (ATEx cas a)"),CONCATENATE("https://evaluation.cstb.fr/fr/appreciation-technique-expertise-atex/detail/",SUBSTITUTE(REFERENCEMENT_FACADE[[#This Row],[REF]],"_","-"),"/"),CONCATENATE("https://evaluation.cstb.fr/fr/appreciation-technique-transition-att/download/att-",SUBSTITUTE(SUBSTITUTE(REFERENCEMENT_FACADE[[#This Row],[REF]],"/","-"),"_","-"),"/")))</f>
        <v>https://evaluation.cstb.fr/fr/appreciation-technique-expertise-atex/detail/2886-v2/</v>
      </c>
      <c r="CD112" s="48" t="s">
        <v>1166</v>
      </c>
      <c r="CE112" s="48" t="str">
        <f>CONCATENATE(IF(REFERENCEMENT_FACADE[[#This Row],[Ancienne version]]=""," ",CONCATENATE(IF(OR(REFERENCEMENT_FACADE[[#This Row],[TYPE DE DOCUMENT DE REFERENCE]]="Avis Technique",REFERENCEMENT_FACADE[[#This Row],[TYPE DE DOCUMENT DE REFERENCE]]="ATEx"),"L'","Le "),REFERENCEMENT_FACADE[[#This Row],[TYPE DE DOCUMENT DE REFERENCE]]," n°",REFERENCEMENT_FACADE[[#This Row],[REF]]," annule et remplace ",IF(OR(REFERENCEMENT_FACADE[[#This Row],[TYPE DE DOCUMENT DE REFERENCE]]="Avis Technique",REFERENCEMENT_FACADE[[#This Row],[TYPE DE DOCUMENT DE REFERENCE]]="ATEx"),"l' ","le "),REFERENCEMENT_FACADE[[#This Row],[TYPE DE DOCUMENT DE REFERENCE]]," n° ",REFERENCEMENT_FACADE[[#This Row],[Ancienne version]])),
IF(AND(REFERENCEMENT_FACADE[[#This Row],[Ancienne version]]&lt;&gt;"",REFERENCEMENT_FACADE[[#This Row],[ -&gt; AT/DTA : Sur liste verte C2p (OUI/NON)
-&gt; ATex (Avis favorable / Avis défavorable)
-&gt; Autre : SO]]="OUI"),CHAR(10),""),
IF(REFERENCEMENT_FACADE[[#This Row],[ -&gt; AT/DTA : Sur liste verte C2p (OUI/NON)
-&gt; ATex (Avis favorable / Avis défavorable)
-&gt; Autre : SO]]="OUI","Sur liste verte de la C2p à la date du référencement",""))</f>
        <v>Le Appréciation Technique d'Expérimentation (ATEx cas a) n°2886_v2 annule et remplace le Appréciation Technique d'Expérimentation (ATEx cas a) n° 2886_v1</v>
      </c>
      <c r="CF112" s="48" t="str">
        <f>IF((SUPP_VISE=LISTES!$Q$2),REFERENCEMENT_FACADE[[#This Row],[Charpente bois (NF DTU 31.1)]],
IF((SUPP_VISE=LISTES!$Q$3),REFERENCEMENT_FACADE[[#This Row],[COB (NF DTU 31.2)]],
IF((SUPP_VISE=LISTES!$Q$4),REFERENCEMENT_FACADE[[#This Row],[FOB (NF DTU 31.4)]],
IF((SUPP_VISE=LISTES!$Q$5),REFERENCEMENT_FACADE[[#This Row],[FOB (Sous AT/DTA/ATEx)]],
IF((SUPP_VISE=LISTES!$Q$6),REFERENCEMENT_FACADE[[#This Row],[FOB (NF DTU 31.4 et/ou Sous AT/DTA/Atex)]],
IF((SUPP_VISE=LISTES!$Q$7),REFERENCEMENT_FACADE[[#This Row],[CLT (Sous AT/DTA)]],"ERREUR"))))))</f>
        <v>ERREUR</v>
      </c>
      <c r="CG112" s="48" t="str">
        <f>IF((HAUT_VISEE&lt;=6),IF(OR(MID(SITUA_VISEE,1,1)="a",MID(SITUA_VISEE,1,1)="b",MID(SITUA_VISEE,1,1)="c"),REFERENCEMENT_FACADE[[#This Row],[≤ 6 m (situation a à c)]],REFERENCEMENT_FACADE[[#This Row],[≤ 6 m (situation d)]]),
IF(AND(6&lt;HAUT_VISEE,HAUT_VISEE&lt;=9),IF(OR(MID(SITUA_VISEE,1,1)="a",MID(SITUA_VISEE,1,1)="b",MID(SITUA_VISEE,1,1)="c"),REFERENCEMENT_FACADE[[#This Row],[≤ 9 m (situation a à c)]],REFERENCEMENT_FACADE[[#This Row],[≤ 9 m (situation d)]]),
IF(AND(9&lt;HAUT_VISEE,HAUT_VISEE&lt;=10),IF(OR(MID(SITUA_VISEE,1,1)="a",MID(SITUA_VISEE,1,1)="b",MID(SITUA_VISEE,1,1)="c"),REFERENCEMENT_FACADE[[#This Row],[≤ 10 m (situation a à c)]],REFERENCEMENT_FACADE[[#This Row],[≤ 10 m (situation d)]]),
IF(AND(10&lt;HAUT_VISEE,HAUT_VISEE&lt;=18),IF(OR(MID(SITUA_VISEE,1,1)="a",MID(SITUA_VISEE,1,1)="b",MID(SITUA_VISEE,1,1)="c"),REFERENCEMENT_FACADE[[#This Row],[≤ 15 m (situation a à c)]],REFERENCEMENT_FACADE[[#This Row],[≤ 15 m (situation d)]]),
IF(AND(10&lt;HAUT_VISEE,HAUT_VISEE&lt;=18),IF(OR(MID(SITUA_VISEE,1,1)="a",MID(SITUA_VISEE,1,1)="b",MID(SITUA_VISEE,1,1)="c"),REFERENCEMENT_FACADE[[#This Row],[≤ 18 m (situation a à c)]],REFERENCEMENT_FACADE[[#This Row],[≤ 18 m (situation d)]]),
IF(AND(18&lt;HAUT_VISEE,HAUT_VISEE&lt;=28),IF(OR(MID(SITUA_VISEE,1,1)="a",MID(SITUA_VISEE,1,1)="b",MID(SITUA_VISEE,1,1)="c"),REFERENCEMENT_FACADE[[#This Row],[≤ 28 m (situation a à c)]],REFERENCEMENT_FACADE[[#This Row],[≤ 28 m (situation d)]]),
IF(AND(28&lt;HAUT_VISEE,HAUT_VISEE&lt;=34),IF(OR(MID(SITUA_VISEE,1,1)="a",MID(SITUA_VISEE,1,1)="b",MID(SITUA_VISEE,1,1)="c"),REFERENCEMENT_FACADE[[#This Row],[≤ 34 m (situation a à c)]],REFERENCEMENT_FACADE[[#This Row],[≤ 34 m (situation d)]]),
IF(AND(34&lt;HAUT_VISEE,HAUT_VISEE&lt;=36),IF(OR(MID(SITUA_VISEE,1,1)="a",MID(SITUA_VISEE,1,1)="b",MID(SITUA_VISEE,1,1)="c"),REFERENCEMENT_FACADE[[#This Row],[≤ 36 m (situation a à c)]],REFERENCEMENT_FACADE[[#This Row],[≤ 36 m (situation d)]]),
IF(AND(36&lt;HAUT_VISEE,HAUT_VISEE&lt;=40),IF(OR(MID(SITUA_VISEE,1,1)="a",MID(SITUA_VISEE,1,1)="b",MID(SITUA_VISEE,1,1)="c"),REFERENCEMENT_FACADE[[#This Row],[≤ 40 m (situation a à c)]],REFERENCEMENT_FACADE[[#This Row],[≤ 40 m (situation d)]]),
IF(AND(40&lt;HAUT_VISEE,HAUT_VISEE&lt;=50),IF(OR(MID(SITUA_VISEE,1,1)="a",MID(SITUA_VISEE,1,1)="b",MID(SITUA_VISEE,1,1)="c"),REFERENCEMENT_FACADE[[#This Row],[≤ 50 m (situation a à c)]],REFERENCEMENT_FACADE[[#This Row],[≤ 50 m (situation d)]]),"ERREUR"))))))))))</f>
        <v>OUI</v>
      </c>
      <c r="CH112" s="48">
        <f>IF(MID(SITUA_VISEE,1,1)="d",
IF(MID(REFERENCEMENT_FACADE[[#This Row],[≤ 50 m (situation d)]],1,3)="OUI",50,IF(MID(REFERENCEMENT_FACADE[[#This Row],[≤ 40 m (situation d)]],1,3)="OUI",40,IF(MID(REFERENCEMENT_FACADE[[#This Row],[≤ 36 m (situation d)]],1,3)="OUI",36,IF(MID(REFERENCEMENT_FACADE[[#This Row],[≤ 34 m (situation d)]],1,3)="OUI",34,IF(MID(REFERENCEMENT_FACADE[[#This Row],[≤ 28 m (situation d)]],1,3)="OUI",28,IF(MID(REFERENCEMENT_FACADE[[#This Row],[≤ 18 m (situation d)]],1,3)="OUI",18,IF(MID(REFERENCEMENT_FACADE[[#This Row],[≤ 15 m (situation d)]],1,3)="OUI",15,IF(MID(REFERENCEMENT_FACADE[[#This Row],[≤ 10 m (situation d)]],1,3)="OUI",10,IF(MID(REFERENCEMENT_FACADE[[#This Row],[≤ 9 m (situation d)]],1,3)="OUI",9,IF(MID(REFERENCEMENT_FACADE[[#This Row],[≤ 6 m (situation d)]],1,3)="OUI",6,"")))))))))),
IF(MID(REFERENCEMENT_FACADE[[#This Row],[≤ 50 m (situation a à c)]],1,3)="OUI",50,IF(MID(REFERENCEMENT_FACADE[[#This Row],[≤ 40 m (situation a à c)]],1,3)="OUI",40,IF(MID(REFERENCEMENT_FACADE[[#This Row],[≤ 36 m (situation a à c)]],1,3)="OUI",36,IF(MID(REFERENCEMENT_FACADE[[#This Row],[≤ 34 m (situation a à c)]],1,3)="OUI",34,IF(MID(REFERENCEMENT_FACADE[[#This Row],[≤ 28 m (situation a à c)]],1,3)="OUI",28,IF(MID(REFERENCEMENT_FACADE[[#This Row],[≤ 18 m (situation a à c)]],1,3)="OUI",18,IF(MID(REFERENCEMENT_FACADE[[#This Row],[≤ 15 m (situation a à c)]],1,3)="OUI",15,IF(MID(REFERENCEMENT_FACADE[[#This Row],[≤ 10 m (situation a à c)]],1,3)="OUI",10,IF(MID(REFERENCEMENT_FACADE[[#This Row],[≤ 9 m (situation a à c)]],1,3)="OUI",9,IF(MID(REFERENCEMENT_FACADE[[#This Row],[≤ 6 m (situation a à c)]],1,3)="OUI",6,"")))))))))))</f>
        <v>50</v>
      </c>
      <c r="CI112" s="48" t="str">
        <f>IF(RECH_CATEGORIE=TRUE,IF((CATEG_VISEE=LISTES!$O$2),REFERENCEMENT_FACADE[[#This Row],[I]],
IF((CATEG_VISEE=LISTES!$O$3),REFERENCEMENT_FACADE[[#This Row],[II]],
IF((CATEG_VISEE=LISTES!$O$4),REFERENCEMENT_FACADE[[#This Row],[III]],
IF((CATEG_VISEE=LISTES!$O$5),REFERENCEMENT_FACADE[[#This Row],[IV]],"ERREUR")))),
REFERENCEMENT_FACADE[[#This Row],[I]]&amp;CHAR(10)&amp;REFERENCEMENT_FACADE[[#This Row],[II]]&amp;CHAR(10)&amp;REFERENCEMENT_FACADE[[#This Row],[III]]&amp;CHAR(10)&amp;REFERENCEMENT_FACADE[[#This Row],[IV]])</f>
        <v>4
2
1
1</v>
      </c>
      <c r="CJ112" s="48" t="str">
        <f>IF(RECH_CATEGORIE=TRUE,IF(OR(REFERENCEMENT_FACADE[[#This Row],[I]]="NC",REFERENCEMENT_FACADE[[#This Row],[II]]="NC",REFERENCEMENT_FACADE[[#This Row],[III]]="NC",REFERENCEMENT_FACADE[[#This Row],[IV]]="NC"),"ERREUR",IF(MID(ZONE_SIS_VISEE,1,1)&lt;=MID(REFERENCEMENT_FACADE[[#This Row],[IV]],1,1),REFERENCEMENT_FACADE[[#Headers],[IV]],IF(MID(ZONE_SIS_VISEE,1,1)&lt;=MID(REFERENCEMENT_FACADE[[#This Row],[III]],1,1),REFERENCEMENT_FACADE[[#Headers],[III]],IF(MID(ZONE_SIS_VISEE,1,1)&lt;=MID(REFERENCEMENT_FACADE[[#This Row],[II]],1,1),REFERENCEMENT_FACADE[[#Headers],[II]],IF(MID(ZONE_SIS_VISEE,1,1)&lt;=MID(REFERENCEMENT_FACADE[[#This Row],[I]],1,1),REFERENCEMENT_FACADE[[#Headers],[I]],""))))),
REFERENCEMENT_FACADE[[#Headers],[I]]&amp;CHAR(10)&amp;REFERENCEMENT_FACADE[[#Headers],[II]]&amp;CHAR(10)&amp;REFERENCEMENT_FACADE[[#Headers],[III]]&amp;CHAR(10)&amp;REFERENCEMENT_FACADE[[#Headers],[IV]])</f>
        <v>I
II
III
IV</v>
      </c>
      <c r="CK112" s="48" t="str">
        <f>CONCATENATE(IF(MID(REFERENCEMENT_FACADE[[#This Row],[Charpente bois (NF DTU 31.1)]],1,3)="oui",LISTES!$Q$2,""),IF(AND(MID(REFERENCEMENT_FACADE[[#This Row],[COB (NF DTU 31.2)]],1,3)="oui",MID(REFERENCEMENT_FACADE[[#This Row],[Charpente bois (NF DTU 31.1)]],1,3)="oui")," / ",""),IF(MID(REFERENCEMENT_FACADE[[#This Row],[COB (NF DTU 31.2)]],1,3)="oui",LISTES!$Q$3,""),IF(OR(AND(MID(REFERENCEMENT_FACADE[[#This Row],[COB (NF DTU 31.2)]],1,3)="oui",MID(REFERENCEMENT_FACADE[[#This Row],[FOB (NF DTU 31.4)]],1,3)="oui"),AND(MID(REFERENCEMENT_FACADE[[#This Row],[COB (NF DTU 31.2)]],1,3)="oui",MID(REFERENCEMENT_FACADE[[#This Row],[CLT (Sous AT/DTA)]],1,3)="oui"))," / ",""),IF(MID(REFERENCEMENT_FACADE[[#This Row],[FOB (NF DTU 31.4)]],1,3)="oui",LISTES!$Q$4,""),IF(AND(MID(REFERENCEMENT_FACADE[[#This Row],[CLT (Sous AT/DTA)]],1,3)="oui",MID(REFERENCEMENT_FACADE[[#This Row],[FOB (NF DTU 31.4)]],1,3)="oui")," / ",""),IF(MID(REFERENCEMENT_FACADE[[#This Row],[CLT (Sous AT/DTA)]],1,3)="oui",LISTES!$Q$7,IF(MID(REFERENCEMENT_FACADE[[#This Row],[FOB (Sous AT/DTA/ATEx)]],1,3)="oui",LISTES!$Q$5,"")))</f>
        <v>CLT (Sous AT/DTA)</v>
      </c>
      <c r="CL112" s="48" t="str">
        <f>IF(AND(RECH_HAUTEUR=TRUE,HAUT_VISEE&lt;&gt;"",SITUA_VISEE&lt;&gt;""),IF(MID(SITUA_VISEE,1,1)="d",
IF(MID(REFERENCEMENT_FACADE[[#This Row],[≤ 50 m (situation d)]],1,3)="OUI","≤ 50 m",IF(MID(REFERENCEMENT_FACADE[[#This Row],[≤ 40 m (situation d)]],1,3)="OUI","≤ 40 m",IF(MID(REFERENCEMENT_FACADE[[#This Row],[≤ 36 m (situation d)]],1,3)="OUI","≤ 36 m",IF(MID(REFERENCEMENT_FACADE[[#This Row],[≤ 34 m (situation d)]],1,3)="OUI","≤ 34 m",IF(MID(REFERENCEMENT_FACADE[[#This Row],[≤ 28 m (situation d)]],1,3)="OUI","≤ 28 m",IF(MID(REFERENCEMENT_FACADE[[#This Row],[≤ 18 m (situation d)]],1,3)="OUI","≤ 18 m",IF(MID(REFERENCEMENT_FACADE[[#This Row],[≤ 15 m (situation d)]],1,3)="OUI","≤ 15 m",IF(MID(REFERENCEMENT_FACADE[[#This Row],[≤ 10 m (situation d)]],1,3)="OUI","≤ 10 m",IF(MID(REFERENCEMENT_FACADE[[#This Row],[≤ 9 m (situation d)]],1,3)="OUI","≤ 9 m",IF(MID(REFERENCEMENT_FACADE[[#This Row],[≤ 6 m (situation d)]],1,3)="OUI","≤ 6 m","")))))))))),
IF(MID(REFERENCEMENT_FACADE[[#This Row],[≤ 50 m (situation a à c)]],1,3)="OUI","≤ 50 m",IF(MID(REFERENCEMENT_FACADE[[#This Row],[≤ 40 m (situation a à c)]],1,3)="OUI","≤ 40 m",IF(MID(REFERENCEMENT_FACADE[[#This Row],[≤ 36 m (situation a à c)]],1,3)="OUI","≤ 36 m",IF(MID(REFERENCEMENT_FACADE[[#This Row],[≤ 34 m (situation a à c)]],1,3)="OUI","≤ 34 m",IF(MID(REFERENCEMENT_FACADE[[#This Row],[≤ 28 m (situation a à c)]],1,3)="OUI","≤ 28 m",IF(MID(REFERENCEMENT_FACADE[[#This Row],[≤ 18 m (situation a à c)]],1,3)="OUI","≤ 18 m",IF(MID(REFERENCEMENT_FACADE[[#This Row],[≤ 15 m (situation a à c)]],1,3)="OUI","≤ 15 m",IF(MID(REFERENCEMENT_FACADE[[#This Row],[≤ 10 m (situation a à c)]],1,3)="OUI","≤ 10 m",IF(MID(REFERENCEMENT_FACADE[[#This Row],[≤ 9 m (situation a à c)]],1,3)="OUI","≤ 9 m",IF(MID(REFERENCEMENT_FACADE[[#This Row],[≤ 6 m (situation a à c)]],1,3)="OUI","≤ 6 m",""))))))))))),
CONCATENATE(IF(MID(REFERENCEMENT_FACADE[[#This Row],[≤ 50 m (situation a à c)]],1,3)="OUI","(Situation a à c) h≤ 50 m"&amp;CHAR(10),IF(MID(REFERENCEMENT_FACADE[[#This Row],[≤ 40 m (situation a à c)]],1,3)="OUI","(Situation a à c) h≤ 40 m"&amp;CHAR(10),IF(MID(REFERENCEMENT_FACADE[[#This Row],[≤ 36 m (situation a à c)]],1,3)="OUI","(Situation a à c) h≤ 36 m"&amp;CHAR(10),IF(MID(REFERENCEMENT_FACADE[[#This Row],[≤ 34 m (situation a à c)]],1,3)="OUI","(Situation a à c) h≤ 34 m"&amp;CHAR(10),IF(MID(REFERENCEMENT_FACADE[[#This Row],[≤ 28 m (situation a à c)]],1,3)="OUI","(Situation a à c) h≤ 28 m"&amp;CHAR(10),IF(MID(REFERENCEMENT_FACADE[[#This Row],[≤ 18 m (situation a à c)]],1,3)="OUI","(Situation a à c) h≤ 18 m"&amp;CHAR(10),IF(MID(REFERENCEMENT_FACADE[[#This Row],[≤ 15 m (situation a à c)]],1,3)="OUI","(Situation a à c) h≤ 15 m"&amp;CHAR(10),IF(MID(REFERENCEMENT_FACADE[[#This Row],[≤ 10 m (situation a à c)]],1,3)="OUI","(Situation a à c) h≤ 10 m"&amp;CHAR(10),IF(MID(REFERENCEMENT_FACADE[[#This Row],[≤ 9 m (situation a à c)]],1,3)="OUI","(Situation a à c) h≤ 9 m"&amp;CHAR(10),IF(MID(REFERENCEMENT_FACADE[[#This Row],[≤ 6 m (situation a à c)]],1,3)="OUI","(Situation a à c) h≤ 6 m"&amp;CHAR(10),"")))))))))),IF(MID(REFERENCEMENT_FACADE[[#This Row],[≤ 50 m (situation d)]],1,3)="OUI","(Situation d) h≤ 50 m",IF(MID(REFERENCEMENT_FACADE[[#This Row],[≤ 40 m (situation d)]],1,3)="OUI","(Situation d) h≤ 40 m",IF(MID(REFERENCEMENT_FACADE[[#This Row],[≤ 36 m (situation d)]],1,3)="OUI","(Situation d) h≤ 36 m",IF(MID(REFERENCEMENT_FACADE[[#This Row],[≤ 34 m (situation d)]],1,3)="OUI","(Situation d) h≤ 34 m",IF(MID(REFERENCEMENT_FACADE[[#This Row],[≤ 28 m (situation d)]],1,3)="OUI","(Situation d) h≤ 28 m",IF(MID(REFERENCEMENT_FACADE[[#This Row],[≤ 18 m (situation d)]],1,3)="OUI","(Situation d) h≤ 18 m",IF(MID(REFERENCEMENT_FACADE[[#This Row],[≤ 15 m (situation d)]],1,3)="OUI","(Situation d) h≤ 15 m",IF(MID(REFERENCEMENT_FACADE[[#This Row],[≤ 10 m (situation d)]],1,3)="OUI","(Situation d) h≤ 10 m",IF(MID(REFERENCEMENT_FACADE[[#This Row],[≤ 9 m (situation d)]],1,3)="OUI","(Situation d) h≤ 9 m",IF(MID(REFERENCEMENT_FACADE[[#This Row],[≤ 6 m (situation d)]],1,3)="OUI","(Situation d) h≤ 6 m",""))))))))))))</f>
        <v>(Situation a à c) h≤ 50 m
(Situation d) h≤ 28 m</v>
      </c>
      <c r="CM112" s="48" t="str">
        <f>IF(OR(RECH_HAUTEUR=FALSE,HAUT_VISEE="",SITUA_VISEE=""),REFERENCEMENT_FACADE[[#This Row],[Cas où rien n''est sélectionné en hauteur]],
IF((HAUT_VISEE&lt;=6),IF(OR(MID(SITUA_VISEE,1,1)="a",MID(SITUA_VISEE,1,1)="b",MID(SITUA_VISEE,1,1)="c"),REFERENCEMENT_FACADE[[#This Row],[≤ 6 m (a à c)]],REFERENCEMENT_FACADE[[#This Row],[≤ 6 m (d)]]),
IF(AND(6&lt;HAUT_VISEE,HAUT_VISEE&lt;=9),IF(OR(MID(SITUA_VISEE,1,1)="a",MID(SITUA_VISEE,1,1)="b",MID(SITUA_VISEE,1,1)="c"),REFERENCEMENT_FACADE[[#This Row],[≤ 9 m (a à c)]],REFERENCEMENT_FACADE[[#This Row],[≤ 9 m (d)]]),
IF(AND(9&lt;HAUT_VISEE,HAUT_VISEE&lt;=10),IF(OR(MID(SITUA_VISEE,1,1)="a",MID(SITUA_VISEE,1,1)="b",MID(SITUA_VISEE,1,1)="c"),REFERENCEMENT_FACADE[[#This Row],[≤ 10 m (a à c)]],REFERENCEMENT_FACADE[[#This Row],[≤ 10 m (d)]]),
IF(AND(10&lt;HAUT_VISEE,HAUT_VISEE&lt;=18),IF(OR(MID(SITUA_VISEE,1,1)="a",MID(SITUA_VISEE,1,1)="b",MID(SITUA_VISEE,1,1)="c"),REFERENCEMENT_FACADE[[#This Row],[≤ 18 m (a à c)]],REFERENCEMENT_FACADE[[#This Row],[≤ 18 m (d)]]),
IF(AND(18&lt;HAUT_VISEE,HAUT_VISEE&lt;=28),IF(OR(MID(SITUA_VISEE,1,1)="a",MID(SITUA_VISEE,1,1)="b",MID(SITUA_VISEE,1,1)="c"),REFERENCEMENT_FACADE[[#This Row],[≤ 28 m (a à c)]],REFERENCEMENT_FACADE[[#This Row],[≤ 28 m (d)]]),
IF(AND(28&lt;HAUT_VISEE,HAUT_VISEE&lt;=34),IF(OR(MID(SITUA_VISEE,1,1)="a",MID(SITUA_VISEE,1,1)="b",MID(SITUA_VISEE,1,1)="c"),REFERENCEMENT_FACADE[[#This Row],[≤ 34 m (a à c)]],REFERENCEMENT_FACADE[[#This Row],[≤ 34 m (d)]]),
IF(AND(34&lt;HAUT_VISEE,HAUT_VISEE&lt;=36),IF(OR(MID(SITUA_VISEE,1,1)="a",MID(SITUA_VISEE,1,1)="b",MID(SITUA_VISEE,1,1)="c"),REFERENCEMENT_FACADE[[#This Row],[≤ 36 m (a à c)]],REFERENCEMENT_FACADE[[#This Row],[≤ 36 m (d)]]),
IF(AND(36&lt;HAUT_VISEE,HAUT_VISEE&lt;=40),IF(OR(MID(SITUA_VISEE,1,1)="a",MID(SITUA_VISEE,1,1)="b",MID(SITUA_VISEE,1,1)="c"),REFERENCEMENT_FACADE[[#This Row],[≤ 40 m (a à c)]],REFERENCEMENT_FACADE[[#This Row],[≤ 40 m (d)]]),
IF(AND(40&lt;HAUT_VISEE,HAUT_VISEE&lt;=50),IF(OR(MID(SITUA_VISEE,1,1)="a",MID(SITUA_VISEE,1,1)="b",MID(SITUA_VISEE,1,1)="c"),REFERENCEMENT_FACADE[[#This Row],[≤ 50 m (a à c)]],REFERENCEMENT_FACADE[[#This Row],[≤ 50 m (d)]])))))))))))</f>
        <v>Nb : Le critère de recherche par hauteur n'étant pas coché ou les données (hauteur ou situation) n'étant pas saisies, l'utilisateur est alerté qu'il peut exister des limites de hauteurs et des dispositions particulières données dans le référentiel technique du procédé qui ne sont pas affichées. 
Le logiciel peut les faire apparaitre, pour ce faire : 
 - la case de recherche en fonction de la hauteur doit être cochée ;
 - les données de hauteur ET de situation du bâtiment doivent être saisies.</v>
      </c>
      <c r="CN112" s="117">
        <f ca="1">REFERENCEMENT_FACADE[[#This Row],[VALIDITE]]</f>
        <v>1</v>
      </c>
      <c r="CO112" s="48">
        <f>IF(RECH_SUPPORT=TRUE,IF(MID(REFERENCEMENT_FACADE[[#This Row],[Colonne support visé]],1,3)="OUI",1,IF(OR(MID(REFERENCEMENT_FACADE[[#This Row],[Colonne support visé]],1,3)="non",MID(REFERENCEMENT_FACADE[[#This Row],[Colonne support visé]],1,2)="SO"),0,0)),1)</f>
        <v>1</v>
      </c>
      <c r="CP112" s="48">
        <f>IF(RECH_HAUTEUR=FALSE,1,IF(AND(MID(REFERENCEMENT_FACADE[[#This Row],[Colonne situation visé]],1,3)="oui",HAUT_VISEE&lt;=REFERENCEMENT_FACADE[[#This Row],[LIMITATION DE HAUTEUR DE FACADE]],HAUT_VISEE&lt;&gt;"",SITUA_VISEE&lt;&gt;""),1,IF(MID(REFERENCEMENT_FACADE[[#This Row],[Colonne situation visé]],1,3)="non",0,"ERREUR")))</f>
        <v>1</v>
      </c>
      <c r="CQ112" s="48">
        <f>IF(RECH_CATEGORIE=FALSE,1,IF(REFERENCEMENT_FACADE[[#This Row],[Colonne catégorie visée]]="ERREUR",0,IF(AND(RECH_CATEGORIE=TRUE,MATCH(VALUE(LEFT(REFERENCEMENT_FACADE[[#This Row],[Colonne zone visée]],1)),LISTE_ZONE_SISMIQUE,0)&gt;=MATCH(ZONE_SIS_VISEE,LISTE_ZONE_SISMIQUE,0),MATCH(REFERENCEMENT_FACADE[[#This Row],[Colonne catégorie visée]],LISTE_CATEGORIE_BATIMENT,0)&gt;=MATCH(CATEG_VISEE,LISTE_CATEGORIE_BATIMENT,0)),1,0)))</f>
        <v>1</v>
      </c>
      <c r="CR112" s="48">
        <f ca="1">IF(REFERENCEMENT_FACADE[[#This Row],[Eligibilité procédé]]&lt;&gt;0,COUNTIF(REFERENCEMENT_FACADE[Eligibilité procédé],"&lt;="&amp;REFERENCEMENT_FACADE[[#This Row],[Eligibilité procédé]])-COUNTIF(REFERENCEMENT_FACADE[Eligibilité procédé],"=0"),ROWS(REFERENCEMENT_FACADE[Ordre]))</f>
        <v>89</v>
      </c>
      <c r="CS112" s="48">
        <f ca="1">IF(COUNTIF((REFERENCEMENT_FACADE[[#This Row],[Validité]:[zone de simicité]]),"&lt;&gt;"&amp;"")=SUM(REFERENCEMENT_FACADE[[#This Row],[Validité]:[zone de simicité]]),ROW(REFERENCEMENT_FACADE[[#This Row],[zone de simicité]]),"")</f>
        <v>112</v>
      </c>
      <c r="CT112" s="48" t="str">
        <f>CONCATENATE(REFERENCEMENT_FACADE[[#This Row],[TYPE DE DOCUMENT DE REFERENCE]]," ",REFERENCEMENT_FACADE[[#This Row],[REF]]," du procédé ",REFERENCEMENT_FACADE[[#This Row],[NOM COMMERCIAL DU PROCEDE]]," : vise la pose sur : ",IF(MID(REFERENCEMENT_FACADE[[#This Row],[COB (NF DTU 31.2)]],1,3)="OUI","COB (NF DTU 31.2) ; ",""),IF(MID(REFERENCEMENT_FACADE[[#This Row],[CLT (Sous AT/DTA)]],1,3)="OUI","CLT (Sous AT/DTA)) ; ",""),IF(MID(REFERENCEMENT_FACADE[[#This Row],[FOB (NF DTU 31.4)]],1,3)="OUI","FOB (NF DTU 31.4) ; ",""),IF(MID(REFERENCEMENT_FACADE[[#This Row],[FOB (Sous AT/DTA/ATEx)]],1,3)="OUI","FOB (Sous AT/DTA/ATEx) ; ",""),"pour une hauteur max de ",REFERENCEMENT_FACADE[[#This Row],[LIMITATION DE HAUTEUR DE FACADE]],"m")</f>
        <v>Appréciation Technique d'Expérimentation (ATEx cas a) 2886_v2 du procédé Procédé de pierres attachées sur paroi CLT : vise la pose sur : CLT (Sous AT/DTA)) ; pour une hauteur max de 50m</v>
      </c>
    </row>
    <row r="113" spans="1:98" s="5" customFormat="1" ht="216" x14ac:dyDescent="0.3">
      <c r="A113" s="121">
        <v>45216</v>
      </c>
      <c r="B113" s="43" t="s">
        <v>120</v>
      </c>
      <c r="C113" s="125" t="s">
        <v>1578</v>
      </c>
      <c r="D113" s="43" t="s">
        <v>1295</v>
      </c>
      <c r="E113" s="43" t="s">
        <v>1295</v>
      </c>
      <c r="F113" s="43" t="s">
        <v>1296</v>
      </c>
      <c r="G113" s="44" t="s">
        <v>1297</v>
      </c>
      <c r="H113" s="52" t="s">
        <v>27</v>
      </c>
      <c r="I113" s="82" t="s">
        <v>9</v>
      </c>
      <c r="J113" s="38" t="s">
        <v>10</v>
      </c>
      <c r="K113" s="39" t="s">
        <v>10</v>
      </c>
      <c r="L113" s="68" t="str">
        <f>IF(REFERENCEMENT_FACADE[[#This Row],[Charpente bois (NF DTU 31.1)]]="OUI","SO",IF(OR(REFERENCEMENT_FACADE[[#This Row],[FOB (Sous AT/DTA/ATEx)]]="OUI",REFERENCEMENT_FACADE[[#This Row],[FOB (NF DTU 31.4)]]="OUI"),"OUI","SO"))</f>
        <v>SO</v>
      </c>
      <c r="M113" s="65" t="s">
        <v>10</v>
      </c>
      <c r="N113" s="42" t="s">
        <v>9</v>
      </c>
      <c r="O113" s="43" t="s">
        <v>9</v>
      </c>
      <c r="P113" s="43" t="s">
        <v>9</v>
      </c>
      <c r="Q113" s="43" t="s">
        <v>10</v>
      </c>
      <c r="R113" s="43" t="s">
        <v>10</v>
      </c>
      <c r="S113" s="43" t="s">
        <v>10</v>
      </c>
      <c r="T113" s="43" t="s">
        <v>10</v>
      </c>
      <c r="U113" s="43" t="s">
        <v>10</v>
      </c>
      <c r="V113" s="43" t="s">
        <v>10</v>
      </c>
      <c r="W113" s="44" t="s">
        <v>10</v>
      </c>
      <c r="X113" s="45" t="s">
        <v>9</v>
      </c>
      <c r="Y113" s="43" t="s">
        <v>10</v>
      </c>
      <c r="Z113" s="43" t="s">
        <v>10</v>
      </c>
      <c r="AA113" s="43" t="s">
        <v>10</v>
      </c>
      <c r="AB113" s="43" t="s">
        <v>10</v>
      </c>
      <c r="AC113" s="43" t="s">
        <v>10</v>
      </c>
      <c r="AD113" s="43" t="s">
        <v>10</v>
      </c>
      <c r="AE113" s="43" t="s">
        <v>10</v>
      </c>
      <c r="AF113" s="43" t="s">
        <v>10</v>
      </c>
      <c r="AG113" s="44" t="s">
        <v>10</v>
      </c>
      <c r="AH113" s="163"/>
      <c r="AI113" s="164" t="s">
        <v>1353</v>
      </c>
      <c r="AJ113" s="120" t="s">
        <v>1726</v>
      </c>
      <c r="AK113" s="120" t="s">
        <v>1726</v>
      </c>
      <c r="AL113" s="120" t="s">
        <v>1726</v>
      </c>
      <c r="AM113" s="120"/>
      <c r="AN113" s="120"/>
      <c r="AO113" s="120"/>
      <c r="AP113" s="120"/>
      <c r="AQ113" s="120"/>
      <c r="AR113" s="120"/>
      <c r="AS113" s="120"/>
      <c r="AT113" s="120" t="s">
        <v>1726</v>
      </c>
      <c r="AU113" s="120"/>
      <c r="AV113" s="120"/>
      <c r="AW113" s="120"/>
      <c r="AX113" s="120"/>
      <c r="AY113" s="83"/>
      <c r="AZ113" s="83"/>
      <c r="BA113" s="83"/>
      <c r="BB113" s="83"/>
      <c r="BC113" s="83"/>
      <c r="BD113" s="84" t="s">
        <v>1408</v>
      </c>
      <c r="BE113" s="42">
        <v>4</v>
      </c>
      <c r="BF113" s="43" t="s">
        <v>328</v>
      </c>
      <c r="BG113" s="43" t="s">
        <v>328</v>
      </c>
      <c r="BH113" s="43" t="s">
        <v>328</v>
      </c>
      <c r="BI113" s="84" t="s">
        <v>1299</v>
      </c>
      <c r="BJ113" s="40" t="s">
        <v>1394</v>
      </c>
      <c r="BK113" s="158" t="s">
        <v>682</v>
      </c>
      <c r="BL113" s="42">
        <v>0</v>
      </c>
      <c r="BM113" s="43" t="s">
        <v>1297</v>
      </c>
      <c r="BN113" s="43" t="s">
        <v>12</v>
      </c>
      <c r="BO113" s="43" t="s">
        <v>1298</v>
      </c>
      <c r="BP113" s="87"/>
      <c r="BQ113" s="87">
        <v>45111</v>
      </c>
      <c r="BR113" s="87">
        <v>46265</v>
      </c>
      <c r="BS113" s="123">
        <f ca="1">+(REFERENCEMENT_FACADE[[#This Row],[AVIS LIMITE AU / VALIDITE]]&gt;=TODAY())*1</f>
        <v>1</v>
      </c>
      <c r="BT113" s="43" t="s">
        <v>9</v>
      </c>
      <c r="BU113" s="43" t="str">
        <f ca="1">IF(REFERENCEMENT_FACADE[[#This Row],[ -&gt; AT/DTA : Sur liste verte C2p (OUI/NON)
-&gt; ATex (Avis favorable / Avis défavorable)
-&gt; Autre : SO]]&lt;&gt;"",IF(AND(OR(REFERENCEMENT_FACADE[[#This Row],[ -&gt; AT/DTA : Sur liste verte C2p (OUI/NON)
-&gt; ATex (Avis favorable / Avis défavorable)
-&gt; Autre : SO]]="OUI",REFERENCEMENT_FACADE[[#This Row],[ -&gt; AT/DTA : Sur liste verte C2p (OUI/NON)
-&gt; ATex (Avis favorable / Avis défavorable)
-&gt; Autre : SO]]="FAVORABLE",REFERENCEMENT_FACADE[[#This Row],[ -&gt; AT/DTA : Sur liste verte C2p (OUI/NON)
-&gt; ATex (Avis favorable / Avis défavorable)
-&gt; Autre : SO]]="SO
(DTU)",REFERENCEMENT_FACADE[[#This Row],[ -&gt; AT/DTA : Sur liste verte C2p (OUI/NON)
-&gt; ATex (Avis favorable / Avis défavorable)
-&gt; Autre : SO]]="SO 
(RECO -RAGE)",REFERENCEMENT_FACADE[[#This Row],[ -&gt; AT/DTA : Sur liste verte C2p (OUI/NON)
-&gt; ATex (Avis favorable / Avis défavorable)
-&gt; Autre : SO]]="OUI AVEC UN SUIVI DU RETOUR D'EXPERIENCE",
REFERENCEMENT_FACADE[[#This Row],[ -&gt; AT/DTA : Sur liste verte C2p (OUI/NON)
-&gt; ATex (Avis favorable / Avis défavorable)
-&gt; Autre : SO]]="SO 
(RP)"),REFERENCEMENT_FACADE[[#This Row],[VALIDITE]]=1),"TC",IF(REFERENCEMENT_FACADE[[#This Row],[VALIDITE]]=0,"TNC"&amp;CHAR(10)&amp;"(L'évaluation technique n'est plus valide)",IF(REFERENCEMENT_FACADE[[#This Row],[TYPE DE DOCUMENT DE REFERENCE]]="Appréciation Technique de Transition","TNC"&amp;CHAR(10)&amp;"(Les Appréciations Techniques de Transition ne sont pas reconnues en technique courante)",IF(REFERENCEMENT_FACADE[[#This Row],[ -&gt; AT/DTA : Sur liste verte C2p (OUI/NON)
-&gt; ATex (Avis favorable / Avis défavorable)
-&gt; Autre : SO]]="NON (EVALUATION RECENTE)","TNC"&amp;CHAR(10)&amp;"(Non sur liste verte de la C2p à date de référencement / EVALUATION RECENTE)","TNC"&amp;CHAR(10)&amp;"(N'est pas sur liste verte de la C2p à date du référencement)")))))</f>
        <v>TC</v>
      </c>
      <c r="BV113" s="44" t="s">
        <v>1302</v>
      </c>
      <c r="BW113" s="42"/>
      <c r="BX113" s="43"/>
      <c r="BY113" s="44"/>
      <c r="BZ113" s="57"/>
      <c r="CA113" s="134" t="s">
        <v>1304</v>
      </c>
      <c r="CB113" s="134"/>
      <c r="CC113" s="48" t="str">
        <f>IF(OR(REFERENCEMENT_FACADE[[#This Row],[TYPE DE DOCUMENT DE REFERENCE]]="Document d'Application Technique (DTA)",REFERENCEMENT_FACADE[[#This Row],[TYPE DE DOCUMENT DE REFERENCE]]="Avis Technique"),CONCATENATE("https://evaluation.cstb.fr/fr/avis-technique/detail/",SUBSTITUTE(REFERENCEMENT_FACADE[[#This Row],[REF]],"/","-"),"/"),IF(REFERENCEMENT_FACADE[[#This Row],[TYPE DE DOCUMENT DE REFERENCE]]=("Appréciation Technique d'Expérimentation (ATEx cas a)"),CONCATENATE("https://evaluation.cstb.fr/fr/appreciation-technique-expertise-atex/detail/",SUBSTITUTE(REFERENCEMENT_FACADE[[#This Row],[REF]],"_","-"),"/"),CONCATENATE("https://evaluation.cstb.fr/fr/appreciation-technique-transition-att/download/att-",SUBSTITUTE(SUBSTITUTE(REFERENCEMENT_FACADE[[#This Row],[REF]],"/","-"),"_","-"),"/")))</f>
        <v>https://evaluation.cstb.fr/fr/avis-technique/detail/2.2-18-1794_V2/</v>
      </c>
      <c r="CD113" s="48" t="s">
        <v>1300</v>
      </c>
      <c r="CE113" s="48" t="str">
        <f>CONCATENATE(IF(REFERENCEMENT_FACADE[[#This Row],[Ancienne version]]=""," ",CONCATENATE(IF(OR(REFERENCEMENT_FACADE[[#This Row],[TYPE DE DOCUMENT DE REFERENCE]]="Avis Technique",REFERENCEMENT_FACADE[[#This Row],[TYPE DE DOCUMENT DE REFERENCE]]="ATEx"),"L'","Le "),REFERENCEMENT_FACADE[[#This Row],[TYPE DE DOCUMENT DE REFERENCE]]," n°",REFERENCEMENT_FACADE[[#This Row],[REF]]," annule et remplace ",IF(OR(REFERENCEMENT_FACADE[[#This Row],[TYPE DE DOCUMENT DE REFERENCE]]="Avis Technique",REFERENCEMENT_FACADE[[#This Row],[TYPE DE DOCUMENT DE REFERENCE]]="ATEx"),"l' ","le "),REFERENCEMENT_FACADE[[#This Row],[TYPE DE DOCUMENT DE REFERENCE]]," n° ",REFERENCEMENT_FACADE[[#This Row],[Ancienne version]])),
IF(AND(REFERENCEMENT_FACADE[[#This Row],[Ancienne version]]&lt;&gt;"",REFERENCEMENT_FACADE[[#This Row],[ -&gt; AT/DTA : Sur liste verte C2p (OUI/NON)
-&gt; ATex (Avis favorable / Avis défavorable)
-&gt; Autre : SO]]="OUI"),CHAR(10),""),
IF(REFERENCEMENT_FACADE[[#This Row],[ -&gt; AT/DTA : Sur liste verte C2p (OUI/NON)
-&gt; ATex (Avis favorable / Avis défavorable)
-&gt; Autre : SO]]="OUI","Sur liste verte de la C2p à la date du référencement",""))</f>
        <v>L'Avis Technique n°2.2/18-1794_V2 annule et remplace l' Avis Technique n° 2.2/18-1794_V1
Sur liste verte de la C2p à la date du référencement</v>
      </c>
      <c r="CF113" s="48" t="str">
        <f>IF((SUPP_VISE=LISTES!$Q$2),REFERENCEMENT_FACADE[[#This Row],[Charpente bois (NF DTU 31.1)]],
IF((SUPP_VISE=LISTES!$Q$3),REFERENCEMENT_FACADE[[#This Row],[COB (NF DTU 31.2)]],
IF((SUPP_VISE=LISTES!$Q$4),REFERENCEMENT_FACADE[[#This Row],[FOB (NF DTU 31.4)]],
IF((SUPP_VISE=LISTES!$Q$5),REFERENCEMENT_FACADE[[#This Row],[FOB (Sous AT/DTA/ATEx)]],
IF((SUPP_VISE=LISTES!$Q$6),REFERENCEMENT_FACADE[[#This Row],[FOB (NF DTU 31.4 et/ou Sous AT/DTA/Atex)]],
IF((SUPP_VISE=LISTES!$Q$7),REFERENCEMENT_FACADE[[#This Row],[CLT (Sous AT/DTA)]],"ERREUR"))))))</f>
        <v>ERREUR</v>
      </c>
      <c r="CG113" s="48" t="str">
        <f>IF((HAUT_VISEE&lt;=6),IF(OR(MID(SITUA_VISEE,1,1)="a",MID(SITUA_VISEE,1,1)="b",MID(SITUA_VISEE,1,1)="c"),REFERENCEMENT_FACADE[[#This Row],[≤ 6 m (situation a à c)]],REFERENCEMENT_FACADE[[#This Row],[≤ 6 m (situation d)]]),
IF(AND(6&lt;HAUT_VISEE,HAUT_VISEE&lt;=9),IF(OR(MID(SITUA_VISEE,1,1)="a",MID(SITUA_VISEE,1,1)="b",MID(SITUA_VISEE,1,1)="c"),REFERENCEMENT_FACADE[[#This Row],[≤ 9 m (situation a à c)]],REFERENCEMENT_FACADE[[#This Row],[≤ 9 m (situation d)]]),
IF(AND(9&lt;HAUT_VISEE,HAUT_VISEE&lt;=10),IF(OR(MID(SITUA_VISEE,1,1)="a",MID(SITUA_VISEE,1,1)="b",MID(SITUA_VISEE,1,1)="c"),REFERENCEMENT_FACADE[[#This Row],[≤ 10 m (situation a à c)]],REFERENCEMENT_FACADE[[#This Row],[≤ 10 m (situation d)]]),
IF(AND(10&lt;HAUT_VISEE,HAUT_VISEE&lt;=18),IF(OR(MID(SITUA_VISEE,1,1)="a",MID(SITUA_VISEE,1,1)="b",MID(SITUA_VISEE,1,1)="c"),REFERENCEMENT_FACADE[[#This Row],[≤ 15 m (situation a à c)]],REFERENCEMENT_FACADE[[#This Row],[≤ 15 m (situation d)]]),
IF(AND(10&lt;HAUT_VISEE,HAUT_VISEE&lt;=18),IF(OR(MID(SITUA_VISEE,1,1)="a",MID(SITUA_VISEE,1,1)="b",MID(SITUA_VISEE,1,1)="c"),REFERENCEMENT_FACADE[[#This Row],[≤ 18 m (situation a à c)]],REFERENCEMENT_FACADE[[#This Row],[≤ 18 m (situation d)]]),
IF(AND(18&lt;HAUT_VISEE,HAUT_VISEE&lt;=28),IF(OR(MID(SITUA_VISEE,1,1)="a",MID(SITUA_VISEE,1,1)="b",MID(SITUA_VISEE,1,1)="c"),REFERENCEMENT_FACADE[[#This Row],[≤ 28 m (situation a à c)]],REFERENCEMENT_FACADE[[#This Row],[≤ 28 m (situation d)]]),
IF(AND(28&lt;HAUT_VISEE,HAUT_VISEE&lt;=34),IF(OR(MID(SITUA_VISEE,1,1)="a",MID(SITUA_VISEE,1,1)="b",MID(SITUA_VISEE,1,1)="c"),REFERENCEMENT_FACADE[[#This Row],[≤ 34 m (situation a à c)]],REFERENCEMENT_FACADE[[#This Row],[≤ 34 m (situation d)]]),
IF(AND(34&lt;HAUT_VISEE,HAUT_VISEE&lt;=36),IF(OR(MID(SITUA_VISEE,1,1)="a",MID(SITUA_VISEE,1,1)="b",MID(SITUA_VISEE,1,1)="c"),REFERENCEMENT_FACADE[[#This Row],[≤ 36 m (situation a à c)]],REFERENCEMENT_FACADE[[#This Row],[≤ 36 m (situation d)]]),
IF(AND(36&lt;HAUT_VISEE,HAUT_VISEE&lt;=40),IF(OR(MID(SITUA_VISEE,1,1)="a",MID(SITUA_VISEE,1,1)="b",MID(SITUA_VISEE,1,1)="c"),REFERENCEMENT_FACADE[[#This Row],[≤ 40 m (situation a à c)]],REFERENCEMENT_FACADE[[#This Row],[≤ 40 m (situation d)]]),
IF(AND(40&lt;HAUT_VISEE,HAUT_VISEE&lt;=50),IF(OR(MID(SITUA_VISEE,1,1)="a",MID(SITUA_VISEE,1,1)="b",MID(SITUA_VISEE,1,1)="c"),REFERENCEMENT_FACADE[[#This Row],[≤ 50 m (situation a à c)]],REFERENCEMENT_FACADE[[#This Row],[≤ 50 m (situation d)]]),"ERREUR"))))))))))</f>
        <v>OUI</v>
      </c>
      <c r="CH113" s="48">
        <f>IF(MID(SITUA_VISEE,1,1)="d",
IF(MID(REFERENCEMENT_FACADE[[#This Row],[≤ 50 m (situation d)]],1,3)="OUI",50,IF(MID(REFERENCEMENT_FACADE[[#This Row],[≤ 40 m (situation d)]],1,3)="OUI",40,IF(MID(REFERENCEMENT_FACADE[[#This Row],[≤ 36 m (situation d)]],1,3)="OUI",36,IF(MID(REFERENCEMENT_FACADE[[#This Row],[≤ 34 m (situation d)]],1,3)="OUI",34,IF(MID(REFERENCEMENT_FACADE[[#This Row],[≤ 28 m (situation d)]],1,3)="OUI",28,IF(MID(REFERENCEMENT_FACADE[[#This Row],[≤ 18 m (situation d)]],1,3)="OUI",18,IF(MID(REFERENCEMENT_FACADE[[#This Row],[≤ 15 m (situation d)]],1,3)="OUI",15,IF(MID(REFERENCEMENT_FACADE[[#This Row],[≤ 10 m (situation d)]],1,3)="OUI",10,IF(MID(REFERENCEMENT_FACADE[[#This Row],[≤ 9 m (situation d)]],1,3)="OUI",9,IF(MID(REFERENCEMENT_FACADE[[#This Row],[≤ 6 m (situation d)]],1,3)="OUI",6,"")))))))))),
IF(MID(REFERENCEMENT_FACADE[[#This Row],[≤ 50 m (situation a à c)]],1,3)="OUI",50,IF(MID(REFERENCEMENT_FACADE[[#This Row],[≤ 40 m (situation a à c)]],1,3)="OUI",40,IF(MID(REFERENCEMENT_FACADE[[#This Row],[≤ 36 m (situation a à c)]],1,3)="OUI",36,IF(MID(REFERENCEMENT_FACADE[[#This Row],[≤ 34 m (situation a à c)]],1,3)="OUI",34,IF(MID(REFERENCEMENT_FACADE[[#This Row],[≤ 28 m (situation a à c)]],1,3)="OUI",28,IF(MID(REFERENCEMENT_FACADE[[#This Row],[≤ 18 m (situation a à c)]],1,3)="OUI",18,IF(MID(REFERENCEMENT_FACADE[[#This Row],[≤ 15 m (situation a à c)]],1,3)="OUI",15,IF(MID(REFERENCEMENT_FACADE[[#This Row],[≤ 10 m (situation a à c)]],1,3)="OUI",10,IF(MID(REFERENCEMENT_FACADE[[#This Row],[≤ 9 m (situation a à c)]],1,3)="OUI",9,IF(MID(REFERENCEMENT_FACADE[[#This Row],[≤ 6 m (situation a à c)]],1,3)="OUI",6,"")))))))))))</f>
        <v>10</v>
      </c>
      <c r="CI113" s="48" t="str">
        <f>IF(RECH_CATEGORIE=TRUE,IF((CATEG_VISEE=LISTES!$O$2),REFERENCEMENT_FACADE[[#This Row],[I]],
IF((CATEG_VISEE=LISTES!$O$3),REFERENCEMENT_FACADE[[#This Row],[II]],
IF((CATEG_VISEE=LISTES!$O$4),REFERENCEMENT_FACADE[[#This Row],[III]],
IF((CATEG_VISEE=LISTES!$O$5),REFERENCEMENT_FACADE[[#This Row],[IV]],"ERREUR")))),
REFERENCEMENT_FACADE[[#This Row],[I]]&amp;CHAR(10)&amp;REFERENCEMENT_FACADE[[#This Row],[II]]&amp;CHAR(10)&amp;REFERENCEMENT_FACADE[[#This Row],[III]]&amp;CHAR(10)&amp;REFERENCEMENT_FACADE[[#This Row],[IV]])</f>
        <v>4
4**
4**
4**</v>
      </c>
      <c r="CJ113" s="48" t="str">
        <f>IF(RECH_CATEGORIE=TRUE,IF(OR(REFERENCEMENT_FACADE[[#This Row],[I]]="NC",REFERENCEMENT_FACADE[[#This Row],[II]]="NC",REFERENCEMENT_FACADE[[#This Row],[III]]="NC",REFERENCEMENT_FACADE[[#This Row],[IV]]="NC"),"ERREUR",IF(MID(ZONE_SIS_VISEE,1,1)&lt;=MID(REFERENCEMENT_FACADE[[#This Row],[IV]],1,1),REFERENCEMENT_FACADE[[#Headers],[IV]],IF(MID(ZONE_SIS_VISEE,1,1)&lt;=MID(REFERENCEMENT_FACADE[[#This Row],[III]],1,1),REFERENCEMENT_FACADE[[#Headers],[III]],IF(MID(ZONE_SIS_VISEE,1,1)&lt;=MID(REFERENCEMENT_FACADE[[#This Row],[II]],1,1),REFERENCEMENT_FACADE[[#Headers],[II]],IF(MID(ZONE_SIS_VISEE,1,1)&lt;=MID(REFERENCEMENT_FACADE[[#This Row],[I]],1,1),REFERENCEMENT_FACADE[[#Headers],[I]],""))))),
REFERENCEMENT_FACADE[[#Headers],[I]]&amp;CHAR(10)&amp;REFERENCEMENT_FACADE[[#Headers],[II]]&amp;CHAR(10)&amp;REFERENCEMENT_FACADE[[#Headers],[III]]&amp;CHAR(10)&amp;REFERENCEMENT_FACADE[[#Headers],[IV]])</f>
        <v>I
II
III
IV</v>
      </c>
      <c r="CK113" s="48" t="str">
        <f>CONCATENATE(IF(MID(REFERENCEMENT_FACADE[[#This Row],[Charpente bois (NF DTU 31.1)]],1,3)="oui",LISTES!$Q$2,""),IF(AND(MID(REFERENCEMENT_FACADE[[#This Row],[COB (NF DTU 31.2)]],1,3)="oui",MID(REFERENCEMENT_FACADE[[#This Row],[Charpente bois (NF DTU 31.1)]],1,3)="oui")," / ",""),IF(MID(REFERENCEMENT_FACADE[[#This Row],[COB (NF DTU 31.2)]],1,3)="oui",LISTES!$Q$3,""),IF(OR(AND(MID(REFERENCEMENT_FACADE[[#This Row],[COB (NF DTU 31.2)]],1,3)="oui",MID(REFERENCEMENT_FACADE[[#This Row],[FOB (NF DTU 31.4)]],1,3)="oui"),AND(MID(REFERENCEMENT_FACADE[[#This Row],[COB (NF DTU 31.2)]],1,3)="oui",MID(REFERENCEMENT_FACADE[[#This Row],[CLT (Sous AT/DTA)]],1,3)="oui"))," / ",""),IF(MID(REFERENCEMENT_FACADE[[#This Row],[FOB (NF DTU 31.4)]],1,3)="oui",LISTES!$Q$4,""),IF(AND(MID(REFERENCEMENT_FACADE[[#This Row],[CLT (Sous AT/DTA)]],1,3)="oui",MID(REFERENCEMENT_FACADE[[#This Row],[FOB (NF DTU 31.4)]],1,3)="oui")," / ",""),IF(MID(REFERENCEMENT_FACADE[[#This Row],[CLT (Sous AT/DTA)]],1,3)="oui",LISTES!$Q$7,IF(MID(REFERENCEMENT_FACADE[[#This Row],[FOB (Sous AT/DTA/ATEx)]],1,3)="oui",LISTES!$Q$5,"")))</f>
        <v>COB (NF DTU 31.2)</v>
      </c>
      <c r="CL113" s="48" t="str">
        <f>IF(AND(RECH_HAUTEUR=TRUE,HAUT_VISEE&lt;&gt;"",SITUA_VISEE&lt;&gt;""),IF(MID(SITUA_VISEE,1,1)="d",
IF(MID(REFERENCEMENT_FACADE[[#This Row],[≤ 50 m (situation d)]],1,3)="OUI","≤ 50 m",IF(MID(REFERENCEMENT_FACADE[[#This Row],[≤ 40 m (situation d)]],1,3)="OUI","≤ 40 m",IF(MID(REFERENCEMENT_FACADE[[#This Row],[≤ 36 m (situation d)]],1,3)="OUI","≤ 36 m",IF(MID(REFERENCEMENT_FACADE[[#This Row],[≤ 34 m (situation d)]],1,3)="OUI","≤ 34 m",IF(MID(REFERENCEMENT_FACADE[[#This Row],[≤ 28 m (situation d)]],1,3)="OUI","≤ 28 m",IF(MID(REFERENCEMENT_FACADE[[#This Row],[≤ 18 m (situation d)]],1,3)="OUI","≤ 18 m",IF(MID(REFERENCEMENT_FACADE[[#This Row],[≤ 15 m (situation d)]],1,3)="OUI","≤ 15 m",IF(MID(REFERENCEMENT_FACADE[[#This Row],[≤ 10 m (situation d)]],1,3)="OUI","≤ 10 m",IF(MID(REFERENCEMENT_FACADE[[#This Row],[≤ 9 m (situation d)]],1,3)="OUI","≤ 9 m",IF(MID(REFERENCEMENT_FACADE[[#This Row],[≤ 6 m (situation d)]],1,3)="OUI","≤ 6 m","")))))))))),
IF(MID(REFERENCEMENT_FACADE[[#This Row],[≤ 50 m (situation a à c)]],1,3)="OUI","≤ 50 m",IF(MID(REFERENCEMENT_FACADE[[#This Row],[≤ 40 m (situation a à c)]],1,3)="OUI","≤ 40 m",IF(MID(REFERENCEMENT_FACADE[[#This Row],[≤ 36 m (situation a à c)]],1,3)="OUI","≤ 36 m",IF(MID(REFERENCEMENT_FACADE[[#This Row],[≤ 34 m (situation a à c)]],1,3)="OUI","≤ 34 m",IF(MID(REFERENCEMENT_FACADE[[#This Row],[≤ 28 m (situation a à c)]],1,3)="OUI","≤ 28 m",IF(MID(REFERENCEMENT_FACADE[[#This Row],[≤ 18 m (situation a à c)]],1,3)="OUI","≤ 18 m",IF(MID(REFERENCEMENT_FACADE[[#This Row],[≤ 15 m (situation a à c)]],1,3)="OUI","≤ 15 m",IF(MID(REFERENCEMENT_FACADE[[#This Row],[≤ 10 m (situation a à c)]],1,3)="OUI","≤ 10 m",IF(MID(REFERENCEMENT_FACADE[[#This Row],[≤ 9 m (situation a à c)]],1,3)="OUI","≤ 9 m",IF(MID(REFERENCEMENT_FACADE[[#This Row],[≤ 6 m (situation a à c)]],1,3)="OUI","≤ 6 m",""))))))))))),
CONCATENATE(IF(MID(REFERENCEMENT_FACADE[[#This Row],[≤ 50 m (situation a à c)]],1,3)="OUI","(Situation a à c) h≤ 50 m"&amp;CHAR(10),IF(MID(REFERENCEMENT_FACADE[[#This Row],[≤ 40 m (situation a à c)]],1,3)="OUI","(Situation a à c) h≤ 40 m"&amp;CHAR(10),IF(MID(REFERENCEMENT_FACADE[[#This Row],[≤ 36 m (situation a à c)]],1,3)="OUI","(Situation a à c) h≤ 36 m"&amp;CHAR(10),IF(MID(REFERENCEMENT_FACADE[[#This Row],[≤ 34 m (situation a à c)]],1,3)="OUI","(Situation a à c) h≤ 34 m"&amp;CHAR(10),IF(MID(REFERENCEMENT_FACADE[[#This Row],[≤ 28 m (situation a à c)]],1,3)="OUI","(Situation a à c) h≤ 28 m"&amp;CHAR(10),IF(MID(REFERENCEMENT_FACADE[[#This Row],[≤ 18 m (situation a à c)]],1,3)="OUI","(Situation a à c) h≤ 18 m"&amp;CHAR(10),IF(MID(REFERENCEMENT_FACADE[[#This Row],[≤ 15 m (situation a à c)]],1,3)="OUI","(Situation a à c) h≤ 15 m"&amp;CHAR(10),IF(MID(REFERENCEMENT_FACADE[[#This Row],[≤ 10 m (situation a à c)]],1,3)="OUI","(Situation a à c) h≤ 10 m"&amp;CHAR(10),IF(MID(REFERENCEMENT_FACADE[[#This Row],[≤ 9 m (situation a à c)]],1,3)="OUI","(Situation a à c) h≤ 9 m"&amp;CHAR(10),IF(MID(REFERENCEMENT_FACADE[[#This Row],[≤ 6 m (situation a à c)]],1,3)="OUI","(Situation a à c) h≤ 6 m"&amp;CHAR(10),"")))))))))),IF(MID(REFERENCEMENT_FACADE[[#This Row],[≤ 50 m (situation d)]],1,3)="OUI","(Situation d) h≤ 50 m",IF(MID(REFERENCEMENT_FACADE[[#This Row],[≤ 40 m (situation d)]],1,3)="OUI","(Situation d) h≤ 40 m",IF(MID(REFERENCEMENT_FACADE[[#This Row],[≤ 36 m (situation d)]],1,3)="OUI","(Situation d) h≤ 36 m",IF(MID(REFERENCEMENT_FACADE[[#This Row],[≤ 34 m (situation d)]],1,3)="OUI","(Situation d) h≤ 34 m",IF(MID(REFERENCEMENT_FACADE[[#This Row],[≤ 28 m (situation d)]],1,3)="OUI","(Situation d) h≤ 28 m",IF(MID(REFERENCEMENT_FACADE[[#This Row],[≤ 18 m (situation d)]],1,3)="OUI","(Situation d) h≤ 18 m",IF(MID(REFERENCEMENT_FACADE[[#This Row],[≤ 15 m (situation d)]],1,3)="OUI","(Situation d) h≤ 15 m",IF(MID(REFERENCEMENT_FACADE[[#This Row],[≤ 10 m (situation d)]],1,3)="OUI","(Situation d) h≤ 10 m",IF(MID(REFERENCEMENT_FACADE[[#This Row],[≤ 9 m (situation d)]],1,3)="OUI","(Situation d) h≤ 9 m",IF(MID(REFERENCEMENT_FACADE[[#This Row],[≤ 6 m (situation d)]],1,3)="OUI","(Situation d) h≤ 6 m",""))))))))))))</f>
        <v>(Situation a à c) h≤ 10 m
(Situation d) h≤ 6 m</v>
      </c>
      <c r="CM113" s="48" t="str">
        <f>IF(OR(RECH_HAUTEUR=FALSE,HAUT_VISEE="",SITUA_VISEE=""),REFERENCEMENT_FACADE[[#This Row],[Cas où rien n''est sélectionné en hauteur]],
IF((HAUT_VISEE&lt;=6),IF(OR(MID(SITUA_VISEE,1,1)="a",MID(SITUA_VISEE,1,1)="b",MID(SITUA_VISEE,1,1)="c"),REFERENCEMENT_FACADE[[#This Row],[≤ 6 m (a à c)]],REFERENCEMENT_FACADE[[#This Row],[≤ 6 m (d)]]),
IF(AND(6&lt;HAUT_VISEE,HAUT_VISEE&lt;=9),IF(OR(MID(SITUA_VISEE,1,1)="a",MID(SITUA_VISEE,1,1)="b",MID(SITUA_VISEE,1,1)="c"),REFERENCEMENT_FACADE[[#This Row],[≤ 9 m (a à c)]],REFERENCEMENT_FACADE[[#This Row],[≤ 9 m (d)]]),
IF(AND(9&lt;HAUT_VISEE,HAUT_VISEE&lt;=10),IF(OR(MID(SITUA_VISEE,1,1)="a",MID(SITUA_VISEE,1,1)="b",MID(SITUA_VISEE,1,1)="c"),REFERENCEMENT_FACADE[[#This Row],[≤ 10 m (a à c)]],REFERENCEMENT_FACADE[[#This Row],[≤ 10 m (d)]]),
IF(AND(10&lt;HAUT_VISEE,HAUT_VISEE&lt;=18),IF(OR(MID(SITUA_VISEE,1,1)="a",MID(SITUA_VISEE,1,1)="b",MID(SITUA_VISEE,1,1)="c"),REFERENCEMENT_FACADE[[#This Row],[≤ 18 m (a à c)]],REFERENCEMENT_FACADE[[#This Row],[≤ 18 m (d)]]),
IF(AND(18&lt;HAUT_VISEE,HAUT_VISEE&lt;=28),IF(OR(MID(SITUA_VISEE,1,1)="a",MID(SITUA_VISEE,1,1)="b",MID(SITUA_VISEE,1,1)="c"),REFERENCEMENT_FACADE[[#This Row],[≤ 28 m (a à c)]],REFERENCEMENT_FACADE[[#This Row],[≤ 28 m (d)]]),
IF(AND(28&lt;HAUT_VISEE,HAUT_VISEE&lt;=34),IF(OR(MID(SITUA_VISEE,1,1)="a",MID(SITUA_VISEE,1,1)="b",MID(SITUA_VISEE,1,1)="c"),REFERENCEMENT_FACADE[[#This Row],[≤ 34 m (a à c)]],REFERENCEMENT_FACADE[[#This Row],[≤ 34 m (d)]]),
IF(AND(34&lt;HAUT_VISEE,HAUT_VISEE&lt;=36),IF(OR(MID(SITUA_VISEE,1,1)="a",MID(SITUA_VISEE,1,1)="b",MID(SITUA_VISEE,1,1)="c"),REFERENCEMENT_FACADE[[#This Row],[≤ 36 m (a à c)]],REFERENCEMENT_FACADE[[#This Row],[≤ 36 m (d)]]),
IF(AND(36&lt;HAUT_VISEE,HAUT_VISEE&lt;=40),IF(OR(MID(SITUA_VISEE,1,1)="a",MID(SITUA_VISEE,1,1)="b",MID(SITUA_VISEE,1,1)="c"),REFERENCEMENT_FACADE[[#This Row],[≤ 40 m (a à c)]],REFERENCEMENT_FACADE[[#This Row],[≤ 40 m (d)]]),
IF(AND(40&lt;HAUT_VISEE,HAUT_VISEE&lt;=50),IF(OR(MID(SITUA_VISEE,1,1)="a",MID(SITUA_VISEE,1,1)="b",MID(SITUA_VISEE,1,1)="c"),REFERENCEMENT_FACADE[[#This Row],[≤ 50 m (a à c)]],REFERENCEMENT_FACADE[[#This Row],[≤ 50 m (d)]])))))))))))</f>
        <v>Nb : Le critère de recherche par hauteur n'étant pas coché ou les données (hauteur ou situation) n'étant pas saisies, l'utilisateur est alerté qu'il peut exister des limites de hauteurs et des dispositions particulières données dans le référentiel technique du procédé qui ne sont pas affichées. 
Le logiciel peut les faire apparaitre, pour ce faire : 
 - la case de recherche en fonction de la hauteur doit être cochée ;
 - les données de hauteur ET de situation du bâtiment doivent être saisies.</v>
      </c>
      <c r="CN113" s="117">
        <f ca="1">REFERENCEMENT_FACADE[[#This Row],[VALIDITE]]</f>
        <v>1</v>
      </c>
      <c r="CO113" s="48">
        <f>IF(RECH_SUPPORT=TRUE,IF(MID(REFERENCEMENT_FACADE[[#This Row],[Colonne support visé]],1,3)="OUI",1,IF(OR(MID(REFERENCEMENT_FACADE[[#This Row],[Colonne support visé]],1,3)="non",MID(REFERENCEMENT_FACADE[[#This Row],[Colonne support visé]],1,2)="SO"),0,0)),1)</f>
        <v>1</v>
      </c>
      <c r="CP113" s="48">
        <f>IF(RECH_HAUTEUR=FALSE,1,IF(AND(MID(REFERENCEMENT_FACADE[[#This Row],[Colonne situation visé]],1,3)="oui",HAUT_VISEE&lt;=REFERENCEMENT_FACADE[[#This Row],[LIMITATION DE HAUTEUR DE FACADE]],HAUT_VISEE&lt;&gt;"",SITUA_VISEE&lt;&gt;""),1,IF(MID(REFERENCEMENT_FACADE[[#This Row],[Colonne situation visé]],1,3)="non",0,"ERREUR")))</f>
        <v>1</v>
      </c>
      <c r="CQ113" s="48">
        <f>IF(RECH_CATEGORIE=FALSE,1,IF(REFERENCEMENT_FACADE[[#This Row],[Colonne catégorie visée]]="ERREUR",0,IF(AND(RECH_CATEGORIE=TRUE,MATCH(VALUE(LEFT(REFERENCEMENT_FACADE[[#This Row],[Colonne zone visée]],1)),LISTE_ZONE_SISMIQUE,0)&gt;=MATCH(ZONE_SIS_VISEE,LISTE_ZONE_SISMIQUE,0),MATCH(REFERENCEMENT_FACADE[[#This Row],[Colonne catégorie visée]],LISTE_CATEGORIE_BATIMENT,0)&gt;=MATCH(CATEG_VISEE,LISTE_CATEGORIE_BATIMENT,0)),1,0)))</f>
        <v>1</v>
      </c>
      <c r="CR113" s="48">
        <f ca="1">IF(REFERENCEMENT_FACADE[[#This Row],[Eligibilité procédé]]&lt;&gt;0,COUNTIF(REFERENCEMENT_FACADE[Eligibilité procédé],"&lt;="&amp;REFERENCEMENT_FACADE[[#This Row],[Eligibilité procédé]])-COUNTIF(REFERENCEMENT_FACADE[Eligibilité procédé],"=0"),ROWS(REFERENCEMENT_FACADE[Ordre]))</f>
        <v>90</v>
      </c>
      <c r="CS113" s="48">
        <f ca="1">IF(COUNTIF((REFERENCEMENT_FACADE[[#This Row],[Validité]:[zone de simicité]]),"&lt;&gt;"&amp;"")=SUM(REFERENCEMENT_FACADE[[#This Row],[Validité]:[zone de simicité]]),ROW(REFERENCEMENT_FACADE[[#This Row],[zone de simicité]]),"")</f>
        <v>113</v>
      </c>
      <c r="CT113" s="48" t="str">
        <f>CONCATENATE(REFERENCEMENT_FACADE[[#This Row],[TYPE DE DOCUMENT DE REFERENCE]]," ",REFERENCEMENT_FACADE[[#This Row],[REF]]," du procédé ",REFERENCEMENT_FACADE[[#This Row],[NOM COMMERCIAL DU PROCEDE]]," : vise la pose sur : ",IF(MID(REFERENCEMENT_FACADE[[#This Row],[COB (NF DTU 31.2)]],1,3)="OUI","COB (NF DTU 31.2) ; ",""),IF(MID(REFERENCEMENT_FACADE[[#This Row],[CLT (Sous AT/DTA)]],1,3)="OUI","CLT (Sous AT/DTA)) ; ",""),IF(MID(REFERENCEMENT_FACADE[[#This Row],[FOB (NF DTU 31.4)]],1,3)="OUI","FOB (NF DTU 31.4) ; ",""),IF(MID(REFERENCEMENT_FACADE[[#This Row],[FOB (Sous AT/DTA/ATEx)]],1,3)="OUI","FOB (Sous AT/DTA/ATEx) ; ",""),"pour une hauteur max de ",REFERENCEMENT_FACADE[[#This Row],[LIMITATION DE HAUTEUR DE FACADE]],"m")</f>
        <v>Avis Technique 2.2/18-1794_V2 du procédé ACT : vise la pose sur : COB (NF DTU 31.2) ; pour une hauteur max de 10m</v>
      </c>
    </row>
    <row r="114" spans="1:98" s="5" customFormat="1" ht="216" x14ac:dyDescent="0.3">
      <c r="A114" s="141">
        <v>45330</v>
      </c>
      <c r="B114" s="79" t="s">
        <v>120</v>
      </c>
      <c r="C114" s="126" t="s">
        <v>1569</v>
      </c>
      <c r="D114" s="79" t="s">
        <v>315</v>
      </c>
      <c r="E114" s="79" t="s">
        <v>315</v>
      </c>
      <c r="F114" s="43" t="s">
        <v>319</v>
      </c>
      <c r="G114" s="109" t="s">
        <v>17</v>
      </c>
      <c r="H114" s="52" t="s">
        <v>27</v>
      </c>
      <c r="I114" s="53" t="s">
        <v>9</v>
      </c>
      <c r="J114" s="39" t="s">
        <v>10</v>
      </c>
      <c r="K114" s="39" t="s">
        <v>10</v>
      </c>
      <c r="L114" s="68" t="str">
        <f>IF(REFERENCEMENT_FACADE[[#This Row],[Charpente bois (NF DTU 31.1)]]="OUI","SO",IF(OR(REFERENCEMENT_FACADE[[#This Row],[FOB (Sous AT/DTA/ATEx)]]="OUI",REFERENCEMENT_FACADE[[#This Row],[FOB (NF DTU 31.4)]]="OUI"),"OUI","SO"))</f>
        <v>SO</v>
      </c>
      <c r="M114" s="54" t="s">
        <v>158</v>
      </c>
      <c r="N114" s="42" t="s">
        <v>9</v>
      </c>
      <c r="O114" s="43" t="s">
        <v>9</v>
      </c>
      <c r="P114" s="43" t="s">
        <v>9</v>
      </c>
      <c r="Q114" s="43" t="s">
        <v>10</v>
      </c>
      <c r="R114" s="43" t="s">
        <v>10</v>
      </c>
      <c r="S114" s="43" t="s">
        <v>10</v>
      </c>
      <c r="T114" s="43" t="s">
        <v>10</v>
      </c>
      <c r="U114" s="43" t="s">
        <v>10</v>
      </c>
      <c r="V114" s="43" t="s">
        <v>10</v>
      </c>
      <c r="W114" s="44" t="s">
        <v>10</v>
      </c>
      <c r="X114" s="45" t="s">
        <v>9</v>
      </c>
      <c r="Y114" s="43" t="s">
        <v>10</v>
      </c>
      <c r="Z114" s="43" t="s">
        <v>10</v>
      </c>
      <c r="AA114" s="43" t="s">
        <v>10</v>
      </c>
      <c r="AB114" s="43" t="s">
        <v>10</v>
      </c>
      <c r="AC114" s="43" t="s">
        <v>10</v>
      </c>
      <c r="AD114" s="43" t="s">
        <v>10</v>
      </c>
      <c r="AE114" s="43" t="s">
        <v>10</v>
      </c>
      <c r="AF114" s="43" t="s">
        <v>10</v>
      </c>
      <c r="AG114" s="44" t="s">
        <v>10</v>
      </c>
      <c r="AH114" s="163"/>
      <c r="AI114" s="164"/>
      <c r="AJ114" s="120" t="s">
        <v>1726</v>
      </c>
      <c r="AK114" s="120" t="s">
        <v>1726</v>
      </c>
      <c r="AL114" s="120" t="s">
        <v>1726</v>
      </c>
      <c r="AM114" s="41"/>
      <c r="AN114" s="41"/>
      <c r="AO114" s="41"/>
      <c r="AP114" s="41"/>
      <c r="AQ114" s="41"/>
      <c r="AR114" s="41"/>
      <c r="AS114" s="41"/>
      <c r="AT114" s="120" t="s">
        <v>1726</v>
      </c>
      <c r="AU114" s="41"/>
      <c r="AV114" s="41"/>
      <c r="AW114" s="41"/>
      <c r="AX114" s="41"/>
      <c r="AY114" s="41"/>
      <c r="AZ114" s="41"/>
      <c r="BA114" s="41"/>
      <c r="BB114" s="41"/>
      <c r="BC114" s="41"/>
      <c r="BD114" s="84" t="s">
        <v>1408</v>
      </c>
      <c r="BE114" s="42">
        <v>4</v>
      </c>
      <c r="BF114" s="43">
        <v>4</v>
      </c>
      <c r="BG114" s="43">
        <v>4</v>
      </c>
      <c r="BH114" s="43">
        <v>4</v>
      </c>
      <c r="BI114" s="84"/>
      <c r="BJ114" s="40" t="s">
        <v>1394</v>
      </c>
      <c r="BK114" s="158" t="s">
        <v>152</v>
      </c>
      <c r="BL114" s="42">
        <v>0</v>
      </c>
      <c r="BM114" s="79" t="s">
        <v>17</v>
      </c>
      <c r="BN114" s="43" t="s">
        <v>12</v>
      </c>
      <c r="BO114" s="43" t="s">
        <v>1563</v>
      </c>
      <c r="BP114" s="129" t="s">
        <v>1004</v>
      </c>
      <c r="BQ114" s="81">
        <v>45327</v>
      </c>
      <c r="BR114" s="81">
        <v>47118</v>
      </c>
      <c r="BS114" s="123">
        <f ca="1">+(REFERENCEMENT_FACADE[[#This Row],[AVIS LIMITE AU / VALIDITE]]&gt;=TODAY())*1</f>
        <v>1</v>
      </c>
      <c r="BT114" s="43" t="s">
        <v>9</v>
      </c>
      <c r="BU114" s="43" t="str">
        <f ca="1">IF(REFERENCEMENT_FACADE[[#This Row],[ -&gt; AT/DTA : Sur liste verte C2p (OUI/NON)
-&gt; ATex (Avis favorable / Avis défavorable)
-&gt; Autre : SO]]&lt;&gt;"",IF(AND(OR(REFERENCEMENT_FACADE[[#This Row],[ -&gt; AT/DTA : Sur liste verte C2p (OUI/NON)
-&gt; ATex (Avis favorable / Avis défavorable)
-&gt; Autre : SO]]="OUI",REFERENCEMENT_FACADE[[#This Row],[ -&gt; AT/DTA : Sur liste verte C2p (OUI/NON)
-&gt; ATex (Avis favorable / Avis défavorable)
-&gt; Autre : SO]]="FAVORABLE",REFERENCEMENT_FACADE[[#This Row],[ -&gt; AT/DTA : Sur liste verte C2p (OUI/NON)
-&gt; ATex (Avis favorable / Avis défavorable)
-&gt; Autre : SO]]="SO
(DTU)",REFERENCEMENT_FACADE[[#This Row],[ -&gt; AT/DTA : Sur liste verte C2p (OUI/NON)
-&gt; ATex (Avis favorable / Avis défavorable)
-&gt; Autre : SO]]="SO 
(RECO -RAGE)",REFERENCEMENT_FACADE[[#This Row],[ -&gt; AT/DTA : Sur liste verte C2p (OUI/NON)
-&gt; ATex (Avis favorable / Avis défavorable)
-&gt; Autre : SO]]="OUI AVEC UN SUIVI DU RETOUR D'EXPERIENCE",
REFERENCEMENT_FACADE[[#This Row],[ -&gt; AT/DTA : Sur liste verte C2p (OUI/NON)
-&gt; ATex (Avis favorable / Avis défavorable)
-&gt; Autre : SO]]="SO 
(RP)"),REFERENCEMENT_FACADE[[#This Row],[VALIDITE]]=1),"TC",IF(REFERENCEMENT_FACADE[[#This Row],[VALIDITE]]=0,"TNC"&amp;CHAR(10)&amp;"(L'évaluation technique n'est plus valide)",IF(REFERENCEMENT_FACADE[[#This Row],[TYPE DE DOCUMENT DE REFERENCE]]="Appréciation Technique de Transition","TNC"&amp;CHAR(10)&amp;"(Les Appréciations Techniques de Transition ne sont pas reconnues en technique courante)",IF(REFERENCEMENT_FACADE[[#This Row],[ -&gt; AT/DTA : Sur liste verte C2p (OUI/NON)
-&gt; ATex (Avis favorable / Avis défavorable)
-&gt; Autre : SO]]="NON (EVALUATION RECENTE)","TNC"&amp;CHAR(10)&amp;"(Non sur liste verte de la C2p à date de référencement / EVALUATION RECENTE)","TNC"&amp;CHAR(10)&amp;"(N'est pas sur liste verte de la C2p à date du référencement)")))))</f>
        <v>TC</v>
      </c>
      <c r="BV114" s="44" t="s">
        <v>831</v>
      </c>
      <c r="BW114" s="42"/>
      <c r="BX114" s="43"/>
      <c r="BY114" s="44"/>
      <c r="BZ114" s="58" t="s">
        <v>657</v>
      </c>
      <c r="CA114" s="134" t="s">
        <v>1564</v>
      </c>
      <c r="CB114" s="134"/>
      <c r="CC114" s="48" t="str">
        <f>IF(OR(REFERENCEMENT_FACADE[[#This Row],[TYPE DE DOCUMENT DE REFERENCE]]="Document Technique d'Application (DTA)",REFERENCEMENT_FACADE[[#This Row],[TYPE DE DOCUMENT DE REFERENCE]]="Avis Technique"),CONCATENATE("https://evaluation.cstb.fr/fr/avis-technique/detail/",SUBSTITUTE(REFERENCEMENT_FACADE[[#This Row],[REF]],"/","-"),"/"),IF(REFERENCEMENT_FACADE[[#This Row],[TYPE DE DOCUMENT DE REFERENCE]]=("Appréciation Technique d'Expérimentation (ATEx cas a)"),CONCATENATE("https://evaluation.cstb.fr/fr/appreciation-technique-expertise-atex/detail/",SUBSTITUTE(REFERENCEMENT_FACADE[[#This Row],[REF]],"_","-"),"/"),CONCATENATE("https://evaluation.cstb.fr/fr/appreciation-technique-transition-att/download/att-",SUBSTITUTE(SUBSTITUTE(REFERENCEMENT_FACADE[[#This Row],[REF]],"/","-"),"_","-"),"/")))</f>
        <v>https://evaluation.cstb.fr/fr/avis-technique/detail/2.2-13-1547_V4/</v>
      </c>
      <c r="CD114" s="48" t="s">
        <v>770</v>
      </c>
      <c r="CE114" s="48" t="str">
        <f>CONCATENATE(IF(REFERENCEMENT_FACADE[[#This Row],[Ancienne version]]=""," ",CONCATENATE(IF(OR(REFERENCEMENT_FACADE[[#This Row],[TYPE DE DOCUMENT DE REFERENCE]]="Avis Technique",REFERENCEMENT_FACADE[[#This Row],[TYPE DE DOCUMENT DE REFERENCE]]="ATEx"),"L'","Le "),REFERENCEMENT_FACADE[[#This Row],[TYPE DE DOCUMENT DE REFERENCE]]," n°",REFERENCEMENT_FACADE[[#This Row],[REF]]," annule et remplace ",IF(OR(REFERENCEMENT_FACADE[[#This Row],[TYPE DE DOCUMENT DE REFERENCE]]="Avis Technique",REFERENCEMENT_FACADE[[#This Row],[TYPE DE DOCUMENT DE REFERENCE]]="ATEx"),"l' ","le "),REFERENCEMENT_FACADE[[#This Row],[TYPE DE DOCUMENT DE REFERENCE]]," n° ",REFERENCEMENT_FACADE[[#This Row],[Ancienne version]])),
IF(AND(REFERENCEMENT_FACADE[[#This Row],[Ancienne version]]&lt;&gt;"",REFERENCEMENT_FACADE[[#This Row],[ -&gt; AT/DTA : Sur liste verte C2p (OUI/NON)
-&gt; ATex (Avis favorable / Avis défavorable)
-&gt; Autre : SO]]="OUI"),CHAR(10),""),
IF(REFERENCEMENT_FACADE[[#This Row],[ -&gt; AT/DTA : Sur liste verte C2p (OUI/NON)
-&gt; ATex (Avis favorable / Avis défavorable)
-&gt; Autre : SO]]="OUI","Sur liste verte de la C2p à la date du référencement",""))</f>
        <v>L'Avis Technique n°2.2/13-1547_V4 annule et remplace l' Avis Technique n° 2.2/13-1547_V2
Sur liste verte de la C2p à la date du référencement</v>
      </c>
      <c r="CF114" s="48" t="str">
        <f>IF((SUPP_VISE=LISTES!$Q$2),REFERENCEMENT_FACADE[[#This Row],[Charpente bois (NF DTU 31.1)]],
IF((SUPP_VISE=LISTES!$Q$3),REFERENCEMENT_FACADE[[#This Row],[COB (NF DTU 31.2)]],
IF((SUPP_VISE=LISTES!$Q$4),REFERENCEMENT_FACADE[[#This Row],[FOB (NF DTU 31.4)]],
IF((SUPP_VISE=LISTES!$Q$5),REFERENCEMENT_FACADE[[#This Row],[FOB (Sous AT/DTA/ATEx)]],
IF((SUPP_VISE=LISTES!$Q$6),REFERENCEMENT_FACADE[[#This Row],[FOB (NF DTU 31.4 et/ou Sous AT/DTA/Atex)]],
IF((SUPP_VISE=LISTES!$Q$7),REFERENCEMENT_FACADE[[#This Row],[CLT (Sous AT/DTA)]],"ERREUR"))))))</f>
        <v>ERREUR</v>
      </c>
      <c r="CG114" s="48" t="str">
        <f>IF((HAUT_VISEE&lt;=6),IF(OR(MID(SITUA_VISEE,1,1)="a",MID(SITUA_VISEE,1,1)="b",MID(SITUA_VISEE,1,1)="c"),REFERENCEMENT_FACADE[[#This Row],[≤ 6 m (situation a à c)]],REFERENCEMENT_FACADE[[#This Row],[≤ 6 m (situation d)]]),
IF(AND(6&lt;HAUT_VISEE,HAUT_VISEE&lt;=9),IF(OR(MID(SITUA_VISEE,1,1)="a",MID(SITUA_VISEE,1,1)="b",MID(SITUA_VISEE,1,1)="c"),REFERENCEMENT_FACADE[[#This Row],[≤ 9 m (situation a à c)]],REFERENCEMENT_FACADE[[#This Row],[≤ 9 m (situation d)]]),
IF(AND(9&lt;HAUT_VISEE,HAUT_VISEE&lt;=10),IF(OR(MID(SITUA_VISEE,1,1)="a",MID(SITUA_VISEE,1,1)="b",MID(SITUA_VISEE,1,1)="c"),REFERENCEMENT_FACADE[[#This Row],[≤ 10 m (situation a à c)]],REFERENCEMENT_FACADE[[#This Row],[≤ 10 m (situation d)]]),
IF(AND(10&lt;HAUT_VISEE,HAUT_VISEE&lt;=18),IF(OR(MID(SITUA_VISEE,1,1)="a",MID(SITUA_VISEE,1,1)="b",MID(SITUA_VISEE,1,1)="c"),REFERENCEMENT_FACADE[[#This Row],[≤ 15 m (situation a à c)]],REFERENCEMENT_FACADE[[#This Row],[≤ 15 m (situation d)]]),
IF(AND(10&lt;HAUT_VISEE,HAUT_VISEE&lt;=18),IF(OR(MID(SITUA_VISEE,1,1)="a",MID(SITUA_VISEE,1,1)="b",MID(SITUA_VISEE,1,1)="c"),REFERENCEMENT_FACADE[[#This Row],[≤ 18 m (situation a à c)]],REFERENCEMENT_FACADE[[#This Row],[≤ 18 m (situation d)]]),
IF(AND(18&lt;HAUT_VISEE,HAUT_VISEE&lt;=28),IF(OR(MID(SITUA_VISEE,1,1)="a",MID(SITUA_VISEE,1,1)="b",MID(SITUA_VISEE,1,1)="c"),REFERENCEMENT_FACADE[[#This Row],[≤ 28 m (situation a à c)]],REFERENCEMENT_FACADE[[#This Row],[≤ 28 m (situation d)]]),
IF(AND(28&lt;HAUT_VISEE,HAUT_VISEE&lt;=34),IF(OR(MID(SITUA_VISEE,1,1)="a",MID(SITUA_VISEE,1,1)="b",MID(SITUA_VISEE,1,1)="c"),REFERENCEMENT_FACADE[[#This Row],[≤ 34 m (situation a à c)]],REFERENCEMENT_FACADE[[#This Row],[≤ 34 m (situation d)]]),
IF(AND(34&lt;HAUT_VISEE,HAUT_VISEE&lt;=36),IF(OR(MID(SITUA_VISEE,1,1)="a",MID(SITUA_VISEE,1,1)="b",MID(SITUA_VISEE,1,1)="c"),REFERENCEMENT_FACADE[[#This Row],[≤ 36 m (situation a à c)]],REFERENCEMENT_FACADE[[#This Row],[≤ 36 m (situation d)]]),
IF(AND(36&lt;HAUT_VISEE,HAUT_VISEE&lt;=40),IF(OR(MID(SITUA_VISEE,1,1)="a",MID(SITUA_VISEE,1,1)="b",MID(SITUA_VISEE,1,1)="c"),REFERENCEMENT_FACADE[[#This Row],[≤ 40 m (situation a à c)]],REFERENCEMENT_FACADE[[#This Row],[≤ 40 m (situation d)]]),
IF(AND(40&lt;HAUT_VISEE,HAUT_VISEE&lt;=50),IF(OR(MID(SITUA_VISEE,1,1)="a",MID(SITUA_VISEE,1,1)="b",MID(SITUA_VISEE,1,1)="c"),REFERENCEMENT_FACADE[[#This Row],[≤ 50 m (situation a à c)]],REFERENCEMENT_FACADE[[#This Row],[≤ 50 m (situation d)]]),"ERREUR"))))))))))</f>
        <v>OUI</v>
      </c>
      <c r="CH114" s="48">
        <f>IF(MID(SITUA_VISEE,1,1)="d",
IF(MID(REFERENCEMENT_FACADE[[#This Row],[≤ 50 m (situation d)]],1,3)="OUI",50,IF(MID(REFERENCEMENT_FACADE[[#This Row],[≤ 40 m (situation d)]],1,3)="OUI",40,IF(MID(REFERENCEMENT_FACADE[[#This Row],[≤ 36 m (situation d)]],1,3)="OUI",36,IF(MID(REFERENCEMENT_FACADE[[#This Row],[≤ 34 m (situation d)]],1,3)="OUI",34,IF(MID(REFERENCEMENT_FACADE[[#This Row],[≤ 28 m (situation d)]],1,3)="OUI",28,IF(MID(REFERENCEMENT_FACADE[[#This Row],[≤ 18 m (situation d)]],1,3)="OUI",18,IF(MID(REFERENCEMENT_FACADE[[#This Row],[≤ 15 m (situation d)]],1,3)="OUI",15,IF(MID(REFERENCEMENT_FACADE[[#This Row],[≤ 10 m (situation d)]],1,3)="OUI",10,IF(MID(REFERENCEMENT_FACADE[[#This Row],[≤ 9 m (situation d)]],1,3)="OUI",9,IF(MID(REFERENCEMENT_FACADE[[#This Row],[≤ 6 m (situation d)]],1,3)="OUI",6,"")))))))))),
IF(MID(REFERENCEMENT_FACADE[[#This Row],[≤ 50 m (situation a à c)]],1,3)="OUI",50,IF(MID(REFERENCEMENT_FACADE[[#This Row],[≤ 40 m (situation a à c)]],1,3)="OUI",40,IF(MID(REFERENCEMENT_FACADE[[#This Row],[≤ 36 m (situation a à c)]],1,3)="OUI",36,IF(MID(REFERENCEMENT_FACADE[[#This Row],[≤ 34 m (situation a à c)]],1,3)="OUI",34,IF(MID(REFERENCEMENT_FACADE[[#This Row],[≤ 28 m (situation a à c)]],1,3)="OUI",28,IF(MID(REFERENCEMENT_FACADE[[#This Row],[≤ 18 m (situation a à c)]],1,3)="OUI",18,IF(MID(REFERENCEMENT_FACADE[[#This Row],[≤ 15 m (situation a à c)]],1,3)="OUI",15,IF(MID(REFERENCEMENT_FACADE[[#This Row],[≤ 10 m (situation a à c)]],1,3)="OUI",10,IF(MID(REFERENCEMENT_FACADE[[#This Row],[≤ 9 m (situation a à c)]],1,3)="OUI",9,IF(MID(REFERENCEMENT_FACADE[[#This Row],[≤ 6 m (situation a à c)]],1,3)="OUI",6,"")))))))))))</f>
        <v>10</v>
      </c>
      <c r="CI114" s="48" t="str">
        <f>IF(RECH_CATEGORIE=TRUE,IF((CATEG_VISEE=LISTES!$O$2),REFERENCEMENT_FACADE[[#This Row],[I]],
IF((CATEG_VISEE=LISTES!$O$3),REFERENCEMENT_FACADE[[#This Row],[II]],
IF((CATEG_VISEE=LISTES!$O$4),REFERENCEMENT_FACADE[[#This Row],[III]],
IF((CATEG_VISEE=LISTES!$O$5),REFERENCEMENT_FACADE[[#This Row],[IV]],"ERREUR")))),
REFERENCEMENT_FACADE[[#This Row],[I]]&amp;CHAR(10)&amp;REFERENCEMENT_FACADE[[#This Row],[II]]&amp;CHAR(10)&amp;REFERENCEMENT_FACADE[[#This Row],[III]]&amp;CHAR(10)&amp;REFERENCEMENT_FACADE[[#This Row],[IV]])</f>
        <v>4
4
4
4</v>
      </c>
      <c r="CJ114" s="48" t="str">
        <f>IF(RECH_CATEGORIE=TRUE,IF(OR(REFERENCEMENT_FACADE[[#This Row],[I]]="NC",REFERENCEMENT_FACADE[[#This Row],[II]]="NC",REFERENCEMENT_FACADE[[#This Row],[III]]="NC",REFERENCEMENT_FACADE[[#This Row],[IV]]="NC"),"ERREUR",IF(MID(ZONE_SIS_VISEE,1,1)&lt;=MID(REFERENCEMENT_FACADE[[#This Row],[IV]],1,1),REFERENCEMENT_FACADE[[#Headers],[IV]],IF(MID(ZONE_SIS_VISEE,1,1)&lt;=MID(REFERENCEMENT_FACADE[[#This Row],[III]],1,1),REFERENCEMENT_FACADE[[#Headers],[III]],IF(MID(ZONE_SIS_VISEE,1,1)&lt;=MID(REFERENCEMENT_FACADE[[#This Row],[II]],1,1),REFERENCEMENT_FACADE[[#Headers],[II]],IF(MID(ZONE_SIS_VISEE,1,1)&lt;=MID(REFERENCEMENT_FACADE[[#This Row],[I]],1,1),REFERENCEMENT_FACADE[[#Headers],[I]],""))))),
REFERENCEMENT_FACADE[[#Headers],[I]]&amp;CHAR(10)&amp;REFERENCEMENT_FACADE[[#Headers],[II]]&amp;CHAR(10)&amp;REFERENCEMENT_FACADE[[#Headers],[III]]&amp;CHAR(10)&amp;REFERENCEMENT_FACADE[[#Headers],[IV]])</f>
        <v>I
II
III
IV</v>
      </c>
      <c r="CK114" s="48" t="str">
        <f>CONCATENATE(IF(MID(REFERENCEMENT_FACADE[[#This Row],[Charpente bois (NF DTU 31.1)]],1,3)="oui",LISTES!$Q$2,""),IF(AND(MID(REFERENCEMENT_FACADE[[#This Row],[COB (NF DTU 31.2)]],1,3)="oui",MID(REFERENCEMENT_FACADE[[#This Row],[Charpente bois (NF DTU 31.1)]],1,3)="oui")," / ",""),IF(MID(REFERENCEMENT_FACADE[[#This Row],[COB (NF DTU 31.2)]],1,3)="oui",LISTES!$Q$3,""),IF(OR(AND(MID(REFERENCEMENT_FACADE[[#This Row],[COB (NF DTU 31.2)]],1,3)="oui",MID(REFERENCEMENT_FACADE[[#This Row],[FOB (NF DTU 31.4)]],1,3)="oui"),AND(MID(REFERENCEMENT_FACADE[[#This Row],[COB (NF DTU 31.2)]],1,3)="oui",MID(REFERENCEMENT_FACADE[[#This Row],[CLT (Sous AT/DTA)]],1,3)="oui"))," / ",""),IF(MID(REFERENCEMENT_FACADE[[#This Row],[FOB (NF DTU 31.4)]],1,3)="oui",LISTES!$Q$4,""),IF(AND(MID(REFERENCEMENT_FACADE[[#This Row],[CLT (Sous AT/DTA)]],1,3)="oui",MID(REFERENCEMENT_FACADE[[#This Row],[FOB (NF DTU 31.4)]],1,3)="oui")," / ",""),IF(MID(REFERENCEMENT_FACADE[[#This Row],[CLT (Sous AT/DTA)]],1,3)="oui",LISTES!$Q$7,IF(MID(REFERENCEMENT_FACADE[[#This Row],[FOB (Sous AT/DTA/ATEx)]],1,3)="oui",LISTES!$Q$5,"")))</f>
        <v>COB (NF DTU 31.2) / CLT (Sous AT/DTA)</v>
      </c>
      <c r="CL114" s="48" t="str">
        <f>IF(AND(RECH_HAUTEUR=TRUE,HAUT_VISEE&lt;&gt;"",SITUA_VISEE&lt;&gt;""),IF(MID(SITUA_VISEE,1,1)="d",
IF(MID(REFERENCEMENT_FACADE[[#This Row],[≤ 50 m (situation d)]],1,3)="OUI","≤ 50 m",IF(MID(REFERENCEMENT_FACADE[[#This Row],[≤ 40 m (situation d)]],1,3)="OUI","≤ 40 m",IF(MID(REFERENCEMENT_FACADE[[#This Row],[≤ 36 m (situation d)]],1,3)="OUI","≤ 36 m",IF(MID(REFERENCEMENT_FACADE[[#This Row],[≤ 34 m (situation d)]],1,3)="OUI","≤ 34 m",IF(MID(REFERENCEMENT_FACADE[[#This Row],[≤ 28 m (situation d)]],1,3)="OUI","≤ 28 m",IF(MID(REFERENCEMENT_FACADE[[#This Row],[≤ 18 m (situation d)]],1,3)="OUI","≤ 18 m",IF(MID(REFERENCEMENT_FACADE[[#This Row],[≤ 15 m (situation d)]],1,3)="OUI","≤ 15 m",IF(MID(REFERENCEMENT_FACADE[[#This Row],[≤ 10 m (situation d)]],1,3)="OUI","≤ 10 m",IF(MID(REFERENCEMENT_FACADE[[#This Row],[≤ 9 m (situation d)]],1,3)="OUI","≤ 9 m",IF(MID(REFERENCEMENT_FACADE[[#This Row],[≤ 6 m (situation d)]],1,3)="OUI","≤ 6 m","")))))))))),
IF(MID(REFERENCEMENT_FACADE[[#This Row],[≤ 50 m (situation a à c)]],1,3)="OUI","≤ 50 m",IF(MID(REFERENCEMENT_FACADE[[#This Row],[≤ 40 m (situation a à c)]],1,3)="OUI","≤ 40 m",IF(MID(REFERENCEMENT_FACADE[[#This Row],[≤ 36 m (situation a à c)]],1,3)="OUI","≤ 36 m",IF(MID(REFERENCEMENT_FACADE[[#This Row],[≤ 34 m (situation a à c)]],1,3)="OUI","≤ 34 m",IF(MID(REFERENCEMENT_FACADE[[#This Row],[≤ 28 m (situation a à c)]],1,3)="OUI","≤ 28 m",IF(MID(REFERENCEMENT_FACADE[[#This Row],[≤ 18 m (situation a à c)]],1,3)="OUI","≤ 18 m",IF(MID(REFERENCEMENT_FACADE[[#This Row],[≤ 15 m (situation a à c)]],1,3)="OUI","≤ 15 m",IF(MID(REFERENCEMENT_FACADE[[#This Row],[≤ 10 m (situation a à c)]],1,3)="OUI","≤ 10 m",IF(MID(REFERENCEMENT_FACADE[[#This Row],[≤ 9 m (situation a à c)]],1,3)="OUI","≤ 9 m",IF(MID(REFERENCEMENT_FACADE[[#This Row],[≤ 6 m (situation a à c)]],1,3)="OUI","≤ 6 m",""))))))))))),
CONCATENATE(IF(MID(REFERENCEMENT_FACADE[[#This Row],[≤ 50 m (situation a à c)]],1,3)="OUI","(Situation a à c) h≤ 50 m"&amp;CHAR(10),IF(MID(REFERENCEMENT_FACADE[[#This Row],[≤ 40 m (situation a à c)]],1,3)="OUI","(Situation a à c) h≤ 40 m"&amp;CHAR(10),IF(MID(REFERENCEMENT_FACADE[[#This Row],[≤ 36 m (situation a à c)]],1,3)="OUI","(Situation a à c) h≤ 36 m"&amp;CHAR(10),IF(MID(REFERENCEMENT_FACADE[[#This Row],[≤ 34 m (situation a à c)]],1,3)="OUI","(Situation a à c) h≤ 34 m"&amp;CHAR(10),IF(MID(REFERENCEMENT_FACADE[[#This Row],[≤ 28 m (situation a à c)]],1,3)="OUI","(Situation a à c) h≤ 28 m"&amp;CHAR(10),IF(MID(REFERENCEMENT_FACADE[[#This Row],[≤ 18 m (situation a à c)]],1,3)="OUI","(Situation a à c) h≤ 18 m"&amp;CHAR(10),IF(MID(REFERENCEMENT_FACADE[[#This Row],[≤ 15 m (situation a à c)]],1,3)="OUI","(Situation a à c) h≤ 15 m"&amp;CHAR(10),IF(MID(REFERENCEMENT_FACADE[[#This Row],[≤ 10 m (situation a à c)]],1,3)="OUI","(Situation a à c) h≤ 10 m"&amp;CHAR(10),IF(MID(REFERENCEMENT_FACADE[[#This Row],[≤ 9 m (situation a à c)]],1,3)="OUI","(Situation a à c) h≤ 9 m"&amp;CHAR(10),IF(MID(REFERENCEMENT_FACADE[[#This Row],[≤ 6 m (situation a à c)]],1,3)="OUI","(Situation a à c) h≤ 6 m"&amp;CHAR(10),"")))))))))),IF(MID(REFERENCEMENT_FACADE[[#This Row],[≤ 50 m (situation d)]],1,3)="OUI","(Situation d) h≤ 50 m",IF(MID(REFERENCEMENT_FACADE[[#This Row],[≤ 40 m (situation d)]],1,3)="OUI","(Situation d) h≤ 40 m",IF(MID(REFERENCEMENT_FACADE[[#This Row],[≤ 36 m (situation d)]],1,3)="OUI","(Situation d) h≤ 36 m",IF(MID(REFERENCEMENT_FACADE[[#This Row],[≤ 34 m (situation d)]],1,3)="OUI","(Situation d) h≤ 34 m",IF(MID(REFERENCEMENT_FACADE[[#This Row],[≤ 28 m (situation d)]],1,3)="OUI","(Situation d) h≤ 28 m",IF(MID(REFERENCEMENT_FACADE[[#This Row],[≤ 18 m (situation d)]],1,3)="OUI","(Situation d) h≤ 18 m",IF(MID(REFERENCEMENT_FACADE[[#This Row],[≤ 15 m (situation d)]],1,3)="OUI","(Situation d) h≤ 15 m",IF(MID(REFERENCEMENT_FACADE[[#This Row],[≤ 10 m (situation d)]],1,3)="OUI","(Situation d) h≤ 10 m",IF(MID(REFERENCEMENT_FACADE[[#This Row],[≤ 9 m (situation d)]],1,3)="OUI","(Situation d) h≤ 9 m",IF(MID(REFERENCEMENT_FACADE[[#This Row],[≤ 6 m (situation d)]],1,3)="OUI","(Situation d) h≤ 6 m",""))))))))))))</f>
        <v>(Situation a à c) h≤ 10 m
(Situation d) h≤ 6 m</v>
      </c>
      <c r="CM114" s="48" t="str">
        <f>IF(OR(RECH_HAUTEUR=FALSE,HAUT_VISEE="",SITUA_VISEE=""),REFERENCEMENT_FACADE[[#This Row],[Cas où rien n''est sélectionné en hauteur]],
IF((HAUT_VISEE&lt;=6),IF(OR(MID(SITUA_VISEE,1,1)="a",MID(SITUA_VISEE,1,1)="b",MID(SITUA_VISEE,1,1)="c"),REFERENCEMENT_FACADE[[#This Row],[≤ 6 m (a à c)]],REFERENCEMENT_FACADE[[#This Row],[≤ 6 m (d)]]),
IF(AND(6&lt;HAUT_VISEE,HAUT_VISEE&lt;=9),IF(OR(MID(SITUA_VISEE,1,1)="a",MID(SITUA_VISEE,1,1)="b",MID(SITUA_VISEE,1,1)="c"),REFERENCEMENT_FACADE[[#This Row],[≤ 9 m (a à c)]],REFERENCEMENT_FACADE[[#This Row],[≤ 9 m (d)]]),
IF(AND(9&lt;HAUT_VISEE,HAUT_VISEE&lt;=10),IF(OR(MID(SITUA_VISEE,1,1)="a",MID(SITUA_VISEE,1,1)="b",MID(SITUA_VISEE,1,1)="c"),REFERENCEMENT_FACADE[[#This Row],[≤ 10 m (a à c)]],REFERENCEMENT_FACADE[[#This Row],[≤ 10 m (d)]]),
IF(AND(10&lt;HAUT_VISEE,HAUT_VISEE&lt;=18),IF(OR(MID(SITUA_VISEE,1,1)="a",MID(SITUA_VISEE,1,1)="b",MID(SITUA_VISEE,1,1)="c"),REFERENCEMENT_FACADE[[#This Row],[≤ 18 m (a à c)]],REFERENCEMENT_FACADE[[#This Row],[≤ 18 m (d)]]),
IF(AND(18&lt;HAUT_VISEE,HAUT_VISEE&lt;=28),IF(OR(MID(SITUA_VISEE,1,1)="a",MID(SITUA_VISEE,1,1)="b",MID(SITUA_VISEE,1,1)="c"),REFERENCEMENT_FACADE[[#This Row],[≤ 28 m (a à c)]],REFERENCEMENT_FACADE[[#This Row],[≤ 28 m (d)]]),
IF(AND(28&lt;HAUT_VISEE,HAUT_VISEE&lt;=34),IF(OR(MID(SITUA_VISEE,1,1)="a",MID(SITUA_VISEE,1,1)="b",MID(SITUA_VISEE,1,1)="c"),REFERENCEMENT_FACADE[[#This Row],[≤ 34 m (a à c)]],REFERENCEMENT_FACADE[[#This Row],[≤ 34 m (d)]]),
IF(AND(34&lt;HAUT_VISEE,HAUT_VISEE&lt;=36),IF(OR(MID(SITUA_VISEE,1,1)="a",MID(SITUA_VISEE,1,1)="b",MID(SITUA_VISEE,1,1)="c"),REFERENCEMENT_FACADE[[#This Row],[≤ 36 m (a à c)]],REFERENCEMENT_FACADE[[#This Row],[≤ 36 m (d)]]),
IF(AND(36&lt;HAUT_VISEE,HAUT_VISEE&lt;=40),IF(OR(MID(SITUA_VISEE,1,1)="a",MID(SITUA_VISEE,1,1)="b",MID(SITUA_VISEE,1,1)="c"),REFERENCEMENT_FACADE[[#This Row],[≤ 40 m (a à c)]],REFERENCEMENT_FACADE[[#This Row],[≤ 40 m (d)]]),
IF(AND(40&lt;HAUT_VISEE,HAUT_VISEE&lt;=50),IF(OR(MID(SITUA_VISEE,1,1)="a",MID(SITUA_VISEE,1,1)="b",MID(SITUA_VISEE,1,1)="c"),REFERENCEMENT_FACADE[[#This Row],[≤ 50 m (a à c)]],REFERENCEMENT_FACADE[[#This Row],[≤ 50 m (d)]])))))))))))</f>
        <v>Nb : Le critère de recherche par hauteur n'étant pas coché ou les données (hauteur ou situation) n'étant pas saisies, l'utilisateur est alerté qu'il peut exister des limites de hauteurs et des dispositions particulières données dans le référentiel technique du procédé qui ne sont pas affichées. 
Le logiciel peut les faire apparaitre, pour ce faire : 
 - la case de recherche en fonction de la hauteur doit être cochée ;
 - les données de hauteur ET de situation du bâtiment doivent être saisies.</v>
      </c>
      <c r="CN114" s="117">
        <f ca="1">REFERENCEMENT_FACADE[[#This Row],[VALIDITE]]</f>
        <v>1</v>
      </c>
      <c r="CO114" s="48">
        <f>IF(RECH_SUPPORT=TRUE,IF(MID(REFERENCEMENT_FACADE[[#This Row],[Colonne support visé]],1,3)="OUI",1,IF(OR(MID(REFERENCEMENT_FACADE[[#This Row],[Colonne support visé]],1,3)="non",MID(REFERENCEMENT_FACADE[[#This Row],[Colonne support visé]],1,2)="SO"),0,0)),1)</f>
        <v>1</v>
      </c>
      <c r="CP114" s="48">
        <f>IF(RECH_HAUTEUR=FALSE,1,IF(AND(MID(REFERENCEMENT_FACADE[[#This Row],[Colonne situation visé]],1,3)="oui",HAUT_VISEE&lt;=REFERENCEMENT_FACADE[[#This Row],[LIMITATION DE HAUTEUR DE FACADE]],HAUT_VISEE&lt;&gt;"",SITUA_VISEE&lt;&gt;""),1,IF(MID(REFERENCEMENT_FACADE[[#This Row],[Colonne situation visé]],1,3)="non",0,"ERREUR")))</f>
        <v>1</v>
      </c>
      <c r="CQ114" s="48">
        <f>IF(RECH_CATEGORIE=FALSE,1,IF(REFERENCEMENT_FACADE[[#This Row],[Colonne catégorie visée]]="ERREUR",0,IF(AND(RECH_CATEGORIE=TRUE,MATCH(VALUE(LEFT(REFERENCEMENT_FACADE[[#This Row],[Colonne zone visée]],1)),LISTE_ZONE_SISMIQUE,0)&gt;=MATCH(ZONE_SIS_VISEE,LISTE_ZONE_SISMIQUE,0),MATCH(REFERENCEMENT_FACADE[[#This Row],[Colonne catégorie visée]],LISTE_CATEGORIE_BATIMENT,0)&gt;=MATCH(CATEG_VISEE,LISTE_CATEGORIE_BATIMENT,0)),1,0)))</f>
        <v>1</v>
      </c>
      <c r="CR114" s="48">
        <f ca="1">IF(REFERENCEMENT_FACADE[[#This Row],[Eligibilité procédé]]&lt;&gt;0,COUNTIF(REFERENCEMENT_FACADE[Eligibilité procédé],"&lt;="&amp;REFERENCEMENT_FACADE[[#This Row],[Eligibilité procédé]])-COUNTIF(REFERENCEMENT_FACADE[Eligibilité procédé],"=0"),ROWS(REFERENCEMENT_FACADE[Ordre]))</f>
        <v>91</v>
      </c>
      <c r="CS114" s="48">
        <f ca="1">IF(COUNTIF((REFERENCEMENT_FACADE[[#This Row],[Validité]:[zone de simicité]]),"&lt;&gt;"&amp;"")=SUM(REFERENCEMENT_FACADE[[#This Row],[Validité]:[zone de simicité]]),ROW(REFERENCEMENT_FACADE[[#This Row],[zone de simicité]]),"")</f>
        <v>114</v>
      </c>
      <c r="CT114" s="48" t="str">
        <f>CONCATENATE(REFERENCEMENT_FACADE[[#This Row],[TYPE DE DOCUMENT DE REFERENCE]]," ",REFERENCEMENT_FACADE[[#This Row],[REF]]," du procédé ",REFERENCEMENT_FACADE[[#This Row],[NOM COMMERCIAL DU PROCEDE]]," : vise la pose sur : ",IF(MID(REFERENCEMENT_FACADE[[#This Row],[COB (NF DTU 31.2)]],1,3)="OUI","COB (NF DTU 31.2) ; ",""),IF(MID(REFERENCEMENT_FACADE[[#This Row],[CLT (Sous AT/DTA)]],1,3)="OUI","CLT (Sous AT/DTA)) ; ",""),IF(MID(REFERENCEMENT_FACADE[[#This Row],[FOB (NF DTU 31.4)]],1,3)="OUI","FOB (NF DTU 31.4) ; ",""),IF(MID(REFERENCEMENT_FACADE[[#This Row],[FOB (Sous AT/DTA/ATEx)]],1,3)="OUI","FOB (Sous AT/DTA/ATEx) ; ",""),"pour une hauteur max de ",REFERENCEMENT_FACADE[[#This Row],[LIMITATION DE HAUTEUR DE FACADE]],"m")</f>
        <v>Avis Technique 2.2/13-1547_V4 du procédé ACRYTHERM D : vise la pose sur : COB (NF DTU 31.2) ; CLT (Sous AT/DTA)) ; pour une hauteur max de 10m</v>
      </c>
    </row>
    <row r="115" spans="1:98" s="5" customFormat="1" ht="216" x14ac:dyDescent="0.3">
      <c r="A115" s="121">
        <v>45049</v>
      </c>
      <c r="B115" s="79" t="s">
        <v>120</v>
      </c>
      <c r="C115" s="126" t="s">
        <v>137</v>
      </c>
      <c r="D115" s="43" t="s">
        <v>315</v>
      </c>
      <c r="E115" s="43" t="s">
        <v>315</v>
      </c>
      <c r="F115" s="43" t="s">
        <v>607</v>
      </c>
      <c r="G115" s="44" t="s">
        <v>1424</v>
      </c>
      <c r="H115" s="86" t="s">
        <v>27</v>
      </c>
      <c r="I115" s="82" t="s">
        <v>9</v>
      </c>
      <c r="J115" s="82" t="s">
        <v>10</v>
      </c>
      <c r="K115" s="39" t="s">
        <v>10</v>
      </c>
      <c r="L115" s="68" t="str">
        <f>IF(REFERENCEMENT_FACADE[[#This Row],[Charpente bois (NF DTU 31.1)]]="OUI","SO",IF(OR(REFERENCEMENT_FACADE[[#This Row],[FOB (Sous AT/DTA/ATEx)]]="OUI",REFERENCEMENT_FACADE[[#This Row],[FOB (NF DTU 31.4)]]="OUI"),"OUI","SO"))</f>
        <v>SO</v>
      </c>
      <c r="M115" s="65" t="s">
        <v>159</v>
      </c>
      <c r="N115" s="42" t="s">
        <v>9</v>
      </c>
      <c r="O115" s="43" t="s">
        <v>9</v>
      </c>
      <c r="P115" s="43" t="s">
        <v>9</v>
      </c>
      <c r="Q115" s="43" t="s">
        <v>10</v>
      </c>
      <c r="R115" s="43" t="s">
        <v>10</v>
      </c>
      <c r="S115" s="43" t="s">
        <v>10</v>
      </c>
      <c r="T115" s="43" t="s">
        <v>10</v>
      </c>
      <c r="U115" s="43" t="s">
        <v>10</v>
      </c>
      <c r="V115" s="43" t="s">
        <v>10</v>
      </c>
      <c r="W115" s="44" t="s">
        <v>10</v>
      </c>
      <c r="X115" s="45" t="s">
        <v>9</v>
      </c>
      <c r="Y115" s="43" t="s">
        <v>10</v>
      </c>
      <c r="Z115" s="43" t="s">
        <v>10</v>
      </c>
      <c r="AA115" s="43" t="s">
        <v>10</v>
      </c>
      <c r="AB115" s="43" t="s">
        <v>10</v>
      </c>
      <c r="AC115" s="43" t="s">
        <v>10</v>
      </c>
      <c r="AD115" s="43" t="s">
        <v>10</v>
      </c>
      <c r="AE115" s="43" t="s">
        <v>10</v>
      </c>
      <c r="AF115" s="43" t="s">
        <v>10</v>
      </c>
      <c r="AG115" s="44" t="s">
        <v>10</v>
      </c>
      <c r="AH115" s="165"/>
      <c r="AI115" s="166"/>
      <c r="AJ115" s="120" t="s">
        <v>1726</v>
      </c>
      <c r="AK115" s="120" t="s">
        <v>1726</v>
      </c>
      <c r="AL115" s="120" t="s">
        <v>1726</v>
      </c>
      <c r="AM115" s="120"/>
      <c r="AN115" s="120"/>
      <c r="AO115" s="120"/>
      <c r="AP115" s="120"/>
      <c r="AQ115" s="120"/>
      <c r="AR115" s="120"/>
      <c r="AS115" s="120"/>
      <c r="AT115" s="120" t="s">
        <v>1726</v>
      </c>
      <c r="AU115" s="120"/>
      <c r="AV115" s="120"/>
      <c r="AW115" s="120"/>
      <c r="AX115" s="120"/>
      <c r="AY115" s="120"/>
      <c r="AZ115" s="120"/>
      <c r="BA115" s="120"/>
      <c r="BB115" s="120"/>
      <c r="BC115" s="120"/>
      <c r="BD115" s="84" t="s">
        <v>1408</v>
      </c>
      <c r="BE115" s="42">
        <v>4</v>
      </c>
      <c r="BF115" s="43">
        <v>4</v>
      </c>
      <c r="BG115" s="43">
        <v>4</v>
      </c>
      <c r="BH115" s="43">
        <v>4</v>
      </c>
      <c r="BI115" s="84" t="s">
        <v>678</v>
      </c>
      <c r="BJ115" s="40" t="s">
        <v>1394</v>
      </c>
      <c r="BK115" s="158" t="s">
        <v>679</v>
      </c>
      <c r="BL115" s="42">
        <v>0</v>
      </c>
      <c r="BM115" s="43" t="s">
        <v>608</v>
      </c>
      <c r="BN115" s="43" t="s">
        <v>12</v>
      </c>
      <c r="BO115" s="43" t="s">
        <v>609</v>
      </c>
      <c r="BP115" s="87"/>
      <c r="BQ115" s="87">
        <v>44965</v>
      </c>
      <c r="BR115" s="87">
        <v>46630</v>
      </c>
      <c r="BS115" s="123">
        <f ca="1">+(REFERENCEMENT_FACADE[[#This Row],[AVIS LIMITE AU / VALIDITE]]&gt;=TODAY())*1</f>
        <v>1</v>
      </c>
      <c r="BT115" s="43" t="s">
        <v>9</v>
      </c>
      <c r="BU115" s="43" t="str">
        <f ca="1">IF(REFERENCEMENT_FACADE[[#This Row],[ -&gt; AT/DTA : Sur liste verte C2p (OUI/NON)
-&gt; ATex (Avis favorable / Avis défavorable)
-&gt; Autre : SO]]&lt;&gt;"",IF(AND(OR(REFERENCEMENT_FACADE[[#This Row],[ -&gt; AT/DTA : Sur liste verte C2p (OUI/NON)
-&gt; ATex (Avis favorable / Avis défavorable)
-&gt; Autre : SO]]="OUI",REFERENCEMENT_FACADE[[#This Row],[ -&gt; AT/DTA : Sur liste verte C2p (OUI/NON)
-&gt; ATex (Avis favorable / Avis défavorable)
-&gt; Autre : SO]]="FAVORABLE",REFERENCEMENT_FACADE[[#This Row],[ -&gt; AT/DTA : Sur liste verte C2p (OUI/NON)
-&gt; ATex (Avis favorable / Avis défavorable)
-&gt; Autre : SO]]="SO
(DTU)",REFERENCEMENT_FACADE[[#This Row],[ -&gt; AT/DTA : Sur liste verte C2p (OUI/NON)
-&gt; ATex (Avis favorable / Avis défavorable)
-&gt; Autre : SO]]="SO 
(RECO -RAGE)",REFERENCEMENT_FACADE[[#This Row],[ -&gt; AT/DTA : Sur liste verte C2p (OUI/NON)
-&gt; ATex (Avis favorable / Avis défavorable)
-&gt; Autre : SO]]="OUI AVEC UN SUIVI DU RETOUR D'EXPERIENCE",
REFERENCEMENT_FACADE[[#This Row],[ -&gt; AT/DTA : Sur liste verte C2p (OUI/NON)
-&gt; ATex (Avis favorable / Avis défavorable)
-&gt; Autre : SO]]="SO 
(RP)"),REFERENCEMENT_FACADE[[#This Row],[VALIDITE]]=1),"TC",IF(REFERENCEMENT_FACADE[[#This Row],[VALIDITE]]=0,"TNC"&amp;CHAR(10)&amp;"(L'évaluation technique n'est plus valide)",IF(REFERENCEMENT_FACADE[[#This Row],[TYPE DE DOCUMENT DE REFERENCE]]="Appréciation Technique de Transition","TNC"&amp;CHAR(10)&amp;"(Les Appréciations Techniques de Transition ne sont pas reconnues en technique courante)",IF(REFERENCEMENT_FACADE[[#This Row],[ -&gt; AT/DTA : Sur liste verte C2p (OUI/NON)
-&gt; ATex (Avis favorable / Avis défavorable)
-&gt; Autre : SO]]="NON (EVALUATION RECENTE)","TNC"&amp;CHAR(10)&amp;"(Non sur liste verte de la C2p à date de référencement / EVALUATION RECENTE)","TNC"&amp;CHAR(10)&amp;"(N'est pas sur liste verte de la C2p à date du référencement)")))))</f>
        <v>TC</v>
      </c>
      <c r="BV115" s="44" t="s">
        <v>835</v>
      </c>
      <c r="BW115" s="42"/>
      <c r="BX115" s="43"/>
      <c r="BY115" s="44"/>
      <c r="BZ115" s="58" t="s">
        <v>657</v>
      </c>
      <c r="CA115" s="134" t="s">
        <v>635</v>
      </c>
      <c r="CB115" s="136"/>
      <c r="CC115" s="48" t="str">
        <f>IF(OR(REFERENCEMENT_FACADE[[#This Row],[TYPE DE DOCUMENT DE REFERENCE]]="Document Technique d'Application (DTA)",REFERENCEMENT_FACADE[[#This Row],[TYPE DE DOCUMENT DE REFERENCE]]="Avis Technique"),CONCATENATE("https://evaluation.cstb.fr/fr/avis-technique/detail/",SUBSTITUTE(REFERENCEMENT_FACADE[[#This Row],[REF]],"/","-"),"/"),IF(REFERENCEMENT_FACADE[[#This Row],[TYPE DE DOCUMENT DE REFERENCE]]=("Appréciation Technique d'Expérimentation (ATEx cas a)"),CONCATENATE("https://evaluation.cstb.fr/fr/appreciation-technique-expertise-atex/detail/",SUBSTITUTE(REFERENCEMENT_FACADE[[#This Row],[REF]],"_","-"),"/"),CONCATENATE("https://evaluation.cstb.fr/fr/appreciation-technique-transition-att/download/att-",SUBSTITUTE(SUBSTITUTE(REFERENCEMENT_FACADE[[#This Row],[REF]],"/","-"),"_","-"),"/")))</f>
        <v>https://evaluation.cstb.fr/fr/avis-technique/detail/2.2-14-1624_V3/</v>
      </c>
      <c r="CD115" s="48" t="s">
        <v>775</v>
      </c>
      <c r="CE115" s="48" t="str">
        <f>CONCATENATE(IF(REFERENCEMENT_FACADE[[#This Row],[Ancienne version]]=""," ",CONCATENATE(IF(OR(REFERENCEMENT_FACADE[[#This Row],[TYPE DE DOCUMENT DE REFERENCE]]="Avis Technique",REFERENCEMENT_FACADE[[#This Row],[TYPE DE DOCUMENT DE REFERENCE]]="ATEx"),"L'","Le "),REFERENCEMENT_FACADE[[#This Row],[TYPE DE DOCUMENT DE REFERENCE]]," n°",REFERENCEMENT_FACADE[[#This Row],[REF]]," annule et remplace ",IF(OR(REFERENCEMENT_FACADE[[#This Row],[TYPE DE DOCUMENT DE REFERENCE]]="Avis Technique",REFERENCEMENT_FACADE[[#This Row],[TYPE DE DOCUMENT DE REFERENCE]]="ATEx"),"l' ","le "),REFERENCEMENT_FACADE[[#This Row],[TYPE DE DOCUMENT DE REFERENCE]]," n° ",REFERENCEMENT_FACADE[[#This Row],[Ancienne version]])),
IF(AND(REFERENCEMENT_FACADE[[#This Row],[Ancienne version]]&lt;&gt;"",REFERENCEMENT_FACADE[[#This Row],[ -&gt; AT/DTA : Sur liste verte C2p (OUI/NON)
-&gt; ATex (Avis favorable / Avis défavorable)
-&gt; Autre : SO]]="OUI"),CHAR(10),""),
IF(REFERENCEMENT_FACADE[[#This Row],[ -&gt; AT/DTA : Sur liste verte C2p (OUI/NON)
-&gt; ATex (Avis favorable / Avis défavorable)
-&gt; Autre : SO]]="OUI","Sur liste verte de la C2p à la date du référencement",""))</f>
        <v>L'Avis Technique n°2.2/14-1624_V3 annule et remplace l' Avis Technique n° 2.2/14-1624_V2
Sur liste verte de la C2p à la date du référencement</v>
      </c>
      <c r="CF115" s="48" t="str">
        <f>IF((SUPP_VISE=LISTES!$Q$2),REFERENCEMENT_FACADE[[#This Row],[Charpente bois (NF DTU 31.1)]],
IF((SUPP_VISE=LISTES!$Q$3),REFERENCEMENT_FACADE[[#This Row],[COB (NF DTU 31.2)]],
IF((SUPP_VISE=LISTES!$Q$4),REFERENCEMENT_FACADE[[#This Row],[FOB (NF DTU 31.4)]],
IF((SUPP_VISE=LISTES!$Q$5),REFERENCEMENT_FACADE[[#This Row],[FOB (Sous AT/DTA/ATEx)]],
IF((SUPP_VISE=LISTES!$Q$6),REFERENCEMENT_FACADE[[#This Row],[FOB (NF DTU 31.4 et/ou Sous AT/DTA/Atex)]],
IF((SUPP_VISE=LISTES!$Q$7),REFERENCEMENT_FACADE[[#This Row],[CLT (Sous AT/DTA)]],"ERREUR"))))))</f>
        <v>ERREUR</v>
      </c>
      <c r="CG115" s="48" t="str">
        <f>IF((HAUT_VISEE&lt;=6),IF(OR(MID(SITUA_VISEE,1,1)="a",MID(SITUA_VISEE,1,1)="b",MID(SITUA_VISEE,1,1)="c"),REFERENCEMENT_FACADE[[#This Row],[≤ 6 m (situation a à c)]],REFERENCEMENT_FACADE[[#This Row],[≤ 6 m (situation d)]]),
IF(AND(6&lt;HAUT_VISEE,HAUT_VISEE&lt;=9),IF(OR(MID(SITUA_VISEE,1,1)="a",MID(SITUA_VISEE,1,1)="b",MID(SITUA_VISEE,1,1)="c"),REFERENCEMENT_FACADE[[#This Row],[≤ 9 m (situation a à c)]],REFERENCEMENT_FACADE[[#This Row],[≤ 9 m (situation d)]]),
IF(AND(9&lt;HAUT_VISEE,HAUT_VISEE&lt;=10),IF(OR(MID(SITUA_VISEE,1,1)="a",MID(SITUA_VISEE,1,1)="b",MID(SITUA_VISEE,1,1)="c"),REFERENCEMENT_FACADE[[#This Row],[≤ 10 m (situation a à c)]],REFERENCEMENT_FACADE[[#This Row],[≤ 10 m (situation d)]]),
IF(AND(10&lt;HAUT_VISEE,HAUT_VISEE&lt;=18),IF(OR(MID(SITUA_VISEE,1,1)="a",MID(SITUA_VISEE,1,1)="b",MID(SITUA_VISEE,1,1)="c"),REFERENCEMENT_FACADE[[#This Row],[≤ 15 m (situation a à c)]],REFERENCEMENT_FACADE[[#This Row],[≤ 15 m (situation d)]]),
IF(AND(10&lt;HAUT_VISEE,HAUT_VISEE&lt;=18),IF(OR(MID(SITUA_VISEE,1,1)="a",MID(SITUA_VISEE,1,1)="b",MID(SITUA_VISEE,1,1)="c"),REFERENCEMENT_FACADE[[#This Row],[≤ 18 m (situation a à c)]],REFERENCEMENT_FACADE[[#This Row],[≤ 18 m (situation d)]]),
IF(AND(18&lt;HAUT_VISEE,HAUT_VISEE&lt;=28),IF(OR(MID(SITUA_VISEE,1,1)="a",MID(SITUA_VISEE,1,1)="b",MID(SITUA_VISEE,1,1)="c"),REFERENCEMENT_FACADE[[#This Row],[≤ 28 m (situation a à c)]],REFERENCEMENT_FACADE[[#This Row],[≤ 28 m (situation d)]]),
IF(AND(28&lt;HAUT_VISEE,HAUT_VISEE&lt;=34),IF(OR(MID(SITUA_VISEE,1,1)="a",MID(SITUA_VISEE,1,1)="b",MID(SITUA_VISEE,1,1)="c"),REFERENCEMENT_FACADE[[#This Row],[≤ 34 m (situation a à c)]],REFERENCEMENT_FACADE[[#This Row],[≤ 34 m (situation d)]]),
IF(AND(34&lt;HAUT_VISEE,HAUT_VISEE&lt;=36),IF(OR(MID(SITUA_VISEE,1,1)="a",MID(SITUA_VISEE,1,1)="b",MID(SITUA_VISEE,1,1)="c"),REFERENCEMENT_FACADE[[#This Row],[≤ 36 m (situation a à c)]],REFERENCEMENT_FACADE[[#This Row],[≤ 36 m (situation d)]]),
IF(AND(36&lt;HAUT_VISEE,HAUT_VISEE&lt;=40),IF(OR(MID(SITUA_VISEE,1,1)="a",MID(SITUA_VISEE,1,1)="b",MID(SITUA_VISEE,1,1)="c"),REFERENCEMENT_FACADE[[#This Row],[≤ 40 m (situation a à c)]],REFERENCEMENT_FACADE[[#This Row],[≤ 40 m (situation d)]]),
IF(AND(40&lt;HAUT_VISEE,HAUT_VISEE&lt;=50),IF(OR(MID(SITUA_VISEE,1,1)="a",MID(SITUA_VISEE,1,1)="b",MID(SITUA_VISEE,1,1)="c"),REFERENCEMENT_FACADE[[#This Row],[≤ 50 m (situation a à c)]],REFERENCEMENT_FACADE[[#This Row],[≤ 50 m (situation d)]]),"ERREUR"))))))))))</f>
        <v>OUI</v>
      </c>
      <c r="CH115" s="48">
        <f>IF(MID(SITUA_VISEE,1,1)="d",
IF(MID(REFERENCEMENT_FACADE[[#This Row],[≤ 50 m (situation d)]],1,3)="OUI",50,IF(MID(REFERENCEMENT_FACADE[[#This Row],[≤ 40 m (situation d)]],1,3)="OUI",40,IF(MID(REFERENCEMENT_FACADE[[#This Row],[≤ 36 m (situation d)]],1,3)="OUI",36,IF(MID(REFERENCEMENT_FACADE[[#This Row],[≤ 34 m (situation d)]],1,3)="OUI",34,IF(MID(REFERENCEMENT_FACADE[[#This Row],[≤ 28 m (situation d)]],1,3)="OUI",28,IF(MID(REFERENCEMENT_FACADE[[#This Row],[≤ 18 m (situation d)]],1,3)="OUI",18,IF(MID(REFERENCEMENT_FACADE[[#This Row],[≤ 15 m (situation d)]],1,3)="OUI",15,IF(MID(REFERENCEMENT_FACADE[[#This Row],[≤ 10 m (situation d)]],1,3)="OUI",10,IF(MID(REFERENCEMENT_FACADE[[#This Row],[≤ 9 m (situation d)]],1,3)="OUI",9,IF(MID(REFERENCEMENT_FACADE[[#This Row],[≤ 6 m (situation d)]],1,3)="OUI",6,"")))))))))),
IF(MID(REFERENCEMENT_FACADE[[#This Row],[≤ 50 m (situation a à c)]],1,3)="OUI",50,IF(MID(REFERENCEMENT_FACADE[[#This Row],[≤ 40 m (situation a à c)]],1,3)="OUI",40,IF(MID(REFERENCEMENT_FACADE[[#This Row],[≤ 36 m (situation a à c)]],1,3)="OUI",36,IF(MID(REFERENCEMENT_FACADE[[#This Row],[≤ 34 m (situation a à c)]],1,3)="OUI",34,IF(MID(REFERENCEMENT_FACADE[[#This Row],[≤ 28 m (situation a à c)]],1,3)="OUI",28,IF(MID(REFERENCEMENT_FACADE[[#This Row],[≤ 18 m (situation a à c)]],1,3)="OUI",18,IF(MID(REFERENCEMENT_FACADE[[#This Row],[≤ 15 m (situation a à c)]],1,3)="OUI",15,IF(MID(REFERENCEMENT_FACADE[[#This Row],[≤ 10 m (situation a à c)]],1,3)="OUI",10,IF(MID(REFERENCEMENT_FACADE[[#This Row],[≤ 9 m (situation a à c)]],1,3)="OUI",9,IF(MID(REFERENCEMENT_FACADE[[#This Row],[≤ 6 m (situation a à c)]],1,3)="OUI",6,"")))))))))))</f>
        <v>10</v>
      </c>
      <c r="CI115" s="48" t="str">
        <f>IF(RECH_CATEGORIE=TRUE,IF((CATEG_VISEE=LISTES!$O$2),REFERENCEMENT_FACADE[[#This Row],[I]],
IF((CATEG_VISEE=LISTES!$O$3),REFERENCEMENT_FACADE[[#This Row],[II]],
IF((CATEG_VISEE=LISTES!$O$4),REFERENCEMENT_FACADE[[#This Row],[III]],
IF((CATEG_VISEE=LISTES!$O$5),REFERENCEMENT_FACADE[[#This Row],[IV]],"ERREUR")))),
REFERENCEMENT_FACADE[[#This Row],[I]]&amp;CHAR(10)&amp;REFERENCEMENT_FACADE[[#This Row],[II]]&amp;CHAR(10)&amp;REFERENCEMENT_FACADE[[#This Row],[III]]&amp;CHAR(10)&amp;REFERENCEMENT_FACADE[[#This Row],[IV]])</f>
        <v>4
4
4
4</v>
      </c>
      <c r="CJ115" s="48" t="str">
        <f>IF(RECH_CATEGORIE=TRUE,IF(OR(REFERENCEMENT_FACADE[[#This Row],[I]]="NC",REFERENCEMENT_FACADE[[#This Row],[II]]="NC",REFERENCEMENT_FACADE[[#This Row],[III]]="NC",REFERENCEMENT_FACADE[[#This Row],[IV]]="NC"),"ERREUR",IF(MID(ZONE_SIS_VISEE,1,1)&lt;=MID(REFERENCEMENT_FACADE[[#This Row],[IV]],1,1),REFERENCEMENT_FACADE[[#Headers],[IV]],IF(MID(ZONE_SIS_VISEE,1,1)&lt;=MID(REFERENCEMENT_FACADE[[#This Row],[III]],1,1),REFERENCEMENT_FACADE[[#Headers],[III]],IF(MID(ZONE_SIS_VISEE,1,1)&lt;=MID(REFERENCEMENT_FACADE[[#This Row],[II]],1,1),REFERENCEMENT_FACADE[[#Headers],[II]],IF(MID(ZONE_SIS_VISEE,1,1)&lt;=MID(REFERENCEMENT_FACADE[[#This Row],[I]],1,1),REFERENCEMENT_FACADE[[#Headers],[I]],""))))),
REFERENCEMENT_FACADE[[#Headers],[I]]&amp;CHAR(10)&amp;REFERENCEMENT_FACADE[[#Headers],[II]]&amp;CHAR(10)&amp;REFERENCEMENT_FACADE[[#Headers],[III]]&amp;CHAR(10)&amp;REFERENCEMENT_FACADE[[#Headers],[IV]])</f>
        <v>I
II
III
IV</v>
      </c>
      <c r="CK115" s="48" t="str">
        <f>CONCATENATE(IF(MID(REFERENCEMENT_FACADE[[#This Row],[Charpente bois (NF DTU 31.1)]],1,3)="oui",LISTES!$Q$2,""),IF(AND(MID(REFERENCEMENT_FACADE[[#This Row],[COB (NF DTU 31.2)]],1,3)="oui",MID(REFERENCEMENT_FACADE[[#This Row],[Charpente bois (NF DTU 31.1)]],1,3)="oui")," / ",""),IF(MID(REFERENCEMENT_FACADE[[#This Row],[COB (NF DTU 31.2)]],1,3)="oui",LISTES!$Q$3,""),IF(OR(AND(MID(REFERENCEMENT_FACADE[[#This Row],[COB (NF DTU 31.2)]],1,3)="oui",MID(REFERENCEMENT_FACADE[[#This Row],[FOB (NF DTU 31.4)]],1,3)="oui"),AND(MID(REFERENCEMENT_FACADE[[#This Row],[COB (NF DTU 31.2)]],1,3)="oui",MID(REFERENCEMENT_FACADE[[#This Row],[CLT (Sous AT/DTA)]],1,3)="oui"))," / ",""),IF(MID(REFERENCEMENT_FACADE[[#This Row],[FOB (NF DTU 31.4)]],1,3)="oui",LISTES!$Q$4,""),IF(AND(MID(REFERENCEMENT_FACADE[[#This Row],[CLT (Sous AT/DTA)]],1,3)="oui",MID(REFERENCEMENT_FACADE[[#This Row],[FOB (NF DTU 31.4)]],1,3)="oui")," / ",""),IF(MID(REFERENCEMENT_FACADE[[#This Row],[CLT (Sous AT/DTA)]],1,3)="oui",LISTES!$Q$7,IF(MID(REFERENCEMENT_FACADE[[#This Row],[FOB (Sous AT/DTA/ATEx)]],1,3)="oui",LISTES!$Q$5,"")))</f>
        <v>COB (NF DTU 31.2) / CLT (Sous AT/DTA)</v>
      </c>
      <c r="CL115" s="48" t="str">
        <f>IF(AND(RECH_HAUTEUR=TRUE,HAUT_VISEE&lt;&gt;"",SITUA_VISEE&lt;&gt;""),IF(MID(SITUA_VISEE,1,1)="d",
IF(MID(REFERENCEMENT_FACADE[[#This Row],[≤ 50 m (situation d)]],1,3)="OUI","≤ 50 m",IF(MID(REFERENCEMENT_FACADE[[#This Row],[≤ 40 m (situation d)]],1,3)="OUI","≤ 40 m",IF(MID(REFERENCEMENT_FACADE[[#This Row],[≤ 36 m (situation d)]],1,3)="OUI","≤ 36 m",IF(MID(REFERENCEMENT_FACADE[[#This Row],[≤ 34 m (situation d)]],1,3)="OUI","≤ 34 m",IF(MID(REFERENCEMENT_FACADE[[#This Row],[≤ 28 m (situation d)]],1,3)="OUI","≤ 28 m",IF(MID(REFERENCEMENT_FACADE[[#This Row],[≤ 18 m (situation d)]],1,3)="OUI","≤ 18 m",IF(MID(REFERENCEMENT_FACADE[[#This Row],[≤ 15 m (situation d)]],1,3)="OUI","≤ 15 m",IF(MID(REFERENCEMENT_FACADE[[#This Row],[≤ 10 m (situation d)]],1,3)="OUI","≤ 10 m",IF(MID(REFERENCEMENT_FACADE[[#This Row],[≤ 9 m (situation d)]],1,3)="OUI","≤ 9 m",IF(MID(REFERENCEMENT_FACADE[[#This Row],[≤ 6 m (situation d)]],1,3)="OUI","≤ 6 m","")))))))))),
IF(MID(REFERENCEMENT_FACADE[[#This Row],[≤ 50 m (situation a à c)]],1,3)="OUI","≤ 50 m",IF(MID(REFERENCEMENT_FACADE[[#This Row],[≤ 40 m (situation a à c)]],1,3)="OUI","≤ 40 m",IF(MID(REFERENCEMENT_FACADE[[#This Row],[≤ 36 m (situation a à c)]],1,3)="OUI","≤ 36 m",IF(MID(REFERENCEMENT_FACADE[[#This Row],[≤ 34 m (situation a à c)]],1,3)="OUI","≤ 34 m",IF(MID(REFERENCEMENT_FACADE[[#This Row],[≤ 28 m (situation a à c)]],1,3)="OUI","≤ 28 m",IF(MID(REFERENCEMENT_FACADE[[#This Row],[≤ 18 m (situation a à c)]],1,3)="OUI","≤ 18 m",IF(MID(REFERENCEMENT_FACADE[[#This Row],[≤ 15 m (situation a à c)]],1,3)="OUI","≤ 15 m",IF(MID(REFERENCEMENT_FACADE[[#This Row],[≤ 10 m (situation a à c)]],1,3)="OUI","≤ 10 m",IF(MID(REFERENCEMENT_FACADE[[#This Row],[≤ 9 m (situation a à c)]],1,3)="OUI","≤ 9 m",IF(MID(REFERENCEMENT_FACADE[[#This Row],[≤ 6 m (situation a à c)]],1,3)="OUI","≤ 6 m",""))))))))))),
CONCATENATE(IF(MID(REFERENCEMENT_FACADE[[#This Row],[≤ 50 m (situation a à c)]],1,3)="OUI","(Situation a à c) h≤ 50 m"&amp;CHAR(10),IF(MID(REFERENCEMENT_FACADE[[#This Row],[≤ 40 m (situation a à c)]],1,3)="OUI","(Situation a à c) h≤ 40 m"&amp;CHAR(10),IF(MID(REFERENCEMENT_FACADE[[#This Row],[≤ 36 m (situation a à c)]],1,3)="OUI","(Situation a à c) h≤ 36 m"&amp;CHAR(10),IF(MID(REFERENCEMENT_FACADE[[#This Row],[≤ 34 m (situation a à c)]],1,3)="OUI","(Situation a à c) h≤ 34 m"&amp;CHAR(10),IF(MID(REFERENCEMENT_FACADE[[#This Row],[≤ 28 m (situation a à c)]],1,3)="OUI","(Situation a à c) h≤ 28 m"&amp;CHAR(10),IF(MID(REFERENCEMENT_FACADE[[#This Row],[≤ 18 m (situation a à c)]],1,3)="OUI","(Situation a à c) h≤ 18 m"&amp;CHAR(10),IF(MID(REFERENCEMENT_FACADE[[#This Row],[≤ 15 m (situation a à c)]],1,3)="OUI","(Situation a à c) h≤ 15 m"&amp;CHAR(10),IF(MID(REFERENCEMENT_FACADE[[#This Row],[≤ 10 m (situation a à c)]],1,3)="OUI","(Situation a à c) h≤ 10 m"&amp;CHAR(10),IF(MID(REFERENCEMENT_FACADE[[#This Row],[≤ 9 m (situation a à c)]],1,3)="OUI","(Situation a à c) h≤ 9 m"&amp;CHAR(10),IF(MID(REFERENCEMENT_FACADE[[#This Row],[≤ 6 m (situation a à c)]],1,3)="OUI","(Situation a à c) h≤ 6 m"&amp;CHAR(10),"")))))))))),IF(MID(REFERENCEMENT_FACADE[[#This Row],[≤ 50 m (situation d)]],1,3)="OUI","(Situation d) h≤ 50 m",IF(MID(REFERENCEMENT_FACADE[[#This Row],[≤ 40 m (situation d)]],1,3)="OUI","(Situation d) h≤ 40 m",IF(MID(REFERENCEMENT_FACADE[[#This Row],[≤ 36 m (situation d)]],1,3)="OUI","(Situation d) h≤ 36 m",IF(MID(REFERENCEMENT_FACADE[[#This Row],[≤ 34 m (situation d)]],1,3)="OUI","(Situation d) h≤ 34 m",IF(MID(REFERENCEMENT_FACADE[[#This Row],[≤ 28 m (situation d)]],1,3)="OUI","(Situation d) h≤ 28 m",IF(MID(REFERENCEMENT_FACADE[[#This Row],[≤ 18 m (situation d)]],1,3)="OUI","(Situation d) h≤ 18 m",IF(MID(REFERENCEMENT_FACADE[[#This Row],[≤ 15 m (situation d)]],1,3)="OUI","(Situation d) h≤ 15 m",IF(MID(REFERENCEMENT_FACADE[[#This Row],[≤ 10 m (situation d)]],1,3)="OUI","(Situation d) h≤ 10 m",IF(MID(REFERENCEMENT_FACADE[[#This Row],[≤ 9 m (situation d)]],1,3)="OUI","(Situation d) h≤ 9 m",IF(MID(REFERENCEMENT_FACADE[[#This Row],[≤ 6 m (situation d)]],1,3)="OUI","(Situation d) h≤ 6 m",""))))))))))))</f>
        <v>(Situation a à c) h≤ 10 m
(Situation d) h≤ 6 m</v>
      </c>
      <c r="CM115" s="48" t="str">
        <f>IF(OR(RECH_HAUTEUR=FALSE,HAUT_VISEE="",SITUA_VISEE=""),REFERENCEMENT_FACADE[[#This Row],[Cas où rien n''est sélectionné en hauteur]],
IF((HAUT_VISEE&lt;=6),IF(OR(MID(SITUA_VISEE,1,1)="a",MID(SITUA_VISEE,1,1)="b",MID(SITUA_VISEE,1,1)="c"),REFERENCEMENT_FACADE[[#This Row],[≤ 6 m (a à c)]],REFERENCEMENT_FACADE[[#This Row],[≤ 6 m (d)]]),
IF(AND(6&lt;HAUT_VISEE,HAUT_VISEE&lt;=9),IF(OR(MID(SITUA_VISEE,1,1)="a",MID(SITUA_VISEE,1,1)="b",MID(SITUA_VISEE,1,1)="c"),REFERENCEMENT_FACADE[[#This Row],[≤ 9 m (a à c)]],REFERENCEMENT_FACADE[[#This Row],[≤ 9 m (d)]]),
IF(AND(9&lt;HAUT_VISEE,HAUT_VISEE&lt;=10),IF(OR(MID(SITUA_VISEE,1,1)="a",MID(SITUA_VISEE,1,1)="b",MID(SITUA_VISEE,1,1)="c"),REFERENCEMENT_FACADE[[#This Row],[≤ 10 m (a à c)]],REFERENCEMENT_FACADE[[#This Row],[≤ 10 m (d)]]),
IF(AND(10&lt;HAUT_VISEE,HAUT_VISEE&lt;=18),IF(OR(MID(SITUA_VISEE,1,1)="a",MID(SITUA_VISEE,1,1)="b",MID(SITUA_VISEE,1,1)="c"),REFERENCEMENT_FACADE[[#This Row],[≤ 18 m (a à c)]],REFERENCEMENT_FACADE[[#This Row],[≤ 18 m (d)]]),
IF(AND(18&lt;HAUT_VISEE,HAUT_VISEE&lt;=28),IF(OR(MID(SITUA_VISEE,1,1)="a",MID(SITUA_VISEE,1,1)="b",MID(SITUA_VISEE,1,1)="c"),REFERENCEMENT_FACADE[[#This Row],[≤ 28 m (a à c)]],REFERENCEMENT_FACADE[[#This Row],[≤ 28 m (d)]]),
IF(AND(28&lt;HAUT_VISEE,HAUT_VISEE&lt;=34),IF(OR(MID(SITUA_VISEE,1,1)="a",MID(SITUA_VISEE,1,1)="b",MID(SITUA_VISEE,1,1)="c"),REFERENCEMENT_FACADE[[#This Row],[≤ 34 m (a à c)]],REFERENCEMENT_FACADE[[#This Row],[≤ 34 m (d)]]),
IF(AND(34&lt;HAUT_VISEE,HAUT_VISEE&lt;=36),IF(OR(MID(SITUA_VISEE,1,1)="a",MID(SITUA_VISEE,1,1)="b",MID(SITUA_VISEE,1,1)="c"),REFERENCEMENT_FACADE[[#This Row],[≤ 36 m (a à c)]],REFERENCEMENT_FACADE[[#This Row],[≤ 36 m (d)]]),
IF(AND(36&lt;HAUT_VISEE,HAUT_VISEE&lt;=40),IF(OR(MID(SITUA_VISEE,1,1)="a",MID(SITUA_VISEE,1,1)="b",MID(SITUA_VISEE,1,1)="c"),REFERENCEMENT_FACADE[[#This Row],[≤ 40 m (a à c)]],REFERENCEMENT_FACADE[[#This Row],[≤ 40 m (d)]]),
IF(AND(40&lt;HAUT_VISEE,HAUT_VISEE&lt;=50),IF(OR(MID(SITUA_VISEE,1,1)="a",MID(SITUA_VISEE,1,1)="b",MID(SITUA_VISEE,1,1)="c"),REFERENCEMENT_FACADE[[#This Row],[≤ 50 m (a à c)]],REFERENCEMENT_FACADE[[#This Row],[≤ 50 m (d)]])))))))))))</f>
        <v>Nb : Le critère de recherche par hauteur n'étant pas coché ou les données (hauteur ou situation) n'étant pas saisies, l'utilisateur est alerté qu'il peut exister des limites de hauteurs et des dispositions particulières données dans le référentiel technique du procédé qui ne sont pas affichées. 
Le logiciel peut les faire apparaitre, pour ce faire : 
 - la case de recherche en fonction de la hauteur doit être cochée ;
 - les données de hauteur ET de situation du bâtiment doivent être saisies.</v>
      </c>
      <c r="CN115" s="117">
        <f ca="1">REFERENCEMENT_FACADE[[#This Row],[VALIDITE]]</f>
        <v>1</v>
      </c>
      <c r="CO115" s="48">
        <f>IF(RECH_SUPPORT=TRUE,IF(MID(REFERENCEMENT_FACADE[[#This Row],[Colonne support visé]],1,3)="OUI",1,IF(OR(MID(REFERENCEMENT_FACADE[[#This Row],[Colonne support visé]],1,3)="non",MID(REFERENCEMENT_FACADE[[#This Row],[Colonne support visé]],1,2)="SO"),0,0)),1)</f>
        <v>1</v>
      </c>
      <c r="CP115" s="48">
        <f>IF(RECH_HAUTEUR=FALSE,1,IF(AND(MID(REFERENCEMENT_FACADE[[#This Row],[Colonne situation visé]],1,3)="oui",HAUT_VISEE&lt;=REFERENCEMENT_FACADE[[#This Row],[LIMITATION DE HAUTEUR DE FACADE]],HAUT_VISEE&lt;&gt;"",SITUA_VISEE&lt;&gt;""),1,IF(MID(REFERENCEMENT_FACADE[[#This Row],[Colonne situation visé]],1,3)="non",0,"ERREUR")))</f>
        <v>1</v>
      </c>
      <c r="CQ115" s="48">
        <f>IF(RECH_CATEGORIE=FALSE,1,IF(REFERENCEMENT_FACADE[[#This Row],[Colonne catégorie visée]]="ERREUR",0,IF(AND(RECH_CATEGORIE=TRUE,MATCH(VALUE(LEFT(REFERENCEMENT_FACADE[[#This Row],[Colonne zone visée]],1)),LISTE_ZONE_SISMIQUE,0)&gt;=MATCH(ZONE_SIS_VISEE,LISTE_ZONE_SISMIQUE,0),MATCH(REFERENCEMENT_FACADE[[#This Row],[Colonne catégorie visée]],LISTE_CATEGORIE_BATIMENT,0)&gt;=MATCH(CATEG_VISEE,LISTE_CATEGORIE_BATIMENT,0)),1,0)))</f>
        <v>1</v>
      </c>
      <c r="CR115" s="48">
        <f ca="1">IF(REFERENCEMENT_FACADE[[#This Row],[Eligibilité procédé]]&lt;&gt;0,COUNTIF(REFERENCEMENT_FACADE[Eligibilité procédé],"&lt;="&amp;REFERENCEMENT_FACADE[[#This Row],[Eligibilité procédé]])-COUNTIF(REFERENCEMENT_FACADE[Eligibilité procédé],"=0"),ROWS(REFERENCEMENT_FACADE[Ordre]))</f>
        <v>92</v>
      </c>
      <c r="CS115" s="48">
        <f ca="1">IF(COUNTIF((REFERENCEMENT_FACADE[[#This Row],[Validité]:[zone de simicité]]),"&lt;&gt;"&amp;"")=SUM(REFERENCEMENT_FACADE[[#This Row],[Validité]:[zone de simicité]]),ROW(REFERENCEMENT_FACADE[[#This Row],[zone de simicité]]),"")</f>
        <v>115</v>
      </c>
      <c r="CT115" s="48" t="str">
        <f>CONCATENATE(REFERENCEMENT_FACADE[[#This Row],[TYPE DE DOCUMENT DE REFERENCE]]," ",REFERENCEMENT_FACADE[[#This Row],[REF]]," du procédé ",REFERENCEMENT_FACADE[[#This Row],[NOM COMMERCIAL DU PROCEDE]]," : vise la pose sur : ",IF(MID(REFERENCEMENT_FACADE[[#This Row],[COB (NF DTU 31.2)]],1,3)="OUI","COB (NF DTU 31.2) ; ",""),IF(MID(REFERENCEMENT_FACADE[[#This Row],[CLT (Sous AT/DTA)]],1,3)="OUI","CLT (Sous AT/DTA)) ; ",""),IF(MID(REFERENCEMENT_FACADE[[#This Row],[FOB (NF DTU 31.4)]],1,3)="OUI","FOB (NF DTU 31.4) ; ",""),IF(MID(REFERENCEMENT_FACADE[[#This Row],[FOB (Sous AT/DTA/ATEx)]],1,3)="OUI","FOB (Sous AT/DTA/ATEx) ; ",""),"pour une hauteur max de ",REFERENCEMENT_FACADE[[#This Row],[LIMITATION DE HAUTEUR DE FACADE]],"m")</f>
        <v>Avis Technique 2.2/14-1624_V3 du procédé Système PORCELANOSA KRION® LUX Fixation K-FIX® : vise la pose sur : COB (NF DTU 31.2) ; CLT (Sous AT/DTA)) ; pour une hauteur max de 10m</v>
      </c>
    </row>
    <row r="116" spans="1:98" s="5" customFormat="1" ht="216" x14ac:dyDescent="0.3">
      <c r="A116" s="141">
        <v>44893</v>
      </c>
      <c r="B116" s="43" t="s">
        <v>124</v>
      </c>
      <c r="C116" s="125" t="s">
        <v>137</v>
      </c>
      <c r="D116" s="79" t="s">
        <v>315</v>
      </c>
      <c r="E116" s="79" t="s">
        <v>315</v>
      </c>
      <c r="F116" s="43" t="s">
        <v>316</v>
      </c>
      <c r="G116" s="109" t="s">
        <v>17</v>
      </c>
      <c r="H116" s="52" t="s">
        <v>27</v>
      </c>
      <c r="I116" s="53" t="s">
        <v>9</v>
      </c>
      <c r="J116" s="39" t="s">
        <v>10</v>
      </c>
      <c r="K116" s="39" t="s">
        <v>10</v>
      </c>
      <c r="L116" s="68" t="str">
        <f>IF(REFERENCEMENT_FACADE[[#This Row],[Charpente bois (NF DTU 31.1)]]="OUI","SO",IF(OR(REFERENCEMENT_FACADE[[#This Row],[FOB (Sous AT/DTA/ATEx)]]="OUI",REFERENCEMENT_FACADE[[#This Row],[FOB (NF DTU 31.4)]]="OUI"),"OUI","SO"))</f>
        <v>SO</v>
      </c>
      <c r="M116" s="54" t="s">
        <v>158</v>
      </c>
      <c r="N116" s="42" t="s">
        <v>9</v>
      </c>
      <c r="O116" s="43" t="s">
        <v>9</v>
      </c>
      <c r="P116" s="43" t="s">
        <v>9</v>
      </c>
      <c r="Q116" s="43" t="s">
        <v>10</v>
      </c>
      <c r="R116" s="43" t="s">
        <v>10</v>
      </c>
      <c r="S116" s="43" t="s">
        <v>10</v>
      </c>
      <c r="T116" s="43" t="s">
        <v>10</v>
      </c>
      <c r="U116" s="43" t="s">
        <v>10</v>
      </c>
      <c r="V116" s="43" t="s">
        <v>10</v>
      </c>
      <c r="W116" s="44" t="s">
        <v>10</v>
      </c>
      <c r="X116" s="45" t="s">
        <v>9</v>
      </c>
      <c r="Y116" s="43" t="s">
        <v>10</v>
      </c>
      <c r="Z116" s="43" t="s">
        <v>10</v>
      </c>
      <c r="AA116" s="43" t="s">
        <v>10</v>
      </c>
      <c r="AB116" s="43" t="s">
        <v>10</v>
      </c>
      <c r="AC116" s="43" t="s">
        <v>10</v>
      </c>
      <c r="AD116" s="43" t="s">
        <v>10</v>
      </c>
      <c r="AE116" s="43" t="s">
        <v>10</v>
      </c>
      <c r="AF116" s="43" t="s">
        <v>10</v>
      </c>
      <c r="AG116" s="44" t="s">
        <v>10</v>
      </c>
      <c r="AH116" s="163"/>
      <c r="AI116" s="164"/>
      <c r="AJ116" s="120" t="s">
        <v>1726</v>
      </c>
      <c r="AK116" s="120" t="s">
        <v>1726</v>
      </c>
      <c r="AL116" s="120" t="s">
        <v>1726</v>
      </c>
      <c r="AM116" s="41"/>
      <c r="AN116" s="41"/>
      <c r="AO116" s="41"/>
      <c r="AP116" s="41"/>
      <c r="AQ116" s="41"/>
      <c r="AR116" s="41"/>
      <c r="AS116" s="41"/>
      <c r="AT116" s="120" t="s">
        <v>1726</v>
      </c>
      <c r="AU116" s="41"/>
      <c r="AV116" s="41"/>
      <c r="AW116" s="41"/>
      <c r="AX116" s="41"/>
      <c r="AY116" s="41"/>
      <c r="AZ116" s="41"/>
      <c r="BA116" s="41"/>
      <c r="BB116" s="41"/>
      <c r="BC116" s="41"/>
      <c r="BD116" s="84" t="s">
        <v>1408</v>
      </c>
      <c r="BE116" s="42">
        <v>4</v>
      </c>
      <c r="BF116" s="43">
        <v>4</v>
      </c>
      <c r="BG116" s="43">
        <v>4</v>
      </c>
      <c r="BH116" s="43">
        <v>4</v>
      </c>
      <c r="BI116" s="65"/>
      <c r="BJ116" s="40" t="s">
        <v>1394</v>
      </c>
      <c r="BK116" s="158" t="s">
        <v>152</v>
      </c>
      <c r="BL116" s="42">
        <v>0</v>
      </c>
      <c r="BM116" s="43" t="s">
        <v>314</v>
      </c>
      <c r="BN116" s="43" t="s">
        <v>12</v>
      </c>
      <c r="BO116" s="43" t="s">
        <v>313</v>
      </c>
      <c r="BP116" s="81">
        <v>44649</v>
      </c>
      <c r="BQ116" s="81">
        <v>44746</v>
      </c>
      <c r="BR116" s="81">
        <v>47299</v>
      </c>
      <c r="BS116" s="123">
        <f ca="1">+(REFERENCEMENT_FACADE[[#This Row],[AVIS LIMITE AU / VALIDITE]]&gt;=TODAY())*1</f>
        <v>1</v>
      </c>
      <c r="BT116" s="43" t="s">
        <v>9</v>
      </c>
      <c r="BU116" s="43" t="str">
        <f ca="1">IF(REFERENCEMENT_FACADE[[#This Row],[ -&gt; AT/DTA : Sur liste verte C2p (OUI/NON)
-&gt; ATex (Avis favorable / Avis défavorable)
-&gt; Autre : SO]]&lt;&gt;"",IF(AND(OR(REFERENCEMENT_FACADE[[#This Row],[ -&gt; AT/DTA : Sur liste verte C2p (OUI/NON)
-&gt; ATex (Avis favorable / Avis défavorable)
-&gt; Autre : SO]]="OUI",REFERENCEMENT_FACADE[[#This Row],[ -&gt; AT/DTA : Sur liste verte C2p (OUI/NON)
-&gt; ATex (Avis favorable / Avis défavorable)
-&gt; Autre : SO]]="FAVORABLE",REFERENCEMENT_FACADE[[#This Row],[ -&gt; AT/DTA : Sur liste verte C2p (OUI/NON)
-&gt; ATex (Avis favorable / Avis défavorable)
-&gt; Autre : SO]]="SO
(DTU)",REFERENCEMENT_FACADE[[#This Row],[ -&gt; AT/DTA : Sur liste verte C2p (OUI/NON)
-&gt; ATex (Avis favorable / Avis défavorable)
-&gt; Autre : SO]]="SO 
(RECO -RAGE)",REFERENCEMENT_FACADE[[#This Row],[ -&gt; AT/DTA : Sur liste verte C2p (OUI/NON)
-&gt; ATex (Avis favorable / Avis défavorable)
-&gt; Autre : SO]]="OUI AVEC UN SUIVI DU RETOUR D'EXPERIENCE",
REFERENCEMENT_FACADE[[#This Row],[ -&gt; AT/DTA : Sur liste verte C2p (OUI/NON)
-&gt; ATex (Avis favorable / Avis défavorable)
-&gt; Autre : SO]]="SO 
(RP)"),REFERENCEMENT_FACADE[[#This Row],[VALIDITE]]=1),"TC",IF(REFERENCEMENT_FACADE[[#This Row],[VALIDITE]]=0,"TNC"&amp;CHAR(10)&amp;"(L'évaluation technique n'est plus valide)",IF(REFERENCEMENT_FACADE[[#This Row],[TYPE DE DOCUMENT DE REFERENCE]]="Appréciation Technique de Transition","TNC"&amp;CHAR(10)&amp;"(Les Appréciations Techniques de Transition ne sont pas reconnues en technique courante)",IF(REFERENCEMENT_FACADE[[#This Row],[ -&gt; AT/DTA : Sur liste verte C2p (OUI/NON)
-&gt; ATex (Avis favorable / Avis défavorable)
-&gt; Autre : SO]]="NON (EVALUATION RECENTE)","TNC"&amp;CHAR(10)&amp;"(Non sur liste verte de la C2p à date de référencement / EVALUATION RECENTE)","TNC"&amp;CHAR(10)&amp;"(N'est pas sur liste verte de la C2p à date du référencement)")))))</f>
        <v>TC</v>
      </c>
      <c r="BV116" s="44" t="s">
        <v>841</v>
      </c>
      <c r="BW116" s="42"/>
      <c r="BX116" s="43"/>
      <c r="BY116" s="44"/>
      <c r="BZ116" s="58" t="s">
        <v>657</v>
      </c>
      <c r="CA116" s="134" t="s">
        <v>525</v>
      </c>
      <c r="CB116" s="136"/>
      <c r="CC116" s="48" t="str">
        <f>IF(OR(REFERENCEMENT_FACADE[[#This Row],[TYPE DE DOCUMENT DE REFERENCE]]="Document Technique d'Application (DTA)",REFERENCEMENT_FACADE[[#This Row],[TYPE DE DOCUMENT DE REFERENCE]]="Avis Technique"),CONCATENATE("https://evaluation.cstb.fr/fr/avis-technique/detail/",SUBSTITUTE(REFERENCEMENT_FACADE[[#This Row],[REF]],"/","-"),"/"),IF(REFERENCEMENT_FACADE[[#This Row],[TYPE DE DOCUMENT DE REFERENCE]]=("Appréciation Technique d'Expérimentation (ATEx cas a)"),CONCATENATE("https://evaluation.cstb.fr/fr/appreciation-technique-expertise-atex/detail/",SUBSTITUTE(REFERENCEMENT_FACADE[[#This Row],[REF]],"_","-"),"/"),CONCATENATE("https://evaluation.cstb.fr/fr/appreciation-technique-transition-att/download/att-",SUBSTITUTE(SUBSTITUTE(REFERENCEMENT_FACADE[[#This Row],[REF]],"/","-"),"_","-"),"/")))</f>
        <v>https://evaluation.cstb.fr/fr/avis-technique/detail/2.2-16-1727_V1/</v>
      </c>
      <c r="CD116" s="48" t="s">
        <v>782</v>
      </c>
      <c r="CE116" s="48" t="str">
        <f>CONCATENATE(IF(REFERENCEMENT_FACADE[[#This Row],[Ancienne version]]=""," ",CONCATENATE(IF(OR(REFERENCEMENT_FACADE[[#This Row],[TYPE DE DOCUMENT DE REFERENCE]]="Avis Technique",REFERENCEMENT_FACADE[[#This Row],[TYPE DE DOCUMENT DE REFERENCE]]="ATEx"),"L'","Le "),REFERENCEMENT_FACADE[[#This Row],[TYPE DE DOCUMENT DE REFERENCE]]," n°",REFERENCEMENT_FACADE[[#This Row],[REF]]," annule et remplace ",IF(OR(REFERENCEMENT_FACADE[[#This Row],[TYPE DE DOCUMENT DE REFERENCE]]="Avis Technique",REFERENCEMENT_FACADE[[#This Row],[TYPE DE DOCUMENT DE REFERENCE]]="ATEx"),"l' ","le "),REFERENCEMENT_FACADE[[#This Row],[TYPE DE DOCUMENT DE REFERENCE]]," n° ",REFERENCEMENT_FACADE[[#This Row],[Ancienne version]])),
IF(AND(REFERENCEMENT_FACADE[[#This Row],[Ancienne version]]&lt;&gt;"",REFERENCEMENT_FACADE[[#This Row],[ -&gt; AT/DTA : Sur liste verte C2p (OUI/NON)
-&gt; ATex (Avis favorable / Avis défavorable)
-&gt; Autre : SO]]="OUI"),CHAR(10),""),
IF(REFERENCEMENT_FACADE[[#This Row],[ -&gt; AT/DTA : Sur liste verte C2p (OUI/NON)
-&gt; ATex (Avis favorable / Avis défavorable)
-&gt; Autre : SO]]="OUI","Sur liste verte de la C2p à la date du référencement",""))</f>
        <v>L'Avis Technique n°2.2/16-1727_V1 annule et remplace l' Avis Technique n° 2.2/16-1727
Sur liste verte de la C2p à la date du référencement</v>
      </c>
      <c r="CF116" s="48" t="str">
        <f>IF((SUPP_VISE=LISTES!$Q$2),REFERENCEMENT_FACADE[[#This Row],[Charpente bois (NF DTU 31.1)]],
IF((SUPP_VISE=LISTES!$Q$3),REFERENCEMENT_FACADE[[#This Row],[COB (NF DTU 31.2)]],
IF((SUPP_VISE=LISTES!$Q$4),REFERENCEMENT_FACADE[[#This Row],[FOB (NF DTU 31.4)]],
IF((SUPP_VISE=LISTES!$Q$5),REFERENCEMENT_FACADE[[#This Row],[FOB (Sous AT/DTA/ATEx)]],
IF((SUPP_VISE=LISTES!$Q$6),REFERENCEMENT_FACADE[[#This Row],[FOB (NF DTU 31.4 et/ou Sous AT/DTA/Atex)]],
IF((SUPP_VISE=LISTES!$Q$7),REFERENCEMENT_FACADE[[#This Row],[CLT (Sous AT/DTA)]],"ERREUR"))))))</f>
        <v>ERREUR</v>
      </c>
      <c r="CG116" s="48" t="str">
        <f>IF((HAUT_VISEE&lt;=6),IF(OR(MID(SITUA_VISEE,1,1)="a",MID(SITUA_VISEE,1,1)="b",MID(SITUA_VISEE,1,1)="c"),REFERENCEMENT_FACADE[[#This Row],[≤ 6 m (situation a à c)]],REFERENCEMENT_FACADE[[#This Row],[≤ 6 m (situation d)]]),
IF(AND(6&lt;HAUT_VISEE,HAUT_VISEE&lt;=9),IF(OR(MID(SITUA_VISEE,1,1)="a",MID(SITUA_VISEE,1,1)="b",MID(SITUA_VISEE,1,1)="c"),REFERENCEMENT_FACADE[[#This Row],[≤ 9 m (situation a à c)]],REFERENCEMENT_FACADE[[#This Row],[≤ 9 m (situation d)]]),
IF(AND(9&lt;HAUT_VISEE,HAUT_VISEE&lt;=10),IF(OR(MID(SITUA_VISEE,1,1)="a",MID(SITUA_VISEE,1,1)="b",MID(SITUA_VISEE,1,1)="c"),REFERENCEMENT_FACADE[[#This Row],[≤ 10 m (situation a à c)]],REFERENCEMENT_FACADE[[#This Row],[≤ 10 m (situation d)]]),
IF(AND(10&lt;HAUT_VISEE,HAUT_VISEE&lt;=18),IF(OR(MID(SITUA_VISEE,1,1)="a",MID(SITUA_VISEE,1,1)="b",MID(SITUA_VISEE,1,1)="c"),REFERENCEMENT_FACADE[[#This Row],[≤ 15 m (situation a à c)]],REFERENCEMENT_FACADE[[#This Row],[≤ 15 m (situation d)]]),
IF(AND(10&lt;HAUT_VISEE,HAUT_VISEE&lt;=18),IF(OR(MID(SITUA_VISEE,1,1)="a",MID(SITUA_VISEE,1,1)="b",MID(SITUA_VISEE,1,1)="c"),REFERENCEMENT_FACADE[[#This Row],[≤ 18 m (situation a à c)]],REFERENCEMENT_FACADE[[#This Row],[≤ 18 m (situation d)]]),
IF(AND(18&lt;HAUT_VISEE,HAUT_VISEE&lt;=28),IF(OR(MID(SITUA_VISEE,1,1)="a",MID(SITUA_VISEE,1,1)="b",MID(SITUA_VISEE,1,1)="c"),REFERENCEMENT_FACADE[[#This Row],[≤ 28 m (situation a à c)]],REFERENCEMENT_FACADE[[#This Row],[≤ 28 m (situation d)]]),
IF(AND(28&lt;HAUT_VISEE,HAUT_VISEE&lt;=34),IF(OR(MID(SITUA_VISEE,1,1)="a",MID(SITUA_VISEE,1,1)="b",MID(SITUA_VISEE,1,1)="c"),REFERENCEMENT_FACADE[[#This Row],[≤ 34 m (situation a à c)]],REFERENCEMENT_FACADE[[#This Row],[≤ 34 m (situation d)]]),
IF(AND(34&lt;HAUT_VISEE,HAUT_VISEE&lt;=36),IF(OR(MID(SITUA_VISEE,1,1)="a",MID(SITUA_VISEE,1,1)="b",MID(SITUA_VISEE,1,1)="c"),REFERENCEMENT_FACADE[[#This Row],[≤ 36 m (situation a à c)]],REFERENCEMENT_FACADE[[#This Row],[≤ 36 m (situation d)]]),
IF(AND(36&lt;HAUT_VISEE,HAUT_VISEE&lt;=40),IF(OR(MID(SITUA_VISEE,1,1)="a",MID(SITUA_VISEE,1,1)="b",MID(SITUA_VISEE,1,1)="c"),REFERENCEMENT_FACADE[[#This Row],[≤ 40 m (situation a à c)]],REFERENCEMENT_FACADE[[#This Row],[≤ 40 m (situation d)]]),
IF(AND(40&lt;HAUT_VISEE,HAUT_VISEE&lt;=50),IF(OR(MID(SITUA_VISEE,1,1)="a",MID(SITUA_VISEE,1,1)="b",MID(SITUA_VISEE,1,1)="c"),REFERENCEMENT_FACADE[[#This Row],[≤ 50 m (situation a à c)]],REFERENCEMENT_FACADE[[#This Row],[≤ 50 m (situation d)]]),"ERREUR"))))))))))</f>
        <v>OUI</v>
      </c>
      <c r="CH116" s="48">
        <f>IF(MID(SITUA_VISEE,1,1)="d",
IF(MID(REFERENCEMENT_FACADE[[#This Row],[≤ 50 m (situation d)]],1,3)="OUI",50,IF(MID(REFERENCEMENT_FACADE[[#This Row],[≤ 40 m (situation d)]],1,3)="OUI",40,IF(MID(REFERENCEMENT_FACADE[[#This Row],[≤ 36 m (situation d)]],1,3)="OUI",36,IF(MID(REFERENCEMENT_FACADE[[#This Row],[≤ 34 m (situation d)]],1,3)="OUI",34,IF(MID(REFERENCEMENT_FACADE[[#This Row],[≤ 28 m (situation d)]],1,3)="OUI",28,IF(MID(REFERENCEMENT_FACADE[[#This Row],[≤ 18 m (situation d)]],1,3)="OUI",18,IF(MID(REFERENCEMENT_FACADE[[#This Row],[≤ 15 m (situation d)]],1,3)="OUI",15,IF(MID(REFERENCEMENT_FACADE[[#This Row],[≤ 10 m (situation d)]],1,3)="OUI",10,IF(MID(REFERENCEMENT_FACADE[[#This Row],[≤ 9 m (situation d)]],1,3)="OUI",9,IF(MID(REFERENCEMENT_FACADE[[#This Row],[≤ 6 m (situation d)]],1,3)="OUI",6,"")))))))))),
IF(MID(REFERENCEMENT_FACADE[[#This Row],[≤ 50 m (situation a à c)]],1,3)="OUI",50,IF(MID(REFERENCEMENT_FACADE[[#This Row],[≤ 40 m (situation a à c)]],1,3)="OUI",40,IF(MID(REFERENCEMENT_FACADE[[#This Row],[≤ 36 m (situation a à c)]],1,3)="OUI",36,IF(MID(REFERENCEMENT_FACADE[[#This Row],[≤ 34 m (situation a à c)]],1,3)="OUI",34,IF(MID(REFERENCEMENT_FACADE[[#This Row],[≤ 28 m (situation a à c)]],1,3)="OUI",28,IF(MID(REFERENCEMENT_FACADE[[#This Row],[≤ 18 m (situation a à c)]],1,3)="OUI",18,IF(MID(REFERENCEMENT_FACADE[[#This Row],[≤ 15 m (situation a à c)]],1,3)="OUI",15,IF(MID(REFERENCEMENT_FACADE[[#This Row],[≤ 10 m (situation a à c)]],1,3)="OUI",10,IF(MID(REFERENCEMENT_FACADE[[#This Row],[≤ 9 m (situation a à c)]],1,3)="OUI",9,IF(MID(REFERENCEMENT_FACADE[[#This Row],[≤ 6 m (situation a à c)]],1,3)="OUI",6,"")))))))))))</f>
        <v>10</v>
      </c>
      <c r="CI116" s="48" t="str">
        <f>IF(RECH_CATEGORIE=TRUE,IF((CATEG_VISEE=LISTES!$O$2),REFERENCEMENT_FACADE[[#This Row],[I]],
IF((CATEG_VISEE=LISTES!$O$3),REFERENCEMENT_FACADE[[#This Row],[II]],
IF((CATEG_VISEE=LISTES!$O$4),REFERENCEMENT_FACADE[[#This Row],[III]],
IF((CATEG_VISEE=LISTES!$O$5),REFERENCEMENT_FACADE[[#This Row],[IV]],"ERREUR")))),
REFERENCEMENT_FACADE[[#This Row],[I]]&amp;CHAR(10)&amp;REFERENCEMENT_FACADE[[#This Row],[II]]&amp;CHAR(10)&amp;REFERENCEMENT_FACADE[[#This Row],[III]]&amp;CHAR(10)&amp;REFERENCEMENT_FACADE[[#This Row],[IV]])</f>
        <v>4
4
4
4</v>
      </c>
      <c r="CJ116" s="48" t="str">
        <f>IF(RECH_CATEGORIE=TRUE,IF(OR(REFERENCEMENT_FACADE[[#This Row],[I]]="NC",REFERENCEMENT_FACADE[[#This Row],[II]]="NC",REFERENCEMENT_FACADE[[#This Row],[III]]="NC",REFERENCEMENT_FACADE[[#This Row],[IV]]="NC"),"ERREUR",IF(MID(ZONE_SIS_VISEE,1,1)&lt;=MID(REFERENCEMENT_FACADE[[#This Row],[IV]],1,1),REFERENCEMENT_FACADE[[#Headers],[IV]],IF(MID(ZONE_SIS_VISEE,1,1)&lt;=MID(REFERENCEMENT_FACADE[[#This Row],[III]],1,1),REFERENCEMENT_FACADE[[#Headers],[III]],IF(MID(ZONE_SIS_VISEE,1,1)&lt;=MID(REFERENCEMENT_FACADE[[#This Row],[II]],1,1),REFERENCEMENT_FACADE[[#Headers],[II]],IF(MID(ZONE_SIS_VISEE,1,1)&lt;=MID(REFERENCEMENT_FACADE[[#This Row],[I]],1,1),REFERENCEMENT_FACADE[[#Headers],[I]],""))))),
REFERENCEMENT_FACADE[[#Headers],[I]]&amp;CHAR(10)&amp;REFERENCEMENT_FACADE[[#Headers],[II]]&amp;CHAR(10)&amp;REFERENCEMENT_FACADE[[#Headers],[III]]&amp;CHAR(10)&amp;REFERENCEMENT_FACADE[[#Headers],[IV]])</f>
        <v>I
II
III
IV</v>
      </c>
      <c r="CK116" s="48" t="str">
        <f>CONCATENATE(IF(MID(REFERENCEMENT_FACADE[[#This Row],[Charpente bois (NF DTU 31.1)]],1,3)="oui",LISTES!$Q$2,""),IF(AND(MID(REFERENCEMENT_FACADE[[#This Row],[COB (NF DTU 31.2)]],1,3)="oui",MID(REFERENCEMENT_FACADE[[#This Row],[Charpente bois (NF DTU 31.1)]],1,3)="oui")," / ",""),IF(MID(REFERENCEMENT_FACADE[[#This Row],[COB (NF DTU 31.2)]],1,3)="oui",LISTES!$Q$3,""),IF(OR(AND(MID(REFERENCEMENT_FACADE[[#This Row],[COB (NF DTU 31.2)]],1,3)="oui",MID(REFERENCEMENT_FACADE[[#This Row],[FOB (NF DTU 31.4)]],1,3)="oui"),AND(MID(REFERENCEMENT_FACADE[[#This Row],[COB (NF DTU 31.2)]],1,3)="oui",MID(REFERENCEMENT_FACADE[[#This Row],[CLT (Sous AT/DTA)]],1,3)="oui"))," / ",""),IF(MID(REFERENCEMENT_FACADE[[#This Row],[FOB (NF DTU 31.4)]],1,3)="oui",LISTES!$Q$4,""),IF(AND(MID(REFERENCEMENT_FACADE[[#This Row],[CLT (Sous AT/DTA)]],1,3)="oui",MID(REFERENCEMENT_FACADE[[#This Row],[FOB (NF DTU 31.4)]],1,3)="oui")," / ",""),IF(MID(REFERENCEMENT_FACADE[[#This Row],[CLT (Sous AT/DTA)]],1,3)="oui",LISTES!$Q$7,IF(MID(REFERENCEMENT_FACADE[[#This Row],[FOB (Sous AT/DTA/ATEx)]],1,3)="oui",LISTES!$Q$5,"")))</f>
        <v>COB (NF DTU 31.2) / CLT (Sous AT/DTA)</v>
      </c>
      <c r="CL116" s="48" t="str">
        <f>IF(AND(RECH_HAUTEUR=TRUE,HAUT_VISEE&lt;&gt;"",SITUA_VISEE&lt;&gt;""),IF(MID(SITUA_VISEE,1,1)="d",
IF(MID(REFERENCEMENT_FACADE[[#This Row],[≤ 50 m (situation d)]],1,3)="OUI","≤ 50 m",IF(MID(REFERENCEMENT_FACADE[[#This Row],[≤ 40 m (situation d)]],1,3)="OUI","≤ 40 m",IF(MID(REFERENCEMENT_FACADE[[#This Row],[≤ 36 m (situation d)]],1,3)="OUI","≤ 36 m",IF(MID(REFERENCEMENT_FACADE[[#This Row],[≤ 34 m (situation d)]],1,3)="OUI","≤ 34 m",IF(MID(REFERENCEMENT_FACADE[[#This Row],[≤ 28 m (situation d)]],1,3)="OUI","≤ 28 m",IF(MID(REFERENCEMENT_FACADE[[#This Row],[≤ 18 m (situation d)]],1,3)="OUI","≤ 18 m",IF(MID(REFERENCEMENT_FACADE[[#This Row],[≤ 15 m (situation d)]],1,3)="OUI","≤ 15 m",IF(MID(REFERENCEMENT_FACADE[[#This Row],[≤ 10 m (situation d)]],1,3)="OUI","≤ 10 m",IF(MID(REFERENCEMENT_FACADE[[#This Row],[≤ 9 m (situation d)]],1,3)="OUI","≤ 9 m",IF(MID(REFERENCEMENT_FACADE[[#This Row],[≤ 6 m (situation d)]],1,3)="OUI","≤ 6 m","")))))))))),
IF(MID(REFERENCEMENT_FACADE[[#This Row],[≤ 50 m (situation a à c)]],1,3)="OUI","≤ 50 m",IF(MID(REFERENCEMENT_FACADE[[#This Row],[≤ 40 m (situation a à c)]],1,3)="OUI","≤ 40 m",IF(MID(REFERENCEMENT_FACADE[[#This Row],[≤ 36 m (situation a à c)]],1,3)="OUI","≤ 36 m",IF(MID(REFERENCEMENT_FACADE[[#This Row],[≤ 34 m (situation a à c)]],1,3)="OUI","≤ 34 m",IF(MID(REFERENCEMENT_FACADE[[#This Row],[≤ 28 m (situation a à c)]],1,3)="OUI","≤ 28 m",IF(MID(REFERENCEMENT_FACADE[[#This Row],[≤ 18 m (situation a à c)]],1,3)="OUI","≤ 18 m",IF(MID(REFERENCEMENT_FACADE[[#This Row],[≤ 15 m (situation a à c)]],1,3)="OUI","≤ 15 m",IF(MID(REFERENCEMENT_FACADE[[#This Row],[≤ 10 m (situation a à c)]],1,3)="OUI","≤ 10 m",IF(MID(REFERENCEMENT_FACADE[[#This Row],[≤ 9 m (situation a à c)]],1,3)="OUI","≤ 9 m",IF(MID(REFERENCEMENT_FACADE[[#This Row],[≤ 6 m (situation a à c)]],1,3)="OUI","≤ 6 m",""))))))))))),
CONCATENATE(IF(MID(REFERENCEMENT_FACADE[[#This Row],[≤ 50 m (situation a à c)]],1,3)="OUI","(Situation a à c) h≤ 50 m"&amp;CHAR(10),IF(MID(REFERENCEMENT_FACADE[[#This Row],[≤ 40 m (situation a à c)]],1,3)="OUI","(Situation a à c) h≤ 40 m"&amp;CHAR(10),IF(MID(REFERENCEMENT_FACADE[[#This Row],[≤ 36 m (situation a à c)]],1,3)="OUI","(Situation a à c) h≤ 36 m"&amp;CHAR(10),IF(MID(REFERENCEMENT_FACADE[[#This Row],[≤ 34 m (situation a à c)]],1,3)="OUI","(Situation a à c) h≤ 34 m"&amp;CHAR(10),IF(MID(REFERENCEMENT_FACADE[[#This Row],[≤ 28 m (situation a à c)]],1,3)="OUI","(Situation a à c) h≤ 28 m"&amp;CHAR(10),IF(MID(REFERENCEMENT_FACADE[[#This Row],[≤ 18 m (situation a à c)]],1,3)="OUI","(Situation a à c) h≤ 18 m"&amp;CHAR(10),IF(MID(REFERENCEMENT_FACADE[[#This Row],[≤ 15 m (situation a à c)]],1,3)="OUI","(Situation a à c) h≤ 15 m"&amp;CHAR(10),IF(MID(REFERENCEMENT_FACADE[[#This Row],[≤ 10 m (situation a à c)]],1,3)="OUI","(Situation a à c) h≤ 10 m"&amp;CHAR(10),IF(MID(REFERENCEMENT_FACADE[[#This Row],[≤ 9 m (situation a à c)]],1,3)="OUI","(Situation a à c) h≤ 9 m"&amp;CHAR(10),IF(MID(REFERENCEMENT_FACADE[[#This Row],[≤ 6 m (situation a à c)]],1,3)="OUI","(Situation a à c) h≤ 6 m"&amp;CHAR(10),"")))))))))),IF(MID(REFERENCEMENT_FACADE[[#This Row],[≤ 50 m (situation d)]],1,3)="OUI","(Situation d) h≤ 50 m",IF(MID(REFERENCEMENT_FACADE[[#This Row],[≤ 40 m (situation d)]],1,3)="OUI","(Situation d) h≤ 40 m",IF(MID(REFERENCEMENT_FACADE[[#This Row],[≤ 36 m (situation d)]],1,3)="OUI","(Situation d) h≤ 36 m",IF(MID(REFERENCEMENT_FACADE[[#This Row],[≤ 34 m (situation d)]],1,3)="OUI","(Situation d) h≤ 34 m",IF(MID(REFERENCEMENT_FACADE[[#This Row],[≤ 28 m (situation d)]],1,3)="OUI","(Situation d) h≤ 28 m",IF(MID(REFERENCEMENT_FACADE[[#This Row],[≤ 18 m (situation d)]],1,3)="OUI","(Situation d) h≤ 18 m",IF(MID(REFERENCEMENT_FACADE[[#This Row],[≤ 15 m (situation d)]],1,3)="OUI","(Situation d) h≤ 15 m",IF(MID(REFERENCEMENT_FACADE[[#This Row],[≤ 10 m (situation d)]],1,3)="OUI","(Situation d) h≤ 10 m",IF(MID(REFERENCEMENT_FACADE[[#This Row],[≤ 9 m (situation d)]],1,3)="OUI","(Situation d) h≤ 9 m",IF(MID(REFERENCEMENT_FACADE[[#This Row],[≤ 6 m (situation d)]],1,3)="OUI","(Situation d) h≤ 6 m",""))))))))))))</f>
        <v>(Situation a à c) h≤ 10 m
(Situation d) h≤ 6 m</v>
      </c>
      <c r="CM116" s="48" t="str">
        <f>IF(OR(RECH_HAUTEUR=FALSE,HAUT_VISEE="",SITUA_VISEE=""),REFERENCEMENT_FACADE[[#This Row],[Cas où rien n''est sélectionné en hauteur]],
IF((HAUT_VISEE&lt;=6),IF(OR(MID(SITUA_VISEE,1,1)="a",MID(SITUA_VISEE,1,1)="b",MID(SITUA_VISEE,1,1)="c"),REFERENCEMENT_FACADE[[#This Row],[≤ 6 m (a à c)]],REFERENCEMENT_FACADE[[#This Row],[≤ 6 m (d)]]),
IF(AND(6&lt;HAUT_VISEE,HAUT_VISEE&lt;=9),IF(OR(MID(SITUA_VISEE,1,1)="a",MID(SITUA_VISEE,1,1)="b",MID(SITUA_VISEE,1,1)="c"),REFERENCEMENT_FACADE[[#This Row],[≤ 9 m (a à c)]],REFERENCEMENT_FACADE[[#This Row],[≤ 9 m (d)]]),
IF(AND(9&lt;HAUT_VISEE,HAUT_VISEE&lt;=10),IF(OR(MID(SITUA_VISEE,1,1)="a",MID(SITUA_VISEE,1,1)="b",MID(SITUA_VISEE,1,1)="c"),REFERENCEMENT_FACADE[[#This Row],[≤ 10 m (a à c)]],REFERENCEMENT_FACADE[[#This Row],[≤ 10 m (d)]]),
IF(AND(10&lt;HAUT_VISEE,HAUT_VISEE&lt;=18),IF(OR(MID(SITUA_VISEE,1,1)="a",MID(SITUA_VISEE,1,1)="b",MID(SITUA_VISEE,1,1)="c"),REFERENCEMENT_FACADE[[#This Row],[≤ 18 m (a à c)]],REFERENCEMENT_FACADE[[#This Row],[≤ 18 m (d)]]),
IF(AND(18&lt;HAUT_VISEE,HAUT_VISEE&lt;=28),IF(OR(MID(SITUA_VISEE,1,1)="a",MID(SITUA_VISEE,1,1)="b",MID(SITUA_VISEE,1,1)="c"),REFERENCEMENT_FACADE[[#This Row],[≤ 28 m (a à c)]],REFERENCEMENT_FACADE[[#This Row],[≤ 28 m (d)]]),
IF(AND(28&lt;HAUT_VISEE,HAUT_VISEE&lt;=34),IF(OR(MID(SITUA_VISEE,1,1)="a",MID(SITUA_VISEE,1,1)="b",MID(SITUA_VISEE,1,1)="c"),REFERENCEMENT_FACADE[[#This Row],[≤ 34 m (a à c)]],REFERENCEMENT_FACADE[[#This Row],[≤ 34 m (d)]]),
IF(AND(34&lt;HAUT_VISEE,HAUT_VISEE&lt;=36),IF(OR(MID(SITUA_VISEE,1,1)="a",MID(SITUA_VISEE,1,1)="b",MID(SITUA_VISEE,1,1)="c"),REFERENCEMENT_FACADE[[#This Row],[≤ 36 m (a à c)]],REFERENCEMENT_FACADE[[#This Row],[≤ 36 m (d)]]),
IF(AND(36&lt;HAUT_VISEE,HAUT_VISEE&lt;=40),IF(OR(MID(SITUA_VISEE,1,1)="a",MID(SITUA_VISEE,1,1)="b",MID(SITUA_VISEE,1,1)="c"),REFERENCEMENT_FACADE[[#This Row],[≤ 40 m (a à c)]],REFERENCEMENT_FACADE[[#This Row],[≤ 40 m (d)]]),
IF(AND(40&lt;HAUT_VISEE,HAUT_VISEE&lt;=50),IF(OR(MID(SITUA_VISEE,1,1)="a",MID(SITUA_VISEE,1,1)="b",MID(SITUA_VISEE,1,1)="c"),REFERENCEMENT_FACADE[[#This Row],[≤ 50 m (a à c)]],REFERENCEMENT_FACADE[[#This Row],[≤ 50 m (d)]])))))))))))</f>
        <v>Nb : Le critère de recherche par hauteur n'étant pas coché ou les données (hauteur ou situation) n'étant pas saisies, l'utilisateur est alerté qu'il peut exister des limites de hauteurs et des dispositions particulières données dans le référentiel technique du procédé qui ne sont pas affichées. 
Le logiciel peut les faire apparaitre, pour ce faire : 
 - la case de recherche en fonction de la hauteur doit être cochée ;
 - les données de hauteur ET de situation du bâtiment doivent être saisies.</v>
      </c>
      <c r="CN116" s="117">
        <f ca="1">REFERENCEMENT_FACADE[[#This Row],[VALIDITE]]</f>
        <v>1</v>
      </c>
      <c r="CO116" s="48">
        <f>IF(RECH_SUPPORT=TRUE,IF(MID(REFERENCEMENT_FACADE[[#This Row],[Colonne support visé]],1,3)="OUI",1,IF(OR(MID(REFERENCEMENT_FACADE[[#This Row],[Colonne support visé]],1,3)="non",MID(REFERENCEMENT_FACADE[[#This Row],[Colonne support visé]],1,2)="SO"),0,0)),1)</f>
        <v>1</v>
      </c>
      <c r="CP116" s="48">
        <f>IF(RECH_HAUTEUR=FALSE,1,IF(AND(MID(REFERENCEMENT_FACADE[[#This Row],[Colonne situation visé]],1,3)="oui",HAUT_VISEE&lt;=REFERENCEMENT_FACADE[[#This Row],[LIMITATION DE HAUTEUR DE FACADE]],HAUT_VISEE&lt;&gt;"",SITUA_VISEE&lt;&gt;""),1,IF(MID(REFERENCEMENT_FACADE[[#This Row],[Colonne situation visé]],1,3)="non",0,"ERREUR")))</f>
        <v>1</v>
      </c>
      <c r="CQ116" s="48">
        <f>IF(RECH_CATEGORIE=FALSE,1,IF(REFERENCEMENT_FACADE[[#This Row],[Colonne catégorie visée]]="ERREUR",0,IF(AND(RECH_CATEGORIE=TRUE,MATCH(VALUE(LEFT(REFERENCEMENT_FACADE[[#This Row],[Colonne zone visée]],1)),LISTE_ZONE_SISMIQUE,0)&gt;=MATCH(ZONE_SIS_VISEE,LISTE_ZONE_SISMIQUE,0),MATCH(REFERENCEMENT_FACADE[[#This Row],[Colonne catégorie visée]],LISTE_CATEGORIE_BATIMENT,0)&gt;=MATCH(CATEG_VISEE,LISTE_CATEGORIE_BATIMENT,0)),1,0)))</f>
        <v>1</v>
      </c>
      <c r="CR116" s="48">
        <f ca="1">IF(REFERENCEMENT_FACADE[[#This Row],[Eligibilité procédé]]&lt;&gt;0,COUNTIF(REFERENCEMENT_FACADE[Eligibilité procédé],"&lt;="&amp;REFERENCEMENT_FACADE[[#This Row],[Eligibilité procédé]])-COUNTIF(REFERENCEMENT_FACADE[Eligibilité procédé],"=0"),ROWS(REFERENCEMENT_FACADE[Ordre]))</f>
        <v>93</v>
      </c>
      <c r="CS116" s="48">
        <f ca="1">IF(COUNTIF((REFERENCEMENT_FACADE[[#This Row],[Validité]:[zone de simicité]]),"&lt;&gt;"&amp;"")=SUM(REFERENCEMENT_FACADE[[#This Row],[Validité]:[zone de simicité]]),ROW(REFERENCEMENT_FACADE[[#This Row],[zone de simicité]]),"")</f>
        <v>116</v>
      </c>
      <c r="CT116" s="48" t="str">
        <f>CONCATENATE(REFERENCEMENT_FACADE[[#This Row],[TYPE DE DOCUMENT DE REFERENCE]]," ",REFERENCEMENT_FACADE[[#This Row],[REF]]," du procédé ",REFERENCEMENT_FACADE[[#This Row],[NOM COMMERCIAL DU PROCEDE]]," : vise la pose sur : ",IF(MID(REFERENCEMENT_FACADE[[#This Row],[COB (NF DTU 31.2)]],1,3)="OUI","COB (NF DTU 31.2) ; ",""),IF(MID(REFERENCEMENT_FACADE[[#This Row],[CLT (Sous AT/DTA)]],1,3)="OUI","CLT (Sous AT/DTA)) ; ",""),IF(MID(REFERENCEMENT_FACADE[[#This Row],[FOB (NF DTU 31.4)]],1,3)="OUI","FOB (NF DTU 31.4) ; ",""),IF(MID(REFERENCEMENT_FACADE[[#This Row],[FOB (Sous AT/DTA/ATEx)]],1,3)="OUI","FOB (Sous AT/DTA/ATEx) ; ",""),"pour une hauteur max de ",REFERENCEMENT_FACADE[[#This Row],[LIMITATION DE HAUTEUR DE FACADE]],"m")</f>
        <v>Avis Technique 2.2/16-1727_V1 du procédé ACRYTHERM R : vise la pose sur : COB (NF DTU 31.2) ; CLT (Sous AT/DTA)) ; pour une hauteur max de 10m</v>
      </c>
    </row>
    <row r="117" spans="1:98" s="5" customFormat="1" ht="216" x14ac:dyDescent="0.3">
      <c r="A117" s="121">
        <v>45268</v>
      </c>
      <c r="B117" s="43" t="s">
        <v>1450</v>
      </c>
      <c r="C117" s="125"/>
      <c r="D117" s="43" t="s">
        <v>1421</v>
      </c>
      <c r="E117" s="43" t="s">
        <v>1421</v>
      </c>
      <c r="F117" s="43" t="s">
        <v>1449</v>
      </c>
      <c r="G117" s="44" t="s">
        <v>1405</v>
      </c>
      <c r="H117" s="78" t="s">
        <v>27</v>
      </c>
      <c r="I117" s="79" t="s">
        <v>10</v>
      </c>
      <c r="J117" s="110" t="s">
        <v>9</v>
      </c>
      <c r="K117" s="39" t="s">
        <v>10</v>
      </c>
      <c r="L117" s="68" t="str">
        <f>IF(REFERENCEMENT_FACADE[[#This Row],[Charpente bois (NF DTU 31.1)]]="OUI","SO",IF(OR(REFERENCEMENT_FACADE[[#This Row],[FOB (Sous AT/DTA/ATEx)]]="OUI",REFERENCEMENT_FACADE[[#This Row],[FOB (NF DTU 31.4)]]="OUI"),"OUI","SO"))</f>
        <v>OUI</v>
      </c>
      <c r="M117" s="109" t="s">
        <v>10</v>
      </c>
      <c r="N117" s="42" t="s">
        <v>357</v>
      </c>
      <c r="O117" s="43" t="s">
        <v>357</v>
      </c>
      <c r="P117" s="43" t="s">
        <v>357</v>
      </c>
      <c r="Q117" s="43" t="s">
        <v>357</v>
      </c>
      <c r="R117" s="43" t="s">
        <v>357</v>
      </c>
      <c r="S117" s="43" t="s">
        <v>357</v>
      </c>
      <c r="T117" s="43" t="s">
        <v>10</v>
      </c>
      <c r="U117" s="43" t="s">
        <v>10</v>
      </c>
      <c r="V117" s="43" t="s">
        <v>10</v>
      </c>
      <c r="W117" s="44" t="s">
        <v>10</v>
      </c>
      <c r="X117" s="45" t="s">
        <v>357</v>
      </c>
      <c r="Y117" s="43" t="s">
        <v>357</v>
      </c>
      <c r="Z117" s="43" t="s">
        <v>357</v>
      </c>
      <c r="AA117" s="43" t="s">
        <v>357</v>
      </c>
      <c r="AB117" s="43" t="s">
        <v>357</v>
      </c>
      <c r="AC117" s="43" t="s">
        <v>357</v>
      </c>
      <c r="AD117" s="43" t="s">
        <v>10</v>
      </c>
      <c r="AE117" s="43" t="s">
        <v>10</v>
      </c>
      <c r="AF117" s="43" t="s">
        <v>10</v>
      </c>
      <c r="AG117" s="44" t="s">
        <v>10</v>
      </c>
      <c r="AH117" s="165"/>
      <c r="AI117" s="166"/>
      <c r="AJ117" s="120" t="s">
        <v>1722</v>
      </c>
      <c r="AK117" s="120" t="s">
        <v>1722</v>
      </c>
      <c r="AL117" s="120" t="s">
        <v>1722</v>
      </c>
      <c r="AM117" s="120" t="s">
        <v>1722</v>
      </c>
      <c r="AN117" s="120" t="s">
        <v>1722</v>
      </c>
      <c r="AO117" s="120" t="s">
        <v>1721</v>
      </c>
      <c r="AP117" s="83"/>
      <c r="AQ117" s="83"/>
      <c r="AR117" s="120"/>
      <c r="AS117" s="120"/>
      <c r="AT117" s="120" t="s">
        <v>1722</v>
      </c>
      <c r="AU117" s="120" t="s">
        <v>1722</v>
      </c>
      <c r="AV117" s="120" t="s">
        <v>1722</v>
      </c>
      <c r="AW117" s="120" t="s">
        <v>1721</v>
      </c>
      <c r="AX117" s="120" t="s">
        <v>1721</v>
      </c>
      <c r="AY117" s="120" t="s">
        <v>1721</v>
      </c>
      <c r="AZ117" s="83"/>
      <c r="BA117" s="83"/>
      <c r="BB117" s="120"/>
      <c r="BC117" s="120"/>
      <c r="BD117" s="84" t="s">
        <v>1408</v>
      </c>
      <c r="BE117" s="42">
        <v>4</v>
      </c>
      <c r="BF117" s="43" t="s">
        <v>328</v>
      </c>
      <c r="BG117" s="43" t="s">
        <v>328</v>
      </c>
      <c r="BH117" s="43" t="s">
        <v>328</v>
      </c>
      <c r="BI117" s="112" t="s">
        <v>1406</v>
      </c>
      <c r="BJ117" s="40" t="s">
        <v>1394</v>
      </c>
      <c r="BK117" s="158"/>
      <c r="BL117" s="42">
        <v>0</v>
      </c>
      <c r="BM117" s="43" t="s">
        <v>1390</v>
      </c>
      <c r="BN117" s="43" t="s">
        <v>505</v>
      </c>
      <c r="BO117" s="43" t="s">
        <v>1451</v>
      </c>
      <c r="BP117" s="122" t="s">
        <v>1004</v>
      </c>
      <c r="BQ117" s="87">
        <v>45132</v>
      </c>
      <c r="BR117" s="87">
        <v>46387</v>
      </c>
      <c r="BS117" s="123">
        <f ca="1">+(REFERENCEMENT_FACADE[[#This Row],[AVIS LIMITE AU / VALIDITE]]&gt;=TODAY())*1</f>
        <v>1</v>
      </c>
      <c r="BT117" s="43" t="s">
        <v>28</v>
      </c>
      <c r="BU117" s="43" t="str">
        <f ca="1">IF(REFERENCEMENT_FACADE[[#This Row],[ -&gt; AT/DTA : Sur liste verte C2p (OUI/NON)
-&gt; ATex (Avis favorable / Avis défavorable)
-&gt; Autre : SO]]&lt;&gt;"",IF(AND(OR(REFERENCEMENT_FACADE[[#This Row],[ -&gt; AT/DTA : Sur liste verte C2p (OUI/NON)
-&gt; ATex (Avis favorable / Avis défavorable)
-&gt; Autre : SO]]="OUI",REFERENCEMENT_FACADE[[#This Row],[ -&gt; AT/DTA : Sur liste verte C2p (OUI/NON)
-&gt; ATex (Avis favorable / Avis défavorable)
-&gt; Autre : SO]]="FAVORABLE",REFERENCEMENT_FACADE[[#This Row],[ -&gt; AT/DTA : Sur liste verte C2p (OUI/NON)
-&gt; ATex (Avis favorable / Avis défavorable)
-&gt; Autre : SO]]="SO
(DTU)",REFERENCEMENT_FACADE[[#This Row],[ -&gt; AT/DTA : Sur liste verte C2p (OUI/NON)
-&gt; ATex (Avis favorable / Avis défavorable)
-&gt; Autre : SO]]="SO 
(RECO -RAGE)",REFERENCEMENT_FACADE[[#This Row],[ -&gt; AT/DTA : Sur liste verte C2p (OUI/NON)
-&gt; ATex (Avis favorable / Avis défavorable)
-&gt; Autre : SO]]="OUI AVEC UN SUIVI DU RETOUR D'EXPERIENCE",
REFERENCEMENT_FACADE[[#This Row],[ -&gt; AT/DTA : Sur liste verte C2p (OUI/NON)
-&gt; ATex (Avis favorable / Avis défavorable)
-&gt; Autre : SO]]="SO 
(RP)"),REFERENCEMENT_FACADE[[#This Row],[VALIDITE]]=1),"TC",IF(REFERENCEMENT_FACADE[[#This Row],[VALIDITE]]=0,"TNC"&amp;CHAR(10)&amp;"(L'évaluation technique n'est plus valide)",IF(REFERENCEMENT_FACADE[[#This Row],[TYPE DE DOCUMENT DE REFERENCE]]="Appréciation Technique de Transition","TNC"&amp;CHAR(10)&amp;"(Les Appréciations Techniques de Transition ne sont pas reconnues en technique courante)",IF(REFERENCEMENT_FACADE[[#This Row],[ -&gt; AT/DTA : Sur liste verte C2p (OUI/NON)
-&gt; ATex (Avis favorable / Avis défavorable)
-&gt; Autre : SO]]="NON (EVALUATION RECENTE)","TNC"&amp;CHAR(10)&amp;"(Non sur liste verte de la C2p à date de référencement / EVALUATION RECENTE)","TNC"&amp;CHAR(10)&amp;"(N'est pas sur liste verte de la C2p à date du référencement)")))))</f>
        <v>TC</v>
      </c>
      <c r="BV117" s="44"/>
      <c r="BW117" s="42" t="s">
        <v>1395</v>
      </c>
      <c r="BX117" s="43" t="s">
        <v>279</v>
      </c>
      <c r="BY117" s="44"/>
      <c r="BZ117" s="57"/>
      <c r="CA117" s="134" t="s">
        <v>1452</v>
      </c>
      <c r="CB117" s="134"/>
      <c r="CC117" s="48" t="str">
        <f>IF(OR(REFERENCEMENT_FACADE[[#This Row],[TYPE DE DOCUMENT DE REFERENCE]]="Document d'Application Technique (DTA)",REFERENCEMENT_FACADE[[#This Row],[TYPE DE DOCUMENT DE REFERENCE]]="Avis Technique"),CONCATENATE("https://evaluation.cstb.fr/fr/avis-technique/detail/",SUBSTITUTE(REFERENCEMENT_FACADE[[#This Row],[REF]],"/","-"),"/"),IF(REFERENCEMENT_FACADE[[#This Row],[TYPE DE DOCUMENT DE REFERENCE]]=("Appréciation Technique d'Expérimentation (ATEx cas a)"),CONCATENATE("https://evaluation.cstb.fr/fr/appreciation-technique-expertise-atex/detail/",SUBSTITUTE(REFERENCEMENT_FACADE[[#This Row],[REF]],"_","-"),"/"),CONCATENATE("https://evaluation.cstb.fr/fr/appreciation-technique-transition-att/download/att-",SUBSTITUTE(SUBSTITUTE(REFERENCEMENT_FACADE[[#This Row],[REF]],"/","-"),"_","-"),"/")))</f>
        <v>https://evaluation.cstb.fr/fr/appreciation-technique-expertise-atex/detail/3156-v2/</v>
      </c>
      <c r="CD117" s="2" t="s">
        <v>1391</v>
      </c>
      <c r="CE117" s="48" t="str">
        <f>CONCATENATE(IF(REFERENCEMENT_FACADE[[#This Row],[Ancienne version]]=""," ",CONCATENATE(IF(OR(REFERENCEMENT_FACADE[[#This Row],[TYPE DE DOCUMENT DE REFERENCE]]="Avis Technique",REFERENCEMENT_FACADE[[#This Row],[TYPE DE DOCUMENT DE REFERENCE]]="ATEx"),"L'","Le "),REFERENCEMENT_FACADE[[#This Row],[TYPE DE DOCUMENT DE REFERENCE]]," n°",REFERENCEMENT_FACADE[[#This Row],[REF]]," annule et remplace ",IF(OR(REFERENCEMENT_FACADE[[#This Row],[TYPE DE DOCUMENT DE REFERENCE]]="Avis Technique",REFERENCEMENT_FACADE[[#This Row],[TYPE DE DOCUMENT DE REFERENCE]]="ATEx"),"l' ","le "),REFERENCEMENT_FACADE[[#This Row],[TYPE DE DOCUMENT DE REFERENCE]]," n° ",REFERENCEMENT_FACADE[[#This Row],[Ancienne version]])),
IF(AND(REFERENCEMENT_FACADE[[#This Row],[Ancienne version]]&lt;&gt;"",REFERENCEMENT_FACADE[[#This Row],[ -&gt; AT/DTA : Sur liste verte C2p (OUI/NON)
-&gt; ATex (Avis favorable / Avis défavorable)
-&gt; Autre : SO]]="OUI"),CHAR(10),""),
IF(REFERENCEMENT_FACADE[[#This Row],[ -&gt; AT/DTA : Sur liste verte C2p (OUI/NON)
-&gt; ATex (Avis favorable / Avis défavorable)
-&gt; Autre : SO]]="OUI","Sur liste verte de la C2p à la date du référencement",""))</f>
        <v>Le Appréciation Technique d'Expérimentation (ATEx cas a) n°3156_v2 annule et remplace le Appréciation Technique d'Expérimentation (ATEx cas a) n° 3156_v1</v>
      </c>
      <c r="CF117" s="48" t="str">
        <f>IF((SUPP_VISE=LISTES!$Q$2),REFERENCEMENT_FACADE[[#This Row],[Charpente bois (NF DTU 31.1)]],
IF((SUPP_VISE=LISTES!$Q$3),REFERENCEMENT_FACADE[[#This Row],[COB (NF DTU 31.2)]],
IF((SUPP_VISE=LISTES!$Q$4),REFERENCEMENT_FACADE[[#This Row],[FOB (NF DTU 31.4)]],
IF((SUPP_VISE=LISTES!$Q$5),REFERENCEMENT_FACADE[[#This Row],[FOB (Sous AT/DTA/ATEx)]],
IF((SUPP_VISE=LISTES!$Q$6),REFERENCEMENT_FACADE[[#This Row],[FOB (NF DTU 31.4 et/ou Sous AT/DTA/Atex)]],
IF((SUPP_VISE=LISTES!$Q$7),REFERENCEMENT_FACADE[[#This Row],[CLT (Sous AT/DTA)]],"ERREUR"))))))</f>
        <v>ERREUR</v>
      </c>
      <c r="CG117" s="48" t="str">
        <f>IF((HAUT_VISEE&lt;=6),IF(OR(MID(SITUA_VISEE,1,1)="a",MID(SITUA_VISEE,1,1)="b",MID(SITUA_VISEE,1,1)="c"),REFERENCEMENT_FACADE[[#This Row],[≤ 6 m (situation a à c)]],REFERENCEMENT_FACADE[[#This Row],[≤ 6 m (situation d)]]),
IF(AND(6&lt;HAUT_VISEE,HAUT_VISEE&lt;=9),IF(OR(MID(SITUA_VISEE,1,1)="a",MID(SITUA_VISEE,1,1)="b",MID(SITUA_VISEE,1,1)="c"),REFERENCEMENT_FACADE[[#This Row],[≤ 9 m (situation a à c)]],REFERENCEMENT_FACADE[[#This Row],[≤ 9 m (situation d)]]),
IF(AND(9&lt;HAUT_VISEE,HAUT_VISEE&lt;=10),IF(OR(MID(SITUA_VISEE,1,1)="a",MID(SITUA_VISEE,1,1)="b",MID(SITUA_VISEE,1,1)="c"),REFERENCEMENT_FACADE[[#This Row],[≤ 10 m (situation a à c)]],REFERENCEMENT_FACADE[[#This Row],[≤ 10 m (situation d)]]),
IF(AND(10&lt;HAUT_VISEE,HAUT_VISEE&lt;=18),IF(OR(MID(SITUA_VISEE,1,1)="a",MID(SITUA_VISEE,1,1)="b",MID(SITUA_VISEE,1,1)="c"),REFERENCEMENT_FACADE[[#This Row],[≤ 15 m (situation a à c)]],REFERENCEMENT_FACADE[[#This Row],[≤ 15 m (situation d)]]),
IF(AND(10&lt;HAUT_VISEE,HAUT_VISEE&lt;=18),IF(OR(MID(SITUA_VISEE,1,1)="a",MID(SITUA_VISEE,1,1)="b",MID(SITUA_VISEE,1,1)="c"),REFERENCEMENT_FACADE[[#This Row],[≤ 18 m (situation a à c)]],REFERENCEMENT_FACADE[[#This Row],[≤ 18 m (situation d)]]),
IF(AND(18&lt;HAUT_VISEE,HAUT_VISEE&lt;=28),IF(OR(MID(SITUA_VISEE,1,1)="a",MID(SITUA_VISEE,1,1)="b",MID(SITUA_VISEE,1,1)="c"),REFERENCEMENT_FACADE[[#This Row],[≤ 28 m (situation a à c)]],REFERENCEMENT_FACADE[[#This Row],[≤ 28 m (situation d)]]),
IF(AND(28&lt;HAUT_VISEE,HAUT_VISEE&lt;=34),IF(OR(MID(SITUA_VISEE,1,1)="a",MID(SITUA_VISEE,1,1)="b",MID(SITUA_VISEE,1,1)="c"),REFERENCEMENT_FACADE[[#This Row],[≤ 34 m (situation a à c)]],REFERENCEMENT_FACADE[[#This Row],[≤ 34 m (situation d)]]),
IF(AND(34&lt;HAUT_VISEE,HAUT_VISEE&lt;=36),IF(OR(MID(SITUA_VISEE,1,1)="a",MID(SITUA_VISEE,1,1)="b",MID(SITUA_VISEE,1,1)="c"),REFERENCEMENT_FACADE[[#This Row],[≤ 36 m (situation a à c)]],REFERENCEMENT_FACADE[[#This Row],[≤ 36 m (situation d)]]),
IF(AND(36&lt;HAUT_VISEE,HAUT_VISEE&lt;=40),IF(OR(MID(SITUA_VISEE,1,1)="a",MID(SITUA_VISEE,1,1)="b",MID(SITUA_VISEE,1,1)="c"),REFERENCEMENT_FACADE[[#This Row],[≤ 40 m (situation a à c)]],REFERENCEMENT_FACADE[[#This Row],[≤ 40 m (situation d)]]),
IF(AND(40&lt;HAUT_VISEE,HAUT_VISEE&lt;=50),IF(OR(MID(SITUA_VISEE,1,1)="a",MID(SITUA_VISEE,1,1)="b",MID(SITUA_VISEE,1,1)="c"),REFERENCEMENT_FACADE[[#This Row],[≤ 50 m (situation a à c)]],REFERENCEMENT_FACADE[[#This Row],[≤ 50 m (situation d)]]),"ERREUR"))))))))))</f>
        <v>OUI*</v>
      </c>
      <c r="CH117" s="48">
        <f>IF(MID(SITUA_VISEE,1,1)="d",
IF(MID(REFERENCEMENT_FACADE[[#This Row],[≤ 50 m (situation d)]],1,3)="OUI",50,IF(MID(REFERENCEMENT_FACADE[[#This Row],[≤ 40 m (situation d)]],1,3)="OUI",40,IF(MID(REFERENCEMENT_FACADE[[#This Row],[≤ 36 m (situation d)]],1,3)="OUI",36,IF(MID(REFERENCEMENT_FACADE[[#This Row],[≤ 34 m (situation d)]],1,3)="OUI",34,IF(MID(REFERENCEMENT_FACADE[[#This Row],[≤ 28 m (situation d)]],1,3)="OUI",28,IF(MID(REFERENCEMENT_FACADE[[#This Row],[≤ 18 m (situation d)]],1,3)="OUI",18,IF(MID(REFERENCEMENT_FACADE[[#This Row],[≤ 15 m (situation d)]],1,3)="OUI",15,IF(MID(REFERENCEMENT_FACADE[[#This Row],[≤ 10 m (situation d)]],1,3)="OUI",10,IF(MID(REFERENCEMENT_FACADE[[#This Row],[≤ 9 m (situation d)]],1,3)="OUI",9,IF(MID(REFERENCEMENT_FACADE[[#This Row],[≤ 6 m (situation d)]],1,3)="OUI",6,"")))))))))),
IF(MID(REFERENCEMENT_FACADE[[#This Row],[≤ 50 m (situation a à c)]],1,3)="OUI",50,IF(MID(REFERENCEMENT_FACADE[[#This Row],[≤ 40 m (situation a à c)]],1,3)="OUI",40,IF(MID(REFERENCEMENT_FACADE[[#This Row],[≤ 36 m (situation a à c)]],1,3)="OUI",36,IF(MID(REFERENCEMENT_FACADE[[#This Row],[≤ 34 m (situation a à c)]],1,3)="OUI",34,IF(MID(REFERENCEMENT_FACADE[[#This Row],[≤ 28 m (situation a à c)]],1,3)="OUI",28,IF(MID(REFERENCEMENT_FACADE[[#This Row],[≤ 18 m (situation a à c)]],1,3)="OUI",18,IF(MID(REFERENCEMENT_FACADE[[#This Row],[≤ 15 m (situation a à c)]],1,3)="OUI",15,IF(MID(REFERENCEMENT_FACADE[[#This Row],[≤ 10 m (situation a à c)]],1,3)="OUI",10,IF(MID(REFERENCEMENT_FACADE[[#This Row],[≤ 9 m (situation a à c)]],1,3)="OUI",9,IF(MID(REFERENCEMENT_FACADE[[#This Row],[≤ 6 m (situation a à c)]],1,3)="OUI",6,"")))))))))))</f>
        <v>28</v>
      </c>
      <c r="CI117" s="48" t="str">
        <f>IF(RECH_CATEGORIE=TRUE,IF((CATEG_VISEE=LISTES!$O$2),REFERENCEMENT_FACADE[[#This Row],[I]],
IF((CATEG_VISEE=LISTES!$O$3),REFERENCEMENT_FACADE[[#This Row],[II]],
IF((CATEG_VISEE=LISTES!$O$4),REFERENCEMENT_FACADE[[#This Row],[III]],
IF((CATEG_VISEE=LISTES!$O$5),REFERENCEMENT_FACADE[[#This Row],[IV]],"ERREUR")))),
REFERENCEMENT_FACADE[[#This Row],[I]]&amp;CHAR(10)&amp;REFERENCEMENT_FACADE[[#This Row],[II]]&amp;CHAR(10)&amp;REFERENCEMENT_FACADE[[#This Row],[III]]&amp;CHAR(10)&amp;REFERENCEMENT_FACADE[[#This Row],[IV]])</f>
        <v>4
4**
4**
4**</v>
      </c>
      <c r="CJ117" s="48" t="str">
        <f>IF(RECH_CATEGORIE=TRUE,IF(OR(REFERENCEMENT_FACADE[[#This Row],[I]]="NC",REFERENCEMENT_FACADE[[#This Row],[II]]="NC",REFERENCEMENT_FACADE[[#This Row],[III]]="NC",REFERENCEMENT_FACADE[[#This Row],[IV]]="NC"),"ERREUR",IF(MID(ZONE_SIS_VISEE,1,1)&lt;=MID(REFERENCEMENT_FACADE[[#This Row],[IV]],1,1),REFERENCEMENT_FACADE[[#Headers],[IV]],IF(MID(ZONE_SIS_VISEE,1,1)&lt;=MID(REFERENCEMENT_FACADE[[#This Row],[III]],1,1),REFERENCEMENT_FACADE[[#Headers],[III]],IF(MID(ZONE_SIS_VISEE,1,1)&lt;=MID(REFERENCEMENT_FACADE[[#This Row],[II]],1,1),REFERENCEMENT_FACADE[[#Headers],[II]],IF(MID(ZONE_SIS_VISEE,1,1)&lt;=MID(REFERENCEMENT_FACADE[[#This Row],[I]],1,1),REFERENCEMENT_FACADE[[#Headers],[I]],""))))),
REFERENCEMENT_FACADE[[#Headers],[I]]&amp;CHAR(10)&amp;REFERENCEMENT_FACADE[[#Headers],[II]]&amp;CHAR(10)&amp;REFERENCEMENT_FACADE[[#Headers],[III]]&amp;CHAR(10)&amp;REFERENCEMENT_FACADE[[#Headers],[IV]])</f>
        <v>I
II
III
IV</v>
      </c>
      <c r="CK117" s="48" t="str">
        <f>CONCATENATE(IF(MID(REFERENCEMENT_FACADE[[#This Row],[Charpente bois (NF DTU 31.1)]],1,3)="oui",LISTES!$Q$2,""),IF(AND(MID(REFERENCEMENT_FACADE[[#This Row],[COB (NF DTU 31.2)]],1,3)="oui",MID(REFERENCEMENT_FACADE[[#This Row],[Charpente bois (NF DTU 31.1)]],1,3)="oui")," / ",""),IF(MID(REFERENCEMENT_FACADE[[#This Row],[COB (NF DTU 31.2)]],1,3)="oui",LISTES!$Q$3,""),IF(OR(AND(MID(REFERENCEMENT_FACADE[[#This Row],[COB (NF DTU 31.2)]],1,3)="oui",MID(REFERENCEMENT_FACADE[[#This Row],[FOB (NF DTU 31.4)]],1,3)="oui"),AND(MID(REFERENCEMENT_FACADE[[#This Row],[COB (NF DTU 31.2)]],1,3)="oui",MID(REFERENCEMENT_FACADE[[#This Row],[CLT (Sous AT/DTA)]],1,3)="oui"))," / ",""),IF(MID(REFERENCEMENT_FACADE[[#This Row],[FOB (NF DTU 31.4)]],1,3)="oui",LISTES!$Q$4,""),IF(AND(MID(REFERENCEMENT_FACADE[[#This Row],[CLT (Sous AT/DTA)]],1,3)="oui",MID(REFERENCEMENT_FACADE[[#This Row],[FOB (NF DTU 31.4)]],1,3)="oui")," / ",""),IF(MID(REFERENCEMENT_FACADE[[#This Row],[CLT (Sous AT/DTA)]],1,3)="oui",LISTES!$Q$7,IF(MID(REFERENCEMENT_FACADE[[#This Row],[FOB (Sous AT/DTA/ATEx)]],1,3)="oui",LISTES!$Q$5,"")))</f>
        <v>FOB (NF DTU 31.4)</v>
      </c>
      <c r="CL117" s="48" t="str">
        <f>IF(AND(RECH_HAUTEUR=TRUE,HAUT_VISEE&lt;&gt;"",SITUA_VISEE&lt;&gt;""),IF(MID(SITUA_VISEE,1,1)="d",
IF(MID(REFERENCEMENT_FACADE[[#This Row],[≤ 50 m (situation d)]],1,3)="OUI","≤ 50 m",IF(MID(REFERENCEMENT_FACADE[[#This Row],[≤ 40 m (situation d)]],1,3)="OUI","≤ 40 m",IF(MID(REFERENCEMENT_FACADE[[#This Row],[≤ 36 m (situation d)]],1,3)="OUI","≤ 36 m",IF(MID(REFERENCEMENT_FACADE[[#This Row],[≤ 34 m (situation d)]],1,3)="OUI","≤ 34 m",IF(MID(REFERENCEMENT_FACADE[[#This Row],[≤ 28 m (situation d)]],1,3)="OUI","≤ 28 m",IF(MID(REFERENCEMENT_FACADE[[#This Row],[≤ 18 m (situation d)]],1,3)="OUI","≤ 18 m",IF(MID(REFERENCEMENT_FACADE[[#This Row],[≤ 15 m (situation d)]],1,3)="OUI","≤ 15 m",IF(MID(REFERENCEMENT_FACADE[[#This Row],[≤ 10 m (situation d)]],1,3)="OUI","≤ 10 m",IF(MID(REFERENCEMENT_FACADE[[#This Row],[≤ 9 m (situation d)]],1,3)="OUI","≤ 9 m",IF(MID(REFERENCEMENT_FACADE[[#This Row],[≤ 6 m (situation d)]],1,3)="OUI","≤ 6 m","")))))))))),
IF(MID(REFERENCEMENT_FACADE[[#This Row],[≤ 50 m (situation a à c)]],1,3)="OUI","≤ 50 m",IF(MID(REFERENCEMENT_FACADE[[#This Row],[≤ 40 m (situation a à c)]],1,3)="OUI","≤ 40 m",IF(MID(REFERENCEMENT_FACADE[[#This Row],[≤ 36 m (situation a à c)]],1,3)="OUI","≤ 36 m",IF(MID(REFERENCEMENT_FACADE[[#This Row],[≤ 34 m (situation a à c)]],1,3)="OUI","≤ 34 m",IF(MID(REFERENCEMENT_FACADE[[#This Row],[≤ 28 m (situation a à c)]],1,3)="OUI","≤ 28 m",IF(MID(REFERENCEMENT_FACADE[[#This Row],[≤ 18 m (situation a à c)]],1,3)="OUI","≤ 18 m",IF(MID(REFERENCEMENT_FACADE[[#This Row],[≤ 15 m (situation a à c)]],1,3)="OUI","≤ 15 m",IF(MID(REFERENCEMENT_FACADE[[#This Row],[≤ 10 m (situation a à c)]],1,3)="OUI","≤ 10 m",IF(MID(REFERENCEMENT_FACADE[[#This Row],[≤ 9 m (situation a à c)]],1,3)="OUI","≤ 9 m",IF(MID(REFERENCEMENT_FACADE[[#This Row],[≤ 6 m (situation a à c)]],1,3)="OUI","≤ 6 m",""))))))))))),
CONCATENATE(IF(MID(REFERENCEMENT_FACADE[[#This Row],[≤ 50 m (situation a à c)]],1,3)="OUI","(Situation a à c) h≤ 50 m"&amp;CHAR(10),IF(MID(REFERENCEMENT_FACADE[[#This Row],[≤ 40 m (situation a à c)]],1,3)="OUI","(Situation a à c) h≤ 40 m"&amp;CHAR(10),IF(MID(REFERENCEMENT_FACADE[[#This Row],[≤ 36 m (situation a à c)]],1,3)="OUI","(Situation a à c) h≤ 36 m"&amp;CHAR(10),IF(MID(REFERENCEMENT_FACADE[[#This Row],[≤ 34 m (situation a à c)]],1,3)="OUI","(Situation a à c) h≤ 34 m"&amp;CHAR(10),IF(MID(REFERENCEMENT_FACADE[[#This Row],[≤ 28 m (situation a à c)]],1,3)="OUI","(Situation a à c) h≤ 28 m"&amp;CHAR(10),IF(MID(REFERENCEMENT_FACADE[[#This Row],[≤ 18 m (situation a à c)]],1,3)="OUI","(Situation a à c) h≤ 18 m"&amp;CHAR(10),IF(MID(REFERENCEMENT_FACADE[[#This Row],[≤ 15 m (situation a à c)]],1,3)="OUI","(Situation a à c) h≤ 15 m"&amp;CHAR(10),IF(MID(REFERENCEMENT_FACADE[[#This Row],[≤ 10 m (situation a à c)]],1,3)="OUI","(Situation a à c) h≤ 10 m"&amp;CHAR(10),IF(MID(REFERENCEMENT_FACADE[[#This Row],[≤ 9 m (situation a à c)]],1,3)="OUI","(Situation a à c) h≤ 9 m"&amp;CHAR(10),IF(MID(REFERENCEMENT_FACADE[[#This Row],[≤ 6 m (situation a à c)]],1,3)="OUI","(Situation a à c) h≤ 6 m"&amp;CHAR(10),"")))))))))),IF(MID(REFERENCEMENT_FACADE[[#This Row],[≤ 50 m (situation d)]],1,3)="OUI","(Situation d) h≤ 50 m",IF(MID(REFERENCEMENT_FACADE[[#This Row],[≤ 40 m (situation d)]],1,3)="OUI","(Situation d) h≤ 40 m",IF(MID(REFERENCEMENT_FACADE[[#This Row],[≤ 36 m (situation d)]],1,3)="OUI","(Situation d) h≤ 36 m",IF(MID(REFERENCEMENT_FACADE[[#This Row],[≤ 34 m (situation d)]],1,3)="OUI","(Situation d) h≤ 34 m",IF(MID(REFERENCEMENT_FACADE[[#This Row],[≤ 28 m (situation d)]],1,3)="OUI","(Situation d) h≤ 28 m",IF(MID(REFERENCEMENT_FACADE[[#This Row],[≤ 18 m (situation d)]],1,3)="OUI","(Situation d) h≤ 18 m",IF(MID(REFERENCEMENT_FACADE[[#This Row],[≤ 15 m (situation d)]],1,3)="OUI","(Situation d) h≤ 15 m",IF(MID(REFERENCEMENT_FACADE[[#This Row],[≤ 10 m (situation d)]],1,3)="OUI","(Situation d) h≤ 10 m",IF(MID(REFERENCEMENT_FACADE[[#This Row],[≤ 9 m (situation d)]],1,3)="OUI","(Situation d) h≤ 9 m",IF(MID(REFERENCEMENT_FACADE[[#This Row],[≤ 6 m (situation d)]],1,3)="OUI","(Situation d) h≤ 6 m",""))))))))))))</f>
        <v>(Situation a à c) h≤ 28 m
(Situation d) h≤ 28 m</v>
      </c>
      <c r="CM117" s="48" t="str">
        <f>IF(OR(RECH_HAUTEUR=FALSE,HAUT_VISEE="",SITUA_VISEE=""),REFERENCEMENT_FACADE[[#This Row],[Cas où rien n''est sélectionné en hauteur]],
IF((HAUT_VISEE&lt;=6),IF(OR(MID(SITUA_VISEE,1,1)="a",MID(SITUA_VISEE,1,1)="b",MID(SITUA_VISEE,1,1)="c"),REFERENCEMENT_FACADE[[#This Row],[≤ 6 m (a à c)]],REFERENCEMENT_FACADE[[#This Row],[≤ 6 m (d)]]),
IF(AND(6&lt;HAUT_VISEE,HAUT_VISEE&lt;=9),IF(OR(MID(SITUA_VISEE,1,1)="a",MID(SITUA_VISEE,1,1)="b",MID(SITUA_VISEE,1,1)="c"),REFERENCEMENT_FACADE[[#This Row],[≤ 9 m (a à c)]],REFERENCEMENT_FACADE[[#This Row],[≤ 9 m (d)]]),
IF(AND(9&lt;HAUT_VISEE,HAUT_VISEE&lt;=10),IF(OR(MID(SITUA_VISEE,1,1)="a",MID(SITUA_VISEE,1,1)="b",MID(SITUA_VISEE,1,1)="c"),REFERENCEMENT_FACADE[[#This Row],[≤ 10 m (a à c)]],REFERENCEMENT_FACADE[[#This Row],[≤ 10 m (d)]]),
IF(AND(10&lt;HAUT_VISEE,HAUT_VISEE&lt;=18),IF(OR(MID(SITUA_VISEE,1,1)="a",MID(SITUA_VISEE,1,1)="b",MID(SITUA_VISEE,1,1)="c"),REFERENCEMENT_FACADE[[#This Row],[≤ 18 m (a à c)]],REFERENCEMENT_FACADE[[#This Row],[≤ 18 m (d)]]),
IF(AND(18&lt;HAUT_VISEE,HAUT_VISEE&lt;=28),IF(OR(MID(SITUA_VISEE,1,1)="a",MID(SITUA_VISEE,1,1)="b",MID(SITUA_VISEE,1,1)="c"),REFERENCEMENT_FACADE[[#This Row],[≤ 28 m (a à c)]],REFERENCEMENT_FACADE[[#This Row],[≤ 28 m (d)]]),
IF(AND(28&lt;HAUT_VISEE,HAUT_VISEE&lt;=34),IF(OR(MID(SITUA_VISEE,1,1)="a",MID(SITUA_VISEE,1,1)="b",MID(SITUA_VISEE,1,1)="c"),REFERENCEMENT_FACADE[[#This Row],[≤ 34 m (a à c)]],REFERENCEMENT_FACADE[[#This Row],[≤ 34 m (d)]]),
IF(AND(34&lt;HAUT_VISEE,HAUT_VISEE&lt;=36),IF(OR(MID(SITUA_VISEE,1,1)="a",MID(SITUA_VISEE,1,1)="b",MID(SITUA_VISEE,1,1)="c"),REFERENCEMENT_FACADE[[#This Row],[≤ 36 m (a à c)]],REFERENCEMENT_FACADE[[#This Row],[≤ 36 m (d)]]),
IF(AND(36&lt;HAUT_VISEE,HAUT_VISEE&lt;=40),IF(OR(MID(SITUA_VISEE,1,1)="a",MID(SITUA_VISEE,1,1)="b",MID(SITUA_VISEE,1,1)="c"),REFERENCEMENT_FACADE[[#This Row],[≤ 40 m (a à c)]],REFERENCEMENT_FACADE[[#This Row],[≤ 40 m (d)]]),
IF(AND(40&lt;HAUT_VISEE,HAUT_VISEE&lt;=50),IF(OR(MID(SITUA_VISEE,1,1)="a",MID(SITUA_VISEE,1,1)="b",MID(SITUA_VISEE,1,1)="c"),REFERENCEMENT_FACADE[[#This Row],[≤ 50 m (a à c)]],REFERENCEMENT_FACADE[[#This Row],[≤ 50 m (d)]])))))))))))</f>
        <v>Nb : Le critère de recherche par hauteur n'étant pas coché ou les données (hauteur ou situation) n'étant pas saisies, l'utilisateur est alerté qu'il peut exister des limites de hauteurs et des dispositions particulières données dans le référentiel technique du procédé qui ne sont pas affichées. 
Le logiciel peut les faire apparaitre, pour ce faire : 
 - la case de recherche en fonction de la hauteur doit être cochée ;
 - les données de hauteur ET de situation du bâtiment doivent être saisies.</v>
      </c>
      <c r="CN117" s="117">
        <f ca="1">REFERENCEMENT_FACADE[[#This Row],[VALIDITE]]</f>
        <v>1</v>
      </c>
      <c r="CO117" s="48">
        <f>IF(RECH_SUPPORT=TRUE,IF(MID(REFERENCEMENT_FACADE[[#This Row],[Colonne support visé]],1,3)="OUI",1,IF(OR(MID(REFERENCEMENT_FACADE[[#This Row],[Colonne support visé]],1,3)="non",MID(REFERENCEMENT_FACADE[[#This Row],[Colonne support visé]],1,2)="SO"),0,0)),1)</f>
        <v>1</v>
      </c>
      <c r="CP117" s="48">
        <f>IF(RECH_HAUTEUR=FALSE,1,IF(AND(MID(REFERENCEMENT_FACADE[[#This Row],[Colonne situation visé]],1,3)="oui",HAUT_VISEE&lt;=REFERENCEMENT_FACADE[[#This Row],[LIMITATION DE HAUTEUR DE FACADE]],HAUT_VISEE&lt;&gt;"",SITUA_VISEE&lt;&gt;""),1,IF(MID(REFERENCEMENT_FACADE[[#This Row],[Colonne situation visé]],1,3)="non",0,"ERREUR")))</f>
        <v>1</v>
      </c>
      <c r="CQ117" s="48">
        <f>IF(RECH_CATEGORIE=FALSE,1,IF(REFERENCEMENT_FACADE[[#This Row],[Colonne catégorie visée]]="ERREUR",0,IF(AND(RECH_CATEGORIE=TRUE,MATCH(VALUE(LEFT(REFERENCEMENT_FACADE[[#This Row],[Colonne zone visée]],1)),LISTE_ZONE_SISMIQUE,0)&gt;=MATCH(ZONE_SIS_VISEE,LISTE_ZONE_SISMIQUE,0),MATCH(REFERENCEMENT_FACADE[[#This Row],[Colonne catégorie visée]],LISTE_CATEGORIE_BATIMENT,0)&gt;=MATCH(CATEG_VISEE,LISTE_CATEGORIE_BATIMENT,0)),1,0)))</f>
        <v>1</v>
      </c>
      <c r="CR117" s="48">
        <f ca="1">IF(REFERENCEMENT_FACADE[[#This Row],[Eligibilité procédé]]&lt;&gt;0,COUNTIF(REFERENCEMENT_FACADE[Eligibilité procédé],"&lt;="&amp;REFERENCEMENT_FACADE[[#This Row],[Eligibilité procédé]])-COUNTIF(REFERENCEMENT_FACADE[Eligibilité procédé],"=0"),ROWS(REFERENCEMENT_FACADE[Ordre]))</f>
        <v>94</v>
      </c>
      <c r="CS117" s="48">
        <f ca="1">IF(COUNTIF((REFERENCEMENT_FACADE[[#This Row],[Validité]:[zone de simicité]]),"&lt;&gt;"&amp;"")=SUM(REFERENCEMENT_FACADE[[#This Row],[Validité]:[zone de simicité]]),ROW(REFERENCEMENT_FACADE[[#This Row],[zone de simicité]]),"")</f>
        <v>117</v>
      </c>
      <c r="CT117" s="48" t="str">
        <f>CONCATENATE(REFERENCEMENT_FACADE[[#This Row],[TYPE DE DOCUMENT DE REFERENCE]]," ",REFERENCEMENT_FACADE[[#This Row],[REF]]," du procédé ",REFERENCEMENT_FACADE[[#This Row],[NOM COMMERCIAL DU PROCEDE]]," : vise la pose sur : ",IF(MID(REFERENCEMENT_FACADE[[#This Row],[COB (NF DTU 31.2)]],1,3)="OUI","COB (NF DTU 31.2) ; ",""),IF(MID(REFERENCEMENT_FACADE[[#This Row],[CLT (Sous AT/DTA)]],1,3)="OUI","CLT (Sous AT/DTA)) ; ",""),IF(MID(REFERENCEMENT_FACADE[[#This Row],[FOB (NF DTU 31.4)]],1,3)="OUI","FOB (NF DTU 31.4) ; ",""),IF(MID(REFERENCEMENT_FACADE[[#This Row],[FOB (Sous AT/DTA/ATEx)]],1,3)="OUI","FOB (Sous AT/DTA/ATEx) ; ",""),"pour une hauteur max de ",REFERENCEMENT_FACADE[[#This Row],[LIMITATION DE HAUTEUR DE FACADE]],"m")</f>
        <v>Appréciation Technique d'Expérimentation (ATEx cas a) 3156_v2 du procédé StoVentec S.C.M. revêtements collés sur support FOB : vise la pose sur : FOB (NF DTU 31.4) ; pour une hauteur max de 28m</v>
      </c>
    </row>
    <row r="118" spans="1:98" s="5" customFormat="1" ht="244.8" x14ac:dyDescent="0.3">
      <c r="A118" s="141">
        <v>45254</v>
      </c>
      <c r="B118" s="43" t="s">
        <v>1450</v>
      </c>
      <c r="C118" s="125"/>
      <c r="D118" s="43" t="s">
        <v>1421</v>
      </c>
      <c r="E118" s="43" t="s">
        <v>1421</v>
      </c>
      <c r="F118" s="43" t="s">
        <v>1449</v>
      </c>
      <c r="G118" s="44" t="s">
        <v>1404</v>
      </c>
      <c r="H118" s="78" t="s">
        <v>27</v>
      </c>
      <c r="I118" s="79" t="s">
        <v>10</v>
      </c>
      <c r="J118" s="110" t="s">
        <v>9</v>
      </c>
      <c r="K118" s="39" t="s">
        <v>10</v>
      </c>
      <c r="L118" s="68" t="str">
        <f>IF(REFERENCEMENT_FACADE[[#This Row],[Charpente bois (NF DTU 31.1)]]="OUI","SO",IF(OR(REFERENCEMENT_FACADE[[#This Row],[FOB (Sous AT/DTA/ATEx)]]="OUI",REFERENCEMENT_FACADE[[#This Row],[FOB (NF DTU 31.4)]]="OUI"),"OUI","SO"))</f>
        <v>OUI</v>
      </c>
      <c r="M118" s="109" t="s">
        <v>10</v>
      </c>
      <c r="N118" s="42" t="s">
        <v>357</v>
      </c>
      <c r="O118" s="43" t="s">
        <v>357</v>
      </c>
      <c r="P118" s="43" t="s">
        <v>357</v>
      </c>
      <c r="Q118" s="43" t="s">
        <v>357</v>
      </c>
      <c r="R118" s="43" t="s">
        <v>357</v>
      </c>
      <c r="S118" s="43" t="s">
        <v>357</v>
      </c>
      <c r="T118" s="43" t="s">
        <v>10</v>
      </c>
      <c r="U118" s="43" t="s">
        <v>10</v>
      </c>
      <c r="V118" s="43" t="s">
        <v>10</v>
      </c>
      <c r="W118" s="44" t="s">
        <v>10</v>
      </c>
      <c r="X118" s="45" t="s">
        <v>357</v>
      </c>
      <c r="Y118" s="43" t="s">
        <v>357</v>
      </c>
      <c r="Z118" s="43" t="s">
        <v>357</v>
      </c>
      <c r="AA118" s="43" t="s">
        <v>357</v>
      </c>
      <c r="AB118" s="43" t="s">
        <v>357</v>
      </c>
      <c r="AC118" s="43" t="s">
        <v>357</v>
      </c>
      <c r="AD118" s="43" t="s">
        <v>10</v>
      </c>
      <c r="AE118" s="43" t="s">
        <v>10</v>
      </c>
      <c r="AF118" s="43" t="s">
        <v>10</v>
      </c>
      <c r="AG118" s="44" t="s">
        <v>10</v>
      </c>
      <c r="AH118" s="163" t="s">
        <v>1393</v>
      </c>
      <c r="AI118" s="164" t="s">
        <v>1354</v>
      </c>
      <c r="AJ118" s="120" t="s">
        <v>1724</v>
      </c>
      <c r="AK118" s="120" t="s">
        <v>1724</v>
      </c>
      <c r="AL118" s="120" t="s">
        <v>1724</v>
      </c>
      <c r="AM118" s="120" t="s">
        <v>1724</v>
      </c>
      <c r="AN118" s="120" t="s">
        <v>1724</v>
      </c>
      <c r="AO118" s="120" t="s">
        <v>1724</v>
      </c>
      <c r="AP118" s="120"/>
      <c r="AQ118" s="83"/>
      <c r="AR118" s="83"/>
      <c r="AS118" s="83"/>
      <c r="AT118" s="120" t="s">
        <v>1724</v>
      </c>
      <c r="AU118" s="120" t="s">
        <v>1724</v>
      </c>
      <c r="AV118" s="120" t="s">
        <v>1724</v>
      </c>
      <c r="AW118" s="120" t="s">
        <v>1724</v>
      </c>
      <c r="AX118" s="120" t="s">
        <v>1724</v>
      </c>
      <c r="AY118" s="120" t="s">
        <v>1724</v>
      </c>
      <c r="AZ118" s="120"/>
      <c r="BA118" s="83"/>
      <c r="BB118" s="83"/>
      <c r="BC118" s="83"/>
      <c r="BD118" s="84" t="s">
        <v>1408</v>
      </c>
      <c r="BE118" s="111">
        <v>4</v>
      </c>
      <c r="BF118" s="43" t="s">
        <v>328</v>
      </c>
      <c r="BG118" s="43" t="s">
        <v>328</v>
      </c>
      <c r="BH118" s="43" t="s">
        <v>328</v>
      </c>
      <c r="BI118" s="112" t="s">
        <v>1392</v>
      </c>
      <c r="BJ118" s="40" t="s">
        <v>1394</v>
      </c>
      <c r="BK118" s="160"/>
      <c r="BL118" s="42">
        <v>1</v>
      </c>
      <c r="BM118" s="43" t="s">
        <v>1342</v>
      </c>
      <c r="BN118" s="43" t="s">
        <v>505</v>
      </c>
      <c r="BO118" s="43" t="s">
        <v>1345</v>
      </c>
      <c r="BP118" s="129" t="s">
        <v>1004</v>
      </c>
      <c r="BQ118" s="81">
        <v>45020</v>
      </c>
      <c r="BR118" s="81">
        <v>46325</v>
      </c>
      <c r="BS118" s="123">
        <f ca="1">+(REFERENCEMENT_FACADE[[#This Row],[AVIS LIMITE AU / VALIDITE]]&gt;=TODAY())*1</f>
        <v>1</v>
      </c>
      <c r="BT118" s="43" t="s">
        <v>28</v>
      </c>
      <c r="BU118" s="43" t="str">
        <f ca="1">IF(REFERENCEMENT_FACADE[[#This Row],[ -&gt; AT/DTA : Sur liste verte C2p (OUI/NON)
-&gt; ATex (Avis favorable / Avis défavorable)
-&gt; Autre : SO]]&lt;&gt;"",IF(AND(OR(REFERENCEMENT_FACADE[[#This Row],[ -&gt; AT/DTA : Sur liste verte C2p (OUI/NON)
-&gt; ATex (Avis favorable / Avis défavorable)
-&gt; Autre : SO]]="OUI",REFERENCEMENT_FACADE[[#This Row],[ -&gt; AT/DTA : Sur liste verte C2p (OUI/NON)
-&gt; ATex (Avis favorable / Avis défavorable)
-&gt; Autre : SO]]="FAVORABLE",REFERENCEMENT_FACADE[[#This Row],[ -&gt; AT/DTA : Sur liste verte C2p (OUI/NON)
-&gt; ATex (Avis favorable / Avis défavorable)
-&gt; Autre : SO]]="SO
(DTU)",REFERENCEMENT_FACADE[[#This Row],[ -&gt; AT/DTA : Sur liste verte C2p (OUI/NON)
-&gt; ATex (Avis favorable / Avis défavorable)
-&gt; Autre : SO]]="SO 
(RECO -RAGE)",REFERENCEMENT_FACADE[[#This Row],[ -&gt; AT/DTA : Sur liste verte C2p (OUI/NON)
-&gt; ATex (Avis favorable / Avis défavorable)
-&gt; Autre : SO]]="OUI AVEC UN SUIVI DU RETOUR D'EXPERIENCE",
REFERENCEMENT_FACADE[[#This Row],[ -&gt; AT/DTA : Sur liste verte C2p (OUI/NON)
-&gt; ATex (Avis favorable / Avis défavorable)
-&gt; Autre : SO]]="SO 
(RP)"),REFERENCEMENT_FACADE[[#This Row],[VALIDITE]]=1),"TC",IF(REFERENCEMENT_FACADE[[#This Row],[VALIDITE]]=0,"TNC"&amp;CHAR(10)&amp;"(L'évaluation technique n'est plus valide)",IF(REFERENCEMENT_FACADE[[#This Row],[TYPE DE DOCUMENT DE REFERENCE]]="Appréciation Technique de Transition","TNC"&amp;CHAR(10)&amp;"(Les Appréciations Techniques de Transition ne sont pas reconnues en technique courante)",IF(REFERENCEMENT_FACADE[[#This Row],[ -&gt; AT/DTA : Sur liste verte C2p (OUI/NON)
-&gt; ATex (Avis favorable / Avis défavorable)
-&gt; Autre : SO]]="NON (EVALUATION RECENTE)","TNC"&amp;CHAR(10)&amp;"(Non sur liste verte de la C2p à date de référencement / EVALUATION RECENTE)","TNC"&amp;CHAR(10)&amp;"(N'est pas sur liste verte de la C2p à date du référencement)")))))</f>
        <v>TC</v>
      </c>
      <c r="BV118" s="44" t="s">
        <v>1384</v>
      </c>
      <c r="BW118" s="137" t="s">
        <v>1396</v>
      </c>
      <c r="BX118" s="138" t="s">
        <v>279</v>
      </c>
      <c r="BY118" s="139"/>
      <c r="BZ118" s="57"/>
      <c r="CA118" s="134" t="s">
        <v>1346</v>
      </c>
      <c r="CB118" s="134"/>
      <c r="CC118" s="48" t="str">
        <f>IF(OR(REFERENCEMENT_FACADE[[#This Row],[TYPE DE DOCUMENT DE REFERENCE]]="Document d'Application Technique (DTA)",REFERENCEMENT_FACADE[[#This Row],[TYPE DE DOCUMENT DE REFERENCE]]="Avis Technique"),CONCATENATE("https://evaluation.cstb.fr/fr/avis-technique/detail/",SUBSTITUTE(REFERENCEMENT_FACADE[[#This Row],[REF]],"/","-"),"/"),IF(REFERENCEMENT_FACADE[[#This Row],[TYPE DE DOCUMENT DE REFERENCE]]=("Appréciation Technique d'Expérimentation (ATEx cas a)"),CONCATENATE("https://evaluation.cstb.fr/fr/appreciation-technique-expertise-atex/detail/",SUBSTITUTE(REFERENCEMENT_FACADE[[#This Row],[REF]],"_","-"),"/"),CONCATENATE("https://evaluation.cstb.fr/fr/appreciation-technique-transition-att/download/att-",SUBSTITUTE(SUBSTITUTE(REFERENCEMENT_FACADE[[#This Row],[REF]],"/","-"),"_","-"),"/")))</f>
        <v>https://evaluation.cstb.fr/fr/appreciation-technique-expertise-atex/detail/3114-v2/</v>
      </c>
      <c r="CD118" s="48" t="s">
        <v>1343</v>
      </c>
      <c r="CE118" s="48" t="str">
        <f>CONCATENATE(IF(REFERENCEMENT_FACADE[[#This Row],[Ancienne version]]=""," ",CONCATENATE(IF(OR(REFERENCEMENT_FACADE[[#This Row],[TYPE DE DOCUMENT DE REFERENCE]]="Avis Technique",REFERENCEMENT_FACADE[[#This Row],[TYPE DE DOCUMENT DE REFERENCE]]="ATEx"),"L'","Le "),REFERENCEMENT_FACADE[[#This Row],[TYPE DE DOCUMENT DE REFERENCE]]," n°",REFERENCEMENT_FACADE[[#This Row],[REF]]," annule et remplace ",IF(OR(REFERENCEMENT_FACADE[[#This Row],[TYPE DE DOCUMENT DE REFERENCE]]="Avis Technique",REFERENCEMENT_FACADE[[#This Row],[TYPE DE DOCUMENT DE REFERENCE]]="ATEx"),"l' ","le "),REFERENCEMENT_FACADE[[#This Row],[TYPE DE DOCUMENT DE REFERENCE]]," n° ",REFERENCEMENT_FACADE[[#This Row],[Ancienne version]])),
IF(AND(REFERENCEMENT_FACADE[[#This Row],[Ancienne version]]&lt;&gt;"",REFERENCEMENT_FACADE[[#This Row],[ -&gt; AT/DTA : Sur liste verte C2p (OUI/NON)
-&gt; ATex (Avis favorable / Avis défavorable)
-&gt; Autre : SO]]="OUI"),CHAR(10),""),
IF(REFERENCEMENT_FACADE[[#This Row],[ -&gt; AT/DTA : Sur liste verte C2p (OUI/NON)
-&gt; ATex (Avis favorable / Avis défavorable)
-&gt; Autre : SO]]="OUI","Sur liste verte de la C2p à la date du référencement",""))</f>
        <v>Le Appréciation Technique d'Expérimentation (ATEx cas a) n°3114_v2 annule et remplace le Appréciation Technique d'Expérimentation (ATEx cas a) n° 3114_V1</v>
      </c>
      <c r="CF118" s="48" t="str">
        <f>IF((SUPP_VISE=LISTES!$Q$2),REFERENCEMENT_FACADE[[#This Row],[Charpente bois (NF DTU 31.1)]],
IF((SUPP_VISE=LISTES!$Q$3),REFERENCEMENT_FACADE[[#This Row],[COB (NF DTU 31.2)]],
IF((SUPP_VISE=LISTES!$Q$4),REFERENCEMENT_FACADE[[#This Row],[FOB (NF DTU 31.4)]],
IF((SUPP_VISE=LISTES!$Q$5),REFERENCEMENT_FACADE[[#This Row],[FOB (Sous AT/DTA/ATEx)]],
IF((SUPP_VISE=LISTES!$Q$6),REFERENCEMENT_FACADE[[#This Row],[FOB (NF DTU 31.4 et/ou Sous AT/DTA/Atex)]],
IF((SUPP_VISE=LISTES!$Q$7),REFERENCEMENT_FACADE[[#This Row],[CLT (Sous AT/DTA)]],"ERREUR"))))))</f>
        <v>ERREUR</v>
      </c>
      <c r="CG118" s="48" t="str">
        <f>IF((HAUT_VISEE&lt;=6),IF(OR(MID(SITUA_VISEE,1,1)="a",MID(SITUA_VISEE,1,1)="b",MID(SITUA_VISEE,1,1)="c"),REFERENCEMENT_FACADE[[#This Row],[≤ 6 m (situation a à c)]],REFERENCEMENT_FACADE[[#This Row],[≤ 6 m (situation d)]]),
IF(AND(6&lt;HAUT_VISEE,HAUT_VISEE&lt;=9),IF(OR(MID(SITUA_VISEE,1,1)="a",MID(SITUA_VISEE,1,1)="b",MID(SITUA_VISEE,1,1)="c"),REFERENCEMENT_FACADE[[#This Row],[≤ 9 m (situation a à c)]],REFERENCEMENT_FACADE[[#This Row],[≤ 9 m (situation d)]]),
IF(AND(9&lt;HAUT_VISEE,HAUT_VISEE&lt;=10),IF(OR(MID(SITUA_VISEE,1,1)="a",MID(SITUA_VISEE,1,1)="b",MID(SITUA_VISEE,1,1)="c"),REFERENCEMENT_FACADE[[#This Row],[≤ 10 m (situation a à c)]],REFERENCEMENT_FACADE[[#This Row],[≤ 10 m (situation d)]]),
IF(AND(10&lt;HAUT_VISEE,HAUT_VISEE&lt;=18),IF(OR(MID(SITUA_VISEE,1,1)="a",MID(SITUA_VISEE,1,1)="b",MID(SITUA_VISEE,1,1)="c"),REFERENCEMENT_FACADE[[#This Row],[≤ 15 m (situation a à c)]],REFERENCEMENT_FACADE[[#This Row],[≤ 15 m (situation d)]]),
IF(AND(10&lt;HAUT_VISEE,HAUT_VISEE&lt;=18),IF(OR(MID(SITUA_VISEE,1,1)="a",MID(SITUA_VISEE,1,1)="b",MID(SITUA_VISEE,1,1)="c"),REFERENCEMENT_FACADE[[#This Row],[≤ 18 m (situation a à c)]],REFERENCEMENT_FACADE[[#This Row],[≤ 18 m (situation d)]]),
IF(AND(18&lt;HAUT_VISEE,HAUT_VISEE&lt;=28),IF(OR(MID(SITUA_VISEE,1,1)="a",MID(SITUA_VISEE,1,1)="b",MID(SITUA_VISEE,1,1)="c"),REFERENCEMENT_FACADE[[#This Row],[≤ 28 m (situation a à c)]],REFERENCEMENT_FACADE[[#This Row],[≤ 28 m (situation d)]]),
IF(AND(28&lt;HAUT_VISEE,HAUT_VISEE&lt;=34),IF(OR(MID(SITUA_VISEE,1,1)="a",MID(SITUA_VISEE,1,1)="b",MID(SITUA_VISEE,1,1)="c"),REFERENCEMENT_FACADE[[#This Row],[≤ 34 m (situation a à c)]],REFERENCEMENT_FACADE[[#This Row],[≤ 34 m (situation d)]]),
IF(AND(34&lt;HAUT_VISEE,HAUT_VISEE&lt;=36),IF(OR(MID(SITUA_VISEE,1,1)="a",MID(SITUA_VISEE,1,1)="b",MID(SITUA_VISEE,1,1)="c"),REFERENCEMENT_FACADE[[#This Row],[≤ 36 m (situation a à c)]],REFERENCEMENT_FACADE[[#This Row],[≤ 36 m (situation d)]]),
IF(AND(36&lt;HAUT_VISEE,HAUT_VISEE&lt;=40),IF(OR(MID(SITUA_VISEE,1,1)="a",MID(SITUA_VISEE,1,1)="b",MID(SITUA_VISEE,1,1)="c"),REFERENCEMENT_FACADE[[#This Row],[≤ 40 m (situation a à c)]],REFERENCEMENT_FACADE[[#This Row],[≤ 40 m (situation d)]]),
IF(AND(40&lt;HAUT_VISEE,HAUT_VISEE&lt;=50),IF(OR(MID(SITUA_VISEE,1,1)="a",MID(SITUA_VISEE,1,1)="b",MID(SITUA_VISEE,1,1)="c"),REFERENCEMENT_FACADE[[#This Row],[≤ 50 m (situation a à c)]],REFERENCEMENT_FACADE[[#This Row],[≤ 50 m (situation d)]]),"ERREUR"))))))))))</f>
        <v>OUI*</v>
      </c>
      <c r="CH118" s="48">
        <f>IF(MID(SITUA_VISEE,1,1)="d",
IF(MID(REFERENCEMENT_FACADE[[#This Row],[≤ 50 m (situation d)]],1,3)="OUI",50,IF(MID(REFERENCEMENT_FACADE[[#This Row],[≤ 40 m (situation d)]],1,3)="OUI",40,IF(MID(REFERENCEMENT_FACADE[[#This Row],[≤ 36 m (situation d)]],1,3)="OUI",36,IF(MID(REFERENCEMENT_FACADE[[#This Row],[≤ 34 m (situation d)]],1,3)="OUI",34,IF(MID(REFERENCEMENT_FACADE[[#This Row],[≤ 28 m (situation d)]],1,3)="OUI",28,IF(MID(REFERENCEMENT_FACADE[[#This Row],[≤ 18 m (situation d)]],1,3)="OUI",18,IF(MID(REFERENCEMENT_FACADE[[#This Row],[≤ 15 m (situation d)]],1,3)="OUI",15,IF(MID(REFERENCEMENT_FACADE[[#This Row],[≤ 10 m (situation d)]],1,3)="OUI",10,IF(MID(REFERENCEMENT_FACADE[[#This Row],[≤ 9 m (situation d)]],1,3)="OUI",9,IF(MID(REFERENCEMENT_FACADE[[#This Row],[≤ 6 m (situation d)]],1,3)="OUI",6,"")))))))))),
IF(MID(REFERENCEMENT_FACADE[[#This Row],[≤ 50 m (situation a à c)]],1,3)="OUI",50,IF(MID(REFERENCEMENT_FACADE[[#This Row],[≤ 40 m (situation a à c)]],1,3)="OUI",40,IF(MID(REFERENCEMENT_FACADE[[#This Row],[≤ 36 m (situation a à c)]],1,3)="OUI",36,IF(MID(REFERENCEMENT_FACADE[[#This Row],[≤ 34 m (situation a à c)]],1,3)="OUI",34,IF(MID(REFERENCEMENT_FACADE[[#This Row],[≤ 28 m (situation a à c)]],1,3)="OUI",28,IF(MID(REFERENCEMENT_FACADE[[#This Row],[≤ 18 m (situation a à c)]],1,3)="OUI",18,IF(MID(REFERENCEMENT_FACADE[[#This Row],[≤ 15 m (situation a à c)]],1,3)="OUI",15,IF(MID(REFERENCEMENT_FACADE[[#This Row],[≤ 10 m (situation a à c)]],1,3)="OUI",10,IF(MID(REFERENCEMENT_FACADE[[#This Row],[≤ 9 m (situation a à c)]],1,3)="OUI",9,IF(MID(REFERENCEMENT_FACADE[[#This Row],[≤ 6 m (situation a à c)]],1,3)="OUI",6,"")))))))))))</f>
        <v>28</v>
      </c>
      <c r="CI118" s="48" t="str">
        <f>IF(RECH_CATEGORIE=TRUE,IF((CATEG_VISEE=LISTES!$O$2),REFERENCEMENT_FACADE[[#This Row],[I]],
IF((CATEG_VISEE=LISTES!$O$3),REFERENCEMENT_FACADE[[#This Row],[II]],
IF((CATEG_VISEE=LISTES!$O$4),REFERENCEMENT_FACADE[[#This Row],[III]],
IF((CATEG_VISEE=LISTES!$O$5),REFERENCEMENT_FACADE[[#This Row],[IV]],"ERREUR")))),
REFERENCEMENT_FACADE[[#This Row],[I]]&amp;CHAR(10)&amp;REFERENCEMENT_FACADE[[#This Row],[II]]&amp;CHAR(10)&amp;REFERENCEMENT_FACADE[[#This Row],[III]]&amp;CHAR(10)&amp;REFERENCEMENT_FACADE[[#This Row],[IV]])</f>
        <v>4
4**
4**
4**</v>
      </c>
      <c r="CJ118" s="48" t="str">
        <f>IF(RECH_CATEGORIE=TRUE,IF(OR(REFERENCEMENT_FACADE[[#This Row],[I]]="NC",REFERENCEMENT_FACADE[[#This Row],[II]]="NC",REFERENCEMENT_FACADE[[#This Row],[III]]="NC",REFERENCEMENT_FACADE[[#This Row],[IV]]="NC"),"ERREUR",IF(MID(ZONE_SIS_VISEE,1,1)&lt;=MID(REFERENCEMENT_FACADE[[#This Row],[IV]],1,1),REFERENCEMENT_FACADE[[#Headers],[IV]],IF(MID(ZONE_SIS_VISEE,1,1)&lt;=MID(REFERENCEMENT_FACADE[[#This Row],[III]],1,1),REFERENCEMENT_FACADE[[#Headers],[III]],IF(MID(ZONE_SIS_VISEE,1,1)&lt;=MID(REFERENCEMENT_FACADE[[#This Row],[II]],1,1),REFERENCEMENT_FACADE[[#Headers],[II]],IF(MID(ZONE_SIS_VISEE,1,1)&lt;=MID(REFERENCEMENT_FACADE[[#This Row],[I]],1,1),REFERENCEMENT_FACADE[[#Headers],[I]],""))))),
REFERENCEMENT_FACADE[[#Headers],[I]]&amp;CHAR(10)&amp;REFERENCEMENT_FACADE[[#Headers],[II]]&amp;CHAR(10)&amp;REFERENCEMENT_FACADE[[#Headers],[III]]&amp;CHAR(10)&amp;REFERENCEMENT_FACADE[[#Headers],[IV]])</f>
        <v>I
II
III
IV</v>
      </c>
      <c r="CK118" s="48" t="str">
        <f>CONCATENATE(IF(MID(REFERENCEMENT_FACADE[[#This Row],[Charpente bois (NF DTU 31.1)]],1,3)="oui",LISTES!$Q$2,""),IF(AND(MID(REFERENCEMENT_FACADE[[#This Row],[COB (NF DTU 31.2)]],1,3)="oui",MID(REFERENCEMENT_FACADE[[#This Row],[Charpente bois (NF DTU 31.1)]],1,3)="oui")," / ",""),IF(MID(REFERENCEMENT_FACADE[[#This Row],[COB (NF DTU 31.2)]],1,3)="oui",LISTES!$Q$3,""),IF(OR(AND(MID(REFERENCEMENT_FACADE[[#This Row],[COB (NF DTU 31.2)]],1,3)="oui",MID(REFERENCEMENT_FACADE[[#This Row],[FOB (NF DTU 31.4)]],1,3)="oui"),AND(MID(REFERENCEMENT_FACADE[[#This Row],[COB (NF DTU 31.2)]],1,3)="oui",MID(REFERENCEMENT_FACADE[[#This Row],[CLT (Sous AT/DTA)]],1,3)="oui"))," / ",""),IF(MID(REFERENCEMENT_FACADE[[#This Row],[FOB (NF DTU 31.4)]],1,3)="oui",LISTES!$Q$4,""),IF(AND(MID(REFERENCEMENT_FACADE[[#This Row],[CLT (Sous AT/DTA)]],1,3)="oui",MID(REFERENCEMENT_FACADE[[#This Row],[FOB (NF DTU 31.4)]],1,3)="oui")," / ",""),IF(MID(REFERENCEMENT_FACADE[[#This Row],[CLT (Sous AT/DTA)]],1,3)="oui",LISTES!$Q$7,IF(MID(REFERENCEMENT_FACADE[[#This Row],[FOB (Sous AT/DTA/ATEx)]],1,3)="oui",LISTES!$Q$5,"")))</f>
        <v>FOB (NF DTU 31.4)</v>
      </c>
      <c r="CL118" s="48" t="str">
        <f>IF(AND(RECH_HAUTEUR=TRUE,HAUT_VISEE&lt;&gt;"",SITUA_VISEE&lt;&gt;""),IF(MID(SITUA_VISEE,1,1)="d",
IF(MID(REFERENCEMENT_FACADE[[#This Row],[≤ 50 m (situation d)]],1,3)="OUI","≤ 50 m",IF(MID(REFERENCEMENT_FACADE[[#This Row],[≤ 40 m (situation d)]],1,3)="OUI","≤ 40 m",IF(MID(REFERENCEMENT_FACADE[[#This Row],[≤ 36 m (situation d)]],1,3)="OUI","≤ 36 m",IF(MID(REFERENCEMENT_FACADE[[#This Row],[≤ 34 m (situation d)]],1,3)="OUI","≤ 34 m",IF(MID(REFERENCEMENT_FACADE[[#This Row],[≤ 28 m (situation d)]],1,3)="OUI","≤ 28 m",IF(MID(REFERENCEMENT_FACADE[[#This Row],[≤ 18 m (situation d)]],1,3)="OUI","≤ 18 m",IF(MID(REFERENCEMENT_FACADE[[#This Row],[≤ 15 m (situation d)]],1,3)="OUI","≤ 15 m",IF(MID(REFERENCEMENT_FACADE[[#This Row],[≤ 10 m (situation d)]],1,3)="OUI","≤ 10 m",IF(MID(REFERENCEMENT_FACADE[[#This Row],[≤ 9 m (situation d)]],1,3)="OUI","≤ 9 m",IF(MID(REFERENCEMENT_FACADE[[#This Row],[≤ 6 m (situation d)]],1,3)="OUI","≤ 6 m","")))))))))),
IF(MID(REFERENCEMENT_FACADE[[#This Row],[≤ 50 m (situation a à c)]],1,3)="OUI","≤ 50 m",IF(MID(REFERENCEMENT_FACADE[[#This Row],[≤ 40 m (situation a à c)]],1,3)="OUI","≤ 40 m",IF(MID(REFERENCEMENT_FACADE[[#This Row],[≤ 36 m (situation a à c)]],1,3)="OUI","≤ 36 m",IF(MID(REFERENCEMENT_FACADE[[#This Row],[≤ 34 m (situation a à c)]],1,3)="OUI","≤ 34 m",IF(MID(REFERENCEMENT_FACADE[[#This Row],[≤ 28 m (situation a à c)]],1,3)="OUI","≤ 28 m",IF(MID(REFERENCEMENT_FACADE[[#This Row],[≤ 18 m (situation a à c)]],1,3)="OUI","≤ 18 m",IF(MID(REFERENCEMENT_FACADE[[#This Row],[≤ 15 m (situation a à c)]],1,3)="OUI","≤ 15 m",IF(MID(REFERENCEMENT_FACADE[[#This Row],[≤ 10 m (situation a à c)]],1,3)="OUI","≤ 10 m",IF(MID(REFERENCEMENT_FACADE[[#This Row],[≤ 9 m (situation a à c)]],1,3)="OUI","≤ 9 m",IF(MID(REFERENCEMENT_FACADE[[#This Row],[≤ 6 m (situation a à c)]],1,3)="OUI","≤ 6 m",""))))))))))),
CONCATENATE(IF(MID(REFERENCEMENT_FACADE[[#This Row],[≤ 50 m (situation a à c)]],1,3)="OUI","(Situation a à c) h≤ 50 m"&amp;CHAR(10),IF(MID(REFERENCEMENT_FACADE[[#This Row],[≤ 40 m (situation a à c)]],1,3)="OUI","(Situation a à c) h≤ 40 m"&amp;CHAR(10),IF(MID(REFERENCEMENT_FACADE[[#This Row],[≤ 36 m (situation a à c)]],1,3)="OUI","(Situation a à c) h≤ 36 m"&amp;CHAR(10),IF(MID(REFERENCEMENT_FACADE[[#This Row],[≤ 34 m (situation a à c)]],1,3)="OUI","(Situation a à c) h≤ 34 m"&amp;CHAR(10),IF(MID(REFERENCEMENT_FACADE[[#This Row],[≤ 28 m (situation a à c)]],1,3)="OUI","(Situation a à c) h≤ 28 m"&amp;CHAR(10),IF(MID(REFERENCEMENT_FACADE[[#This Row],[≤ 18 m (situation a à c)]],1,3)="OUI","(Situation a à c) h≤ 18 m"&amp;CHAR(10),IF(MID(REFERENCEMENT_FACADE[[#This Row],[≤ 15 m (situation a à c)]],1,3)="OUI","(Situation a à c) h≤ 15 m"&amp;CHAR(10),IF(MID(REFERENCEMENT_FACADE[[#This Row],[≤ 10 m (situation a à c)]],1,3)="OUI","(Situation a à c) h≤ 10 m"&amp;CHAR(10),IF(MID(REFERENCEMENT_FACADE[[#This Row],[≤ 9 m (situation a à c)]],1,3)="OUI","(Situation a à c) h≤ 9 m"&amp;CHAR(10),IF(MID(REFERENCEMENT_FACADE[[#This Row],[≤ 6 m (situation a à c)]],1,3)="OUI","(Situation a à c) h≤ 6 m"&amp;CHAR(10),"")))))))))),IF(MID(REFERENCEMENT_FACADE[[#This Row],[≤ 50 m (situation d)]],1,3)="OUI","(Situation d) h≤ 50 m",IF(MID(REFERENCEMENT_FACADE[[#This Row],[≤ 40 m (situation d)]],1,3)="OUI","(Situation d) h≤ 40 m",IF(MID(REFERENCEMENT_FACADE[[#This Row],[≤ 36 m (situation d)]],1,3)="OUI","(Situation d) h≤ 36 m",IF(MID(REFERENCEMENT_FACADE[[#This Row],[≤ 34 m (situation d)]],1,3)="OUI","(Situation d) h≤ 34 m",IF(MID(REFERENCEMENT_FACADE[[#This Row],[≤ 28 m (situation d)]],1,3)="OUI","(Situation d) h≤ 28 m",IF(MID(REFERENCEMENT_FACADE[[#This Row],[≤ 18 m (situation d)]],1,3)="OUI","(Situation d) h≤ 18 m",IF(MID(REFERENCEMENT_FACADE[[#This Row],[≤ 15 m (situation d)]],1,3)="OUI","(Situation d) h≤ 15 m",IF(MID(REFERENCEMENT_FACADE[[#This Row],[≤ 10 m (situation d)]],1,3)="OUI","(Situation d) h≤ 10 m",IF(MID(REFERENCEMENT_FACADE[[#This Row],[≤ 9 m (situation d)]],1,3)="OUI","(Situation d) h≤ 9 m",IF(MID(REFERENCEMENT_FACADE[[#This Row],[≤ 6 m (situation d)]],1,3)="OUI","(Situation d) h≤ 6 m",""))))))))))))</f>
        <v>(Situation a à c) h≤ 28 m
(Situation d) h≤ 28 m</v>
      </c>
      <c r="CM118" s="48" t="str">
        <f>IF(OR(RECH_HAUTEUR=FALSE,HAUT_VISEE="",SITUA_VISEE=""),REFERENCEMENT_FACADE[[#This Row],[Cas où rien n''est sélectionné en hauteur]],
IF((HAUT_VISEE&lt;=6),IF(OR(MID(SITUA_VISEE,1,1)="a",MID(SITUA_VISEE,1,1)="b",MID(SITUA_VISEE,1,1)="c"),REFERENCEMENT_FACADE[[#This Row],[≤ 6 m (a à c)]],REFERENCEMENT_FACADE[[#This Row],[≤ 6 m (d)]]),
IF(AND(6&lt;HAUT_VISEE,HAUT_VISEE&lt;=9),IF(OR(MID(SITUA_VISEE,1,1)="a",MID(SITUA_VISEE,1,1)="b",MID(SITUA_VISEE,1,1)="c"),REFERENCEMENT_FACADE[[#This Row],[≤ 9 m (a à c)]],REFERENCEMENT_FACADE[[#This Row],[≤ 9 m (d)]]),
IF(AND(9&lt;HAUT_VISEE,HAUT_VISEE&lt;=10),IF(OR(MID(SITUA_VISEE,1,1)="a",MID(SITUA_VISEE,1,1)="b",MID(SITUA_VISEE,1,1)="c"),REFERENCEMENT_FACADE[[#This Row],[≤ 10 m (a à c)]],REFERENCEMENT_FACADE[[#This Row],[≤ 10 m (d)]]),
IF(AND(10&lt;HAUT_VISEE,HAUT_VISEE&lt;=18),IF(OR(MID(SITUA_VISEE,1,1)="a",MID(SITUA_VISEE,1,1)="b",MID(SITUA_VISEE,1,1)="c"),REFERENCEMENT_FACADE[[#This Row],[≤ 18 m (a à c)]],REFERENCEMENT_FACADE[[#This Row],[≤ 18 m (d)]]),
IF(AND(18&lt;HAUT_VISEE,HAUT_VISEE&lt;=28),IF(OR(MID(SITUA_VISEE,1,1)="a",MID(SITUA_VISEE,1,1)="b",MID(SITUA_VISEE,1,1)="c"),REFERENCEMENT_FACADE[[#This Row],[≤ 28 m (a à c)]],REFERENCEMENT_FACADE[[#This Row],[≤ 28 m (d)]]),
IF(AND(28&lt;HAUT_VISEE,HAUT_VISEE&lt;=34),IF(OR(MID(SITUA_VISEE,1,1)="a",MID(SITUA_VISEE,1,1)="b",MID(SITUA_VISEE,1,1)="c"),REFERENCEMENT_FACADE[[#This Row],[≤ 34 m (a à c)]],REFERENCEMENT_FACADE[[#This Row],[≤ 34 m (d)]]),
IF(AND(34&lt;HAUT_VISEE,HAUT_VISEE&lt;=36),IF(OR(MID(SITUA_VISEE,1,1)="a",MID(SITUA_VISEE,1,1)="b",MID(SITUA_VISEE,1,1)="c"),REFERENCEMENT_FACADE[[#This Row],[≤ 36 m (a à c)]],REFERENCEMENT_FACADE[[#This Row],[≤ 36 m (d)]]),
IF(AND(36&lt;HAUT_VISEE,HAUT_VISEE&lt;=40),IF(OR(MID(SITUA_VISEE,1,1)="a",MID(SITUA_VISEE,1,1)="b",MID(SITUA_VISEE,1,1)="c"),REFERENCEMENT_FACADE[[#This Row],[≤ 40 m (a à c)]],REFERENCEMENT_FACADE[[#This Row],[≤ 40 m (d)]]),
IF(AND(40&lt;HAUT_VISEE,HAUT_VISEE&lt;=50),IF(OR(MID(SITUA_VISEE,1,1)="a",MID(SITUA_VISEE,1,1)="b",MID(SITUA_VISEE,1,1)="c"),REFERENCEMENT_FACADE[[#This Row],[≤ 50 m (a à c)]],REFERENCEMENT_FACADE[[#This Row],[≤ 50 m (d)]])))))))))))</f>
        <v>Nb : Le critère de recherche par hauteur n'étant pas coché ou les données (hauteur ou situation) n'étant pas saisies, l'utilisateur est alerté qu'il peut exister des limites de hauteurs et des dispositions particulières données dans le référentiel technique du procédé qui ne sont pas affichées. 
Le logiciel peut les faire apparaitre, pour ce faire : 
 - la case de recherche en fonction de la hauteur doit être cochée ;
 - les données de hauteur ET de situation du bâtiment doivent être saisies.</v>
      </c>
      <c r="CN118" s="117">
        <f ca="1">REFERENCEMENT_FACADE[[#This Row],[VALIDITE]]</f>
        <v>1</v>
      </c>
      <c r="CO118" s="48">
        <f>IF(RECH_SUPPORT=TRUE,IF(MID(REFERENCEMENT_FACADE[[#This Row],[Colonne support visé]],1,3)="OUI",1,IF(OR(MID(REFERENCEMENT_FACADE[[#This Row],[Colonne support visé]],1,3)="non",MID(REFERENCEMENT_FACADE[[#This Row],[Colonne support visé]],1,2)="SO"),0,0)),1)</f>
        <v>1</v>
      </c>
      <c r="CP118" s="48">
        <f>IF(RECH_HAUTEUR=FALSE,1,IF(AND(MID(REFERENCEMENT_FACADE[[#This Row],[Colonne situation visé]],1,3)="oui",HAUT_VISEE&lt;=REFERENCEMENT_FACADE[[#This Row],[LIMITATION DE HAUTEUR DE FACADE]],HAUT_VISEE&lt;&gt;"",SITUA_VISEE&lt;&gt;""),1,IF(MID(REFERENCEMENT_FACADE[[#This Row],[Colonne situation visé]],1,3)="non",0,"ERREUR")))</f>
        <v>1</v>
      </c>
      <c r="CQ118" s="48">
        <f>IF(RECH_CATEGORIE=FALSE,1,IF(REFERENCEMENT_FACADE[[#This Row],[Colonne catégorie visée]]="ERREUR",0,IF(AND(RECH_CATEGORIE=TRUE,MATCH(VALUE(LEFT(REFERENCEMENT_FACADE[[#This Row],[Colonne zone visée]],1)),LISTE_ZONE_SISMIQUE,0)&gt;=MATCH(ZONE_SIS_VISEE,LISTE_ZONE_SISMIQUE,0),MATCH(REFERENCEMENT_FACADE[[#This Row],[Colonne catégorie visée]],LISTE_CATEGORIE_BATIMENT,0)&gt;=MATCH(CATEG_VISEE,LISTE_CATEGORIE_BATIMENT,0)),1,0)))</f>
        <v>1</v>
      </c>
      <c r="CR118" s="48">
        <f ca="1">IF(REFERENCEMENT_FACADE[[#This Row],[Eligibilité procédé]]&lt;&gt;0,COUNTIF(REFERENCEMENT_FACADE[Eligibilité procédé],"&lt;="&amp;REFERENCEMENT_FACADE[[#This Row],[Eligibilité procédé]])-COUNTIF(REFERENCEMENT_FACADE[Eligibilité procédé],"=0"),ROWS(REFERENCEMENT_FACADE[Ordre]))</f>
        <v>95</v>
      </c>
      <c r="CS118" s="48">
        <f ca="1">IF(COUNTIF((REFERENCEMENT_FACADE[[#This Row],[Validité]:[zone de simicité]]),"&lt;&gt;"&amp;"")=SUM(REFERENCEMENT_FACADE[[#This Row],[Validité]:[zone de simicité]]),ROW(REFERENCEMENT_FACADE[[#This Row],[zone de simicité]]),"")</f>
        <v>118</v>
      </c>
      <c r="CT118" s="48" t="str">
        <f>CONCATENATE(REFERENCEMENT_FACADE[[#This Row],[TYPE DE DOCUMENT DE REFERENCE]]," ",REFERENCEMENT_FACADE[[#This Row],[REF]]," du procédé ",REFERENCEMENT_FACADE[[#This Row],[NOM COMMERCIAL DU PROCEDE]]," : vise la pose sur : ",IF(MID(REFERENCEMENT_FACADE[[#This Row],[COB (NF DTU 31.2)]],1,3)="OUI","COB (NF DTU 31.2) ; ",""),IF(MID(REFERENCEMENT_FACADE[[#This Row],[CLT (Sous AT/DTA)]],1,3)="OUI","CLT (Sous AT/DTA)) ; ",""),IF(MID(REFERENCEMENT_FACADE[[#This Row],[FOB (NF DTU 31.4)]],1,3)="OUI","FOB (NF DTU 31.4) ; ",""),IF(MID(REFERENCEMENT_FACADE[[#This Row],[FOB (Sous AT/DTA/ATEx)]],1,3)="OUI","FOB (Sous AT/DTA/ATEx) ; ",""),"pour une hauteur max de ",REFERENCEMENT_FACADE[[#This Row],[LIMITATION DE HAUTEUR DE FACADE]],"m")</f>
        <v>Appréciation Technique d'Expérimentation (ATEx cas a) 3114_v2 du procédé StoVentec S.C.M. revêtements collés sur support FOB : vise la pose sur : FOB (NF DTU 31.4) ; pour une hauteur max de 28m</v>
      </c>
    </row>
    <row r="119" spans="1:98" s="5" customFormat="1" ht="216" x14ac:dyDescent="0.3">
      <c r="A119" s="121">
        <v>45049</v>
      </c>
      <c r="B119" s="43" t="s">
        <v>1450</v>
      </c>
      <c r="C119" s="126"/>
      <c r="D119" s="43" t="s">
        <v>1421</v>
      </c>
      <c r="E119" s="43" t="s">
        <v>1421</v>
      </c>
      <c r="F119" s="43" t="s">
        <v>1674</v>
      </c>
      <c r="G119" s="44" t="s">
        <v>601</v>
      </c>
      <c r="H119" s="52" t="s">
        <v>27</v>
      </c>
      <c r="I119" s="53" t="s">
        <v>9</v>
      </c>
      <c r="J119" s="39" t="s">
        <v>10</v>
      </c>
      <c r="K119" s="39" t="s">
        <v>10</v>
      </c>
      <c r="L119" s="68" t="str">
        <f>IF(REFERENCEMENT_FACADE[[#This Row],[Charpente bois (NF DTU 31.1)]]="OUI","SO",IF(OR(REFERENCEMENT_FACADE[[#This Row],[FOB (Sous AT/DTA/ATEx)]]="OUI",REFERENCEMENT_FACADE[[#This Row],[FOB (NF DTU 31.4)]]="OUI"),"OUI","SO"))</f>
        <v>SO</v>
      </c>
      <c r="M119" s="54" t="s">
        <v>158</v>
      </c>
      <c r="N119" s="42" t="s">
        <v>9</v>
      </c>
      <c r="O119" s="43" t="s">
        <v>9</v>
      </c>
      <c r="P119" s="43" t="s">
        <v>9</v>
      </c>
      <c r="Q119" s="43" t="s">
        <v>357</v>
      </c>
      <c r="R119" s="43" t="s">
        <v>357</v>
      </c>
      <c r="S119" s="43" t="s">
        <v>10</v>
      </c>
      <c r="T119" s="43" t="s">
        <v>10</v>
      </c>
      <c r="U119" s="43" t="s">
        <v>10</v>
      </c>
      <c r="V119" s="43" t="s">
        <v>10</v>
      </c>
      <c r="W119" s="44" t="s">
        <v>10</v>
      </c>
      <c r="X119" s="45" t="s">
        <v>9</v>
      </c>
      <c r="Y119" s="43" t="s">
        <v>357</v>
      </c>
      <c r="Z119" s="43" t="s">
        <v>357</v>
      </c>
      <c r="AA119" s="43" t="s">
        <v>10</v>
      </c>
      <c r="AB119" s="43" t="s">
        <v>10</v>
      </c>
      <c r="AC119" s="43" t="s">
        <v>10</v>
      </c>
      <c r="AD119" s="43" t="s">
        <v>10</v>
      </c>
      <c r="AE119" s="43" t="s">
        <v>10</v>
      </c>
      <c r="AF119" s="43" t="s">
        <v>10</v>
      </c>
      <c r="AG119" s="44" t="s">
        <v>10</v>
      </c>
      <c r="AH119" s="167" t="s">
        <v>717</v>
      </c>
      <c r="AI119" s="162"/>
      <c r="AJ119" s="120" t="s">
        <v>1715</v>
      </c>
      <c r="AK119" s="120" t="s">
        <v>1715</v>
      </c>
      <c r="AL119" s="120" t="s">
        <v>1715</v>
      </c>
      <c r="AM119" s="120" t="s">
        <v>1750</v>
      </c>
      <c r="AN119" s="120" t="s">
        <v>1750</v>
      </c>
      <c r="AO119" s="41"/>
      <c r="AP119" s="41"/>
      <c r="AQ119" s="41"/>
      <c r="AR119" s="41"/>
      <c r="AS119" s="41"/>
      <c r="AT119" s="120" t="s">
        <v>1715</v>
      </c>
      <c r="AU119" s="120" t="s">
        <v>1750</v>
      </c>
      <c r="AV119" s="120" t="s">
        <v>1750</v>
      </c>
      <c r="AW119" s="83"/>
      <c r="AX119" s="83"/>
      <c r="AY119" s="83"/>
      <c r="AZ119" s="83"/>
      <c r="BA119" s="83"/>
      <c r="BB119" s="83"/>
      <c r="BC119" s="83"/>
      <c r="BD119" s="84" t="s">
        <v>1408</v>
      </c>
      <c r="BE119" s="42">
        <v>4</v>
      </c>
      <c r="BF119" s="43" t="s">
        <v>328</v>
      </c>
      <c r="BG119" s="43" t="s">
        <v>328</v>
      </c>
      <c r="BH119" s="43" t="s">
        <v>328</v>
      </c>
      <c r="BI119" s="84" t="s">
        <v>376</v>
      </c>
      <c r="BJ119" s="40" t="s">
        <v>1394</v>
      </c>
      <c r="BK119" s="158" t="s">
        <v>152</v>
      </c>
      <c r="BL119" s="42">
        <v>0</v>
      </c>
      <c r="BM119" s="43" t="s">
        <v>601</v>
      </c>
      <c r="BN119" s="43" t="s">
        <v>12</v>
      </c>
      <c r="BO119" s="43" t="s">
        <v>1675</v>
      </c>
      <c r="BP119" s="87">
        <v>45380</v>
      </c>
      <c r="BQ119" s="87">
        <v>44742</v>
      </c>
      <c r="BR119" s="87">
        <v>45838</v>
      </c>
      <c r="BS119" s="123">
        <f ca="1">+(REFERENCEMENT_FACADE[[#This Row],[AVIS LIMITE AU / VALIDITE]]&gt;=TODAY())*1</f>
        <v>1</v>
      </c>
      <c r="BT119" s="43" t="s">
        <v>10</v>
      </c>
      <c r="BU119" s="43" t="str">
        <f ca="1">IF(REFERENCEMENT_FACADE[[#This Row],[ -&gt; AT/DTA : Sur liste verte C2p (OUI/NON)
-&gt; ATex (Avis favorable / Avis défavorable)
-&gt; Autre : SO]]&lt;&gt;"",IF(AND(OR(REFERENCEMENT_FACADE[[#This Row],[ -&gt; AT/DTA : Sur liste verte C2p (OUI/NON)
-&gt; ATex (Avis favorable / Avis défavorable)
-&gt; Autre : SO]]="OUI",REFERENCEMENT_FACADE[[#This Row],[ -&gt; AT/DTA : Sur liste verte C2p (OUI/NON)
-&gt; ATex (Avis favorable / Avis défavorable)
-&gt; Autre : SO]]="FAVORABLE",REFERENCEMENT_FACADE[[#This Row],[ -&gt; AT/DTA : Sur liste verte C2p (OUI/NON)
-&gt; ATex (Avis favorable / Avis défavorable)
-&gt; Autre : SO]]="SO
(DTU)",REFERENCEMENT_FACADE[[#This Row],[ -&gt; AT/DTA : Sur liste verte C2p (OUI/NON)
-&gt; ATex (Avis favorable / Avis défavorable)
-&gt; Autre : SO]]="SO 
(RECO -RAGE)",REFERENCEMENT_FACADE[[#This Row],[ -&gt; AT/DTA : Sur liste verte C2p (OUI/NON)
-&gt; ATex (Avis favorable / Avis défavorable)
-&gt; Autre : SO]]="OUI AVEC UN SUIVI DU RETOUR D'EXPERIENCE",
REFERENCEMENT_FACADE[[#This Row],[ -&gt; AT/DTA : Sur liste verte C2p (OUI/NON)
-&gt; ATex (Avis favorable / Avis défavorable)
-&gt; Autre : SO]]="SO 
(RP)"),REFERENCEMENT_FACADE[[#This Row],[VALIDITE]]=1),"TC",IF(REFERENCEMENT_FACADE[[#This Row],[VALIDITE]]=0,"TNC"&amp;CHAR(10)&amp;"(L'évaluation technique n'est plus valide)",IF(REFERENCEMENT_FACADE[[#This Row],[TYPE DE DOCUMENT DE REFERENCE]]="Appréciation Technique de Transition","TNC"&amp;CHAR(10)&amp;"(Les Appréciations Techniques de Transition ne sont pas reconnues en technique courante)",IF(REFERENCEMENT_FACADE[[#This Row],[ -&gt; AT/DTA : Sur liste verte C2p (OUI/NON)
-&gt; ATex (Avis favorable / Avis défavorable)
-&gt; Autre : SO]]="NON (EVALUATION RECENTE)","TNC"&amp;CHAR(10)&amp;"(Non sur liste verte de la C2p à date de référencement / EVALUATION RECENTE)","TNC"&amp;CHAR(10)&amp;"(N'est pas sur liste verte de la C2p à date du référencement)")))))</f>
        <v>TNC
(N'est pas sur liste verte de la C2p à date du référencement)</v>
      </c>
      <c r="BV119" s="44"/>
      <c r="BW119" s="42"/>
      <c r="BX119" s="43"/>
      <c r="BY119" s="44"/>
      <c r="BZ119" s="59"/>
      <c r="CA119" s="134"/>
      <c r="CB119" s="134"/>
      <c r="CC119" s="48" t="str">
        <f>IF(OR(REFERENCEMENT_FACADE[[#This Row],[TYPE DE DOCUMENT DE REFERENCE]]="Document d'Application Technique (DTA)",REFERENCEMENT_FACADE[[#This Row],[TYPE DE DOCUMENT DE REFERENCE]]="Avis Technique"),CONCATENATE("https://evaluation.cstb.fr/fr/avis-technique/detail/",SUBSTITUTE(REFERENCEMENT_FACADE[[#This Row],[REF]],"/","-"),"/"),IF(REFERENCEMENT_FACADE[[#This Row],[TYPE DE DOCUMENT DE REFERENCE]]=("Appréciation Technique d'Expérimentation (ATEx cas a)"),CONCATENATE("https://evaluation.cstb.fr/fr/appreciation-technique-expertise-atex/detail/",SUBSTITUTE(REFERENCEMENT_FACADE[[#This Row],[REF]],"_","-"),"/"),CONCATENATE("https://evaluation.cstb.fr/fr/appreciation-technique-transition-att/download/att-",SUBSTITUTE(SUBSTITUTE(REFERENCEMENT_FACADE[[#This Row],[REF]],"/","-"),"_","-"),"/")))</f>
        <v>https://evaluation.cstb.fr/fr/avis-technique/detail/2.2-22-1810_V2/</v>
      </c>
      <c r="CD119" s="48"/>
      <c r="CE119" s="48" t="str">
        <f>CONCATENATE(IF(REFERENCEMENT_FACADE[[#This Row],[Ancienne version]]=""," ",CONCATENATE(IF(OR(REFERENCEMENT_FACADE[[#This Row],[TYPE DE DOCUMENT DE REFERENCE]]="Avis Technique",REFERENCEMENT_FACADE[[#This Row],[TYPE DE DOCUMENT DE REFERENCE]]="ATEx"),"L'","Le "),REFERENCEMENT_FACADE[[#This Row],[TYPE DE DOCUMENT DE REFERENCE]]," n°",REFERENCEMENT_FACADE[[#This Row],[REF]]," annule et remplace ",IF(OR(REFERENCEMENT_FACADE[[#This Row],[TYPE DE DOCUMENT DE REFERENCE]]="Avis Technique",REFERENCEMENT_FACADE[[#This Row],[TYPE DE DOCUMENT DE REFERENCE]]="ATEx"),"l' ","le "),REFERENCEMENT_FACADE[[#This Row],[TYPE DE DOCUMENT DE REFERENCE]]," n° ",REFERENCEMENT_FACADE[[#This Row],[Ancienne version]])),
IF(AND(REFERENCEMENT_FACADE[[#This Row],[Ancienne version]]&lt;&gt;"",REFERENCEMENT_FACADE[[#This Row],[ -&gt; AT/DTA : Sur liste verte C2p (OUI/NON)
-&gt; ATex (Avis favorable / Avis défavorable)
-&gt; Autre : SO]]="OUI"),CHAR(10),""),
IF(REFERENCEMENT_FACADE[[#This Row],[ -&gt; AT/DTA : Sur liste verte C2p (OUI/NON)
-&gt; ATex (Avis favorable / Avis défavorable)
-&gt; Autre : SO]]="OUI","Sur liste verte de la C2p à la date du référencement",""))</f>
        <v xml:space="preserve"> </v>
      </c>
      <c r="CF119" s="48" t="str">
        <f>IF((SUPP_VISE=LISTES!$Q$2),REFERENCEMENT_FACADE[[#This Row],[Charpente bois (NF DTU 31.1)]],
IF((SUPP_VISE=LISTES!$Q$3),REFERENCEMENT_FACADE[[#This Row],[COB (NF DTU 31.2)]],
IF((SUPP_VISE=LISTES!$Q$4),REFERENCEMENT_FACADE[[#This Row],[FOB (NF DTU 31.4)]],
IF((SUPP_VISE=LISTES!$Q$5),REFERENCEMENT_FACADE[[#This Row],[FOB (Sous AT/DTA/ATEx)]],
IF((SUPP_VISE=LISTES!$Q$6),REFERENCEMENT_FACADE[[#This Row],[FOB (NF DTU 31.4 et/ou Sous AT/DTA/Atex)]],
IF((SUPP_VISE=LISTES!$Q$7),REFERENCEMENT_FACADE[[#This Row],[CLT (Sous AT/DTA)]],"ERREUR"))))))</f>
        <v>ERREUR</v>
      </c>
      <c r="CG119" s="48" t="str">
        <f>IF((HAUT_VISEE&lt;=6),IF(OR(MID(SITUA_VISEE,1,1)="a",MID(SITUA_VISEE,1,1)="b",MID(SITUA_VISEE,1,1)="c"),REFERENCEMENT_FACADE[[#This Row],[≤ 6 m (situation a à c)]],REFERENCEMENT_FACADE[[#This Row],[≤ 6 m (situation d)]]),
IF(AND(6&lt;HAUT_VISEE,HAUT_VISEE&lt;=9),IF(OR(MID(SITUA_VISEE,1,1)="a",MID(SITUA_VISEE,1,1)="b",MID(SITUA_VISEE,1,1)="c"),REFERENCEMENT_FACADE[[#This Row],[≤ 9 m (situation a à c)]],REFERENCEMENT_FACADE[[#This Row],[≤ 9 m (situation d)]]),
IF(AND(9&lt;HAUT_VISEE,HAUT_VISEE&lt;=10),IF(OR(MID(SITUA_VISEE,1,1)="a",MID(SITUA_VISEE,1,1)="b",MID(SITUA_VISEE,1,1)="c"),REFERENCEMENT_FACADE[[#This Row],[≤ 10 m (situation a à c)]],REFERENCEMENT_FACADE[[#This Row],[≤ 10 m (situation d)]]),
IF(AND(10&lt;HAUT_VISEE,HAUT_VISEE&lt;=18),IF(OR(MID(SITUA_VISEE,1,1)="a",MID(SITUA_VISEE,1,1)="b",MID(SITUA_VISEE,1,1)="c"),REFERENCEMENT_FACADE[[#This Row],[≤ 15 m (situation a à c)]],REFERENCEMENT_FACADE[[#This Row],[≤ 15 m (situation d)]]),
IF(AND(10&lt;HAUT_VISEE,HAUT_VISEE&lt;=18),IF(OR(MID(SITUA_VISEE,1,1)="a",MID(SITUA_VISEE,1,1)="b",MID(SITUA_VISEE,1,1)="c"),REFERENCEMENT_FACADE[[#This Row],[≤ 18 m (situation a à c)]],REFERENCEMENT_FACADE[[#This Row],[≤ 18 m (situation d)]]),
IF(AND(18&lt;HAUT_VISEE,HAUT_VISEE&lt;=28),IF(OR(MID(SITUA_VISEE,1,1)="a",MID(SITUA_VISEE,1,1)="b",MID(SITUA_VISEE,1,1)="c"),REFERENCEMENT_FACADE[[#This Row],[≤ 28 m (situation a à c)]],REFERENCEMENT_FACADE[[#This Row],[≤ 28 m (situation d)]]),
IF(AND(28&lt;HAUT_VISEE,HAUT_VISEE&lt;=34),IF(OR(MID(SITUA_VISEE,1,1)="a",MID(SITUA_VISEE,1,1)="b",MID(SITUA_VISEE,1,1)="c"),REFERENCEMENT_FACADE[[#This Row],[≤ 34 m (situation a à c)]],REFERENCEMENT_FACADE[[#This Row],[≤ 34 m (situation d)]]),
IF(AND(34&lt;HAUT_VISEE,HAUT_VISEE&lt;=36),IF(OR(MID(SITUA_VISEE,1,1)="a",MID(SITUA_VISEE,1,1)="b",MID(SITUA_VISEE,1,1)="c"),REFERENCEMENT_FACADE[[#This Row],[≤ 36 m (situation a à c)]],REFERENCEMENT_FACADE[[#This Row],[≤ 36 m (situation d)]]),
IF(AND(36&lt;HAUT_VISEE,HAUT_VISEE&lt;=40),IF(OR(MID(SITUA_VISEE,1,1)="a",MID(SITUA_VISEE,1,1)="b",MID(SITUA_VISEE,1,1)="c"),REFERENCEMENT_FACADE[[#This Row],[≤ 40 m (situation a à c)]],REFERENCEMENT_FACADE[[#This Row],[≤ 40 m (situation d)]]),
IF(AND(40&lt;HAUT_VISEE,HAUT_VISEE&lt;=50),IF(OR(MID(SITUA_VISEE,1,1)="a",MID(SITUA_VISEE,1,1)="b",MID(SITUA_VISEE,1,1)="c"),REFERENCEMENT_FACADE[[#This Row],[≤ 50 m (situation a à c)]],REFERENCEMENT_FACADE[[#This Row],[≤ 50 m (situation d)]]),"ERREUR"))))))))))</f>
        <v>OUI</v>
      </c>
      <c r="CH119" s="48">
        <f>IF(MID(SITUA_VISEE,1,1)="d",
IF(MID(REFERENCEMENT_FACADE[[#This Row],[≤ 50 m (situation d)]],1,3)="OUI",50,IF(MID(REFERENCEMENT_FACADE[[#This Row],[≤ 40 m (situation d)]],1,3)="OUI",40,IF(MID(REFERENCEMENT_FACADE[[#This Row],[≤ 36 m (situation d)]],1,3)="OUI",36,IF(MID(REFERENCEMENT_FACADE[[#This Row],[≤ 34 m (situation d)]],1,3)="OUI",34,IF(MID(REFERENCEMENT_FACADE[[#This Row],[≤ 28 m (situation d)]],1,3)="OUI",28,IF(MID(REFERENCEMENT_FACADE[[#This Row],[≤ 18 m (situation d)]],1,3)="OUI",18,IF(MID(REFERENCEMENT_FACADE[[#This Row],[≤ 15 m (situation d)]],1,3)="OUI",15,IF(MID(REFERENCEMENT_FACADE[[#This Row],[≤ 10 m (situation d)]],1,3)="OUI",10,IF(MID(REFERENCEMENT_FACADE[[#This Row],[≤ 9 m (situation d)]],1,3)="OUI",9,IF(MID(REFERENCEMENT_FACADE[[#This Row],[≤ 6 m (situation d)]],1,3)="OUI",6,"")))))))))),
IF(MID(REFERENCEMENT_FACADE[[#This Row],[≤ 50 m (situation a à c)]],1,3)="OUI",50,IF(MID(REFERENCEMENT_FACADE[[#This Row],[≤ 40 m (situation a à c)]],1,3)="OUI",40,IF(MID(REFERENCEMENT_FACADE[[#This Row],[≤ 36 m (situation a à c)]],1,3)="OUI",36,IF(MID(REFERENCEMENT_FACADE[[#This Row],[≤ 34 m (situation a à c)]],1,3)="OUI",34,IF(MID(REFERENCEMENT_FACADE[[#This Row],[≤ 28 m (situation a à c)]],1,3)="OUI",28,IF(MID(REFERENCEMENT_FACADE[[#This Row],[≤ 18 m (situation a à c)]],1,3)="OUI",18,IF(MID(REFERENCEMENT_FACADE[[#This Row],[≤ 15 m (situation a à c)]],1,3)="OUI",15,IF(MID(REFERENCEMENT_FACADE[[#This Row],[≤ 10 m (situation a à c)]],1,3)="OUI",10,IF(MID(REFERENCEMENT_FACADE[[#This Row],[≤ 9 m (situation a à c)]],1,3)="OUI",9,IF(MID(REFERENCEMENT_FACADE[[#This Row],[≤ 6 m (situation a à c)]],1,3)="OUI",6,"")))))))))))</f>
        <v>18</v>
      </c>
      <c r="CI119" s="48" t="str">
        <f>IF(RECH_CATEGORIE=TRUE,IF((CATEG_VISEE=LISTES!$O$2),REFERENCEMENT_FACADE[[#This Row],[I]],
IF((CATEG_VISEE=LISTES!$O$3),REFERENCEMENT_FACADE[[#This Row],[II]],
IF((CATEG_VISEE=LISTES!$O$4),REFERENCEMENT_FACADE[[#This Row],[III]],
IF((CATEG_VISEE=LISTES!$O$5),REFERENCEMENT_FACADE[[#This Row],[IV]],"ERREUR")))),
REFERENCEMENT_FACADE[[#This Row],[I]]&amp;CHAR(10)&amp;REFERENCEMENT_FACADE[[#This Row],[II]]&amp;CHAR(10)&amp;REFERENCEMENT_FACADE[[#This Row],[III]]&amp;CHAR(10)&amp;REFERENCEMENT_FACADE[[#This Row],[IV]])</f>
        <v>4
4**
4**
4**</v>
      </c>
      <c r="CJ119" s="48" t="str">
        <f>IF(RECH_CATEGORIE=TRUE,IF(OR(REFERENCEMENT_FACADE[[#This Row],[I]]="NC",REFERENCEMENT_FACADE[[#This Row],[II]]="NC",REFERENCEMENT_FACADE[[#This Row],[III]]="NC",REFERENCEMENT_FACADE[[#This Row],[IV]]="NC"),"ERREUR",IF(MID(ZONE_SIS_VISEE,1,1)&lt;=MID(REFERENCEMENT_FACADE[[#This Row],[IV]],1,1),REFERENCEMENT_FACADE[[#Headers],[IV]],IF(MID(ZONE_SIS_VISEE,1,1)&lt;=MID(REFERENCEMENT_FACADE[[#This Row],[III]],1,1),REFERENCEMENT_FACADE[[#Headers],[III]],IF(MID(ZONE_SIS_VISEE,1,1)&lt;=MID(REFERENCEMENT_FACADE[[#This Row],[II]],1,1),REFERENCEMENT_FACADE[[#Headers],[II]],IF(MID(ZONE_SIS_VISEE,1,1)&lt;=MID(REFERENCEMENT_FACADE[[#This Row],[I]],1,1),REFERENCEMENT_FACADE[[#Headers],[I]],""))))),
REFERENCEMENT_FACADE[[#Headers],[I]]&amp;CHAR(10)&amp;REFERENCEMENT_FACADE[[#Headers],[II]]&amp;CHAR(10)&amp;REFERENCEMENT_FACADE[[#Headers],[III]]&amp;CHAR(10)&amp;REFERENCEMENT_FACADE[[#Headers],[IV]])</f>
        <v>I
II
III
IV</v>
      </c>
      <c r="CK119" s="48" t="str">
        <f>CONCATENATE(IF(MID(REFERENCEMENT_FACADE[[#This Row],[Charpente bois (NF DTU 31.1)]],1,3)="oui",LISTES!$Q$2,""),IF(AND(MID(REFERENCEMENT_FACADE[[#This Row],[COB (NF DTU 31.2)]],1,3)="oui",MID(REFERENCEMENT_FACADE[[#This Row],[Charpente bois (NF DTU 31.1)]],1,3)="oui")," / ",""),IF(MID(REFERENCEMENT_FACADE[[#This Row],[COB (NF DTU 31.2)]],1,3)="oui",LISTES!$Q$3,""),IF(OR(AND(MID(REFERENCEMENT_FACADE[[#This Row],[COB (NF DTU 31.2)]],1,3)="oui",MID(REFERENCEMENT_FACADE[[#This Row],[FOB (NF DTU 31.4)]],1,3)="oui"),AND(MID(REFERENCEMENT_FACADE[[#This Row],[COB (NF DTU 31.2)]],1,3)="oui",MID(REFERENCEMENT_FACADE[[#This Row],[CLT (Sous AT/DTA)]],1,3)="oui"))," / ",""),IF(MID(REFERENCEMENT_FACADE[[#This Row],[FOB (NF DTU 31.4)]],1,3)="oui",LISTES!$Q$4,""),IF(AND(MID(REFERENCEMENT_FACADE[[#This Row],[CLT (Sous AT/DTA)]],1,3)="oui",MID(REFERENCEMENT_FACADE[[#This Row],[FOB (NF DTU 31.4)]],1,3)="oui")," / ",""),IF(MID(REFERENCEMENT_FACADE[[#This Row],[CLT (Sous AT/DTA)]],1,3)="oui",LISTES!$Q$7,IF(MID(REFERENCEMENT_FACADE[[#This Row],[FOB (Sous AT/DTA/ATEx)]],1,3)="oui",LISTES!$Q$5,"")))</f>
        <v>COB (NF DTU 31.2) / CLT (Sous AT/DTA)</v>
      </c>
      <c r="CL119" s="48" t="str">
        <f>IF(AND(RECH_HAUTEUR=TRUE,HAUT_VISEE&lt;&gt;"",SITUA_VISEE&lt;&gt;""),IF(MID(SITUA_VISEE,1,1)="d",
IF(MID(REFERENCEMENT_FACADE[[#This Row],[≤ 50 m (situation d)]],1,3)="OUI","≤ 50 m",IF(MID(REFERENCEMENT_FACADE[[#This Row],[≤ 40 m (situation d)]],1,3)="OUI","≤ 40 m",IF(MID(REFERENCEMENT_FACADE[[#This Row],[≤ 36 m (situation d)]],1,3)="OUI","≤ 36 m",IF(MID(REFERENCEMENT_FACADE[[#This Row],[≤ 34 m (situation d)]],1,3)="OUI","≤ 34 m",IF(MID(REFERENCEMENT_FACADE[[#This Row],[≤ 28 m (situation d)]],1,3)="OUI","≤ 28 m",IF(MID(REFERENCEMENT_FACADE[[#This Row],[≤ 18 m (situation d)]],1,3)="OUI","≤ 18 m",IF(MID(REFERENCEMENT_FACADE[[#This Row],[≤ 15 m (situation d)]],1,3)="OUI","≤ 15 m",IF(MID(REFERENCEMENT_FACADE[[#This Row],[≤ 10 m (situation d)]],1,3)="OUI","≤ 10 m",IF(MID(REFERENCEMENT_FACADE[[#This Row],[≤ 9 m (situation d)]],1,3)="OUI","≤ 9 m",IF(MID(REFERENCEMENT_FACADE[[#This Row],[≤ 6 m (situation d)]],1,3)="OUI","≤ 6 m","")))))))))),
IF(MID(REFERENCEMENT_FACADE[[#This Row],[≤ 50 m (situation a à c)]],1,3)="OUI","≤ 50 m",IF(MID(REFERENCEMENT_FACADE[[#This Row],[≤ 40 m (situation a à c)]],1,3)="OUI","≤ 40 m",IF(MID(REFERENCEMENT_FACADE[[#This Row],[≤ 36 m (situation a à c)]],1,3)="OUI","≤ 36 m",IF(MID(REFERENCEMENT_FACADE[[#This Row],[≤ 34 m (situation a à c)]],1,3)="OUI","≤ 34 m",IF(MID(REFERENCEMENT_FACADE[[#This Row],[≤ 28 m (situation a à c)]],1,3)="OUI","≤ 28 m",IF(MID(REFERENCEMENT_FACADE[[#This Row],[≤ 18 m (situation a à c)]],1,3)="OUI","≤ 18 m",IF(MID(REFERENCEMENT_FACADE[[#This Row],[≤ 15 m (situation a à c)]],1,3)="OUI","≤ 15 m",IF(MID(REFERENCEMENT_FACADE[[#This Row],[≤ 10 m (situation a à c)]],1,3)="OUI","≤ 10 m",IF(MID(REFERENCEMENT_FACADE[[#This Row],[≤ 9 m (situation a à c)]],1,3)="OUI","≤ 9 m",IF(MID(REFERENCEMENT_FACADE[[#This Row],[≤ 6 m (situation a à c)]],1,3)="OUI","≤ 6 m",""))))))))))),
CONCATENATE(IF(MID(REFERENCEMENT_FACADE[[#This Row],[≤ 50 m (situation a à c)]],1,3)="OUI","(Situation a à c) h≤ 50 m"&amp;CHAR(10),IF(MID(REFERENCEMENT_FACADE[[#This Row],[≤ 40 m (situation a à c)]],1,3)="OUI","(Situation a à c) h≤ 40 m"&amp;CHAR(10),IF(MID(REFERENCEMENT_FACADE[[#This Row],[≤ 36 m (situation a à c)]],1,3)="OUI","(Situation a à c) h≤ 36 m"&amp;CHAR(10),IF(MID(REFERENCEMENT_FACADE[[#This Row],[≤ 34 m (situation a à c)]],1,3)="OUI","(Situation a à c) h≤ 34 m"&amp;CHAR(10),IF(MID(REFERENCEMENT_FACADE[[#This Row],[≤ 28 m (situation a à c)]],1,3)="OUI","(Situation a à c) h≤ 28 m"&amp;CHAR(10),IF(MID(REFERENCEMENT_FACADE[[#This Row],[≤ 18 m (situation a à c)]],1,3)="OUI","(Situation a à c) h≤ 18 m"&amp;CHAR(10),IF(MID(REFERENCEMENT_FACADE[[#This Row],[≤ 15 m (situation a à c)]],1,3)="OUI","(Situation a à c) h≤ 15 m"&amp;CHAR(10),IF(MID(REFERENCEMENT_FACADE[[#This Row],[≤ 10 m (situation a à c)]],1,3)="OUI","(Situation a à c) h≤ 10 m"&amp;CHAR(10),IF(MID(REFERENCEMENT_FACADE[[#This Row],[≤ 9 m (situation a à c)]],1,3)="OUI","(Situation a à c) h≤ 9 m"&amp;CHAR(10),IF(MID(REFERENCEMENT_FACADE[[#This Row],[≤ 6 m (situation a à c)]],1,3)="OUI","(Situation a à c) h≤ 6 m"&amp;CHAR(10),"")))))))))),IF(MID(REFERENCEMENT_FACADE[[#This Row],[≤ 50 m (situation d)]],1,3)="OUI","(Situation d) h≤ 50 m",IF(MID(REFERENCEMENT_FACADE[[#This Row],[≤ 40 m (situation d)]],1,3)="OUI","(Situation d) h≤ 40 m",IF(MID(REFERENCEMENT_FACADE[[#This Row],[≤ 36 m (situation d)]],1,3)="OUI","(Situation d) h≤ 36 m",IF(MID(REFERENCEMENT_FACADE[[#This Row],[≤ 34 m (situation d)]],1,3)="OUI","(Situation d) h≤ 34 m",IF(MID(REFERENCEMENT_FACADE[[#This Row],[≤ 28 m (situation d)]],1,3)="OUI","(Situation d) h≤ 28 m",IF(MID(REFERENCEMENT_FACADE[[#This Row],[≤ 18 m (situation d)]],1,3)="OUI","(Situation d) h≤ 18 m",IF(MID(REFERENCEMENT_FACADE[[#This Row],[≤ 15 m (situation d)]],1,3)="OUI","(Situation d) h≤ 15 m",IF(MID(REFERENCEMENT_FACADE[[#This Row],[≤ 10 m (situation d)]],1,3)="OUI","(Situation d) h≤ 10 m",IF(MID(REFERENCEMENT_FACADE[[#This Row],[≤ 9 m (situation d)]],1,3)="OUI","(Situation d) h≤ 9 m",IF(MID(REFERENCEMENT_FACADE[[#This Row],[≤ 6 m (situation d)]],1,3)="OUI","(Situation d) h≤ 6 m",""))))))))))))</f>
        <v>(Situation a à c) h≤ 18 m
(Situation d) h≤ 10 m</v>
      </c>
      <c r="CM119" s="48" t="str">
        <f>IF(OR(RECH_HAUTEUR=FALSE,HAUT_VISEE="",SITUA_VISEE=""),REFERENCEMENT_FACADE[[#This Row],[Cas où rien n''est sélectionné en hauteur]],
IF((HAUT_VISEE&lt;=6),IF(OR(MID(SITUA_VISEE,1,1)="a",MID(SITUA_VISEE,1,1)="b",MID(SITUA_VISEE,1,1)="c"),REFERENCEMENT_FACADE[[#This Row],[≤ 6 m (a à c)]],REFERENCEMENT_FACADE[[#This Row],[≤ 6 m (d)]]),
IF(AND(6&lt;HAUT_VISEE,HAUT_VISEE&lt;=9),IF(OR(MID(SITUA_VISEE,1,1)="a",MID(SITUA_VISEE,1,1)="b",MID(SITUA_VISEE,1,1)="c"),REFERENCEMENT_FACADE[[#This Row],[≤ 9 m (a à c)]],REFERENCEMENT_FACADE[[#This Row],[≤ 9 m (d)]]),
IF(AND(9&lt;HAUT_VISEE,HAUT_VISEE&lt;=10),IF(OR(MID(SITUA_VISEE,1,1)="a",MID(SITUA_VISEE,1,1)="b",MID(SITUA_VISEE,1,1)="c"),REFERENCEMENT_FACADE[[#This Row],[≤ 10 m (a à c)]],REFERENCEMENT_FACADE[[#This Row],[≤ 10 m (d)]]),
IF(AND(10&lt;HAUT_VISEE,HAUT_VISEE&lt;=18),IF(OR(MID(SITUA_VISEE,1,1)="a",MID(SITUA_VISEE,1,1)="b",MID(SITUA_VISEE,1,1)="c"),REFERENCEMENT_FACADE[[#This Row],[≤ 18 m (a à c)]],REFERENCEMENT_FACADE[[#This Row],[≤ 18 m (d)]]),
IF(AND(18&lt;HAUT_VISEE,HAUT_VISEE&lt;=28),IF(OR(MID(SITUA_VISEE,1,1)="a",MID(SITUA_VISEE,1,1)="b",MID(SITUA_VISEE,1,1)="c"),REFERENCEMENT_FACADE[[#This Row],[≤ 28 m (a à c)]],REFERENCEMENT_FACADE[[#This Row],[≤ 28 m (d)]]),
IF(AND(28&lt;HAUT_VISEE,HAUT_VISEE&lt;=34),IF(OR(MID(SITUA_VISEE,1,1)="a",MID(SITUA_VISEE,1,1)="b",MID(SITUA_VISEE,1,1)="c"),REFERENCEMENT_FACADE[[#This Row],[≤ 34 m (a à c)]],REFERENCEMENT_FACADE[[#This Row],[≤ 34 m (d)]]),
IF(AND(34&lt;HAUT_VISEE,HAUT_VISEE&lt;=36),IF(OR(MID(SITUA_VISEE,1,1)="a",MID(SITUA_VISEE,1,1)="b",MID(SITUA_VISEE,1,1)="c"),REFERENCEMENT_FACADE[[#This Row],[≤ 36 m (a à c)]],REFERENCEMENT_FACADE[[#This Row],[≤ 36 m (d)]]),
IF(AND(36&lt;HAUT_VISEE,HAUT_VISEE&lt;=40),IF(OR(MID(SITUA_VISEE,1,1)="a",MID(SITUA_VISEE,1,1)="b",MID(SITUA_VISEE,1,1)="c"),REFERENCEMENT_FACADE[[#This Row],[≤ 40 m (a à c)]],REFERENCEMENT_FACADE[[#This Row],[≤ 40 m (d)]]),
IF(AND(40&lt;HAUT_VISEE,HAUT_VISEE&lt;=50),IF(OR(MID(SITUA_VISEE,1,1)="a",MID(SITUA_VISEE,1,1)="b",MID(SITUA_VISEE,1,1)="c"),REFERENCEMENT_FACADE[[#This Row],[≤ 50 m (a à c)]],REFERENCEMENT_FACADE[[#This Row],[≤ 50 m (d)]])))))))))))</f>
        <v>Nb : Le critère de recherche par hauteur n'étant pas coché ou les données (hauteur ou situation) n'étant pas saisies, l'utilisateur est alerté qu'il peut exister des limites de hauteurs et des dispositions particulières données dans le référentiel technique du procédé qui ne sont pas affichées. 
Le logiciel peut les faire apparaitre, pour ce faire : 
 - la case de recherche en fonction de la hauteur doit être cochée ;
 - les données de hauteur ET de situation du bâtiment doivent être saisies.</v>
      </c>
      <c r="CN119" s="117">
        <f ca="1">REFERENCEMENT_FACADE[[#This Row],[VALIDITE]]</f>
        <v>1</v>
      </c>
      <c r="CO119" s="48">
        <f>IF(RECH_SUPPORT=TRUE,IF(MID(REFERENCEMENT_FACADE[[#This Row],[Colonne support visé]],1,3)="OUI",1,IF(OR(MID(REFERENCEMENT_FACADE[[#This Row],[Colonne support visé]],1,3)="non",MID(REFERENCEMENT_FACADE[[#This Row],[Colonne support visé]],1,2)="SO"),0,0)),1)</f>
        <v>1</v>
      </c>
      <c r="CP119" s="48">
        <f>IF(RECH_HAUTEUR=FALSE,1,IF(AND(MID(REFERENCEMENT_FACADE[[#This Row],[Colonne situation visé]],1,3)="oui",HAUT_VISEE&lt;=REFERENCEMENT_FACADE[[#This Row],[LIMITATION DE HAUTEUR DE FACADE]],HAUT_VISEE&lt;&gt;"",SITUA_VISEE&lt;&gt;""),1,IF(MID(REFERENCEMENT_FACADE[[#This Row],[Colonne situation visé]],1,3)="non",0,"ERREUR")))</f>
        <v>1</v>
      </c>
      <c r="CQ119" s="48">
        <f>IF(RECH_CATEGORIE=FALSE,1,IF(REFERENCEMENT_FACADE[[#This Row],[Colonne catégorie visée]]="ERREUR",0,IF(AND(RECH_CATEGORIE=TRUE,MATCH(VALUE(LEFT(REFERENCEMENT_FACADE[[#This Row],[Colonne zone visée]],1)),LISTE_ZONE_SISMIQUE,0)&gt;=MATCH(ZONE_SIS_VISEE,LISTE_ZONE_SISMIQUE,0),MATCH(REFERENCEMENT_FACADE[[#This Row],[Colonne catégorie visée]],LISTE_CATEGORIE_BATIMENT,0)&gt;=MATCH(CATEG_VISEE,LISTE_CATEGORIE_BATIMENT,0)),1,0)))</f>
        <v>1</v>
      </c>
      <c r="CR119" s="48">
        <f ca="1">IF(REFERENCEMENT_FACADE[[#This Row],[Eligibilité procédé]]&lt;&gt;0,COUNTIF(REFERENCEMENT_FACADE[Eligibilité procédé],"&lt;="&amp;REFERENCEMENT_FACADE[[#This Row],[Eligibilité procédé]])-COUNTIF(REFERENCEMENT_FACADE[Eligibilité procédé],"=0"),ROWS(REFERENCEMENT_FACADE[Ordre]))</f>
        <v>96</v>
      </c>
      <c r="CS119" s="48">
        <f ca="1">IF(COUNTIF((REFERENCEMENT_FACADE[[#This Row],[Validité]:[zone de simicité]]),"&lt;&gt;"&amp;"")=SUM(REFERENCEMENT_FACADE[[#This Row],[Validité]:[zone de simicité]]),ROW(REFERENCEMENT_FACADE[[#This Row],[zone de simicité]]),"")</f>
        <v>119</v>
      </c>
      <c r="CT119" s="48" t="str">
        <f>CONCATENATE(REFERENCEMENT_FACADE[[#This Row],[TYPE DE DOCUMENT DE REFERENCE]]," ",REFERENCEMENT_FACADE[[#This Row],[REF]]," du procédé ",REFERENCEMENT_FACADE[[#This Row],[NOM COMMERCIAL DU PROCEDE]]," : vise la pose sur : ",IF(MID(REFERENCEMENT_FACADE[[#This Row],[COB (NF DTU 31.2)]],1,3)="OUI","COB (NF DTU 31.2) ; ",""),IF(MID(REFERENCEMENT_FACADE[[#This Row],[CLT (Sous AT/DTA)]],1,3)="OUI","CLT (Sous AT/DTA)) ; ",""),IF(MID(REFERENCEMENT_FACADE[[#This Row],[FOB (NF DTU 31.4)]],1,3)="OUI","FOB (NF DTU 31.4) ; ",""),IF(MID(REFERENCEMENT_FACADE[[#This Row],[FOB (Sous AT/DTA/ATEx)]],1,3)="OUI","FOB (Sous AT/DTA/ATEx) ; ",""),"pour une hauteur max de ",REFERENCEMENT_FACADE[[#This Row],[LIMITATION DE HAUTEUR DE FACADE]],"m")</f>
        <v>Avis Technique 2.2/22-1810_V2 du procédé StoVentec S.C.M. revêtements collés COB : vise la pose sur : COB (NF DTU 31.2) ; CLT (Sous AT/DTA)) ; pour une hauteur max de 18m</v>
      </c>
    </row>
    <row r="120" spans="1:98" s="5" customFormat="1" ht="216" x14ac:dyDescent="0.3">
      <c r="A120" s="121">
        <v>45049</v>
      </c>
      <c r="B120" s="43" t="s">
        <v>1450</v>
      </c>
      <c r="C120" s="125"/>
      <c r="D120" s="43" t="s">
        <v>1421</v>
      </c>
      <c r="E120" s="43" t="s">
        <v>1421</v>
      </c>
      <c r="F120" s="43" t="s">
        <v>375</v>
      </c>
      <c r="G120" s="44" t="s">
        <v>601</v>
      </c>
      <c r="H120" s="52" t="s">
        <v>27</v>
      </c>
      <c r="I120" s="53" t="s">
        <v>9</v>
      </c>
      <c r="J120" s="39" t="s">
        <v>10</v>
      </c>
      <c r="K120" s="39" t="s">
        <v>10</v>
      </c>
      <c r="L120" s="68" t="str">
        <f>IF(REFERENCEMENT_FACADE[[#This Row],[Charpente bois (NF DTU 31.1)]]="OUI","SO",IF(OR(REFERENCEMENT_FACADE[[#This Row],[FOB (Sous AT/DTA/ATEx)]]="OUI",REFERENCEMENT_FACADE[[#This Row],[FOB (NF DTU 31.4)]]="OUI"),"OUI","SO"))</f>
        <v>SO</v>
      </c>
      <c r="M120" s="54" t="s">
        <v>158</v>
      </c>
      <c r="N120" s="42" t="s">
        <v>9</v>
      </c>
      <c r="O120" s="43" t="s">
        <v>9</v>
      </c>
      <c r="P120" s="43" t="s">
        <v>9</v>
      </c>
      <c r="Q120" s="43" t="s">
        <v>357</v>
      </c>
      <c r="R120" s="43" t="s">
        <v>357</v>
      </c>
      <c r="S120" s="43" t="s">
        <v>10</v>
      </c>
      <c r="T120" s="43" t="s">
        <v>10</v>
      </c>
      <c r="U120" s="43" t="s">
        <v>10</v>
      </c>
      <c r="V120" s="43" t="s">
        <v>10</v>
      </c>
      <c r="W120" s="44" t="s">
        <v>10</v>
      </c>
      <c r="X120" s="45" t="s">
        <v>9</v>
      </c>
      <c r="Y120" s="43" t="s">
        <v>357</v>
      </c>
      <c r="Z120" s="43" t="s">
        <v>357</v>
      </c>
      <c r="AA120" s="43" t="s">
        <v>10</v>
      </c>
      <c r="AB120" s="43" t="s">
        <v>10</v>
      </c>
      <c r="AC120" s="43" t="s">
        <v>10</v>
      </c>
      <c r="AD120" s="43" t="s">
        <v>10</v>
      </c>
      <c r="AE120" s="43" t="s">
        <v>10</v>
      </c>
      <c r="AF120" s="43" t="s">
        <v>10</v>
      </c>
      <c r="AG120" s="44" t="s">
        <v>10</v>
      </c>
      <c r="AH120" s="167" t="s">
        <v>717</v>
      </c>
      <c r="AI120" s="162"/>
      <c r="AJ120" s="120" t="s">
        <v>1715</v>
      </c>
      <c r="AK120" s="120" t="s">
        <v>1715</v>
      </c>
      <c r="AL120" s="120" t="s">
        <v>1715</v>
      </c>
      <c r="AM120" s="120" t="s">
        <v>1750</v>
      </c>
      <c r="AN120" s="120" t="s">
        <v>1750</v>
      </c>
      <c r="AO120" s="41"/>
      <c r="AP120" s="41"/>
      <c r="AQ120" s="41"/>
      <c r="AR120" s="41"/>
      <c r="AS120" s="41"/>
      <c r="AT120" s="120" t="s">
        <v>1715</v>
      </c>
      <c r="AU120" s="120" t="s">
        <v>1750</v>
      </c>
      <c r="AV120" s="120" t="s">
        <v>1750</v>
      </c>
      <c r="AW120" s="83"/>
      <c r="AX120" s="83"/>
      <c r="AY120" s="83"/>
      <c r="AZ120" s="83"/>
      <c r="BA120" s="83"/>
      <c r="BB120" s="83"/>
      <c r="BC120" s="83"/>
      <c r="BD120" s="84" t="s">
        <v>1408</v>
      </c>
      <c r="BE120" s="42">
        <v>4</v>
      </c>
      <c r="BF120" s="43" t="s">
        <v>328</v>
      </c>
      <c r="BG120" s="43" t="s">
        <v>328</v>
      </c>
      <c r="BH120" s="43" t="s">
        <v>328</v>
      </c>
      <c r="BI120" s="84" t="s">
        <v>376</v>
      </c>
      <c r="BJ120" s="40" t="s">
        <v>1394</v>
      </c>
      <c r="BK120" s="158" t="s">
        <v>152</v>
      </c>
      <c r="BL120" s="42">
        <v>0</v>
      </c>
      <c r="BM120" s="43" t="s">
        <v>601</v>
      </c>
      <c r="BN120" s="43" t="s">
        <v>12</v>
      </c>
      <c r="BO120" s="43" t="s">
        <v>602</v>
      </c>
      <c r="BP120" s="87">
        <v>44957</v>
      </c>
      <c r="BQ120" s="87">
        <v>44974</v>
      </c>
      <c r="BR120" s="87">
        <v>45838</v>
      </c>
      <c r="BS120" s="123">
        <f ca="1">+(REFERENCEMENT_FACADE[[#This Row],[AVIS LIMITE AU / VALIDITE]]&gt;=TODAY())*1</f>
        <v>1</v>
      </c>
      <c r="BT120" s="43" t="s">
        <v>9</v>
      </c>
      <c r="BU120" s="43" t="str">
        <f ca="1">IF(REFERENCEMENT_FACADE[[#This Row],[ -&gt; AT/DTA : Sur liste verte C2p (OUI/NON)
-&gt; ATex (Avis favorable / Avis défavorable)
-&gt; Autre : SO]]&lt;&gt;"",IF(AND(OR(REFERENCEMENT_FACADE[[#This Row],[ -&gt; AT/DTA : Sur liste verte C2p (OUI/NON)
-&gt; ATex (Avis favorable / Avis défavorable)
-&gt; Autre : SO]]="OUI",REFERENCEMENT_FACADE[[#This Row],[ -&gt; AT/DTA : Sur liste verte C2p (OUI/NON)
-&gt; ATex (Avis favorable / Avis défavorable)
-&gt; Autre : SO]]="FAVORABLE",REFERENCEMENT_FACADE[[#This Row],[ -&gt; AT/DTA : Sur liste verte C2p (OUI/NON)
-&gt; ATex (Avis favorable / Avis défavorable)
-&gt; Autre : SO]]="SO
(DTU)",REFERENCEMENT_FACADE[[#This Row],[ -&gt; AT/DTA : Sur liste verte C2p (OUI/NON)
-&gt; ATex (Avis favorable / Avis défavorable)
-&gt; Autre : SO]]="SO 
(RECO -RAGE)",REFERENCEMENT_FACADE[[#This Row],[ -&gt; AT/DTA : Sur liste verte C2p (OUI/NON)
-&gt; ATex (Avis favorable / Avis défavorable)
-&gt; Autre : SO]]="OUI AVEC UN SUIVI DU RETOUR D'EXPERIENCE",
REFERENCEMENT_FACADE[[#This Row],[ -&gt; AT/DTA : Sur liste verte C2p (OUI/NON)
-&gt; ATex (Avis favorable / Avis défavorable)
-&gt; Autre : SO]]="SO 
(RP)"),REFERENCEMENT_FACADE[[#This Row],[VALIDITE]]=1),"TC",IF(REFERENCEMENT_FACADE[[#This Row],[VALIDITE]]=0,"TNC"&amp;CHAR(10)&amp;"(L'évaluation technique n'est plus valide)",IF(REFERENCEMENT_FACADE[[#This Row],[TYPE DE DOCUMENT DE REFERENCE]]="Appréciation Technique de Transition","TNC"&amp;CHAR(10)&amp;"(Les Appréciations Techniques de Transition ne sont pas reconnues en technique courante)",IF(REFERENCEMENT_FACADE[[#This Row],[ -&gt; AT/DTA : Sur liste verte C2p (OUI/NON)
-&gt; ATex (Avis favorable / Avis défavorable)
-&gt; Autre : SO]]="NON (EVALUATION RECENTE)","TNC"&amp;CHAR(10)&amp;"(Non sur liste verte de la C2p à date de référencement / EVALUATION RECENTE)","TNC"&amp;CHAR(10)&amp;"(N'est pas sur liste verte de la C2p à date du référencement)")))))</f>
        <v>TC</v>
      </c>
      <c r="BV120" s="44" t="s">
        <v>861</v>
      </c>
      <c r="BW120" s="42"/>
      <c r="BX120" s="43"/>
      <c r="BY120" s="44"/>
      <c r="BZ120" s="58" t="s">
        <v>656</v>
      </c>
      <c r="CA120" s="134" t="s">
        <v>640</v>
      </c>
      <c r="CB120" s="140" t="s">
        <v>810</v>
      </c>
      <c r="CC120" s="48" t="str">
        <f>IF(OR(REFERENCEMENT_FACADE[[#This Row],[TYPE DE DOCUMENT DE REFERENCE]]="Document Technique d'Application (DTA)",REFERENCEMENT_FACADE[[#This Row],[TYPE DE DOCUMENT DE REFERENCE]]="Avis Technique"),CONCATENATE("https://evaluation.cstb.fr/fr/avis-technique/detail/",SUBSTITUTE(REFERENCEMENT_FACADE[[#This Row],[REF]],"/","-"),"/"),IF(REFERENCEMENT_FACADE[[#This Row],[TYPE DE DOCUMENT DE REFERENCE]]=("Appréciation Technique d'Expérimentation (ATEx cas a)"),CONCATENATE("https://evaluation.cstb.fr/fr/appreciation-technique-expertise-atex/detail/",SUBSTITUTE(REFERENCEMENT_FACADE[[#This Row],[REF]],"_","-"),"/"),CONCATENATE("https://evaluation.cstb.fr/fr/appreciation-technique-transition-att/download/att-",SUBSTITUTE(SUBSTITUTE(REFERENCEMENT_FACADE[[#This Row],[REF]],"/","-"),"_","-"),"/")))</f>
        <v>https://evaluation.cstb.fr/fr/avis-technique/detail/2.2-22-1835_V2/</v>
      </c>
      <c r="CD120" s="48" t="s">
        <v>811</v>
      </c>
      <c r="CE120" s="48" t="str">
        <f>CONCATENATE(IF(REFERENCEMENT_FACADE[[#This Row],[Ancienne version]]=""," ",CONCATENATE(IF(OR(REFERENCEMENT_FACADE[[#This Row],[TYPE DE DOCUMENT DE REFERENCE]]="Avis Technique",REFERENCEMENT_FACADE[[#This Row],[TYPE DE DOCUMENT DE REFERENCE]]="ATEx"),"L'","Le "),REFERENCEMENT_FACADE[[#This Row],[TYPE DE DOCUMENT DE REFERENCE]]," n°",REFERENCEMENT_FACADE[[#This Row],[REF]]," annule et remplace ",IF(OR(REFERENCEMENT_FACADE[[#This Row],[TYPE DE DOCUMENT DE REFERENCE]]="Avis Technique",REFERENCEMENT_FACADE[[#This Row],[TYPE DE DOCUMENT DE REFERENCE]]="ATEx"),"l' ","le "),REFERENCEMENT_FACADE[[#This Row],[TYPE DE DOCUMENT DE REFERENCE]]," n° ",REFERENCEMENT_FACADE[[#This Row],[Ancienne version]])),
IF(AND(REFERENCEMENT_FACADE[[#This Row],[Ancienne version]]&lt;&gt;"",REFERENCEMENT_FACADE[[#This Row],[ -&gt; AT/DTA : Sur liste verte C2p (OUI/NON)
-&gt; ATex (Avis favorable / Avis défavorable)
-&gt; Autre : SO]]="OUI"),CHAR(10),""),
IF(REFERENCEMENT_FACADE[[#This Row],[ -&gt; AT/DTA : Sur liste verte C2p (OUI/NON)
-&gt; ATex (Avis favorable / Avis défavorable)
-&gt; Autre : SO]]="OUI","Sur liste verte de la C2p à la date du référencement",""))</f>
        <v>L'Avis Technique n°2.2/22-1835_V2 annule et remplace l' Avis Technique n°  2.2/21-1810_V1
Sur liste verte de la C2p à la date du référencement</v>
      </c>
      <c r="CF120" s="48" t="str">
        <f>IF((SUPP_VISE=LISTES!$Q$2),REFERENCEMENT_FACADE[[#This Row],[Charpente bois (NF DTU 31.1)]],
IF((SUPP_VISE=LISTES!$Q$3),REFERENCEMENT_FACADE[[#This Row],[COB (NF DTU 31.2)]],
IF((SUPP_VISE=LISTES!$Q$4),REFERENCEMENT_FACADE[[#This Row],[FOB (NF DTU 31.4)]],
IF((SUPP_VISE=LISTES!$Q$5),REFERENCEMENT_FACADE[[#This Row],[FOB (Sous AT/DTA/ATEx)]],
IF((SUPP_VISE=LISTES!$Q$6),REFERENCEMENT_FACADE[[#This Row],[FOB (NF DTU 31.4 et/ou Sous AT/DTA/Atex)]],
IF((SUPP_VISE=LISTES!$Q$7),REFERENCEMENT_FACADE[[#This Row],[CLT (Sous AT/DTA)]],"ERREUR"))))))</f>
        <v>ERREUR</v>
      </c>
      <c r="CG120" s="48" t="str">
        <f>IF((HAUT_VISEE&lt;=6),IF(OR(MID(SITUA_VISEE,1,1)="a",MID(SITUA_VISEE,1,1)="b",MID(SITUA_VISEE,1,1)="c"),REFERENCEMENT_FACADE[[#This Row],[≤ 6 m (situation a à c)]],REFERENCEMENT_FACADE[[#This Row],[≤ 6 m (situation d)]]),
IF(AND(6&lt;HAUT_VISEE,HAUT_VISEE&lt;=9),IF(OR(MID(SITUA_VISEE,1,1)="a",MID(SITUA_VISEE,1,1)="b",MID(SITUA_VISEE,1,1)="c"),REFERENCEMENT_FACADE[[#This Row],[≤ 9 m (situation a à c)]],REFERENCEMENT_FACADE[[#This Row],[≤ 9 m (situation d)]]),
IF(AND(9&lt;HAUT_VISEE,HAUT_VISEE&lt;=10),IF(OR(MID(SITUA_VISEE,1,1)="a",MID(SITUA_VISEE,1,1)="b",MID(SITUA_VISEE,1,1)="c"),REFERENCEMENT_FACADE[[#This Row],[≤ 10 m (situation a à c)]],REFERENCEMENT_FACADE[[#This Row],[≤ 10 m (situation d)]]),
IF(AND(10&lt;HAUT_VISEE,HAUT_VISEE&lt;=18),IF(OR(MID(SITUA_VISEE,1,1)="a",MID(SITUA_VISEE,1,1)="b",MID(SITUA_VISEE,1,1)="c"),REFERENCEMENT_FACADE[[#This Row],[≤ 15 m (situation a à c)]],REFERENCEMENT_FACADE[[#This Row],[≤ 15 m (situation d)]]),
IF(AND(10&lt;HAUT_VISEE,HAUT_VISEE&lt;=18),IF(OR(MID(SITUA_VISEE,1,1)="a",MID(SITUA_VISEE,1,1)="b",MID(SITUA_VISEE,1,1)="c"),REFERENCEMENT_FACADE[[#This Row],[≤ 18 m (situation a à c)]],REFERENCEMENT_FACADE[[#This Row],[≤ 18 m (situation d)]]),
IF(AND(18&lt;HAUT_VISEE,HAUT_VISEE&lt;=28),IF(OR(MID(SITUA_VISEE,1,1)="a",MID(SITUA_VISEE,1,1)="b",MID(SITUA_VISEE,1,1)="c"),REFERENCEMENT_FACADE[[#This Row],[≤ 28 m (situation a à c)]],REFERENCEMENT_FACADE[[#This Row],[≤ 28 m (situation d)]]),
IF(AND(28&lt;HAUT_VISEE,HAUT_VISEE&lt;=34),IF(OR(MID(SITUA_VISEE,1,1)="a",MID(SITUA_VISEE,1,1)="b",MID(SITUA_VISEE,1,1)="c"),REFERENCEMENT_FACADE[[#This Row],[≤ 34 m (situation a à c)]],REFERENCEMENT_FACADE[[#This Row],[≤ 34 m (situation d)]]),
IF(AND(34&lt;HAUT_VISEE,HAUT_VISEE&lt;=36),IF(OR(MID(SITUA_VISEE,1,1)="a",MID(SITUA_VISEE,1,1)="b",MID(SITUA_VISEE,1,1)="c"),REFERENCEMENT_FACADE[[#This Row],[≤ 36 m (situation a à c)]],REFERENCEMENT_FACADE[[#This Row],[≤ 36 m (situation d)]]),
IF(AND(36&lt;HAUT_VISEE,HAUT_VISEE&lt;=40),IF(OR(MID(SITUA_VISEE,1,1)="a",MID(SITUA_VISEE,1,1)="b",MID(SITUA_VISEE,1,1)="c"),REFERENCEMENT_FACADE[[#This Row],[≤ 40 m (situation a à c)]],REFERENCEMENT_FACADE[[#This Row],[≤ 40 m (situation d)]]),
IF(AND(40&lt;HAUT_VISEE,HAUT_VISEE&lt;=50),IF(OR(MID(SITUA_VISEE,1,1)="a",MID(SITUA_VISEE,1,1)="b",MID(SITUA_VISEE,1,1)="c"),REFERENCEMENT_FACADE[[#This Row],[≤ 50 m (situation a à c)]],REFERENCEMENT_FACADE[[#This Row],[≤ 50 m (situation d)]]),"ERREUR"))))))))))</f>
        <v>OUI</v>
      </c>
      <c r="CH120" s="48">
        <f>IF(MID(SITUA_VISEE,1,1)="d",
IF(MID(REFERENCEMENT_FACADE[[#This Row],[≤ 50 m (situation d)]],1,3)="OUI",50,IF(MID(REFERENCEMENT_FACADE[[#This Row],[≤ 40 m (situation d)]],1,3)="OUI",40,IF(MID(REFERENCEMENT_FACADE[[#This Row],[≤ 36 m (situation d)]],1,3)="OUI",36,IF(MID(REFERENCEMENT_FACADE[[#This Row],[≤ 34 m (situation d)]],1,3)="OUI",34,IF(MID(REFERENCEMENT_FACADE[[#This Row],[≤ 28 m (situation d)]],1,3)="OUI",28,IF(MID(REFERENCEMENT_FACADE[[#This Row],[≤ 18 m (situation d)]],1,3)="OUI",18,IF(MID(REFERENCEMENT_FACADE[[#This Row],[≤ 15 m (situation d)]],1,3)="OUI",15,IF(MID(REFERENCEMENT_FACADE[[#This Row],[≤ 10 m (situation d)]],1,3)="OUI",10,IF(MID(REFERENCEMENT_FACADE[[#This Row],[≤ 9 m (situation d)]],1,3)="OUI",9,IF(MID(REFERENCEMENT_FACADE[[#This Row],[≤ 6 m (situation d)]],1,3)="OUI",6,"")))))))))),
IF(MID(REFERENCEMENT_FACADE[[#This Row],[≤ 50 m (situation a à c)]],1,3)="OUI",50,IF(MID(REFERENCEMENT_FACADE[[#This Row],[≤ 40 m (situation a à c)]],1,3)="OUI",40,IF(MID(REFERENCEMENT_FACADE[[#This Row],[≤ 36 m (situation a à c)]],1,3)="OUI",36,IF(MID(REFERENCEMENT_FACADE[[#This Row],[≤ 34 m (situation a à c)]],1,3)="OUI",34,IF(MID(REFERENCEMENT_FACADE[[#This Row],[≤ 28 m (situation a à c)]],1,3)="OUI",28,IF(MID(REFERENCEMENT_FACADE[[#This Row],[≤ 18 m (situation a à c)]],1,3)="OUI",18,IF(MID(REFERENCEMENT_FACADE[[#This Row],[≤ 15 m (situation a à c)]],1,3)="OUI",15,IF(MID(REFERENCEMENT_FACADE[[#This Row],[≤ 10 m (situation a à c)]],1,3)="OUI",10,IF(MID(REFERENCEMENT_FACADE[[#This Row],[≤ 9 m (situation a à c)]],1,3)="OUI",9,IF(MID(REFERENCEMENT_FACADE[[#This Row],[≤ 6 m (situation a à c)]],1,3)="OUI",6,"")))))))))))</f>
        <v>18</v>
      </c>
      <c r="CI120" s="48" t="str">
        <f>IF(RECH_CATEGORIE=TRUE,IF((CATEG_VISEE=LISTES!$O$2),REFERENCEMENT_FACADE[[#This Row],[I]],
IF((CATEG_VISEE=LISTES!$O$3),REFERENCEMENT_FACADE[[#This Row],[II]],
IF((CATEG_VISEE=LISTES!$O$4),REFERENCEMENT_FACADE[[#This Row],[III]],
IF((CATEG_VISEE=LISTES!$O$5),REFERENCEMENT_FACADE[[#This Row],[IV]],"ERREUR")))),
REFERENCEMENT_FACADE[[#This Row],[I]]&amp;CHAR(10)&amp;REFERENCEMENT_FACADE[[#This Row],[II]]&amp;CHAR(10)&amp;REFERENCEMENT_FACADE[[#This Row],[III]]&amp;CHAR(10)&amp;REFERENCEMENT_FACADE[[#This Row],[IV]])</f>
        <v>4
4**
4**
4**</v>
      </c>
      <c r="CJ120" s="48" t="str">
        <f>IF(RECH_CATEGORIE=TRUE,IF(OR(REFERENCEMENT_FACADE[[#This Row],[I]]="NC",REFERENCEMENT_FACADE[[#This Row],[II]]="NC",REFERENCEMENT_FACADE[[#This Row],[III]]="NC",REFERENCEMENT_FACADE[[#This Row],[IV]]="NC"),"ERREUR",IF(MID(ZONE_SIS_VISEE,1,1)&lt;=MID(REFERENCEMENT_FACADE[[#This Row],[IV]],1,1),REFERENCEMENT_FACADE[[#Headers],[IV]],IF(MID(ZONE_SIS_VISEE,1,1)&lt;=MID(REFERENCEMENT_FACADE[[#This Row],[III]],1,1),REFERENCEMENT_FACADE[[#Headers],[III]],IF(MID(ZONE_SIS_VISEE,1,1)&lt;=MID(REFERENCEMENT_FACADE[[#This Row],[II]],1,1),REFERENCEMENT_FACADE[[#Headers],[II]],IF(MID(ZONE_SIS_VISEE,1,1)&lt;=MID(REFERENCEMENT_FACADE[[#This Row],[I]],1,1),REFERENCEMENT_FACADE[[#Headers],[I]],""))))),
REFERENCEMENT_FACADE[[#Headers],[I]]&amp;CHAR(10)&amp;REFERENCEMENT_FACADE[[#Headers],[II]]&amp;CHAR(10)&amp;REFERENCEMENT_FACADE[[#Headers],[III]]&amp;CHAR(10)&amp;REFERENCEMENT_FACADE[[#Headers],[IV]])</f>
        <v>I
II
III
IV</v>
      </c>
      <c r="CK120" s="48" t="str">
        <f>CONCATENATE(IF(MID(REFERENCEMENT_FACADE[[#This Row],[Charpente bois (NF DTU 31.1)]],1,3)="oui",LISTES!$Q$2,""),IF(AND(MID(REFERENCEMENT_FACADE[[#This Row],[COB (NF DTU 31.2)]],1,3)="oui",MID(REFERENCEMENT_FACADE[[#This Row],[Charpente bois (NF DTU 31.1)]],1,3)="oui")," / ",""),IF(MID(REFERENCEMENT_FACADE[[#This Row],[COB (NF DTU 31.2)]],1,3)="oui",LISTES!$Q$3,""),IF(OR(AND(MID(REFERENCEMENT_FACADE[[#This Row],[COB (NF DTU 31.2)]],1,3)="oui",MID(REFERENCEMENT_FACADE[[#This Row],[FOB (NF DTU 31.4)]],1,3)="oui"),AND(MID(REFERENCEMENT_FACADE[[#This Row],[COB (NF DTU 31.2)]],1,3)="oui",MID(REFERENCEMENT_FACADE[[#This Row],[CLT (Sous AT/DTA)]],1,3)="oui"))," / ",""),IF(MID(REFERENCEMENT_FACADE[[#This Row],[FOB (NF DTU 31.4)]],1,3)="oui",LISTES!$Q$4,""),IF(AND(MID(REFERENCEMENT_FACADE[[#This Row],[CLT (Sous AT/DTA)]],1,3)="oui",MID(REFERENCEMENT_FACADE[[#This Row],[FOB (NF DTU 31.4)]],1,3)="oui")," / ",""),IF(MID(REFERENCEMENT_FACADE[[#This Row],[CLT (Sous AT/DTA)]],1,3)="oui",LISTES!$Q$7,IF(MID(REFERENCEMENT_FACADE[[#This Row],[FOB (Sous AT/DTA/ATEx)]],1,3)="oui",LISTES!$Q$5,"")))</f>
        <v>COB (NF DTU 31.2) / CLT (Sous AT/DTA)</v>
      </c>
      <c r="CL120" s="48" t="str">
        <f>IF(AND(RECH_HAUTEUR=TRUE,HAUT_VISEE&lt;&gt;"",SITUA_VISEE&lt;&gt;""),IF(MID(SITUA_VISEE,1,1)="d",
IF(MID(REFERENCEMENT_FACADE[[#This Row],[≤ 50 m (situation d)]],1,3)="OUI","≤ 50 m",IF(MID(REFERENCEMENT_FACADE[[#This Row],[≤ 40 m (situation d)]],1,3)="OUI","≤ 40 m",IF(MID(REFERENCEMENT_FACADE[[#This Row],[≤ 36 m (situation d)]],1,3)="OUI","≤ 36 m",IF(MID(REFERENCEMENT_FACADE[[#This Row],[≤ 34 m (situation d)]],1,3)="OUI","≤ 34 m",IF(MID(REFERENCEMENT_FACADE[[#This Row],[≤ 28 m (situation d)]],1,3)="OUI","≤ 28 m",IF(MID(REFERENCEMENT_FACADE[[#This Row],[≤ 18 m (situation d)]],1,3)="OUI","≤ 18 m",IF(MID(REFERENCEMENT_FACADE[[#This Row],[≤ 15 m (situation d)]],1,3)="OUI","≤ 15 m",IF(MID(REFERENCEMENT_FACADE[[#This Row],[≤ 10 m (situation d)]],1,3)="OUI","≤ 10 m",IF(MID(REFERENCEMENT_FACADE[[#This Row],[≤ 9 m (situation d)]],1,3)="OUI","≤ 9 m",IF(MID(REFERENCEMENT_FACADE[[#This Row],[≤ 6 m (situation d)]],1,3)="OUI","≤ 6 m","")))))))))),
IF(MID(REFERENCEMENT_FACADE[[#This Row],[≤ 50 m (situation a à c)]],1,3)="OUI","≤ 50 m",IF(MID(REFERENCEMENT_FACADE[[#This Row],[≤ 40 m (situation a à c)]],1,3)="OUI","≤ 40 m",IF(MID(REFERENCEMENT_FACADE[[#This Row],[≤ 36 m (situation a à c)]],1,3)="OUI","≤ 36 m",IF(MID(REFERENCEMENT_FACADE[[#This Row],[≤ 34 m (situation a à c)]],1,3)="OUI","≤ 34 m",IF(MID(REFERENCEMENT_FACADE[[#This Row],[≤ 28 m (situation a à c)]],1,3)="OUI","≤ 28 m",IF(MID(REFERENCEMENT_FACADE[[#This Row],[≤ 18 m (situation a à c)]],1,3)="OUI","≤ 18 m",IF(MID(REFERENCEMENT_FACADE[[#This Row],[≤ 15 m (situation a à c)]],1,3)="OUI","≤ 15 m",IF(MID(REFERENCEMENT_FACADE[[#This Row],[≤ 10 m (situation a à c)]],1,3)="OUI","≤ 10 m",IF(MID(REFERENCEMENT_FACADE[[#This Row],[≤ 9 m (situation a à c)]],1,3)="OUI","≤ 9 m",IF(MID(REFERENCEMENT_FACADE[[#This Row],[≤ 6 m (situation a à c)]],1,3)="OUI","≤ 6 m",""))))))))))),
CONCATENATE(IF(MID(REFERENCEMENT_FACADE[[#This Row],[≤ 50 m (situation a à c)]],1,3)="OUI","(Situation a à c) h≤ 50 m"&amp;CHAR(10),IF(MID(REFERENCEMENT_FACADE[[#This Row],[≤ 40 m (situation a à c)]],1,3)="OUI","(Situation a à c) h≤ 40 m"&amp;CHAR(10),IF(MID(REFERENCEMENT_FACADE[[#This Row],[≤ 36 m (situation a à c)]],1,3)="OUI","(Situation a à c) h≤ 36 m"&amp;CHAR(10),IF(MID(REFERENCEMENT_FACADE[[#This Row],[≤ 34 m (situation a à c)]],1,3)="OUI","(Situation a à c) h≤ 34 m"&amp;CHAR(10),IF(MID(REFERENCEMENT_FACADE[[#This Row],[≤ 28 m (situation a à c)]],1,3)="OUI","(Situation a à c) h≤ 28 m"&amp;CHAR(10),IF(MID(REFERENCEMENT_FACADE[[#This Row],[≤ 18 m (situation a à c)]],1,3)="OUI","(Situation a à c) h≤ 18 m"&amp;CHAR(10),IF(MID(REFERENCEMENT_FACADE[[#This Row],[≤ 15 m (situation a à c)]],1,3)="OUI","(Situation a à c) h≤ 15 m"&amp;CHAR(10),IF(MID(REFERENCEMENT_FACADE[[#This Row],[≤ 10 m (situation a à c)]],1,3)="OUI","(Situation a à c) h≤ 10 m"&amp;CHAR(10),IF(MID(REFERENCEMENT_FACADE[[#This Row],[≤ 9 m (situation a à c)]],1,3)="OUI","(Situation a à c) h≤ 9 m"&amp;CHAR(10),IF(MID(REFERENCEMENT_FACADE[[#This Row],[≤ 6 m (situation a à c)]],1,3)="OUI","(Situation a à c) h≤ 6 m"&amp;CHAR(10),"")))))))))),IF(MID(REFERENCEMENT_FACADE[[#This Row],[≤ 50 m (situation d)]],1,3)="OUI","(Situation d) h≤ 50 m",IF(MID(REFERENCEMENT_FACADE[[#This Row],[≤ 40 m (situation d)]],1,3)="OUI","(Situation d) h≤ 40 m",IF(MID(REFERENCEMENT_FACADE[[#This Row],[≤ 36 m (situation d)]],1,3)="OUI","(Situation d) h≤ 36 m",IF(MID(REFERENCEMENT_FACADE[[#This Row],[≤ 34 m (situation d)]],1,3)="OUI","(Situation d) h≤ 34 m",IF(MID(REFERENCEMENT_FACADE[[#This Row],[≤ 28 m (situation d)]],1,3)="OUI","(Situation d) h≤ 28 m",IF(MID(REFERENCEMENT_FACADE[[#This Row],[≤ 18 m (situation d)]],1,3)="OUI","(Situation d) h≤ 18 m",IF(MID(REFERENCEMENT_FACADE[[#This Row],[≤ 15 m (situation d)]],1,3)="OUI","(Situation d) h≤ 15 m",IF(MID(REFERENCEMENT_FACADE[[#This Row],[≤ 10 m (situation d)]],1,3)="OUI","(Situation d) h≤ 10 m",IF(MID(REFERENCEMENT_FACADE[[#This Row],[≤ 9 m (situation d)]],1,3)="OUI","(Situation d) h≤ 9 m",IF(MID(REFERENCEMENT_FACADE[[#This Row],[≤ 6 m (situation d)]],1,3)="OUI","(Situation d) h≤ 6 m",""))))))))))))</f>
        <v>(Situation a à c) h≤ 18 m
(Situation d) h≤ 10 m</v>
      </c>
      <c r="CM120" s="48" t="str">
        <f>IF(OR(RECH_HAUTEUR=FALSE,HAUT_VISEE="",SITUA_VISEE=""),REFERENCEMENT_FACADE[[#This Row],[Cas où rien n''est sélectionné en hauteur]],
IF((HAUT_VISEE&lt;=6),IF(OR(MID(SITUA_VISEE,1,1)="a",MID(SITUA_VISEE,1,1)="b",MID(SITUA_VISEE,1,1)="c"),REFERENCEMENT_FACADE[[#This Row],[≤ 6 m (a à c)]],REFERENCEMENT_FACADE[[#This Row],[≤ 6 m (d)]]),
IF(AND(6&lt;HAUT_VISEE,HAUT_VISEE&lt;=9),IF(OR(MID(SITUA_VISEE,1,1)="a",MID(SITUA_VISEE,1,1)="b",MID(SITUA_VISEE,1,1)="c"),REFERENCEMENT_FACADE[[#This Row],[≤ 9 m (a à c)]],REFERENCEMENT_FACADE[[#This Row],[≤ 9 m (d)]]),
IF(AND(9&lt;HAUT_VISEE,HAUT_VISEE&lt;=10),IF(OR(MID(SITUA_VISEE,1,1)="a",MID(SITUA_VISEE,1,1)="b",MID(SITUA_VISEE,1,1)="c"),REFERENCEMENT_FACADE[[#This Row],[≤ 10 m (a à c)]],REFERENCEMENT_FACADE[[#This Row],[≤ 10 m (d)]]),
IF(AND(10&lt;HAUT_VISEE,HAUT_VISEE&lt;=18),IF(OR(MID(SITUA_VISEE,1,1)="a",MID(SITUA_VISEE,1,1)="b",MID(SITUA_VISEE,1,1)="c"),REFERENCEMENT_FACADE[[#This Row],[≤ 18 m (a à c)]],REFERENCEMENT_FACADE[[#This Row],[≤ 18 m (d)]]),
IF(AND(18&lt;HAUT_VISEE,HAUT_VISEE&lt;=28),IF(OR(MID(SITUA_VISEE,1,1)="a",MID(SITUA_VISEE,1,1)="b",MID(SITUA_VISEE,1,1)="c"),REFERENCEMENT_FACADE[[#This Row],[≤ 28 m (a à c)]],REFERENCEMENT_FACADE[[#This Row],[≤ 28 m (d)]]),
IF(AND(28&lt;HAUT_VISEE,HAUT_VISEE&lt;=34),IF(OR(MID(SITUA_VISEE,1,1)="a",MID(SITUA_VISEE,1,1)="b",MID(SITUA_VISEE,1,1)="c"),REFERENCEMENT_FACADE[[#This Row],[≤ 34 m (a à c)]],REFERENCEMENT_FACADE[[#This Row],[≤ 34 m (d)]]),
IF(AND(34&lt;HAUT_VISEE,HAUT_VISEE&lt;=36),IF(OR(MID(SITUA_VISEE,1,1)="a",MID(SITUA_VISEE,1,1)="b",MID(SITUA_VISEE,1,1)="c"),REFERENCEMENT_FACADE[[#This Row],[≤ 36 m (a à c)]],REFERENCEMENT_FACADE[[#This Row],[≤ 36 m (d)]]),
IF(AND(36&lt;HAUT_VISEE,HAUT_VISEE&lt;=40),IF(OR(MID(SITUA_VISEE,1,1)="a",MID(SITUA_VISEE,1,1)="b",MID(SITUA_VISEE,1,1)="c"),REFERENCEMENT_FACADE[[#This Row],[≤ 40 m (a à c)]],REFERENCEMENT_FACADE[[#This Row],[≤ 40 m (d)]]),
IF(AND(40&lt;HAUT_VISEE,HAUT_VISEE&lt;=50),IF(OR(MID(SITUA_VISEE,1,1)="a",MID(SITUA_VISEE,1,1)="b",MID(SITUA_VISEE,1,1)="c"),REFERENCEMENT_FACADE[[#This Row],[≤ 50 m (a à c)]],REFERENCEMENT_FACADE[[#This Row],[≤ 50 m (d)]])))))))))))</f>
        <v>Nb : Le critère de recherche par hauteur n'étant pas coché ou les données (hauteur ou situation) n'étant pas saisies, l'utilisateur est alerté qu'il peut exister des limites de hauteurs et des dispositions particulières données dans le référentiel technique du procédé qui ne sont pas affichées. 
Le logiciel peut les faire apparaitre, pour ce faire : 
 - la case de recherche en fonction de la hauteur doit être cochée ;
 - les données de hauteur ET de situation du bâtiment doivent être saisies.</v>
      </c>
      <c r="CN120" s="117">
        <f ca="1">REFERENCEMENT_FACADE[[#This Row],[VALIDITE]]</f>
        <v>1</v>
      </c>
      <c r="CO120" s="48">
        <f>IF(RECH_SUPPORT=TRUE,IF(MID(REFERENCEMENT_FACADE[[#This Row],[Colonne support visé]],1,3)="OUI",1,IF(OR(MID(REFERENCEMENT_FACADE[[#This Row],[Colonne support visé]],1,3)="non",MID(REFERENCEMENT_FACADE[[#This Row],[Colonne support visé]],1,2)="SO"),0,0)),1)</f>
        <v>1</v>
      </c>
      <c r="CP120" s="48">
        <f>IF(RECH_HAUTEUR=FALSE,1,IF(AND(MID(REFERENCEMENT_FACADE[[#This Row],[Colonne situation visé]],1,3)="oui",HAUT_VISEE&lt;=REFERENCEMENT_FACADE[[#This Row],[LIMITATION DE HAUTEUR DE FACADE]],HAUT_VISEE&lt;&gt;"",SITUA_VISEE&lt;&gt;""),1,IF(MID(REFERENCEMENT_FACADE[[#This Row],[Colonne situation visé]],1,3)="non",0,"ERREUR")))</f>
        <v>1</v>
      </c>
      <c r="CQ120" s="48">
        <f>IF(RECH_CATEGORIE=FALSE,1,IF(REFERENCEMENT_FACADE[[#This Row],[Colonne catégorie visée]]="ERREUR",0,IF(AND(RECH_CATEGORIE=TRUE,MATCH(VALUE(LEFT(REFERENCEMENT_FACADE[[#This Row],[Colonne zone visée]],1)),LISTE_ZONE_SISMIQUE,0)&gt;=MATCH(ZONE_SIS_VISEE,LISTE_ZONE_SISMIQUE,0),MATCH(REFERENCEMENT_FACADE[[#This Row],[Colonne catégorie visée]],LISTE_CATEGORIE_BATIMENT,0)&gt;=MATCH(CATEG_VISEE,LISTE_CATEGORIE_BATIMENT,0)),1,0)))</f>
        <v>1</v>
      </c>
      <c r="CR120" s="48">
        <f ca="1">IF(REFERENCEMENT_FACADE[[#This Row],[Eligibilité procédé]]&lt;&gt;0,COUNTIF(REFERENCEMENT_FACADE[Eligibilité procédé],"&lt;="&amp;REFERENCEMENT_FACADE[[#This Row],[Eligibilité procédé]])-COUNTIF(REFERENCEMENT_FACADE[Eligibilité procédé],"=0"),ROWS(REFERENCEMENT_FACADE[Ordre]))</f>
        <v>97</v>
      </c>
      <c r="CS120" s="48">
        <f ca="1">IF(COUNTIF((REFERENCEMENT_FACADE[[#This Row],[Validité]:[zone de simicité]]),"&lt;&gt;"&amp;"")=SUM(REFERENCEMENT_FACADE[[#This Row],[Validité]:[zone de simicité]]),ROW(REFERENCEMENT_FACADE[[#This Row],[zone de simicité]]),"")</f>
        <v>120</v>
      </c>
      <c r="CT120" s="48" t="str">
        <f>CONCATENATE(REFERENCEMENT_FACADE[[#This Row],[TYPE DE DOCUMENT DE REFERENCE]]," ",REFERENCEMENT_FACADE[[#This Row],[REF]]," du procédé ",REFERENCEMENT_FACADE[[#This Row],[NOM COMMERCIAL DU PROCEDE]]," : vise la pose sur : ",IF(MID(REFERENCEMENT_FACADE[[#This Row],[COB (NF DTU 31.2)]],1,3)="OUI","COB (NF DTU 31.2) ; ",""),IF(MID(REFERENCEMENT_FACADE[[#This Row],[CLT (Sous AT/DTA)]],1,3)="OUI","CLT (Sous AT/DTA)) ; ",""),IF(MID(REFERENCEMENT_FACADE[[#This Row],[FOB (NF DTU 31.4)]],1,3)="OUI","FOB (NF DTU 31.4) ; ",""),IF(MID(REFERENCEMENT_FACADE[[#This Row],[FOB (Sous AT/DTA/ATEx)]],1,3)="OUI","FOB (Sous AT/DTA/ATEx) ; ",""),"pour une hauteur max de ",REFERENCEMENT_FACADE[[#This Row],[LIMITATION DE HAUTEUR DE FACADE]],"m")</f>
        <v>Avis Technique 2.2/22-1835_V2 du procédé StoVentec S.C.M. revêtements collés sur support Bois : vise la pose sur : COB (NF DTU 31.2) ; CLT (Sous AT/DTA)) ; pour une hauteur max de 18m</v>
      </c>
    </row>
    <row r="121" spans="1:98" s="5" customFormat="1" ht="216" x14ac:dyDescent="0.3">
      <c r="A121" s="121">
        <v>44230</v>
      </c>
      <c r="B121" s="43" t="s">
        <v>118</v>
      </c>
      <c r="C121" s="125"/>
      <c r="D121" s="43" t="s">
        <v>131</v>
      </c>
      <c r="E121" s="43" t="s">
        <v>131</v>
      </c>
      <c r="F121" s="43" t="s">
        <v>130</v>
      </c>
      <c r="G121" s="44" t="s">
        <v>601</v>
      </c>
      <c r="H121" s="52" t="s">
        <v>27</v>
      </c>
      <c r="I121" s="53" t="s">
        <v>9</v>
      </c>
      <c r="J121" s="39" t="s">
        <v>10</v>
      </c>
      <c r="K121" s="39" t="s">
        <v>10</v>
      </c>
      <c r="L121" s="68" t="str">
        <f>IF(REFERENCEMENT_FACADE[[#This Row],[Charpente bois (NF DTU 31.1)]]="OUI","SO",IF(OR(REFERENCEMENT_FACADE[[#This Row],[FOB (Sous AT/DTA/ATEx)]]="OUI",REFERENCEMENT_FACADE[[#This Row],[FOB (NF DTU 31.4)]]="OUI"),"OUI","SO"))</f>
        <v>SO</v>
      </c>
      <c r="M121" s="54" t="s">
        <v>9</v>
      </c>
      <c r="N121" s="42" t="s">
        <v>9</v>
      </c>
      <c r="O121" s="43" t="s">
        <v>9</v>
      </c>
      <c r="P121" s="43" t="s">
        <v>9</v>
      </c>
      <c r="Q121" s="43" t="s">
        <v>10</v>
      </c>
      <c r="R121" s="43" t="s">
        <v>10</v>
      </c>
      <c r="S121" s="43" t="s">
        <v>10</v>
      </c>
      <c r="T121" s="43" t="s">
        <v>10</v>
      </c>
      <c r="U121" s="43" t="s">
        <v>10</v>
      </c>
      <c r="V121" s="43" t="s">
        <v>10</v>
      </c>
      <c r="W121" s="44" t="s">
        <v>10</v>
      </c>
      <c r="X121" s="45" t="s">
        <v>9</v>
      </c>
      <c r="Y121" s="43" t="s">
        <v>10</v>
      </c>
      <c r="Z121" s="43" t="s">
        <v>10</v>
      </c>
      <c r="AA121" s="43" t="s">
        <v>10</v>
      </c>
      <c r="AB121" s="43" t="s">
        <v>10</v>
      </c>
      <c r="AC121" s="43" t="s">
        <v>10</v>
      </c>
      <c r="AD121" s="43" t="s">
        <v>10</v>
      </c>
      <c r="AE121" s="43" t="s">
        <v>10</v>
      </c>
      <c r="AF121" s="43" t="s">
        <v>10</v>
      </c>
      <c r="AG121" s="44" t="s">
        <v>10</v>
      </c>
      <c r="AH121" s="163"/>
      <c r="AI121" s="164"/>
      <c r="AJ121" s="120" t="s">
        <v>1726</v>
      </c>
      <c r="AK121" s="120" t="s">
        <v>1726</v>
      </c>
      <c r="AL121" s="120" t="s">
        <v>1726</v>
      </c>
      <c r="AM121" s="41"/>
      <c r="AN121" s="41"/>
      <c r="AO121" s="41"/>
      <c r="AP121" s="41"/>
      <c r="AQ121" s="41"/>
      <c r="AR121" s="41"/>
      <c r="AS121" s="41"/>
      <c r="AT121" s="120" t="s">
        <v>1726</v>
      </c>
      <c r="AU121" s="41"/>
      <c r="AV121" s="41"/>
      <c r="AW121" s="41"/>
      <c r="AX121" s="41"/>
      <c r="AY121" s="41"/>
      <c r="AZ121" s="41"/>
      <c r="BA121" s="41"/>
      <c r="BB121" s="41"/>
      <c r="BC121" s="41"/>
      <c r="BD121" s="84" t="s">
        <v>1408</v>
      </c>
      <c r="BE121" s="42">
        <v>4</v>
      </c>
      <c r="BF121" s="43">
        <v>2</v>
      </c>
      <c r="BG121" s="43">
        <v>1</v>
      </c>
      <c r="BH121" s="43">
        <v>1</v>
      </c>
      <c r="BI121" s="84"/>
      <c r="BJ121" s="40" t="s">
        <v>1394</v>
      </c>
      <c r="BK121" s="158" t="s">
        <v>679</v>
      </c>
      <c r="BL121" s="42">
        <v>0</v>
      </c>
      <c r="BM121" s="43" t="s">
        <v>25</v>
      </c>
      <c r="BN121" s="43" t="s">
        <v>63</v>
      </c>
      <c r="BO121" s="43" t="s">
        <v>200</v>
      </c>
      <c r="BP121" s="81">
        <v>43866</v>
      </c>
      <c r="BQ121" s="81">
        <v>44098</v>
      </c>
      <c r="BR121" s="81">
        <v>45838</v>
      </c>
      <c r="BS121" s="123">
        <f ca="1">+(REFERENCEMENT_FACADE[[#This Row],[AVIS LIMITE AU / VALIDITE]]&gt;=TODAY())*1</f>
        <v>1</v>
      </c>
      <c r="BT121" s="43" t="s">
        <v>9</v>
      </c>
      <c r="BU121" s="43" t="str">
        <f ca="1">IF(REFERENCEMENT_FACADE[[#This Row],[ -&gt; AT/DTA : Sur liste verte C2p (OUI/NON)
-&gt; ATex (Avis favorable / Avis défavorable)
-&gt; Autre : SO]]&lt;&gt;"",IF(AND(OR(REFERENCEMENT_FACADE[[#This Row],[ -&gt; AT/DTA : Sur liste verte C2p (OUI/NON)
-&gt; ATex (Avis favorable / Avis défavorable)
-&gt; Autre : SO]]="OUI",REFERENCEMENT_FACADE[[#This Row],[ -&gt; AT/DTA : Sur liste verte C2p (OUI/NON)
-&gt; ATex (Avis favorable / Avis défavorable)
-&gt; Autre : SO]]="FAVORABLE",REFERENCEMENT_FACADE[[#This Row],[ -&gt; AT/DTA : Sur liste verte C2p (OUI/NON)
-&gt; ATex (Avis favorable / Avis défavorable)
-&gt; Autre : SO]]="SO
(DTU)",REFERENCEMENT_FACADE[[#This Row],[ -&gt; AT/DTA : Sur liste verte C2p (OUI/NON)
-&gt; ATex (Avis favorable / Avis défavorable)
-&gt; Autre : SO]]="SO 
(RECO -RAGE)",REFERENCEMENT_FACADE[[#This Row],[ -&gt; AT/DTA : Sur liste verte C2p (OUI/NON)
-&gt; ATex (Avis favorable / Avis défavorable)
-&gt; Autre : SO]]="OUI AVEC UN SUIVI DU RETOUR D'EXPERIENCE",
REFERENCEMENT_FACADE[[#This Row],[ -&gt; AT/DTA : Sur liste verte C2p (OUI/NON)
-&gt; ATex (Avis favorable / Avis défavorable)
-&gt; Autre : SO]]="SO 
(RP)"),REFERENCEMENT_FACADE[[#This Row],[VALIDITE]]=1),"TC",IF(REFERENCEMENT_FACADE[[#This Row],[VALIDITE]]=0,"TNC"&amp;CHAR(10)&amp;"(L'évaluation technique n'est plus valide)",IF(REFERENCEMENT_FACADE[[#This Row],[TYPE DE DOCUMENT DE REFERENCE]]="Appréciation Technique de Transition","TNC"&amp;CHAR(10)&amp;"(Les Appréciations Techniques de Transition ne sont pas reconnues en technique courante)",IF(REFERENCEMENT_FACADE[[#This Row],[ -&gt; AT/DTA : Sur liste verte C2p (OUI/NON)
-&gt; ATex (Avis favorable / Avis défavorable)
-&gt; Autre : SO]]="NON (EVALUATION RECENTE)","TNC"&amp;CHAR(10)&amp;"(Non sur liste verte de la C2p à date de référencement / EVALUATION RECENTE)","TNC"&amp;CHAR(10)&amp;"(N'est pas sur liste verte de la C2p à date du référencement)")))))</f>
        <v>TC</v>
      </c>
      <c r="BV121" s="44" t="s">
        <v>840</v>
      </c>
      <c r="BW121" s="42"/>
      <c r="BX121" s="43"/>
      <c r="BY121" s="44"/>
      <c r="BZ121" s="58" t="s">
        <v>657</v>
      </c>
      <c r="CA121" s="134" t="s">
        <v>564</v>
      </c>
      <c r="CB121" s="136"/>
      <c r="CC121" s="48" t="str">
        <f>IF(OR(REFERENCEMENT_FACADE[[#This Row],[TYPE DE DOCUMENT DE REFERENCE]]="Document Technique d'Application (DTA)",REFERENCEMENT_FACADE[[#This Row],[TYPE DE DOCUMENT DE REFERENCE]]="Avis Technique"),CONCATENATE("https://evaluation.cstb.fr/fr/avis-technique/detail/",SUBSTITUTE(REFERENCEMENT_FACADE[[#This Row],[REF]],"/","-"),"/"),IF(REFERENCEMENT_FACADE[[#This Row],[TYPE DE DOCUMENT DE REFERENCE]]=("Appréciation Technique d'Expérimentation (ATEx cas a)"),CONCATENATE("https://evaluation.cstb.fr/fr/appreciation-technique-expertise-atex/detail/",SUBSTITUTE(REFERENCEMENT_FACADE[[#This Row],[REF]],"_","-"),"/"),CONCATENATE("https://evaluation.cstb.fr/fr/appreciation-technique-transition-att/download/att-",SUBSTITUTE(SUBSTITUTE(REFERENCEMENT_FACADE[[#This Row],[REF]],"/","-"),"_","-"),"/")))</f>
        <v>https://evaluation.cstb.fr/fr/avis-technique/detail/2.2-15-1710_V2/</v>
      </c>
      <c r="CD121" s="48" t="s">
        <v>781</v>
      </c>
      <c r="CE121" s="48" t="str">
        <f>CONCATENATE(IF(REFERENCEMENT_FACADE[[#This Row],[Ancienne version]]=""," ",CONCATENATE(IF(OR(REFERENCEMENT_FACADE[[#This Row],[TYPE DE DOCUMENT DE REFERENCE]]="Avis Technique",REFERENCEMENT_FACADE[[#This Row],[TYPE DE DOCUMENT DE REFERENCE]]="ATEx"),"L'","Le "),REFERENCEMENT_FACADE[[#This Row],[TYPE DE DOCUMENT DE REFERENCE]]," n°",REFERENCEMENT_FACADE[[#This Row],[REF]]," annule et remplace ",IF(OR(REFERENCEMENT_FACADE[[#This Row],[TYPE DE DOCUMENT DE REFERENCE]]="Avis Technique",REFERENCEMENT_FACADE[[#This Row],[TYPE DE DOCUMENT DE REFERENCE]]="ATEx"),"l' ","le "),REFERENCEMENT_FACADE[[#This Row],[TYPE DE DOCUMENT DE REFERENCE]]," n° ",REFERENCEMENT_FACADE[[#This Row],[Ancienne version]])),
IF(AND(REFERENCEMENT_FACADE[[#This Row],[Ancienne version]]&lt;&gt;"",REFERENCEMENT_FACADE[[#This Row],[ -&gt; AT/DTA : Sur liste verte C2p (OUI/NON)
-&gt; ATex (Avis favorable / Avis défavorable)
-&gt; Autre : SO]]="OUI"),CHAR(10),""),
IF(REFERENCEMENT_FACADE[[#This Row],[ -&gt; AT/DTA : Sur liste verte C2p (OUI/NON)
-&gt; ATex (Avis favorable / Avis défavorable)
-&gt; Autre : SO]]="OUI","Sur liste verte de la C2p à la date du référencement",""))</f>
        <v>L'Avis technique n°2.2/15-1710_V2 annule et remplace l' Avis technique n° 2.2/15-1710_V1
Sur liste verte de la C2p à la date du référencement</v>
      </c>
      <c r="CF121" s="48" t="str">
        <f>IF((SUPP_VISE=LISTES!$Q$2),REFERENCEMENT_FACADE[[#This Row],[Charpente bois (NF DTU 31.1)]],
IF((SUPP_VISE=LISTES!$Q$3),REFERENCEMENT_FACADE[[#This Row],[COB (NF DTU 31.2)]],
IF((SUPP_VISE=LISTES!$Q$4),REFERENCEMENT_FACADE[[#This Row],[FOB (NF DTU 31.4)]],
IF((SUPP_VISE=LISTES!$Q$5),REFERENCEMENT_FACADE[[#This Row],[FOB (Sous AT/DTA/ATEx)]],
IF((SUPP_VISE=LISTES!$Q$6),REFERENCEMENT_FACADE[[#This Row],[FOB (NF DTU 31.4 et/ou Sous AT/DTA/Atex)]],
IF((SUPP_VISE=LISTES!$Q$7),REFERENCEMENT_FACADE[[#This Row],[CLT (Sous AT/DTA)]],"ERREUR"))))))</f>
        <v>ERREUR</v>
      </c>
      <c r="CG121" s="48" t="str">
        <f>IF((HAUT_VISEE&lt;=6),IF(OR(MID(SITUA_VISEE,1,1)="a",MID(SITUA_VISEE,1,1)="b",MID(SITUA_VISEE,1,1)="c"),REFERENCEMENT_FACADE[[#This Row],[≤ 6 m (situation a à c)]],REFERENCEMENT_FACADE[[#This Row],[≤ 6 m (situation d)]]),
IF(AND(6&lt;HAUT_VISEE,HAUT_VISEE&lt;=9),IF(OR(MID(SITUA_VISEE,1,1)="a",MID(SITUA_VISEE,1,1)="b",MID(SITUA_VISEE,1,1)="c"),REFERENCEMENT_FACADE[[#This Row],[≤ 9 m (situation a à c)]],REFERENCEMENT_FACADE[[#This Row],[≤ 9 m (situation d)]]),
IF(AND(9&lt;HAUT_VISEE,HAUT_VISEE&lt;=10),IF(OR(MID(SITUA_VISEE,1,1)="a",MID(SITUA_VISEE,1,1)="b",MID(SITUA_VISEE,1,1)="c"),REFERENCEMENT_FACADE[[#This Row],[≤ 10 m (situation a à c)]],REFERENCEMENT_FACADE[[#This Row],[≤ 10 m (situation d)]]),
IF(AND(10&lt;HAUT_VISEE,HAUT_VISEE&lt;=18),IF(OR(MID(SITUA_VISEE,1,1)="a",MID(SITUA_VISEE,1,1)="b",MID(SITUA_VISEE,1,1)="c"),REFERENCEMENT_FACADE[[#This Row],[≤ 15 m (situation a à c)]],REFERENCEMENT_FACADE[[#This Row],[≤ 15 m (situation d)]]),
IF(AND(10&lt;HAUT_VISEE,HAUT_VISEE&lt;=18),IF(OR(MID(SITUA_VISEE,1,1)="a",MID(SITUA_VISEE,1,1)="b",MID(SITUA_VISEE,1,1)="c"),REFERENCEMENT_FACADE[[#This Row],[≤ 18 m (situation a à c)]],REFERENCEMENT_FACADE[[#This Row],[≤ 18 m (situation d)]]),
IF(AND(18&lt;HAUT_VISEE,HAUT_VISEE&lt;=28),IF(OR(MID(SITUA_VISEE,1,1)="a",MID(SITUA_VISEE,1,1)="b",MID(SITUA_VISEE,1,1)="c"),REFERENCEMENT_FACADE[[#This Row],[≤ 28 m (situation a à c)]],REFERENCEMENT_FACADE[[#This Row],[≤ 28 m (situation d)]]),
IF(AND(28&lt;HAUT_VISEE,HAUT_VISEE&lt;=34),IF(OR(MID(SITUA_VISEE,1,1)="a",MID(SITUA_VISEE,1,1)="b",MID(SITUA_VISEE,1,1)="c"),REFERENCEMENT_FACADE[[#This Row],[≤ 34 m (situation a à c)]],REFERENCEMENT_FACADE[[#This Row],[≤ 34 m (situation d)]]),
IF(AND(34&lt;HAUT_VISEE,HAUT_VISEE&lt;=36),IF(OR(MID(SITUA_VISEE,1,1)="a",MID(SITUA_VISEE,1,1)="b",MID(SITUA_VISEE,1,1)="c"),REFERENCEMENT_FACADE[[#This Row],[≤ 36 m (situation a à c)]],REFERENCEMENT_FACADE[[#This Row],[≤ 36 m (situation d)]]),
IF(AND(36&lt;HAUT_VISEE,HAUT_VISEE&lt;=40),IF(OR(MID(SITUA_VISEE,1,1)="a",MID(SITUA_VISEE,1,1)="b",MID(SITUA_VISEE,1,1)="c"),REFERENCEMENT_FACADE[[#This Row],[≤ 40 m (situation a à c)]],REFERENCEMENT_FACADE[[#This Row],[≤ 40 m (situation d)]]),
IF(AND(40&lt;HAUT_VISEE,HAUT_VISEE&lt;=50),IF(OR(MID(SITUA_VISEE,1,1)="a",MID(SITUA_VISEE,1,1)="b",MID(SITUA_VISEE,1,1)="c"),REFERENCEMENT_FACADE[[#This Row],[≤ 50 m (situation a à c)]],REFERENCEMENT_FACADE[[#This Row],[≤ 50 m (situation d)]]),"ERREUR"))))))))))</f>
        <v>OUI</v>
      </c>
      <c r="CH121" s="48">
        <f>IF(MID(SITUA_VISEE,1,1)="d",
IF(MID(REFERENCEMENT_FACADE[[#This Row],[≤ 50 m (situation d)]],1,3)="OUI",50,IF(MID(REFERENCEMENT_FACADE[[#This Row],[≤ 40 m (situation d)]],1,3)="OUI",40,IF(MID(REFERENCEMENT_FACADE[[#This Row],[≤ 36 m (situation d)]],1,3)="OUI",36,IF(MID(REFERENCEMENT_FACADE[[#This Row],[≤ 34 m (situation d)]],1,3)="OUI",34,IF(MID(REFERENCEMENT_FACADE[[#This Row],[≤ 28 m (situation d)]],1,3)="OUI",28,IF(MID(REFERENCEMENT_FACADE[[#This Row],[≤ 18 m (situation d)]],1,3)="OUI",18,IF(MID(REFERENCEMENT_FACADE[[#This Row],[≤ 15 m (situation d)]],1,3)="OUI",15,IF(MID(REFERENCEMENT_FACADE[[#This Row],[≤ 10 m (situation d)]],1,3)="OUI",10,IF(MID(REFERENCEMENT_FACADE[[#This Row],[≤ 9 m (situation d)]],1,3)="OUI",9,IF(MID(REFERENCEMENT_FACADE[[#This Row],[≤ 6 m (situation d)]],1,3)="OUI",6,"")))))))))),
IF(MID(REFERENCEMENT_FACADE[[#This Row],[≤ 50 m (situation a à c)]],1,3)="OUI",50,IF(MID(REFERENCEMENT_FACADE[[#This Row],[≤ 40 m (situation a à c)]],1,3)="OUI",40,IF(MID(REFERENCEMENT_FACADE[[#This Row],[≤ 36 m (situation a à c)]],1,3)="OUI",36,IF(MID(REFERENCEMENT_FACADE[[#This Row],[≤ 34 m (situation a à c)]],1,3)="OUI",34,IF(MID(REFERENCEMENT_FACADE[[#This Row],[≤ 28 m (situation a à c)]],1,3)="OUI",28,IF(MID(REFERENCEMENT_FACADE[[#This Row],[≤ 18 m (situation a à c)]],1,3)="OUI",18,IF(MID(REFERENCEMENT_FACADE[[#This Row],[≤ 15 m (situation a à c)]],1,3)="OUI",15,IF(MID(REFERENCEMENT_FACADE[[#This Row],[≤ 10 m (situation a à c)]],1,3)="OUI",10,IF(MID(REFERENCEMENT_FACADE[[#This Row],[≤ 9 m (situation a à c)]],1,3)="OUI",9,IF(MID(REFERENCEMENT_FACADE[[#This Row],[≤ 6 m (situation a à c)]],1,3)="OUI",6,"")))))))))))</f>
        <v>10</v>
      </c>
      <c r="CI121" s="48" t="str">
        <f>IF(RECH_CATEGORIE=TRUE,IF((CATEG_VISEE=LISTES!$O$2),REFERENCEMENT_FACADE[[#This Row],[I]],
IF((CATEG_VISEE=LISTES!$O$3),REFERENCEMENT_FACADE[[#This Row],[II]],
IF((CATEG_VISEE=LISTES!$O$4),REFERENCEMENT_FACADE[[#This Row],[III]],
IF((CATEG_VISEE=LISTES!$O$5),REFERENCEMENT_FACADE[[#This Row],[IV]],"ERREUR")))),
REFERENCEMENT_FACADE[[#This Row],[I]]&amp;CHAR(10)&amp;REFERENCEMENT_FACADE[[#This Row],[II]]&amp;CHAR(10)&amp;REFERENCEMENT_FACADE[[#This Row],[III]]&amp;CHAR(10)&amp;REFERENCEMENT_FACADE[[#This Row],[IV]])</f>
        <v>4
2
1
1</v>
      </c>
      <c r="CJ121" s="48" t="str">
        <f>IF(RECH_CATEGORIE=TRUE,IF(OR(REFERENCEMENT_FACADE[[#This Row],[I]]="NC",REFERENCEMENT_FACADE[[#This Row],[II]]="NC",REFERENCEMENT_FACADE[[#This Row],[III]]="NC",REFERENCEMENT_FACADE[[#This Row],[IV]]="NC"),"ERREUR",IF(MID(ZONE_SIS_VISEE,1,1)&lt;=MID(REFERENCEMENT_FACADE[[#This Row],[IV]],1,1),REFERENCEMENT_FACADE[[#Headers],[IV]],IF(MID(ZONE_SIS_VISEE,1,1)&lt;=MID(REFERENCEMENT_FACADE[[#This Row],[III]],1,1),REFERENCEMENT_FACADE[[#Headers],[III]],IF(MID(ZONE_SIS_VISEE,1,1)&lt;=MID(REFERENCEMENT_FACADE[[#This Row],[II]],1,1),REFERENCEMENT_FACADE[[#Headers],[II]],IF(MID(ZONE_SIS_VISEE,1,1)&lt;=MID(REFERENCEMENT_FACADE[[#This Row],[I]],1,1),REFERENCEMENT_FACADE[[#Headers],[I]],""))))),
REFERENCEMENT_FACADE[[#Headers],[I]]&amp;CHAR(10)&amp;REFERENCEMENT_FACADE[[#Headers],[II]]&amp;CHAR(10)&amp;REFERENCEMENT_FACADE[[#Headers],[III]]&amp;CHAR(10)&amp;REFERENCEMENT_FACADE[[#Headers],[IV]])</f>
        <v>I
II
III
IV</v>
      </c>
      <c r="CK121" s="48" t="str">
        <f>CONCATENATE(IF(MID(REFERENCEMENT_FACADE[[#This Row],[Charpente bois (NF DTU 31.1)]],1,3)="oui",LISTES!$Q$2,""),IF(AND(MID(REFERENCEMENT_FACADE[[#This Row],[COB (NF DTU 31.2)]],1,3)="oui",MID(REFERENCEMENT_FACADE[[#This Row],[Charpente bois (NF DTU 31.1)]],1,3)="oui")," / ",""),IF(MID(REFERENCEMENT_FACADE[[#This Row],[COB (NF DTU 31.2)]],1,3)="oui",LISTES!$Q$3,""),IF(OR(AND(MID(REFERENCEMENT_FACADE[[#This Row],[COB (NF DTU 31.2)]],1,3)="oui",MID(REFERENCEMENT_FACADE[[#This Row],[FOB (NF DTU 31.4)]],1,3)="oui"),AND(MID(REFERENCEMENT_FACADE[[#This Row],[COB (NF DTU 31.2)]],1,3)="oui",MID(REFERENCEMENT_FACADE[[#This Row],[CLT (Sous AT/DTA)]],1,3)="oui"))," / ",""),IF(MID(REFERENCEMENT_FACADE[[#This Row],[FOB (NF DTU 31.4)]],1,3)="oui",LISTES!$Q$4,""),IF(AND(MID(REFERENCEMENT_FACADE[[#This Row],[CLT (Sous AT/DTA)]],1,3)="oui",MID(REFERENCEMENT_FACADE[[#This Row],[FOB (NF DTU 31.4)]],1,3)="oui")," / ",""),IF(MID(REFERENCEMENT_FACADE[[#This Row],[CLT (Sous AT/DTA)]],1,3)="oui",LISTES!$Q$7,IF(MID(REFERENCEMENT_FACADE[[#This Row],[FOB (Sous AT/DTA/ATEx)]],1,3)="oui",LISTES!$Q$5,"")))</f>
        <v>COB (NF DTU 31.2) / CLT (Sous AT/DTA)</v>
      </c>
      <c r="CL121" s="48" t="str">
        <f>IF(AND(RECH_HAUTEUR=TRUE,HAUT_VISEE&lt;&gt;"",SITUA_VISEE&lt;&gt;""),IF(MID(SITUA_VISEE,1,1)="d",
IF(MID(REFERENCEMENT_FACADE[[#This Row],[≤ 50 m (situation d)]],1,3)="OUI","≤ 50 m",IF(MID(REFERENCEMENT_FACADE[[#This Row],[≤ 40 m (situation d)]],1,3)="OUI","≤ 40 m",IF(MID(REFERENCEMENT_FACADE[[#This Row],[≤ 36 m (situation d)]],1,3)="OUI","≤ 36 m",IF(MID(REFERENCEMENT_FACADE[[#This Row],[≤ 34 m (situation d)]],1,3)="OUI","≤ 34 m",IF(MID(REFERENCEMENT_FACADE[[#This Row],[≤ 28 m (situation d)]],1,3)="OUI","≤ 28 m",IF(MID(REFERENCEMENT_FACADE[[#This Row],[≤ 18 m (situation d)]],1,3)="OUI","≤ 18 m",IF(MID(REFERENCEMENT_FACADE[[#This Row],[≤ 15 m (situation d)]],1,3)="OUI","≤ 15 m",IF(MID(REFERENCEMENT_FACADE[[#This Row],[≤ 10 m (situation d)]],1,3)="OUI","≤ 10 m",IF(MID(REFERENCEMENT_FACADE[[#This Row],[≤ 9 m (situation d)]],1,3)="OUI","≤ 9 m",IF(MID(REFERENCEMENT_FACADE[[#This Row],[≤ 6 m (situation d)]],1,3)="OUI","≤ 6 m","")))))))))),
IF(MID(REFERENCEMENT_FACADE[[#This Row],[≤ 50 m (situation a à c)]],1,3)="OUI","≤ 50 m",IF(MID(REFERENCEMENT_FACADE[[#This Row],[≤ 40 m (situation a à c)]],1,3)="OUI","≤ 40 m",IF(MID(REFERENCEMENT_FACADE[[#This Row],[≤ 36 m (situation a à c)]],1,3)="OUI","≤ 36 m",IF(MID(REFERENCEMENT_FACADE[[#This Row],[≤ 34 m (situation a à c)]],1,3)="OUI","≤ 34 m",IF(MID(REFERENCEMENT_FACADE[[#This Row],[≤ 28 m (situation a à c)]],1,3)="OUI","≤ 28 m",IF(MID(REFERENCEMENT_FACADE[[#This Row],[≤ 18 m (situation a à c)]],1,3)="OUI","≤ 18 m",IF(MID(REFERENCEMENT_FACADE[[#This Row],[≤ 15 m (situation a à c)]],1,3)="OUI","≤ 15 m",IF(MID(REFERENCEMENT_FACADE[[#This Row],[≤ 10 m (situation a à c)]],1,3)="OUI","≤ 10 m",IF(MID(REFERENCEMENT_FACADE[[#This Row],[≤ 9 m (situation a à c)]],1,3)="OUI","≤ 9 m",IF(MID(REFERENCEMENT_FACADE[[#This Row],[≤ 6 m (situation a à c)]],1,3)="OUI","≤ 6 m",""))))))))))),
CONCATENATE(IF(MID(REFERENCEMENT_FACADE[[#This Row],[≤ 50 m (situation a à c)]],1,3)="OUI","(Situation a à c) h≤ 50 m"&amp;CHAR(10),IF(MID(REFERENCEMENT_FACADE[[#This Row],[≤ 40 m (situation a à c)]],1,3)="OUI","(Situation a à c) h≤ 40 m"&amp;CHAR(10),IF(MID(REFERENCEMENT_FACADE[[#This Row],[≤ 36 m (situation a à c)]],1,3)="OUI","(Situation a à c) h≤ 36 m"&amp;CHAR(10),IF(MID(REFERENCEMENT_FACADE[[#This Row],[≤ 34 m (situation a à c)]],1,3)="OUI","(Situation a à c) h≤ 34 m"&amp;CHAR(10),IF(MID(REFERENCEMENT_FACADE[[#This Row],[≤ 28 m (situation a à c)]],1,3)="OUI","(Situation a à c) h≤ 28 m"&amp;CHAR(10),IF(MID(REFERENCEMENT_FACADE[[#This Row],[≤ 18 m (situation a à c)]],1,3)="OUI","(Situation a à c) h≤ 18 m"&amp;CHAR(10),IF(MID(REFERENCEMENT_FACADE[[#This Row],[≤ 15 m (situation a à c)]],1,3)="OUI","(Situation a à c) h≤ 15 m"&amp;CHAR(10),IF(MID(REFERENCEMENT_FACADE[[#This Row],[≤ 10 m (situation a à c)]],1,3)="OUI","(Situation a à c) h≤ 10 m"&amp;CHAR(10),IF(MID(REFERENCEMENT_FACADE[[#This Row],[≤ 9 m (situation a à c)]],1,3)="OUI","(Situation a à c) h≤ 9 m"&amp;CHAR(10),IF(MID(REFERENCEMENT_FACADE[[#This Row],[≤ 6 m (situation a à c)]],1,3)="OUI","(Situation a à c) h≤ 6 m"&amp;CHAR(10),"")))))))))),IF(MID(REFERENCEMENT_FACADE[[#This Row],[≤ 50 m (situation d)]],1,3)="OUI","(Situation d) h≤ 50 m",IF(MID(REFERENCEMENT_FACADE[[#This Row],[≤ 40 m (situation d)]],1,3)="OUI","(Situation d) h≤ 40 m",IF(MID(REFERENCEMENT_FACADE[[#This Row],[≤ 36 m (situation d)]],1,3)="OUI","(Situation d) h≤ 36 m",IF(MID(REFERENCEMENT_FACADE[[#This Row],[≤ 34 m (situation d)]],1,3)="OUI","(Situation d) h≤ 34 m",IF(MID(REFERENCEMENT_FACADE[[#This Row],[≤ 28 m (situation d)]],1,3)="OUI","(Situation d) h≤ 28 m",IF(MID(REFERENCEMENT_FACADE[[#This Row],[≤ 18 m (situation d)]],1,3)="OUI","(Situation d) h≤ 18 m",IF(MID(REFERENCEMENT_FACADE[[#This Row],[≤ 15 m (situation d)]],1,3)="OUI","(Situation d) h≤ 15 m",IF(MID(REFERENCEMENT_FACADE[[#This Row],[≤ 10 m (situation d)]],1,3)="OUI","(Situation d) h≤ 10 m",IF(MID(REFERENCEMENT_FACADE[[#This Row],[≤ 9 m (situation d)]],1,3)="OUI","(Situation d) h≤ 9 m",IF(MID(REFERENCEMENT_FACADE[[#This Row],[≤ 6 m (situation d)]],1,3)="OUI","(Situation d) h≤ 6 m",""))))))))))))</f>
        <v>(Situation a à c) h≤ 10 m
(Situation d) h≤ 6 m</v>
      </c>
      <c r="CM121" s="48" t="str">
        <f>IF(OR(RECH_HAUTEUR=FALSE,HAUT_VISEE="",SITUA_VISEE=""),REFERENCEMENT_FACADE[[#This Row],[Cas où rien n''est sélectionné en hauteur]],
IF((HAUT_VISEE&lt;=6),IF(OR(MID(SITUA_VISEE,1,1)="a",MID(SITUA_VISEE,1,1)="b",MID(SITUA_VISEE,1,1)="c"),REFERENCEMENT_FACADE[[#This Row],[≤ 6 m (a à c)]],REFERENCEMENT_FACADE[[#This Row],[≤ 6 m (d)]]),
IF(AND(6&lt;HAUT_VISEE,HAUT_VISEE&lt;=9),IF(OR(MID(SITUA_VISEE,1,1)="a",MID(SITUA_VISEE,1,1)="b",MID(SITUA_VISEE,1,1)="c"),REFERENCEMENT_FACADE[[#This Row],[≤ 9 m (a à c)]],REFERENCEMENT_FACADE[[#This Row],[≤ 9 m (d)]]),
IF(AND(9&lt;HAUT_VISEE,HAUT_VISEE&lt;=10),IF(OR(MID(SITUA_VISEE,1,1)="a",MID(SITUA_VISEE,1,1)="b",MID(SITUA_VISEE,1,1)="c"),REFERENCEMENT_FACADE[[#This Row],[≤ 10 m (a à c)]],REFERENCEMENT_FACADE[[#This Row],[≤ 10 m (d)]]),
IF(AND(10&lt;HAUT_VISEE,HAUT_VISEE&lt;=18),IF(OR(MID(SITUA_VISEE,1,1)="a",MID(SITUA_VISEE,1,1)="b",MID(SITUA_VISEE,1,1)="c"),REFERENCEMENT_FACADE[[#This Row],[≤ 18 m (a à c)]],REFERENCEMENT_FACADE[[#This Row],[≤ 18 m (d)]]),
IF(AND(18&lt;HAUT_VISEE,HAUT_VISEE&lt;=28),IF(OR(MID(SITUA_VISEE,1,1)="a",MID(SITUA_VISEE,1,1)="b",MID(SITUA_VISEE,1,1)="c"),REFERENCEMENT_FACADE[[#This Row],[≤ 28 m (a à c)]],REFERENCEMENT_FACADE[[#This Row],[≤ 28 m (d)]]),
IF(AND(28&lt;HAUT_VISEE,HAUT_VISEE&lt;=34),IF(OR(MID(SITUA_VISEE,1,1)="a",MID(SITUA_VISEE,1,1)="b",MID(SITUA_VISEE,1,1)="c"),REFERENCEMENT_FACADE[[#This Row],[≤ 34 m (a à c)]],REFERENCEMENT_FACADE[[#This Row],[≤ 34 m (d)]]),
IF(AND(34&lt;HAUT_VISEE,HAUT_VISEE&lt;=36),IF(OR(MID(SITUA_VISEE,1,1)="a",MID(SITUA_VISEE,1,1)="b",MID(SITUA_VISEE,1,1)="c"),REFERENCEMENT_FACADE[[#This Row],[≤ 36 m (a à c)]],REFERENCEMENT_FACADE[[#This Row],[≤ 36 m (d)]]),
IF(AND(36&lt;HAUT_VISEE,HAUT_VISEE&lt;=40),IF(OR(MID(SITUA_VISEE,1,1)="a",MID(SITUA_VISEE,1,1)="b",MID(SITUA_VISEE,1,1)="c"),REFERENCEMENT_FACADE[[#This Row],[≤ 40 m (a à c)]],REFERENCEMENT_FACADE[[#This Row],[≤ 40 m (d)]]),
IF(AND(40&lt;HAUT_VISEE,HAUT_VISEE&lt;=50),IF(OR(MID(SITUA_VISEE,1,1)="a",MID(SITUA_VISEE,1,1)="b",MID(SITUA_VISEE,1,1)="c"),REFERENCEMENT_FACADE[[#This Row],[≤ 50 m (a à c)]],REFERENCEMENT_FACADE[[#This Row],[≤ 50 m (d)]])))))))))))</f>
        <v>Nb : Le critère de recherche par hauteur n'étant pas coché ou les données (hauteur ou situation) n'étant pas saisies, l'utilisateur est alerté qu'il peut exister des limites de hauteurs et des dispositions particulières données dans le référentiel technique du procédé qui ne sont pas affichées. 
Le logiciel peut les faire apparaitre, pour ce faire : 
 - la case de recherche en fonction de la hauteur doit être cochée ;
 - les données de hauteur ET de situation du bâtiment doivent être saisies.</v>
      </c>
      <c r="CN121" s="117">
        <f ca="1">REFERENCEMENT_FACADE[[#This Row],[VALIDITE]]</f>
        <v>1</v>
      </c>
      <c r="CO121" s="48">
        <f>IF(RECH_SUPPORT=TRUE,IF(MID(REFERENCEMENT_FACADE[[#This Row],[Colonne support visé]],1,3)="OUI",1,IF(OR(MID(REFERENCEMENT_FACADE[[#This Row],[Colonne support visé]],1,3)="non",MID(REFERENCEMENT_FACADE[[#This Row],[Colonne support visé]],1,2)="SO"),0,0)),1)</f>
        <v>1</v>
      </c>
      <c r="CP121" s="48">
        <f>IF(RECH_HAUTEUR=FALSE,1,IF(AND(MID(REFERENCEMENT_FACADE[[#This Row],[Colonne situation visé]],1,3)="oui",HAUT_VISEE&lt;=REFERENCEMENT_FACADE[[#This Row],[LIMITATION DE HAUTEUR DE FACADE]],HAUT_VISEE&lt;&gt;"",SITUA_VISEE&lt;&gt;""),1,IF(MID(REFERENCEMENT_FACADE[[#This Row],[Colonne situation visé]],1,3)="non",0,"ERREUR")))</f>
        <v>1</v>
      </c>
      <c r="CQ121" s="48">
        <f>IF(RECH_CATEGORIE=FALSE,1,IF(REFERENCEMENT_FACADE[[#This Row],[Colonne catégorie visée]]="ERREUR",0,IF(AND(RECH_CATEGORIE=TRUE,MATCH(VALUE(LEFT(REFERENCEMENT_FACADE[[#This Row],[Colonne zone visée]],1)),LISTE_ZONE_SISMIQUE,0)&gt;=MATCH(ZONE_SIS_VISEE,LISTE_ZONE_SISMIQUE,0),MATCH(REFERENCEMENT_FACADE[[#This Row],[Colonne catégorie visée]],LISTE_CATEGORIE_BATIMENT,0)&gt;=MATCH(CATEG_VISEE,LISTE_CATEGORIE_BATIMENT,0)),1,0)))</f>
        <v>1</v>
      </c>
      <c r="CR121" s="48">
        <f ca="1">IF(REFERENCEMENT_FACADE[[#This Row],[Eligibilité procédé]]&lt;&gt;0,COUNTIF(REFERENCEMENT_FACADE[Eligibilité procédé],"&lt;="&amp;REFERENCEMENT_FACADE[[#This Row],[Eligibilité procédé]])-COUNTIF(REFERENCEMENT_FACADE[Eligibilité procédé],"=0"),ROWS(REFERENCEMENT_FACADE[Ordre]))</f>
        <v>98</v>
      </c>
      <c r="CS121" s="48">
        <f ca="1">IF(COUNTIF((REFERENCEMENT_FACADE[[#This Row],[Validité]:[zone de simicité]]),"&lt;&gt;"&amp;"")=SUM(REFERENCEMENT_FACADE[[#This Row],[Validité]:[zone de simicité]]),ROW(REFERENCEMENT_FACADE[[#This Row],[zone de simicité]]),"")</f>
        <v>121</v>
      </c>
      <c r="CT121" s="48" t="str">
        <f>CONCATENATE(REFERENCEMENT_FACADE[[#This Row],[TYPE DE DOCUMENT DE REFERENCE]]," ",REFERENCEMENT_FACADE[[#This Row],[REF]]," du procédé ",REFERENCEMENT_FACADE[[#This Row],[NOM COMMERCIAL DU PROCEDE]]," : vise la pose sur : ",IF(MID(REFERENCEMENT_FACADE[[#This Row],[COB (NF DTU 31.2)]],1,3)="OUI","COB (NF DTU 31.2) ; ",""),IF(MID(REFERENCEMENT_FACADE[[#This Row],[CLT (Sous AT/DTA)]],1,3)="OUI","CLT (Sous AT/DTA)) ; ",""),IF(MID(REFERENCEMENT_FACADE[[#This Row],[FOB (NF DTU 31.4)]],1,3)="OUI","FOB (NF DTU 31.4) ; ",""),IF(MID(REFERENCEMENT_FACADE[[#This Row],[FOB (Sous AT/DTA/ATEx)]],1,3)="OUI","FOB (Sous AT/DTA/ATEx) ; ",""),"pour une hauteur max de ",REFERENCEMENT_FACADE[[#This Row],[LIMITATION DE HAUTEUR DE FACADE]],"m")</f>
        <v>Avis technique 2.2/15-1710_V2 du procédé StoVentec Glass Système à fixations invisibles : vise la pose sur : COB (NF DTU 31.2) ; CLT (Sous AT/DTA)) ; pour une hauteur max de 10m</v>
      </c>
    </row>
    <row r="122" spans="1:98" s="5" customFormat="1" ht="244.8" x14ac:dyDescent="0.3">
      <c r="A122" s="141">
        <v>45085</v>
      </c>
      <c r="B122" s="43" t="s">
        <v>116</v>
      </c>
      <c r="C122" s="125" t="s">
        <v>1570</v>
      </c>
      <c r="D122" s="43" t="s">
        <v>299</v>
      </c>
      <c r="E122" s="43" t="s">
        <v>1421</v>
      </c>
      <c r="F122" s="43" t="s">
        <v>1048</v>
      </c>
      <c r="G122" s="44" t="s">
        <v>1517</v>
      </c>
      <c r="H122" s="52" t="s">
        <v>27</v>
      </c>
      <c r="I122" s="82" t="s">
        <v>9</v>
      </c>
      <c r="J122" s="39" t="s">
        <v>10</v>
      </c>
      <c r="K122" s="39" t="s">
        <v>10</v>
      </c>
      <c r="L122" s="68" t="str">
        <f>IF(REFERENCEMENT_FACADE[[#This Row],[Charpente bois (NF DTU 31.1)]]="OUI","SO",IF(OR(REFERENCEMENT_FACADE[[#This Row],[FOB (Sous AT/DTA/ATEx)]]="OUI",REFERENCEMENT_FACADE[[#This Row],[FOB (NF DTU 31.4)]]="OUI"),"OUI","SO"))</f>
        <v>SO</v>
      </c>
      <c r="M122" s="65" t="s">
        <v>9</v>
      </c>
      <c r="N122" s="42" t="s">
        <v>9</v>
      </c>
      <c r="O122" s="43" t="s">
        <v>9</v>
      </c>
      <c r="P122" s="43" t="s">
        <v>9</v>
      </c>
      <c r="Q122" s="43" t="s">
        <v>357</v>
      </c>
      <c r="R122" s="43" t="s">
        <v>357</v>
      </c>
      <c r="S122" s="43" t="s">
        <v>10</v>
      </c>
      <c r="T122" s="43" t="s">
        <v>10</v>
      </c>
      <c r="U122" s="43" t="s">
        <v>10</v>
      </c>
      <c r="V122" s="43" t="s">
        <v>10</v>
      </c>
      <c r="W122" s="44" t="s">
        <v>10</v>
      </c>
      <c r="X122" s="45" t="s">
        <v>9</v>
      </c>
      <c r="Y122" s="43" t="s">
        <v>9</v>
      </c>
      <c r="Z122" s="43" t="s">
        <v>9</v>
      </c>
      <c r="AA122" s="43" t="s">
        <v>10</v>
      </c>
      <c r="AB122" s="43" t="s">
        <v>10</v>
      </c>
      <c r="AC122" s="43" t="s">
        <v>10</v>
      </c>
      <c r="AD122" s="43" t="s">
        <v>10</v>
      </c>
      <c r="AE122" s="43" t="s">
        <v>10</v>
      </c>
      <c r="AF122" s="43" t="s">
        <v>10</v>
      </c>
      <c r="AG122" s="44" t="s">
        <v>10</v>
      </c>
      <c r="AH122" s="163" t="s">
        <v>1049</v>
      </c>
      <c r="AI122" s="164"/>
      <c r="AJ122" s="120" t="s">
        <v>1726</v>
      </c>
      <c r="AK122" s="120" t="s">
        <v>1726</v>
      </c>
      <c r="AL122" s="120" t="s">
        <v>1726</v>
      </c>
      <c r="AM122" s="120" t="s">
        <v>1750</v>
      </c>
      <c r="AN122" s="120" t="s">
        <v>1750</v>
      </c>
      <c r="AO122" s="41"/>
      <c r="AP122" s="41"/>
      <c r="AQ122" s="41"/>
      <c r="AR122" s="41"/>
      <c r="AS122" s="41"/>
      <c r="AT122" s="120" t="s">
        <v>1726</v>
      </c>
      <c r="AU122" s="120" t="s">
        <v>1726</v>
      </c>
      <c r="AV122" s="120" t="s">
        <v>1726</v>
      </c>
      <c r="AW122" s="41"/>
      <c r="AX122" s="41"/>
      <c r="AY122" s="41"/>
      <c r="AZ122" s="41"/>
      <c r="BA122" s="41"/>
      <c r="BB122" s="41"/>
      <c r="BC122" s="41"/>
      <c r="BD122" s="84" t="s">
        <v>1408</v>
      </c>
      <c r="BE122" s="42">
        <v>4</v>
      </c>
      <c r="BF122" s="43">
        <v>2</v>
      </c>
      <c r="BG122" s="43">
        <v>1</v>
      </c>
      <c r="BH122" s="43">
        <v>1</v>
      </c>
      <c r="BI122" s="84"/>
      <c r="BJ122" s="40" t="s">
        <v>1394</v>
      </c>
      <c r="BK122" s="158"/>
      <c r="BL122" s="42">
        <v>0</v>
      </c>
      <c r="BM122" s="43" t="s">
        <v>1047</v>
      </c>
      <c r="BN122" s="43" t="s">
        <v>505</v>
      </c>
      <c r="BO122" s="43" t="s">
        <v>962</v>
      </c>
      <c r="BP122" s="81"/>
      <c r="BQ122" s="81">
        <v>44859</v>
      </c>
      <c r="BR122" s="81">
        <v>45961</v>
      </c>
      <c r="BS122" s="123">
        <f ca="1">+(REFERENCEMENT_FACADE[[#This Row],[AVIS LIMITE AU / VALIDITE]]&gt;=TODAY())*1</f>
        <v>1</v>
      </c>
      <c r="BT122" s="81" t="s">
        <v>28</v>
      </c>
      <c r="BU122" s="43" t="str">
        <f ca="1">IF(REFERENCEMENT_FACADE[[#This Row],[ -&gt; AT/DTA : Sur liste verte C2p (OUI/NON)
-&gt; ATex (Avis favorable / Avis défavorable)
-&gt; Autre : SO]]&lt;&gt;"",IF(AND(OR(REFERENCEMENT_FACADE[[#This Row],[ -&gt; AT/DTA : Sur liste verte C2p (OUI/NON)
-&gt; ATex (Avis favorable / Avis défavorable)
-&gt; Autre : SO]]="OUI",REFERENCEMENT_FACADE[[#This Row],[ -&gt; AT/DTA : Sur liste verte C2p (OUI/NON)
-&gt; ATex (Avis favorable / Avis défavorable)
-&gt; Autre : SO]]="FAVORABLE",REFERENCEMENT_FACADE[[#This Row],[ -&gt; AT/DTA : Sur liste verte C2p (OUI/NON)
-&gt; ATex (Avis favorable / Avis défavorable)
-&gt; Autre : SO]]="SO
(DTU)",REFERENCEMENT_FACADE[[#This Row],[ -&gt; AT/DTA : Sur liste verte C2p (OUI/NON)
-&gt; ATex (Avis favorable / Avis défavorable)
-&gt; Autre : SO]]="SO 
(RECO -RAGE)",REFERENCEMENT_FACADE[[#This Row],[ -&gt; AT/DTA : Sur liste verte C2p (OUI/NON)
-&gt; ATex (Avis favorable / Avis défavorable)
-&gt; Autre : SO]]="OUI AVEC UN SUIVI DU RETOUR D'EXPERIENCE",
REFERENCEMENT_FACADE[[#This Row],[ -&gt; AT/DTA : Sur liste verte C2p (OUI/NON)
-&gt; ATex (Avis favorable / Avis défavorable)
-&gt; Autre : SO]]="SO 
(RP)"),REFERENCEMENT_FACADE[[#This Row],[VALIDITE]]=1),"TC",IF(REFERENCEMENT_FACADE[[#This Row],[VALIDITE]]=0,"TNC"&amp;CHAR(10)&amp;"(L'évaluation technique n'est plus valide)",IF(REFERENCEMENT_FACADE[[#This Row],[TYPE DE DOCUMENT DE REFERENCE]]="Appréciation Technique de Transition","TNC"&amp;CHAR(10)&amp;"(Les Appréciations Techniques de Transition ne sont pas reconnues en technique courante)",IF(REFERENCEMENT_FACADE[[#This Row],[ -&gt; AT/DTA : Sur liste verte C2p (OUI/NON)
-&gt; ATex (Avis favorable / Avis défavorable)
-&gt; Autre : SO]]="NON (EVALUATION RECENTE)","TNC"&amp;CHAR(10)&amp;"(Non sur liste verte de la C2p à date de référencement / EVALUATION RECENTE)","TNC"&amp;CHAR(10)&amp;"(N'est pas sur liste verte de la C2p à date du référencement)")))))</f>
        <v>TC</v>
      </c>
      <c r="BV122" s="44" t="s">
        <v>1380</v>
      </c>
      <c r="BW122" s="42"/>
      <c r="BX122" s="43"/>
      <c r="BY122" s="44"/>
      <c r="BZ122" s="58"/>
      <c r="CA122" s="134" t="s">
        <v>1075</v>
      </c>
      <c r="CB122" s="140"/>
      <c r="CC122" s="48" t="str">
        <f>IF(OR(REFERENCEMENT_FACADE[[#This Row],[TYPE DE DOCUMENT DE REFERENCE]]="Document Technique d'Application (DTA)",REFERENCEMENT_FACADE[[#This Row],[TYPE DE DOCUMENT DE REFERENCE]]="Avis Technique"),CONCATENATE("https://evaluation.cstb.fr/fr/avis-technique/detail/",SUBSTITUTE(REFERENCEMENT_FACADE[[#This Row],[REF]],"/","-"),"/"),IF(REFERENCEMENT_FACADE[[#This Row],[TYPE DE DOCUMENT DE REFERENCE]]=("Appréciation Technique d'Expérimentation (ATEx cas a)"),CONCATENATE("https://evaluation.cstb.fr/fr/appreciation-technique-expertise-atex/detail/",SUBSTITUTE(REFERENCEMENT_FACADE[[#This Row],[REF]],"_","-"),"/"),CONCATENATE("https://evaluation.cstb.fr/fr/appreciation-technique-transition-att/download/att-",SUBSTITUTE(SUBSTITUTE(REFERENCEMENT_FACADE[[#This Row],[REF]],"/","-"),"_","-"),"/")))</f>
        <v>https://evaluation.cstb.fr/fr/appreciation-technique-expertise-atex/detail/3096-v1/</v>
      </c>
      <c r="CD122" s="48"/>
      <c r="CE122" s="48" t="str">
        <f>CONCATENATE(IF(REFERENCEMENT_FACADE[[#This Row],[Ancienne version]]=""," ",CONCATENATE(IF(OR(REFERENCEMENT_FACADE[[#This Row],[TYPE DE DOCUMENT DE REFERENCE]]="Avis Technique",REFERENCEMENT_FACADE[[#This Row],[TYPE DE DOCUMENT DE REFERENCE]]="ATEx"),"L'","Le "),REFERENCEMENT_FACADE[[#This Row],[TYPE DE DOCUMENT DE REFERENCE]]," n°",REFERENCEMENT_FACADE[[#This Row],[REF]]," annule et remplace ",IF(OR(REFERENCEMENT_FACADE[[#This Row],[TYPE DE DOCUMENT DE REFERENCE]]="Avis Technique",REFERENCEMENT_FACADE[[#This Row],[TYPE DE DOCUMENT DE REFERENCE]]="ATEx"),"l' ","le "),REFERENCEMENT_FACADE[[#This Row],[TYPE DE DOCUMENT DE REFERENCE]]," n° ",REFERENCEMENT_FACADE[[#This Row],[Ancienne version]])),
IF(AND(REFERENCEMENT_FACADE[[#This Row],[Ancienne version]]&lt;&gt;"",REFERENCEMENT_FACADE[[#This Row],[ -&gt; AT/DTA : Sur liste verte C2p (OUI/NON)
-&gt; ATex (Avis favorable / Avis défavorable)
-&gt; Autre : SO]]="OUI"),CHAR(10),""),
IF(REFERENCEMENT_FACADE[[#This Row],[ -&gt; AT/DTA : Sur liste verte C2p (OUI/NON)
-&gt; ATex (Avis favorable / Avis défavorable)
-&gt; Autre : SO]]="OUI","Sur liste verte de la C2p à la date du référencement",""))</f>
        <v xml:space="preserve"> </v>
      </c>
      <c r="CF122" s="48" t="str">
        <f>IF((SUPP_VISE=LISTES!$Q$2),REFERENCEMENT_FACADE[[#This Row],[Charpente bois (NF DTU 31.1)]],
IF((SUPP_VISE=LISTES!$Q$3),REFERENCEMENT_FACADE[[#This Row],[COB (NF DTU 31.2)]],
IF((SUPP_VISE=LISTES!$Q$4),REFERENCEMENT_FACADE[[#This Row],[FOB (NF DTU 31.4)]],
IF((SUPP_VISE=LISTES!$Q$5),REFERENCEMENT_FACADE[[#This Row],[FOB (Sous AT/DTA/ATEx)]],
IF((SUPP_VISE=LISTES!$Q$6),REFERENCEMENT_FACADE[[#This Row],[FOB (NF DTU 31.4 et/ou Sous AT/DTA/Atex)]],
IF((SUPP_VISE=LISTES!$Q$7),REFERENCEMENT_FACADE[[#This Row],[CLT (Sous AT/DTA)]],"ERREUR"))))))</f>
        <v>ERREUR</v>
      </c>
      <c r="CG122" s="48" t="str">
        <f>IF((HAUT_VISEE&lt;=6),IF(OR(MID(SITUA_VISEE,1,1)="a",MID(SITUA_VISEE,1,1)="b",MID(SITUA_VISEE,1,1)="c"),REFERENCEMENT_FACADE[[#This Row],[≤ 6 m (situation a à c)]],REFERENCEMENT_FACADE[[#This Row],[≤ 6 m (situation d)]]),
IF(AND(6&lt;HAUT_VISEE,HAUT_VISEE&lt;=9),IF(OR(MID(SITUA_VISEE,1,1)="a",MID(SITUA_VISEE,1,1)="b",MID(SITUA_VISEE,1,1)="c"),REFERENCEMENT_FACADE[[#This Row],[≤ 9 m (situation a à c)]],REFERENCEMENT_FACADE[[#This Row],[≤ 9 m (situation d)]]),
IF(AND(9&lt;HAUT_VISEE,HAUT_VISEE&lt;=10),IF(OR(MID(SITUA_VISEE,1,1)="a",MID(SITUA_VISEE,1,1)="b",MID(SITUA_VISEE,1,1)="c"),REFERENCEMENT_FACADE[[#This Row],[≤ 10 m (situation a à c)]],REFERENCEMENT_FACADE[[#This Row],[≤ 10 m (situation d)]]),
IF(AND(10&lt;HAUT_VISEE,HAUT_VISEE&lt;=18),IF(OR(MID(SITUA_VISEE,1,1)="a",MID(SITUA_VISEE,1,1)="b",MID(SITUA_VISEE,1,1)="c"),REFERENCEMENT_FACADE[[#This Row],[≤ 15 m (situation a à c)]],REFERENCEMENT_FACADE[[#This Row],[≤ 15 m (situation d)]]),
IF(AND(10&lt;HAUT_VISEE,HAUT_VISEE&lt;=18),IF(OR(MID(SITUA_VISEE,1,1)="a",MID(SITUA_VISEE,1,1)="b",MID(SITUA_VISEE,1,1)="c"),REFERENCEMENT_FACADE[[#This Row],[≤ 18 m (situation a à c)]],REFERENCEMENT_FACADE[[#This Row],[≤ 18 m (situation d)]]),
IF(AND(18&lt;HAUT_VISEE,HAUT_VISEE&lt;=28),IF(OR(MID(SITUA_VISEE,1,1)="a",MID(SITUA_VISEE,1,1)="b",MID(SITUA_VISEE,1,1)="c"),REFERENCEMENT_FACADE[[#This Row],[≤ 28 m (situation a à c)]],REFERENCEMENT_FACADE[[#This Row],[≤ 28 m (situation d)]]),
IF(AND(28&lt;HAUT_VISEE,HAUT_VISEE&lt;=34),IF(OR(MID(SITUA_VISEE,1,1)="a",MID(SITUA_VISEE,1,1)="b",MID(SITUA_VISEE,1,1)="c"),REFERENCEMENT_FACADE[[#This Row],[≤ 34 m (situation a à c)]],REFERENCEMENT_FACADE[[#This Row],[≤ 34 m (situation d)]]),
IF(AND(34&lt;HAUT_VISEE,HAUT_VISEE&lt;=36),IF(OR(MID(SITUA_VISEE,1,1)="a",MID(SITUA_VISEE,1,1)="b",MID(SITUA_VISEE,1,1)="c"),REFERENCEMENT_FACADE[[#This Row],[≤ 36 m (situation a à c)]],REFERENCEMENT_FACADE[[#This Row],[≤ 36 m (situation d)]]),
IF(AND(36&lt;HAUT_VISEE,HAUT_VISEE&lt;=40),IF(OR(MID(SITUA_VISEE,1,1)="a",MID(SITUA_VISEE,1,1)="b",MID(SITUA_VISEE,1,1)="c"),REFERENCEMENT_FACADE[[#This Row],[≤ 40 m (situation a à c)]],REFERENCEMENT_FACADE[[#This Row],[≤ 40 m (situation d)]]),
IF(AND(40&lt;HAUT_VISEE,HAUT_VISEE&lt;=50),IF(OR(MID(SITUA_VISEE,1,1)="a",MID(SITUA_VISEE,1,1)="b",MID(SITUA_VISEE,1,1)="c"),REFERENCEMENT_FACADE[[#This Row],[≤ 50 m (situation a à c)]],REFERENCEMENT_FACADE[[#This Row],[≤ 50 m (situation d)]]),"ERREUR"))))))))))</f>
        <v>OUI</v>
      </c>
      <c r="CH122" s="48">
        <f>IF(MID(SITUA_VISEE,1,1)="d",
IF(MID(REFERENCEMENT_FACADE[[#This Row],[≤ 50 m (situation d)]],1,3)="OUI",50,IF(MID(REFERENCEMENT_FACADE[[#This Row],[≤ 40 m (situation d)]],1,3)="OUI",40,IF(MID(REFERENCEMENT_FACADE[[#This Row],[≤ 36 m (situation d)]],1,3)="OUI",36,IF(MID(REFERENCEMENT_FACADE[[#This Row],[≤ 34 m (situation d)]],1,3)="OUI",34,IF(MID(REFERENCEMENT_FACADE[[#This Row],[≤ 28 m (situation d)]],1,3)="OUI",28,IF(MID(REFERENCEMENT_FACADE[[#This Row],[≤ 18 m (situation d)]],1,3)="OUI",18,IF(MID(REFERENCEMENT_FACADE[[#This Row],[≤ 15 m (situation d)]],1,3)="OUI",15,IF(MID(REFERENCEMENT_FACADE[[#This Row],[≤ 10 m (situation d)]],1,3)="OUI",10,IF(MID(REFERENCEMENT_FACADE[[#This Row],[≤ 9 m (situation d)]],1,3)="OUI",9,IF(MID(REFERENCEMENT_FACADE[[#This Row],[≤ 6 m (situation d)]],1,3)="OUI",6,"")))))))))),
IF(MID(REFERENCEMENT_FACADE[[#This Row],[≤ 50 m (situation a à c)]],1,3)="OUI",50,IF(MID(REFERENCEMENT_FACADE[[#This Row],[≤ 40 m (situation a à c)]],1,3)="OUI",40,IF(MID(REFERENCEMENT_FACADE[[#This Row],[≤ 36 m (situation a à c)]],1,3)="OUI",36,IF(MID(REFERENCEMENT_FACADE[[#This Row],[≤ 34 m (situation a à c)]],1,3)="OUI",34,IF(MID(REFERENCEMENT_FACADE[[#This Row],[≤ 28 m (situation a à c)]],1,3)="OUI",28,IF(MID(REFERENCEMENT_FACADE[[#This Row],[≤ 18 m (situation a à c)]],1,3)="OUI",18,IF(MID(REFERENCEMENT_FACADE[[#This Row],[≤ 15 m (situation a à c)]],1,3)="OUI",15,IF(MID(REFERENCEMENT_FACADE[[#This Row],[≤ 10 m (situation a à c)]],1,3)="OUI",10,IF(MID(REFERENCEMENT_FACADE[[#This Row],[≤ 9 m (situation a à c)]],1,3)="OUI",9,IF(MID(REFERENCEMENT_FACADE[[#This Row],[≤ 6 m (situation a à c)]],1,3)="OUI",6,"")))))))))))</f>
        <v>18</v>
      </c>
      <c r="CI122" s="48" t="str">
        <f>IF(RECH_CATEGORIE=TRUE,IF((CATEG_VISEE=LISTES!$O$2),REFERENCEMENT_FACADE[[#This Row],[I]],
IF((CATEG_VISEE=LISTES!$O$3),REFERENCEMENT_FACADE[[#This Row],[II]],
IF((CATEG_VISEE=LISTES!$O$4),REFERENCEMENT_FACADE[[#This Row],[III]],
IF((CATEG_VISEE=LISTES!$O$5),REFERENCEMENT_FACADE[[#This Row],[IV]],"ERREUR")))),
REFERENCEMENT_FACADE[[#This Row],[I]]&amp;CHAR(10)&amp;REFERENCEMENT_FACADE[[#This Row],[II]]&amp;CHAR(10)&amp;REFERENCEMENT_FACADE[[#This Row],[III]]&amp;CHAR(10)&amp;REFERENCEMENT_FACADE[[#This Row],[IV]])</f>
        <v>4
2
1
1</v>
      </c>
      <c r="CJ122" s="48" t="str">
        <f>IF(RECH_CATEGORIE=TRUE,IF(OR(REFERENCEMENT_FACADE[[#This Row],[I]]="NC",REFERENCEMENT_FACADE[[#This Row],[II]]="NC",REFERENCEMENT_FACADE[[#This Row],[III]]="NC",REFERENCEMENT_FACADE[[#This Row],[IV]]="NC"),"ERREUR",IF(MID(ZONE_SIS_VISEE,1,1)&lt;=MID(REFERENCEMENT_FACADE[[#This Row],[IV]],1,1),REFERENCEMENT_FACADE[[#Headers],[IV]],IF(MID(ZONE_SIS_VISEE,1,1)&lt;=MID(REFERENCEMENT_FACADE[[#This Row],[III]],1,1),REFERENCEMENT_FACADE[[#Headers],[III]],IF(MID(ZONE_SIS_VISEE,1,1)&lt;=MID(REFERENCEMENT_FACADE[[#This Row],[II]],1,1),REFERENCEMENT_FACADE[[#Headers],[II]],IF(MID(ZONE_SIS_VISEE,1,1)&lt;=MID(REFERENCEMENT_FACADE[[#This Row],[I]],1,1),REFERENCEMENT_FACADE[[#Headers],[I]],""))))),
REFERENCEMENT_FACADE[[#Headers],[I]]&amp;CHAR(10)&amp;REFERENCEMENT_FACADE[[#Headers],[II]]&amp;CHAR(10)&amp;REFERENCEMENT_FACADE[[#Headers],[III]]&amp;CHAR(10)&amp;REFERENCEMENT_FACADE[[#Headers],[IV]])</f>
        <v>I
II
III
IV</v>
      </c>
      <c r="CK122" s="48" t="str">
        <f>CONCATENATE(IF(MID(REFERENCEMENT_FACADE[[#This Row],[Charpente bois (NF DTU 31.1)]],1,3)="oui",LISTES!$Q$2,""),IF(AND(MID(REFERENCEMENT_FACADE[[#This Row],[COB (NF DTU 31.2)]],1,3)="oui",MID(REFERENCEMENT_FACADE[[#This Row],[Charpente bois (NF DTU 31.1)]],1,3)="oui")," / ",""),IF(MID(REFERENCEMENT_FACADE[[#This Row],[COB (NF DTU 31.2)]],1,3)="oui",LISTES!$Q$3,""),IF(OR(AND(MID(REFERENCEMENT_FACADE[[#This Row],[COB (NF DTU 31.2)]],1,3)="oui",MID(REFERENCEMENT_FACADE[[#This Row],[FOB (NF DTU 31.4)]],1,3)="oui"),AND(MID(REFERENCEMENT_FACADE[[#This Row],[COB (NF DTU 31.2)]],1,3)="oui",MID(REFERENCEMENT_FACADE[[#This Row],[CLT (Sous AT/DTA)]],1,3)="oui"))," / ",""),IF(MID(REFERENCEMENT_FACADE[[#This Row],[FOB (NF DTU 31.4)]],1,3)="oui",LISTES!$Q$4,""),IF(AND(MID(REFERENCEMENT_FACADE[[#This Row],[CLT (Sous AT/DTA)]],1,3)="oui",MID(REFERENCEMENT_FACADE[[#This Row],[FOB (NF DTU 31.4)]],1,3)="oui")," / ",""),IF(MID(REFERENCEMENT_FACADE[[#This Row],[CLT (Sous AT/DTA)]],1,3)="oui",LISTES!$Q$7,IF(MID(REFERENCEMENT_FACADE[[#This Row],[FOB (Sous AT/DTA/ATEx)]],1,3)="oui",LISTES!$Q$5,"")))</f>
        <v>COB (NF DTU 31.2) / CLT (Sous AT/DTA)</v>
      </c>
      <c r="CL122" s="48" t="str">
        <f>IF(AND(RECH_HAUTEUR=TRUE,HAUT_VISEE&lt;&gt;"",SITUA_VISEE&lt;&gt;""),IF(MID(SITUA_VISEE,1,1)="d",
IF(MID(REFERENCEMENT_FACADE[[#This Row],[≤ 50 m (situation d)]],1,3)="OUI","≤ 50 m",IF(MID(REFERENCEMENT_FACADE[[#This Row],[≤ 40 m (situation d)]],1,3)="OUI","≤ 40 m",IF(MID(REFERENCEMENT_FACADE[[#This Row],[≤ 36 m (situation d)]],1,3)="OUI","≤ 36 m",IF(MID(REFERENCEMENT_FACADE[[#This Row],[≤ 34 m (situation d)]],1,3)="OUI","≤ 34 m",IF(MID(REFERENCEMENT_FACADE[[#This Row],[≤ 28 m (situation d)]],1,3)="OUI","≤ 28 m",IF(MID(REFERENCEMENT_FACADE[[#This Row],[≤ 18 m (situation d)]],1,3)="OUI","≤ 18 m",IF(MID(REFERENCEMENT_FACADE[[#This Row],[≤ 15 m (situation d)]],1,3)="OUI","≤ 15 m",IF(MID(REFERENCEMENT_FACADE[[#This Row],[≤ 10 m (situation d)]],1,3)="OUI","≤ 10 m",IF(MID(REFERENCEMENT_FACADE[[#This Row],[≤ 9 m (situation d)]],1,3)="OUI","≤ 9 m",IF(MID(REFERENCEMENT_FACADE[[#This Row],[≤ 6 m (situation d)]],1,3)="OUI","≤ 6 m","")))))))))),
IF(MID(REFERENCEMENT_FACADE[[#This Row],[≤ 50 m (situation a à c)]],1,3)="OUI","≤ 50 m",IF(MID(REFERENCEMENT_FACADE[[#This Row],[≤ 40 m (situation a à c)]],1,3)="OUI","≤ 40 m",IF(MID(REFERENCEMENT_FACADE[[#This Row],[≤ 36 m (situation a à c)]],1,3)="OUI","≤ 36 m",IF(MID(REFERENCEMENT_FACADE[[#This Row],[≤ 34 m (situation a à c)]],1,3)="OUI","≤ 34 m",IF(MID(REFERENCEMENT_FACADE[[#This Row],[≤ 28 m (situation a à c)]],1,3)="OUI","≤ 28 m",IF(MID(REFERENCEMENT_FACADE[[#This Row],[≤ 18 m (situation a à c)]],1,3)="OUI","≤ 18 m",IF(MID(REFERENCEMENT_FACADE[[#This Row],[≤ 15 m (situation a à c)]],1,3)="OUI","≤ 15 m",IF(MID(REFERENCEMENT_FACADE[[#This Row],[≤ 10 m (situation a à c)]],1,3)="OUI","≤ 10 m",IF(MID(REFERENCEMENT_FACADE[[#This Row],[≤ 9 m (situation a à c)]],1,3)="OUI","≤ 9 m",IF(MID(REFERENCEMENT_FACADE[[#This Row],[≤ 6 m (situation a à c)]],1,3)="OUI","≤ 6 m",""))))))))))),
CONCATENATE(IF(MID(REFERENCEMENT_FACADE[[#This Row],[≤ 50 m (situation a à c)]],1,3)="OUI","(Situation a à c) h≤ 50 m"&amp;CHAR(10),IF(MID(REFERENCEMENT_FACADE[[#This Row],[≤ 40 m (situation a à c)]],1,3)="OUI","(Situation a à c) h≤ 40 m"&amp;CHAR(10),IF(MID(REFERENCEMENT_FACADE[[#This Row],[≤ 36 m (situation a à c)]],1,3)="OUI","(Situation a à c) h≤ 36 m"&amp;CHAR(10),IF(MID(REFERENCEMENT_FACADE[[#This Row],[≤ 34 m (situation a à c)]],1,3)="OUI","(Situation a à c) h≤ 34 m"&amp;CHAR(10),IF(MID(REFERENCEMENT_FACADE[[#This Row],[≤ 28 m (situation a à c)]],1,3)="OUI","(Situation a à c) h≤ 28 m"&amp;CHAR(10),IF(MID(REFERENCEMENT_FACADE[[#This Row],[≤ 18 m (situation a à c)]],1,3)="OUI","(Situation a à c) h≤ 18 m"&amp;CHAR(10),IF(MID(REFERENCEMENT_FACADE[[#This Row],[≤ 15 m (situation a à c)]],1,3)="OUI","(Situation a à c) h≤ 15 m"&amp;CHAR(10),IF(MID(REFERENCEMENT_FACADE[[#This Row],[≤ 10 m (situation a à c)]],1,3)="OUI","(Situation a à c) h≤ 10 m"&amp;CHAR(10),IF(MID(REFERENCEMENT_FACADE[[#This Row],[≤ 9 m (situation a à c)]],1,3)="OUI","(Situation a à c) h≤ 9 m"&amp;CHAR(10),IF(MID(REFERENCEMENT_FACADE[[#This Row],[≤ 6 m (situation a à c)]],1,3)="OUI","(Situation a à c) h≤ 6 m"&amp;CHAR(10),"")))))))))),IF(MID(REFERENCEMENT_FACADE[[#This Row],[≤ 50 m (situation d)]],1,3)="OUI","(Situation d) h≤ 50 m",IF(MID(REFERENCEMENT_FACADE[[#This Row],[≤ 40 m (situation d)]],1,3)="OUI","(Situation d) h≤ 40 m",IF(MID(REFERENCEMENT_FACADE[[#This Row],[≤ 36 m (situation d)]],1,3)="OUI","(Situation d) h≤ 36 m",IF(MID(REFERENCEMENT_FACADE[[#This Row],[≤ 34 m (situation d)]],1,3)="OUI","(Situation d) h≤ 34 m",IF(MID(REFERENCEMENT_FACADE[[#This Row],[≤ 28 m (situation d)]],1,3)="OUI","(Situation d) h≤ 28 m",IF(MID(REFERENCEMENT_FACADE[[#This Row],[≤ 18 m (situation d)]],1,3)="OUI","(Situation d) h≤ 18 m",IF(MID(REFERENCEMENT_FACADE[[#This Row],[≤ 15 m (situation d)]],1,3)="OUI","(Situation d) h≤ 15 m",IF(MID(REFERENCEMENT_FACADE[[#This Row],[≤ 10 m (situation d)]],1,3)="OUI","(Situation d) h≤ 10 m",IF(MID(REFERENCEMENT_FACADE[[#This Row],[≤ 9 m (situation d)]],1,3)="OUI","(Situation d) h≤ 9 m",IF(MID(REFERENCEMENT_FACADE[[#This Row],[≤ 6 m (situation d)]],1,3)="OUI","(Situation d) h≤ 6 m",""))))))))))))</f>
        <v>(Situation a à c) h≤ 18 m
(Situation d) h≤ 10 m</v>
      </c>
      <c r="CM122" s="48" t="str">
        <f>IF(OR(RECH_HAUTEUR=FALSE,HAUT_VISEE="",SITUA_VISEE=""),REFERENCEMENT_FACADE[[#This Row],[Cas où rien n''est sélectionné en hauteur]],
IF((HAUT_VISEE&lt;=6),IF(OR(MID(SITUA_VISEE,1,1)="a",MID(SITUA_VISEE,1,1)="b",MID(SITUA_VISEE,1,1)="c"),REFERENCEMENT_FACADE[[#This Row],[≤ 6 m (a à c)]],REFERENCEMENT_FACADE[[#This Row],[≤ 6 m (d)]]),
IF(AND(6&lt;HAUT_VISEE,HAUT_VISEE&lt;=9),IF(OR(MID(SITUA_VISEE,1,1)="a",MID(SITUA_VISEE,1,1)="b",MID(SITUA_VISEE,1,1)="c"),REFERENCEMENT_FACADE[[#This Row],[≤ 9 m (a à c)]],REFERENCEMENT_FACADE[[#This Row],[≤ 9 m (d)]]),
IF(AND(9&lt;HAUT_VISEE,HAUT_VISEE&lt;=10),IF(OR(MID(SITUA_VISEE,1,1)="a",MID(SITUA_VISEE,1,1)="b",MID(SITUA_VISEE,1,1)="c"),REFERENCEMENT_FACADE[[#This Row],[≤ 10 m (a à c)]],REFERENCEMENT_FACADE[[#This Row],[≤ 10 m (d)]]),
IF(AND(10&lt;HAUT_VISEE,HAUT_VISEE&lt;=18),IF(OR(MID(SITUA_VISEE,1,1)="a",MID(SITUA_VISEE,1,1)="b",MID(SITUA_VISEE,1,1)="c"),REFERENCEMENT_FACADE[[#This Row],[≤ 18 m (a à c)]],REFERENCEMENT_FACADE[[#This Row],[≤ 18 m (d)]]),
IF(AND(18&lt;HAUT_VISEE,HAUT_VISEE&lt;=28),IF(OR(MID(SITUA_VISEE,1,1)="a",MID(SITUA_VISEE,1,1)="b",MID(SITUA_VISEE,1,1)="c"),REFERENCEMENT_FACADE[[#This Row],[≤ 28 m (a à c)]],REFERENCEMENT_FACADE[[#This Row],[≤ 28 m (d)]]),
IF(AND(28&lt;HAUT_VISEE,HAUT_VISEE&lt;=34),IF(OR(MID(SITUA_VISEE,1,1)="a",MID(SITUA_VISEE,1,1)="b",MID(SITUA_VISEE,1,1)="c"),REFERENCEMENT_FACADE[[#This Row],[≤ 34 m (a à c)]],REFERENCEMENT_FACADE[[#This Row],[≤ 34 m (d)]]),
IF(AND(34&lt;HAUT_VISEE,HAUT_VISEE&lt;=36),IF(OR(MID(SITUA_VISEE,1,1)="a",MID(SITUA_VISEE,1,1)="b",MID(SITUA_VISEE,1,1)="c"),REFERENCEMENT_FACADE[[#This Row],[≤ 36 m (a à c)]],REFERENCEMENT_FACADE[[#This Row],[≤ 36 m (d)]]),
IF(AND(36&lt;HAUT_VISEE,HAUT_VISEE&lt;=40),IF(OR(MID(SITUA_VISEE,1,1)="a",MID(SITUA_VISEE,1,1)="b",MID(SITUA_VISEE,1,1)="c"),REFERENCEMENT_FACADE[[#This Row],[≤ 40 m (a à c)]],REFERENCEMENT_FACADE[[#This Row],[≤ 40 m (d)]]),
IF(AND(40&lt;HAUT_VISEE,HAUT_VISEE&lt;=50),IF(OR(MID(SITUA_VISEE,1,1)="a",MID(SITUA_VISEE,1,1)="b",MID(SITUA_VISEE,1,1)="c"),REFERENCEMENT_FACADE[[#This Row],[≤ 50 m (a à c)]],REFERENCEMENT_FACADE[[#This Row],[≤ 50 m (d)]])))))))))))</f>
        <v>Nb : Le critère de recherche par hauteur n'étant pas coché ou les données (hauteur ou situation) n'étant pas saisies, l'utilisateur est alerté qu'il peut exister des limites de hauteurs et des dispositions particulières données dans le référentiel technique du procédé qui ne sont pas affichées. 
Le logiciel peut les faire apparaitre, pour ce faire : 
 - la case de recherche en fonction de la hauteur doit être cochée ;
 - les données de hauteur ET de situation du bâtiment doivent être saisies.</v>
      </c>
      <c r="CN122" s="117">
        <f ca="1">REFERENCEMENT_FACADE[[#This Row],[VALIDITE]]</f>
        <v>1</v>
      </c>
      <c r="CO122" s="48">
        <f>IF(RECH_SUPPORT=TRUE,IF(MID(REFERENCEMENT_FACADE[[#This Row],[Colonne support visé]],1,3)="OUI",1,IF(OR(MID(REFERENCEMENT_FACADE[[#This Row],[Colonne support visé]],1,3)="non",MID(REFERENCEMENT_FACADE[[#This Row],[Colonne support visé]],1,2)="SO"),0,0)),1)</f>
        <v>1</v>
      </c>
      <c r="CP122" s="48">
        <f>IF(RECH_HAUTEUR=FALSE,1,IF(AND(MID(REFERENCEMENT_FACADE[[#This Row],[Colonne situation visé]],1,3)="oui",HAUT_VISEE&lt;=REFERENCEMENT_FACADE[[#This Row],[LIMITATION DE HAUTEUR DE FACADE]],HAUT_VISEE&lt;&gt;"",SITUA_VISEE&lt;&gt;""),1,IF(MID(REFERENCEMENT_FACADE[[#This Row],[Colonne situation visé]],1,3)="non",0,"ERREUR")))</f>
        <v>1</v>
      </c>
      <c r="CQ122" s="48">
        <f>IF(RECH_CATEGORIE=FALSE,1,IF(REFERENCEMENT_FACADE[[#This Row],[Colonne catégorie visée]]="ERREUR",0,IF(AND(RECH_CATEGORIE=TRUE,MATCH(VALUE(LEFT(REFERENCEMENT_FACADE[[#This Row],[Colonne zone visée]],1)),LISTE_ZONE_SISMIQUE,0)&gt;=MATCH(ZONE_SIS_VISEE,LISTE_ZONE_SISMIQUE,0),MATCH(REFERENCEMENT_FACADE[[#This Row],[Colonne catégorie visée]],LISTE_CATEGORIE_BATIMENT,0)&gt;=MATCH(CATEG_VISEE,LISTE_CATEGORIE_BATIMENT,0)),1,0)))</f>
        <v>1</v>
      </c>
      <c r="CR122" s="48">
        <f ca="1">IF(REFERENCEMENT_FACADE[[#This Row],[Eligibilité procédé]]&lt;&gt;0,COUNTIF(REFERENCEMENT_FACADE[Eligibilité procédé],"&lt;="&amp;REFERENCEMENT_FACADE[[#This Row],[Eligibilité procédé]])-COUNTIF(REFERENCEMENT_FACADE[Eligibilité procédé],"=0"),ROWS(REFERENCEMENT_FACADE[Ordre]))</f>
        <v>99</v>
      </c>
      <c r="CS122" s="48">
        <f ca="1">IF(COUNTIF((REFERENCEMENT_FACADE[[#This Row],[Validité]:[zone de simicité]]),"&lt;&gt;"&amp;"")=SUM(REFERENCEMENT_FACADE[[#This Row],[Validité]:[zone de simicité]]),ROW(REFERENCEMENT_FACADE[[#This Row],[zone de simicité]]),"")</f>
        <v>122</v>
      </c>
      <c r="CT122" s="48" t="str">
        <f>CONCATENATE(REFERENCEMENT_FACADE[[#This Row],[TYPE DE DOCUMENT DE REFERENCE]]," ",REFERENCEMENT_FACADE[[#This Row],[REF]]," du procédé ",REFERENCEMENT_FACADE[[#This Row],[NOM COMMERCIAL DU PROCEDE]]," : vise la pose sur : ",IF(MID(REFERENCEMENT_FACADE[[#This Row],[COB (NF DTU 31.2)]],1,3)="OUI","COB (NF DTU 31.2) ; ",""),IF(MID(REFERENCEMENT_FACADE[[#This Row],[CLT (Sous AT/DTA)]],1,3)="OUI","CLT (Sous AT/DTA)) ; ",""),IF(MID(REFERENCEMENT_FACADE[[#This Row],[FOB (NF DTU 31.4)]],1,3)="OUI","FOB (NF DTU 31.4) ; ",""),IF(MID(REFERENCEMENT_FACADE[[#This Row],[FOB (Sous AT/DTA/ATEx)]],1,3)="OUI","FOB (Sous AT/DTA/ATEx) ; ",""),"pour une hauteur max de ",REFERENCEMENT_FACADE[[#This Row],[LIMITATION DE HAUTEUR DE FACADE]],"m")</f>
        <v>Appréciation Technique d'Expérimentation (ATEx cas a) 3096_v1 du procédé larcore® A2 - HideTech® PRO : vise la pose sur : COB (NF DTU 31.2) ; CLT (Sous AT/DTA)) ; pour une hauteur max de 18m</v>
      </c>
    </row>
    <row r="123" spans="1:98" s="5" customFormat="1" ht="216" x14ac:dyDescent="0.3">
      <c r="A123" s="141">
        <v>45049</v>
      </c>
      <c r="B123" s="79" t="s">
        <v>120</v>
      </c>
      <c r="C123" s="126" t="s">
        <v>1585</v>
      </c>
      <c r="D123" s="43" t="s">
        <v>299</v>
      </c>
      <c r="E123" s="43" t="s">
        <v>1421</v>
      </c>
      <c r="F123" s="43" t="s">
        <v>214</v>
      </c>
      <c r="G123" s="44" t="s">
        <v>214</v>
      </c>
      <c r="H123" s="52" t="s">
        <v>27</v>
      </c>
      <c r="I123" s="53" t="s">
        <v>9</v>
      </c>
      <c r="J123" s="39" t="s">
        <v>10</v>
      </c>
      <c r="K123" s="39" t="s">
        <v>10</v>
      </c>
      <c r="L123" s="68" t="str">
        <f>IF(REFERENCEMENT_FACADE[[#This Row],[Charpente bois (NF DTU 31.1)]]="OUI","SO",IF(OR(REFERENCEMENT_FACADE[[#This Row],[FOB (Sous AT/DTA/ATEx)]]="OUI",REFERENCEMENT_FACADE[[#This Row],[FOB (NF DTU 31.4)]]="OUI"),"OUI","SO"))</f>
        <v>SO</v>
      </c>
      <c r="M123" s="54" t="s">
        <v>9</v>
      </c>
      <c r="N123" s="42" t="s">
        <v>9</v>
      </c>
      <c r="O123" s="43" t="s">
        <v>9</v>
      </c>
      <c r="P123" s="43" t="s">
        <v>9</v>
      </c>
      <c r="Q123" s="43" t="s">
        <v>10</v>
      </c>
      <c r="R123" s="43" t="s">
        <v>10</v>
      </c>
      <c r="S123" s="43" t="s">
        <v>10</v>
      </c>
      <c r="T123" s="43" t="s">
        <v>10</v>
      </c>
      <c r="U123" s="43" t="s">
        <v>10</v>
      </c>
      <c r="V123" s="43" t="s">
        <v>10</v>
      </c>
      <c r="W123" s="44" t="s">
        <v>10</v>
      </c>
      <c r="X123" s="45" t="s">
        <v>9</v>
      </c>
      <c r="Y123" s="43" t="s">
        <v>10</v>
      </c>
      <c r="Z123" s="43" t="s">
        <v>10</v>
      </c>
      <c r="AA123" s="43" t="s">
        <v>10</v>
      </c>
      <c r="AB123" s="43" t="s">
        <v>10</v>
      </c>
      <c r="AC123" s="43" t="s">
        <v>10</v>
      </c>
      <c r="AD123" s="43" t="s">
        <v>10</v>
      </c>
      <c r="AE123" s="43" t="s">
        <v>10</v>
      </c>
      <c r="AF123" s="43" t="s">
        <v>10</v>
      </c>
      <c r="AG123" s="44" t="s">
        <v>10</v>
      </c>
      <c r="AH123" s="163"/>
      <c r="AI123" s="164"/>
      <c r="AJ123" s="120" t="s">
        <v>1726</v>
      </c>
      <c r="AK123" s="120" t="s">
        <v>1726</v>
      </c>
      <c r="AL123" s="120" t="s">
        <v>1726</v>
      </c>
      <c r="AM123" s="41"/>
      <c r="AN123" s="41"/>
      <c r="AO123" s="41"/>
      <c r="AP123" s="41"/>
      <c r="AQ123" s="41"/>
      <c r="AR123" s="41"/>
      <c r="AS123" s="41"/>
      <c r="AT123" s="120" t="s">
        <v>1726</v>
      </c>
      <c r="AU123" s="41"/>
      <c r="AV123" s="41"/>
      <c r="AW123" s="41"/>
      <c r="AX123" s="41"/>
      <c r="AY123" s="41"/>
      <c r="AZ123" s="41"/>
      <c r="BA123" s="41"/>
      <c r="BB123" s="41"/>
      <c r="BC123" s="41"/>
      <c r="BD123" s="84" t="s">
        <v>1408</v>
      </c>
      <c r="BE123" s="42">
        <v>4</v>
      </c>
      <c r="BF123" s="43">
        <v>2</v>
      </c>
      <c r="BG123" s="43">
        <v>1</v>
      </c>
      <c r="BH123" s="43">
        <v>1</v>
      </c>
      <c r="BI123" s="84"/>
      <c r="BJ123" s="40" t="s">
        <v>1394</v>
      </c>
      <c r="BK123" s="158" t="s">
        <v>672</v>
      </c>
      <c r="BL123" s="42">
        <v>0</v>
      </c>
      <c r="BM123" s="43" t="s">
        <v>214</v>
      </c>
      <c r="BN123" s="43" t="s">
        <v>12</v>
      </c>
      <c r="BO123" s="43" t="s">
        <v>587</v>
      </c>
      <c r="BP123" s="87">
        <v>45273</v>
      </c>
      <c r="BQ123" s="87">
        <v>45008</v>
      </c>
      <c r="BR123" s="87">
        <v>47208</v>
      </c>
      <c r="BS123" s="123">
        <f ca="1">+(REFERENCEMENT_FACADE[[#This Row],[AVIS LIMITE AU / VALIDITE]]&gt;=TODAY())*1</f>
        <v>1</v>
      </c>
      <c r="BT123" s="43" t="s">
        <v>9</v>
      </c>
      <c r="BU123" s="43" t="str">
        <f ca="1">IF(REFERENCEMENT_FACADE[[#This Row],[ -&gt; AT/DTA : Sur liste verte C2p (OUI/NON)
-&gt; ATex (Avis favorable / Avis défavorable)
-&gt; Autre : SO]]&lt;&gt;"",IF(AND(OR(REFERENCEMENT_FACADE[[#This Row],[ -&gt; AT/DTA : Sur liste verte C2p (OUI/NON)
-&gt; ATex (Avis favorable / Avis défavorable)
-&gt; Autre : SO]]="OUI",REFERENCEMENT_FACADE[[#This Row],[ -&gt; AT/DTA : Sur liste verte C2p (OUI/NON)
-&gt; ATex (Avis favorable / Avis défavorable)
-&gt; Autre : SO]]="FAVORABLE",REFERENCEMENT_FACADE[[#This Row],[ -&gt; AT/DTA : Sur liste verte C2p (OUI/NON)
-&gt; ATex (Avis favorable / Avis défavorable)
-&gt; Autre : SO]]="SO
(DTU)",REFERENCEMENT_FACADE[[#This Row],[ -&gt; AT/DTA : Sur liste verte C2p (OUI/NON)
-&gt; ATex (Avis favorable / Avis défavorable)
-&gt; Autre : SO]]="SO 
(RECO -RAGE)",REFERENCEMENT_FACADE[[#This Row],[ -&gt; AT/DTA : Sur liste verte C2p (OUI/NON)
-&gt; ATex (Avis favorable / Avis défavorable)
-&gt; Autre : SO]]="OUI AVEC UN SUIVI DU RETOUR D'EXPERIENCE",
REFERENCEMENT_FACADE[[#This Row],[ -&gt; AT/DTA : Sur liste verte C2p (OUI/NON)
-&gt; ATex (Avis favorable / Avis défavorable)
-&gt; Autre : SO]]="SO 
(RP)"),REFERENCEMENT_FACADE[[#This Row],[VALIDITE]]=1),"TC",IF(REFERENCEMENT_FACADE[[#This Row],[VALIDITE]]=0,"TNC"&amp;CHAR(10)&amp;"(L'évaluation technique n'est plus valide)",IF(REFERENCEMENT_FACADE[[#This Row],[TYPE DE DOCUMENT DE REFERENCE]]="Appréciation Technique de Transition","TNC"&amp;CHAR(10)&amp;"(Les Appréciations Techniques de Transition ne sont pas reconnues en technique courante)",IF(REFERENCEMENT_FACADE[[#This Row],[ -&gt; AT/DTA : Sur liste verte C2p (OUI/NON)
-&gt; ATex (Avis favorable / Avis défavorable)
-&gt; Autre : SO]]="NON (EVALUATION RECENTE)","TNC"&amp;CHAR(10)&amp;"(Non sur liste verte de la C2p à date de référencement / EVALUATION RECENTE)","TNC"&amp;CHAR(10)&amp;"(N'est pas sur liste verte de la C2p à date du référencement)")))))</f>
        <v>TC</v>
      </c>
      <c r="BV123" s="44" t="s">
        <v>1376</v>
      </c>
      <c r="BW123" s="42"/>
      <c r="BX123" s="43"/>
      <c r="BY123" s="44"/>
      <c r="BZ123" s="58" t="s">
        <v>657</v>
      </c>
      <c r="CA123" s="134" t="s">
        <v>644</v>
      </c>
      <c r="CB123" s="136"/>
      <c r="CC123" s="48" t="str">
        <f>IF(OR(REFERENCEMENT_FACADE[[#This Row],[TYPE DE DOCUMENT DE REFERENCE]]="Document Technique d'Application (DTA)",REFERENCEMENT_FACADE[[#This Row],[TYPE DE DOCUMENT DE REFERENCE]]="Avis Technique"),CONCATENATE("https://evaluation.cstb.fr/fr/avis-technique/detail/",SUBSTITUTE(REFERENCEMENT_FACADE[[#This Row],[REF]],"/","-"),"/"),IF(REFERENCEMENT_FACADE[[#This Row],[TYPE DE DOCUMENT DE REFERENCE]]=("Appréciation Technique d'Expérimentation (ATEx cas a)"),CONCATENATE("https://evaluation.cstb.fr/fr/appreciation-technique-expertise-atex/detail/",SUBSTITUTE(REFERENCEMENT_FACADE[[#This Row],[REF]],"_","-"),"/"),CONCATENATE("https://evaluation.cstb.fr/fr/appreciation-technique-transition-att/download/att-",SUBSTITUTE(SUBSTITUTE(REFERENCEMENT_FACADE[[#This Row],[REF]],"/","-"),"_","-"),"/")))</f>
        <v>https://evaluation.cstb.fr/fr/avis-technique/detail/2.2-13-1567_V5/</v>
      </c>
      <c r="CD123" s="48" t="s">
        <v>773</v>
      </c>
      <c r="CE123" s="48" t="str">
        <f>CONCATENATE(IF(REFERENCEMENT_FACADE[[#This Row],[Ancienne version]]=""," ",CONCATENATE(IF(OR(REFERENCEMENT_FACADE[[#This Row],[TYPE DE DOCUMENT DE REFERENCE]]="Avis Technique",REFERENCEMENT_FACADE[[#This Row],[TYPE DE DOCUMENT DE REFERENCE]]="ATEx"),"L'","Le "),REFERENCEMENT_FACADE[[#This Row],[TYPE DE DOCUMENT DE REFERENCE]]," n°",REFERENCEMENT_FACADE[[#This Row],[REF]]," annule et remplace ",IF(OR(REFERENCEMENT_FACADE[[#This Row],[TYPE DE DOCUMENT DE REFERENCE]]="Avis Technique",REFERENCEMENT_FACADE[[#This Row],[TYPE DE DOCUMENT DE REFERENCE]]="ATEx"),"l' ","le "),REFERENCEMENT_FACADE[[#This Row],[TYPE DE DOCUMENT DE REFERENCE]]," n° ",REFERENCEMENT_FACADE[[#This Row],[Ancienne version]])),
IF(AND(REFERENCEMENT_FACADE[[#This Row],[Ancienne version]]&lt;&gt;"",REFERENCEMENT_FACADE[[#This Row],[ -&gt; AT/DTA : Sur liste verte C2p (OUI/NON)
-&gt; ATex (Avis favorable / Avis défavorable)
-&gt; Autre : SO]]="OUI"),CHAR(10),""),
IF(REFERENCEMENT_FACADE[[#This Row],[ -&gt; AT/DTA : Sur liste verte C2p (OUI/NON)
-&gt; ATex (Avis favorable / Avis défavorable)
-&gt; Autre : SO]]="OUI","Sur liste verte de la C2p à la date du référencement",""))</f>
        <v>L'Avis Technique n°2.2/13-1567_V5 annule et remplace l' Avis Technique n° 2.2/13-1567_V4
Sur liste verte de la C2p à la date du référencement</v>
      </c>
      <c r="CF123" s="48" t="str">
        <f>IF((SUPP_VISE=LISTES!$Q$2),REFERENCEMENT_FACADE[[#This Row],[Charpente bois (NF DTU 31.1)]],
IF((SUPP_VISE=LISTES!$Q$3),REFERENCEMENT_FACADE[[#This Row],[COB (NF DTU 31.2)]],
IF((SUPP_VISE=LISTES!$Q$4),REFERENCEMENT_FACADE[[#This Row],[FOB (NF DTU 31.4)]],
IF((SUPP_VISE=LISTES!$Q$5),REFERENCEMENT_FACADE[[#This Row],[FOB (Sous AT/DTA/ATEx)]],
IF((SUPP_VISE=LISTES!$Q$6),REFERENCEMENT_FACADE[[#This Row],[FOB (NF DTU 31.4 et/ou Sous AT/DTA/Atex)]],
IF((SUPP_VISE=LISTES!$Q$7),REFERENCEMENT_FACADE[[#This Row],[CLT (Sous AT/DTA)]],"ERREUR"))))))</f>
        <v>ERREUR</v>
      </c>
      <c r="CG123" s="48" t="str">
        <f>IF((HAUT_VISEE&lt;=6),IF(OR(MID(SITUA_VISEE,1,1)="a",MID(SITUA_VISEE,1,1)="b",MID(SITUA_VISEE,1,1)="c"),REFERENCEMENT_FACADE[[#This Row],[≤ 6 m (situation a à c)]],REFERENCEMENT_FACADE[[#This Row],[≤ 6 m (situation d)]]),
IF(AND(6&lt;HAUT_VISEE,HAUT_VISEE&lt;=9),IF(OR(MID(SITUA_VISEE,1,1)="a",MID(SITUA_VISEE,1,1)="b",MID(SITUA_VISEE,1,1)="c"),REFERENCEMENT_FACADE[[#This Row],[≤ 9 m (situation a à c)]],REFERENCEMENT_FACADE[[#This Row],[≤ 9 m (situation d)]]),
IF(AND(9&lt;HAUT_VISEE,HAUT_VISEE&lt;=10),IF(OR(MID(SITUA_VISEE,1,1)="a",MID(SITUA_VISEE,1,1)="b",MID(SITUA_VISEE,1,1)="c"),REFERENCEMENT_FACADE[[#This Row],[≤ 10 m (situation a à c)]],REFERENCEMENT_FACADE[[#This Row],[≤ 10 m (situation d)]]),
IF(AND(10&lt;HAUT_VISEE,HAUT_VISEE&lt;=18),IF(OR(MID(SITUA_VISEE,1,1)="a",MID(SITUA_VISEE,1,1)="b",MID(SITUA_VISEE,1,1)="c"),REFERENCEMENT_FACADE[[#This Row],[≤ 15 m (situation a à c)]],REFERENCEMENT_FACADE[[#This Row],[≤ 15 m (situation d)]]),
IF(AND(10&lt;HAUT_VISEE,HAUT_VISEE&lt;=18),IF(OR(MID(SITUA_VISEE,1,1)="a",MID(SITUA_VISEE,1,1)="b",MID(SITUA_VISEE,1,1)="c"),REFERENCEMENT_FACADE[[#This Row],[≤ 18 m (situation a à c)]],REFERENCEMENT_FACADE[[#This Row],[≤ 18 m (situation d)]]),
IF(AND(18&lt;HAUT_VISEE,HAUT_VISEE&lt;=28),IF(OR(MID(SITUA_VISEE,1,1)="a",MID(SITUA_VISEE,1,1)="b",MID(SITUA_VISEE,1,1)="c"),REFERENCEMENT_FACADE[[#This Row],[≤ 28 m (situation a à c)]],REFERENCEMENT_FACADE[[#This Row],[≤ 28 m (situation d)]]),
IF(AND(28&lt;HAUT_VISEE,HAUT_VISEE&lt;=34),IF(OR(MID(SITUA_VISEE,1,1)="a",MID(SITUA_VISEE,1,1)="b",MID(SITUA_VISEE,1,1)="c"),REFERENCEMENT_FACADE[[#This Row],[≤ 34 m (situation a à c)]],REFERENCEMENT_FACADE[[#This Row],[≤ 34 m (situation d)]]),
IF(AND(34&lt;HAUT_VISEE,HAUT_VISEE&lt;=36),IF(OR(MID(SITUA_VISEE,1,1)="a",MID(SITUA_VISEE,1,1)="b",MID(SITUA_VISEE,1,1)="c"),REFERENCEMENT_FACADE[[#This Row],[≤ 36 m (situation a à c)]],REFERENCEMENT_FACADE[[#This Row],[≤ 36 m (situation d)]]),
IF(AND(36&lt;HAUT_VISEE,HAUT_VISEE&lt;=40),IF(OR(MID(SITUA_VISEE,1,1)="a",MID(SITUA_VISEE,1,1)="b",MID(SITUA_VISEE,1,1)="c"),REFERENCEMENT_FACADE[[#This Row],[≤ 40 m (situation a à c)]],REFERENCEMENT_FACADE[[#This Row],[≤ 40 m (situation d)]]),
IF(AND(40&lt;HAUT_VISEE,HAUT_VISEE&lt;=50),IF(OR(MID(SITUA_VISEE,1,1)="a",MID(SITUA_VISEE,1,1)="b",MID(SITUA_VISEE,1,1)="c"),REFERENCEMENT_FACADE[[#This Row],[≤ 50 m (situation a à c)]],REFERENCEMENT_FACADE[[#This Row],[≤ 50 m (situation d)]]),"ERREUR"))))))))))</f>
        <v>OUI</v>
      </c>
      <c r="CH123" s="48">
        <f>IF(MID(SITUA_VISEE,1,1)="d",
IF(MID(REFERENCEMENT_FACADE[[#This Row],[≤ 50 m (situation d)]],1,3)="OUI",50,IF(MID(REFERENCEMENT_FACADE[[#This Row],[≤ 40 m (situation d)]],1,3)="OUI",40,IF(MID(REFERENCEMENT_FACADE[[#This Row],[≤ 36 m (situation d)]],1,3)="OUI",36,IF(MID(REFERENCEMENT_FACADE[[#This Row],[≤ 34 m (situation d)]],1,3)="OUI",34,IF(MID(REFERENCEMENT_FACADE[[#This Row],[≤ 28 m (situation d)]],1,3)="OUI",28,IF(MID(REFERENCEMENT_FACADE[[#This Row],[≤ 18 m (situation d)]],1,3)="OUI",18,IF(MID(REFERENCEMENT_FACADE[[#This Row],[≤ 15 m (situation d)]],1,3)="OUI",15,IF(MID(REFERENCEMENT_FACADE[[#This Row],[≤ 10 m (situation d)]],1,3)="OUI",10,IF(MID(REFERENCEMENT_FACADE[[#This Row],[≤ 9 m (situation d)]],1,3)="OUI",9,IF(MID(REFERENCEMENT_FACADE[[#This Row],[≤ 6 m (situation d)]],1,3)="OUI",6,"")))))))))),
IF(MID(REFERENCEMENT_FACADE[[#This Row],[≤ 50 m (situation a à c)]],1,3)="OUI",50,IF(MID(REFERENCEMENT_FACADE[[#This Row],[≤ 40 m (situation a à c)]],1,3)="OUI",40,IF(MID(REFERENCEMENT_FACADE[[#This Row],[≤ 36 m (situation a à c)]],1,3)="OUI",36,IF(MID(REFERENCEMENT_FACADE[[#This Row],[≤ 34 m (situation a à c)]],1,3)="OUI",34,IF(MID(REFERENCEMENT_FACADE[[#This Row],[≤ 28 m (situation a à c)]],1,3)="OUI",28,IF(MID(REFERENCEMENT_FACADE[[#This Row],[≤ 18 m (situation a à c)]],1,3)="OUI",18,IF(MID(REFERENCEMENT_FACADE[[#This Row],[≤ 15 m (situation a à c)]],1,3)="OUI",15,IF(MID(REFERENCEMENT_FACADE[[#This Row],[≤ 10 m (situation a à c)]],1,3)="OUI",10,IF(MID(REFERENCEMENT_FACADE[[#This Row],[≤ 9 m (situation a à c)]],1,3)="OUI",9,IF(MID(REFERENCEMENT_FACADE[[#This Row],[≤ 6 m (situation a à c)]],1,3)="OUI",6,"")))))))))))</f>
        <v>10</v>
      </c>
      <c r="CI123" s="48" t="str">
        <f>IF(RECH_CATEGORIE=TRUE,IF((CATEG_VISEE=LISTES!$O$2),REFERENCEMENT_FACADE[[#This Row],[I]],
IF((CATEG_VISEE=LISTES!$O$3),REFERENCEMENT_FACADE[[#This Row],[II]],
IF((CATEG_VISEE=LISTES!$O$4),REFERENCEMENT_FACADE[[#This Row],[III]],
IF((CATEG_VISEE=LISTES!$O$5),REFERENCEMENT_FACADE[[#This Row],[IV]],"ERREUR")))),
REFERENCEMENT_FACADE[[#This Row],[I]]&amp;CHAR(10)&amp;REFERENCEMENT_FACADE[[#This Row],[II]]&amp;CHAR(10)&amp;REFERENCEMENT_FACADE[[#This Row],[III]]&amp;CHAR(10)&amp;REFERENCEMENT_FACADE[[#This Row],[IV]])</f>
        <v>4
2
1
1</v>
      </c>
      <c r="CJ123" s="48" t="str">
        <f>IF(RECH_CATEGORIE=TRUE,IF(OR(REFERENCEMENT_FACADE[[#This Row],[I]]="NC",REFERENCEMENT_FACADE[[#This Row],[II]]="NC",REFERENCEMENT_FACADE[[#This Row],[III]]="NC",REFERENCEMENT_FACADE[[#This Row],[IV]]="NC"),"ERREUR",IF(MID(ZONE_SIS_VISEE,1,1)&lt;=MID(REFERENCEMENT_FACADE[[#This Row],[IV]],1,1),REFERENCEMENT_FACADE[[#Headers],[IV]],IF(MID(ZONE_SIS_VISEE,1,1)&lt;=MID(REFERENCEMENT_FACADE[[#This Row],[III]],1,1),REFERENCEMENT_FACADE[[#Headers],[III]],IF(MID(ZONE_SIS_VISEE,1,1)&lt;=MID(REFERENCEMENT_FACADE[[#This Row],[II]],1,1),REFERENCEMENT_FACADE[[#Headers],[II]],IF(MID(ZONE_SIS_VISEE,1,1)&lt;=MID(REFERENCEMENT_FACADE[[#This Row],[I]],1,1),REFERENCEMENT_FACADE[[#Headers],[I]],""))))),
REFERENCEMENT_FACADE[[#Headers],[I]]&amp;CHAR(10)&amp;REFERENCEMENT_FACADE[[#Headers],[II]]&amp;CHAR(10)&amp;REFERENCEMENT_FACADE[[#Headers],[III]]&amp;CHAR(10)&amp;REFERENCEMENT_FACADE[[#Headers],[IV]])</f>
        <v>I
II
III
IV</v>
      </c>
      <c r="CK123" s="48" t="str">
        <f>CONCATENATE(IF(MID(REFERENCEMENT_FACADE[[#This Row],[Charpente bois (NF DTU 31.1)]],1,3)="oui",LISTES!$Q$2,""),IF(AND(MID(REFERENCEMENT_FACADE[[#This Row],[COB (NF DTU 31.2)]],1,3)="oui",MID(REFERENCEMENT_FACADE[[#This Row],[Charpente bois (NF DTU 31.1)]],1,3)="oui")," / ",""),IF(MID(REFERENCEMENT_FACADE[[#This Row],[COB (NF DTU 31.2)]],1,3)="oui",LISTES!$Q$3,""),IF(OR(AND(MID(REFERENCEMENT_FACADE[[#This Row],[COB (NF DTU 31.2)]],1,3)="oui",MID(REFERENCEMENT_FACADE[[#This Row],[FOB (NF DTU 31.4)]],1,3)="oui"),AND(MID(REFERENCEMENT_FACADE[[#This Row],[COB (NF DTU 31.2)]],1,3)="oui",MID(REFERENCEMENT_FACADE[[#This Row],[CLT (Sous AT/DTA)]],1,3)="oui"))," / ",""),IF(MID(REFERENCEMENT_FACADE[[#This Row],[FOB (NF DTU 31.4)]],1,3)="oui",LISTES!$Q$4,""),IF(AND(MID(REFERENCEMENT_FACADE[[#This Row],[CLT (Sous AT/DTA)]],1,3)="oui",MID(REFERENCEMENT_FACADE[[#This Row],[FOB (NF DTU 31.4)]],1,3)="oui")," / ",""),IF(MID(REFERENCEMENT_FACADE[[#This Row],[CLT (Sous AT/DTA)]],1,3)="oui",LISTES!$Q$7,IF(MID(REFERENCEMENT_FACADE[[#This Row],[FOB (Sous AT/DTA/ATEx)]],1,3)="oui",LISTES!$Q$5,"")))</f>
        <v>COB (NF DTU 31.2) / CLT (Sous AT/DTA)</v>
      </c>
      <c r="CL123" s="48" t="str">
        <f>IF(AND(RECH_HAUTEUR=TRUE,HAUT_VISEE&lt;&gt;"",SITUA_VISEE&lt;&gt;""),IF(MID(SITUA_VISEE,1,1)="d",
IF(MID(REFERENCEMENT_FACADE[[#This Row],[≤ 50 m (situation d)]],1,3)="OUI","≤ 50 m",IF(MID(REFERENCEMENT_FACADE[[#This Row],[≤ 40 m (situation d)]],1,3)="OUI","≤ 40 m",IF(MID(REFERENCEMENT_FACADE[[#This Row],[≤ 36 m (situation d)]],1,3)="OUI","≤ 36 m",IF(MID(REFERENCEMENT_FACADE[[#This Row],[≤ 34 m (situation d)]],1,3)="OUI","≤ 34 m",IF(MID(REFERENCEMENT_FACADE[[#This Row],[≤ 28 m (situation d)]],1,3)="OUI","≤ 28 m",IF(MID(REFERENCEMENT_FACADE[[#This Row],[≤ 18 m (situation d)]],1,3)="OUI","≤ 18 m",IF(MID(REFERENCEMENT_FACADE[[#This Row],[≤ 15 m (situation d)]],1,3)="OUI","≤ 15 m",IF(MID(REFERENCEMENT_FACADE[[#This Row],[≤ 10 m (situation d)]],1,3)="OUI","≤ 10 m",IF(MID(REFERENCEMENT_FACADE[[#This Row],[≤ 9 m (situation d)]],1,3)="OUI","≤ 9 m",IF(MID(REFERENCEMENT_FACADE[[#This Row],[≤ 6 m (situation d)]],1,3)="OUI","≤ 6 m","")))))))))),
IF(MID(REFERENCEMENT_FACADE[[#This Row],[≤ 50 m (situation a à c)]],1,3)="OUI","≤ 50 m",IF(MID(REFERENCEMENT_FACADE[[#This Row],[≤ 40 m (situation a à c)]],1,3)="OUI","≤ 40 m",IF(MID(REFERENCEMENT_FACADE[[#This Row],[≤ 36 m (situation a à c)]],1,3)="OUI","≤ 36 m",IF(MID(REFERENCEMENT_FACADE[[#This Row],[≤ 34 m (situation a à c)]],1,3)="OUI","≤ 34 m",IF(MID(REFERENCEMENT_FACADE[[#This Row],[≤ 28 m (situation a à c)]],1,3)="OUI","≤ 28 m",IF(MID(REFERENCEMENT_FACADE[[#This Row],[≤ 18 m (situation a à c)]],1,3)="OUI","≤ 18 m",IF(MID(REFERENCEMENT_FACADE[[#This Row],[≤ 15 m (situation a à c)]],1,3)="OUI","≤ 15 m",IF(MID(REFERENCEMENT_FACADE[[#This Row],[≤ 10 m (situation a à c)]],1,3)="OUI","≤ 10 m",IF(MID(REFERENCEMENT_FACADE[[#This Row],[≤ 9 m (situation a à c)]],1,3)="OUI","≤ 9 m",IF(MID(REFERENCEMENT_FACADE[[#This Row],[≤ 6 m (situation a à c)]],1,3)="OUI","≤ 6 m",""))))))))))),
CONCATENATE(IF(MID(REFERENCEMENT_FACADE[[#This Row],[≤ 50 m (situation a à c)]],1,3)="OUI","(Situation a à c) h≤ 50 m"&amp;CHAR(10),IF(MID(REFERENCEMENT_FACADE[[#This Row],[≤ 40 m (situation a à c)]],1,3)="OUI","(Situation a à c) h≤ 40 m"&amp;CHAR(10),IF(MID(REFERENCEMENT_FACADE[[#This Row],[≤ 36 m (situation a à c)]],1,3)="OUI","(Situation a à c) h≤ 36 m"&amp;CHAR(10),IF(MID(REFERENCEMENT_FACADE[[#This Row],[≤ 34 m (situation a à c)]],1,3)="OUI","(Situation a à c) h≤ 34 m"&amp;CHAR(10),IF(MID(REFERENCEMENT_FACADE[[#This Row],[≤ 28 m (situation a à c)]],1,3)="OUI","(Situation a à c) h≤ 28 m"&amp;CHAR(10),IF(MID(REFERENCEMENT_FACADE[[#This Row],[≤ 18 m (situation a à c)]],1,3)="OUI","(Situation a à c) h≤ 18 m"&amp;CHAR(10),IF(MID(REFERENCEMENT_FACADE[[#This Row],[≤ 15 m (situation a à c)]],1,3)="OUI","(Situation a à c) h≤ 15 m"&amp;CHAR(10),IF(MID(REFERENCEMENT_FACADE[[#This Row],[≤ 10 m (situation a à c)]],1,3)="OUI","(Situation a à c) h≤ 10 m"&amp;CHAR(10),IF(MID(REFERENCEMENT_FACADE[[#This Row],[≤ 9 m (situation a à c)]],1,3)="OUI","(Situation a à c) h≤ 9 m"&amp;CHAR(10),IF(MID(REFERENCEMENT_FACADE[[#This Row],[≤ 6 m (situation a à c)]],1,3)="OUI","(Situation a à c) h≤ 6 m"&amp;CHAR(10),"")))))))))),IF(MID(REFERENCEMENT_FACADE[[#This Row],[≤ 50 m (situation d)]],1,3)="OUI","(Situation d) h≤ 50 m",IF(MID(REFERENCEMENT_FACADE[[#This Row],[≤ 40 m (situation d)]],1,3)="OUI","(Situation d) h≤ 40 m",IF(MID(REFERENCEMENT_FACADE[[#This Row],[≤ 36 m (situation d)]],1,3)="OUI","(Situation d) h≤ 36 m",IF(MID(REFERENCEMENT_FACADE[[#This Row],[≤ 34 m (situation d)]],1,3)="OUI","(Situation d) h≤ 34 m",IF(MID(REFERENCEMENT_FACADE[[#This Row],[≤ 28 m (situation d)]],1,3)="OUI","(Situation d) h≤ 28 m",IF(MID(REFERENCEMENT_FACADE[[#This Row],[≤ 18 m (situation d)]],1,3)="OUI","(Situation d) h≤ 18 m",IF(MID(REFERENCEMENT_FACADE[[#This Row],[≤ 15 m (situation d)]],1,3)="OUI","(Situation d) h≤ 15 m",IF(MID(REFERENCEMENT_FACADE[[#This Row],[≤ 10 m (situation d)]],1,3)="OUI","(Situation d) h≤ 10 m",IF(MID(REFERENCEMENT_FACADE[[#This Row],[≤ 9 m (situation d)]],1,3)="OUI","(Situation d) h≤ 9 m",IF(MID(REFERENCEMENT_FACADE[[#This Row],[≤ 6 m (situation d)]],1,3)="OUI","(Situation d) h≤ 6 m",""))))))))))))</f>
        <v>(Situation a à c) h≤ 10 m
(Situation d) h≤ 6 m</v>
      </c>
      <c r="CM123" s="48" t="str">
        <f>IF(OR(RECH_HAUTEUR=FALSE,HAUT_VISEE="",SITUA_VISEE=""),REFERENCEMENT_FACADE[[#This Row],[Cas où rien n''est sélectionné en hauteur]],
IF((HAUT_VISEE&lt;=6),IF(OR(MID(SITUA_VISEE,1,1)="a",MID(SITUA_VISEE,1,1)="b",MID(SITUA_VISEE,1,1)="c"),REFERENCEMENT_FACADE[[#This Row],[≤ 6 m (a à c)]],REFERENCEMENT_FACADE[[#This Row],[≤ 6 m (d)]]),
IF(AND(6&lt;HAUT_VISEE,HAUT_VISEE&lt;=9),IF(OR(MID(SITUA_VISEE,1,1)="a",MID(SITUA_VISEE,1,1)="b",MID(SITUA_VISEE,1,1)="c"),REFERENCEMENT_FACADE[[#This Row],[≤ 9 m (a à c)]],REFERENCEMENT_FACADE[[#This Row],[≤ 9 m (d)]]),
IF(AND(9&lt;HAUT_VISEE,HAUT_VISEE&lt;=10),IF(OR(MID(SITUA_VISEE,1,1)="a",MID(SITUA_VISEE,1,1)="b",MID(SITUA_VISEE,1,1)="c"),REFERENCEMENT_FACADE[[#This Row],[≤ 10 m (a à c)]],REFERENCEMENT_FACADE[[#This Row],[≤ 10 m (d)]]),
IF(AND(10&lt;HAUT_VISEE,HAUT_VISEE&lt;=18),IF(OR(MID(SITUA_VISEE,1,1)="a",MID(SITUA_VISEE,1,1)="b",MID(SITUA_VISEE,1,1)="c"),REFERENCEMENT_FACADE[[#This Row],[≤ 18 m (a à c)]],REFERENCEMENT_FACADE[[#This Row],[≤ 18 m (d)]]),
IF(AND(18&lt;HAUT_VISEE,HAUT_VISEE&lt;=28),IF(OR(MID(SITUA_VISEE,1,1)="a",MID(SITUA_VISEE,1,1)="b",MID(SITUA_VISEE,1,1)="c"),REFERENCEMENT_FACADE[[#This Row],[≤ 28 m (a à c)]],REFERENCEMENT_FACADE[[#This Row],[≤ 28 m (d)]]),
IF(AND(28&lt;HAUT_VISEE,HAUT_VISEE&lt;=34),IF(OR(MID(SITUA_VISEE,1,1)="a",MID(SITUA_VISEE,1,1)="b",MID(SITUA_VISEE,1,1)="c"),REFERENCEMENT_FACADE[[#This Row],[≤ 34 m (a à c)]],REFERENCEMENT_FACADE[[#This Row],[≤ 34 m (d)]]),
IF(AND(34&lt;HAUT_VISEE,HAUT_VISEE&lt;=36),IF(OR(MID(SITUA_VISEE,1,1)="a",MID(SITUA_VISEE,1,1)="b",MID(SITUA_VISEE,1,1)="c"),REFERENCEMENT_FACADE[[#This Row],[≤ 36 m (a à c)]],REFERENCEMENT_FACADE[[#This Row],[≤ 36 m (d)]]),
IF(AND(36&lt;HAUT_VISEE,HAUT_VISEE&lt;=40),IF(OR(MID(SITUA_VISEE,1,1)="a",MID(SITUA_VISEE,1,1)="b",MID(SITUA_VISEE,1,1)="c"),REFERENCEMENT_FACADE[[#This Row],[≤ 40 m (a à c)]],REFERENCEMENT_FACADE[[#This Row],[≤ 40 m (d)]]),
IF(AND(40&lt;HAUT_VISEE,HAUT_VISEE&lt;=50),IF(OR(MID(SITUA_VISEE,1,1)="a",MID(SITUA_VISEE,1,1)="b",MID(SITUA_VISEE,1,1)="c"),REFERENCEMENT_FACADE[[#This Row],[≤ 50 m (a à c)]],REFERENCEMENT_FACADE[[#This Row],[≤ 50 m (d)]])))))))))))</f>
        <v>Nb : Le critère de recherche par hauteur n'étant pas coché ou les données (hauteur ou situation) n'étant pas saisies, l'utilisateur est alerté qu'il peut exister des limites de hauteurs et des dispositions particulières données dans le référentiel technique du procédé qui ne sont pas affichées. 
Le logiciel peut les faire apparaitre, pour ce faire : 
 - la case de recherche en fonction de la hauteur doit être cochée ;
 - les données de hauteur ET de situation du bâtiment doivent être saisies.</v>
      </c>
      <c r="CN123" s="117">
        <f ca="1">REFERENCEMENT_FACADE[[#This Row],[VALIDITE]]</f>
        <v>1</v>
      </c>
      <c r="CO123" s="48">
        <f>IF(RECH_SUPPORT=TRUE,IF(MID(REFERENCEMENT_FACADE[[#This Row],[Colonne support visé]],1,3)="OUI",1,IF(OR(MID(REFERENCEMENT_FACADE[[#This Row],[Colonne support visé]],1,3)="non",MID(REFERENCEMENT_FACADE[[#This Row],[Colonne support visé]],1,2)="SO"),0,0)),1)</f>
        <v>1</v>
      </c>
      <c r="CP123" s="48">
        <f>IF(RECH_HAUTEUR=FALSE,1,IF(AND(MID(REFERENCEMENT_FACADE[[#This Row],[Colonne situation visé]],1,3)="oui",HAUT_VISEE&lt;=REFERENCEMENT_FACADE[[#This Row],[LIMITATION DE HAUTEUR DE FACADE]],HAUT_VISEE&lt;&gt;"",SITUA_VISEE&lt;&gt;""),1,IF(MID(REFERENCEMENT_FACADE[[#This Row],[Colonne situation visé]],1,3)="non",0,"ERREUR")))</f>
        <v>1</v>
      </c>
      <c r="CQ123" s="48">
        <f>IF(RECH_CATEGORIE=FALSE,1,IF(REFERENCEMENT_FACADE[[#This Row],[Colonne catégorie visée]]="ERREUR",0,IF(AND(RECH_CATEGORIE=TRUE,MATCH(VALUE(LEFT(REFERENCEMENT_FACADE[[#This Row],[Colonne zone visée]],1)),LISTE_ZONE_SISMIQUE,0)&gt;=MATCH(ZONE_SIS_VISEE,LISTE_ZONE_SISMIQUE,0),MATCH(REFERENCEMENT_FACADE[[#This Row],[Colonne catégorie visée]],LISTE_CATEGORIE_BATIMENT,0)&gt;=MATCH(CATEG_VISEE,LISTE_CATEGORIE_BATIMENT,0)),1,0)))</f>
        <v>1</v>
      </c>
      <c r="CR123" s="48">
        <f ca="1">IF(REFERENCEMENT_FACADE[[#This Row],[Eligibilité procédé]]&lt;&gt;0,COUNTIF(REFERENCEMENT_FACADE[Eligibilité procédé],"&lt;="&amp;REFERENCEMENT_FACADE[[#This Row],[Eligibilité procédé]])-COUNTIF(REFERENCEMENT_FACADE[Eligibilité procédé],"=0"),ROWS(REFERENCEMENT_FACADE[Ordre]))</f>
        <v>100</v>
      </c>
      <c r="CS123" s="48">
        <f ca="1">IF(COUNTIF((REFERENCEMENT_FACADE[[#This Row],[Validité]:[zone de simicité]]),"&lt;&gt;"&amp;"")=SUM(REFERENCEMENT_FACADE[[#This Row],[Validité]:[zone de simicité]]),ROW(REFERENCEMENT_FACADE[[#This Row],[zone de simicité]]),"")</f>
        <v>123</v>
      </c>
      <c r="CT123" s="48" t="str">
        <f>CONCATENATE(REFERENCEMENT_FACADE[[#This Row],[TYPE DE DOCUMENT DE REFERENCE]]," ",REFERENCEMENT_FACADE[[#This Row],[REF]]," du procédé ",REFERENCEMENT_FACADE[[#This Row],[NOM COMMERCIAL DU PROCEDE]]," : vise la pose sur : ",IF(MID(REFERENCEMENT_FACADE[[#This Row],[COB (NF DTU 31.2)]],1,3)="OUI","COB (NF DTU 31.2) ; ",""),IF(MID(REFERENCEMENT_FACADE[[#This Row],[CLT (Sous AT/DTA)]],1,3)="OUI","CLT (Sous AT/DTA)) ; ",""),IF(MID(REFERENCEMENT_FACADE[[#This Row],[FOB (NF DTU 31.4)]],1,3)="OUI","FOB (NF DTU 31.4) ; ",""),IF(MID(REFERENCEMENT_FACADE[[#This Row],[FOB (Sous AT/DTA/ATEx)]],1,3)="OUI","FOB (Sous AT/DTA/ATEx) ; ",""),"pour une hauteur max de ",REFERENCEMENT_FACADE[[#This Row],[LIMITATION DE HAUTEUR DE FACADE]],"m")</f>
        <v>Avis Technique 2.2/13-1567_V5 du procédé Stone Performance Process : vise la pose sur : COB (NF DTU 31.2) ; CLT (Sous AT/DTA)) ; pour une hauteur max de 10m</v>
      </c>
    </row>
    <row r="124" spans="1:98" s="5" customFormat="1" ht="409.6" x14ac:dyDescent="0.3">
      <c r="A124" s="130">
        <v>45303</v>
      </c>
      <c r="B124" s="125" t="s">
        <v>120</v>
      </c>
      <c r="C124" s="125"/>
      <c r="D124" s="125" t="s">
        <v>1769</v>
      </c>
      <c r="E124" s="125"/>
      <c r="F124" s="125" t="s">
        <v>1507</v>
      </c>
      <c r="G124" s="173" t="s">
        <v>1508</v>
      </c>
      <c r="H124" s="174" t="s">
        <v>10</v>
      </c>
      <c r="I124" s="175" t="s">
        <v>27</v>
      </c>
      <c r="J124" s="176" t="s">
        <v>27</v>
      </c>
      <c r="K124" s="176" t="s">
        <v>9</v>
      </c>
      <c r="L124" s="68" t="str">
        <f>IF(REFERENCEMENT_FACADE[[#This Row],[Charpente bois (NF DTU 31.1)]]="OUI","SO",IF(OR(REFERENCEMENT_FACADE[[#This Row],[FOB (Sous AT/DTA/ATEx)]]="OUI",REFERENCEMENT_FACADE[[#This Row],[FOB (NF DTU 31.4)]]="OUI"),"OUI","SO"))</f>
        <v>OUI</v>
      </c>
      <c r="M124" s="177" t="s">
        <v>27</v>
      </c>
      <c r="N124" s="178" t="s">
        <v>357</v>
      </c>
      <c r="O124" s="125" t="s">
        <v>357</v>
      </c>
      <c r="P124" s="125" t="s">
        <v>357</v>
      </c>
      <c r="Q124" s="125" t="s">
        <v>357</v>
      </c>
      <c r="R124" s="125" t="s">
        <v>357</v>
      </c>
      <c r="S124" s="125" t="s">
        <v>357</v>
      </c>
      <c r="T124" s="43" t="s">
        <v>10</v>
      </c>
      <c r="U124" s="43" t="s">
        <v>10</v>
      </c>
      <c r="V124" s="43" t="s">
        <v>10</v>
      </c>
      <c r="W124" s="44" t="s">
        <v>10</v>
      </c>
      <c r="X124" s="187" t="s">
        <v>357</v>
      </c>
      <c r="Y124" s="125" t="s">
        <v>357</v>
      </c>
      <c r="Z124" s="125" t="s">
        <v>357</v>
      </c>
      <c r="AA124" s="125" t="s">
        <v>357</v>
      </c>
      <c r="AB124" s="125" t="s">
        <v>357</v>
      </c>
      <c r="AC124" s="125" t="s">
        <v>357</v>
      </c>
      <c r="AD124" s="43" t="s">
        <v>10</v>
      </c>
      <c r="AE124" s="43" t="s">
        <v>10</v>
      </c>
      <c r="AF124" s="43" t="s">
        <v>10</v>
      </c>
      <c r="AG124" s="44" t="s">
        <v>10</v>
      </c>
      <c r="AH124" s="189" t="s">
        <v>1546</v>
      </c>
      <c r="AI124" s="162" t="s">
        <v>1516</v>
      </c>
      <c r="AJ124" s="232" t="s">
        <v>1728</v>
      </c>
      <c r="AK124" s="232" t="s">
        <v>1728</v>
      </c>
      <c r="AL124" s="232" t="s">
        <v>1728</v>
      </c>
      <c r="AM124" s="232" t="s">
        <v>1728</v>
      </c>
      <c r="AN124" s="232" t="s">
        <v>1728</v>
      </c>
      <c r="AO124" s="232" t="s">
        <v>1728</v>
      </c>
      <c r="AP124" s="166"/>
      <c r="AQ124" s="166"/>
      <c r="AR124" s="166"/>
      <c r="AS124" s="166"/>
      <c r="AT124" s="232" t="s">
        <v>1728</v>
      </c>
      <c r="AU124" s="232" t="s">
        <v>1728</v>
      </c>
      <c r="AV124" s="232" t="s">
        <v>1728</v>
      </c>
      <c r="AW124" s="232" t="s">
        <v>1728</v>
      </c>
      <c r="AX124" s="232" t="s">
        <v>1728</v>
      </c>
      <c r="AY124" s="232" t="s">
        <v>1728</v>
      </c>
      <c r="AZ124" s="166"/>
      <c r="BA124" s="166"/>
      <c r="BB124" s="166"/>
      <c r="BC124" s="166"/>
      <c r="BD124" s="242" t="s">
        <v>1708</v>
      </c>
      <c r="BE124" s="178">
        <v>4</v>
      </c>
      <c r="BF124" s="125" t="s">
        <v>328</v>
      </c>
      <c r="BG124" s="125" t="s">
        <v>328</v>
      </c>
      <c r="BH124" s="125" t="s">
        <v>328</v>
      </c>
      <c r="BI124" s="179" t="s">
        <v>1175</v>
      </c>
      <c r="BJ124" s="40" t="s">
        <v>1394</v>
      </c>
      <c r="BK124" s="180" t="s">
        <v>932</v>
      </c>
      <c r="BL124" s="178">
        <v>2</v>
      </c>
      <c r="BM124" s="125" t="s">
        <v>1508</v>
      </c>
      <c r="BN124" s="125" t="s">
        <v>12</v>
      </c>
      <c r="BO124" s="125" t="s">
        <v>1509</v>
      </c>
      <c r="BP124" s="194" t="s">
        <v>1004</v>
      </c>
      <c r="BQ124" s="181">
        <v>45281</v>
      </c>
      <c r="BR124" s="181">
        <v>46295</v>
      </c>
      <c r="BS124" s="182">
        <f ca="1">+(REFERENCEMENT_FACADE[[#This Row],[AVIS LIMITE AU / VALIDITE]]&gt;=TODAY())*1</f>
        <v>1</v>
      </c>
      <c r="BT124" s="125" t="s">
        <v>1239</v>
      </c>
      <c r="BU124" s="125" t="str">
        <f ca="1">IF(REFERENCEMENT_FACADE[[#This Row],[ -&gt; AT/DTA : Sur liste verte C2p (OUI/NON)
-&gt; ATex (Avis favorable / Avis défavorable)
-&gt; Autre : SO]]&lt;&gt;"",IF(AND(OR(REFERENCEMENT_FACADE[[#This Row],[ -&gt; AT/DTA : Sur liste verte C2p (OUI/NON)
-&gt; ATex (Avis favorable / Avis défavorable)
-&gt; Autre : SO]]="OUI",REFERENCEMENT_FACADE[[#This Row],[ -&gt; AT/DTA : Sur liste verte C2p (OUI/NON)
-&gt; ATex (Avis favorable / Avis défavorable)
-&gt; Autre : SO]]="FAVORABLE",REFERENCEMENT_FACADE[[#This Row],[ -&gt; AT/DTA : Sur liste verte C2p (OUI/NON)
-&gt; ATex (Avis favorable / Avis défavorable)
-&gt; Autre : SO]]="SO
(DTU)",REFERENCEMENT_FACADE[[#This Row],[ -&gt; AT/DTA : Sur liste verte C2p (OUI/NON)
-&gt; ATex (Avis favorable / Avis défavorable)
-&gt; Autre : SO]]="SO 
(RECO -RAGE)",REFERENCEMENT_FACADE[[#This Row],[ -&gt; AT/DTA : Sur liste verte C2p (OUI/NON)
-&gt; ATex (Avis favorable / Avis défavorable)
-&gt; Autre : SO]]="OUI AVEC UN SUIVI DU RETOUR D'EXPERIENCE",
REFERENCEMENT_FACADE[[#This Row],[ -&gt; AT/DTA : Sur liste verte C2p (OUI/NON)
-&gt; ATex (Avis favorable / Avis défavorable)
-&gt; Autre : SO]]="SO 
(RP)"),REFERENCEMENT_FACADE[[#This Row],[VALIDITE]]=1),"TC",IF(REFERENCEMENT_FACADE[[#This Row],[VALIDITE]]=0,"TNC"&amp;CHAR(10)&amp;"(L'évaluation technique n'est plus valide)",IF(REFERENCEMENT_FACADE[[#This Row],[TYPE DE DOCUMENT DE REFERENCE]]="Appréciation Technique de Transition","TNC"&amp;CHAR(10)&amp;"(Les Appréciations Techniques de Transition ne sont pas reconnues en technique courante)",IF(REFERENCEMENT_FACADE[[#This Row],[ -&gt; AT/DTA : Sur liste verte C2p (OUI/NON)
-&gt; ATex (Avis favorable / Avis défavorable)
-&gt; Autre : SO]]="NON (EVALUATION RECENTE)","TNC"&amp;CHAR(10)&amp;"(Non sur liste verte de la C2p à date de référencement / EVALUATION RECENTE)","TNC"&amp;CHAR(10)&amp;"(N'est pas sur liste verte de la C2p à date du référencement)")))))</f>
        <v>TNC
(Non sur liste verte de la C2p à date de référencement / EVALUATION RECENTE)</v>
      </c>
      <c r="BV124" s="173"/>
      <c r="BW124" s="178" t="s">
        <v>1515</v>
      </c>
      <c r="BX124" s="125" t="s">
        <v>279</v>
      </c>
      <c r="BY124" s="173"/>
      <c r="BZ124" s="183"/>
      <c r="CA124" s="184" t="s">
        <v>1511</v>
      </c>
      <c r="CB124" s="184"/>
      <c r="CC124" s="127" t="str">
        <f>IF(OR(REFERENCEMENT_FACADE[[#This Row],[TYPE DE DOCUMENT DE REFERENCE]]="Document d'Application Technique (DTA)",REFERENCEMENT_FACADE[[#This Row],[TYPE DE DOCUMENT DE REFERENCE]]="Avis Technique"),CONCATENATE("https://evaluation.cstb.fr/fr/avis-technique/detail/",SUBSTITUTE(REFERENCEMENT_FACADE[[#This Row],[REF]],"/","-"),"/"),IF(REFERENCEMENT_FACADE[[#This Row],[TYPE DE DOCUMENT DE REFERENCE]]=("Appréciation Technique d'Expérimentation (ATEx cas a)"),CONCATENATE("https://evaluation.cstb.fr/fr/appreciation-technique-expertise-atex/detail/",SUBSTITUTE(REFERENCEMENT_FACADE[[#This Row],[REF]],"_","-"),"/"),CONCATENATE("https://evaluation.cstb.fr/fr/appreciation-technique-transition-att/download/att-",SUBSTITUTE(SUBSTITUTE(REFERENCEMENT_FACADE[[#This Row],[REF]],"/","-"),"_","-"),"/")))</f>
        <v>https://evaluation.cstb.fr/fr/avis-technique/detail/2.1-23-1836_V1/</v>
      </c>
      <c r="CD124" s="127"/>
      <c r="CE124" s="127" t="str">
        <f>CONCATENATE(IF(REFERENCEMENT_FACADE[[#This Row],[Ancienne version]]=""," ",CONCATENATE(IF(OR(REFERENCEMENT_FACADE[[#This Row],[TYPE DE DOCUMENT DE REFERENCE]]="Avis Technique",REFERENCEMENT_FACADE[[#This Row],[TYPE DE DOCUMENT DE REFERENCE]]="ATEx"),"L'","Le "),REFERENCEMENT_FACADE[[#This Row],[TYPE DE DOCUMENT DE REFERENCE]]," n°",REFERENCEMENT_FACADE[[#This Row],[REF]]," annule et remplace ",IF(OR(REFERENCEMENT_FACADE[[#This Row],[TYPE DE DOCUMENT DE REFERENCE]]="Avis Technique",REFERENCEMENT_FACADE[[#This Row],[TYPE DE DOCUMENT DE REFERENCE]]="ATEx"),"l' ","le "),REFERENCEMENT_FACADE[[#This Row],[TYPE DE DOCUMENT DE REFERENCE]]," n° ",REFERENCEMENT_FACADE[[#This Row],[Ancienne version]])),
IF(AND(REFERENCEMENT_FACADE[[#This Row],[Ancienne version]]&lt;&gt;"",REFERENCEMENT_FACADE[[#This Row],[ -&gt; AT/DTA : Sur liste verte C2p (OUI/NON)
-&gt; ATex (Avis favorable / Avis défavorable)
-&gt; Autre : SO]]="OUI"),CHAR(10),""),
IF(REFERENCEMENT_FACADE[[#This Row],[ -&gt; AT/DTA : Sur liste verte C2p (OUI/NON)
-&gt; ATex (Avis favorable / Avis défavorable)
-&gt; Autre : SO]]="OUI","Sur liste verte de la C2p à la date du référencement",""))</f>
        <v xml:space="preserve"> </v>
      </c>
      <c r="CF124" s="127" t="str">
        <f>IF((SUPP_VISE=LISTES!$Q$2),REFERENCEMENT_FACADE[[#This Row],[Charpente bois (NF DTU 31.1)]],
IF((SUPP_VISE=LISTES!$Q$3),REFERENCEMENT_FACADE[[#This Row],[COB (NF DTU 31.2)]],
IF((SUPP_VISE=LISTES!$Q$4),REFERENCEMENT_FACADE[[#This Row],[FOB (NF DTU 31.4)]],
IF((SUPP_VISE=LISTES!$Q$5),REFERENCEMENT_FACADE[[#This Row],[FOB (Sous AT/DTA/ATEx)]],
IF((SUPP_VISE=LISTES!$Q$6),REFERENCEMENT_FACADE[[#This Row],[FOB (NF DTU 31.4 et/ou Sous AT/DTA/Atex)]],
IF((SUPP_VISE=LISTES!$Q$7),REFERENCEMENT_FACADE[[#This Row],[CLT (Sous AT/DTA)]],"ERREUR"))))))</f>
        <v>ERREUR</v>
      </c>
      <c r="CG124" s="127" t="str">
        <f>IF((HAUT_VISEE&lt;=6),IF(OR(MID(SITUA_VISEE,1,1)="a",MID(SITUA_VISEE,1,1)="b",MID(SITUA_VISEE,1,1)="c"),REFERENCEMENT_FACADE[[#This Row],[≤ 6 m (situation a à c)]],REFERENCEMENT_FACADE[[#This Row],[≤ 6 m (situation d)]]),
IF(AND(6&lt;HAUT_VISEE,HAUT_VISEE&lt;=9),IF(OR(MID(SITUA_VISEE,1,1)="a",MID(SITUA_VISEE,1,1)="b",MID(SITUA_VISEE,1,1)="c"),REFERENCEMENT_FACADE[[#This Row],[≤ 9 m (situation a à c)]],REFERENCEMENT_FACADE[[#This Row],[≤ 9 m (situation d)]]),
IF(AND(9&lt;HAUT_VISEE,HAUT_VISEE&lt;=10),IF(OR(MID(SITUA_VISEE,1,1)="a",MID(SITUA_VISEE,1,1)="b",MID(SITUA_VISEE,1,1)="c"),REFERENCEMENT_FACADE[[#This Row],[≤ 10 m (situation a à c)]],REFERENCEMENT_FACADE[[#This Row],[≤ 10 m (situation d)]]),
IF(AND(10&lt;HAUT_VISEE,HAUT_VISEE&lt;=18),IF(OR(MID(SITUA_VISEE,1,1)="a",MID(SITUA_VISEE,1,1)="b",MID(SITUA_VISEE,1,1)="c"),REFERENCEMENT_FACADE[[#This Row],[≤ 15 m (situation a à c)]],REFERENCEMENT_FACADE[[#This Row],[≤ 15 m (situation d)]]),
IF(AND(10&lt;HAUT_VISEE,HAUT_VISEE&lt;=18),IF(OR(MID(SITUA_VISEE,1,1)="a",MID(SITUA_VISEE,1,1)="b",MID(SITUA_VISEE,1,1)="c"),REFERENCEMENT_FACADE[[#This Row],[≤ 18 m (situation a à c)]],REFERENCEMENT_FACADE[[#This Row],[≤ 18 m (situation d)]]),
IF(AND(18&lt;HAUT_VISEE,HAUT_VISEE&lt;=28),IF(OR(MID(SITUA_VISEE,1,1)="a",MID(SITUA_VISEE,1,1)="b",MID(SITUA_VISEE,1,1)="c"),REFERENCEMENT_FACADE[[#This Row],[≤ 28 m (situation a à c)]],REFERENCEMENT_FACADE[[#This Row],[≤ 28 m (situation d)]]),
IF(AND(28&lt;HAUT_VISEE,HAUT_VISEE&lt;=34),IF(OR(MID(SITUA_VISEE,1,1)="a",MID(SITUA_VISEE,1,1)="b",MID(SITUA_VISEE,1,1)="c"),REFERENCEMENT_FACADE[[#This Row],[≤ 34 m (situation a à c)]],REFERENCEMENT_FACADE[[#This Row],[≤ 34 m (situation d)]]),
IF(AND(34&lt;HAUT_VISEE,HAUT_VISEE&lt;=36),IF(OR(MID(SITUA_VISEE,1,1)="a",MID(SITUA_VISEE,1,1)="b",MID(SITUA_VISEE,1,1)="c"),REFERENCEMENT_FACADE[[#This Row],[≤ 36 m (situation a à c)]],REFERENCEMENT_FACADE[[#This Row],[≤ 36 m (situation d)]]),
IF(AND(36&lt;HAUT_VISEE,HAUT_VISEE&lt;=40),IF(OR(MID(SITUA_VISEE,1,1)="a",MID(SITUA_VISEE,1,1)="b",MID(SITUA_VISEE,1,1)="c"),REFERENCEMENT_FACADE[[#This Row],[≤ 40 m (situation a à c)]],REFERENCEMENT_FACADE[[#This Row],[≤ 40 m (situation d)]]),
IF(AND(40&lt;HAUT_VISEE,HAUT_VISEE&lt;=50),IF(OR(MID(SITUA_VISEE,1,1)="a",MID(SITUA_VISEE,1,1)="b",MID(SITUA_VISEE,1,1)="c"),REFERENCEMENT_FACADE[[#This Row],[≤ 50 m (situation a à c)]],REFERENCEMENT_FACADE[[#This Row],[≤ 50 m (situation d)]]),"ERREUR"))))))))))</f>
        <v>OUI*</v>
      </c>
      <c r="CH124" s="127">
        <f>IF(MID(SITUA_VISEE,1,1)="d",
IF(MID(REFERENCEMENT_FACADE[[#This Row],[≤ 50 m (situation d)]],1,3)="OUI",50,IF(MID(REFERENCEMENT_FACADE[[#This Row],[≤ 40 m (situation d)]],1,3)="OUI",40,IF(MID(REFERENCEMENT_FACADE[[#This Row],[≤ 36 m (situation d)]],1,3)="OUI",36,IF(MID(REFERENCEMENT_FACADE[[#This Row],[≤ 34 m (situation d)]],1,3)="OUI",34,IF(MID(REFERENCEMENT_FACADE[[#This Row],[≤ 28 m (situation d)]],1,3)="OUI",28,IF(MID(REFERENCEMENT_FACADE[[#This Row],[≤ 18 m (situation d)]],1,3)="OUI",18,IF(MID(REFERENCEMENT_FACADE[[#This Row],[≤ 15 m (situation d)]],1,3)="OUI",15,IF(MID(REFERENCEMENT_FACADE[[#This Row],[≤ 10 m (situation d)]],1,3)="OUI",10,IF(MID(REFERENCEMENT_FACADE[[#This Row],[≤ 9 m (situation d)]],1,3)="OUI",9,IF(MID(REFERENCEMENT_FACADE[[#This Row],[≤ 6 m (situation d)]],1,3)="OUI",6,"")))))))))),
IF(MID(REFERENCEMENT_FACADE[[#This Row],[≤ 50 m (situation a à c)]],1,3)="OUI",50,IF(MID(REFERENCEMENT_FACADE[[#This Row],[≤ 40 m (situation a à c)]],1,3)="OUI",40,IF(MID(REFERENCEMENT_FACADE[[#This Row],[≤ 36 m (situation a à c)]],1,3)="OUI",36,IF(MID(REFERENCEMENT_FACADE[[#This Row],[≤ 34 m (situation a à c)]],1,3)="OUI",34,IF(MID(REFERENCEMENT_FACADE[[#This Row],[≤ 28 m (situation a à c)]],1,3)="OUI",28,IF(MID(REFERENCEMENT_FACADE[[#This Row],[≤ 18 m (situation a à c)]],1,3)="OUI",18,IF(MID(REFERENCEMENT_FACADE[[#This Row],[≤ 15 m (situation a à c)]],1,3)="OUI",15,IF(MID(REFERENCEMENT_FACADE[[#This Row],[≤ 10 m (situation a à c)]],1,3)="OUI",10,IF(MID(REFERENCEMENT_FACADE[[#This Row],[≤ 9 m (situation a à c)]],1,3)="OUI",9,IF(MID(REFERENCEMENT_FACADE[[#This Row],[≤ 6 m (situation a à c)]],1,3)="OUI",6,"")))))))))))</f>
        <v>28</v>
      </c>
      <c r="CI124" s="127" t="str">
        <f>IF(RECH_CATEGORIE=TRUE,IF((CATEG_VISEE=LISTES!$O$2),REFERENCEMENT_FACADE[[#This Row],[I]],
IF((CATEG_VISEE=LISTES!$O$3),REFERENCEMENT_FACADE[[#This Row],[II]],
IF((CATEG_VISEE=LISTES!$O$4),REFERENCEMENT_FACADE[[#This Row],[III]],
IF((CATEG_VISEE=LISTES!$O$5),REFERENCEMENT_FACADE[[#This Row],[IV]],"ERREUR")))),
REFERENCEMENT_FACADE[[#This Row],[I]]&amp;CHAR(10)&amp;REFERENCEMENT_FACADE[[#This Row],[II]]&amp;CHAR(10)&amp;REFERENCEMENT_FACADE[[#This Row],[III]]&amp;CHAR(10)&amp;REFERENCEMENT_FACADE[[#This Row],[IV]])</f>
        <v>4
4**
4**
4**</v>
      </c>
      <c r="CJ124" s="127" t="str">
        <f>IF(RECH_CATEGORIE=TRUE,IF(OR(REFERENCEMENT_FACADE[[#This Row],[I]]="NC",REFERENCEMENT_FACADE[[#This Row],[II]]="NC",REFERENCEMENT_FACADE[[#This Row],[III]]="NC",REFERENCEMENT_FACADE[[#This Row],[IV]]="NC"),"ERREUR",IF(MID(ZONE_SIS_VISEE,1,1)&lt;=MID(REFERENCEMENT_FACADE[[#This Row],[IV]],1,1),REFERENCEMENT_FACADE[[#Headers],[IV]],IF(MID(ZONE_SIS_VISEE,1,1)&lt;=MID(REFERENCEMENT_FACADE[[#This Row],[III]],1,1),REFERENCEMENT_FACADE[[#Headers],[III]],IF(MID(ZONE_SIS_VISEE,1,1)&lt;=MID(REFERENCEMENT_FACADE[[#This Row],[II]],1,1),REFERENCEMENT_FACADE[[#Headers],[II]],IF(MID(ZONE_SIS_VISEE,1,1)&lt;=MID(REFERENCEMENT_FACADE[[#This Row],[I]],1,1),REFERENCEMENT_FACADE[[#Headers],[I]],""))))),
REFERENCEMENT_FACADE[[#Headers],[I]]&amp;CHAR(10)&amp;REFERENCEMENT_FACADE[[#Headers],[II]]&amp;CHAR(10)&amp;REFERENCEMENT_FACADE[[#Headers],[III]]&amp;CHAR(10)&amp;REFERENCEMENT_FACADE[[#Headers],[IV]])</f>
        <v>I
II
III
IV</v>
      </c>
      <c r="CK124" s="127" t="str">
        <f>CONCATENATE(IF(MID(REFERENCEMENT_FACADE[[#This Row],[Charpente bois (NF DTU 31.1)]],1,3)="oui",LISTES!$Q$2,""),IF(AND(MID(REFERENCEMENT_FACADE[[#This Row],[COB (NF DTU 31.2)]],1,3)="oui",MID(REFERENCEMENT_FACADE[[#This Row],[Charpente bois (NF DTU 31.1)]],1,3)="oui")," / ",""),IF(MID(REFERENCEMENT_FACADE[[#This Row],[COB (NF DTU 31.2)]],1,3)="oui",LISTES!$Q$3,""),IF(OR(AND(MID(REFERENCEMENT_FACADE[[#This Row],[COB (NF DTU 31.2)]],1,3)="oui",MID(REFERENCEMENT_FACADE[[#This Row],[FOB (NF DTU 31.4)]],1,3)="oui"),AND(MID(REFERENCEMENT_FACADE[[#This Row],[COB (NF DTU 31.2)]],1,3)="oui",MID(REFERENCEMENT_FACADE[[#This Row],[CLT (Sous AT/DTA)]],1,3)="oui"))," / ",""),IF(MID(REFERENCEMENT_FACADE[[#This Row],[FOB (NF DTU 31.4)]],1,3)="oui",LISTES!$Q$4,""),IF(AND(MID(REFERENCEMENT_FACADE[[#This Row],[CLT (Sous AT/DTA)]],1,3)="oui",MID(REFERENCEMENT_FACADE[[#This Row],[FOB (NF DTU 31.4)]],1,3)="oui")," / ",""),IF(MID(REFERENCEMENT_FACADE[[#This Row],[CLT (Sous AT/DTA)]],1,3)="oui",LISTES!$Q$7,IF(MID(REFERENCEMENT_FACADE[[#This Row],[FOB (Sous AT/DTA/ATEx)]],1,3)="oui",LISTES!$Q$5,"")))</f>
        <v>FOB (Sous AT/DTA/ATEx)</v>
      </c>
      <c r="CL124" s="127" t="str">
        <f>IF(AND(RECH_HAUTEUR=TRUE,HAUT_VISEE&lt;&gt;"",SITUA_VISEE&lt;&gt;""),IF(MID(SITUA_VISEE,1,1)="d",
IF(MID(REFERENCEMENT_FACADE[[#This Row],[≤ 50 m (situation d)]],1,3)="OUI","≤ 50 m",IF(MID(REFERENCEMENT_FACADE[[#This Row],[≤ 40 m (situation d)]],1,3)="OUI","≤ 40 m",IF(MID(REFERENCEMENT_FACADE[[#This Row],[≤ 36 m (situation d)]],1,3)="OUI","≤ 36 m",IF(MID(REFERENCEMENT_FACADE[[#This Row],[≤ 34 m (situation d)]],1,3)="OUI","≤ 34 m",IF(MID(REFERENCEMENT_FACADE[[#This Row],[≤ 28 m (situation d)]],1,3)="OUI","≤ 28 m",IF(MID(REFERENCEMENT_FACADE[[#This Row],[≤ 18 m (situation d)]],1,3)="OUI","≤ 18 m",IF(MID(REFERENCEMENT_FACADE[[#This Row],[≤ 15 m (situation d)]],1,3)="OUI","≤ 15 m",IF(MID(REFERENCEMENT_FACADE[[#This Row],[≤ 10 m (situation d)]],1,3)="OUI","≤ 10 m",IF(MID(REFERENCEMENT_FACADE[[#This Row],[≤ 9 m (situation d)]],1,3)="OUI","≤ 9 m",IF(MID(REFERENCEMENT_FACADE[[#This Row],[≤ 6 m (situation d)]],1,3)="OUI","≤ 6 m","")))))))))),
IF(MID(REFERENCEMENT_FACADE[[#This Row],[≤ 50 m (situation a à c)]],1,3)="OUI","≤ 50 m",IF(MID(REFERENCEMENT_FACADE[[#This Row],[≤ 40 m (situation a à c)]],1,3)="OUI","≤ 40 m",IF(MID(REFERENCEMENT_FACADE[[#This Row],[≤ 36 m (situation a à c)]],1,3)="OUI","≤ 36 m",IF(MID(REFERENCEMENT_FACADE[[#This Row],[≤ 34 m (situation a à c)]],1,3)="OUI","≤ 34 m",IF(MID(REFERENCEMENT_FACADE[[#This Row],[≤ 28 m (situation a à c)]],1,3)="OUI","≤ 28 m",IF(MID(REFERENCEMENT_FACADE[[#This Row],[≤ 18 m (situation a à c)]],1,3)="OUI","≤ 18 m",IF(MID(REFERENCEMENT_FACADE[[#This Row],[≤ 15 m (situation a à c)]],1,3)="OUI","≤ 15 m",IF(MID(REFERENCEMENT_FACADE[[#This Row],[≤ 10 m (situation a à c)]],1,3)="OUI","≤ 10 m",IF(MID(REFERENCEMENT_FACADE[[#This Row],[≤ 9 m (situation a à c)]],1,3)="OUI","≤ 9 m",IF(MID(REFERENCEMENT_FACADE[[#This Row],[≤ 6 m (situation a à c)]],1,3)="OUI","≤ 6 m",""))))))))))),
CONCATENATE(IF(MID(REFERENCEMENT_FACADE[[#This Row],[≤ 50 m (situation a à c)]],1,3)="OUI","(Situation a à c) h≤ 50 m"&amp;CHAR(10),IF(MID(REFERENCEMENT_FACADE[[#This Row],[≤ 40 m (situation a à c)]],1,3)="OUI","(Situation a à c) h≤ 40 m"&amp;CHAR(10),IF(MID(REFERENCEMENT_FACADE[[#This Row],[≤ 36 m (situation a à c)]],1,3)="OUI","(Situation a à c) h≤ 36 m"&amp;CHAR(10),IF(MID(REFERENCEMENT_FACADE[[#This Row],[≤ 34 m (situation a à c)]],1,3)="OUI","(Situation a à c) h≤ 34 m"&amp;CHAR(10),IF(MID(REFERENCEMENT_FACADE[[#This Row],[≤ 28 m (situation a à c)]],1,3)="OUI","(Situation a à c) h≤ 28 m"&amp;CHAR(10),IF(MID(REFERENCEMENT_FACADE[[#This Row],[≤ 18 m (situation a à c)]],1,3)="OUI","(Situation a à c) h≤ 18 m"&amp;CHAR(10),IF(MID(REFERENCEMENT_FACADE[[#This Row],[≤ 15 m (situation a à c)]],1,3)="OUI","(Situation a à c) h≤ 15 m"&amp;CHAR(10),IF(MID(REFERENCEMENT_FACADE[[#This Row],[≤ 10 m (situation a à c)]],1,3)="OUI","(Situation a à c) h≤ 10 m"&amp;CHAR(10),IF(MID(REFERENCEMENT_FACADE[[#This Row],[≤ 9 m (situation a à c)]],1,3)="OUI","(Situation a à c) h≤ 9 m"&amp;CHAR(10),IF(MID(REFERENCEMENT_FACADE[[#This Row],[≤ 6 m (situation a à c)]],1,3)="OUI","(Situation a à c) h≤ 6 m"&amp;CHAR(10),"")))))))))),IF(MID(REFERENCEMENT_FACADE[[#This Row],[≤ 50 m (situation d)]],1,3)="OUI","(Situation d) h≤ 50 m",IF(MID(REFERENCEMENT_FACADE[[#This Row],[≤ 40 m (situation d)]],1,3)="OUI","(Situation d) h≤ 40 m",IF(MID(REFERENCEMENT_FACADE[[#This Row],[≤ 36 m (situation d)]],1,3)="OUI","(Situation d) h≤ 36 m",IF(MID(REFERENCEMENT_FACADE[[#This Row],[≤ 34 m (situation d)]],1,3)="OUI","(Situation d) h≤ 34 m",IF(MID(REFERENCEMENT_FACADE[[#This Row],[≤ 28 m (situation d)]],1,3)="OUI","(Situation d) h≤ 28 m",IF(MID(REFERENCEMENT_FACADE[[#This Row],[≤ 18 m (situation d)]],1,3)="OUI","(Situation d) h≤ 18 m",IF(MID(REFERENCEMENT_FACADE[[#This Row],[≤ 15 m (situation d)]],1,3)="OUI","(Situation d) h≤ 15 m",IF(MID(REFERENCEMENT_FACADE[[#This Row],[≤ 10 m (situation d)]],1,3)="OUI","(Situation d) h≤ 10 m",IF(MID(REFERENCEMENT_FACADE[[#This Row],[≤ 9 m (situation d)]],1,3)="OUI","(Situation d) h≤ 9 m",IF(MID(REFERENCEMENT_FACADE[[#This Row],[≤ 6 m (situation d)]],1,3)="OUI","(Situation d) h≤ 6 m",""))))))))))))</f>
        <v>(Situation a à c) h≤ 28 m
(Situation d) h≤ 28 m</v>
      </c>
      <c r="CM124" s="127" t="str">
        <f>IF(OR(RECH_HAUTEUR=FALSE,HAUT_VISEE="",SITUA_VISEE=""),REFERENCEMENT_FACADE[[#This Row],[Cas où rien n''est sélectionné en hauteur]],
IF((HAUT_VISEE&lt;=6),IF(OR(MID(SITUA_VISEE,1,1)="a",MID(SITUA_VISEE,1,1)="b",MID(SITUA_VISEE,1,1)="c"),REFERENCEMENT_FACADE[[#This Row],[≤ 6 m (a à c)]],REFERENCEMENT_FACADE[[#This Row],[≤ 6 m (d)]]),
IF(AND(6&lt;HAUT_VISEE,HAUT_VISEE&lt;=9),IF(OR(MID(SITUA_VISEE,1,1)="a",MID(SITUA_VISEE,1,1)="b",MID(SITUA_VISEE,1,1)="c"),REFERENCEMENT_FACADE[[#This Row],[≤ 9 m (a à c)]],REFERENCEMENT_FACADE[[#This Row],[≤ 9 m (d)]]),
IF(AND(9&lt;HAUT_VISEE,HAUT_VISEE&lt;=10),IF(OR(MID(SITUA_VISEE,1,1)="a",MID(SITUA_VISEE,1,1)="b",MID(SITUA_VISEE,1,1)="c"),REFERENCEMENT_FACADE[[#This Row],[≤ 10 m (a à c)]],REFERENCEMENT_FACADE[[#This Row],[≤ 10 m (d)]]),
IF(AND(10&lt;HAUT_VISEE,HAUT_VISEE&lt;=18),IF(OR(MID(SITUA_VISEE,1,1)="a",MID(SITUA_VISEE,1,1)="b",MID(SITUA_VISEE,1,1)="c"),REFERENCEMENT_FACADE[[#This Row],[≤ 18 m (a à c)]],REFERENCEMENT_FACADE[[#This Row],[≤ 18 m (d)]]),
IF(AND(18&lt;HAUT_VISEE,HAUT_VISEE&lt;=28),IF(OR(MID(SITUA_VISEE,1,1)="a",MID(SITUA_VISEE,1,1)="b",MID(SITUA_VISEE,1,1)="c"),REFERENCEMENT_FACADE[[#This Row],[≤ 28 m (a à c)]],REFERENCEMENT_FACADE[[#This Row],[≤ 28 m (d)]]),
IF(AND(28&lt;HAUT_VISEE,HAUT_VISEE&lt;=34),IF(OR(MID(SITUA_VISEE,1,1)="a",MID(SITUA_VISEE,1,1)="b",MID(SITUA_VISEE,1,1)="c"),REFERENCEMENT_FACADE[[#This Row],[≤ 34 m (a à c)]],REFERENCEMENT_FACADE[[#This Row],[≤ 34 m (d)]]),
IF(AND(34&lt;HAUT_VISEE,HAUT_VISEE&lt;=36),IF(OR(MID(SITUA_VISEE,1,1)="a",MID(SITUA_VISEE,1,1)="b",MID(SITUA_VISEE,1,1)="c"),REFERENCEMENT_FACADE[[#This Row],[≤ 36 m (a à c)]],REFERENCEMENT_FACADE[[#This Row],[≤ 36 m (d)]]),
IF(AND(36&lt;HAUT_VISEE,HAUT_VISEE&lt;=40),IF(OR(MID(SITUA_VISEE,1,1)="a",MID(SITUA_VISEE,1,1)="b",MID(SITUA_VISEE,1,1)="c"),REFERENCEMENT_FACADE[[#This Row],[≤ 40 m (a à c)]],REFERENCEMENT_FACADE[[#This Row],[≤ 40 m (d)]]),
IF(AND(40&lt;HAUT_VISEE,HAUT_VISEE&lt;=50),IF(OR(MID(SITUA_VISEE,1,1)="a",MID(SITUA_VISEE,1,1)="b",MID(SITUA_VISEE,1,1)="c"),REFERENCEMENT_FACADE[[#This Row],[≤ 50 m (a à c)]],REFERENCEMENT_FACADE[[#This Row],[≤ 50 m (d)]])))))))))))</f>
        <v xml:space="preserve"> - Comme mentionné au §1.1.2. de l’Avis technique, la limite de hauteur du domaine d’emploi indiquée ci-contre correspond au domaine d’emploi le plus restreint entre celui du procédé de façade et celui du revêtement extérieur. Le procédé pouvant être utilisé en façade jusqu’en 4ième famille pour des bâtiments d’habitation et jusqu’à une hauteur de plancher bas de dernier niveau de 28m pour les ERP et ERT, et comme le référentiel de la famille de revêtement extérieur ci-contre vise des hauteurs moindre, c’est donc le référentiel du revêtement qui limite le domaine d’emploi.
Nb : Le critère de recherche par hauteur n'étant pas coché ou les données (hauteur ou situation) n'étant pas saisies, l'utilisateur est alerté qu'il peut exister des limites de hauteurs et des dispositions particulières données dans le référentiel technique du procédé qui ne sont pas affichées. 
Le logiciel peut les faire apparaitre, pour ce faire : 
 - la case de recherche en fonction de la hauteur doit être cochée ;
 - les données de hauteur ET de situation du bâtiment doivent être saisies.</v>
      </c>
      <c r="CN124" s="185">
        <f ca="1">REFERENCEMENT_FACADE[[#This Row],[VALIDITE]]</f>
        <v>1</v>
      </c>
      <c r="CO124" s="127">
        <f>IF(RECH_SUPPORT=TRUE,IF(MID(REFERENCEMENT_FACADE[[#This Row],[Colonne support visé]],1,3)="OUI",1,IF(OR(MID(REFERENCEMENT_FACADE[[#This Row],[Colonne support visé]],1,3)="non",MID(REFERENCEMENT_FACADE[[#This Row],[Colonne support visé]],1,2)="SO"),0,0)),1)</f>
        <v>1</v>
      </c>
      <c r="CP124" s="127">
        <f>IF(RECH_HAUTEUR=FALSE,1,IF(AND(MID(REFERENCEMENT_FACADE[[#This Row],[Colonne situation visé]],1,3)="oui",HAUT_VISEE&lt;=REFERENCEMENT_FACADE[[#This Row],[LIMITATION DE HAUTEUR DE FACADE]],HAUT_VISEE&lt;&gt;"",SITUA_VISEE&lt;&gt;""),1,IF(MID(REFERENCEMENT_FACADE[[#This Row],[Colonne situation visé]],1,3)="non",0,"ERREUR")))</f>
        <v>1</v>
      </c>
      <c r="CQ124" s="127">
        <f>IF(RECH_CATEGORIE=FALSE,1,IF(REFERENCEMENT_FACADE[[#This Row],[Colonne catégorie visée]]="ERREUR",0,IF(AND(RECH_CATEGORIE=TRUE,MATCH(VALUE(LEFT(REFERENCEMENT_FACADE[[#This Row],[Colonne zone visée]],1)),LISTE_ZONE_SISMIQUE,0)&gt;=MATCH(ZONE_SIS_VISEE,LISTE_ZONE_SISMIQUE,0),MATCH(REFERENCEMENT_FACADE[[#This Row],[Colonne catégorie visée]],LISTE_CATEGORIE_BATIMENT,0)&gt;=MATCH(CATEG_VISEE,LISTE_CATEGORIE_BATIMENT,0)),1,0)))</f>
        <v>1</v>
      </c>
      <c r="CR124" s="127">
        <f ca="1">IF(REFERENCEMENT_FACADE[[#This Row],[Eligibilité procédé]]&lt;&gt;0,COUNTIF(REFERENCEMENT_FACADE[Eligibilité procédé],"&lt;="&amp;REFERENCEMENT_FACADE[[#This Row],[Eligibilité procédé]])-COUNTIF(REFERENCEMENT_FACADE[Eligibilité procédé],"=0"),ROWS(REFERENCEMENT_FACADE[Ordre]))</f>
        <v>101</v>
      </c>
      <c r="CS124" s="127">
        <f ca="1">IF(COUNTIF((REFERENCEMENT_FACADE[[#This Row],[Validité]:[zone de simicité]]),"&lt;&gt;"&amp;"")=SUM(REFERENCEMENT_FACADE[[#This Row],[Validité]:[zone de simicité]]),ROW(REFERENCEMENT_FACADE[[#This Row],[zone de simicité]]),"")</f>
        <v>124</v>
      </c>
      <c r="CT124" s="48" t="str">
        <f>CONCATENATE(REFERENCEMENT_FACADE[[#This Row],[TYPE DE DOCUMENT DE REFERENCE]]," ",REFERENCEMENT_FACADE[[#This Row],[REF]]," du procédé ",REFERENCEMENT_FACADE[[#This Row],[NOM COMMERCIAL DU PROCEDE]]," : vise la pose sur : ",IF(MID(REFERENCEMENT_FACADE[[#This Row],[COB (NF DTU 31.2)]],1,3)="OUI","COB (NF DTU 31.2) ; ",""),IF(MID(REFERENCEMENT_FACADE[[#This Row],[CLT (Sous AT/DTA)]],1,3)="OUI","CLT (Sous AT/DTA)) ; ",""),IF(MID(REFERENCEMENT_FACADE[[#This Row],[FOB (NF DTU 31.4)]],1,3)="OUI","FOB (NF DTU 31.4) ; ",""),IF(MID(REFERENCEMENT_FACADE[[#This Row],[FOB (Sous AT/DTA/ATEx)]],1,3)="OUI","FOB (Sous AT/DTA/ATEx) ; ",""),"pour une hauteur max de ",REFERENCEMENT_FACADE[[#This Row],[LIMITATION DE HAUTEUR DE FACADE]],"m")</f>
        <v>Avis Technique 2.1/23-1836_V1 du procédé LOGISKIN : vise la pose sur : FOB (Sous AT/DTA/ATEx) ; pour une hauteur max de 28m</v>
      </c>
    </row>
    <row r="125" spans="1:98" s="5" customFormat="1" ht="409.6" x14ac:dyDescent="0.3">
      <c r="A125" s="130">
        <v>45049</v>
      </c>
      <c r="B125" s="125" t="s">
        <v>120</v>
      </c>
      <c r="C125" s="125"/>
      <c r="D125" s="125" t="s">
        <v>1769</v>
      </c>
      <c r="E125" s="125"/>
      <c r="F125" s="125" t="s">
        <v>595</v>
      </c>
      <c r="G125" s="173" t="s">
        <v>1489</v>
      </c>
      <c r="H125" s="174" t="s">
        <v>10</v>
      </c>
      <c r="I125" s="175" t="s">
        <v>27</v>
      </c>
      <c r="J125" s="176" t="s">
        <v>27</v>
      </c>
      <c r="K125" s="176" t="s">
        <v>9</v>
      </c>
      <c r="L125" s="68" t="str">
        <f>IF(REFERENCEMENT_FACADE[[#This Row],[Charpente bois (NF DTU 31.1)]]="OUI","SO",IF(OR(REFERENCEMENT_FACADE[[#This Row],[FOB (Sous AT/DTA/ATEx)]]="OUI",REFERENCEMENT_FACADE[[#This Row],[FOB (NF DTU 31.4)]]="OUI"),"OUI","SO"))</f>
        <v>OUI</v>
      </c>
      <c r="M125" s="177" t="s">
        <v>27</v>
      </c>
      <c r="N125" s="178" t="s">
        <v>357</v>
      </c>
      <c r="O125" s="125" t="s">
        <v>357</v>
      </c>
      <c r="P125" s="125" t="s">
        <v>357</v>
      </c>
      <c r="Q125" s="125" t="s">
        <v>357</v>
      </c>
      <c r="R125" s="125" t="s">
        <v>357</v>
      </c>
      <c r="S125" s="125" t="s">
        <v>10</v>
      </c>
      <c r="T125" s="125" t="s">
        <v>10</v>
      </c>
      <c r="U125" s="125" t="s">
        <v>10</v>
      </c>
      <c r="V125" s="125" t="s">
        <v>10</v>
      </c>
      <c r="W125" s="173" t="s">
        <v>10</v>
      </c>
      <c r="X125" s="187" t="s">
        <v>357</v>
      </c>
      <c r="Y125" s="125" t="s">
        <v>357</v>
      </c>
      <c r="Z125" s="125" t="s">
        <v>357</v>
      </c>
      <c r="AA125" s="125" t="s">
        <v>10</v>
      </c>
      <c r="AB125" s="125" t="s">
        <v>10</v>
      </c>
      <c r="AC125" s="125" t="s">
        <v>10</v>
      </c>
      <c r="AD125" s="125" t="s">
        <v>10</v>
      </c>
      <c r="AE125" s="125" t="s">
        <v>10</v>
      </c>
      <c r="AF125" s="125" t="s">
        <v>10</v>
      </c>
      <c r="AG125" s="173" t="s">
        <v>10</v>
      </c>
      <c r="AH125" s="189" t="s">
        <v>661</v>
      </c>
      <c r="AI125" s="162"/>
      <c r="AJ125" s="232" t="s">
        <v>1663</v>
      </c>
      <c r="AK125" s="232" t="s">
        <v>1663</v>
      </c>
      <c r="AL125" s="232" t="s">
        <v>1663</v>
      </c>
      <c r="AM125" s="232" t="s">
        <v>1663</v>
      </c>
      <c r="AN125" s="232" t="s">
        <v>1663</v>
      </c>
      <c r="AO125" s="162"/>
      <c r="AP125" s="162"/>
      <c r="AQ125" s="162"/>
      <c r="AR125" s="162"/>
      <c r="AS125" s="162"/>
      <c r="AT125" s="232" t="s">
        <v>1663</v>
      </c>
      <c r="AU125" s="232" t="s">
        <v>1663</v>
      </c>
      <c r="AV125" s="232" t="s">
        <v>1663</v>
      </c>
      <c r="AW125" s="162"/>
      <c r="AX125" s="162"/>
      <c r="AY125" s="162"/>
      <c r="AZ125" s="162"/>
      <c r="BA125" s="162"/>
      <c r="BB125" s="162"/>
      <c r="BC125" s="162"/>
      <c r="BD125" s="242" t="s">
        <v>1665</v>
      </c>
      <c r="BE125" s="178">
        <v>4</v>
      </c>
      <c r="BF125" s="125" t="s">
        <v>328</v>
      </c>
      <c r="BG125" s="125" t="s">
        <v>328</v>
      </c>
      <c r="BH125" s="125" t="s">
        <v>328</v>
      </c>
      <c r="BI125" s="179" t="s">
        <v>1175</v>
      </c>
      <c r="BJ125" s="40" t="s">
        <v>1394</v>
      </c>
      <c r="BK125" s="180" t="s">
        <v>662</v>
      </c>
      <c r="BL125" s="178">
        <v>2</v>
      </c>
      <c r="BM125" s="125" t="s">
        <v>596</v>
      </c>
      <c r="BN125" s="125" t="s">
        <v>12</v>
      </c>
      <c r="BO125" s="125" t="s">
        <v>597</v>
      </c>
      <c r="BP125" s="181"/>
      <c r="BQ125" s="181">
        <v>44992</v>
      </c>
      <c r="BR125" s="181">
        <v>46752</v>
      </c>
      <c r="BS125" s="182">
        <f ca="1">+(REFERENCEMENT_FACADE[[#This Row],[AVIS LIMITE AU / VALIDITE]]&gt;=TODAY())*1</f>
        <v>1</v>
      </c>
      <c r="BT125" s="125" t="s">
        <v>9</v>
      </c>
      <c r="BU125" s="125" t="str">
        <f ca="1">IF(REFERENCEMENT_FACADE[[#This Row],[ -&gt; AT/DTA : Sur liste verte C2p (OUI/NON)
-&gt; ATex (Avis favorable / Avis défavorable)
-&gt; Autre : SO]]&lt;&gt;"",IF(AND(OR(REFERENCEMENT_FACADE[[#This Row],[ -&gt; AT/DTA : Sur liste verte C2p (OUI/NON)
-&gt; ATex (Avis favorable / Avis défavorable)
-&gt; Autre : SO]]="OUI",REFERENCEMENT_FACADE[[#This Row],[ -&gt; AT/DTA : Sur liste verte C2p (OUI/NON)
-&gt; ATex (Avis favorable / Avis défavorable)
-&gt; Autre : SO]]="FAVORABLE",REFERENCEMENT_FACADE[[#This Row],[ -&gt; AT/DTA : Sur liste verte C2p (OUI/NON)
-&gt; ATex (Avis favorable / Avis défavorable)
-&gt; Autre : SO]]="SO
(DTU)",REFERENCEMENT_FACADE[[#This Row],[ -&gt; AT/DTA : Sur liste verte C2p (OUI/NON)
-&gt; ATex (Avis favorable / Avis défavorable)
-&gt; Autre : SO]]="SO 
(RECO -RAGE)",REFERENCEMENT_FACADE[[#This Row],[ -&gt; AT/DTA : Sur liste verte C2p (OUI/NON)
-&gt; ATex (Avis favorable / Avis défavorable)
-&gt; Autre : SO]]="OUI AVEC UN SUIVI DU RETOUR D'EXPERIENCE",
REFERENCEMENT_FACADE[[#This Row],[ -&gt; AT/DTA : Sur liste verte C2p (OUI/NON)
-&gt; ATex (Avis favorable / Avis défavorable)
-&gt; Autre : SO]]="SO 
(RP)"),REFERENCEMENT_FACADE[[#This Row],[VALIDITE]]=1),"TC",IF(REFERENCEMENT_FACADE[[#This Row],[VALIDITE]]=0,"TNC"&amp;CHAR(10)&amp;"(L'évaluation technique n'est plus valide)",IF(REFERENCEMENT_FACADE[[#This Row],[TYPE DE DOCUMENT DE REFERENCE]]="Appréciation Technique de Transition","TNC"&amp;CHAR(10)&amp;"(Les Appréciations Techniques de Transition ne sont pas reconnues en technique courante)",IF(REFERENCEMENT_FACADE[[#This Row],[ -&gt; AT/DTA : Sur liste verte C2p (OUI/NON)
-&gt; ATex (Avis favorable / Avis défavorable)
-&gt; Autre : SO]]="NON (EVALUATION RECENTE)","TNC"&amp;CHAR(10)&amp;"(Non sur liste verte de la C2p à date de référencement / EVALUATION RECENTE)","TNC"&amp;CHAR(10)&amp;"(N'est pas sur liste verte de la C2p à date du référencement)")))))</f>
        <v>TC</v>
      </c>
      <c r="BV125" s="173" t="s">
        <v>1378</v>
      </c>
      <c r="BW125" s="178" t="s">
        <v>658</v>
      </c>
      <c r="BX125" s="125" t="s">
        <v>659</v>
      </c>
      <c r="BY125" s="173"/>
      <c r="BZ125" s="183" t="s">
        <v>660</v>
      </c>
      <c r="CA125" s="184" t="s">
        <v>638</v>
      </c>
      <c r="CB125" s="184"/>
      <c r="CC125" s="127" t="str">
        <f>IF(OR(REFERENCEMENT_FACADE[[#This Row],[TYPE DE DOCUMENT DE REFERENCE]]="Document Technique d'Application (DTA)",REFERENCEMENT_FACADE[[#This Row],[TYPE DE DOCUMENT DE REFERENCE]]="Avis Technique"),CONCATENATE("https://evaluation.cstb.fr/fr/avis-technique/detail/",SUBSTITUTE(REFERENCEMENT_FACADE[[#This Row],[REF]],"/","-"),"/"),IF(REFERENCEMENT_FACADE[[#This Row],[TYPE DE DOCUMENT DE REFERENCE]]=("Appréciation Technique d'Expérimentation (ATEx cas a)"),CONCATENATE("https://evaluation.cstb.fr/fr/appreciation-technique-expertise-atex/detail/",SUBSTITUTE(REFERENCEMENT_FACADE[[#This Row],[REF]],"_","-"),"/"),CONCATENATE("https://evaluation.cstb.fr/fr/appreciation-technique-transition-att/download/att-",SUBSTITUTE(SUBSTITUTE(REFERENCEMENT_FACADE[[#This Row],[REF]],"/","-"),"_","-"),"/")))</f>
        <v>https://evaluation.cstb.fr/fr/avis-technique/detail/2.1-14-1636_V2/</v>
      </c>
      <c r="CD125" s="127" t="s">
        <v>760</v>
      </c>
      <c r="CE125" s="127" t="str">
        <f>CONCATENATE(IF(REFERENCEMENT_FACADE[[#This Row],[Ancienne version]]=""," ",CONCATENATE(IF(OR(REFERENCEMENT_FACADE[[#This Row],[TYPE DE DOCUMENT DE REFERENCE]]="Avis Technique",REFERENCEMENT_FACADE[[#This Row],[TYPE DE DOCUMENT DE REFERENCE]]="ATEx"),"L'","Le "),REFERENCEMENT_FACADE[[#This Row],[TYPE DE DOCUMENT DE REFERENCE]]," n°",REFERENCEMENT_FACADE[[#This Row],[REF]]," annule et remplace ",IF(OR(REFERENCEMENT_FACADE[[#This Row],[TYPE DE DOCUMENT DE REFERENCE]]="Avis Technique",REFERENCEMENT_FACADE[[#This Row],[TYPE DE DOCUMENT DE REFERENCE]]="ATEx"),"l' ","le "),REFERENCEMENT_FACADE[[#This Row],[TYPE DE DOCUMENT DE REFERENCE]]," n° ",REFERENCEMENT_FACADE[[#This Row],[Ancienne version]])),
IF(AND(REFERENCEMENT_FACADE[[#This Row],[Ancienne version]]&lt;&gt;"",REFERENCEMENT_FACADE[[#This Row],[ -&gt; AT/DTA : Sur liste verte C2p (OUI/NON)
-&gt; ATex (Avis favorable / Avis défavorable)
-&gt; Autre : SO]]="OUI"),CHAR(10),""),
IF(REFERENCEMENT_FACADE[[#This Row],[ -&gt; AT/DTA : Sur liste verte C2p (OUI/NON)
-&gt; ATex (Avis favorable / Avis défavorable)
-&gt; Autre : SO]]="OUI","Sur liste verte de la C2p à la date du référencement",""))</f>
        <v>L'Avis Technique n°2.1/14-1636_V2 annule et remplace l' Avis Technique n° 2.1/14-1636_V1.1
Sur liste verte de la C2p à la date du référencement</v>
      </c>
      <c r="CF125" s="127" t="str">
        <f>IF((SUPP_VISE=LISTES!$Q$2),REFERENCEMENT_FACADE[[#This Row],[Charpente bois (NF DTU 31.1)]],
IF((SUPP_VISE=LISTES!$Q$3),REFERENCEMENT_FACADE[[#This Row],[COB (NF DTU 31.2)]],
IF((SUPP_VISE=LISTES!$Q$4),REFERENCEMENT_FACADE[[#This Row],[FOB (NF DTU 31.4)]],
IF((SUPP_VISE=LISTES!$Q$5),REFERENCEMENT_FACADE[[#This Row],[FOB (Sous AT/DTA/ATEx)]],
IF((SUPP_VISE=LISTES!$Q$6),REFERENCEMENT_FACADE[[#This Row],[FOB (NF DTU 31.4 et/ou Sous AT/DTA/Atex)]],
IF((SUPP_VISE=LISTES!$Q$7),REFERENCEMENT_FACADE[[#This Row],[CLT (Sous AT/DTA)]],"ERREUR"))))))</f>
        <v>ERREUR</v>
      </c>
      <c r="CG125" s="127" t="str">
        <f>IF((HAUT_VISEE&lt;=6),IF(OR(MID(SITUA_VISEE,1,1)="a",MID(SITUA_VISEE,1,1)="b",MID(SITUA_VISEE,1,1)="c"),REFERENCEMENT_FACADE[[#This Row],[≤ 6 m (situation a à c)]],REFERENCEMENT_FACADE[[#This Row],[≤ 6 m (situation d)]]),
IF(AND(6&lt;HAUT_VISEE,HAUT_VISEE&lt;=9),IF(OR(MID(SITUA_VISEE,1,1)="a",MID(SITUA_VISEE,1,1)="b",MID(SITUA_VISEE,1,1)="c"),REFERENCEMENT_FACADE[[#This Row],[≤ 9 m (situation a à c)]],REFERENCEMENT_FACADE[[#This Row],[≤ 9 m (situation d)]]),
IF(AND(9&lt;HAUT_VISEE,HAUT_VISEE&lt;=10),IF(OR(MID(SITUA_VISEE,1,1)="a",MID(SITUA_VISEE,1,1)="b",MID(SITUA_VISEE,1,1)="c"),REFERENCEMENT_FACADE[[#This Row],[≤ 10 m (situation a à c)]],REFERENCEMENT_FACADE[[#This Row],[≤ 10 m (situation d)]]),
IF(AND(10&lt;HAUT_VISEE,HAUT_VISEE&lt;=18),IF(OR(MID(SITUA_VISEE,1,1)="a",MID(SITUA_VISEE,1,1)="b",MID(SITUA_VISEE,1,1)="c"),REFERENCEMENT_FACADE[[#This Row],[≤ 15 m (situation a à c)]],REFERENCEMENT_FACADE[[#This Row],[≤ 15 m (situation d)]]),
IF(AND(10&lt;HAUT_VISEE,HAUT_VISEE&lt;=18),IF(OR(MID(SITUA_VISEE,1,1)="a",MID(SITUA_VISEE,1,1)="b",MID(SITUA_VISEE,1,1)="c"),REFERENCEMENT_FACADE[[#This Row],[≤ 18 m (situation a à c)]],REFERENCEMENT_FACADE[[#This Row],[≤ 18 m (situation d)]]),
IF(AND(18&lt;HAUT_VISEE,HAUT_VISEE&lt;=28),IF(OR(MID(SITUA_VISEE,1,1)="a",MID(SITUA_VISEE,1,1)="b",MID(SITUA_VISEE,1,1)="c"),REFERENCEMENT_FACADE[[#This Row],[≤ 28 m (situation a à c)]],REFERENCEMENT_FACADE[[#This Row],[≤ 28 m (situation d)]]),
IF(AND(28&lt;HAUT_VISEE,HAUT_VISEE&lt;=34),IF(OR(MID(SITUA_VISEE,1,1)="a",MID(SITUA_VISEE,1,1)="b",MID(SITUA_VISEE,1,1)="c"),REFERENCEMENT_FACADE[[#This Row],[≤ 34 m (situation a à c)]],REFERENCEMENT_FACADE[[#This Row],[≤ 34 m (situation d)]]),
IF(AND(34&lt;HAUT_VISEE,HAUT_VISEE&lt;=36),IF(OR(MID(SITUA_VISEE,1,1)="a",MID(SITUA_VISEE,1,1)="b",MID(SITUA_VISEE,1,1)="c"),REFERENCEMENT_FACADE[[#This Row],[≤ 36 m (situation a à c)]],REFERENCEMENT_FACADE[[#This Row],[≤ 36 m (situation d)]]),
IF(AND(36&lt;HAUT_VISEE,HAUT_VISEE&lt;=40),IF(OR(MID(SITUA_VISEE,1,1)="a",MID(SITUA_VISEE,1,1)="b",MID(SITUA_VISEE,1,1)="c"),REFERENCEMENT_FACADE[[#This Row],[≤ 40 m (situation a à c)]],REFERENCEMENT_FACADE[[#This Row],[≤ 40 m (situation d)]]),
IF(AND(40&lt;HAUT_VISEE,HAUT_VISEE&lt;=50),IF(OR(MID(SITUA_VISEE,1,1)="a",MID(SITUA_VISEE,1,1)="b",MID(SITUA_VISEE,1,1)="c"),REFERENCEMENT_FACADE[[#This Row],[≤ 50 m (situation a à c)]],REFERENCEMENT_FACADE[[#This Row],[≤ 50 m (situation d)]]),"ERREUR"))))))))))</f>
        <v>OUI*</v>
      </c>
      <c r="CH125" s="127">
        <f>IF(MID(SITUA_VISEE,1,1)="d",
IF(MID(REFERENCEMENT_FACADE[[#This Row],[≤ 50 m (situation d)]],1,3)="OUI",50,IF(MID(REFERENCEMENT_FACADE[[#This Row],[≤ 40 m (situation d)]],1,3)="OUI",40,IF(MID(REFERENCEMENT_FACADE[[#This Row],[≤ 36 m (situation d)]],1,3)="OUI",36,IF(MID(REFERENCEMENT_FACADE[[#This Row],[≤ 34 m (situation d)]],1,3)="OUI",34,IF(MID(REFERENCEMENT_FACADE[[#This Row],[≤ 28 m (situation d)]],1,3)="OUI",28,IF(MID(REFERENCEMENT_FACADE[[#This Row],[≤ 18 m (situation d)]],1,3)="OUI",18,IF(MID(REFERENCEMENT_FACADE[[#This Row],[≤ 15 m (situation d)]],1,3)="OUI",15,IF(MID(REFERENCEMENT_FACADE[[#This Row],[≤ 10 m (situation d)]],1,3)="OUI",10,IF(MID(REFERENCEMENT_FACADE[[#This Row],[≤ 9 m (situation d)]],1,3)="OUI",9,IF(MID(REFERENCEMENT_FACADE[[#This Row],[≤ 6 m (situation d)]],1,3)="OUI",6,"")))))))))),
IF(MID(REFERENCEMENT_FACADE[[#This Row],[≤ 50 m (situation a à c)]],1,3)="OUI",50,IF(MID(REFERENCEMENT_FACADE[[#This Row],[≤ 40 m (situation a à c)]],1,3)="OUI",40,IF(MID(REFERENCEMENT_FACADE[[#This Row],[≤ 36 m (situation a à c)]],1,3)="OUI",36,IF(MID(REFERENCEMENT_FACADE[[#This Row],[≤ 34 m (situation a à c)]],1,3)="OUI",34,IF(MID(REFERENCEMENT_FACADE[[#This Row],[≤ 28 m (situation a à c)]],1,3)="OUI",28,IF(MID(REFERENCEMENT_FACADE[[#This Row],[≤ 18 m (situation a à c)]],1,3)="OUI",18,IF(MID(REFERENCEMENT_FACADE[[#This Row],[≤ 15 m (situation a à c)]],1,3)="OUI",15,IF(MID(REFERENCEMENT_FACADE[[#This Row],[≤ 10 m (situation a à c)]],1,3)="OUI",10,IF(MID(REFERENCEMENT_FACADE[[#This Row],[≤ 9 m (situation a à c)]],1,3)="OUI",9,IF(MID(REFERENCEMENT_FACADE[[#This Row],[≤ 6 m (situation a à c)]],1,3)="OUI",6,"")))))))))))</f>
        <v>18</v>
      </c>
      <c r="CI125" s="127" t="str">
        <f>IF(RECH_CATEGORIE=TRUE,IF((CATEG_VISEE=LISTES!$O$2),REFERENCEMENT_FACADE[[#This Row],[I]],
IF((CATEG_VISEE=LISTES!$O$3),REFERENCEMENT_FACADE[[#This Row],[II]],
IF((CATEG_VISEE=LISTES!$O$4),REFERENCEMENT_FACADE[[#This Row],[III]],
IF((CATEG_VISEE=LISTES!$O$5),REFERENCEMENT_FACADE[[#This Row],[IV]],"ERREUR")))),
REFERENCEMENT_FACADE[[#This Row],[I]]&amp;CHAR(10)&amp;REFERENCEMENT_FACADE[[#This Row],[II]]&amp;CHAR(10)&amp;REFERENCEMENT_FACADE[[#This Row],[III]]&amp;CHAR(10)&amp;REFERENCEMENT_FACADE[[#This Row],[IV]])</f>
        <v>4
4**
4**
4**</v>
      </c>
      <c r="CJ125" s="127" t="str">
        <f>IF(RECH_CATEGORIE=TRUE,IF(OR(REFERENCEMENT_FACADE[[#This Row],[I]]="NC",REFERENCEMENT_FACADE[[#This Row],[II]]="NC",REFERENCEMENT_FACADE[[#This Row],[III]]="NC",REFERENCEMENT_FACADE[[#This Row],[IV]]="NC"),"ERREUR",IF(MID(ZONE_SIS_VISEE,1,1)&lt;=MID(REFERENCEMENT_FACADE[[#This Row],[IV]],1,1),REFERENCEMENT_FACADE[[#Headers],[IV]],IF(MID(ZONE_SIS_VISEE,1,1)&lt;=MID(REFERENCEMENT_FACADE[[#This Row],[III]],1,1),REFERENCEMENT_FACADE[[#Headers],[III]],IF(MID(ZONE_SIS_VISEE,1,1)&lt;=MID(REFERENCEMENT_FACADE[[#This Row],[II]],1,1),REFERENCEMENT_FACADE[[#Headers],[II]],IF(MID(ZONE_SIS_VISEE,1,1)&lt;=MID(REFERENCEMENT_FACADE[[#This Row],[I]],1,1),REFERENCEMENT_FACADE[[#Headers],[I]],""))))),
REFERENCEMENT_FACADE[[#Headers],[I]]&amp;CHAR(10)&amp;REFERENCEMENT_FACADE[[#Headers],[II]]&amp;CHAR(10)&amp;REFERENCEMENT_FACADE[[#Headers],[III]]&amp;CHAR(10)&amp;REFERENCEMENT_FACADE[[#Headers],[IV]])</f>
        <v>I
II
III
IV</v>
      </c>
      <c r="CK125" s="127" t="str">
        <f>CONCATENATE(IF(MID(REFERENCEMENT_FACADE[[#This Row],[Charpente bois (NF DTU 31.1)]],1,3)="oui",LISTES!$Q$2,""),IF(AND(MID(REFERENCEMENT_FACADE[[#This Row],[COB (NF DTU 31.2)]],1,3)="oui",MID(REFERENCEMENT_FACADE[[#This Row],[Charpente bois (NF DTU 31.1)]],1,3)="oui")," / ",""),IF(MID(REFERENCEMENT_FACADE[[#This Row],[COB (NF DTU 31.2)]],1,3)="oui",LISTES!$Q$3,""),IF(OR(AND(MID(REFERENCEMENT_FACADE[[#This Row],[COB (NF DTU 31.2)]],1,3)="oui",MID(REFERENCEMENT_FACADE[[#This Row],[FOB (NF DTU 31.4)]],1,3)="oui"),AND(MID(REFERENCEMENT_FACADE[[#This Row],[COB (NF DTU 31.2)]],1,3)="oui",MID(REFERENCEMENT_FACADE[[#This Row],[CLT (Sous AT/DTA)]],1,3)="oui"))," / ",""),IF(MID(REFERENCEMENT_FACADE[[#This Row],[FOB (NF DTU 31.4)]],1,3)="oui",LISTES!$Q$4,""),IF(AND(MID(REFERENCEMENT_FACADE[[#This Row],[CLT (Sous AT/DTA)]],1,3)="oui",MID(REFERENCEMENT_FACADE[[#This Row],[FOB (NF DTU 31.4)]],1,3)="oui")," / ",""),IF(MID(REFERENCEMENT_FACADE[[#This Row],[CLT (Sous AT/DTA)]],1,3)="oui",LISTES!$Q$7,IF(MID(REFERENCEMENT_FACADE[[#This Row],[FOB (Sous AT/DTA/ATEx)]],1,3)="oui",LISTES!$Q$5,"")))</f>
        <v>FOB (Sous AT/DTA/ATEx)</v>
      </c>
      <c r="CL125" s="127" t="str">
        <f>IF(AND(RECH_HAUTEUR=TRUE,HAUT_VISEE&lt;&gt;"",SITUA_VISEE&lt;&gt;""),IF(MID(SITUA_VISEE,1,1)="d",
IF(MID(REFERENCEMENT_FACADE[[#This Row],[≤ 50 m (situation d)]],1,3)="OUI","≤ 50 m",IF(MID(REFERENCEMENT_FACADE[[#This Row],[≤ 40 m (situation d)]],1,3)="OUI","≤ 40 m",IF(MID(REFERENCEMENT_FACADE[[#This Row],[≤ 36 m (situation d)]],1,3)="OUI","≤ 36 m",IF(MID(REFERENCEMENT_FACADE[[#This Row],[≤ 34 m (situation d)]],1,3)="OUI","≤ 34 m",IF(MID(REFERENCEMENT_FACADE[[#This Row],[≤ 28 m (situation d)]],1,3)="OUI","≤ 28 m",IF(MID(REFERENCEMENT_FACADE[[#This Row],[≤ 18 m (situation d)]],1,3)="OUI","≤ 18 m",IF(MID(REFERENCEMENT_FACADE[[#This Row],[≤ 15 m (situation d)]],1,3)="OUI","≤ 15 m",IF(MID(REFERENCEMENT_FACADE[[#This Row],[≤ 10 m (situation d)]],1,3)="OUI","≤ 10 m",IF(MID(REFERENCEMENT_FACADE[[#This Row],[≤ 9 m (situation d)]],1,3)="OUI","≤ 9 m",IF(MID(REFERENCEMENT_FACADE[[#This Row],[≤ 6 m (situation d)]],1,3)="OUI","≤ 6 m","")))))))))),
IF(MID(REFERENCEMENT_FACADE[[#This Row],[≤ 50 m (situation a à c)]],1,3)="OUI","≤ 50 m",IF(MID(REFERENCEMENT_FACADE[[#This Row],[≤ 40 m (situation a à c)]],1,3)="OUI","≤ 40 m",IF(MID(REFERENCEMENT_FACADE[[#This Row],[≤ 36 m (situation a à c)]],1,3)="OUI","≤ 36 m",IF(MID(REFERENCEMENT_FACADE[[#This Row],[≤ 34 m (situation a à c)]],1,3)="OUI","≤ 34 m",IF(MID(REFERENCEMENT_FACADE[[#This Row],[≤ 28 m (situation a à c)]],1,3)="OUI","≤ 28 m",IF(MID(REFERENCEMENT_FACADE[[#This Row],[≤ 18 m (situation a à c)]],1,3)="OUI","≤ 18 m",IF(MID(REFERENCEMENT_FACADE[[#This Row],[≤ 15 m (situation a à c)]],1,3)="OUI","≤ 15 m",IF(MID(REFERENCEMENT_FACADE[[#This Row],[≤ 10 m (situation a à c)]],1,3)="OUI","≤ 10 m",IF(MID(REFERENCEMENT_FACADE[[#This Row],[≤ 9 m (situation a à c)]],1,3)="OUI","≤ 9 m",IF(MID(REFERENCEMENT_FACADE[[#This Row],[≤ 6 m (situation a à c)]],1,3)="OUI","≤ 6 m",""))))))))))),
CONCATENATE(IF(MID(REFERENCEMENT_FACADE[[#This Row],[≤ 50 m (situation a à c)]],1,3)="OUI","(Situation a à c) h≤ 50 m"&amp;CHAR(10),IF(MID(REFERENCEMENT_FACADE[[#This Row],[≤ 40 m (situation a à c)]],1,3)="OUI","(Situation a à c) h≤ 40 m"&amp;CHAR(10),IF(MID(REFERENCEMENT_FACADE[[#This Row],[≤ 36 m (situation a à c)]],1,3)="OUI","(Situation a à c) h≤ 36 m"&amp;CHAR(10),IF(MID(REFERENCEMENT_FACADE[[#This Row],[≤ 34 m (situation a à c)]],1,3)="OUI","(Situation a à c) h≤ 34 m"&amp;CHAR(10),IF(MID(REFERENCEMENT_FACADE[[#This Row],[≤ 28 m (situation a à c)]],1,3)="OUI","(Situation a à c) h≤ 28 m"&amp;CHAR(10),IF(MID(REFERENCEMENT_FACADE[[#This Row],[≤ 18 m (situation a à c)]],1,3)="OUI","(Situation a à c) h≤ 18 m"&amp;CHAR(10),IF(MID(REFERENCEMENT_FACADE[[#This Row],[≤ 15 m (situation a à c)]],1,3)="OUI","(Situation a à c) h≤ 15 m"&amp;CHAR(10),IF(MID(REFERENCEMENT_FACADE[[#This Row],[≤ 10 m (situation a à c)]],1,3)="OUI","(Situation a à c) h≤ 10 m"&amp;CHAR(10),IF(MID(REFERENCEMENT_FACADE[[#This Row],[≤ 9 m (situation a à c)]],1,3)="OUI","(Situation a à c) h≤ 9 m"&amp;CHAR(10),IF(MID(REFERENCEMENT_FACADE[[#This Row],[≤ 6 m (situation a à c)]],1,3)="OUI","(Situation a à c) h≤ 6 m"&amp;CHAR(10),"")))))))))),IF(MID(REFERENCEMENT_FACADE[[#This Row],[≤ 50 m (situation d)]],1,3)="OUI","(Situation d) h≤ 50 m",IF(MID(REFERENCEMENT_FACADE[[#This Row],[≤ 40 m (situation d)]],1,3)="OUI","(Situation d) h≤ 40 m",IF(MID(REFERENCEMENT_FACADE[[#This Row],[≤ 36 m (situation d)]],1,3)="OUI","(Situation d) h≤ 36 m",IF(MID(REFERENCEMENT_FACADE[[#This Row],[≤ 34 m (situation d)]],1,3)="OUI","(Situation d) h≤ 34 m",IF(MID(REFERENCEMENT_FACADE[[#This Row],[≤ 28 m (situation d)]],1,3)="OUI","(Situation d) h≤ 28 m",IF(MID(REFERENCEMENT_FACADE[[#This Row],[≤ 18 m (situation d)]],1,3)="OUI","(Situation d) h≤ 18 m",IF(MID(REFERENCEMENT_FACADE[[#This Row],[≤ 15 m (situation d)]],1,3)="OUI","(Situation d) h≤ 15 m",IF(MID(REFERENCEMENT_FACADE[[#This Row],[≤ 10 m (situation d)]],1,3)="OUI","(Situation d) h≤ 10 m",IF(MID(REFERENCEMENT_FACADE[[#This Row],[≤ 9 m (situation d)]],1,3)="OUI","(Situation d) h≤ 9 m",IF(MID(REFERENCEMENT_FACADE[[#This Row],[≤ 6 m (situation d)]],1,3)="OUI","(Situation d) h≤ 6 m",""))))))))))))</f>
        <v>(Situation a à c) h≤ 18 m
(Situation d) h≤ 10 m</v>
      </c>
      <c r="CM125" s="127" t="str">
        <f>IF(OR(RECH_HAUTEUR=FALSE,HAUT_VISEE="",SITUA_VISEE=""),REFERENCEMENT_FACADE[[#This Row],[Cas où rien n''est sélectionné en hauteur]],
IF((HAUT_VISEE&lt;=6),IF(OR(MID(SITUA_VISEE,1,1)="a",MID(SITUA_VISEE,1,1)="b",MID(SITUA_VISEE,1,1)="c"),REFERENCEMENT_FACADE[[#This Row],[≤ 6 m (a à c)]],REFERENCEMENT_FACADE[[#This Row],[≤ 6 m (d)]]),
IF(AND(6&lt;HAUT_VISEE,HAUT_VISEE&lt;=9),IF(OR(MID(SITUA_VISEE,1,1)="a",MID(SITUA_VISEE,1,1)="b",MID(SITUA_VISEE,1,1)="c"),REFERENCEMENT_FACADE[[#This Row],[≤ 9 m (a à c)]],REFERENCEMENT_FACADE[[#This Row],[≤ 9 m (d)]]),
IF(AND(9&lt;HAUT_VISEE,HAUT_VISEE&lt;=10),IF(OR(MID(SITUA_VISEE,1,1)="a",MID(SITUA_VISEE,1,1)="b",MID(SITUA_VISEE,1,1)="c"),REFERENCEMENT_FACADE[[#This Row],[≤ 10 m (a à c)]],REFERENCEMENT_FACADE[[#This Row],[≤ 10 m (d)]]),
IF(AND(10&lt;HAUT_VISEE,HAUT_VISEE&lt;=18),IF(OR(MID(SITUA_VISEE,1,1)="a",MID(SITUA_VISEE,1,1)="b",MID(SITUA_VISEE,1,1)="c"),REFERENCEMENT_FACADE[[#This Row],[≤ 18 m (a à c)]],REFERENCEMENT_FACADE[[#This Row],[≤ 18 m (d)]]),
IF(AND(18&lt;HAUT_VISEE,HAUT_VISEE&lt;=28),IF(OR(MID(SITUA_VISEE,1,1)="a",MID(SITUA_VISEE,1,1)="b",MID(SITUA_VISEE,1,1)="c"),REFERENCEMENT_FACADE[[#This Row],[≤ 28 m (a à c)]],REFERENCEMENT_FACADE[[#This Row],[≤ 28 m (d)]]),
IF(AND(28&lt;HAUT_VISEE,HAUT_VISEE&lt;=34),IF(OR(MID(SITUA_VISEE,1,1)="a",MID(SITUA_VISEE,1,1)="b",MID(SITUA_VISEE,1,1)="c"),REFERENCEMENT_FACADE[[#This Row],[≤ 34 m (a à c)]],REFERENCEMENT_FACADE[[#This Row],[≤ 34 m (d)]]),
IF(AND(34&lt;HAUT_VISEE,HAUT_VISEE&lt;=36),IF(OR(MID(SITUA_VISEE,1,1)="a",MID(SITUA_VISEE,1,1)="b",MID(SITUA_VISEE,1,1)="c"),REFERENCEMENT_FACADE[[#This Row],[≤ 36 m (a à c)]],REFERENCEMENT_FACADE[[#This Row],[≤ 36 m (d)]]),
IF(AND(36&lt;HAUT_VISEE,HAUT_VISEE&lt;=40),IF(OR(MID(SITUA_VISEE,1,1)="a",MID(SITUA_VISEE,1,1)="b",MID(SITUA_VISEE,1,1)="c"),REFERENCEMENT_FACADE[[#This Row],[≤ 40 m (a à c)]],REFERENCEMENT_FACADE[[#This Row],[≤ 40 m (d)]]),
IF(AND(40&lt;HAUT_VISEE,HAUT_VISEE&lt;=50),IF(OR(MID(SITUA_VISEE,1,1)="a",MID(SITUA_VISEE,1,1)="b",MID(SITUA_VISEE,1,1)="c"),REFERENCEMENT_FACADE[[#This Row],[≤ 50 m (a à c)]],REFERENCEMENT_FACADE[[#This Row],[≤ 50 m (d)]])))))))))))</f>
        <v xml:space="preserve"> - Comme mentionné au §2.4.6 de l’Avis technique, la limite de hauteur du domaine d’emploi indiquée ci-contre correspond au domaine d’emploi le plus restreint entre celui du PANOBLOC et celui du revêtement extérieur. Le Panobloc pouvant être utilisé en façade jusqu’en 4ième famille pour des bâtiments d’habitation et jusqu’à une hauteur de plancher bas de dernier niveau de 28m pour les ERP et ERT, et comme le référentiel de la famille de revêtement extérieur ci-contre vise des hauteurs moindre, c’est donc le référentiel du revêtement qui limite le domaine d’emploi.
Nb : Le critère de recherche par hauteur n'étant pas coché ou les données (hauteur ou situation) n'étant pas saisies, l'utilisateur est alerté qu'il peut exister des limites de hauteurs et des dispositions particulières données dans le référentiel technique du procédé qui ne sont pas affichées. 
Le logiciel peut les faire apparaitre, pour ce faire : 
 - la case de recherche en fonction de la hauteur doit être cochée ;
 - les données de hauteur ET de situation du bâtiment doivent être saisies.</v>
      </c>
      <c r="CN125" s="185">
        <f ca="1">REFERENCEMENT_FACADE[[#This Row],[VALIDITE]]</f>
        <v>1</v>
      </c>
      <c r="CO125" s="127">
        <f>IF(RECH_SUPPORT=TRUE,IF(MID(REFERENCEMENT_FACADE[[#This Row],[Colonne support visé]],1,3)="OUI",1,IF(OR(MID(REFERENCEMENT_FACADE[[#This Row],[Colonne support visé]],1,3)="non",MID(REFERENCEMENT_FACADE[[#This Row],[Colonne support visé]],1,2)="SO"),0,0)),1)</f>
        <v>1</v>
      </c>
      <c r="CP125" s="127">
        <f>IF(RECH_HAUTEUR=FALSE,1,IF(AND(MID(REFERENCEMENT_FACADE[[#This Row],[Colonne situation visé]],1,3)="oui",HAUT_VISEE&lt;=REFERENCEMENT_FACADE[[#This Row],[LIMITATION DE HAUTEUR DE FACADE]],HAUT_VISEE&lt;&gt;"",SITUA_VISEE&lt;&gt;""),1,IF(MID(REFERENCEMENT_FACADE[[#This Row],[Colonne situation visé]],1,3)="non",0,"ERREUR")))</f>
        <v>1</v>
      </c>
      <c r="CQ125" s="127">
        <f>IF(RECH_CATEGORIE=FALSE,1,IF(REFERENCEMENT_FACADE[[#This Row],[Colonne catégorie visée]]="ERREUR",0,IF(AND(RECH_CATEGORIE=TRUE,MATCH(VALUE(LEFT(REFERENCEMENT_FACADE[[#This Row],[Colonne zone visée]],1)),LISTE_ZONE_SISMIQUE,0)&gt;=MATCH(ZONE_SIS_VISEE,LISTE_ZONE_SISMIQUE,0),MATCH(REFERENCEMENT_FACADE[[#This Row],[Colonne catégorie visée]],LISTE_CATEGORIE_BATIMENT,0)&gt;=MATCH(CATEG_VISEE,LISTE_CATEGORIE_BATIMENT,0)),1,0)))</f>
        <v>1</v>
      </c>
      <c r="CR125" s="127">
        <f ca="1">IF(REFERENCEMENT_FACADE[[#This Row],[Eligibilité procédé]]&lt;&gt;0,COUNTIF(REFERENCEMENT_FACADE[Eligibilité procédé],"&lt;="&amp;REFERENCEMENT_FACADE[[#This Row],[Eligibilité procédé]])-COUNTIF(REFERENCEMENT_FACADE[Eligibilité procédé],"=0"),ROWS(REFERENCEMENT_FACADE[Ordre]))</f>
        <v>102</v>
      </c>
      <c r="CS125" s="127">
        <f ca="1">IF(COUNTIF((REFERENCEMENT_FACADE[[#This Row],[Validité]:[zone de simicité]]),"&lt;&gt;"&amp;"")=SUM(REFERENCEMENT_FACADE[[#This Row],[Validité]:[zone de simicité]]),ROW(REFERENCEMENT_FACADE[[#This Row],[zone de simicité]]),"")</f>
        <v>125</v>
      </c>
      <c r="CT125" s="48" t="str">
        <f>CONCATENATE(REFERENCEMENT_FACADE[[#This Row],[TYPE DE DOCUMENT DE REFERENCE]]," ",REFERENCEMENT_FACADE[[#This Row],[REF]]," du procédé ",REFERENCEMENT_FACADE[[#This Row],[NOM COMMERCIAL DU PROCEDE]]," : vise la pose sur : ",IF(MID(REFERENCEMENT_FACADE[[#This Row],[COB (NF DTU 31.2)]],1,3)="OUI","COB (NF DTU 31.2) ; ",""),IF(MID(REFERENCEMENT_FACADE[[#This Row],[CLT (Sous AT/DTA)]],1,3)="OUI","CLT (Sous AT/DTA)) ; ",""),IF(MID(REFERENCEMENT_FACADE[[#This Row],[FOB (NF DTU 31.4)]],1,3)="OUI","FOB (NF DTU 31.4) ; ",""),IF(MID(REFERENCEMENT_FACADE[[#This Row],[FOB (Sous AT/DTA/ATEx)]],1,3)="OUI","FOB (Sous AT/DTA/ATEx) ; ",""),"pour une hauteur max de ",REFERENCEMENT_FACADE[[#This Row],[LIMITATION DE HAUTEUR DE FACADE]],"m")</f>
        <v>Avis Technique 2.1/14-1636_V2 du procédé Façade PANOBLOC : vise la pose sur : FOB (Sous AT/DTA/ATEx) ; pour une hauteur max de 18m</v>
      </c>
    </row>
    <row r="126" spans="1:98" s="5" customFormat="1" ht="216" x14ac:dyDescent="0.3">
      <c r="A126" s="141">
        <v>44893</v>
      </c>
      <c r="B126" s="43" t="s">
        <v>124</v>
      </c>
      <c r="C126" s="125" t="s">
        <v>137</v>
      </c>
      <c r="D126" s="79" t="s">
        <v>295</v>
      </c>
      <c r="E126" s="79" t="s">
        <v>295</v>
      </c>
      <c r="F126" s="43" t="s">
        <v>321</v>
      </c>
      <c r="G126" s="44" t="s">
        <v>1467</v>
      </c>
      <c r="H126" s="52" t="s">
        <v>27</v>
      </c>
      <c r="I126" s="82" t="s">
        <v>9</v>
      </c>
      <c r="J126" s="39" t="s">
        <v>10</v>
      </c>
      <c r="K126" s="39" t="s">
        <v>10</v>
      </c>
      <c r="L126" s="68" t="str">
        <f>IF(REFERENCEMENT_FACADE[[#This Row],[Charpente bois (NF DTU 31.1)]]="OUI","SO",IF(OR(REFERENCEMENT_FACADE[[#This Row],[FOB (Sous AT/DTA/ATEx)]]="OUI",REFERENCEMENT_FACADE[[#This Row],[FOB (NF DTU 31.4)]]="OUI"),"OUI","SO"))</f>
        <v>SO</v>
      </c>
      <c r="M126" s="65" t="s">
        <v>9</v>
      </c>
      <c r="N126" s="43" t="s">
        <v>9</v>
      </c>
      <c r="O126" s="43" t="s">
        <v>9</v>
      </c>
      <c r="P126" s="43" t="s">
        <v>9</v>
      </c>
      <c r="Q126" s="43" t="s">
        <v>357</v>
      </c>
      <c r="R126" s="43" t="s">
        <v>357</v>
      </c>
      <c r="S126" s="43" t="s">
        <v>10</v>
      </c>
      <c r="T126" s="43" t="s">
        <v>10</v>
      </c>
      <c r="U126" s="43" t="s">
        <v>10</v>
      </c>
      <c r="V126" s="43" t="s">
        <v>10</v>
      </c>
      <c r="W126" s="44" t="s">
        <v>10</v>
      </c>
      <c r="X126" s="43" t="s">
        <v>9</v>
      </c>
      <c r="Y126" s="43" t="s">
        <v>357</v>
      </c>
      <c r="Z126" s="43" t="s">
        <v>357</v>
      </c>
      <c r="AA126" s="43" t="s">
        <v>10</v>
      </c>
      <c r="AB126" s="43" t="s">
        <v>10</v>
      </c>
      <c r="AC126" s="43" t="s">
        <v>10</v>
      </c>
      <c r="AD126" s="43" t="s">
        <v>10</v>
      </c>
      <c r="AE126" s="43" t="s">
        <v>10</v>
      </c>
      <c r="AF126" s="43" t="s">
        <v>10</v>
      </c>
      <c r="AG126" s="44" t="s">
        <v>10</v>
      </c>
      <c r="AH126" s="163" t="s">
        <v>714</v>
      </c>
      <c r="AI126" s="164"/>
      <c r="AJ126" s="120" t="s">
        <v>1717</v>
      </c>
      <c r="AK126" s="120" t="s">
        <v>1717</v>
      </c>
      <c r="AL126" s="120" t="s">
        <v>1717</v>
      </c>
      <c r="AM126" s="120" t="s">
        <v>1720</v>
      </c>
      <c r="AN126" s="120" t="s">
        <v>1720</v>
      </c>
      <c r="AO126" s="41"/>
      <c r="AP126" s="41"/>
      <c r="AQ126" s="41"/>
      <c r="AR126" s="41"/>
      <c r="AS126" s="41"/>
      <c r="AT126" s="120" t="s">
        <v>1717</v>
      </c>
      <c r="AU126" s="120" t="s">
        <v>1720</v>
      </c>
      <c r="AV126" s="120" t="s">
        <v>1720</v>
      </c>
      <c r="AW126" s="41"/>
      <c r="AX126" s="41"/>
      <c r="AY126" s="41"/>
      <c r="AZ126" s="41"/>
      <c r="BA126" s="41"/>
      <c r="BB126" s="41"/>
      <c r="BC126" s="41"/>
      <c r="BD126" s="84" t="s">
        <v>1408</v>
      </c>
      <c r="BE126" s="42">
        <v>4</v>
      </c>
      <c r="BF126" s="43">
        <v>4</v>
      </c>
      <c r="BG126" s="43">
        <v>4</v>
      </c>
      <c r="BH126" s="43">
        <v>4</v>
      </c>
      <c r="BI126" s="84"/>
      <c r="BJ126" s="40" t="s">
        <v>1394</v>
      </c>
      <c r="BK126" s="158" t="s">
        <v>953</v>
      </c>
      <c r="BL126" s="42">
        <v>0</v>
      </c>
      <c r="BM126" s="43" t="s">
        <v>1467</v>
      </c>
      <c r="BN126" s="43" t="s">
        <v>12</v>
      </c>
      <c r="BO126" s="43" t="s">
        <v>320</v>
      </c>
      <c r="BP126" s="81">
        <v>44545</v>
      </c>
      <c r="BQ126" s="81">
        <v>44690</v>
      </c>
      <c r="BR126" s="81">
        <v>45443</v>
      </c>
      <c r="BS126" s="123">
        <f ca="1">+(REFERENCEMENT_FACADE[[#This Row],[AVIS LIMITE AU / VALIDITE]]&gt;=TODAY())*1</f>
        <v>0</v>
      </c>
      <c r="BT126" s="43" t="s">
        <v>9</v>
      </c>
      <c r="BU126" s="43" t="str">
        <f ca="1">IF(REFERENCEMENT_FACADE[[#This Row],[ -&gt; AT/DTA : Sur liste verte C2p (OUI/NON)
-&gt; ATex (Avis favorable / Avis défavorable)
-&gt; Autre : SO]]&lt;&gt;"",IF(AND(OR(REFERENCEMENT_FACADE[[#This Row],[ -&gt; AT/DTA : Sur liste verte C2p (OUI/NON)
-&gt; ATex (Avis favorable / Avis défavorable)
-&gt; Autre : SO]]="OUI",REFERENCEMENT_FACADE[[#This Row],[ -&gt; AT/DTA : Sur liste verte C2p (OUI/NON)
-&gt; ATex (Avis favorable / Avis défavorable)
-&gt; Autre : SO]]="FAVORABLE",REFERENCEMENT_FACADE[[#This Row],[ -&gt; AT/DTA : Sur liste verte C2p (OUI/NON)
-&gt; ATex (Avis favorable / Avis défavorable)
-&gt; Autre : SO]]="SO
(DTU)",REFERENCEMENT_FACADE[[#This Row],[ -&gt; AT/DTA : Sur liste verte C2p (OUI/NON)
-&gt; ATex (Avis favorable / Avis défavorable)
-&gt; Autre : SO]]="SO 
(RECO -RAGE)",REFERENCEMENT_FACADE[[#This Row],[ -&gt; AT/DTA : Sur liste verte C2p (OUI/NON)
-&gt; ATex (Avis favorable / Avis défavorable)
-&gt; Autre : SO]]="OUI AVEC UN SUIVI DU RETOUR D'EXPERIENCE",
REFERENCEMENT_FACADE[[#This Row],[ -&gt; AT/DTA : Sur liste verte C2p (OUI/NON)
-&gt; ATex (Avis favorable / Avis défavorable)
-&gt; Autre : SO]]="SO 
(RP)"),REFERENCEMENT_FACADE[[#This Row],[VALIDITE]]=1),"TC",IF(REFERENCEMENT_FACADE[[#This Row],[VALIDITE]]=0,"TNC"&amp;CHAR(10)&amp;"(L'évaluation technique n'est plus valide)",IF(REFERENCEMENT_FACADE[[#This Row],[TYPE DE DOCUMENT DE REFERENCE]]="Appréciation Technique de Transition","TNC"&amp;CHAR(10)&amp;"(Les Appréciations Techniques de Transition ne sont pas reconnues en technique courante)",IF(REFERENCEMENT_FACADE[[#This Row],[ -&gt; AT/DTA : Sur liste verte C2p (OUI/NON)
-&gt; ATex (Avis favorable / Avis défavorable)
-&gt; Autre : SO]]="NON (EVALUATION RECENTE)","TNC"&amp;CHAR(10)&amp;"(Non sur liste verte de la C2p à date de référencement / EVALUATION RECENTE)","TNC"&amp;CHAR(10)&amp;"(N'est pas sur liste verte de la C2p à date du référencement)")))))</f>
        <v>TNC
(L'évaluation technique n'est plus valide)</v>
      </c>
      <c r="BV126" s="44" t="s">
        <v>858</v>
      </c>
      <c r="BW126" s="42"/>
      <c r="BX126" s="43"/>
      <c r="BY126" s="44"/>
      <c r="BZ126" s="58" t="s">
        <v>656</v>
      </c>
      <c r="CA126" s="134" t="s">
        <v>531</v>
      </c>
      <c r="CB126" s="140" t="s">
        <v>806</v>
      </c>
      <c r="CC126" s="48" t="str">
        <f>IF(OR(REFERENCEMENT_FACADE[[#This Row],[TYPE DE DOCUMENT DE REFERENCE]]="Document Technique d'Application (DTA)",REFERENCEMENT_FACADE[[#This Row],[TYPE DE DOCUMENT DE REFERENCE]]="Avis Technique"),CONCATENATE("https://evaluation.cstb.fr/fr/avis-technique/detail/",SUBSTITUTE(REFERENCEMENT_FACADE[[#This Row],[REF]],"/","-"),"/"),IF(REFERENCEMENT_FACADE[[#This Row],[TYPE DE DOCUMENT DE REFERENCE]]=("Appréciation Technique d'Expérimentation (ATEx cas a)"),CONCATENATE("https://evaluation.cstb.fr/fr/appreciation-technique-expertise-atex/detail/",SUBSTITUTE(REFERENCEMENT_FACADE[[#This Row],[REF]],"_","-"),"/"),CONCATENATE("https://evaluation.cstb.fr/fr/appreciation-technique-transition-att/download/att-",SUBSTITUTE(SUBSTITUTE(REFERENCEMENT_FACADE[[#This Row],[REF]],"/","-"),"_","-"),"/")))</f>
        <v>https://evaluation.cstb.fr/fr/avis-technique/detail/2.2-21-1832_V1/</v>
      </c>
      <c r="CD126" s="48" t="s">
        <v>805</v>
      </c>
      <c r="CE126" s="48" t="str">
        <f>CONCATENATE(IF(REFERENCEMENT_FACADE[[#This Row],[Ancienne version]]=""," ",CONCATENATE(IF(OR(REFERENCEMENT_FACADE[[#This Row],[TYPE DE DOCUMENT DE REFERENCE]]="Avis Technique",REFERENCEMENT_FACADE[[#This Row],[TYPE DE DOCUMENT DE REFERENCE]]="ATEx"),"L'","Le "),REFERENCEMENT_FACADE[[#This Row],[TYPE DE DOCUMENT DE REFERENCE]]," n°",REFERENCEMENT_FACADE[[#This Row],[REF]]," annule et remplace ",IF(OR(REFERENCEMENT_FACADE[[#This Row],[TYPE DE DOCUMENT DE REFERENCE]]="Avis Technique",REFERENCEMENT_FACADE[[#This Row],[TYPE DE DOCUMENT DE REFERENCE]]="ATEx"),"l' ","le "),REFERENCEMENT_FACADE[[#This Row],[TYPE DE DOCUMENT DE REFERENCE]]," n° ",REFERENCEMENT_FACADE[[#This Row],[Ancienne version]])),
IF(AND(REFERENCEMENT_FACADE[[#This Row],[Ancienne version]]&lt;&gt;"",REFERENCEMENT_FACADE[[#This Row],[ -&gt; AT/DTA : Sur liste verte C2p (OUI/NON)
-&gt; ATex (Avis favorable / Avis défavorable)
-&gt; Autre : SO]]="OUI"),CHAR(10),""),
IF(REFERENCEMENT_FACADE[[#This Row],[ -&gt; AT/DTA : Sur liste verte C2p (OUI/NON)
-&gt; ATex (Avis favorable / Avis défavorable)
-&gt; Autre : SO]]="OUI","Sur liste verte de la C2p à la date du référencement",""))</f>
        <v>L'Avis Technique n°2.2/21-1832_V1 annule et remplace l' Avis Technique n° 2.2/10-1419_V1.
Sur liste verte de la C2p à la date du référencement</v>
      </c>
      <c r="CF126" s="48" t="str">
        <f>IF((SUPP_VISE=LISTES!$Q$2),REFERENCEMENT_FACADE[[#This Row],[Charpente bois (NF DTU 31.1)]],
IF((SUPP_VISE=LISTES!$Q$3),REFERENCEMENT_FACADE[[#This Row],[COB (NF DTU 31.2)]],
IF((SUPP_VISE=LISTES!$Q$4),REFERENCEMENT_FACADE[[#This Row],[FOB (NF DTU 31.4)]],
IF((SUPP_VISE=LISTES!$Q$5),REFERENCEMENT_FACADE[[#This Row],[FOB (Sous AT/DTA/ATEx)]],
IF((SUPP_VISE=LISTES!$Q$6),REFERENCEMENT_FACADE[[#This Row],[FOB (NF DTU 31.4 et/ou Sous AT/DTA/Atex)]],
IF((SUPP_VISE=LISTES!$Q$7),REFERENCEMENT_FACADE[[#This Row],[CLT (Sous AT/DTA)]],"ERREUR"))))))</f>
        <v>ERREUR</v>
      </c>
      <c r="CG126" s="48" t="str">
        <f>IF((HAUT_VISEE&lt;=6),IF(OR(MID(SITUA_VISEE,1,1)="a",MID(SITUA_VISEE,1,1)="b",MID(SITUA_VISEE,1,1)="c"),REFERENCEMENT_FACADE[[#This Row],[≤ 6 m (situation a à c)]],REFERENCEMENT_FACADE[[#This Row],[≤ 6 m (situation d)]]),
IF(AND(6&lt;HAUT_VISEE,HAUT_VISEE&lt;=9),IF(OR(MID(SITUA_VISEE,1,1)="a",MID(SITUA_VISEE,1,1)="b",MID(SITUA_VISEE,1,1)="c"),REFERENCEMENT_FACADE[[#This Row],[≤ 9 m (situation a à c)]],REFERENCEMENT_FACADE[[#This Row],[≤ 9 m (situation d)]]),
IF(AND(9&lt;HAUT_VISEE,HAUT_VISEE&lt;=10),IF(OR(MID(SITUA_VISEE,1,1)="a",MID(SITUA_VISEE,1,1)="b",MID(SITUA_VISEE,1,1)="c"),REFERENCEMENT_FACADE[[#This Row],[≤ 10 m (situation a à c)]],REFERENCEMENT_FACADE[[#This Row],[≤ 10 m (situation d)]]),
IF(AND(10&lt;HAUT_VISEE,HAUT_VISEE&lt;=18),IF(OR(MID(SITUA_VISEE,1,1)="a",MID(SITUA_VISEE,1,1)="b",MID(SITUA_VISEE,1,1)="c"),REFERENCEMENT_FACADE[[#This Row],[≤ 15 m (situation a à c)]],REFERENCEMENT_FACADE[[#This Row],[≤ 15 m (situation d)]]),
IF(AND(10&lt;HAUT_VISEE,HAUT_VISEE&lt;=18),IF(OR(MID(SITUA_VISEE,1,1)="a",MID(SITUA_VISEE,1,1)="b",MID(SITUA_VISEE,1,1)="c"),REFERENCEMENT_FACADE[[#This Row],[≤ 18 m (situation a à c)]],REFERENCEMENT_FACADE[[#This Row],[≤ 18 m (situation d)]]),
IF(AND(18&lt;HAUT_VISEE,HAUT_VISEE&lt;=28),IF(OR(MID(SITUA_VISEE,1,1)="a",MID(SITUA_VISEE,1,1)="b",MID(SITUA_VISEE,1,1)="c"),REFERENCEMENT_FACADE[[#This Row],[≤ 28 m (situation a à c)]],REFERENCEMENT_FACADE[[#This Row],[≤ 28 m (situation d)]]),
IF(AND(28&lt;HAUT_VISEE,HAUT_VISEE&lt;=34),IF(OR(MID(SITUA_VISEE,1,1)="a",MID(SITUA_VISEE,1,1)="b",MID(SITUA_VISEE,1,1)="c"),REFERENCEMENT_FACADE[[#This Row],[≤ 34 m (situation a à c)]],REFERENCEMENT_FACADE[[#This Row],[≤ 34 m (situation d)]]),
IF(AND(34&lt;HAUT_VISEE,HAUT_VISEE&lt;=36),IF(OR(MID(SITUA_VISEE,1,1)="a",MID(SITUA_VISEE,1,1)="b",MID(SITUA_VISEE,1,1)="c"),REFERENCEMENT_FACADE[[#This Row],[≤ 36 m (situation a à c)]],REFERENCEMENT_FACADE[[#This Row],[≤ 36 m (situation d)]]),
IF(AND(36&lt;HAUT_VISEE,HAUT_VISEE&lt;=40),IF(OR(MID(SITUA_VISEE,1,1)="a",MID(SITUA_VISEE,1,1)="b",MID(SITUA_VISEE,1,1)="c"),REFERENCEMENT_FACADE[[#This Row],[≤ 40 m (situation a à c)]],REFERENCEMENT_FACADE[[#This Row],[≤ 40 m (situation d)]]),
IF(AND(40&lt;HAUT_VISEE,HAUT_VISEE&lt;=50),IF(OR(MID(SITUA_VISEE,1,1)="a",MID(SITUA_VISEE,1,1)="b",MID(SITUA_VISEE,1,1)="c"),REFERENCEMENT_FACADE[[#This Row],[≤ 50 m (situation a à c)]],REFERENCEMENT_FACADE[[#This Row],[≤ 50 m (situation d)]]),"ERREUR"))))))))))</f>
        <v>OUI</v>
      </c>
      <c r="CH126" s="48">
        <f>IF(MID(SITUA_VISEE,1,1)="d",
IF(MID(REFERENCEMENT_FACADE[[#This Row],[≤ 50 m (situation d)]],1,3)="OUI",50,IF(MID(REFERENCEMENT_FACADE[[#This Row],[≤ 40 m (situation d)]],1,3)="OUI",40,IF(MID(REFERENCEMENT_FACADE[[#This Row],[≤ 36 m (situation d)]],1,3)="OUI",36,IF(MID(REFERENCEMENT_FACADE[[#This Row],[≤ 34 m (situation d)]],1,3)="OUI",34,IF(MID(REFERENCEMENT_FACADE[[#This Row],[≤ 28 m (situation d)]],1,3)="OUI",28,IF(MID(REFERENCEMENT_FACADE[[#This Row],[≤ 18 m (situation d)]],1,3)="OUI",18,IF(MID(REFERENCEMENT_FACADE[[#This Row],[≤ 15 m (situation d)]],1,3)="OUI",15,IF(MID(REFERENCEMENT_FACADE[[#This Row],[≤ 10 m (situation d)]],1,3)="OUI",10,IF(MID(REFERENCEMENT_FACADE[[#This Row],[≤ 9 m (situation d)]],1,3)="OUI",9,IF(MID(REFERENCEMENT_FACADE[[#This Row],[≤ 6 m (situation d)]],1,3)="OUI",6,"")))))))))),
IF(MID(REFERENCEMENT_FACADE[[#This Row],[≤ 50 m (situation a à c)]],1,3)="OUI",50,IF(MID(REFERENCEMENT_FACADE[[#This Row],[≤ 40 m (situation a à c)]],1,3)="OUI",40,IF(MID(REFERENCEMENT_FACADE[[#This Row],[≤ 36 m (situation a à c)]],1,3)="OUI",36,IF(MID(REFERENCEMENT_FACADE[[#This Row],[≤ 34 m (situation a à c)]],1,3)="OUI",34,IF(MID(REFERENCEMENT_FACADE[[#This Row],[≤ 28 m (situation a à c)]],1,3)="OUI",28,IF(MID(REFERENCEMENT_FACADE[[#This Row],[≤ 18 m (situation a à c)]],1,3)="OUI",18,IF(MID(REFERENCEMENT_FACADE[[#This Row],[≤ 15 m (situation a à c)]],1,3)="OUI",15,IF(MID(REFERENCEMENT_FACADE[[#This Row],[≤ 10 m (situation a à c)]],1,3)="OUI",10,IF(MID(REFERENCEMENT_FACADE[[#This Row],[≤ 9 m (situation a à c)]],1,3)="OUI",9,IF(MID(REFERENCEMENT_FACADE[[#This Row],[≤ 6 m (situation a à c)]],1,3)="OUI",6,"")))))))))))</f>
        <v>18</v>
      </c>
      <c r="CI126" s="48" t="str">
        <f>IF(RECH_CATEGORIE=TRUE,IF((CATEG_VISEE=LISTES!$O$2),REFERENCEMENT_FACADE[[#This Row],[I]],
IF((CATEG_VISEE=LISTES!$O$3),REFERENCEMENT_FACADE[[#This Row],[II]],
IF((CATEG_VISEE=LISTES!$O$4),REFERENCEMENT_FACADE[[#This Row],[III]],
IF((CATEG_VISEE=LISTES!$O$5),REFERENCEMENT_FACADE[[#This Row],[IV]],"ERREUR")))),
REFERENCEMENT_FACADE[[#This Row],[I]]&amp;CHAR(10)&amp;REFERENCEMENT_FACADE[[#This Row],[II]]&amp;CHAR(10)&amp;REFERENCEMENT_FACADE[[#This Row],[III]]&amp;CHAR(10)&amp;REFERENCEMENT_FACADE[[#This Row],[IV]])</f>
        <v>4
4
4
4</v>
      </c>
      <c r="CJ126" s="48" t="str">
        <f>IF(RECH_CATEGORIE=TRUE,IF(OR(REFERENCEMENT_FACADE[[#This Row],[I]]="NC",REFERENCEMENT_FACADE[[#This Row],[II]]="NC",REFERENCEMENT_FACADE[[#This Row],[III]]="NC",REFERENCEMENT_FACADE[[#This Row],[IV]]="NC"),"ERREUR",IF(MID(ZONE_SIS_VISEE,1,1)&lt;=MID(REFERENCEMENT_FACADE[[#This Row],[IV]],1,1),REFERENCEMENT_FACADE[[#Headers],[IV]],IF(MID(ZONE_SIS_VISEE,1,1)&lt;=MID(REFERENCEMENT_FACADE[[#This Row],[III]],1,1),REFERENCEMENT_FACADE[[#Headers],[III]],IF(MID(ZONE_SIS_VISEE,1,1)&lt;=MID(REFERENCEMENT_FACADE[[#This Row],[II]],1,1),REFERENCEMENT_FACADE[[#Headers],[II]],IF(MID(ZONE_SIS_VISEE,1,1)&lt;=MID(REFERENCEMENT_FACADE[[#This Row],[I]],1,1),REFERENCEMENT_FACADE[[#Headers],[I]],""))))),
REFERENCEMENT_FACADE[[#Headers],[I]]&amp;CHAR(10)&amp;REFERENCEMENT_FACADE[[#Headers],[II]]&amp;CHAR(10)&amp;REFERENCEMENT_FACADE[[#Headers],[III]]&amp;CHAR(10)&amp;REFERENCEMENT_FACADE[[#Headers],[IV]])</f>
        <v>I
II
III
IV</v>
      </c>
      <c r="CK126" s="48" t="str">
        <f>CONCATENATE(IF(MID(REFERENCEMENT_FACADE[[#This Row],[Charpente bois (NF DTU 31.1)]],1,3)="oui",LISTES!$Q$2,""),IF(AND(MID(REFERENCEMENT_FACADE[[#This Row],[COB (NF DTU 31.2)]],1,3)="oui",MID(REFERENCEMENT_FACADE[[#This Row],[Charpente bois (NF DTU 31.1)]],1,3)="oui")," / ",""),IF(MID(REFERENCEMENT_FACADE[[#This Row],[COB (NF DTU 31.2)]],1,3)="oui",LISTES!$Q$3,""),IF(OR(AND(MID(REFERENCEMENT_FACADE[[#This Row],[COB (NF DTU 31.2)]],1,3)="oui",MID(REFERENCEMENT_FACADE[[#This Row],[FOB (NF DTU 31.4)]],1,3)="oui"),AND(MID(REFERENCEMENT_FACADE[[#This Row],[COB (NF DTU 31.2)]],1,3)="oui",MID(REFERENCEMENT_FACADE[[#This Row],[CLT (Sous AT/DTA)]],1,3)="oui"))," / ",""),IF(MID(REFERENCEMENT_FACADE[[#This Row],[FOB (NF DTU 31.4)]],1,3)="oui",LISTES!$Q$4,""),IF(AND(MID(REFERENCEMENT_FACADE[[#This Row],[CLT (Sous AT/DTA)]],1,3)="oui",MID(REFERENCEMENT_FACADE[[#This Row],[FOB (NF DTU 31.4)]],1,3)="oui")," / ",""),IF(MID(REFERENCEMENT_FACADE[[#This Row],[CLT (Sous AT/DTA)]],1,3)="oui",LISTES!$Q$7,IF(MID(REFERENCEMENT_FACADE[[#This Row],[FOB (Sous AT/DTA/ATEx)]],1,3)="oui",LISTES!$Q$5,"")))</f>
        <v>COB (NF DTU 31.2) / CLT (Sous AT/DTA)</v>
      </c>
      <c r="CL126" s="48" t="str">
        <f>IF(AND(RECH_HAUTEUR=TRUE,HAUT_VISEE&lt;&gt;"",SITUA_VISEE&lt;&gt;""),IF(MID(SITUA_VISEE,1,1)="d",
IF(MID(REFERENCEMENT_FACADE[[#This Row],[≤ 50 m (situation d)]],1,3)="OUI","≤ 50 m",IF(MID(REFERENCEMENT_FACADE[[#This Row],[≤ 40 m (situation d)]],1,3)="OUI","≤ 40 m",IF(MID(REFERENCEMENT_FACADE[[#This Row],[≤ 36 m (situation d)]],1,3)="OUI","≤ 36 m",IF(MID(REFERENCEMENT_FACADE[[#This Row],[≤ 34 m (situation d)]],1,3)="OUI","≤ 34 m",IF(MID(REFERENCEMENT_FACADE[[#This Row],[≤ 28 m (situation d)]],1,3)="OUI","≤ 28 m",IF(MID(REFERENCEMENT_FACADE[[#This Row],[≤ 18 m (situation d)]],1,3)="OUI","≤ 18 m",IF(MID(REFERENCEMENT_FACADE[[#This Row],[≤ 15 m (situation d)]],1,3)="OUI","≤ 15 m",IF(MID(REFERENCEMENT_FACADE[[#This Row],[≤ 10 m (situation d)]],1,3)="OUI","≤ 10 m",IF(MID(REFERENCEMENT_FACADE[[#This Row],[≤ 9 m (situation d)]],1,3)="OUI","≤ 9 m",IF(MID(REFERENCEMENT_FACADE[[#This Row],[≤ 6 m (situation d)]],1,3)="OUI","≤ 6 m","")))))))))),
IF(MID(REFERENCEMENT_FACADE[[#This Row],[≤ 50 m (situation a à c)]],1,3)="OUI","≤ 50 m",IF(MID(REFERENCEMENT_FACADE[[#This Row],[≤ 40 m (situation a à c)]],1,3)="OUI","≤ 40 m",IF(MID(REFERENCEMENT_FACADE[[#This Row],[≤ 36 m (situation a à c)]],1,3)="OUI","≤ 36 m",IF(MID(REFERENCEMENT_FACADE[[#This Row],[≤ 34 m (situation a à c)]],1,3)="OUI","≤ 34 m",IF(MID(REFERENCEMENT_FACADE[[#This Row],[≤ 28 m (situation a à c)]],1,3)="OUI","≤ 28 m",IF(MID(REFERENCEMENT_FACADE[[#This Row],[≤ 18 m (situation a à c)]],1,3)="OUI","≤ 18 m",IF(MID(REFERENCEMENT_FACADE[[#This Row],[≤ 15 m (situation a à c)]],1,3)="OUI","≤ 15 m",IF(MID(REFERENCEMENT_FACADE[[#This Row],[≤ 10 m (situation a à c)]],1,3)="OUI","≤ 10 m",IF(MID(REFERENCEMENT_FACADE[[#This Row],[≤ 9 m (situation a à c)]],1,3)="OUI","≤ 9 m",IF(MID(REFERENCEMENT_FACADE[[#This Row],[≤ 6 m (situation a à c)]],1,3)="OUI","≤ 6 m",""))))))))))),
CONCATENATE(IF(MID(REFERENCEMENT_FACADE[[#This Row],[≤ 50 m (situation a à c)]],1,3)="OUI","(Situation a à c) h≤ 50 m"&amp;CHAR(10),IF(MID(REFERENCEMENT_FACADE[[#This Row],[≤ 40 m (situation a à c)]],1,3)="OUI","(Situation a à c) h≤ 40 m"&amp;CHAR(10),IF(MID(REFERENCEMENT_FACADE[[#This Row],[≤ 36 m (situation a à c)]],1,3)="OUI","(Situation a à c) h≤ 36 m"&amp;CHAR(10),IF(MID(REFERENCEMENT_FACADE[[#This Row],[≤ 34 m (situation a à c)]],1,3)="OUI","(Situation a à c) h≤ 34 m"&amp;CHAR(10),IF(MID(REFERENCEMENT_FACADE[[#This Row],[≤ 28 m (situation a à c)]],1,3)="OUI","(Situation a à c) h≤ 28 m"&amp;CHAR(10),IF(MID(REFERENCEMENT_FACADE[[#This Row],[≤ 18 m (situation a à c)]],1,3)="OUI","(Situation a à c) h≤ 18 m"&amp;CHAR(10),IF(MID(REFERENCEMENT_FACADE[[#This Row],[≤ 15 m (situation a à c)]],1,3)="OUI","(Situation a à c) h≤ 15 m"&amp;CHAR(10),IF(MID(REFERENCEMENT_FACADE[[#This Row],[≤ 10 m (situation a à c)]],1,3)="OUI","(Situation a à c) h≤ 10 m"&amp;CHAR(10),IF(MID(REFERENCEMENT_FACADE[[#This Row],[≤ 9 m (situation a à c)]],1,3)="OUI","(Situation a à c) h≤ 9 m"&amp;CHAR(10),IF(MID(REFERENCEMENT_FACADE[[#This Row],[≤ 6 m (situation a à c)]],1,3)="OUI","(Situation a à c) h≤ 6 m"&amp;CHAR(10),"")))))))))),IF(MID(REFERENCEMENT_FACADE[[#This Row],[≤ 50 m (situation d)]],1,3)="OUI","(Situation d) h≤ 50 m",IF(MID(REFERENCEMENT_FACADE[[#This Row],[≤ 40 m (situation d)]],1,3)="OUI","(Situation d) h≤ 40 m",IF(MID(REFERENCEMENT_FACADE[[#This Row],[≤ 36 m (situation d)]],1,3)="OUI","(Situation d) h≤ 36 m",IF(MID(REFERENCEMENT_FACADE[[#This Row],[≤ 34 m (situation d)]],1,3)="OUI","(Situation d) h≤ 34 m",IF(MID(REFERENCEMENT_FACADE[[#This Row],[≤ 28 m (situation d)]],1,3)="OUI","(Situation d) h≤ 28 m",IF(MID(REFERENCEMENT_FACADE[[#This Row],[≤ 18 m (situation d)]],1,3)="OUI","(Situation d) h≤ 18 m",IF(MID(REFERENCEMENT_FACADE[[#This Row],[≤ 15 m (situation d)]],1,3)="OUI","(Situation d) h≤ 15 m",IF(MID(REFERENCEMENT_FACADE[[#This Row],[≤ 10 m (situation d)]],1,3)="OUI","(Situation d) h≤ 10 m",IF(MID(REFERENCEMENT_FACADE[[#This Row],[≤ 9 m (situation d)]],1,3)="OUI","(Situation d) h≤ 9 m",IF(MID(REFERENCEMENT_FACADE[[#This Row],[≤ 6 m (situation d)]],1,3)="OUI","(Situation d) h≤ 6 m",""))))))))))))</f>
        <v>(Situation a à c) h≤ 18 m
(Situation d) h≤ 10 m</v>
      </c>
      <c r="CM126" s="48" t="str">
        <f>IF(OR(RECH_HAUTEUR=FALSE,HAUT_VISEE="",SITUA_VISEE=""),REFERENCEMENT_FACADE[[#This Row],[Cas où rien n''est sélectionné en hauteur]],
IF((HAUT_VISEE&lt;=6),IF(OR(MID(SITUA_VISEE,1,1)="a",MID(SITUA_VISEE,1,1)="b",MID(SITUA_VISEE,1,1)="c"),REFERENCEMENT_FACADE[[#This Row],[≤ 6 m (a à c)]],REFERENCEMENT_FACADE[[#This Row],[≤ 6 m (d)]]),
IF(AND(6&lt;HAUT_VISEE,HAUT_VISEE&lt;=9),IF(OR(MID(SITUA_VISEE,1,1)="a",MID(SITUA_VISEE,1,1)="b",MID(SITUA_VISEE,1,1)="c"),REFERENCEMENT_FACADE[[#This Row],[≤ 9 m (a à c)]],REFERENCEMENT_FACADE[[#This Row],[≤ 9 m (d)]]),
IF(AND(9&lt;HAUT_VISEE,HAUT_VISEE&lt;=10),IF(OR(MID(SITUA_VISEE,1,1)="a",MID(SITUA_VISEE,1,1)="b",MID(SITUA_VISEE,1,1)="c"),REFERENCEMENT_FACADE[[#This Row],[≤ 10 m (a à c)]],REFERENCEMENT_FACADE[[#This Row],[≤ 10 m (d)]]),
IF(AND(10&lt;HAUT_VISEE,HAUT_VISEE&lt;=18),IF(OR(MID(SITUA_VISEE,1,1)="a",MID(SITUA_VISEE,1,1)="b",MID(SITUA_VISEE,1,1)="c"),REFERENCEMENT_FACADE[[#This Row],[≤ 18 m (a à c)]],REFERENCEMENT_FACADE[[#This Row],[≤ 18 m (d)]]),
IF(AND(18&lt;HAUT_VISEE,HAUT_VISEE&lt;=28),IF(OR(MID(SITUA_VISEE,1,1)="a",MID(SITUA_VISEE,1,1)="b",MID(SITUA_VISEE,1,1)="c"),REFERENCEMENT_FACADE[[#This Row],[≤ 28 m (a à c)]],REFERENCEMENT_FACADE[[#This Row],[≤ 28 m (d)]]),
IF(AND(28&lt;HAUT_VISEE,HAUT_VISEE&lt;=34),IF(OR(MID(SITUA_VISEE,1,1)="a",MID(SITUA_VISEE,1,1)="b",MID(SITUA_VISEE,1,1)="c"),REFERENCEMENT_FACADE[[#This Row],[≤ 34 m (a à c)]],REFERENCEMENT_FACADE[[#This Row],[≤ 34 m (d)]]),
IF(AND(34&lt;HAUT_VISEE,HAUT_VISEE&lt;=36),IF(OR(MID(SITUA_VISEE,1,1)="a",MID(SITUA_VISEE,1,1)="b",MID(SITUA_VISEE,1,1)="c"),REFERENCEMENT_FACADE[[#This Row],[≤ 36 m (a à c)]],REFERENCEMENT_FACADE[[#This Row],[≤ 36 m (d)]]),
IF(AND(36&lt;HAUT_VISEE,HAUT_VISEE&lt;=40),IF(OR(MID(SITUA_VISEE,1,1)="a",MID(SITUA_VISEE,1,1)="b",MID(SITUA_VISEE,1,1)="c"),REFERENCEMENT_FACADE[[#This Row],[≤ 40 m (a à c)]],REFERENCEMENT_FACADE[[#This Row],[≤ 40 m (d)]]),
IF(AND(40&lt;HAUT_VISEE,HAUT_VISEE&lt;=50),IF(OR(MID(SITUA_VISEE,1,1)="a",MID(SITUA_VISEE,1,1)="b",MID(SITUA_VISEE,1,1)="c"),REFERENCEMENT_FACADE[[#This Row],[≤ 50 m (a à c)]],REFERENCEMENT_FACADE[[#This Row],[≤ 50 m (d)]])))))))))))</f>
        <v>Nb : Le critère de recherche par hauteur n'étant pas coché ou les données (hauteur ou situation) n'étant pas saisies, l'utilisateur est alerté qu'il peut exister des limites de hauteurs et des dispositions particulières données dans le référentiel technique du procédé qui ne sont pas affichées. 
Le logiciel peut les faire apparaitre, pour ce faire : 
 - la case de recherche en fonction de la hauteur doit être cochée ;
 - les données de hauteur ET de situation du bâtiment doivent être saisies.</v>
      </c>
      <c r="CN126" s="117">
        <f ca="1">REFERENCEMENT_FACADE[[#This Row],[VALIDITE]]</f>
        <v>0</v>
      </c>
      <c r="CO126" s="48">
        <f>IF(RECH_SUPPORT=TRUE,IF(MID(REFERENCEMENT_FACADE[[#This Row],[Colonne support visé]],1,3)="OUI",1,IF(OR(MID(REFERENCEMENT_FACADE[[#This Row],[Colonne support visé]],1,3)="non",MID(REFERENCEMENT_FACADE[[#This Row],[Colonne support visé]],1,2)="SO"),0,0)),1)</f>
        <v>1</v>
      </c>
      <c r="CP126" s="48">
        <f>IF(RECH_HAUTEUR=FALSE,1,IF(AND(MID(REFERENCEMENT_FACADE[[#This Row],[Colonne situation visé]],1,3)="oui",HAUT_VISEE&lt;=REFERENCEMENT_FACADE[[#This Row],[LIMITATION DE HAUTEUR DE FACADE]],HAUT_VISEE&lt;&gt;"",SITUA_VISEE&lt;&gt;""),1,IF(MID(REFERENCEMENT_FACADE[[#This Row],[Colonne situation visé]],1,3)="non",0,"ERREUR")))</f>
        <v>1</v>
      </c>
      <c r="CQ126" s="48">
        <f>IF(RECH_CATEGORIE=FALSE,1,IF(REFERENCEMENT_FACADE[[#This Row],[Colonne catégorie visée]]="ERREUR",0,IF(AND(RECH_CATEGORIE=TRUE,MATCH(VALUE(LEFT(REFERENCEMENT_FACADE[[#This Row],[Colonne zone visée]],1)),LISTE_ZONE_SISMIQUE,0)&gt;=MATCH(ZONE_SIS_VISEE,LISTE_ZONE_SISMIQUE,0),MATCH(REFERENCEMENT_FACADE[[#This Row],[Colonne catégorie visée]],LISTE_CATEGORIE_BATIMENT,0)&gt;=MATCH(CATEG_VISEE,LISTE_CATEGORIE_BATIMENT,0)),1,0)))</f>
        <v>1</v>
      </c>
      <c r="CR126" s="48">
        <f ca="1">IF(REFERENCEMENT_FACADE[[#This Row],[Eligibilité procédé]]&lt;&gt;0,COUNTIF(REFERENCEMENT_FACADE[Eligibilité procédé],"&lt;="&amp;REFERENCEMENT_FACADE[[#This Row],[Eligibilité procédé]])-COUNTIF(REFERENCEMENT_FACADE[Eligibilité procédé],"=0"),ROWS(REFERENCEMENT_FACADE[Ordre]))</f>
        <v>0</v>
      </c>
      <c r="CS126" s="48" t="str">
        <f ca="1">IF(COUNTIF((REFERENCEMENT_FACADE[[#This Row],[Validité]:[zone de simicité]]),"&lt;&gt;"&amp;"")=SUM(REFERENCEMENT_FACADE[[#This Row],[Validité]:[zone de simicité]]),ROW(REFERENCEMENT_FACADE[[#This Row],[zone de simicité]]),"")</f>
        <v/>
      </c>
      <c r="CT126" s="48" t="str">
        <f>CONCATENATE(REFERENCEMENT_FACADE[[#This Row],[TYPE DE DOCUMENT DE REFERENCE]]," ",REFERENCEMENT_FACADE[[#This Row],[REF]]," du procédé ",REFERENCEMENT_FACADE[[#This Row],[NOM COMMERCIAL DU PROCEDE]]," : vise la pose sur : ",IF(MID(REFERENCEMENT_FACADE[[#This Row],[COB (NF DTU 31.2)]],1,3)="OUI","COB (NF DTU 31.2) ; ",""),IF(MID(REFERENCEMENT_FACADE[[#This Row],[CLT (Sous AT/DTA)]],1,3)="OUI","CLT (Sous AT/DTA)) ; ",""),IF(MID(REFERENCEMENT_FACADE[[#This Row],[FOB (NF DTU 31.4)]],1,3)="OUI","FOB (NF DTU 31.4) ; ",""),IF(MID(REFERENCEMENT_FACADE[[#This Row],[FOB (Sous AT/DTA/ATEx)]],1,3)="OUI","FOB (Sous AT/DTA/ATEx) ; ",""),"pour une hauteur max de ",REFERENCEMENT_FACADE[[#This Row],[LIMITATION DE HAUTEUR DE FACADE]],"m")</f>
        <v>Avis Technique 2.2/21-1832_V1 du procédé ELITE Bardage Type 1 sur support bois : vise la pose sur : COB (NF DTU 31.2) ; CLT (Sous AT/DTA)) ; pour une hauteur max de 18m</v>
      </c>
    </row>
    <row r="127" spans="1:98" s="5" customFormat="1" ht="216" x14ac:dyDescent="0.3">
      <c r="A127" s="141">
        <v>44634</v>
      </c>
      <c r="B127" s="43" t="s">
        <v>124</v>
      </c>
      <c r="C127" s="125" t="s">
        <v>137</v>
      </c>
      <c r="D127" s="43" t="s">
        <v>295</v>
      </c>
      <c r="E127" s="43" t="s">
        <v>95</v>
      </c>
      <c r="F127" s="43" t="s">
        <v>294</v>
      </c>
      <c r="G127" s="44" t="s">
        <v>293</v>
      </c>
      <c r="H127" s="52" t="s">
        <v>27</v>
      </c>
      <c r="I127" s="53" t="s">
        <v>9</v>
      </c>
      <c r="J127" s="39" t="s">
        <v>10</v>
      </c>
      <c r="K127" s="39" t="s">
        <v>10</v>
      </c>
      <c r="L127" s="68" t="str">
        <f>IF(REFERENCEMENT_FACADE[[#This Row],[Charpente bois (NF DTU 31.1)]]="OUI","SO",IF(OR(REFERENCEMENT_FACADE[[#This Row],[FOB (Sous AT/DTA/ATEx)]]="OUI",REFERENCEMENT_FACADE[[#This Row],[FOB (NF DTU 31.4)]]="OUI"),"OUI","SO"))</f>
        <v>SO</v>
      </c>
      <c r="M127" s="54" t="s">
        <v>158</v>
      </c>
      <c r="N127" s="43" t="s">
        <v>9</v>
      </c>
      <c r="O127" s="43" t="s">
        <v>9</v>
      </c>
      <c r="P127" s="43" t="s">
        <v>9</v>
      </c>
      <c r="Q127" s="43" t="s">
        <v>10</v>
      </c>
      <c r="R127" s="43" t="s">
        <v>10</v>
      </c>
      <c r="S127" s="43" t="s">
        <v>10</v>
      </c>
      <c r="T127" s="43" t="s">
        <v>10</v>
      </c>
      <c r="U127" s="43" t="s">
        <v>10</v>
      </c>
      <c r="V127" s="43" t="s">
        <v>10</v>
      </c>
      <c r="W127" s="44" t="s">
        <v>10</v>
      </c>
      <c r="X127" s="43" t="s">
        <v>9</v>
      </c>
      <c r="Y127" s="43" t="s">
        <v>10</v>
      </c>
      <c r="Z127" s="43" t="s">
        <v>10</v>
      </c>
      <c r="AA127" s="43" t="s">
        <v>10</v>
      </c>
      <c r="AB127" s="43" t="s">
        <v>10</v>
      </c>
      <c r="AC127" s="43" t="s">
        <v>10</v>
      </c>
      <c r="AD127" s="43" t="s">
        <v>10</v>
      </c>
      <c r="AE127" s="43" t="s">
        <v>10</v>
      </c>
      <c r="AF127" s="43" t="s">
        <v>10</v>
      </c>
      <c r="AG127" s="44" t="s">
        <v>10</v>
      </c>
      <c r="AH127" s="163"/>
      <c r="AI127" s="164"/>
      <c r="AJ127" s="120" t="s">
        <v>1726</v>
      </c>
      <c r="AK127" s="120" t="s">
        <v>1726</v>
      </c>
      <c r="AL127" s="120" t="s">
        <v>1726</v>
      </c>
      <c r="AM127" s="41"/>
      <c r="AN127" s="41"/>
      <c r="AO127" s="41"/>
      <c r="AP127" s="41"/>
      <c r="AQ127" s="41"/>
      <c r="AR127" s="41"/>
      <c r="AS127" s="41"/>
      <c r="AT127" s="120" t="s">
        <v>1726</v>
      </c>
      <c r="AU127" s="41"/>
      <c r="AV127" s="41"/>
      <c r="AW127" s="41"/>
      <c r="AX127" s="41"/>
      <c r="AY127" s="41"/>
      <c r="AZ127" s="41"/>
      <c r="BA127" s="41"/>
      <c r="BB127" s="41"/>
      <c r="BC127" s="41"/>
      <c r="BD127" s="84" t="s">
        <v>1408</v>
      </c>
      <c r="BE127" s="42">
        <v>4</v>
      </c>
      <c r="BF127" s="43">
        <v>2</v>
      </c>
      <c r="BG127" s="43">
        <v>1</v>
      </c>
      <c r="BH127" s="43">
        <v>1</v>
      </c>
      <c r="BI127" s="84"/>
      <c r="BJ127" s="40" t="s">
        <v>1394</v>
      </c>
      <c r="BK127" s="158" t="s">
        <v>673</v>
      </c>
      <c r="BL127" s="42">
        <v>0</v>
      </c>
      <c r="BM127" s="43" t="s">
        <v>293</v>
      </c>
      <c r="BN127" s="43" t="s">
        <v>12</v>
      </c>
      <c r="BO127" s="43" t="s">
        <v>292</v>
      </c>
      <c r="BP127" s="87">
        <v>44460</v>
      </c>
      <c r="BQ127" s="87">
        <v>44595</v>
      </c>
      <c r="BR127" s="87">
        <v>46752</v>
      </c>
      <c r="BS127" s="123">
        <f ca="1">+(REFERENCEMENT_FACADE[[#This Row],[AVIS LIMITE AU / VALIDITE]]&gt;=TODAY())*1</f>
        <v>1</v>
      </c>
      <c r="BT127" s="43" t="s">
        <v>9</v>
      </c>
      <c r="BU127" s="43" t="str">
        <f ca="1">IF(REFERENCEMENT_FACADE[[#This Row],[ -&gt; AT/DTA : Sur liste verte C2p (OUI/NON)
-&gt; ATex (Avis favorable / Avis défavorable)
-&gt; Autre : SO]]&lt;&gt;"",IF(AND(OR(REFERENCEMENT_FACADE[[#This Row],[ -&gt; AT/DTA : Sur liste verte C2p (OUI/NON)
-&gt; ATex (Avis favorable / Avis défavorable)
-&gt; Autre : SO]]="OUI",REFERENCEMENT_FACADE[[#This Row],[ -&gt; AT/DTA : Sur liste verte C2p (OUI/NON)
-&gt; ATex (Avis favorable / Avis défavorable)
-&gt; Autre : SO]]="FAVORABLE",REFERENCEMENT_FACADE[[#This Row],[ -&gt; AT/DTA : Sur liste verte C2p (OUI/NON)
-&gt; ATex (Avis favorable / Avis défavorable)
-&gt; Autre : SO]]="SO
(DTU)",REFERENCEMENT_FACADE[[#This Row],[ -&gt; AT/DTA : Sur liste verte C2p (OUI/NON)
-&gt; ATex (Avis favorable / Avis défavorable)
-&gt; Autre : SO]]="SO 
(RECO -RAGE)",REFERENCEMENT_FACADE[[#This Row],[ -&gt; AT/DTA : Sur liste verte C2p (OUI/NON)
-&gt; ATex (Avis favorable / Avis défavorable)
-&gt; Autre : SO]]="OUI AVEC UN SUIVI DU RETOUR D'EXPERIENCE",
REFERENCEMENT_FACADE[[#This Row],[ -&gt; AT/DTA : Sur liste verte C2p (OUI/NON)
-&gt; ATex (Avis favorable / Avis défavorable)
-&gt; Autre : SO]]="SO 
(RP)"),REFERENCEMENT_FACADE[[#This Row],[VALIDITE]]=1),"TC",IF(REFERENCEMENT_FACADE[[#This Row],[VALIDITE]]=0,"TNC"&amp;CHAR(10)&amp;"(L'évaluation technique n'est plus valide)",IF(REFERENCEMENT_FACADE[[#This Row],[TYPE DE DOCUMENT DE REFERENCE]]="Appréciation Technique de Transition","TNC"&amp;CHAR(10)&amp;"(Les Appréciations Techniques de Transition ne sont pas reconnues en technique courante)",IF(REFERENCEMENT_FACADE[[#This Row],[ -&gt; AT/DTA : Sur liste verte C2p (OUI/NON)
-&gt; ATex (Avis favorable / Avis défavorable)
-&gt; Autre : SO]]="NON (EVALUATION RECENTE)","TNC"&amp;CHAR(10)&amp;"(Non sur liste verte de la C2p à date de référencement / EVALUATION RECENTE)","TNC"&amp;CHAR(10)&amp;"(N'est pas sur liste verte de la C2p à date du référencement)")))))</f>
        <v>TC</v>
      </c>
      <c r="BV127" s="44" t="s">
        <v>834</v>
      </c>
      <c r="BW127" s="42"/>
      <c r="BX127" s="43"/>
      <c r="BY127" s="44"/>
      <c r="BZ127" s="58" t="s">
        <v>657</v>
      </c>
      <c r="CA127" s="134" t="s">
        <v>536</v>
      </c>
      <c r="CB127" s="136"/>
      <c r="CC127" s="48" t="str">
        <f>IF(OR(REFERENCEMENT_FACADE[[#This Row],[TYPE DE DOCUMENT DE REFERENCE]]="Document Technique d'Application (DTA)",REFERENCEMENT_FACADE[[#This Row],[TYPE DE DOCUMENT DE REFERENCE]]="Avis Technique"),CONCATENATE("https://evaluation.cstb.fr/fr/avis-technique/detail/",SUBSTITUTE(REFERENCEMENT_FACADE[[#This Row],[REF]],"/","-"),"/"),IF(REFERENCEMENT_FACADE[[#This Row],[TYPE DE DOCUMENT DE REFERENCE]]=("Appréciation Technique d'Expérimentation (ATEx cas a)"),CONCATENATE("https://evaluation.cstb.fr/fr/appreciation-technique-expertise-atex/detail/",SUBSTITUTE(REFERENCEMENT_FACADE[[#This Row],[REF]],"_","-"),"/"),CONCATENATE("https://evaluation.cstb.fr/fr/appreciation-technique-transition-att/download/att-",SUBSTITUTE(SUBSTITUTE(REFERENCEMENT_FACADE[[#This Row],[REF]],"/","-"),"_","-"),"/")))</f>
        <v>https://evaluation.cstb.fr/fr/avis-technique/detail/2.2-14-1611_V1/</v>
      </c>
      <c r="CD127" s="48" t="s">
        <v>774</v>
      </c>
      <c r="CE127" s="48" t="str">
        <f>CONCATENATE(IF(REFERENCEMENT_FACADE[[#This Row],[Ancienne version]]=""," ",CONCATENATE(IF(OR(REFERENCEMENT_FACADE[[#This Row],[TYPE DE DOCUMENT DE REFERENCE]]="Avis Technique",REFERENCEMENT_FACADE[[#This Row],[TYPE DE DOCUMENT DE REFERENCE]]="ATEx"),"L'","Le "),REFERENCEMENT_FACADE[[#This Row],[TYPE DE DOCUMENT DE REFERENCE]]," n°",REFERENCEMENT_FACADE[[#This Row],[REF]]," annule et remplace ",IF(OR(REFERENCEMENT_FACADE[[#This Row],[TYPE DE DOCUMENT DE REFERENCE]]="Avis Technique",REFERENCEMENT_FACADE[[#This Row],[TYPE DE DOCUMENT DE REFERENCE]]="ATEx"),"l' ","le "),REFERENCEMENT_FACADE[[#This Row],[TYPE DE DOCUMENT DE REFERENCE]]," n° ",REFERENCEMENT_FACADE[[#This Row],[Ancienne version]])),
IF(AND(REFERENCEMENT_FACADE[[#This Row],[Ancienne version]]&lt;&gt;"",REFERENCEMENT_FACADE[[#This Row],[ -&gt; AT/DTA : Sur liste verte C2p (OUI/NON)
-&gt; ATex (Avis favorable / Avis défavorable)
-&gt; Autre : SO]]="OUI"),CHAR(10),""),
IF(REFERENCEMENT_FACADE[[#This Row],[ -&gt; AT/DTA : Sur liste verte C2p (OUI/NON)
-&gt; ATex (Avis favorable / Avis défavorable)
-&gt; Autre : SO]]="OUI","Sur liste verte de la C2p à la date du référencement",""))</f>
        <v>L'Avis Technique n°2.2/14-1611_V1 annule et remplace l' Avis Technique n°  2/14-1611*01Mod
Sur liste verte de la C2p à la date du référencement</v>
      </c>
      <c r="CF127" s="48" t="str">
        <f>IF((SUPP_VISE=LISTES!$Q$2),REFERENCEMENT_FACADE[[#This Row],[Charpente bois (NF DTU 31.1)]],
IF((SUPP_VISE=LISTES!$Q$3),REFERENCEMENT_FACADE[[#This Row],[COB (NF DTU 31.2)]],
IF((SUPP_VISE=LISTES!$Q$4),REFERENCEMENT_FACADE[[#This Row],[FOB (NF DTU 31.4)]],
IF((SUPP_VISE=LISTES!$Q$5),REFERENCEMENT_FACADE[[#This Row],[FOB (Sous AT/DTA/ATEx)]],
IF((SUPP_VISE=LISTES!$Q$6),REFERENCEMENT_FACADE[[#This Row],[FOB (NF DTU 31.4 et/ou Sous AT/DTA/Atex)]],
IF((SUPP_VISE=LISTES!$Q$7),REFERENCEMENT_FACADE[[#This Row],[CLT (Sous AT/DTA)]],"ERREUR"))))))</f>
        <v>ERREUR</v>
      </c>
      <c r="CG127" s="48" t="str">
        <f>IF((HAUT_VISEE&lt;=6),IF(OR(MID(SITUA_VISEE,1,1)="a",MID(SITUA_VISEE,1,1)="b",MID(SITUA_VISEE,1,1)="c"),REFERENCEMENT_FACADE[[#This Row],[≤ 6 m (situation a à c)]],REFERENCEMENT_FACADE[[#This Row],[≤ 6 m (situation d)]]),
IF(AND(6&lt;HAUT_VISEE,HAUT_VISEE&lt;=9),IF(OR(MID(SITUA_VISEE,1,1)="a",MID(SITUA_VISEE,1,1)="b",MID(SITUA_VISEE,1,1)="c"),REFERENCEMENT_FACADE[[#This Row],[≤ 9 m (situation a à c)]],REFERENCEMENT_FACADE[[#This Row],[≤ 9 m (situation d)]]),
IF(AND(9&lt;HAUT_VISEE,HAUT_VISEE&lt;=10),IF(OR(MID(SITUA_VISEE,1,1)="a",MID(SITUA_VISEE,1,1)="b",MID(SITUA_VISEE,1,1)="c"),REFERENCEMENT_FACADE[[#This Row],[≤ 10 m (situation a à c)]],REFERENCEMENT_FACADE[[#This Row],[≤ 10 m (situation d)]]),
IF(AND(10&lt;HAUT_VISEE,HAUT_VISEE&lt;=18),IF(OR(MID(SITUA_VISEE,1,1)="a",MID(SITUA_VISEE,1,1)="b",MID(SITUA_VISEE,1,1)="c"),REFERENCEMENT_FACADE[[#This Row],[≤ 15 m (situation a à c)]],REFERENCEMENT_FACADE[[#This Row],[≤ 15 m (situation d)]]),
IF(AND(10&lt;HAUT_VISEE,HAUT_VISEE&lt;=18),IF(OR(MID(SITUA_VISEE,1,1)="a",MID(SITUA_VISEE,1,1)="b",MID(SITUA_VISEE,1,1)="c"),REFERENCEMENT_FACADE[[#This Row],[≤ 18 m (situation a à c)]],REFERENCEMENT_FACADE[[#This Row],[≤ 18 m (situation d)]]),
IF(AND(18&lt;HAUT_VISEE,HAUT_VISEE&lt;=28),IF(OR(MID(SITUA_VISEE,1,1)="a",MID(SITUA_VISEE,1,1)="b",MID(SITUA_VISEE,1,1)="c"),REFERENCEMENT_FACADE[[#This Row],[≤ 28 m (situation a à c)]],REFERENCEMENT_FACADE[[#This Row],[≤ 28 m (situation d)]]),
IF(AND(28&lt;HAUT_VISEE,HAUT_VISEE&lt;=34),IF(OR(MID(SITUA_VISEE,1,1)="a",MID(SITUA_VISEE,1,1)="b",MID(SITUA_VISEE,1,1)="c"),REFERENCEMENT_FACADE[[#This Row],[≤ 34 m (situation a à c)]],REFERENCEMENT_FACADE[[#This Row],[≤ 34 m (situation d)]]),
IF(AND(34&lt;HAUT_VISEE,HAUT_VISEE&lt;=36),IF(OR(MID(SITUA_VISEE,1,1)="a",MID(SITUA_VISEE,1,1)="b",MID(SITUA_VISEE,1,1)="c"),REFERENCEMENT_FACADE[[#This Row],[≤ 36 m (situation a à c)]],REFERENCEMENT_FACADE[[#This Row],[≤ 36 m (situation d)]]),
IF(AND(36&lt;HAUT_VISEE,HAUT_VISEE&lt;=40),IF(OR(MID(SITUA_VISEE,1,1)="a",MID(SITUA_VISEE,1,1)="b",MID(SITUA_VISEE,1,1)="c"),REFERENCEMENT_FACADE[[#This Row],[≤ 40 m (situation a à c)]],REFERENCEMENT_FACADE[[#This Row],[≤ 40 m (situation d)]]),
IF(AND(40&lt;HAUT_VISEE,HAUT_VISEE&lt;=50),IF(OR(MID(SITUA_VISEE,1,1)="a",MID(SITUA_VISEE,1,1)="b",MID(SITUA_VISEE,1,1)="c"),REFERENCEMENT_FACADE[[#This Row],[≤ 50 m (situation a à c)]],REFERENCEMENT_FACADE[[#This Row],[≤ 50 m (situation d)]]),"ERREUR"))))))))))</f>
        <v>OUI</v>
      </c>
      <c r="CH127" s="48">
        <f>IF(MID(SITUA_VISEE,1,1)="d",
IF(MID(REFERENCEMENT_FACADE[[#This Row],[≤ 50 m (situation d)]],1,3)="OUI",50,IF(MID(REFERENCEMENT_FACADE[[#This Row],[≤ 40 m (situation d)]],1,3)="OUI",40,IF(MID(REFERENCEMENT_FACADE[[#This Row],[≤ 36 m (situation d)]],1,3)="OUI",36,IF(MID(REFERENCEMENT_FACADE[[#This Row],[≤ 34 m (situation d)]],1,3)="OUI",34,IF(MID(REFERENCEMENT_FACADE[[#This Row],[≤ 28 m (situation d)]],1,3)="OUI",28,IF(MID(REFERENCEMENT_FACADE[[#This Row],[≤ 18 m (situation d)]],1,3)="OUI",18,IF(MID(REFERENCEMENT_FACADE[[#This Row],[≤ 15 m (situation d)]],1,3)="OUI",15,IF(MID(REFERENCEMENT_FACADE[[#This Row],[≤ 10 m (situation d)]],1,3)="OUI",10,IF(MID(REFERENCEMENT_FACADE[[#This Row],[≤ 9 m (situation d)]],1,3)="OUI",9,IF(MID(REFERENCEMENT_FACADE[[#This Row],[≤ 6 m (situation d)]],1,3)="OUI",6,"")))))))))),
IF(MID(REFERENCEMENT_FACADE[[#This Row],[≤ 50 m (situation a à c)]],1,3)="OUI",50,IF(MID(REFERENCEMENT_FACADE[[#This Row],[≤ 40 m (situation a à c)]],1,3)="OUI",40,IF(MID(REFERENCEMENT_FACADE[[#This Row],[≤ 36 m (situation a à c)]],1,3)="OUI",36,IF(MID(REFERENCEMENT_FACADE[[#This Row],[≤ 34 m (situation a à c)]],1,3)="OUI",34,IF(MID(REFERENCEMENT_FACADE[[#This Row],[≤ 28 m (situation a à c)]],1,3)="OUI",28,IF(MID(REFERENCEMENT_FACADE[[#This Row],[≤ 18 m (situation a à c)]],1,3)="OUI",18,IF(MID(REFERENCEMENT_FACADE[[#This Row],[≤ 15 m (situation a à c)]],1,3)="OUI",15,IF(MID(REFERENCEMENT_FACADE[[#This Row],[≤ 10 m (situation a à c)]],1,3)="OUI",10,IF(MID(REFERENCEMENT_FACADE[[#This Row],[≤ 9 m (situation a à c)]],1,3)="OUI",9,IF(MID(REFERENCEMENT_FACADE[[#This Row],[≤ 6 m (situation a à c)]],1,3)="OUI",6,"")))))))))))</f>
        <v>10</v>
      </c>
      <c r="CI127" s="48" t="str">
        <f>IF(RECH_CATEGORIE=TRUE,IF((CATEG_VISEE=LISTES!$O$2),REFERENCEMENT_FACADE[[#This Row],[I]],
IF((CATEG_VISEE=LISTES!$O$3),REFERENCEMENT_FACADE[[#This Row],[II]],
IF((CATEG_VISEE=LISTES!$O$4),REFERENCEMENT_FACADE[[#This Row],[III]],
IF((CATEG_VISEE=LISTES!$O$5),REFERENCEMENT_FACADE[[#This Row],[IV]],"ERREUR")))),
REFERENCEMENT_FACADE[[#This Row],[I]]&amp;CHAR(10)&amp;REFERENCEMENT_FACADE[[#This Row],[II]]&amp;CHAR(10)&amp;REFERENCEMENT_FACADE[[#This Row],[III]]&amp;CHAR(10)&amp;REFERENCEMENT_FACADE[[#This Row],[IV]])</f>
        <v>4
2
1
1</v>
      </c>
      <c r="CJ127" s="48" t="str">
        <f>IF(RECH_CATEGORIE=TRUE,IF(OR(REFERENCEMENT_FACADE[[#This Row],[I]]="NC",REFERENCEMENT_FACADE[[#This Row],[II]]="NC",REFERENCEMENT_FACADE[[#This Row],[III]]="NC",REFERENCEMENT_FACADE[[#This Row],[IV]]="NC"),"ERREUR",IF(MID(ZONE_SIS_VISEE,1,1)&lt;=MID(REFERENCEMENT_FACADE[[#This Row],[IV]],1,1),REFERENCEMENT_FACADE[[#Headers],[IV]],IF(MID(ZONE_SIS_VISEE,1,1)&lt;=MID(REFERENCEMENT_FACADE[[#This Row],[III]],1,1),REFERENCEMENT_FACADE[[#Headers],[III]],IF(MID(ZONE_SIS_VISEE,1,1)&lt;=MID(REFERENCEMENT_FACADE[[#This Row],[II]],1,1),REFERENCEMENT_FACADE[[#Headers],[II]],IF(MID(ZONE_SIS_VISEE,1,1)&lt;=MID(REFERENCEMENT_FACADE[[#This Row],[I]],1,1),REFERENCEMENT_FACADE[[#Headers],[I]],""))))),
REFERENCEMENT_FACADE[[#Headers],[I]]&amp;CHAR(10)&amp;REFERENCEMENT_FACADE[[#Headers],[II]]&amp;CHAR(10)&amp;REFERENCEMENT_FACADE[[#Headers],[III]]&amp;CHAR(10)&amp;REFERENCEMENT_FACADE[[#Headers],[IV]])</f>
        <v>I
II
III
IV</v>
      </c>
      <c r="CK127" s="48" t="str">
        <f>CONCATENATE(IF(MID(REFERENCEMENT_FACADE[[#This Row],[Charpente bois (NF DTU 31.1)]],1,3)="oui",LISTES!$Q$2,""),IF(AND(MID(REFERENCEMENT_FACADE[[#This Row],[COB (NF DTU 31.2)]],1,3)="oui",MID(REFERENCEMENT_FACADE[[#This Row],[Charpente bois (NF DTU 31.1)]],1,3)="oui")," / ",""),IF(MID(REFERENCEMENT_FACADE[[#This Row],[COB (NF DTU 31.2)]],1,3)="oui",LISTES!$Q$3,""),IF(OR(AND(MID(REFERENCEMENT_FACADE[[#This Row],[COB (NF DTU 31.2)]],1,3)="oui",MID(REFERENCEMENT_FACADE[[#This Row],[FOB (NF DTU 31.4)]],1,3)="oui"),AND(MID(REFERENCEMENT_FACADE[[#This Row],[COB (NF DTU 31.2)]],1,3)="oui",MID(REFERENCEMENT_FACADE[[#This Row],[CLT (Sous AT/DTA)]],1,3)="oui"))," / ",""),IF(MID(REFERENCEMENT_FACADE[[#This Row],[FOB (NF DTU 31.4)]],1,3)="oui",LISTES!$Q$4,""),IF(AND(MID(REFERENCEMENT_FACADE[[#This Row],[CLT (Sous AT/DTA)]],1,3)="oui",MID(REFERENCEMENT_FACADE[[#This Row],[FOB (NF DTU 31.4)]],1,3)="oui")," / ",""),IF(MID(REFERENCEMENT_FACADE[[#This Row],[CLT (Sous AT/DTA)]],1,3)="oui",LISTES!$Q$7,IF(MID(REFERENCEMENT_FACADE[[#This Row],[FOB (Sous AT/DTA/ATEx)]],1,3)="oui",LISTES!$Q$5,"")))</f>
        <v>COB (NF DTU 31.2) / CLT (Sous AT/DTA)</v>
      </c>
      <c r="CL127" s="48" t="str">
        <f>IF(AND(RECH_HAUTEUR=TRUE,HAUT_VISEE&lt;&gt;"",SITUA_VISEE&lt;&gt;""),IF(MID(SITUA_VISEE,1,1)="d",
IF(MID(REFERENCEMENT_FACADE[[#This Row],[≤ 50 m (situation d)]],1,3)="OUI","≤ 50 m",IF(MID(REFERENCEMENT_FACADE[[#This Row],[≤ 40 m (situation d)]],1,3)="OUI","≤ 40 m",IF(MID(REFERENCEMENT_FACADE[[#This Row],[≤ 36 m (situation d)]],1,3)="OUI","≤ 36 m",IF(MID(REFERENCEMENT_FACADE[[#This Row],[≤ 34 m (situation d)]],1,3)="OUI","≤ 34 m",IF(MID(REFERENCEMENT_FACADE[[#This Row],[≤ 28 m (situation d)]],1,3)="OUI","≤ 28 m",IF(MID(REFERENCEMENT_FACADE[[#This Row],[≤ 18 m (situation d)]],1,3)="OUI","≤ 18 m",IF(MID(REFERENCEMENT_FACADE[[#This Row],[≤ 15 m (situation d)]],1,3)="OUI","≤ 15 m",IF(MID(REFERENCEMENT_FACADE[[#This Row],[≤ 10 m (situation d)]],1,3)="OUI","≤ 10 m",IF(MID(REFERENCEMENT_FACADE[[#This Row],[≤ 9 m (situation d)]],1,3)="OUI","≤ 9 m",IF(MID(REFERENCEMENT_FACADE[[#This Row],[≤ 6 m (situation d)]],1,3)="OUI","≤ 6 m","")))))))))),
IF(MID(REFERENCEMENT_FACADE[[#This Row],[≤ 50 m (situation a à c)]],1,3)="OUI","≤ 50 m",IF(MID(REFERENCEMENT_FACADE[[#This Row],[≤ 40 m (situation a à c)]],1,3)="OUI","≤ 40 m",IF(MID(REFERENCEMENT_FACADE[[#This Row],[≤ 36 m (situation a à c)]],1,3)="OUI","≤ 36 m",IF(MID(REFERENCEMENT_FACADE[[#This Row],[≤ 34 m (situation a à c)]],1,3)="OUI","≤ 34 m",IF(MID(REFERENCEMENT_FACADE[[#This Row],[≤ 28 m (situation a à c)]],1,3)="OUI","≤ 28 m",IF(MID(REFERENCEMENT_FACADE[[#This Row],[≤ 18 m (situation a à c)]],1,3)="OUI","≤ 18 m",IF(MID(REFERENCEMENT_FACADE[[#This Row],[≤ 15 m (situation a à c)]],1,3)="OUI","≤ 15 m",IF(MID(REFERENCEMENT_FACADE[[#This Row],[≤ 10 m (situation a à c)]],1,3)="OUI","≤ 10 m",IF(MID(REFERENCEMENT_FACADE[[#This Row],[≤ 9 m (situation a à c)]],1,3)="OUI","≤ 9 m",IF(MID(REFERENCEMENT_FACADE[[#This Row],[≤ 6 m (situation a à c)]],1,3)="OUI","≤ 6 m",""))))))))))),
CONCATENATE(IF(MID(REFERENCEMENT_FACADE[[#This Row],[≤ 50 m (situation a à c)]],1,3)="OUI","(Situation a à c) h≤ 50 m"&amp;CHAR(10),IF(MID(REFERENCEMENT_FACADE[[#This Row],[≤ 40 m (situation a à c)]],1,3)="OUI","(Situation a à c) h≤ 40 m"&amp;CHAR(10),IF(MID(REFERENCEMENT_FACADE[[#This Row],[≤ 36 m (situation a à c)]],1,3)="OUI","(Situation a à c) h≤ 36 m"&amp;CHAR(10),IF(MID(REFERENCEMENT_FACADE[[#This Row],[≤ 34 m (situation a à c)]],1,3)="OUI","(Situation a à c) h≤ 34 m"&amp;CHAR(10),IF(MID(REFERENCEMENT_FACADE[[#This Row],[≤ 28 m (situation a à c)]],1,3)="OUI","(Situation a à c) h≤ 28 m"&amp;CHAR(10),IF(MID(REFERENCEMENT_FACADE[[#This Row],[≤ 18 m (situation a à c)]],1,3)="OUI","(Situation a à c) h≤ 18 m"&amp;CHAR(10),IF(MID(REFERENCEMENT_FACADE[[#This Row],[≤ 15 m (situation a à c)]],1,3)="OUI","(Situation a à c) h≤ 15 m"&amp;CHAR(10),IF(MID(REFERENCEMENT_FACADE[[#This Row],[≤ 10 m (situation a à c)]],1,3)="OUI","(Situation a à c) h≤ 10 m"&amp;CHAR(10),IF(MID(REFERENCEMENT_FACADE[[#This Row],[≤ 9 m (situation a à c)]],1,3)="OUI","(Situation a à c) h≤ 9 m"&amp;CHAR(10),IF(MID(REFERENCEMENT_FACADE[[#This Row],[≤ 6 m (situation a à c)]],1,3)="OUI","(Situation a à c) h≤ 6 m"&amp;CHAR(10),"")))))))))),IF(MID(REFERENCEMENT_FACADE[[#This Row],[≤ 50 m (situation d)]],1,3)="OUI","(Situation d) h≤ 50 m",IF(MID(REFERENCEMENT_FACADE[[#This Row],[≤ 40 m (situation d)]],1,3)="OUI","(Situation d) h≤ 40 m",IF(MID(REFERENCEMENT_FACADE[[#This Row],[≤ 36 m (situation d)]],1,3)="OUI","(Situation d) h≤ 36 m",IF(MID(REFERENCEMENT_FACADE[[#This Row],[≤ 34 m (situation d)]],1,3)="OUI","(Situation d) h≤ 34 m",IF(MID(REFERENCEMENT_FACADE[[#This Row],[≤ 28 m (situation d)]],1,3)="OUI","(Situation d) h≤ 28 m",IF(MID(REFERENCEMENT_FACADE[[#This Row],[≤ 18 m (situation d)]],1,3)="OUI","(Situation d) h≤ 18 m",IF(MID(REFERENCEMENT_FACADE[[#This Row],[≤ 15 m (situation d)]],1,3)="OUI","(Situation d) h≤ 15 m",IF(MID(REFERENCEMENT_FACADE[[#This Row],[≤ 10 m (situation d)]],1,3)="OUI","(Situation d) h≤ 10 m",IF(MID(REFERENCEMENT_FACADE[[#This Row],[≤ 9 m (situation d)]],1,3)="OUI","(Situation d) h≤ 9 m",IF(MID(REFERENCEMENT_FACADE[[#This Row],[≤ 6 m (situation d)]],1,3)="OUI","(Situation d) h≤ 6 m",""))))))))))))</f>
        <v>(Situation a à c) h≤ 10 m
(Situation d) h≤ 6 m</v>
      </c>
      <c r="CM127" s="48" t="str">
        <f>IF(OR(RECH_HAUTEUR=FALSE,HAUT_VISEE="",SITUA_VISEE=""),REFERENCEMENT_FACADE[[#This Row],[Cas où rien n''est sélectionné en hauteur]],
IF((HAUT_VISEE&lt;=6),IF(OR(MID(SITUA_VISEE,1,1)="a",MID(SITUA_VISEE,1,1)="b",MID(SITUA_VISEE,1,1)="c"),REFERENCEMENT_FACADE[[#This Row],[≤ 6 m (a à c)]],REFERENCEMENT_FACADE[[#This Row],[≤ 6 m (d)]]),
IF(AND(6&lt;HAUT_VISEE,HAUT_VISEE&lt;=9),IF(OR(MID(SITUA_VISEE,1,1)="a",MID(SITUA_VISEE,1,1)="b",MID(SITUA_VISEE,1,1)="c"),REFERENCEMENT_FACADE[[#This Row],[≤ 9 m (a à c)]],REFERENCEMENT_FACADE[[#This Row],[≤ 9 m (d)]]),
IF(AND(9&lt;HAUT_VISEE,HAUT_VISEE&lt;=10),IF(OR(MID(SITUA_VISEE,1,1)="a",MID(SITUA_VISEE,1,1)="b",MID(SITUA_VISEE,1,1)="c"),REFERENCEMENT_FACADE[[#This Row],[≤ 10 m (a à c)]],REFERENCEMENT_FACADE[[#This Row],[≤ 10 m (d)]]),
IF(AND(10&lt;HAUT_VISEE,HAUT_VISEE&lt;=18),IF(OR(MID(SITUA_VISEE,1,1)="a",MID(SITUA_VISEE,1,1)="b",MID(SITUA_VISEE,1,1)="c"),REFERENCEMENT_FACADE[[#This Row],[≤ 18 m (a à c)]],REFERENCEMENT_FACADE[[#This Row],[≤ 18 m (d)]]),
IF(AND(18&lt;HAUT_VISEE,HAUT_VISEE&lt;=28),IF(OR(MID(SITUA_VISEE,1,1)="a",MID(SITUA_VISEE,1,1)="b",MID(SITUA_VISEE,1,1)="c"),REFERENCEMENT_FACADE[[#This Row],[≤ 28 m (a à c)]],REFERENCEMENT_FACADE[[#This Row],[≤ 28 m (d)]]),
IF(AND(28&lt;HAUT_VISEE,HAUT_VISEE&lt;=34),IF(OR(MID(SITUA_VISEE,1,1)="a",MID(SITUA_VISEE,1,1)="b",MID(SITUA_VISEE,1,1)="c"),REFERENCEMENT_FACADE[[#This Row],[≤ 34 m (a à c)]],REFERENCEMENT_FACADE[[#This Row],[≤ 34 m (d)]]),
IF(AND(34&lt;HAUT_VISEE,HAUT_VISEE&lt;=36),IF(OR(MID(SITUA_VISEE,1,1)="a",MID(SITUA_VISEE,1,1)="b",MID(SITUA_VISEE,1,1)="c"),REFERENCEMENT_FACADE[[#This Row],[≤ 36 m (a à c)]],REFERENCEMENT_FACADE[[#This Row],[≤ 36 m (d)]]),
IF(AND(36&lt;HAUT_VISEE,HAUT_VISEE&lt;=40),IF(OR(MID(SITUA_VISEE,1,1)="a",MID(SITUA_VISEE,1,1)="b",MID(SITUA_VISEE,1,1)="c"),REFERENCEMENT_FACADE[[#This Row],[≤ 40 m (a à c)]],REFERENCEMENT_FACADE[[#This Row],[≤ 40 m (d)]]),
IF(AND(40&lt;HAUT_VISEE,HAUT_VISEE&lt;=50),IF(OR(MID(SITUA_VISEE,1,1)="a",MID(SITUA_VISEE,1,1)="b",MID(SITUA_VISEE,1,1)="c"),REFERENCEMENT_FACADE[[#This Row],[≤ 50 m (a à c)]],REFERENCEMENT_FACADE[[#This Row],[≤ 50 m (d)]])))))))))))</f>
        <v>Nb : Le critère de recherche par hauteur n'étant pas coché ou les données (hauteur ou situation) n'étant pas saisies, l'utilisateur est alerté qu'il peut exister des limites de hauteurs et des dispositions particulières données dans le référentiel technique du procédé qui ne sont pas affichées. 
Le logiciel peut les faire apparaitre, pour ce faire : 
 - la case de recherche en fonction de la hauteur doit être cochée ;
 - les données de hauteur ET de situation du bâtiment doivent être saisies.</v>
      </c>
      <c r="CN127" s="117">
        <f ca="1">REFERENCEMENT_FACADE[[#This Row],[VALIDITE]]</f>
        <v>1</v>
      </c>
      <c r="CO127" s="48">
        <f>IF(RECH_SUPPORT=TRUE,IF(MID(REFERENCEMENT_FACADE[[#This Row],[Colonne support visé]],1,3)="OUI",1,IF(OR(MID(REFERENCEMENT_FACADE[[#This Row],[Colonne support visé]],1,3)="non",MID(REFERENCEMENT_FACADE[[#This Row],[Colonne support visé]],1,2)="SO"),0,0)),1)</f>
        <v>1</v>
      </c>
      <c r="CP127" s="48">
        <f>IF(RECH_HAUTEUR=FALSE,1,IF(AND(MID(REFERENCEMENT_FACADE[[#This Row],[Colonne situation visé]],1,3)="oui",HAUT_VISEE&lt;=REFERENCEMENT_FACADE[[#This Row],[LIMITATION DE HAUTEUR DE FACADE]],HAUT_VISEE&lt;&gt;"",SITUA_VISEE&lt;&gt;""),1,IF(MID(REFERENCEMENT_FACADE[[#This Row],[Colonne situation visé]],1,3)="non",0,"ERREUR")))</f>
        <v>1</v>
      </c>
      <c r="CQ127" s="48">
        <f>IF(RECH_CATEGORIE=FALSE,1,IF(REFERENCEMENT_FACADE[[#This Row],[Colonne catégorie visée]]="ERREUR",0,IF(AND(RECH_CATEGORIE=TRUE,MATCH(VALUE(LEFT(REFERENCEMENT_FACADE[[#This Row],[Colonne zone visée]],1)),LISTE_ZONE_SISMIQUE,0)&gt;=MATCH(ZONE_SIS_VISEE,LISTE_ZONE_SISMIQUE,0),MATCH(REFERENCEMENT_FACADE[[#This Row],[Colonne catégorie visée]],LISTE_CATEGORIE_BATIMENT,0)&gt;=MATCH(CATEG_VISEE,LISTE_CATEGORIE_BATIMENT,0)),1,0)))</f>
        <v>1</v>
      </c>
      <c r="CR127" s="48">
        <f ca="1">IF(REFERENCEMENT_FACADE[[#This Row],[Eligibilité procédé]]&lt;&gt;0,COUNTIF(REFERENCEMENT_FACADE[Eligibilité procédé],"&lt;="&amp;REFERENCEMENT_FACADE[[#This Row],[Eligibilité procédé]])-COUNTIF(REFERENCEMENT_FACADE[Eligibilité procédé],"=0"),ROWS(REFERENCEMENT_FACADE[Ordre]))</f>
        <v>103</v>
      </c>
      <c r="CS127" s="48">
        <f ca="1">IF(COUNTIF((REFERENCEMENT_FACADE[[#This Row],[Validité]:[zone de simicité]]),"&lt;&gt;"&amp;"")=SUM(REFERENCEMENT_FACADE[[#This Row],[Validité]:[zone de simicité]]),ROW(REFERENCEMENT_FACADE[[#This Row],[zone de simicité]]),"")</f>
        <v>127</v>
      </c>
      <c r="CT127" s="48" t="str">
        <f>CONCATENATE(REFERENCEMENT_FACADE[[#This Row],[TYPE DE DOCUMENT DE REFERENCE]]," ",REFERENCEMENT_FACADE[[#This Row],[REF]]," du procédé ",REFERENCEMENT_FACADE[[#This Row],[NOM COMMERCIAL DU PROCEDE]]," : vise la pose sur : ",IF(MID(REFERENCEMENT_FACADE[[#This Row],[COB (NF DTU 31.2)]],1,3)="OUI","COB (NF DTU 31.2) ; ",""),IF(MID(REFERENCEMENT_FACADE[[#This Row],[CLT (Sous AT/DTA)]],1,3)="OUI","CLT (Sous AT/DTA)) ; ",""),IF(MID(REFERENCEMENT_FACADE[[#This Row],[FOB (NF DTU 31.4)]],1,3)="OUI","FOB (NF DTU 31.4) ; ",""),IF(MID(REFERENCEMENT_FACADE[[#This Row],[FOB (Sous AT/DTA/ATEx)]],1,3)="OUI","FOB (Sous AT/DTA/ATEx) ; ",""),"pour une hauteur max de ",REFERENCEMENT_FACADE[[#This Row],[LIMITATION DE HAUTEUR DE FACADE]],"m")</f>
        <v>Avis Technique 2.2/14-1611_V1 du procédé STENI NATURE, STENI COLOUR et STENI VISION Ossature Bois : vise la pose sur : COB (NF DTU 31.2) ; CLT (Sous AT/DTA)) ; pour une hauteur max de 10m</v>
      </c>
    </row>
    <row r="128" spans="1:98" s="5" customFormat="1" ht="216" x14ac:dyDescent="0.3">
      <c r="A128" s="141">
        <v>45384</v>
      </c>
      <c r="B128" s="79" t="s">
        <v>120</v>
      </c>
      <c r="C128" s="233" t="s">
        <v>1594</v>
      </c>
      <c r="D128" s="79" t="s">
        <v>107</v>
      </c>
      <c r="E128" s="79" t="s">
        <v>1680</v>
      </c>
      <c r="F128" s="43" t="s">
        <v>1614</v>
      </c>
      <c r="G128" s="44" t="s">
        <v>1468</v>
      </c>
      <c r="H128" s="52" t="s">
        <v>27</v>
      </c>
      <c r="I128" s="82" t="s">
        <v>9</v>
      </c>
      <c r="J128" s="39" t="s">
        <v>10</v>
      </c>
      <c r="K128" s="39" t="s">
        <v>10</v>
      </c>
      <c r="L128" s="68" t="str">
        <f>IF(REFERENCEMENT_FACADE[[#This Row],[Charpente bois (NF DTU 31.1)]]="OUI","SO",IF(OR(REFERENCEMENT_FACADE[[#This Row],[FOB (Sous AT/DTA/ATEx)]]="OUI",REFERENCEMENT_FACADE[[#This Row],[FOB (NF DTU 31.4)]]="OUI"),"OUI","SO"))</f>
        <v>SO</v>
      </c>
      <c r="M128" s="65" t="s">
        <v>9</v>
      </c>
      <c r="N128" s="42" t="s">
        <v>9</v>
      </c>
      <c r="O128" s="43" t="s">
        <v>9</v>
      </c>
      <c r="P128" s="43" t="s">
        <v>9</v>
      </c>
      <c r="Q128" s="43" t="s">
        <v>357</v>
      </c>
      <c r="R128" s="43" t="s">
        <v>357</v>
      </c>
      <c r="S128" s="43" t="s">
        <v>10</v>
      </c>
      <c r="T128" s="43" t="s">
        <v>10</v>
      </c>
      <c r="U128" s="43" t="s">
        <v>10</v>
      </c>
      <c r="V128" s="43" t="s">
        <v>10</v>
      </c>
      <c r="W128" s="44" t="s">
        <v>10</v>
      </c>
      <c r="X128" s="45" t="s">
        <v>9</v>
      </c>
      <c r="Y128" s="43" t="s">
        <v>357</v>
      </c>
      <c r="Z128" s="43" t="s">
        <v>357</v>
      </c>
      <c r="AA128" s="43" t="s">
        <v>10</v>
      </c>
      <c r="AB128" s="43" t="s">
        <v>10</v>
      </c>
      <c r="AC128" s="43" t="s">
        <v>10</v>
      </c>
      <c r="AD128" s="43" t="s">
        <v>10</v>
      </c>
      <c r="AE128" s="43" t="s">
        <v>10</v>
      </c>
      <c r="AF128" s="43" t="s">
        <v>10</v>
      </c>
      <c r="AG128" s="44" t="s">
        <v>10</v>
      </c>
      <c r="AH128" s="167" t="s">
        <v>687</v>
      </c>
      <c r="AI128" s="162"/>
      <c r="AJ128" s="120" t="s">
        <v>1717</v>
      </c>
      <c r="AK128" s="120" t="s">
        <v>1717</v>
      </c>
      <c r="AL128" s="120" t="s">
        <v>1717</v>
      </c>
      <c r="AM128" s="120" t="s">
        <v>1750</v>
      </c>
      <c r="AN128" s="120" t="s">
        <v>1750</v>
      </c>
      <c r="AO128" s="41"/>
      <c r="AP128" s="41"/>
      <c r="AQ128" s="41"/>
      <c r="AR128" s="83"/>
      <c r="AS128" s="83"/>
      <c r="AT128" s="120" t="s">
        <v>1717</v>
      </c>
      <c r="AU128" s="120" t="s">
        <v>1750</v>
      </c>
      <c r="AV128" s="120" t="s">
        <v>1750</v>
      </c>
      <c r="AW128" s="83"/>
      <c r="AX128" s="83"/>
      <c r="AY128" s="83"/>
      <c r="AZ128" s="83"/>
      <c r="BA128" s="83"/>
      <c r="BB128" s="83"/>
      <c r="BC128" s="83"/>
      <c r="BD128" s="84" t="s">
        <v>1408</v>
      </c>
      <c r="BE128" s="42">
        <v>4</v>
      </c>
      <c r="BF128" s="43" t="s">
        <v>328</v>
      </c>
      <c r="BG128" s="43" t="s">
        <v>331</v>
      </c>
      <c r="BH128" s="43">
        <v>1</v>
      </c>
      <c r="BI128" s="84" t="s">
        <v>330</v>
      </c>
      <c r="BJ128" s="40" t="s">
        <v>1394</v>
      </c>
      <c r="BK128" s="158" t="s">
        <v>691</v>
      </c>
      <c r="BL128" s="42">
        <v>0</v>
      </c>
      <c r="BM128" s="43" t="s">
        <v>326</v>
      </c>
      <c r="BN128" s="43" t="s">
        <v>12</v>
      </c>
      <c r="BO128" s="43" t="s">
        <v>1623</v>
      </c>
      <c r="BP128" s="81">
        <v>45639</v>
      </c>
      <c r="BQ128" s="81">
        <v>45370</v>
      </c>
      <c r="BR128" s="81">
        <v>46022</v>
      </c>
      <c r="BS128" s="123">
        <f ca="1">+(REFERENCEMENT_FACADE[[#This Row],[AVIS LIMITE AU / VALIDITE]]&gt;=TODAY())*1</f>
        <v>1</v>
      </c>
      <c r="BT128" s="43" t="s">
        <v>9</v>
      </c>
      <c r="BU128" s="43" t="str">
        <f ca="1">IF(REFERENCEMENT_FACADE[[#This Row],[ -&gt; AT/DTA : Sur liste verte C2p (OUI/NON)
-&gt; ATex (Avis favorable / Avis défavorable)
-&gt; Autre : SO]]&lt;&gt;"",IF(AND(OR(REFERENCEMENT_FACADE[[#This Row],[ -&gt; AT/DTA : Sur liste verte C2p (OUI/NON)
-&gt; ATex (Avis favorable / Avis défavorable)
-&gt; Autre : SO]]="OUI",REFERENCEMENT_FACADE[[#This Row],[ -&gt; AT/DTA : Sur liste verte C2p (OUI/NON)
-&gt; ATex (Avis favorable / Avis défavorable)
-&gt; Autre : SO]]="FAVORABLE",REFERENCEMENT_FACADE[[#This Row],[ -&gt; AT/DTA : Sur liste verte C2p (OUI/NON)
-&gt; ATex (Avis favorable / Avis défavorable)
-&gt; Autre : SO]]="SO
(DTU)",REFERENCEMENT_FACADE[[#This Row],[ -&gt; AT/DTA : Sur liste verte C2p (OUI/NON)
-&gt; ATex (Avis favorable / Avis défavorable)
-&gt; Autre : SO]]="SO 
(RECO -RAGE)",REFERENCEMENT_FACADE[[#This Row],[ -&gt; AT/DTA : Sur liste verte C2p (OUI/NON)
-&gt; ATex (Avis favorable / Avis défavorable)
-&gt; Autre : SO]]="OUI AVEC UN SUIVI DU RETOUR D'EXPERIENCE",
REFERENCEMENT_FACADE[[#This Row],[ -&gt; AT/DTA : Sur liste verte C2p (OUI/NON)
-&gt; ATex (Avis favorable / Avis défavorable)
-&gt; Autre : SO]]="SO 
(RP)"),REFERENCEMENT_FACADE[[#This Row],[VALIDITE]]=1),"TC",IF(REFERENCEMENT_FACADE[[#This Row],[VALIDITE]]=0,"TNC"&amp;CHAR(10)&amp;"(L'évaluation technique n'est plus valide)",IF(REFERENCEMENT_FACADE[[#This Row],[TYPE DE DOCUMENT DE REFERENCE]]="Appréciation Technique de Transition","TNC"&amp;CHAR(10)&amp;"(Les Appréciations Techniques de Transition ne sont pas reconnues en technique courante)",IF(REFERENCEMENT_FACADE[[#This Row],[ -&gt; AT/DTA : Sur liste verte C2p (OUI/NON)
-&gt; ATex (Avis favorable / Avis défavorable)
-&gt; Autre : SO]]="NON (EVALUATION RECENTE)","TNC"&amp;CHAR(10)&amp;"(Non sur liste verte de la C2p à date de référencement / EVALUATION RECENTE)","TNC"&amp;CHAR(10)&amp;"(N'est pas sur liste verte de la C2p à date du référencement)")))))</f>
        <v>TC</v>
      </c>
      <c r="BV128" s="44" t="s">
        <v>1612</v>
      </c>
      <c r="BW128" s="42" t="s">
        <v>692</v>
      </c>
      <c r="BX128" s="43" t="s">
        <v>279</v>
      </c>
      <c r="BY128" s="44"/>
      <c r="BZ128" s="58" t="s">
        <v>657</v>
      </c>
      <c r="CA128" s="134" t="s">
        <v>1624</v>
      </c>
      <c r="CB128" s="136"/>
      <c r="CC128" s="48" t="str">
        <f>IF(OR(REFERENCEMENT_FACADE[[#This Row],[TYPE DE DOCUMENT DE REFERENCE]]="Document Technique d'Application (DTA)",REFERENCEMENT_FACADE[[#This Row],[TYPE DE DOCUMENT DE REFERENCE]]="Avis Technique"),CONCATENATE("https://evaluation.cstb.fr/fr/avis-technique/detail/",SUBSTITUTE(REFERENCEMENT_FACADE[[#This Row],[REF]],"/","-"),"/"),IF(REFERENCEMENT_FACADE[[#This Row],[TYPE DE DOCUMENT DE REFERENCE]]=("Appréciation Technique d'Expérimentation (ATEx cas a)"),CONCATENATE("https://evaluation.cstb.fr/fr/appreciation-technique-expertise-atex/detail/",SUBSTITUTE(REFERENCEMENT_FACADE[[#This Row],[REF]],"_","-"),"/"),CONCATENATE("https://evaluation.cstb.fr/fr/appreciation-technique-transition-att/download/att-",SUBSTITUTE(SUBSTITUTE(REFERENCEMENT_FACADE[[#This Row],[REF]],"/","-"),"_","-"),"/")))</f>
        <v>https://evaluation.cstb.fr/fr/avis-technique/detail/2.2-22-1843_V1/</v>
      </c>
      <c r="CD128" s="48" t="s">
        <v>788</v>
      </c>
      <c r="CE128" s="48" t="str">
        <f>CONCATENATE(IF(REFERENCEMENT_FACADE[[#This Row],[Ancienne version]]=""," ",CONCATENATE(IF(OR(REFERENCEMENT_FACADE[[#This Row],[TYPE DE DOCUMENT DE REFERENCE]]="Avis Technique",REFERENCEMENT_FACADE[[#This Row],[TYPE DE DOCUMENT DE REFERENCE]]="ATEx"),"L'","Le "),REFERENCEMENT_FACADE[[#This Row],[TYPE DE DOCUMENT DE REFERENCE]]," n°",REFERENCEMENT_FACADE[[#This Row],[REF]]," annule et remplace ",IF(OR(REFERENCEMENT_FACADE[[#This Row],[TYPE DE DOCUMENT DE REFERENCE]]="Avis Technique",REFERENCEMENT_FACADE[[#This Row],[TYPE DE DOCUMENT DE REFERENCE]]="ATEx"),"l' ","le "),REFERENCEMENT_FACADE[[#This Row],[TYPE DE DOCUMENT DE REFERENCE]]," n° ",REFERENCEMENT_FACADE[[#This Row],[Ancienne version]])),
IF(AND(REFERENCEMENT_FACADE[[#This Row],[Ancienne version]]&lt;&gt;"",REFERENCEMENT_FACADE[[#This Row],[ -&gt; AT/DTA : Sur liste verte C2p (OUI/NON)
-&gt; ATex (Avis favorable / Avis défavorable)
-&gt; Autre : SO]]="OUI"),CHAR(10),""),
IF(REFERENCEMENT_FACADE[[#This Row],[ -&gt; AT/DTA : Sur liste verte C2p (OUI/NON)
-&gt; ATex (Avis favorable / Avis défavorable)
-&gt; Autre : SO]]="OUI","Sur liste verte de la C2p à la date du référencement",""))</f>
        <v>L'Avis Technique n°2.2/22-1843_V1 annule et remplace l' Avis Technique n° 2.2/17-1783_V2
Sur liste verte de la C2p à la date du référencement</v>
      </c>
      <c r="CF128" s="48" t="str">
        <f>IF((SUPP_VISE=LISTES!$Q$2),REFERENCEMENT_FACADE[[#This Row],[Charpente bois (NF DTU 31.1)]],
IF((SUPP_VISE=LISTES!$Q$3),REFERENCEMENT_FACADE[[#This Row],[COB (NF DTU 31.2)]],
IF((SUPP_VISE=LISTES!$Q$4),REFERENCEMENT_FACADE[[#This Row],[FOB (NF DTU 31.4)]],
IF((SUPP_VISE=LISTES!$Q$5),REFERENCEMENT_FACADE[[#This Row],[FOB (Sous AT/DTA/ATEx)]],
IF((SUPP_VISE=LISTES!$Q$6),REFERENCEMENT_FACADE[[#This Row],[FOB (NF DTU 31.4 et/ou Sous AT/DTA/Atex)]],
IF((SUPP_VISE=LISTES!$Q$7),REFERENCEMENT_FACADE[[#This Row],[CLT (Sous AT/DTA)]],"ERREUR"))))))</f>
        <v>ERREUR</v>
      </c>
      <c r="CG128" s="48" t="str">
        <f>IF((HAUT_VISEE&lt;=6),IF(OR(MID(SITUA_VISEE,1,1)="a",MID(SITUA_VISEE,1,1)="b",MID(SITUA_VISEE,1,1)="c"),REFERENCEMENT_FACADE[[#This Row],[≤ 6 m (situation a à c)]],REFERENCEMENT_FACADE[[#This Row],[≤ 6 m (situation d)]]),
IF(AND(6&lt;HAUT_VISEE,HAUT_VISEE&lt;=9),IF(OR(MID(SITUA_VISEE,1,1)="a",MID(SITUA_VISEE,1,1)="b",MID(SITUA_VISEE,1,1)="c"),REFERENCEMENT_FACADE[[#This Row],[≤ 9 m (situation a à c)]],REFERENCEMENT_FACADE[[#This Row],[≤ 9 m (situation d)]]),
IF(AND(9&lt;HAUT_VISEE,HAUT_VISEE&lt;=10),IF(OR(MID(SITUA_VISEE,1,1)="a",MID(SITUA_VISEE,1,1)="b",MID(SITUA_VISEE,1,1)="c"),REFERENCEMENT_FACADE[[#This Row],[≤ 10 m (situation a à c)]],REFERENCEMENT_FACADE[[#This Row],[≤ 10 m (situation d)]]),
IF(AND(10&lt;HAUT_VISEE,HAUT_VISEE&lt;=18),IF(OR(MID(SITUA_VISEE,1,1)="a",MID(SITUA_VISEE,1,1)="b",MID(SITUA_VISEE,1,1)="c"),REFERENCEMENT_FACADE[[#This Row],[≤ 15 m (situation a à c)]],REFERENCEMENT_FACADE[[#This Row],[≤ 15 m (situation d)]]),
IF(AND(10&lt;HAUT_VISEE,HAUT_VISEE&lt;=18),IF(OR(MID(SITUA_VISEE,1,1)="a",MID(SITUA_VISEE,1,1)="b",MID(SITUA_VISEE,1,1)="c"),REFERENCEMENT_FACADE[[#This Row],[≤ 18 m (situation a à c)]],REFERENCEMENT_FACADE[[#This Row],[≤ 18 m (situation d)]]),
IF(AND(18&lt;HAUT_VISEE,HAUT_VISEE&lt;=28),IF(OR(MID(SITUA_VISEE,1,1)="a",MID(SITUA_VISEE,1,1)="b",MID(SITUA_VISEE,1,1)="c"),REFERENCEMENT_FACADE[[#This Row],[≤ 28 m (situation a à c)]],REFERENCEMENT_FACADE[[#This Row],[≤ 28 m (situation d)]]),
IF(AND(28&lt;HAUT_VISEE,HAUT_VISEE&lt;=34),IF(OR(MID(SITUA_VISEE,1,1)="a",MID(SITUA_VISEE,1,1)="b",MID(SITUA_VISEE,1,1)="c"),REFERENCEMENT_FACADE[[#This Row],[≤ 34 m (situation a à c)]],REFERENCEMENT_FACADE[[#This Row],[≤ 34 m (situation d)]]),
IF(AND(34&lt;HAUT_VISEE,HAUT_VISEE&lt;=36),IF(OR(MID(SITUA_VISEE,1,1)="a",MID(SITUA_VISEE,1,1)="b",MID(SITUA_VISEE,1,1)="c"),REFERENCEMENT_FACADE[[#This Row],[≤ 36 m (situation a à c)]],REFERENCEMENT_FACADE[[#This Row],[≤ 36 m (situation d)]]),
IF(AND(36&lt;HAUT_VISEE,HAUT_VISEE&lt;=40),IF(OR(MID(SITUA_VISEE,1,1)="a",MID(SITUA_VISEE,1,1)="b",MID(SITUA_VISEE,1,1)="c"),REFERENCEMENT_FACADE[[#This Row],[≤ 40 m (situation a à c)]],REFERENCEMENT_FACADE[[#This Row],[≤ 40 m (situation d)]]),
IF(AND(40&lt;HAUT_VISEE,HAUT_VISEE&lt;=50),IF(OR(MID(SITUA_VISEE,1,1)="a",MID(SITUA_VISEE,1,1)="b",MID(SITUA_VISEE,1,1)="c"),REFERENCEMENT_FACADE[[#This Row],[≤ 50 m (situation a à c)]],REFERENCEMENT_FACADE[[#This Row],[≤ 50 m (situation d)]]),"ERREUR"))))))))))</f>
        <v>OUI</v>
      </c>
      <c r="CH128" s="48">
        <f>IF(MID(SITUA_VISEE,1,1)="d",
IF(MID(REFERENCEMENT_FACADE[[#This Row],[≤ 50 m (situation d)]],1,3)="OUI",50,IF(MID(REFERENCEMENT_FACADE[[#This Row],[≤ 40 m (situation d)]],1,3)="OUI",40,IF(MID(REFERENCEMENT_FACADE[[#This Row],[≤ 36 m (situation d)]],1,3)="OUI",36,IF(MID(REFERENCEMENT_FACADE[[#This Row],[≤ 34 m (situation d)]],1,3)="OUI",34,IF(MID(REFERENCEMENT_FACADE[[#This Row],[≤ 28 m (situation d)]],1,3)="OUI",28,IF(MID(REFERENCEMENT_FACADE[[#This Row],[≤ 18 m (situation d)]],1,3)="OUI",18,IF(MID(REFERENCEMENT_FACADE[[#This Row],[≤ 15 m (situation d)]],1,3)="OUI",15,IF(MID(REFERENCEMENT_FACADE[[#This Row],[≤ 10 m (situation d)]],1,3)="OUI",10,IF(MID(REFERENCEMENT_FACADE[[#This Row],[≤ 9 m (situation d)]],1,3)="OUI",9,IF(MID(REFERENCEMENT_FACADE[[#This Row],[≤ 6 m (situation d)]],1,3)="OUI",6,"")))))))))),
IF(MID(REFERENCEMENT_FACADE[[#This Row],[≤ 50 m (situation a à c)]],1,3)="OUI",50,IF(MID(REFERENCEMENT_FACADE[[#This Row],[≤ 40 m (situation a à c)]],1,3)="OUI",40,IF(MID(REFERENCEMENT_FACADE[[#This Row],[≤ 36 m (situation a à c)]],1,3)="OUI",36,IF(MID(REFERENCEMENT_FACADE[[#This Row],[≤ 34 m (situation a à c)]],1,3)="OUI",34,IF(MID(REFERENCEMENT_FACADE[[#This Row],[≤ 28 m (situation a à c)]],1,3)="OUI",28,IF(MID(REFERENCEMENT_FACADE[[#This Row],[≤ 18 m (situation a à c)]],1,3)="OUI",18,IF(MID(REFERENCEMENT_FACADE[[#This Row],[≤ 15 m (situation a à c)]],1,3)="OUI",15,IF(MID(REFERENCEMENT_FACADE[[#This Row],[≤ 10 m (situation a à c)]],1,3)="OUI",10,IF(MID(REFERENCEMENT_FACADE[[#This Row],[≤ 9 m (situation a à c)]],1,3)="OUI",9,IF(MID(REFERENCEMENT_FACADE[[#This Row],[≤ 6 m (situation a à c)]],1,3)="OUI",6,"")))))))))))</f>
        <v>18</v>
      </c>
      <c r="CI128" s="48" t="str">
        <f>IF(RECH_CATEGORIE=TRUE,IF((CATEG_VISEE=LISTES!$O$2),REFERENCEMENT_FACADE[[#This Row],[I]],
IF((CATEG_VISEE=LISTES!$O$3),REFERENCEMENT_FACADE[[#This Row],[II]],
IF((CATEG_VISEE=LISTES!$O$4),REFERENCEMENT_FACADE[[#This Row],[III]],
IF((CATEG_VISEE=LISTES!$O$5),REFERENCEMENT_FACADE[[#This Row],[IV]],"ERREUR")))),
REFERENCEMENT_FACADE[[#This Row],[I]]&amp;CHAR(10)&amp;REFERENCEMENT_FACADE[[#This Row],[II]]&amp;CHAR(10)&amp;REFERENCEMENT_FACADE[[#This Row],[III]]&amp;CHAR(10)&amp;REFERENCEMENT_FACADE[[#This Row],[IV]])</f>
        <v>4
4**
3**
1</v>
      </c>
      <c r="CJ128" s="48" t="str">
        <f>IF(RECH_CATEGORIE=TRUE,IF(OR(REFERENCEMENT_FACADE[[#This Row],[I]]="NC",REFERENCEMENT_FACADE[[#This Row],[II]]="NC",REFERENCEMENT_FACADE[[#This Row],[III]]="NC",REFERENCEMENT_FACADE[[#This Row],[IV]]="NC"),"ERREUR",IF(MID(ZONE_SIS_VISEE,1,1)&lt;=MID(REFERENCEMENT_FACADE[[#This Row],[IV]],1,1),REFERENCEMENT_FACADE[[#Headers],[IV]],IF(MID(ZONE_SIS_VISEE,1,1)&lt;=MID(REFERENCEMENT_FACADE[[#This Row],[III]],1,1),REFERENCEMENT_FACADE[[#Headers],[III]],IF(MID(ZONE_SIS_VISEE,1,1)&lt;=MID(REFERENCEMENT_FACADE[[#This Row],[II]],1,1),REFERENCEMENT_FACADE[[#Headers],[II]],IF(MID(ZONE_SIS_VISEE,1,1)&lt;=MID(REFERENCEMENT_FACADE[[#This Row],[I]],1,1),REFERENCEMENT_FACADE[[#Headers],[I]],""))))),
REFERENCEMENT_FACADE[[#Headers],[I]]&amp;CHAR(10)&amp;REFERENCEMENT_FACADE[[#Headers],[II]]&amp;CHAR(10)&amp;REFERENCEMENT_FACADE[[#Headers],[III]]&amp;CHAR(10)&amp;REFERENCEMENT_FACADE[[#Headers],[IV]])</f>
        <v>I
II
III
IV</v>
      </c>
      <c r="CK128" s="48" t="str">
        <f>CONCATENATE(IF(MID(REFERENCEMENT_FACADE[[#This Row],[Charpente bois (NF DTU 31.1)]],1,3)="oui",LISTES!$Q$2,""),IF(AND(MID(REFERENCEMENT_FACADE[[#This Row],[COB (NF DTU 31.2)]],1,3)="oui",MID(REFERENCEMENT_FACADE[[#This Row],[Charpente bois (NF DTU 31.1)]],1,3)="oui")," / ",""),IF(MID(REFERENCEMENT_FACADE[[#This Row],[COB (NF DTU 31.2)]],1,3)="oui",LISTES!$Q$3,""),IF(OR(AND(MID(REFERENCEMENT_FACADE[[#This Row],[COB (NF DTU 31.2)]],1,3)="oui",MID(REFERENCEMENT_FACADE[[#This Row],[FOB (NF DTU 31.4)]],1,3)="oui"),AND(MID(REFERENCEMENT_FACADE[[#This Row],[COB (NF DTU 31.2)]],1,3)="oui",MID(REFERENCEMENT_FACADE[[#This Row],[CLT (Sous AT/DTA)]],1,3)="oui"))," / ",""),IF(MID(REFERENCEMENT_FACADE[[#This Row],[FOB (NF DTU 31.4)]],1,3)="oui",LISTES!$Q$4,""),IF(AND(MID(REFERENCEMENT_FACADE[[#This Row],[CLT (Sous AT/DTA)]],1,3)="oui",MID(REFERENCEMENT_FACADE[[#This Row],[FOB (NF DTU 31.4)]],1,3)="oui")," / ",""),IF(MID(REFERENCEMENT_FACADE[[#This Row],[CLT (Sous AT/DTA)]],1,3)="oui",LISTES!$Q$7,IF(MID(REFERENCEMENT_FACADE[[#This Row],[FOB (Sous AT/DTA/ATEx)]],1,3)="oui",LISTES!$Q$5,"")))</f>
        <v>COB (NF DTU 31.2) / CLT (Sous AT/DTA)</v>
      </c>
      <c r="CL128" s="48" t="str">
        <f>IF(AND(RECH_HAUTEUR=TRUE,HAUT_VISEE&lt;&gt;"",SITUA_VISEE&lt;&gt;""),IF(MID(SITUA_VISEE,1,1)="d",
IF(MID(REFERENCEMENT_FACADE[[#This Row],[≤ 50 m (situation d)]],1,3)="OUI","≤ 50 m",IF(MID(REFERENCEMENT_FACADE[[#This Row],[≤ 40 m (situation d)]],1,3)="OUI","≤ 40 m",IF(MID(REFERENCEMENT_FACADE[[#This Row],[≤ 36 m (situation d)]],1,3)="OUI","≤ 36 m",IF(MID(REFERENCEMENT_FACADE[[#This Row],[≤ 34 m (situation d)]],1,3)="OUI","≤ 34 m",IF(MID(REFERENCEMENT_FACADE[[#This Row],[≤ 28 m (situation d)]],1,3)="OUI","≤ 28 m",IF(MID(REFERENCEMENT_FACADE[[#This Row],[≤ 18 m (situation d)]],1,3)="OUI","≤ 18 m",IF(MID(REFERENCEMENT_FACADE[[#This Row],[≤ 15 m (situation d)]],1,3)="OUI","≤ 15 m",IF(MID(REFERENCEMENT_FACADE[[#This Row],[≤ 10 m (situation d)]],1,3)="OUI","≤ 10 m",IF(MID(REFERENCEMENT_FACADE[[#This Row],[≤ 9 m (situation d)]],1,3)="OUI","≤ 9 m",IF(MID(REFERENCEMENT_FACADE[[#This Row],[≤ 6 m (situation d)]],1,3)="OUI","≤ 6 m","")))))))))),
IF(MID(REFERENCEMENT_FACADE[[#This Row],[≤ 50 m (situation a à c)]],1,3)="OUI","≤ 50 m",IF(MID(REFERENCEMENT_FACADE[[#This Row],[≤ 40 m (situation a à c)]],1,3)="OUI","≤ 40 m",IF(MID(REFERENCEMENT_FACADE[[#This Row],[≤ 36 m (situation a à c)]],1,3)="OUI","≤ 36 m",IF(MID(REFERENCEMENT_FACADE[[#This Row],[≤ 34 m (situation a à c)]],1,3)="OUI","≤ 34 m",IF(MID(REFERENCEMENT_FACADE[[#This Row],[≤ 28 m (situation a à c)]],1,3)="OUI","≤ 28 m",IF(MID(REFERENCEMENT_FACADE[[#This Row],[≤ 18 m (situation a à c)]],1,3)="OUI","≤ 18 m",IF(MID(REFERENCEMENT_FACADE[[#This Row],[≤ 15 m (situation a à c)]],1,3)="OUI","≤ 15 m",IF(MID(REFERENCEMENT_FACADE[[#This Row],[≤ 10 m (situation a à c)]],1,3)="OUI","≤ 10 m",IF(MID(REFERENCEMENT_FACADE[[#This Row],[≤ 9 m (situation a à c)]],1,3)="OUI","≤ 9 m",IF(MID(REFERENCEMENT_FACADE[[#This Row],[≤ 6 m (situation a à c)]],1,3)="OUI","≤ 6 m",""))))))))))),
CONCATENATE(IF(MID(REFERENCEMENT_FACADE[[#This Row],[≤ 50 m (situation a à c)]],1,3)="OUI","(Situation a à c) h≤ 50 m"&amp;CHAR(10),IF(MID(REFERENCEMENT_FACADE[[#This Row],[≤ 40 m (situation a à c)]],1,3)="OUI","(Situation a à c) h≤ 40 m"&amp;CHAR(10),IF(MID(REFERENCEMENT_FACADE[[#This Row],[≤ 36 m (situation a à c)]],1,3)="OUI","(Situation a à c) h≤ 36 m"&amp;CHAR(10),IF(MID(REFERENCEMENT_FACADE[[#This Row],[≤ 34 m (situation a à c)]],1,3)="OUI","(Situation a à c) h≤ 34 m"&amp;CHAR(10),IF(MID(REFERENCEMENT_FACADE[[#This Row],[≤ 28 m (situation a à c)]],1,3)="OUI","(Situation a à c) h≤ 28 m"&amp;CHAR(10),IF(MID(REFERENCEMENT_FACADE[[#This Row],[≤ 18 m (situation a à c)]],1,3)="OUI","(Situation a à c) h≤ 18 m"&amp;CHAR(10),IF(MID(REFERENCEMENT_FACADE[[#This Row],[≤ 15 m (situation a à c)]],1,3)="OUI","(Situation a à c) h≤ 15 m"&amp;CHAR(10),IF(MID(REFERENCEMENT_FACADE[[#This Row],[≤ 10 m (situation a à c)]],1,3)="OUI","(Situation a à c) h≤ 10 m"&amp;CHAR(10),IF(MID(REFERENCEMENT_FACADE[[#This Row],[≤ 9 m (situation a à c)]],1,3)="OUI","(Situation a à c) h≤ 9 m"&amp;CHAR(10),IF(MID(REFERENCEMENT_FACADE[[#This Row],[≤ 6 m (situation a à c)]],1,3)="OUI","(Situation a à c) h≤ 6 m"&amp;CHAR(10),"")))))))))),IF(MID(REFERENCEMENT_FACADE[[#This Row],[≤ 50 m (situation d)]],1,3)="OUI","(Situation d) h≤ 50 m",IF(MID(REFERENCEMENT_FACADE[[#This Row],[≤ 40 m (situation d)]],1,3)="OUI","(Situation d) h≤ 40 m",IF(MID(REFERENCEMENT_FACADE[[#This Row],[≤ 36 m (situation d)]],1,3)="OUI","(Situation d) h≤ 36 m",IF(MID(REFERENCEMENT_FACADE[[#This Row],[≤ 34 m (situation d)]],1,3)="OUI","(Situation d) h≤ 34 m",IF(MID(REFERENCEMENT_FACADE[[#This Row],[≤ 28 m (situation d)]],1,3)="OUI","(Situation d) h≤ 28 m",IF(MID(REFERENCEMENT_FACADE[[#This Row],[≤ 18 m (situation d)]],1,3)="OUI","(Situation d) h≤ 18 m",IF(MID(REFERENCEMENT_FACADE[[#This Row],[≤ 15 m (situation d)]],1,3)="OUI","(Situation d) h≤ 15 m",IF(MID(REFERENCEMENT_FACADE[[#This Row],[≤ 10 m (situation d)]],1,3)="OUI","(Situation d) h≤ 10 m",IF(MID(REFERENCEMENT_FACADE[[#This Row],[≤ 9 m (situation d)]],1,3)="OUI","(Situation d) h≤ 9 m",IF(MID(REFERENCEMENT_FACADE[[#This Row],[≤ 6 m (situation d)]],1,3)="OUI","(Situation d) h≤ 6 m",""))))))))))))</f>
        <v>(Situation a à c) h≤ 18 m
(Situation d) h≤ 10 m</v>
      </c>
      <c r="CM128" s="48" t="str">
        <f>IF(OR(RECH_HAUTEUR=FALSE,HAUT_VISEE="",SITUA_VISEE=""),REFERENCEMENT_FACADE[[#This Row],[Cas où rien n''est sélectionné en hauteur]],
IF((HAUT_VISEE&lt;=6),IF(OR(MID(SITUA_VISEE,1,1)="a",MID(SITUA_VISEE,1,1)="b",MID(SITUA_VISEE,1,1)="c"),REFERENCEMENT_FACADE[[#This Row],[≤ 6 m (a à c)]],REFERENCEMENT_FACADE[[#This Row],[≤ 6 m (d)]]),
IF(AND(6&lt;HAUT_VISEE,HAUT_VISEE&lt;=9),IF(OR(MID(SITUA_VISEE,1,1)="a",MID(SITUA_VISEE,1,1)="b",MID(SITUA_VISEE,1,1)="c"),REFERENCEMENT_FACADE[[#This Row],[≤ 9 m (a à c)]],REFERENCEMENT_FACADE[[#This Row],[≤ 9 m (d)]]),
IF(AND(9&lt;HAUT_VISEE,HAUT_VISEE&lt;=10),IF(OR(MID(SITUA_VISEE,1,1)="a",MID(SITUA_VISEE,1,1)="b",MID(SITUA_VISEE,1,1)="c"),REFERENCEMENT_FACADE[[#This Row],[≤ 10 m (a à c)]],REFERENCEMENT_FACADE[[#This Row],[≤ 10 m (d)]]),
IF(AND(10&lt;HAUT_VISEE,HAUT_VISEE&lt;=18),IF(OR(MID(SITUA_VISEE,1,1)="a",MID(SITUA_VISEE,1,1)="b",MID(SITUA_VISEE,1,1)="c"),REFERENCEMENT_FACADE[[#This Row],[≤ 18 m (a à c)]],REFERENCEMENT_FACADE[[#This Row],[≤ 18 m (d)]]),
IF(AND(18&lt;HAUT_VISEE,HAUT_VISEE&lt;=28),IF(OR(MID(SITUA_VISEE,1,1)="a",MID(SITUA_VISEE,1,1)="b",MID(SITUA_VISEE,1,1)="c"),REFERENCEMENT_FACADE[[#This Row],[≤ 28 m (a à c)]],REFERENCEMENT_FACADE[[#This Row],[≤ 28 m (d)]]),
IF(AND(28&lt;HAUT_VISEE,HAUT_VISEE&lt;=34),IF(OR(MID(SITUA_VISEE,1,1)="a",MID(SITUA_VISEE,1,1)="b",MID(SITUA_VISEE,1,1)="c"),REFERENCEMENT_FACADE[[#This Row],[≤ 34 m (a à c)]],REFERENCEMENT_FACADE[[#This Row],[≤ 34 m (d)]]),
IF(AND(34&lt;HAUT_VISEE,HAUT_VISEE&lt;=36),IF(OR(MID(SITUA_VISEE,1,1)="a",MID(SITUA_VISEE,1,1)="b",MID(SITUA_VISEE,1,1)="c"),REFERENCEMENT_FACADE[[#This Row],[≤ 36 m (a à c)]],REFERENCEMENT_FACADE[[#This Row],[≤ 36 m (d)]]),
IF(AND(36&lt;HAUT_VISEE,HAUT_VISEE&lt;=40),IF(OR(MID(SITUA_VISEE,1,1)="a",MID(SITUA_VISEE,1,1)="b",MID(SITUA_VISEE,1,1)="c"),REFERENCEMENT_FACADE[[#This Row],[≤ 40 m (a à c)]],REFERENCEMENT_FACADE[[#This Row],[≤ 40 m (d)]]),
IF(AND(40&lt;HAUT_VISEE,HAUT_VISEE&lt;=50),IF(OR(MID(SITUA_VISEE,1,1)="a",MID(SITUA_VISEE,1,1)="b",MID(SITUA_VISEE,1,1)="c"),REFERENCEMENT_FACADE[[#This Row],[≤ 50 m (a à c)]],REFERENCEMENT_FACADE[[#This Row],[≤ 50 m (d)]])))))))))))</f>
        <v>Nb : Le critère de recherche par hauteur n'étant pas coché ou les données (hauteur ou situation) n'étant pas saisies, l'utilisateur est alerté qu'il peut exister des limites de hauteurs et des dispositions particulières données dans le référentiel technique du procédé qui ne sont pas affichées. 
Le logiciel peut les faire apparaitre, pour ce faire : 
 - la case de recherche en fonction de la hauteur doit être cochée ;
 - les données de hauteur ET de situation du bâtiment doivent être saisies.</v>
      </c>
      <c r="CN128" s="117">
        <f ca="1">REFERENCEMENT_FACADE[[#This Row],[VALIDITE]]</f>
        <v>1</v>
      </c>
      <c r="CO128" s="48">
        <f>IF(RECH_SUPPORT=TRUE,IF(MID(REFERENCEMENT_FACADE[[#This Row],[Colonne support visé]],1,3)="OUI",1,IF(OR(MID(REFERENCEMENT_FACADE[[#This Row],[Colonne support visé]],1,3)="non",MID(REFERENCEMENT_FACADE[[#This Row],[Colonne support visé]],1,2)="SO"),0,0)),1)</f>
        <v>1</v>
      </c>
      <c r="CP128" s="48">
        <f>IF(RECH_HAUTEUR=FALSE,1,IF(AND(MID(REFERENCEMENT_FACADE[[#This Row],[Colonne situation visé]],1,3)="oui",HAUT_VISEE&lt;=REFERENCEMENT_FACADE[[#This Row],[LIMITATION DE HAUTEUR DE FACADE]],HAUT_VISEE&lt;&gt;"",SITUA_VISEE&lt;&gt;""),1,IF(MID(REFERENCEMENT_FACADE[[#This Row],[Colonne situation visé]],1,3)="non",0,"ERREUR")))</f>
        <v>1</v>
      </c>
      <c r="CQ128" s="48">
        <f>IF(RECH_CATEGORIE=FALSE,1,IF(REFERENCEMENT_FACADE[[#This Row],[Colonne catégorie visée]]="ERREUR",0,IF(AND(RECH_CATEGORIE=TRUE,MATCH(VALUE(LEFT(REFERENCEMENT_FACADE[[#This Row],[Colonne zone visée]],1)),LISTE_ZONE_SISMIQUE,0)&gt;=MATCH(ZONE_SIS_VISEE,LISTE_ZONE_SISMIQUE,0),MATCH(REFERENCEMENT_FACADE[[#This Row],[Colonne catégorie visée]],LISTE_CATEGORIE_BATIMENT,0)&gt;=MATCH(CATEG_VISEE,LISTE_CATEGORIE_BATIMENT,0)),1,0)))</f>
        <v>1</v>
      </c>
      <c r="CR128" s="48">
        <f ca="1">IF(REFERENCEMENT_FACADE[[#This Row],[Eligibilité procédé]]&lt;&gt;0,COUNTIF(REFERENCEMENT_FACADE[Eligibilité procédé],"&lt;="&amp;REFERENCEMENT_FACADE[[#This Row],[Eligibilité procédé]])-COUNTIF(REFERENCEMENT_FACADE[Eligibilité procédé],"=0"),ROWS(REFERENCEMENT_FACADE[Ordre]))</f>
        <v>104</v>
      </c>
      <c r="CS128" s="48">
        <f ca="1">IF(COUNTIF((REFERENCEMENT_FACADE[[#This Row],[Validité]:[zone de simicité]]),"&lt;&gt;"&amp;"")=SUM(REFERENCEMENT_FACADE[[#This Row],[Validité]:[zone de simicité]]),ROW(REFERENCEMENT_FACADE[[#This Row],[zone de simicité]]),"")</f>
        <v>128</v>
      </c>
      <c r="CT128" s="48" t="str">
        <f>CONCATENATE(REFERENCEMENT_FACADE[[#This Row],[TYPE DE DOCUMENT DE REFERENCE]]," ",REFERENCEMENT_FACADE[[#This Row],[REF]]," du procédé ",REFERENCEMENT_FACADE[[#This Row],[NOM COMMERCIAL DU PROCEDE]]," : vise la pose sur : ",IF(MID(REFERENCEMENT_FACADE[[#This Row],[COB (NF DTU 31.2)]],1,3)="OUI","COB (NF DTU 31.2) ; ",""),IF(MID(REFERENCEMENT_FACADE[[#This Row],[CLT (Sous AT/DTA)]],1,3)="OUI","CLT (Sous AT/DTA)) ; ",""),IF(MID(REFERENCEMENT_FACADE[[#This Row],[FOB (NF DTU 31.4)]],1,3)="OUI","FOB (NF DTU 31.4) ; ",""),IF(MID(REFERENCEMENT_FACADE[[#This Row],[FOB (Sous AT/DTA/ATEx)]],1,3)="OUI","FOB (Sous AT/DTA/ATEx) ; ",""),"pour une hauteur max de ",REFERENCEMENT_FACADE[[#This Row],[LIMITATION DE HAUTEUR DE FACADE]],"m")</f>
        <v>Avis Technique 2.2/22-1843_V1 du procédé Altivo ® -Altivolite® sur Bois : vise la pose sur : COB (NF DTU 31.2) ; CLT (Sous AT/DTA)) ; pour une hauteur max de 18m</v>
      </c>
    </row>
    <row r="129" spans="1:98" s="5" customFormat="1" ht="216" x14ac:dyDescent="0.3">
      <c r="A129" s="141">
        <v>45216</v>
      </c>
      <c r="B129" s="79" t="s">
        <v>120</v>
      </c>
      <c r="C129" s="126" t="s">
        <v>123</v>
      </c>
      <c r="D129" s="79" t="s">
        <v>107</v>
      </c>
      <c r="E129" s="79" t="s">
        <v>1678</v>
      </c>
      <c r="F129" s="79" t="s">
        <v>1266</v>
      </c>
      <c r="G129" s="109" t="s">
        <v>1440</v>
      </c>
      <c r="H129" s="86" t="s">
        <v>27</v>
      </c>
      <c r="I129" s="82" t="s">
        <v>9</v>
      </c>
      <c r="J129" s="38" t="s">
        <v>10</v>
      </c>
      <c r="K129" s="39" t="s">
        <v>10</v>
      </c>
      <c r="L129" s="68" t="str">
        <f>IF(REFERENCEMENT_FACADE[[#This Row],[Charpente bois (NF DTU 31.1)]]="OUI","SO",IF(OR(REFERENCEMENT_FACADE[[#This Row],[FOB (Sous AT/DTA/ATEx)]]="OUI",REFERENCEMENT_FACADE[[#This Row],[FOB (NF DTU 31.4)]]="OUI"),"OUI","SO"))</f>
        <v>SO</v>
      </c>
      <c r="M129" s="65" t="s">
        <v>9</v>
      </c>
      <c r="N129" s="42" t="s">
        <v>9</v>
      </c>
      <c r="O129" s="43" t="s">
        <v>9</v>
      </c>
      <c r="P129" s="43" t="s">
        <v>9</v>
      </c>
      <c r="Q129" s="43" t="s">
        <v>357</v>
      </c>
      <c r="R129" s="43" t="s">
        <v>357</v>
      </c>
      <c r="S129" s="43" t="s">
        <v>10</v>
      </c>
      <c r="T129" s="43" t="s">
        <v>10</v>
      </c>
      <c r="U129" s="43" t="s">
        <v>10</v>
      </c>
      <c r="V129" s="43" t="s">
        <v>10</v>
      </c>
      <c r="W129" s="44" t="s">
        <v>10</v>
      </c>
      <c r="X129" s="45" t="s">
        <v>9</v>
      </c>
      <c r="Y129" s="43" t="s">
        <v>357</v>
      </c>
      <c r="Z129" s="43" t="s">
        <v>357</v>
      </c>
      <c r="AA129" s="43" t="s">
        <v>10</v>
      </c>
      <c r="AB129" s="43" t="s">
        <v>10</v>
      </c>
      <c r="AC129" s="43" t="s">
        <v>10</v>
      </c>
      <c r="AD129" s="43" t="s">
        <v>10</v>
      </c>
      <c r="AE129" s="43" t="s">
        <v>10</v>
      </c>
      <c r="AF129" s="43" t="s">
        <v>10</v>
      </c>
      <c r="AG129" s="44" t="s">
        <v>10</v>
      </c>
      <c r="AH129" s="167" t="s">
        <v>687</v>
      </c>
      <c r="AI129" s="162"/>
      <c r="AJ129" s="120" t="s">
        <v>1715</v>
      </c>
      <c r="AK129" s="120" t="s">
        <v>1715</v>
      </c>
      <c r="AL129" s="120" t="s">
        <v>1715</v>
      </c>
      <c r="AM129" s="120" t="s">
        <v>1750</v>
      </c>
      <c r="AN129" s="120" t="s">
        <v>1750</v>
      </c>
      <c r="AO129" s="83"/>
      <c r="AP129" s="83"/>
      <c r="AQ129" s="83"/>
      <c r="AR129" s="83"/>
      <c r="AS129" s="83"/>
      <c r="AT129" s="120" t="s">
        <v>1715</v>
      </c>
      <c r="AU129" s="120" t="s">
        <v>1750</v>
      </c>
      <c r="AV129" s="120" t="s">
        <v>1750</v>
      </c>
      <c r="AW129" s="83"/>
      <c r="AX129" s="83"/>
      <c r="AY129" s="83"/>
      <c r="AZ129" s="83"/>
      <c r="BA129" s="83"/>
      <c r="BB129" s="83"/>
      <c r="BC129" s="83"/>
      <c r="BD129" s="84" t="s">
        <v>1408</v>
      </c>
      <c r="BE129" s="42">
        <v>4</v>
      </c>
      <c r="BF129" s="43" t="s">
        <v>328</v>
      </c>
      <c r="BG129" s="43" t="s">
        <v>328</v>
      </c>
      <c r="BH129" s="43" t="s">
        <v>336</v>
      </c>
      <c r="BI129" s="84" t="s">
        <v>1269</v>
      </c>
      <c r="BJ129" s="40" t="s">
        <v>1394</v>
      </c>
      <c r="BK129" s="158" t="s">
        <v>686</v>
      </c>
      <c r="BL129" s="42">
        <v>0</v>
      </c>
      <c r="BM129" s="79" t="s">
        <v>13</v>
      </c>
      <c r="BN129" s="79" t="s">
        <v>12</v>
      </c>
      <c r="BO129" s="79" t="s">
        <v>1267</v>
      </c>
      <c r="BP129" s="81"/>
      <c r="BQ129" s="81">
        <v>45148</v>
      </c>
      <c r="BR129" s="81">
        <v>45930</v>
      </c>
      <c r="BS129" s="123">
        <f ca="1">+(REFERENCEMENT_FACADE[[#This Row],[AVIS LIMITE AU / VALIDITE]]&gt;=TODAY())*1</f>
        <v>1</v>
      </c>
      <c r="BT129" s="43" t="s">
        <v>9</v>
      </c>
      <c r="BU129" s="79" t="str">
        <f ca="1">IF(REFERENCEMENT_FACADE[[#This Row],[ -&gt; AT/DTA : Sur liste verte C2p (OUI/NON)
-&gt; ATex (Avis favorable / Avis défavorable)
-&gt; Autre : SO]]&lt;&gt;"",IF(AND(OR(REFERENCEMENT_FACADE[[#This Row],[ -&gt; AT/DTA : Sur liste verte C2p (OUI/NON)
-&gt; ATex (Avis favorable / Avis défavorable)
-&gt; Autre : SO]]="OUI",REFERENCEMENT_FACADE[[#This Row],[ -&gt; AT/DTA : Sur liste verte C2p (OUI/NON)
-&gt; ATex (Avis favorable / Avis défavorable)
-&gt; Autre : SO]]="FAVORABLE",REFERENCEMENT_FACADE[[#This Row],[ -&gt; AT/DTA : Sur liste verte C2p (OUI/NON)
-&gt; ATex (Avis favorable / Avis défavorable)
-&gt; Autre : SO]]="SO
(DTU)",REFERENCEMENT_FACADE[[#This Row],[ -&gt; AT/DTA : Sur liste verte C2p (OUI/NON)
-&gt; ATex (Avis favorable / Avis défavorable)
-&gt; Autre : SO]]="SO 
(RECO -RAGE)",REFERENCEMENT_FACADE[[#This Row],[ -&gt; AT/DTA : Sur liste verte C2p (OUI/NON)
-&gt; ATex (Avis favorable / Avis défavorable)
-&gt; Autre : SO]]="OUI AVEC UN SUIVI DU RETOUR D'EXPERIENCE",
REFERENCEMENT_FACADE[[#This Row],[ -&gt; AT/DTA : Sur liste verte C2p (OUI/NON)
-&gt; ATex (Avis favorable / Avis défavorable)
-&gt; Autre : SO]]="SO 
(RP)"),REFERENCEMENT_FACADE[[#This Row],[VALIDITE]]=1),"TC",IF(REFERENCEMENT_FACADE[[#This Row],[VALIDITE]]=0,"TNC"&amp;CHAR(10)&amp;"(L'évaluation technique n'est plus valide)",IF(REFERENCEMENT_FACADE[[#This Row],[TYPE DE DOCUMENT DE REFERENCE]]="Appréciation Technique de Transition","TNC"&amp;CHAR(10)&amp;"(Les Appréciations Techniques de Transition ne sont pas reconnues en technique courante)",IF(REFERENCEMENT_FACADE[[#This Row],[ -&gt; AT/DTA : Sur liste verte C2p (OUI/NON)
-&gt; ATex (Avis favorable / Avis défavorable)
-&gt; Autre : SO]]="NON (EVALUATION RECENTE)","TNC"&amp;CHAR(10)&amp;"(Non sur liste verte de la C2p à date de référencement / EVALUATION RECENTE)","TNC"&amp;CHAR(10)&amp;"(N'est pas sur liste verte de la C2p à date du référencement)")))))</f>
        <v>TC</v>
      </c>
      <c r="BV129" s="44" t="s">
        <v>1439</v>
      </c>
      <c r="BW129" s="42"/>
      <c r="BX129" s="43"/>
      <c r="BY129" s="44"/>
      <c r="BZ129" s="58" t="s">
        <v>657</v>
      </c>
      <c r="CA129" s="134" t="s">
        <v>1438</v>
      </c>
      <c r="CB129" s="136" t="s">
        <v>199</v>
      </c>
      <c r="CC129" s="48" t="str">
        <f>IF(OR(REFERENCEMENT_FACADE[[#This Row],[TYPE DE DOCUMENT DE REFERENCE]]="Document Technique d'Application (DTA)",REFERENCEMENT_FACADE[[#This Row],[TYPE DE DOCUMENT DE REFERENCE]]="Avis Technique"),CONCATENATE("https://evaluation.cstb.fr/fr/avis-technique/detail/",SUBSTITUTE(REFERENCEMENT_FACADE[[#This Row],[REF]],"/","-"),"/"),IF(REFERENCEMENT_FACADE[[#This Row],[TYPE DE DOCUMENT DE REFERENCE]]=("Appréciation Technique d'Expérimentation (ATEx cas a)"),CONCATENATE("https://evaluation.cstb.fr/fr/appreciation-technique-expertise-atex/detail/",SUBSTITUTE(REFERENCEMENT_FACADE[[#This Row],[REF]],"_","-"),"/"),CONCATENATE("https://evaluation.cstb.fr/fr/appreciation-technique-transition-att/download/att-",SUBSTITUTE(SUBSTITUTE(REFERENCEMENT_FACADE[[#This Row],[REF]],"/","-"),"_","-"),"/")))</f>
        <v>https://evaluation.cstb.fr/fr/avis-technique/detail/2.2-23-1852_V1/</v>
      </c>
      <c r="CD129" s="48" t="s">
        <v>783</v>
      </c>
      <c r="CE129" s="48" t="str">
        <f>CONCATENATE(IF(REFERENCEMENT_FACADE[[#This Row],[Ancienne version]]=""," ",CONCATENATE(IF(OR(REFERENCEMENT_FACADE[[#This Row],[TYPE DE DOCUMENT DE REFERENCE]]="Avis Technique",REFERENCEMENT_FACADE[[#This Row],[TYPE DE DOCUMENT DE REFERENCE]]="ATEx"),"L'","Le "),REFERENCEMENT_FACADE[[#This Row],[TYPE DE DOCUMENT DE REFERENCE]]," n°",REFERENCEMENT_FACADE[[#This Row],[REF]]," annule et remplace ",IF(OR(REFERENCEMENT_FACADE[[#This Row],[TYPE DE DOCUMENT DE REFERENCE]]="Avis Technique",REFERENCEMENT_FACADE[[#This Row],[TYPE DE DOCUMENT DE REFERENCE]]="ATEx"),"l' ","le "),REFERENCEMENT_FACADE[[#This Row],[TYPE DE DOCUMENT DE REFERENCE]]," n° ",REFERENCEMENT_FACADE[[#This Row],[Ancienne version]])),
IF(AND(REFERENCEMENT_FACADE[[#This Row],[Ancienne version]]&lt;&gt;"",REFERENCEMENT_FACADE[[#This Row],[ -&gt; AT/DTA : Sur liste verte C2p (OUI/NON)
-&gt; ATex (Avis favorable / Avis défavorable)
-&gt; Autre : SO]]="OUI"),CHAR(10),""),
IF(REFERENCEMENT_FACADE[[#This Row],[ -&gt; AT/DTA : Sur liste verte C2p (OUI/NON)
-&gt; ATex (Avis favorable / Avis défavorable)
-&gt; Autre : SO]]="OUI","Sur liste verte de la C2p à la date du référencement",""))</f>
        <v>L'Avis Technique n°2.2/23-1852_V1 annule et remplace l' Avis Technique n° 2.2/16-1729
Sur liste verte de la C2p à la date du référencement</v>
      </c>
      <c r="CF129" s="48" t="str">
        <f>IF((SUPP_VISE=LISTES!$Q$2),REFERENCEMENT_FACADE[[#This Row],[Charpente bois (NF DTU 31.1)]],
IF((SUPP_VISE=LISTES!$Q$3),REFERENCEMENT_FACADE[[#This Row],[COB (NF DTU 31.2)]],
IF((SUPP_VISE=LISTES!$Q$4),REFERENCEMENT_FACADE[[#This Row],[FOB (NF DTU 31.4)]],
IF((SUPP_VISE=LISTES!$Q$5),REFERENCEMENT_FACADE[[#This Row],[FOB (Sous AT/DTA/ATEx)]],
IF((SUPP_VISE=LISTES!$Q$6),REFERENCEMENT_FACADE[[#This Row],[FOB (NF DTU 31.4 et/ou Sous AT/DTA/Atex)]],
IF((SUPP_VISE=LISTES!$Q$7),REFERENCEMENT_FACADE[[#This Row],[CLT (Sous AT/DTA)]],"ERREUR"))))))</f>
        <v>ERREUR</v>
      </c>
      <c r="CG129" s="48" t="str">
        <f>IF((HAUT_VISEE&lt;=6),IF(OR(MID(SITUA_VISEE,1,1)="a",MID(SITUA_VISEE,1,1)="b",MID(SITUA_VISEE,1,1)="c"),REFERENCEMENT_FACADE[[#This Row],[≤ 6 m (situation a à c)]],REFERENCEMENT_FACADE[[#This Row],[≤ 6 m (situation d)]]),
IF(AND(6&lt;HAUT_VISEE,HAUT_VISEE&lt;=9),IF(OR(MID(SITUA_VISEE,1,1)="a",MID(SITUA_VISEE,1,1)="b",MID(SITUA_VISEE,1,1)="c"),REFERENCEMENT_FACADE[[#This Row],[≤ 9 m (situation a à c)]],REFERENCEMENT_FACADE[[#This Row],[≤ 9 m (situation d)]]),
IF(AND(9&lt;HAUT_VISEE,HAUT_VISEE&lt;=10),IF(OR(MID(SITUA_VISEE,1,1)="a",MID(SITUA_VISEE,1,1)="b",MID(SITUA_VISEE,1,1)="c"),REFERENCEMENT_FACADE[[#This Row],[≤ 10 m (situation a à c)]],REFERENCEMENT_FACADE[[#This Row],[≤ 10 m (situation d)]]),
IF(AND(10&lt;HAUT_VISEE,HAUT_VISEE&lt;=18),IF(OR(MID(SITUA_VISEE,1,1)="a",MID(SITUA_VISEE,1,1)="b",MID(SITUA_VISEE,1,1)="c"),REFERENCEMENT_FACADE[[#This Row],[≤ 15 m (situation a à c)]],REFERENCEMENT_FACADE[[#This Row],[≤ 15 m (situation d)]]),
IF(AND(10&lt;HAUT_VISEE,HAUT_VISEE&lt;=18),IF(OR(MID(SITUA_VISEE,1,1)="a",MID(SITUA_VISEE,1,1)="b",MID(SITUA_VISEE,1,1)="c"),REFERENCEMENT_FACADE[[#This Row],[≤ 18 m (situation a à c)]],REFERENCEMENT_FACADE[[#This Row],[≤ 18 m (situation d)]]),
IF(AND(18&lt;HAUT_VISEE,HAUT_VISEE&lt;=28),IF(OR(MID(SITUA_VISEE,1,1)="a",MID(SITUA_VISEE,1,1)="b",MID(SITUA_VISEE,1,1)="c"),REFERENCEMENT_FACADE[[#This Row],[≤ 28 m (situation a à c)]],REFERENCEMENT_FACADE[[#This Row],[≤ 28 m (situation d)]]),
IF(AND(28&lt;HAUT_VISEE,HAUT_VISEE&lt;=34),IF(OR(MID(SITUA_VISEE,1,1)="a",MID(SITUA_VISEE,1,1)="b",MID(SITUA_VISEE,1,1)="c"),REFERENCEMENT_FACADE[[#This Row],[≤ 34 m (situation a à c)]],REFERENCEMENT_FACADE[[#This Row],[≤ 34 m (situation d)]]),
IF(AND(34&lt;HAUT_VISEE,HAUT_VISEE&lt;=36),IF(OR(MID(SITUA_VISEE,1,1)="a",MID(SITUA_VISEE,1,1)="b",MID(SITUA_VISEE,1,1)="c"),REFERENCEMENT_FACADE[[#This Row],[≤ 36 m (situation a à c)]],REFERENCEMENT_FACADE[[#This Row],[≤ 36 m (situation d)]]),
IF(AND(36&lt;HAUT_VISEE,HAUT_VISEE&lt;=40),IF(OR(MID(SITUA_VISEE,1,1)="a",MID(SITUA_VISEE,1,1)="b",MID(SITUA_VISEE,1,1)="c"),REFERENCEMENT_FACADE[[#This Row],[≤ 40 m (situation a à c)]],REFERENCEMENT_FACADE[[#This Row],[≤ 40 m (situation d)]]),
IF(AND(40&lt;HAUT_VISEE,HAUT_VISEE&lt;=50),IF(OR(MID(SITUA_VISEE,1,1)="a",MID(SITUA_VISEE,1,1)="b",MID(SITUA_VISEE,1,1)="c"),REFERENCEMENT_FACADE[[#This Row],[≤ 50 m (situation a à c)]],REFERENCEMENT_FACADE[[#This Row],[≤ 50 m (situation d)]]),"ERREUR"))))))))))</f>
        <v>OUI</v>
      </c>
      <c r="CH129" s="48">
        <f>IF(MID(SITUA_VISEE,1,1)="d",
IF(MID(REFERENCEMENT_FACADE[[#This Row],[≤ 50 m (situation d)]],1,3)="OUI",50,IF(MID(REFERENCEMENT_FACADE[[#This Row],[≤ 40 m (situation d)]],1,3)="OUI",40,IF(MID(REFERENCEMENT_FACADE[[#This Row],[≤ 36 m (situation d)]],1,3)="OUI",36,IF(MID(REFERENCEMENT_FACADE[[#This Row],[≤ 34 m (situation d)]],1,3)="OUI",34,IF(MID(REFERENCEMENT_FACADE[[#This Row],[≤ 28 m (situation d)]],1,3)="OUI",28,IF(MID(REFERENCEMENT_FACADE[[#This Row],[≤ 18 m (situation d)]],1,3)="OUI",18,IF(MID(REFERENCEMENT_FACADE[[#This Row],[≤ 15 m (situation d)]],1,3)="OUI",15,IF(MID(REFERENCEMENT_FACADE[[#This Row],[≤ 10 m (situation d)]],1,3)="OUI",10,IF(MID(REFERENCEMENT_FACADE[[#This Row],[≤ 9 m (situation d)]],1,3)="OUI",9,IF(MID(REFERENCEMENT_FACADE[[#This Row],[≤ 6 m (situation d)]],1,3)="OUI",6,"")))))))))),
IF(MID(REFERENCEMENT_FACADE[[#This Row],[≤ 50 m (situation a à c)]],1,3)="OUI",50,IF(MID(REFERENCEMENT_FACADE[[#This Row],[≤ 40 m (situation a à c)]],1,3)="OUI",40,IF(MID(REFERENCEMENT_FACADE[[#This Row],[≤ 36 m (situation a à c)]],1,3)="OUI",36,IF(MID(REFERENCEMENT_FACADE[[#This Row],[≤ 34 m (situation a à c)]],1,3)="OUI",34,IF(MID(REFERENCEMENT_FACADE[[#This Row],[≤ 28 m (situation a à c)]],1,3)="OUI",28,IF(MID(REFERENCEMENT_FACADE[[#This Row],[≤ 18 m (situation a à c)]],1,3)="OUI",18,IF(MID(REFERENCEMENT_FACADE[[#This Row],[≤ 15 m (situation a à c)]],1,3)="OUI",15,IF(MID(REFERENCEMENT_FACADE[[#This Row],[≤ 10 m (situation a à c)]],1,3)="OUI",10,IF(MID(REFERENCEMENT_FACADE[[#This Row],[≤ 9 m (situation a à c)]],1,3)="OUI",9,IF(MID(REFERENCEMENT_FACADE[[#This Row],[≤ 6 m (situation a à c)]],1,3)="OUI",6,"")))))))))))</f>
        <v>18</v>
      </c>
      <c r="CI129" s="48" t="str">
        <f>IF(RECH_CATEGORIE=TRUE,IF((CATEG_VISEE=LISTES!$O$2),REFERENCEMENT_FACADE[[#This Row],[I]],
IF((CATEG_VISEE=LISTES!$O$3),REFERENCEMENT_FACADE[[#This Row],[II]],
IF((CATEG_VISEE=LISTES!$O$4),REFERENCEMENT_FACADE[[#This Row],[III]],
IF((CATEG_VISEE=LISTES!$O$5),REFERENCEMENT_FACADE[[#This Row],[IV]],"ERREUR")))),
REFERENCEMENT_FACADE[[#This Row],[I]]&amp;CHAR(10)&amp;REFERENCEMENT_FACADE[[#This Row],[II]]&amp;CHAR(10)&amp;REFERENCEMENT_FACADE[[#This Row],[III]]&amp;CHAR(10)&amp;REFERENCEMENT_FACADE[[#This Row],[IV]])</f>
        <v>4
4**
4**
2**</v>
      </c>
      <c r="CJ129" s="48" t="str">
        <f>IF(RECH_CATEGORIE=TRUE,IF(OR(REFERENCEMENT_FACADE[[#This Row],[I]]="NC",REFERENCEMENT_FACADE[[#This Row],[II]]="NC",REFERENCEMENT_FACADE[[#This Row],[III]]="NC",REFERENCEMENT_FACADE[[#This Row],[IV]]="NC"),"ERREUR",IF(MID(ZONE_SIS_VISEE,1,1)&lt;=MID(REFERENCEMENT_FACADE[[#This Row],[IV]],1,1),REFERENCEMENT_FACADE[[#Headers],[IV]],IF(MID(ZONE_SIS_VISEE,1,1)&lt;=MID(REFERENCEMENT_FACADE[[#This Row],[III]],1,1),REFERENCEMENT_FACADE[[#Headers],[III]],IF(MID(ZONE_SIS_VISEE,1,1)&lt;=MID(REFERENCEMENT_FACADE[[#This Row],[II]],1,1),REFERENCEMENT_FACADE[[#Headers],[II]],IF(MID(ZONE_SIS_VISEE,1,1)&lt;=MID(REFERENCEMENT_FACADE[[#This Row],[I]],1,1),REFERENCEMENT_FACADE[[#Headers],[I]],""))))),
REFERENCEMENT_FACADE[[#Headers],[I]]&amp;CHAR(10)&amp;REFERENCEMENT_FACADE[[#Headers],[II]]&amp;CHAR(10)&amp;REFERENCEMENT_FACADE[[#Headers],[III]]&amp;CHAR(10)&amp;REFERENCEMENT_FACADE[[#Headers],[IV]])</f>
        <v>I
II
III
IV</v>
      </c>
      <c r="CK129" s="48" t="str">
        <f>CONCATENATE(IF(MID(REFERENCEMENT_FACADE[[#This Row],[Charpente bois (NF DTU 31.1)]],1,3)="oui",LISTES!$Q$2,""),IF(AND(MID(REFERENCEMENT_FACADE[[#This Row],[COB (NF DTU 31.2)]],1,3)="oui",MID(REFERENCEMENT_FACADE[[#This Row],[Charpente bois (NF DTU 31.1)]],1,3)="oui")," / ",""),IF(MID(REFERENCEMENT_FACADE[[#This Row],[COB (NF DTU 31.2)]],1,3)="oui",LISTES!$Q$3,""),IF(OR(AND(MID(REFERENCEMENT_FACADE[[#This Row],[COB (NF DTU 31.2)]],1,3)="oui",MID(REFERENCEMENT_FACADE[[#This Row],[FOB (NF DTU 31.4)]],1,3)="oui"),AND(MID(REFERENCEMENT_FACADE[[#This Row],[COB (NF DTU 31.2)]],1,3)="oui",MID(REFERENCEMENT_FACADE[[#This Row],[CLT (Sous AT/DTA)]],1,3)="oui"))," / ",""),IF(MID(REFERENCEMENT_FACADE[[#This Row],[FOB (NF DTU 31.4)]],1,3)="oui",LISTES!$Q$4,""),IF(AND(MID(REFERENCEMENT_FACADE[[#This Row],[CLT (Sous AT/DTA)]],1,3)="oui",MID(REFERENCEMENT_FACADE[[#This Row],[FOB (NF DTU 31.4)]],1,3)="oui")," / ",""),IF(MID(REFERENCEMENT_FACADE[[#This Row],[CLT (Sous AT/DTA)]],1,3)="oui",LISTES!$Q$7,IF(MID(REFERENCEMENT_FACADE[[#This Row],[FOB (Sous AT/DTA/ATEx)]],1,3)="oui",LISTES!$Q$5,"")))</f>
        <v>COB (NF DTU 31.2) / CLT (Sous AT/DTA)</v>
      </c>
      <c r="CL129" s="48" t="str">
        <f>IF(AND(RECH_HAUTEUR=TRUE,HAUT_VISEE&lt;&gt;"",SITUA_VISEE&lt;&gt;""),IF(MID(SITUA_VISEE,1,1)="d",
IF(MID(REFERENCEMENT_FACADE[[#This Row],[≤ 50 m (situation d)]],1,3)="OUI","≤ 50 m",IF(MID(REFERENCEMENT_FACADE[[#This Row],[≤ 40 m (situation d)]],1,3)="OUI","≤ 40 m",IF(MID(REFERENCEMENT_FACADE[[#This Row],[≤ 36 m (situation d)]],1,3)="OUI","≤ 36 m",IF(MID(REFERENCEMENT_FACADE[[#This Row],[≤ 34 m (situation d)]],1,3)="OUI","≤ 34 m",IF(MID(REFERENCEMENT_FACADE[[#This Row],[≤ 28 m (situation d)]],1,3)="OUI","≤ 28 m",IF(MID(REFERENCEMENT_FACADE[[#This Row],[≤ 18 m (situation d)]],1,3)="OUI","≤ 18 m",IF(MID(REFERENCEMENT_FACADE[[#This Row],[≤ 15 m (situation d)]],1,3)="OUI","≤ 15 m",IF(MID(REFERENCEMENT_FACADE[[#This Row],[≤ 10 m (situation d)]],1,3)="OUI","≤ 10 m",IF(MID(REFERENCEMENT_FACADE[[#This Row],[≤ 9 m (situation d)]],1,3)="OUI","≤ 9 m",IF(MID(REFERENCEMENT_FACADE[[#This Row],[≤ 6 m (situation d)]],1,3)="OUI","≤ 6 m","")))))))))),
IF(MID(REFERENCEMENT_FACADE[[#This Row],[≤ 50 m (situation a à c)]],1,3)="OUI","≤ 50 m",IF(MID(REFERENCEMENT_FACADE[[#This Row],[≤ 40 m (situation a à c)]],1,3)="OUI","≤ 40 m",IF(MID(REFERENCEMENT_FACADE[[#This Row],[≤ 36 m (situation a à c)]],1,3)="OUI","≤ 36 m",IF(MID(REFERENCEMENT_FACADE[[#This Row],[≤ 34 m (situation a à c)]],1,3)="OUI","≤ 34 m",IF(MID(REFERENCEMENT_FACADE[[#This Row],[≤ 28 m (situation a à c)]],1,3)="OUI","≤ 28 m",IF(MID(REFERENCEMENT_FACADE[[#This Row],[≤ 18 m (situation a à c)]],1,3)="OUI","≤ 18 m",IF(MID(REFERENCEMENT_FACADE[[#This Row],[≤ 15 m (situation a à c)]],1,3)="OUI","≤ 15 m",IF(MID(REFERENCEMENT_FACADE[[#This Row],[≤ 10 m (situation a à c)]],1,3)="OUI","≤ 10 m",IF(MID(REFERENCEMENT_FACADE[[#This Row],[≤ 9 m (situation a à c)]],1,3)="OUI","≤ 9 m",IF(MID(REFERENCEMENT_FACADE[[#This Row],[≤ 6 m (situation a à c)]],1,3)="OUI","≤ 6 m",""))))))))))),
CONCATENATE(IF(MID(REFERENCEMENT_FACADE[[#This Row],[≤ 50 m (situation a à c)]],1,3)="OUI","(Situation a à c) h≤ 50 m"&amp;CHAR(10),IF(MID(REFERENCEMENT_FACADE[[#This Row],[≤ 40 m (situation a à c)]],1,3)="OUI","(Situation a à c) h≤ 40 m"&amp;CHAR(10),IF(MID(REFERENCEMENT_FACADE[[#This Row],[≤ 36 m (situation a à c)]],1,3)="OUI","(Situation a à c) h≤ 36 m"&amp;CHAR(10),IF(MID(REFERENCEMENT_FACADE[[#This Row],[≤ 34 m (situation a à c)]],1,3)="OUI","(Situation a à c) h≤ 34 m"&amp;CHAR(10),IF(MID(REFERENCEMENT_FACADE[[#This Row],[≤ 28 m (situation a à c)]],1,3)="OUI","(Situation a à c) h≤ 28 m"&amp;CHAR(10),IF(MID(REFERENCEMENT_FACADE[[#This Row],[≤ 18 m (situation a à c)]],1,3)="OUI","(Situation a à c) h≤ 18 m"&amp;CHAR(10),IF(MID(REFERENCEMENT_FACADE[[#This Row],[≤ 15 m (situation a à c)]],1,3)="OUI","(Situation a à c) h≤ 15 m"&amp;CHAR(10),IF(MID(REFERENCEMENT_FACADE[[#This Row],[≤ 10 m (situation a à c)]],1,3)="OUI","(Situation a à c) h≤ 10 m"&amp;CHAR(10),IF(MID(REFERENCEMENT_FACADE[[#This Row],[≤ 9 m (situation a à c)]],1,3)="OUI","(Situation a à c) h≤ 9 m"&amp;CHAR(10),IF(MID(REFERENCEMENT_FACADE[[#This Row],[≤ 6 m (situation a à c)]],1,3)="OUI","(Situation a à c) h≤ 6 m"&amp;CHAR(10),"")))))))))),IF(MID(REFERENCEMENT_FACADE[[#This Row],[≤ 50 m (situation d)]],1,3)="OUI","(Situation d) h≤ 50 m",IF(MID(REFERENCEMENT_FACADE[[#This Row],[≤ 40 m (situation d)]],1,3)="OUI","(Situation d) h≤ 40 m",IF(MID(REFERENCEMENT_FACADE[[#This Row],[≤ 36 m (situation d)]],1,3)="OUI","(Situation d) h≤ 36 m",IF(MID(REFERENCEMENT_FACADE[[#This Row],[≤ 34 m (situation d)]],1,3)="OUI","(Situation d) h≤ 34 m",IF(MID(REFERENCEMENT_FACADE[[#This Row],[≤ 28 m (situation d)]],1,3)="OUI","(Situation d) h≤ 28 m",IF(MID(REFERENCEMENT_FACADE[[#This Row],[≤ 18 m (situation d)]],1,3)="OUI","(Situation d) h≤ 18 m",IF(MID(REFERENCEMENT_FACADE[[#This Row],[≤ 15 m (situation d)]],1,3)="OUI","(Situation d) h≤ 15 m",IF(MID(REFERENCEMENT_FACADE[[#This Row],[≤ 10 m (situation d)]],1,3)="OUI","(Situation d) h≤ 10 m",IF(MID(REFERENCEMENT_FACADE[[#This Row],[≤ 9 m (situation d)]],1,3)="OUI","(Situation d) h≤ 9 m",IF(MID(REFERENCEMENT_FACADE[[#This Row],[≤ 6 m (situation d)]],1,3)="OUI","(Situation d) h≤ 6 m",""))))))))))))</f>
        <v>(Situation a à c) h≤ 18 m
(Situation d) h≤ 10 m</v>
      </c>
      <c r="CM129" s="48" t="str">
        <f>IF(OR(RECH_HAUTEUR=FALSE,HAUT_VISEE="",SITUA_VISEE=""),REFERENCEMENT_FACADE[[#This Row],[Cas où rien n''est sélectionné en hauteur]],
IF((HAUT_VISEE&lt;=6),IF(OR(MID(SITUA_VISEE,1,1)="a",MID(SITUA_VISEE,1,1)="b",MID(SITUA_VISEE,1,1)="c"),REFERENCEMENT_FACADE[[#This Row],[≤ 6 m (a à c)]],REFERENCEMENT_FACADE[[#This Row],[≤ 6 m (d)]]),
IF(AND(6&lt;HAUT_VISEE,HAUT_VISEE&lt;=9),IF(OR(MID(SITUA_VISEE,1,1)="a",MID(SITUA_VISEE,1,1)="b",MID(SITUA_VISEE,1,1)="c"),REFERENCEMENT_FACADE[[#This Row],[≤ 9 m (a à c)]],REFERENCEMENT_FACADE[[#This Row],[≤ 9 m (d)]]),
IF(AND(9&lt;HAUT_VISEE,HAUT_VISEE&lt;=10),IF(OR(MID(SITUA_VISEE,1,1)="a",MID(SITUA_VISEE,1,1)="b",MID(SITUA_VISEE,1,1)="c"),REFERENCEMENT_FACADE[[#This Row],[≤ 10 m (a à c)]],REFERENCEMENT_FACADE[[#This Row],[≤ 10 m (d)]]),
IF(AND(10&lt;HAUT_VISEE,HAUT_VISEE&lt;=18),IF(OR(MID(SITUA_VISEE,1,1)="a",MID(SITUA_VISEE,1,1)="b",MID(SITUA_VISEE,1,1)="c"),REFERENCEMENT_FACADE[[#This Row],[≤ 18 m (a à c)]],REFERENCEMENT_FACADE[[#This Row],[≤ 18 m (d)]]),
IF(AND(18&lt;HAUT_VISEE,HAUT_VISEE&lt;=28),IF(OR(MID(SITUA_VISEE,1,1)="a",MID(SITUA_VISEE,1,1)="b",MID(SITUA_VISEE,1,1)="c"),REFERENCEMENT_FACADE[[#This Row],[≤ 28 m (a à c)]],REFERENCEMENT_FACADE[[#This Row],[≤ 28 m (d)]]),
IF(AND(28&lt;HAUT_VISEE,HAUT_VISEE&lt;=34),IF(OR(MID(SITUA_VISEE,1,1)="a",MID(SITUA_VISEE,1,1)="b",MID(SITUA_VISEE,1,1)="c"),REFERENCEMENT_FACADE[[#This Row],[≤ 34 m (a à c)]],REFERENCEMENT_FACADE[[#This Row],[≤ 34 m (d)]]),
IF(AND(34&lt;HAUT_VISEE,HAUT_VISEE&lt;=36),IF(OR(MID(SITUA_VISEE,1,1)="a",MID(SITUA_VISEE,1,1)="b",MID(SITUA_VISEE,1,1)="c"),REFERENCEMENT_FACADE[[#This Row],[≤ 36 m (a à c)]],REFERENCEMENT_FACADE[[#This Row],[≤ 36 m (d)]]),
IF(AND(36&lt;HAUT_VISEE,HAUT_VISEE&lt;=40),IF(OR(MID(SITUA_VISEE,1,1)="a",MID(SITUA_VISEE,1,1)="b",MID(SITUA_VISEE,1,1)="c"),REFERENCEMENT_FACADE[[#This Row],[≤ 40 m (a à c)]],REFERENCEMENT_FACADE[[#This Row],[≤ 40 m (d)]]),
IF(AND(40&lt;HAUT_VISEE,HAUT_VISEE&lt;=50),IF(OR(MID(SITUA_VISEE,1,1)="a",MID(SITUA_VISEE,1,1)="b",MID(SITUA_VISEE,1,1)="c"),REFERENCEMENT_FACADE[[#This Row],[≤ 50 m (a à c)]],REFERENCEMENT_FACADE[[#This Row],[≤ 50 m (d)]])))))))))))</f>
        <v>Nb : Le critère de recherche par hauteur n'étant pas coché ou les données (hauteur ou situation) n'étant pas saisies, l'utilisateur est alerté qu'il peut exister des limites de hauteurs et des dispositions particulières données dans le référentiel technique du procédé qui ne sont pas affichées. 
Le logiciel peut les faire apparaitre, pour ce faire : 
 - la case de recherche en fonction de la hauteur doit être cochée ;
 - les données de hauteur ET de situation du bâtiment doivent être saisies.</v>
      </c>
      <c r="CN129" s="117">
        <f ca="1">REFERENCEMENT_FACADE[[#This Row],[VALIDITE]]</f>
        <v>1</v>
      </c>
      <c r="CO129" s="48">
        <f>IF(RECH_SUPPORT=TRUE,IF(MID(REFERENCEMENT_FACADE[[#This Row],[Colonne support visé]],1,3)="OUI",1,IF(OR(MID(REFERENCEMENT_FACADE[[#This Row],[Colonne support visé]],1,3)="non",MID(REFERENCEMENT_FACADE[[#This Row],[Colonne support visé]],1,2)="SO"),0,0)),1)</f>
        <v>1</v>
      </c>
      <c r="CP129" s="48">
        <f>IF(RECH_HAUTEUR=FALSE,1,IF(AND(MID(REFERENCEMENT_FACADE[[#This Row],[Colonne situation visé]],1,3)="oui",HAUT_VISEE&lt;=REFERENCEMENT_FACADE[[#This Row],[LIMITATION DE HAUTEUR DE FACADE]],HAUT_VISEE&lt;&gt;"",SITUA_VISEE&lt;&gt;""),1,IF(MID(REFERENCEMENT_FACADE[[#This Row],[Colonne situation visé]],1,3)="non",0,"ERREUR")))</f>
        <v>1</v>
      </c>
      <c r="CQ129" s="48">
        <f>IF(RECH_CATEGORIE=FALSE,1,IF(REFERENCEMENT_FACADE[[#This Row],[Colonne catégorie visée]]="ERREUR",0,IF(AND(RECH_CATEGORIE=TRUE,MATCH(VALUE(LEFT(REFERENCEMENT_FACADE[[#This Row],[Colonne zone visée]],1)),LISTE_ZONE_SISMIQUE,0)&gt;=MATCH(ZONE_SIS_VISEE,LISTE_ZONE_SISMIQUE,0),MATCH(REFERENCEMENT_FACADE[[#This Row],[Colonne catégorie visée]],LISTE_CATEGORIE_BATIMENT,0)&gt;=MATCH(CATEG_VISEE,LISTE_CATEGORIE_BATIMENT,0)),1,0)))</f>
        <v>1</v>
      </c>
      <c r="CR129" s="48">
        <f ca="1">IF(REFERENCEMENT_FACADE[[#This Row],[Eligibilité procédé]]&lt;&gt;0,COUNTIF(REFERENCEMENT_FACADE[Eligibilité procédé],"&lt;="&amp;REFERENCEMENT_FACADE[[#This Row],[Eligibilité procédé]])-COUNTIF(REFERENCEMENT_FACADE[Eligibilité procédé],"=0"),ROWS(REFERENCEMENT_FACADE[Ordre]))</f>
        <v>105</v>
      </c>
      <c r="CS129" s="48">
        <f ca="1">IF(COUNTIF((REFERENCEMENT_FACADE[[#This Row],[Validité]:[zone de simicité]]),"&lt;&gt;"&amp;"")=SUM(REFERENCEMENT_FACADE[[#This Row],[Validité]:[zone de simicité]]),ROW(REFERENCEMENT_FACADE[[#This Row],[zone de simicité]]),"")</f>
        <v>129</v>
      </c>
      <c r="CT129" s="48" t="str">
        <f>CONCATENATE(REFERENCEMENT_FACADE[[#This Row],[TYPE DE DOCUMENT DE REFERENCE]]," ",REFERENCEMENT_FACADE[[#This Row],[REF]]," du procédé ",REFERENCEMENT_FACADE[[#This Row],[NOM COMMERCIAL DU PROCEDE]]," : vise la pose sur : ",IF(MID(REFERENCEMENT_FACADE[[#This Row],[COB (NF DTU 31.2)]],1,3)="OUI","COB (NF DTU 31.2) ; ",""),IF(MID(REFERENCEMENT_FACADE[[#This Row],[CLT (Sous AT/DTA)]],1,3)="OUI","CLT (Sous AT/DTA)) ; ",""),IF(MID(REFERENCEMENT_FACADE[[#This Row],[FOB (NF DTU 31.4)]],1,3)="OUI","FOB (NF DTU 31.4) ; ",""),IF(MID(REFERENCEMENT_FACADE[[#This Row],[FOB (Sous AT/DTA/ATEx)]],1,3)="OUI","FOB (Sous AT/DTA/ATEx) ; ",""),"pour une hauteur max de ",REFERENCEMENT_FACADE[[#This Row],[LIMITATION DE HAUTEUR DE FACADE]],"m")</f>
        <v>Avis Technique 2.2/23-1852_V1 du procédé Alphaton HF (Pose verticale) sur support bois : vise la pose sur : COB (NF DTU 31.2) ; CLT (Sous AT/DTA)) ; pour une hauteur max de 18m</v>
      </c>
    </row>
    <row r="130" spans="1:98" s="5" customFormat="1" ht="216" x14ac:dyDescent="0.3">
      <c r="A130" s="141">
        <v>45216</v>
      </c>
      <c r="B130" s="79" t="s">
        <v>120</v>
      </c>
      <c r="C130" s="125" t="s">
        <v>1577</v>
      </c>
      <c r="D130" s="79" t="s">
        <v>107</v>
      </c>
      <c r="E130" s="43" t="s">
        <v>622</v>
      </c>
      <c r="F130" s="79" t="s">
        <v>202</v>
      </c>
      <c r="G130" s="109" t="s">
        <v>1492</v>
      </c>
      <c r="H130" s="86" t="s">
        <v>27</v>
      </c>
      <c r="I130" s="82" t="s">
        <v>9</v>
      </c>
      <c r="J130" s="38" t="s">
        <v>10</v>
      </c>
      <c r="K130" s="39" t="s">
        <v>10</v>
      </c>
      <c r="L130" s="68" t="str">
        <f>IF(REFERENCEMENT_FACADE[[#This Row],[Charpente bois (NF DTU 31.1)]]="OUI","SO",IF(OR(REFERENCEMENT_FACADE[[#This Row],[FOB (Sous AT/DTA/ATEx)]]="OUI",REFERENCEMENT_FACADE[[#This Row],[FOB (NF DTU 31.4)]]="OUI"),"OUI","SO"))</f>
        <v>SO</v>
      </c>
      <c r="M130" s="65" t="s">
        <v>9</v>
      </c>
      <c r="N130" s="42" t="s">
        <v>9</v>
      </c>
      <c r="O130" s="43" t="s">
        <v>9</v>
      </c>
      <c r="P130" s="43" t="s">
        <v>9</v>
      </c>
      <c r="Q130" s="43" t="s">
        <v>10</v>
      </c>
      <c r="R130" s="43" t="s">
        <v>10</v>
      </c>
      <c r="S130" s="43" t="s">
        <v>10</v>
      </c>
      <c r="T130" s="43" t="s">
        <v>10</v>
      </c>
      <c r="U130" s="43" t="s">
        <v>10</v>
      </c>
      <c r="V130" s="43" t="s">
        <v>10</v>
      </c>
      <c r="W130" s="44" t="s">
        <v>10</v>
      </c>
      <c r="X130" s="45" t="s">
        <v>9</v>
      </c>
      <c r="Y130" s="43" t="s">
        <v>10</v>
      </c>
      <c r="Z130" s="43" t="s">
        <v>10</v>
      </c>
      <c r="AA130" s="43" t="s">
        <v>10</v>
      </c>
      <c r="AB130" s="43" t="s">
        <v>10</v>
      </c>
      <c r="AC130" s="43" t="s">
        <v>10</v>
      </c>
      <c r="AD130" s="43" t="s">
        <v>10</v>
      </c>
      <c r="AE130" s="43" t="s">
        <v>10</v>
      </c>
      <c r="AF130" s="43" t="s">
        <v>10</v>
      </c>
      <c r="AG130" s="44" t="s">
        <v>10</v>
      </c>
      <c r="AH130" s="163"/>
      <c r="AI130" s="164"/>
      <c r="AJ130" s="120" t="s">
        <v>1726</v>
      </c>
      <c r="AK130" s="120" t="s">
        <v>1726</v>
      </c>
      <c r="AL130" s="120" t="s">
        <v>1726</v>
      </c>
      <c r="AM130" s="41"/>
      <c r="AN130" s="41"/>
      <c r="AO130" s="41"/>
      <c r="AP130" s="41"/>
      <c r="AQ130" s="41"/>
      <c r="AR130" s="41"/>
      <c r="AS130" s="41"/>
      <c r="AT130" s="120" t="s">
        <v>1726</v>
      </c>
      <c r="AU130" s="41"/>
      <c r="AV130" s="41"/>
      <c r="AW130" s="41"/>
      <c r="AX130" s="41"/>
      <c r="AY130" s="41"/>
      <c r="AZ130" s="41"/>
      <c r="BA130" s="41"/>
      <c r="BB130" s="41"/>
      <c r="BC130" s="41"/>
      <c r="BD130" s="84" t="s">
        <v>1408</v>
      </c>
      <c r="BE130" s="42">
        <v>4</v>
      </c>
      <c r="BF130" s="43" t="s">
        <v>328</v>
      </c>
      <c r="BG130" s="43" t="s">
        <v>328</v>
      </c>
      <c r="BH130" s="43" t="s">
        <v>328</v>
      </c>
      <c r="BI130" s="84" t="s">
        <v>1307</v>
      </c>
      <c r="BJ130" s="40" t="s">
        <v>1394</v>
      </c>
      <c r="BK130" s="158" t="s">
        <v>953</v>
      </c>
      <c r="BL130" s="42">
        <v>0</v>
      </c>
      <c r="BM130" s="79" t="s">
        <v>23</v>
      </c>
      <c r="BN130" s="79" t="s">
        <v>12</v>
      </c>
      <c r="BO130" s="79" t="s">
        <v>1305</v>
      </c>
      <c r="BP130" s="129" t="s">
        <v>1004</v>
      </c>
      <c r="BQ130" s="81">
        <v>45100</v>
      </c>
      <c r="BR130" s="81">
        <v>45535</v>
      </c>
      <c r="BS130" s="123">
        <f ca="1">+(REFERENCEMENT_FACADE[[#This Row],[AVIS LIMITE AU / VALIDITE]]&gt;=TODAY())*1</f>
        <v>1</v>
      </c>
      <c r="BT130" s="81" t="s">
        <v>9</v>
      </c>
      <c r="BU130" s="79" t="str">
        <f ca="1">IF(REFERENCEMENT_FACADE[[#This Row],[ -&gt; AT/DTA : Sur liste verte C2p (OUI/NON)
-&gt; ATex (Avis favorable / Avis défavorable)
-&gt; Autre : SO]]&lt;&gt;"",IF(AND(OR(REFERENCEMENT_FACADE[[#This Row],[ -&gt; AT/DTA : Sur liste verte C2p (OUI/NON)
-&gt; ATex (Avis favorable / Avis défavorable)
-&gt; Autre : SO]]="OUI",REFERENCEMENT_FACADE[[#This Row],[ -&gt; AT/DTA : Sur liste verte C2p (OUI/NON)
-&gt; ATex (Avis favorable / Avis défavorable)
-&gt; Autre : SO]]="FAVORABLE",REFERENCEMENT_FACADE[[#This Row],[ -&gt; AT/DTA : Sur liste verte C2p (OUI/NON)
-&gt; ATex (Avis favorable / Avis défavorable)
-&gt; Autre : SO]]="SO
(DTU)",REFERENCEMENT_FACADE[[#This Row],[ -&gt; AT/DTA : Sur liste verte C2p (OUI/NON)
-&gt; ATex (Avis favorable / Avis défavorable)
-&gt; Autre : SO]]="SO 
(RECO -RAGE)",REFERENCEMENT_FACADE[[#This Row],[ -&gt; AT/DTA : Sur liste verte C2p (OUI/NON)
-&gt; ATex (Avis favorable / Avis défavorable)
-&gt; Autre : SO]]="OUI AVEC UN SUIVI DU RETOUR D'EXPERIENCE",
REFERENCEMENT_FACADE[[#This Row],[ -&gt; AT/DTA : Sur liste verte C2p (OUI/NON)
-&gt; ATex (Avis favorable / Avis défavorable)
-&gt; Autre : SO]]="SO 
(RP)"),REFERENCEMENT_FACADE[[#This Row],[VALIDITE]]=1),"TC",IF(REFERENCEMENT_FACADE[[#This Row],[VALIDITE]]=0,"TNC"&amp;CHAR(10)&amp;"(L'évaluation technique n'est plus valide)",IF(REFERENCEMENT_FACADE[[#This Row],[TYPE DE DOCUMENT DE REFERENCE]]="Appréciation Technique de Transition","TNC"&amp;CHAR(10)&amp;"(Les Appréciations Techniques de Transition ne sont pas reconnues en technique courante)",IF(REFERENCEMENT_FACADE[[#This Row],[ -&gt; AT/DTA : Sur liste verte C2p (OUI/NON)
-&gt; ATex (Avis favorable / Avis défavorable)
-&gt; Autre : SO]]="NON (EVALUATION RECENTE)","TNC"&amp;CHAR(10)&amp;"(Non sur liste verte de la C2p à date de référencement / EVALUATION RECENTE)","TNC"&amp;CHAR(10)&amp;"(N'est pas sur liste verte de la C2p à date du référencement)")))))</f>
        <v>TC</v>
      </c>
      <c r="BV130" s="44" t="s">
        <v>1373</v>
      </c>
      <c r="BW130" s="42"/>
      <c r="BX130" s="43"/>
      <c r="BY130" s="44"/>
      <c r="BZ130" s="58" t="s">
        <v>657</v>
      </c>
      <c r="CA130" s="134" t="s">
        <v>1306</v>
      </c>
      <c r="CB130" s="136"/>
      <c r="CC130" s="48" t="str">
        <f>IF(OR(REFERENCEMENT_FACADE[[#This Row],[TYPE DE DOCUMENT DE REFERENCE]]="Document Technique d'Application (DTA)",REFERENCEMENT_FACADE[[#This Row],[TYPE DE DOCUMENT DE REFERENCE]]="Avis Technique"),CONCATENATE("https://evaluation.cstb.fr/fr/avis-technique/detail/",SUBSTITUTE(REFERENCEMENT_FACADE[[#This Row],[REF]],"/","-"),"/"),IF(REFERENCEMENT_FACADE[[#This Row],[TYPE DE DOCUMENT DE REFERENCE]]=("Appréciation Technique d'Expérimentation (ATEx cas a)"),CONCATENATE("https://evaluation.cstb.fr/fr/appreciation-technique-expertise-atex/detail/",SUBSTITUTE(REFERENCEMENT_FACADE[[#This Row],[REF]],"_","-"),"/"),CONCATENATE("https://evaluation.cstb.fr/fr/appreciation-technique-transition-att/download/att-",SUBSTITUTE(SUBSTITUTE(REFERENCEMENT_FACADE[[#This Row],[REF]],"/","-"),"_","-"),"/")))</f>
        <v>https://evaluation.cstb.fr/fr/avis-technique/detail/2.2-17-1787_V3/</v>
      </c>
      <c r="CD130" s="48" t="s">
        <v>201</v>
      </c>
      <c r="CE130" s="48" t="str">
        <f>CONCATENATE(IF(REFERENCEMENT_FACADE[[#This Row],[Ancienne version]]=""," ",CONCATENATE(IF(OR(REFERENCEMENT_FACADE[[#This Row],[TYPE DE DOCUMENT DE REFERENCE]]="Avis Technique",REFERENCEMENT_FACADE[[#This Row],[TYPE DE DOCUMENT DE REFERENCE]]="ATEx"),"L'","Le "),REFERENCEMENT_FACADE[[#This Row],[TYPE DE DOCUMENT DE REFERENCE]]," n°",REFERENCEMENT_FACADE[[#This Row],[REF]]," annule et remplace ",IF(OR(REFERENCEMENT_FACADE[[#This Row],[TYPE DE DOCUMENT DE REFERENCE]]="Avis Technique",REFERENCEMENT_FACADE[[#This Row],[TYPE DE DOCUMENT DE REFERENCE]]="ATEx"),"l' ","le "),REFERENCEMENT_FACADE[[#This Row],[TYPE DE DOCUMENT DE REFERENCE]]," n° ",REFERENCEMENT_FACADE[[#This Row],[Ancienne version]])),
IF(AND(REFERENCEMENT_FACADE[[#This Row],[Ancienne version]]&lt;&gt;"",REFERENCEMENT_FACADE[[#This Row],[ -&gt; AT/DTA : Sur liste verte C2p (OUI/NON)
-&gt; ATex (Avis favorable / Avis défavorable)
-&gt; Autre : SO]]="OUI"),CHAR(10),""),
IF(REFERENCEMENT_FACADE[[#This Row],[ -&gt; AT/DTA : Sur liste verte C2p (OUI/NON)
-&gt; ATex (Avis favorable / Avis défavorable)
-&gt; Autre : SO]]="OUI","Sur liste verte de la C2p à la date du référencement",""))</f>
        <v>L'Avis Technique n°2.2/17-1787_V3 annule et remplace l' Avis Technique n° 2.2/17-1787_V2
Sur liste verte de la C2p à la date du référencement</v>
      </c>
      <c r="CF130" s="48" t="str">
        <f>IF((SUPP_VISE=LISTES!$Q$2),REFERENCEMENT_FACADE[[#This Row],[Charpente bois (NF DTU 31.1)]],
IF((SUPP_VISE=LISTES!$Q$3),REFERENCEMENT_FACADE[[#This Row],[COB (NF DTU 31.2)]],
IF((SUPP_VISE=LISTES!$Q$4),REFERENCEMENT_FACADE[[#This Row],[FOB (NF DTU 31.4)]],
IF((SUPP_VISE=LISTES!$Q$5),REFERENCEMENT_FACADE[[#This Row],[FOB (Sous AT/DTA/ATEx)]],
IF((SUPP_VISE=LISTES!$Q$6),REFERENCEMENT_FACADE[[#This Row],[FOB (NF DTU 31.4 et/ou Sous AT/DTA/Atex)]],
IF((SUPP_VISE=LISTES!$Q$7),REFERENCEMENT_FACADE[[#This Row],[CLT (Sous AT/DTA)]],"ERREUR"))))))</f>
        <v>ERREUR</v>
      </c>
      <c r="CG130" s="48" t="str">
        <f>IF((HAUT_VISEE&lt;=6),IF(OR(MID(SITUA_VISEE,1,1)="a",MID(SITUA_VISEE,1,1)="b",MID(SITUA_VISEE,1,1)="c"),REFERENCEMENT_FACADE[[#This Row],[≤ 6 m (situation a à c)]],REFERENCEMENT_FACADE[[#This Row],[≤ 6 m (situation d)]]),
IF(AND(6&lt;HAUT_VISEE,HAUT_VISEE&lt;=9),IF(OR(MID(SITUA_VISEE,1,1)="a",MID(SITUA_VISEE,1,1)="b",MID(SITUA_VISEE,1,1)="c"),REFERENCEMENT_FACADE[[#This Row],[≤ 9 m (situation a à c)]],REFERENCEMENT_FACADE[[#This Row],[≤ 9 m (situation d)]]),
IF(AND(9&lt;HAUT_VISEE,HAUT_VISEE&lt;=10),IF(OR(MID(SITUA_VISEE,1,1)="a",MID(SITUA_VISEE,1,1)="b",MID(SITUA_VISEE,1,1)="c"),REFERENCEMENT_FACADE[[#This Row],[≤ 10 m (situation a à c)]],REFERENCEMENT_FACADE[[#This Row],[≤ 10 m (situation d)]]),
IF(AND(10&lt;HAUT_VISEE,HAUT_VISEE&lt;=18),IF(OR(MID(SITUA_VISEE,1,1)="a",MID(SITUA_VISEE,1,1)="b",MID(SITUA_VISEE,1,1)="c"),REFERENCEMENT_FACADE[[#This Row],[≤ 15 m (situation a à c)]],REFERENCEMENT_FACADE[[#This Row],[≤ 15 m (situation d)]]),
IF(AND(10&lt;HAUT_VISEE,HAUT_VISEE&lt;=18),IF(OR(MID(SITUA_VISEE,1,1)="a",MID(SITUA_VISEE,1,1)="b",MID(SITUA_VISEE,1,1)="c"),REFERENCEMENT_FACADE[[#This Row],[≤ 18 m (situation a à c)]],REFERENCEMENT_FACADE[[#This Row],[≤ 18 m (situation d)]]),
IF(AND(18&lt;HAUT_VISEE,HAUT_VISEE&lt;=28),IF(OR(MID(SITUA_VISEE,1,1)="a",MID(SITUA_VISEE,1,1)="b",MID(SITUA_VISEE,1,1)="c"),REFERENCEMENT_FACADE[[#This Row],[≤ 28 m (situation a à c)]],REFERENCEMENT_FACADE[[#This Row],[≤ 28 m (situation d)]]),
IF(AND(28&lt;HAUT_VISEE,HAUT_VISEE&lt;=34),IF(OR(MID(SITUA_VISEE,1,1)="a",MID(SITUA_VISEE,1,1)="b",MID(SITUA_VISEE,1,1)="c"),REFERENCEMENT_FACADE[[#This Row],[≤ 34 m (situation a à c)]],REFERENCEMENT_FACADE[[#This Row],[≤ 34 m (situation d)]]),
IF(AND(34&lt;HAUT_VISEE,HAUT_VISEE&lt;=36),IF(OR(MID(SITUA_VISEE,1,1)="a",MID(SITUA_VISEE,1,1)="b",MID(SITUA_VISEE,1,1)="c"),REFERENCEMENT_FACADE[[#This Row],[≤ 36 m (situation a à c)]],REFERENCEMENT_FACADE[[#This Row],[≤ 36 m (situation d)]]),
IF(AND(36&lt;HAUT_VISEE,HAUT_VISEE&lt;=40),IF(OR(MID(SITUA_VISEE,1,1)="a",MID(SITUA_VISEE,1,1)="b",MID(SITUA_VISEE,1,1)="c"),REFERENCEMENT_FACADE[[#This Row],[≤ 40 m (situation a à c)]],REFERENCEMENT_FACADE[[#This Row],[≤ 40 m (situation d)]]),
IF(AND(40&lt;HAUT_VISEE,HAUT_VISEE&lt;=50),IF(OR(MID(SITUA_VISEE,1,1)="a",MID(SITUA_VISEE,1,1)="b",MID(SITUA_VISEE,1,1)="c"),REFERENCEMENT_FACADE[[#This Row],[≤ 50 m (situation a à c)]],REFERENCEMENT_FACADE[[#This Row],[≤ 50 m (situation d)]]),"ERREUR"))))))))))</f>
        <v>OUI</v>
      </c>
      <c r="CH130" s="48">
        <f>IF(MID(SITUA_VISEE,1,1)="d",
IF(MID(REFERENCEMENT_FACADE[[#This Row],[≤ 50 m (situation d)]],1,3)="OUI",50,IF(MID(REFERENCEMENT_FACADE[[#This Row],[≤ 40 m (situation d)]],1,3)="OUI",40,IF(MID(REFERENCEMENT_FACADE[[#This Row],[≤ 36 m (situation d)]],1,3)="OUI",36,IF(MID(REFERENCEMENT_FACADE[[#This Row],[≤ 34 m (situation d)]],1,3)="OUI",34,IF(MID(REFERENCEMENT_FACADE[[#This Row],[≤ 28 m (situation d)]],1,3)="OUI",28,IF(MID(REFERENCEMENT_FACADE[[#This Row],[≤ 18 m (situation d)]],1,3)="OUI",18,IF(MID(REFERENCEMENT_FACADE[[#This Row],[≤ 15 m (situation d)]],1,3)="OUI",15,IF(MID(REFERENCEMENT_FACADE[[#This Row],[≤ 10 m (situation d)]],1,3)="OUI",10,IF(MID(REFERENCEMENT_FACADE[[#This Row],[≤ 9 m (situation d)]],1,3)="OUI",9,IF(MID(REFERENCEMENT_FACADE[[#This Row],[≤ 6 m (situation d)]],1,3)="OUI",6,"")))))))))),
IF(MID(REFERENCEMENT_FACADE[[#This Row],[≤ 50 m (situation a à c)]],1,3)="OUI",50,IF(MID(REFERENCEMENT_FACADE[[#This Row],[≤ 40 m (situation a à c)]],1,3)="OUI",40,IF(MID(REFERENCEMENT_FACADE[[#This Row],[≤ 36 m (situation a à c)]],1,3)="OUI",36,IF(MID(REFERENCEMENT_FACADE[[#This Row],[≤ 34 m (situation a à c)]],1,3)="OUI",34,IF(MID(REFERENCEMENT_FACADE[[#This Row],[≤ 28 m (situation a à c)]],1,3)="OUI",28,IF(MID(REFERENCEMENT_FACADE[[#This Row],[≤ 18 m (situation a à c)]],1,3)="OUI",18,IF(MID(REFERENCEMENT_FACADE[[#This Row],[≤ 15 m (situation a à c)]],1,3)="OUI",15,IF(MID(REFERENCEMENT_FACADE[[#This Row],[≤ 10 m (situation a à c)]],1,3)="OUI",10,IF(MID(REFERENCEMENT_FACADE[[#This Row],[≤ 9 m (situation a à c)]],1,3)="OUI",9,IF(MID(REFERENCEMENT_FACADE[[#This Row],[≤ 6 m (situation a à c)]],1,3)="OUI",6,"")))))))))))</f>
        <v>10</v>
      </c>
      <c r="CI130" s="48" t="str">
        <f>IF(RECH_CATEGORIE=TRUE,IF((CATEG_VISEE=LISTES!$O$2),REFERENCEMENT_FACADE[[#This Row],[I]],
IF((CATEG_VISEE=LISTES!$O$3),REFERENCEMENT_FACADE[[#This Row],[II]],
IF((CATEG_VISEE=LISTES!$O$4),REFERENCEMENT_FACADE[[#This Row],[III]],
IF((CATEG_VISEE=LISTES!$O$5),REFERENCEMENT_FACADE[[#This Row],[IV]],"ERREUR")))),
REFERENCEMENT_FACADE[[#This Row],[I]]&amp;CHAR(10)&amp;REFERENCEMENT_FACADE[[#This Row],[II]]&amp;CHAR(10)&amp;REFERENCEMENT_FACADE[[#This Row],[III]]&amp;CHAR(10)&amp;REFERENCEMENT_FACADE[[#This Row],[IV]])</f>
        <v>4
4**
4**
4**</v>
      </c>
      <c r="CJ130" s="48" t="str">
        <f>IF(RECH_CATEGORIE=TRUE,IF(OR(REFERENCEMENT_FACADE[[#This Row],[I]]="NC",REFERENCEMENT_FACADE[[#This Row],[II]]="NC",REFERENCEMENT_FACADE[[#This Row],[III]]="NC",REFERENCEMENT_FACADE[[#This Row],[IV]]="NC"),"ERREUR",IF(MID(ZONE_SIS_VISEE,1,1)&lt;=MID(REFERENCEMENT_FACADE[[#This Row],[IV]],1,1),REFERENCEMENT_FACADE[[#Headers],[IV]],IF(MID(ZONE_SIS_VISEE,1,1)&lt;=MID(REFERENCEMENT_FACADE[[#This Row],[III]],1,1),REFERENCEMENT_FACADE[[#Headers],[III]],IF(MID(ZONE_SIS_VISEE,1,1)&lt;=MID(REFERENCEMENT_FACADE[[#This Row],[II]],1,1),REFERENCEMENT_FACADE[[#Headers],[II]],IF(MID(ZONE_SIS_VISEE,1,1)&lt;=MID(REFERENCEMENT_FACADE[[#This Row],[I]],1,1),REFERENCEMENT_FACADE[[#Headers],[I]],""))))),
REFERENCEMENT_FACADE[[#Headers],[I]]&amp;CHAR(10)&amp;REFERENCEMENT_FACADE[[#Headers],[II]]&amp;CHAR(10)&amp;REFERENCEMENT_FACADE[[#Headers],[III]]&amp;CHAR(10)&amp;REFERENCEMENT_FACADE[[#Headers],[IV]])</f>
        <v>I
II
III
IV</v>
      </c>
      <c r="CK130" s="48" t="str">
        <f>CONCATENATE(IF(MID(REFERENCEMENT_FACADE[[#This Row],[Charpente bois (NF DTU 31.1)]],1,3)="oui",LISTES!$Q$2,""),IF(AND(MID(REFERENCEMENT_FACADE[[#This Row],[COB (NF DTU 31.2)]],1,3)="oui",MID(REFERENCEMENT_FACADE[[#This Row],[Charpente bois (NF DTU 31.1)]],1,3)="oui")," / ",""),IF(MID(REFERENCEMENT_FACADE[[#This Row],[COB (NF DTU 31.2)]],1,3)="oui",LISTES!$Q$3,""),IF(OR(AND(MID(REFERENCEMENT_FACADE[[#This Row],[COB (NF DTU 31.2)]],1,3)="oui",MID(REFERENCEMENT_FACADE[[#This Row],[FOB (NF DTU 31.4)]],1,3)="oui"),AND(MID(REFERENCEMENT_FACADE[[#This Row],[COB (NF DTU 31.2)]],1,3)="oui",MID(REFERENCEMENT_FACADE[[#This Row],[CLT (Sous AT/DTA)]],1,3)="oui"))," / ",""),IF(MID(REFERENCEMENT_FACADE[[#This Row],[FOB (NF DTU 31.4)]],1,3)="oui",LISTES!$Q$4,""),IF(AND(MID(REFERENCEMENT_FACADE[[#This Row],[CLT (Sous AT/DTA)]],1,3)="oui",MID(REFERENCEMENT_FACADE[[#This Row],[FOB (NF DTU 31.4)]],1,3)="oui")," / ",""),IF(MID(REFERENCEMENT_FACADE[[#This Row],[CLT (Sous AT/DTA)]],1,3)="oui",LISTES!$Q$7,IF(MID(REFERENCEMENT_FACADE[[#This Row],[FOB (Sous AT/DTA/ATEx)]],1,3)="oui",LISTES!$Q$5,"")))</f>
        <v>COB (NF DTU 31.2) / CLT (Sous AT/DTA)</v>
      </c>
      <c r="CL130" s="48" t="str">
        <f>IF(AND(RECH_HAUTEUR=TRUE,HAUT_VISEE&lt;&gt;"",SITUA_VISEE&lt;&gt;""),IF(MID(SITUA_VISEE,1,1)="d",
IF(MID(REFERENCEMENT_FACADE[[#This Row],[≤ 50 m (situation d)]],1,3)="OUI","≤ 50 m",IF(MID(REFERENCEMENT_FACADE[[#This Row],[≤ 40 m (situation d)]],1,3)="OUI","≤ 40 m",IF(MID(REFERENCEMENT_FACADE[[#This Row],[≤ 36 m (situation d)]],1,3)="OUI","≤ 36 m",IF(MID(REFERENCEMENT_FACADE[[#This Row],[≤ 34 m (situation d)]],1,3)="OUI","≤ 34 m",IF(MID(REFERENCEMENT_FACADE[[#This Row],[≤ 28 m (situation d)]],1,3)="OUI","≤ 28 m",IF(MID(REFERENCEMENT_FACADE[[#This Row],[≤ 18 m (situation d)]],1,3)="OUI","≤ 18 m",IF(MID(REFERENCEMENT_FACADE[[#This Row],[≤ 15 m (situation d)]],1,3)="OUI","≤ 15 m",IF(MID(REFERENCEMENT_FACADE[[#This Row],[≤ 10 m (situation d)]],1,3)="OUI","≤ 10 m",IF(MID(REFERENCEMENT_FACADE[[#This Row],[≤ 9 m (situation d)]],1,3)="OUI","≤ 9 m",IF(MID(REFERENCEMENT_FACADE[[#This Row],[≤ 6 m (situation d)]],1,3)="OUI","≤ 6 m","")))))))))),
IF(MID(REFERENCEMENT_FACADE[[#This Row],[≤ 50 m (situation a à c)]],1,3)="OUI","≤ 50 m",IF(MID(REFERENCEMENT_FACADE[[#This Row],[≤ 40 m (situation a à c)]],1,3)="OUI","≤ 40 m",IF(MID(REFERENCEMENT_FACADE[[#This Row],[≤ 36 m (situation a à c)]],1,3)="OUI","≤ 36 m",IF(MID(REFERENCEMENT_FACADE[[#This Row],[≤ 34 m (situation a à c)]],1,3)="OUI","≤ 34 m",IF(MID(REFERENCEMENT_FACADE[[#This Row],[≤ 28 m (situation a à c)]],1,3)="OUI","≤ 28 m",IF(MID(REFERENCEMENT_FACADE[[#This Row],[≤ 18 m (situation a à c)]],1,3)="OUI","≤ 18 m",IF(MID(REFERENCEMENT_FACADE[[#This Row],[≤ 15 m (situation a à c)]],1,3)="OUI","≤ 15 m",IF(MID(REFERENCEMENT_FACADE[[#This Row],[≤ 10 m (situation a à c)]],1,3)="OUI","≤ 10 m",IF(MID(REFERENCEMENT_FACADE[[#This Row],[≤ 9 m (situation a à c)]],1,3)="OUI","≤ 9 m",IF(MID(REFERENCEMENT_FACADE[[#This Row],[≤ 6 m (situation a à c)]],1,3)="OUI","≤ 6 m",""))))))))))),
CONCATENATE(IF(MID(REFERENCEMENT_FACADE[[#This Row],[≤ 50 m (situation a à c)]],1,3)="OUI","(Situation a à c) h≤ 50 m"&amp;CHAR(10),IF(MID(REFERENCEMENT_FACADE[[#This Row],[≤ 40 m (situation a à c)]],1,3)="OUI","(Situation a à c) h≤ 40 m"&amp;CHAR(10),IF(MID(REFERENCEMENT_FACADE[[#This Row],[≤ 36 m (situation a à c)]],1,3)="OUI","(Situation a à c) h≤ 36 m"&amp;CHAR(10),IF(MID(REFERENCEMENT_FACADE[[#This Row],[≤ 34 m (situation a à c)]],1,3)="OUI","(Situation a à c) h≤ 34 m"&amp;CHAR(10),IF(MID(REFERENCEMENT_FACADE[[#This Row],[≤ 28 m (situation a à c)]],1,3)="OUI","(Situation a à c) h≤ 28 m"&amp;CHAR(10),IF(MID(REFERENCEMENT_FACADE[[#This Row],[≤ 18 m (situation a à c)]],1,3)="OUI","(Situation a à c) h≤ 18 m"&amp;CHAR(10),IF(MID(REFERENCEMENT_FACADE[[#This Row],[≤ 15 m (situation a à c)]],1,3)="OUI","(Situation a à c) h≤ 15 m"&amp;CHAR(10),IF(MID(REFERENCEMENT_FACADE[[#This Row],[≤ 10 m (situation a à c)]],1,3)="OUI","(Situation a à c) h≤ 10 m"&amp;CHAR(10),IF(MID(REFERENCEMENT_FACADE[[#This Row],[≤ 9 m (situation a à c)]],1,3)="OUI","(Situation a à c) h≤ 9 m"&amp;CHAR(10),IF(MID(REFERENCEMENT_FACADE[[#This Row],[≤ 6 m (situation a à c)]],1,3)="OUI","(Situation a à c) h≤ 6 m"&amp;CHAR(10),"")))))))))),IF(MID(REFERENCEMENT_FACADE[[#This Row],[≤ 50 m (situation d)]],1,3)="OUI","(Situation d) h≤ 50 m",IF(MID(REFERENCEMENT_FACADE[[#This Row],[≤ 40 m (situation d)]],1,3)="OUI","(Situation d) h≤ 40 m",IF(MID(REFERENCEMENT_FACADE[[#This Row],[≤ 36 m (situation d)]],1,3)="OUI","(Situation d) h≤ 36 m",IF(MID(REFERENCEMENT_FACADE[[#This Row],[≤ 34 m (situation d)]],1,3)="OUI","(Situation d) h≤ 34 m",IF(MID(REFERENCEMENT_FACADE[[#This Row],[≤ 28 m (situation d)]],1,3)="OUI","(Situation d) h≤ 28 m",IF(MID(REFERENCEMENT_FACADE[[#This Row],[≤ 18 m (situation d)]],1,3)="OUI","(Situation d) h≤ 18 m",IF(MID(REFERENCEMENT_FACADE[[#This Row],[≤ 15 m (situation d)]],1,3)="OUI","(Situation d) h≤ 15 m",IF(MID(REFERENCEMENT_FACADE[[#This Row],[≤ 10 m (situation d)]],1,3)="OUI","(Situation d) h≤ 10 m",IF(MID(REFERENCEMENT_FACADE[[#This Row],[≤ 9 m (situation d)]],1,3)="OUI","(Situation d) h≤ 9 m",IF(MID(REFERENCEMENT_FACADE[[#This Row],[≤ 6 m (situation d)]],1,3)="OUI","(Situation d) h≤ 6 m",""))))))))))))</f>
        <v>(Situation a à c) h≤ 10 m
(Situation d) h≤ 6 m</v>
      </c>
      <c r="CM130" s="48" t="str">
        <f>IF(OR(RECH_HAUTEUR=FALSE,HAUT_VISEE="",SITUA_VISEE=""),REFERENCEMENT_FACADE[[#This Row],[Cas où rien n''est sélectionné en hauteur]],
IF((HAUT_VISEE&lt;=6),IF(OR(MID(SITUA_VISEE,1,1)="a",MID(SITUA_VISEE,1,1)="b",MID(SITUA_VISEE,1,1)="c"),REFERENCEMENT_FACADE[[#This Row],[≤ 6 m (a à c)]],REFERENCEMENT_FACADE[[#This Row],[≤ 6 m (d)]]),
IF(AND(6&lt;HAUT_VISEE,HAUT_VISEE&lt;=9),IF(OR(MID(SITUA_VISEE,1,1)="a",MID(SITUA_VISEE,1,1)="b",MID(SITUA_VISEE,1,1)="c"),REFERENCEMENT_FACADE[[#This Row],[≤ 9 m (a à c)]],REFERENCEMENT_FACADE[[#This Row],[≤ 9 m (d)]]),
IF(AND(9&lt;HAUT_VISEE,HAUT_VISEE&lt;=10),IF(OR(MID(SITUA_VISEE,1,1)="a",MID(SITUA_VISEE,1,1)="b",MID(SITUA_VISEE,1,1)="c"),REFERENCEMENT_FACADE[[#This Row],[≤ 10 m (a à c)]],REFERENCEMENT_FACADE[[#This Row],[≤ 10 m (d)]]),
IF(AND(10&lt;HAUT_VISEE,HAUT_VISEE&lt;=18),IF(OR(MID(SITUA_VISEE,1,1)="a",MID(SITUA_VISEE,1,1)="b",MID(SITUA_VISEE,1,1)="c"),REFERENCEMENT_FACADE[[#This Row],[≤ 18 m (a à c)]],REFERENCEMENT_FACADE[[#This Row],[≤ 18 m (d)]]),
IF(AND(18&lt;HAUT_VISEE,HAUT_VISEE&lt;=28),IF(OR(MID(SITUA_VISEE,1,1)="a",MID(SITUA_VISEE,1,1)="b",MID(SITUA_VISEE,1,1)="c"),REFERENCEMENT_FACADE[[#This Row],[≤ 28 m (a à c)]],REFERENCEMENT_FACADE[[#This Row],[≤ 28 m (d)]]),
IF(AND(28&lt;HAUT_VISEE,HAUT_VISEE&lt;=34),IF(OR(MID(SITUA_VISEE,1,1)="a",MID(SITUA_VISEE,1,1)="b",MID(SITUA_VISEE,1,1)="c"),REFERENCEMENT_FACADE[[#This Row],[≤ 34 m (a à c)]],REFERENCEMENT_FACADE[[#This Row],[≤ 34 m (d)]]),
IF(AND(34&lt;HAUT_VISEE,HAUT_VISEE&lt;=36),IF(OR(MID(SITUA_VISEE,1,1)="a",MID(SITUA_VISEE,1,1)="b",MID(SITUA_VISEE,1,1)="c"),REFERENCEMENT_FACADE[[#This Row],[≤ 36 m (a à c)]],REFERENCEMENT_FACADE[[#This Row],[≤ 36 m (d)]]),
IF(AND(36&lt;HAUT_VISEE,HAUT_VISEE&lt;=40),IF(OR(MID(SITUA_VISEE,1,1)="a",MID(SITUA_VISEE,1,1)="b",MID(SITUA_VISEE,1,1)="c"),REFERENCEMENT_FACADE[[#This Row],[≤ 40 m (a à c)]],REFERENCEMENT_FACADE[[#This Row],[≤ 40 m (d)]]),
IF(AND(40&lt;HAUT_VISEE,HAUT_VISEE&lt;=50),IF(OR(MID(SITUA_VISEE,1,1)="a",MID(SITUA_VISEE,1,1)="b",MID(SITUA_VISEE,1,1)="c"),REFERENCEMENT_FACADE[[#This Row],[≤ 50 m (a à c)]],REFERENCEMENT_FACADE[[#This Row],[≤ 50 m (d)]])))))))))))</f>
        <v>Nb : Le critère de recherche par hauteur n'étant pas coché ou les données (hauteur ou situation) n'étant pas saisies, l'utilisateur est alerté qu'il peut exister des limites de hauteurs et des dispositions particulières données dans le référentiel technique du procédé qui ne sont pas affichées. 
Le logiciel peut les faire apparaitre, pour ce faire : 
 - la case de recherche en fonction de la hauteur doit être cochée ;
 - les données de hauteur ET de situation du bâtiment doivent être saisies.</v>
      </c>
      <c r="CN130" s="117">
        <f ca="1">REFERENCEMENT_FACADE[[#This Row],[VALIDITE]]</f>
        <v>1</v>
      </c>
      <c r="CO130" s="48">
        <f>IF(RECH_SUPPORT=TRUE,IF(MID(REFERENCEMENT_FACADE[[#This Row],[Colonne support visé]],1,3)="OUI",1,IF(OR(MID(REFERENCEMENT_FACADE[[#This Row],[Colonne support visé]],1,3)="non",MID(REFERENCEMENT_FACADE[[#This Row],[Colonne support visé]],1,2)="SO"),0,0)),1)</f>
        <v>1</v>
      </c>
      <c r="CP130" s="48">
        <f>IF(RECH_HAUTEUR=FALSE,1,IF(AND(MID(REFERENCEMENT_FACADE[[#This Row],[Colonne situation visé]],1,3)="oui",HAUT_VISEE&lt;=REFERENCEMENT_FACADE[[#This Row],[LIMITATION DE HAUTEUR DE FACADE]],HAUT_VISEE&lt;&gt;"",SITUA_VISEE&lt;&gt;""),1,IF(MID(REFERENCEMENT_FACADE[[#This Row],[Colonne situation visé]],1,3)="non",0,"ERREUR")))</f>
        <v>1</v>
      </c>
      <c r="CQ130" s="48">
        <f>IF(RECH_CATEGORIE=FALSE,1,IF(REFERENCEMENT_FACADE[[#This Row],[Colonne catégorie visée]]="ERREUR",0,IF(AND(RECH_CATEGORIE=TRUE,MATCH(VALUE(LEFT(REFERENCEMENT_FACADE[[#This Row],[Colonne zone visée]],1)),LISTE_ZONE_SISMIQUE,0)&gt;=MATCH(ZONE_SIS_VISEE,LISTE_ZONE_SISMIQUE,0),MATCH(REFERENCEMENT_FACADE[[#This Row],[Colonne catégorie visée]],LISTE_CATEGORIE_BATIMENT,0)&gt;=MATCH(CATEG_VISEE,LISTE_CATEGORIE_BATIMENT,0)),1,0)))</f>
        <v>1</v>
      </c>
      <c r="CR130" s="48">
        <f ca="1">IF(REFERENCEMENT_FACADE[[#This Row],[Eligibilité procédé]]&lt;&gt;0,COUNTIF(REFERENCEMENT_FACADE[Eligibilité procédé],"&lt;="&amp;REFERENCEMENT_FACADE[[#This Row],[Eligibilité procédé]])-COUNTIF(REFERENCEMENT_FACADE[Eligibilité procédé],"=0"),ROWS(REFERENCEMENT_FACADE[Ordre]))</f>
        <v>106</v>
      </c>
      <c r="CS130" s="48">
        <f ca="1">IF(COUNTIF((REFERENCEMENT_FACADE[[#This Row],[Validité]:[zone de simicité]]),"&lt;&gt;"&amp;"")=SUM(REFERENCEMENT_FACADE[[#This Row],[Validité]:[zone de simicité]]),ROW(REFERENCEMENT_FACADE[[#This Row],[zone de simicité]]),"")</f>
        <v>130</v>
      </c>
      <c r="CT130" s="48" t="str">
        <f>CONCATENATE(REFERENCEMENT_FACADE[[#This Row],[TYPE DE DOCUMENT DE REFERENCE]]," ",REFERENCEMENT_FACADE[[#This Row],[REF]]," du procédé ",REFERENCEMENT_FACADE[[#This Row],[NOM COMMERCIAL DU PROCEDE]]," : vise la pose sur : ",IF(MID(REFERENCEMENT_FACADE[[#This Row],[COB (NF DTU 31.2)]],1,3)="OUI","COB (NF DTU 31.2) ; ",""),IF(MID(REFERENCEMENT_FACADE[[#This Row],[CLT (Sous AT/DTA)]],1,3)="OUI","CLT (Sous AT/DTA)) ; ",""),IF(MID(REFERENCEMENT_FACADE[[#This Row],[FOB (NF DTU 31.4)]],1,3)="OUI","FOB (NF DTU 31.4) ; ",""),IF(MID(REFERENCEMENT_FACADE[[#This Row],[FOB (Sous AT/DTA/ATEx)]],1,3)="OUI","FOB (Sous AT/DTA/ATEx) ; ",""),"pour une hauteur max de ",REFERENCEMENT_FACADE[[#This Row],[LIMITATION DE HAUTEUR DE FACADE]],"m")</f>
        <v>Avis Technique 2.2/17-1787_V3 du procédé VETAbric+, VETApier+ Bardage : vise la pose sur : COB (NF DTU 31.2) ; CLT (Sous AT/DTA)) ; pour une hauteur max de 10m</v>
      </c>
    </row>
    <row r="131" spans="1:98" s="5" customFormat="1" ht="216" x14ac:dyDescent="0.3">
      <c r="A131" s="141">
        <v>45049</v>
      </c>
      <c r="B131" s="79" t="s">
        <v>120</v>
      </c>
      <c r="C131" s="126" t="s">
        <v>1584</v>
      </c>
      <c r="D131" s="43" t="s">
        <v>107</v>
      </c>
      <c r="E131" s="43" t="s">
        <v>1680</v>
      </c>
      <c r="F131" s="43" t="s">
        <v>618</v>
      </c>
      <c r="G131" s="44" t="s">
        <v>1468</v>
      </c>
      <c r="H131" s="52" t="s">
        <v>27</v>
      </c>
      <c r="I131" s="53" t="s">
        <v>9</v>
      </c>
      <c r="J131" s="39" t="s">
        <v>10</v>
      </c>
      <c r="K131" s="39" t="s">
        <v>10</v>
      </c>
      <c r="L131" s="68" t="str">
        <f>IF(REFERENCEMENT_FACADE[[#This Row],[Charpente bois (NF DTU 31.1)]]="OUI","SO",IF(OR(REFERENCEMENT_FACADE[[#This Row],[FOB (Sous AT/DTA/ATEx)]]="OUI",REFERENCEMENT_FACADE[[#This Row],[FOB (NF DTU 31.4)]]="OUI"),"OUI","SO"))</f>
        <v>SO</v>
      </c>
      <c r="M131" s="54" t="s">
        <v>9</v>
      </c>
      <c r="N131" s="42" t="s">
        <v>9</v>
      </c>
      <c r="O131" s="43" t="s">
        <v>9</v>
      </c>
      <c r="P131" s="43" t="s">
        <v>9</v>
      </c>
      <c r="Q131" s="43" t="s">
        <v>357</v>
      </c>
      <c r="R131" s="43" t="s">
        <v>357</v>
      </c>
      <c r="S131" s="43" t="s">
        <v>10</v>
      </c>
      <c r="T131" s="43" t="s">
        <v>10</v>
      </c>
      <c r="U131" s="43" t="s">
        <v>10</v>
      </c>
      <c r="V131" s="43" t="s">
        <v>10</v>
      </c>
      <c r="W131" s="44" t="s">
        <v>10</v>
      </c>
      <c r="X131" s="45" t="s">
        <v>9</v>
      </c>
      <c r="Y131" s="43" t="s">
        <v>357</v>
      </c>
      <c r="Z131" s="43" t="s">
        <v>357</v>
      </c>
      <c r="AA131" s="43" t="s">
        <v>10</v>
      </c>
      <c r="AB131" s="43" t="s">
        <v>10</v>
      </c>
      <c r="AC131" s="43" t="s">
        <v>10</v>
      </c>
      <c r="AD131" s="43" t="s">
        <v>10</v>
      </c>
      <c r="AE131" s="43" t="s">
        <v>10</v>
      </c>
      <c r="AF131" s="43" t="s">
        <v>10</v>
      </c>
      <c r="AG131" s="44" t="s">
        <v>10</v>
      </c>
      <c r="AH131" s="167" t="s">
        <v>1533</v>
      </c>
      <c r="AI131" s="162"/>
      <c r="AJ131" s="120" t="s">
        <v>1726</v>
      </c>
      <c r="AK131" s="120" t="s">
        <v>1726</v>
      </c>
      <c r="AL131" s="120" t="s">
        <v>1726</v>
      </c>
      <c r="AM131" s="120" t="s">
        <v>1750</v>
      </c>
      <c r="AN131" s="120" t="s">
        <v>1750</v>
      </c>
      <c r="AO131" s="83"/>
      <c r="AP131" s="83"/>
      <c r="AQ131" s="83"/>
      <c r="AR131" s="83"/>
      <c r="AS131" s="83"/>
      <c r="AT131" s="120" t="s">
        <v>1726</v>
      </c>
      <c r="AU131" s="120" t="s">
        <v>1750</v>
      </c>
      <c r="AV131" s="120" t="s">
        <v>1750</v>
      </c>
      <c r="AW131" s="83"/>
      <c r="AX131" s="83"/>
      <c r="AY131" s="83"/>
      <c r="AZ131" s="83"/>
      <c r="BA131" s="83"/>
      <c r="BB131" s="83"/>
      <c r="BC131" s="83"/>
      <c r="BD131" s="84" t="s">
        <v>1408</v>
      </c>
      <c r="BE131" s="42">
        <v>4</v>
      </c>
      <c r="BF131" s="43" t="s">
        <v>328</v>
      </c>
      <c r="BG131" s="43" t="s">
        <v>328</v>
      </c>
      <c r="BH131" s="43" t="s">
        <v>328</v>
      </c>
      <c r="BI131" s="84" t="s">
        <v>721</v>
      </c>
      <c r="BJ131" s="40" t="s">
        <v>1394</v>
      </c>
      <c r="BK131" s="158" t="s">
        <v>682</v>
      </c>
      <c r="BL131" s="42">
        <v>0</v>
      </c>
      <c r="BM131" s="43" t="s">
        <v>136</v>
      </c>
      <c r="BN131" s="43" t="s">
        <v>12</v>
      </c>
      <c r="BO131" s="43" t="s">
        <v>619</v>
      </c>
      <c r="BP131" s="87">
        <v>44377</v>
      </c>
      <c r="BQ131" s="87">
        <v>44942</v>
      </c>
      <c r="BR131" s="87">
        <v>45565</v>
      </c>
      <c r="BS131" s="123">
        <f ca="1">+(REFERENCEMENT_FACADE[[#This Row],[AVIS LIMITE AU / VALIDITE]]&gt;=TODAY())*1</f>
        <v>1</v>
      </c>
      <c r="BT131" s="43" t="s">
        <v>9</v>
      </c>
      <c r="BU131" s="43" t="str">
        <f ca="1">IF(REFERENCEMENT_FACADE[[#This Row],[ -&gt; AT/DTA : Sur liste verte C2p (OUI/NON)
-&gt; ATex (Avis favorable / Avis défavorable)
-&gt; Autre : SO]]&lt;&gt;"",IF(AND(OR(REFERENCEMENT_FACADE[[#This Row],[ -&gt; AT/DTA : Sur liste verte C2p (OUI/NON)
-&gt; ATex (Avis favorable / Avis défavorable)
-&gt; Autre : SO]]="OUI",REFERENCEMENT_FACADE[[#This Row],[ -&gt; AT/DTA : Sur liste verte C2p (OUI/NON)
-&gt; ATex (Avis favorable / Avis défavorable)
-&gt; Autre : SO]]="FAVORABLE",REFERENCEMENT_FACADE[[#This Row],[ -&gt; AT/DTA : Sur liste verte C2p (OUI/NON)
-&gt; ATex (Avis favorable / Avis défavorable)
-&gt; Autre : SO]]="SO
(DTU)",REFERENCEMENT_FACADE[[#This Row],[ -&gt; AT/DTA : Sur liste verte C2p (OUI/NON)
-&gt; ATex (Avis favorable / Avis défavorable)
-&gt; Autre : SO]]="SO 
(RECO -RAGE)",REFERENCEMENT_FACADE[[#This Row],[ -&gt; AT/DTA : Sur liste verte C2p (OUI/NON)
-&gt; ATex (Avis favorable / Avis défavorable)
-&gt; Autre : SO]]="OUI AVEC UN SUIVI DU RETOUR D'EXPERIENCE",
REFERENCEMENT_FACADE[[#This Row],[ -&gt; AT/DTA : Sur liste verte C2p (OUI/NON)
-&gt; ATex (Avis favorable / Avis défavorable)
-&gt; Autre : SO]]="SO 
(RP)"),REFERENCEMENT_FACADE[[#This Row],[VALIDITE]]=1),"TC",IF(REFERENCEMENT_FACADE[[#This Row],[VALIDITE]]=0,"TNC"&amp;CHAR(10)&amp;"(L'évaluation technique n'est plus valide)",IF(REFERENCEMENT_FACADE[[#This Row],[TYPE DE DOCUMENT DE REFERENCE]]="Appréciation Technique de Transition","TNC"&amp;CHAR(10)&amp;"(Les Appréciations Techniques de Transition ne sont pas reconnues en technique courante)",IF(REFERENCEMENT_FACADE[[#This Row],[ -&gt; AT/DTA : Sur liste verte C2p (OUI/NON)
-&gt; ATex (Avis favorable / Avis défavorable)
-&gt; Autre : SO]]="NON (EVALUATION RECENTE)","TNC"&amp;CHAR(10)&amp;"(Non sur liste verte de la C2p à date de référencement / EVALUATION RECENTE)","TNC"&amp;CHAR(10)&amp;"(N'est pas sur liste verte de la C2p à date du référencement)")))))</f>
        <v>TC</v>
      </c>
      <c r="BV131" s="44" t="s">
        <v>864</v>
      </c>
      <c r="BW131" s="42"/>
      <c r="BX131" s="43"/>
      <c r="BY131" s="44"/>
      <c r="BZ131" s="57" t="s">
        <v>656</v>
      </c>
      <c r="CA131" s="134" t="s">
        <v>647</v>
      </c>
      <c r="CB131" s="140" t="s">
        <v>813</v>
      </c>
      <c r="CC131" s="48" t="str">
        <f>IF(OR(REFERENCEMENT_FACADE[[#This Row],[TYPE DE DOCUMENT DE REFERENCE]]="Document Technique d'Application (DTA)",REFERENCEMENT_FACADE[[#This Row],[TYPE DE DOCUMENT DE REFERENCE]]="Avis Technique"),CONCATENATE("https://evaluation.cstb.fr/fr/avis-technique/detail/",SUBSTITUTE(REFERENCEMENT_FACADE[[#This Row],[REF]],"/","-"),"/"),IF(REFERENCEMENT_FACADE[[#This Row],[TYPE DE DOCUMENT DE REFERENCE]]=("Appréciation Technique d'Expérimentation (ATEx cas a)"),CONCATENATE("https://evaluation.cstb.fr/fr/appreciation-technique-expertise-atex/detail/",SUBSTITUTE(REFERENCEMENT_FACADE[[#This Row],[REF]],"_","-"),"/"),CONCATENATE("https://evaluation.cstb.fr/fr/appreciation-technique-transition-att/download/att-",SUBSTITUTE(SUBSTITUTE(REFERENCEMENT_FACADE[[#This Row],[REF]],"/","-"),"_","-"),"/")))</f>
        <v>https://evaluation.cstb.fr/fr/avis-technique/detail/2.2-22-1842_V1/</v>
      </c>
      <c r="CD131" s="48" t="s">
        <v>813</v>
      </c>
      <c r="CE131" s="48" t="str">
        <f>CONCATENATE(IF(REFERENCEMENT_FACADE[[#This Row],[Ancienne version]]=""," ",CONCATENATE(IF(OR(REFERENCEMENT_FACADE[[#This Row],[TYPE DE DOCUMENT DE REFERENCE]]="Avis Technique",REFERENCEMENT_FACADE[[#This Row],[TYPE DE DOCUMENT DE REFERENCE]]="ATEx"),"L'","Le "),REFERENCEMENT_FACADE[[#This Row],[TYPE DE DOCUMENT DE REFERENCE]]," n°",REFERENCEMENT_FACADE[[#This Row],[REF]]," annule et remplace ",IF(OR(REFERENCEMENT_FACADE[[#This Row],[TYPE DE DOCUMENT DE REFERENCE]]="Avis Technique",REFERENCEMENT_FACADE[[#This Row],[TYPE DE DOCUMENT DE REFERENCE]]="ATEx"),"l' ","le "),REFERENCEMENT_FACADE[[#This Row],[TYPE DE DOCUMENT DE REFERENCE]]," n° ",REFERENCEMENT_FACADE[[#This Row],[Ancienne version]])),
IF(AND(REFERENCEMENT_FACADE[[#This Row],[Ancienne version]]&lt;&gt;"",REFERENCEMENT_FACADE[[#This Row],[ -&gt; AT/DTA : Sur liste verte C2p (OUI/NON)
-&gt; ATex (Avis favorable / Avis défavorable)
-&gt; Autre : SO]]="OUI"),CHAR(10),""),
IF(REFERENCEMENT_FACADE[[#This Row],[ -&gt; AT/DTA : Sur liste verte C2p (OUI/NON)
-&gt; ATex (Avis favorable / Avis défavorable)
-&gt; Autre : SO]]="OUI","Sur liste verte de la C2p à la date du référencement",""))</f>
        <v>L'Avis Technique n°2.2/22-1842_V1 annule et remplace l' Avis Technique n°  2/16-1728
Sur liste verte de la C2p à la date du référencement</v>
      </c>
      <c r="CF131" s="48" t="str">
        <f>IF((SUPP_VISE=LISTES!$Q$2),REFERENCEMENT_FACADE[[#This Row],[Charpente bois (NF DTU 31.1)]],
IF((SUPP_VISE=LISTES!$Q$3),REFERENCEMENT_FACADE[[#This Row],[COB (NF DTU 31.2)]],
IF((SUPP_VISE=LISTES!$Q$4),REFERENCEMENT_FACADE[[#This Row],[FOB (NF DTU 31.4)]],
IF((SUPP_VISE=LISTES!$Q$5),REFERENCEMENT_FACADE[[#This Row],[FOB (Sous AT/DTA/ATEx)]],
IF((SUPP_VISE=LISTES!$Q$6),REFERENCEMENT_FACADE[[#This Row],[FOB (NF DTU 31.4 et/ou Sous AT/DTA/Atex)]],
IF((SUPP_VISE=LISTES!$Q$7),REFERENCEMENT_FACADE[[#This Row],[CLT (Sous AT/DTA)]],"ERREUR"))))))</f>
        <v>ERREUR</v>
      </c>
      <c r="CG131" s="48" t="str">
        <f>IF((HAUT_VISEE&lt;=6),IF(OR(MID(SITUA_VISEE,1,1)="a",MID(SITUA_VISEE,1,1)="b",MID(SITUA_VISEE,1,1)="c"),REFERENCEMENT_FACADE[[#This Row],[≤ 6 m (situation a à c)]],REFERENCEMENT_FACADE[[#This Row],[≤ 6 m (situation d)]]),
IF(AND(6&lt;HAUT_VISEE,HAUT_VISEE&lt;=9),IF(OR(MID(SITUA_VISEE,1,1)="a",MID(SITUA_VISEE,1,1)="b",MID(SITUA_VISEE,1,1)="c"),REFERENCEMENT_FACADE[[#This Row],[≤ 9 m (situation a à c)]],REFERENCEMENT_FACADE[[#This Row],[≤ 9 m (situation d)]]),
IF(AND(9&lt;HAUT_VISEE,HAUT_VISEE&lt;=10),IF(OR(MID(SITUA_VISEE,1,1)="a",MID(SITUA_VISEE,1,1)="b",MID(SITUA_VISEE,1,1)="c"),REFERENCEMENT_FACADE[[#This Row],[≤ 10 m (situation a à c)]],REFERENCEMENT_FACADE[[#This Row],[≤ 10 m (situation d)]]),
IF(AND(10&lt;HAUT_VISEE,HAUT_VISEE&lt;=18),IF(OR(MID(SITUA_VISEE,1,1)="a",MID(SITUA_VISEE,1,1)="b",MID(SITUA_VISEE,1,1)="c"),REFERENCEMENT_FACADE[[#This Row],[≤ 15 m (situation a à c)]],REFERENCEMENT_FACADE[[#This Row],[≤ 15 m (situation d)]]),
IF(AND(10&lt;HAUT_VISEE,HAUT_VISEE&lt;=18),IF(OR(MID(SITUA_VISEE,1,1)="a",MID(SITUA_VISEE,1,1)="b",MID(SITUA_VISEE,1,1)="c"),REFERENCEMENT_FACADE[[#This Row],[≤ 18 m (situation a à c)]],REFERENCEMENT_FACADE[[#This Row],[≤ 18 m (situation d)]]),
IF(AND(18&lt;HAUT_VISEE,HAUT_VISEE&lt;=28),IF(OR(MID(SITUA_VISEE,1,1)="a",MID(SITUA_VISEE,1,1)="b",MID(SITUA_VISEE,1,1)="c"),REFERENCEMENT_FACADE[[#This Row],[≤ 28 m (situation a à c)]],REFERENCEMENT_FACADE[[#This Row],[≤ 28 m (situation d)]]),
IF(AND(28&lt;HAUT_VISEE,HAUT_VISEE&lt;=34),IF(OR(MID(SITUA_VISEE,1,1)="a",MID(SITUA_VISEE,1,1)="b",MID(SITUA_VISEE,1,1)="c"),REFERENCEMENT_FACADE[[#This Row],[≤ 34 m (situation a à c)]],REFERENCEMENT_FACADE[[#This Row],[≤ 34 m (situation d)]]),
IF(AND(34&lt;HAUT_VISEE,HAUT_VISEE&lt;=36),IF(OR(MID(SITUA_VISEE,1,1)="a",MID(SITUA_VISEE,1,1)="b",MID(SITUA_VISEE,1,1)="c"),REFERENCEMENT_FACADE[[#This Row],[≤ 36 m (situation a à c)]],REFERENCEMENT_FACADE[[#This Row],[≤ 36 m (situation d)]]),
IF(AND(36&lt;HAUT_VISEE,HAUT_VISEE&lt;=40),IF(OR(MID(SITUA_VISEE,1,1)="a",MID(SITUA_VISEE,1,1)="b",MID(SITUA_VISEE,1,1)="c"),REFERENCEMENT_FACADE[[#This Row],[≤ 40 m (situation a à c)]],REFERENCEMENT_FACADE[[#This Row],[≤ 40 m (situation d)]]),
IF(AND(40&lt;HAUT_VISEE,HAUT_VISEE&lt;=50),IF(OR(MID(SITUA_VISEE,1,1)="a",MID(SITUA_VISEE,1,1)="b",MID(SITUA_VISEE,1,1)="c"),REFERENCEMENT_FACADE[[#This Row],[≤ 50 m (situation a à c)]],REFERENCEMENT_FACADE[[#This Row],[≤ 50 m (situation d)]]),"ERREUR"))))))))))</f>
        <v>OUI</v>
      </c>
      <c r="CH131" s="48">
        <f>IF(MID(SITUA_VISEE,1,1)="d",
IF(MID(REFERENCEMENT_FACADE[[#This Row],[≤ 50 m (situation d)]],1,3)="OUI",50,IF(MID(REFERENCEMENT_FACADE[[#This Row],[≤ 40 m (situation d)]],1,3)="OUI",40,IF(MID(REFERENCEMENT_FACADE[[#This Row],[≤ 36 m (situation d)]],1,3)="OUI",36,IF(MID(REFERENCEMENT_FACADE[[#This Row],[≤ 34 m (situation d)]],1,3)="OUI",34,IF(MID(REFERENCEMENT_FACADE[[#This Row],[≤ 28 m (situation d)]],1,3)="OUI",28,IF(MID(REFERENCEMENT_FACADE[[#This Row],[≤ 18 m (situation d)]],1,3)="OUI",18,IF(MID(REFERENCEMENT_FACADE[[#This Row],[≤ 15 m (situation d)]],1,3)="OUI",15,IF(MID(REFERENCEMENT_FACADE[[#This Row],[≤ 10 m (situation d)]],1,3)="OUI",10,IF(MID(REFERENCEMENT_FACADE[[#This Row],[≤ 9 m (situation d)]],1,3)="OUI",9,IF(MID(REFERENCEMENT_FACADE[[#This Row],[≤ 6 m (situation d)]],1,3)="OUI",6,"")))))))))),
IF(MID(REFERENCEMENT_FACADE[[#This Row],[≤ 50 m (situation a à c)]],1,3)="OUI",50,IF(MID(REFERENCEMENT_FACADE[[#This Row],[≤ 40 m (situation a à c)]],1,3)="OUI",40,IF(MID(REFERENCEMENT_FACADE[[#This Row],[≤ 36 m (situation a à c)]],1,3)="OUI",36,IF(MID(REFERENCEMENT_FACADE[[#This Row],[≤ 34 m (situation a à c)]],1,3)="OUI",34,IF(MID(REFERENCEMENT_FACADE[[#This Row],[≤ 28 m (situation a à c)]],1,3)="OUI",28,IF(MID(REFERENCEMENT_FACADE[[#This Row],[≤ 18 m (situation a à c)]],1,3)="OUI",18,IF(MID(REFERENCEMENT_FACADE[[#This Row],[≤ 15 m (situation a à c)]],1,3)="OUI",15,IF(MID(REFERENCEMENT_FACADE[[#This Row],[≤ 10 m (situation a à c)]],1,3)="OUI",10,IF(MID(REFERENCEMENT_FACADE[[#This Row],[≤ 9 m (situation a à c)]],1,3)="OUI",9,IF(MID(REFERENCEMENT_FACADE[[#This Row],[≤ 6 m (situation a à c)]],1,3)="OUI",6,"")))))))))))</f>
        <v>18</v>
      </c>
      <c r="CI131" s="48" t="str">
        <f>IF(RECH_CATEGORIE=TRUE,IF((CATEG_VISEE=LISTES!$O$2),REFERENCEMENT_FACADE[[#This Row],[I]],
IF((CATEG_VISEE=LISTES!$O$3),REFERENCEMENT_FACADE[[#This Row],[II]],
IF((CATEG_VISEE=LISTES!$O$4),REFERENCEMENT_FACADE[[#This Row],[III]],
IF((CATEG_VISEE=LISTES!$O$5),REFERENCEMENT_FACADE[[#This Row],[IV]],"ERREUR")))),
REFERENCEMENT_FACADE[[#This Row],[I]]&amp;CHAR(10)&amp;REFERENCEMENT_FACADE[[#This Row],[II]]&amp;CHAR(10)&amp;REFERENCEMENT_FACADE[[#This Row],[III]]&amp;CHAR(10)&amp;REFERENCEMENT_FACADE[[#This Row],[IV]])</f>
        <v>4
4**
4**
4**</v>
      </c>
      <c r="CJ131" s="48" t="str">
        <f>IF(RECH_CATEGORIE=TRUE,IF(OR(REFERENCEMENT_FACADE[[#This Row],[I]]="NC",REFERENCEMENT_FACADE[[#This Row],[II]]="NC",REFERENCEMENT_FACADE[[#This Row],[III]]="NC",REFERENCEMENT_FACADE[[#This Row],[IV]]="NC"),"ERREUR",IF(MID(ZONE_SIS_VISEE,1,1)&lt;=MID(REFERENCEMENT_FACADE[[#This Row],[IV]],1,1),REFERENCEMENT_FACADE[[#Headers],[IV]],IF(MID(ZONE_SIS_VISEE,1,1)&lt;=MID(REFERENCEMENT_FACADE[[#This Row],[III]],1,1),REFERENCEMENT_FACADE[[#Headers],[III]],IF(MID(ZONE_SIS_VISEE,1,1)&lt;=MID(REFERENCEMENT_FACADE[[#This Row],[II]],1,1),REFERENCEMENT_FACADE[[#Headers],[II]],IF(MID(ZONE_SIS_VISEE,1,1)&lt;=MID(REFERENCEMENT_FACADE[[#This Row],[I]],1,1),REFERENCEMENT_FACADE[[#Headers],[I]],""))))),
REFERENCEMENT_FACADE[[#Headers],[I]]&amp;CHAR(10)&amp;REFERENCEMENT_FACADE[[#Headers],[II]]&amp;CHAR(10)&amp;REFERENCEMENT_FACADE[[#Headers],[III]]&amp;CHAR(10)&amp;REFERENCEMENT_FACADE[[#Headers],[IV]])</f>
        <v>I
II
III
IV</v>
      </c>
      <c r="CK131" s="48" t="str">
        <f>CONCATENATE(IF(MID(REFERENCEMENT_FACADE[[#This Row],[Charpente bois (NF DTU 31.1)]],1,3)="oui",LISTES!$Q$2,""),IF(AND(MID(REFERENCEMENT_FACADE[[#This Row],[COB (NF DTU 31.2)]],1,3)="oui",MID(REFERENCEMENT_FACADE[[#This Row],[Charpente bois (NF DTU 31.1)]],1,3)="oui")," / ",""),IF(MID(REFERENCEMENT_FACADE[[#This Row],[COB (NF DTU 31.2)]],1,3)="oui",LISTES!$Q$3,""),IF(OR(AND(MID(REFERENCEMENT_FACADE[[#This Row],[COB (NF DTU 31.2)]],1,3)="oui",MID(REFERENCEMENT_FACADE[[#This Row],[FOB (NF DTU 31.4)]],1,3)="oui"),AND(MID(REFERENCEMENT_FACADE[[#This Row],[COB (NF DTU 31.2)]],1,3)="oui",MID(REFERENCEMENT_FACADE[[#This Row],[CLT (Sous AT/DTA)]],1,3)="oui"))," / ",""),IF(MID(REFERENCEMENT_FACADE[[#This Row],[FOB (NF DTU 31.4)]],1,3)="oui",LISTES!$Q$4,""),IF(AND(MID(REFERENCEMENT_FACADE[[#This Row],[CLT (Sous AT/DTA)]],1,3)="oui",MID(REFERENCEMENT_FACADE[[#This Row],[FOB (NF DTU 31.4)]],1,3)="oui")," / ",""),IF(MID(REFERENCEMENT_FACADE[[#This Row],[CLT (Sous AT/DTA)]],1,3)="oui",LISTES!$Q$7,IF(MID(REFERENCEMENT_FACADE[[#This Row],[FOB (Sous AT/DTA/ATEx)]],1,3)="oui",LISTES!$Q$5,"")))</f>
        <v>COB (NF DTU 31.2) / CLT (Sous AT/DTA)</v>
      </c>
      <c r="CL131" s="48" t="str">
        <f>IF(AND(RECH_HAUTEUR=TRUE,HAUT_VISEE&lt;&gt;"",SITUA_VISEE&lt;&gt;""),IF(MID(SITUA_VISEE,1,1)="d",
IF(MID(REFERENCEMENT_FACADE[[#This Row],[≤ 50 m (situation d)]],1,3)="OUI","≤ 50 m",IF(MID(REFERENCEMENT_FACADE[[#This Row],[≤ 40 m (situation d)]],1,3)="OUI","≤ 40 m",IF(MID(REFERENCEMENT_FACADE[[#This Row],[≤ 36 m (situation d)]],1,3)="OUI","≤ 36 m",IF(MID(REFERENCEMENT_FACADE[[#This Row],[≤ 34 m (situation d)]],1,3)="OUI","≤ 34 m",IF(MID(REFERENCEMENT_FACADE[[#This Row],[≤ 28 m (situation d)]],1,3)="OUI","≤ 28 m",IF(MID(REFERENCEMENT_FACADE[[#This Row],[≤ 18 m (situation d)]],1,3)="OUI","≤ 18 m",IF(MID(REFERENCEMENT_FACADE[[#This Row],[≤ 15 m (situation d)]],1,3)="OUI","≤ 15 m",IF(MID(REFERENCEMENT_FACADE[[#This Row],[≤ 10 m (situation d)]],1,3)="OUI","≤ 10 m",IF(MID(REFERENCEMENT_FACADE[[#This Row],[≤ 9 m (situation d)]],1,3)="OUI","≤ 9 m",IF(MID(REFERENCEMENT_FACADE[[#This Row],[≤ 6 m (situation d)]],1,3)="OUI","≤ 6 m","")))))))))),
IF(MID(REFERENCEMENT_FACADE[[#This Row],[≤ 50 m (situation a à c)]],1,3)="OUI","≤ 50 m",IF(MID(REFERENCEMENT_FACADE[[#This Row],[≤ 40 m (situation a à c)]],1,3)="OUI","≤ 40 m",IF(MID(REFERENCEMENT_FACADE[[#This Row],[≤ 36 m (situation a à c)]],1,3)="OUI","≤ 36 m",IF(MID(REFERENCEMENT_FACADE[[#This Row],[≤ 34 m (situation a à c)]],1,3)="OUI","≤ 34 m",IF(MID(REFERENCEMENT_FACADE[[#This Row],[≤ 28 m (situation a à c)]],1,3)="OUI","≤ 28 m",IF(MID(REFERENCEMENT_FACADE[[#This Row],[≤ 18 m (situation a à c)]],1,3)="OUI","≤ 18 m",IF(MID(REFERENCEMENT_FACADE[[#This Row],[≤ 15 m (situation a à c)]],1,3)="OUI","≤ 15 m",IF(MID(REFERENCEMENT_FACADE[[#This Row],[≤ 10 m (situation a à c)]],1,3)="OUI","≤ 10 m",IF(MID(REFERENCEMENT_FACADE[[#This Row],[≤ 9 m (situation a à c)]],1,3)="OUI","≤ 9 m",IF(MID(REFERENCEMENT_FACADE[[#This Row],[≤ 6 m (situation a à c)]],1,3)="OUI","≤ 6 m",""))))))))))),
CONCATENATE(IF(MID(REFERENCEMENT_FACADE[[#This Row],[≤ 50 m (situation a à c)]],1,3)="OUI","(Situation a à c) h≤ 50 m"&amp;CHAR(10),IF(MID(REFERENCEMENT_FACADE[[#This Row],[≤ 40 m (situation a à c)]],1,3)="OUI","(Situation a à c) h≤ 40 m"&amp;CHAR(10),IF(MID(REFERENCEMENT_FACADE[[#This Row],[≤ 36 m (situation a à c)]],1,3)="OUI","(Situation a à c) h≤ 36 m"&amp;CHAR(10),IF(MID(REFERENCEMENT_FACADE[[#This Row],[≤ 34 m (situation a à c)]],1,3)="OUI","(Situation a à c) h≤ 34 m"&amp;CHAR(10),IF(MID(REFERENCEMENT_FACADE[[#This Row],[≤ 28 m (situation a à c)]],1,3)="OUI","(Situation a à c) h≤ 28 m"&amp;CHAR(10),IF(MID(REFERENCEMENT_FACADE[[#This Row],[≤ 18 m (situation a à c)]],1,3)="OUI","(Situation a à c) h≤ 18 m"&amp;CHAR(10),IF(MID(REFERENCEMENT_FACADE[[#This Row],[≤ 15 m (situation a à c)]],1,3)="OUI","(Situation a à c) h≤ 15 m"&amp;CHAR(10),IF(MID(REFERENCEMENT_FACADE[[#This Row],[≤ 10 m (situation a à c)]],1,3)="OUI","(Situation a à c) h≤ 10 m"&amp;CHAR(10),IF(MID(REFERENCEMENT_FACADE[[#This Row],[≤ 9 m (situation a à c)]],1,3)="OUI","(Situation a à c) h≤ 9 m"&amp;CHAR(10),IF(MID(REFERENCEMENT_FACADE[[#This Row],[≤ 6 m (situation a à c)]],1,3)="OUI","(Situation a à c) h≤ 6 m"&amp;CHAR(10),"")))))))))),IF(MID(REFERENCEMENT_FACADE[[#This Row],[≤ 50 m (situation d)]],1,3)="OUI","(Situation d) h≤ 50 m",IF(MID(REFERENCEMENT_FACADE[[#This Row],[≤ 40 m (situation d)]],1,3)="OUI","(Situation d) h≤ 40 m",IF(MID(REFERENCEMENT_FACADE[[#This Row],[≤ 36 m (situation d)]],1,3)="OUI","(Situation d) h≤ 36 m",IF(MID(REFERENCEMENT_FACADE[[#This Row],[≤ 34 m (situation d)]],1,3)="OUI","(Situation d) h≤ 34 m",IF(MID(REFERENCEMENT_FACADE[[#This Row],[≤ 28 m (situation d)]],1,3)="OUI","(Situation d) h≤ 28 m",IF(MID(REFERENCEMENT_FACADE[[#This Row],[≤ 18 m (situation d)]],1,3)="OUI","(Situation d) h≤ 18 m",IF(MID(REFERENCEMENT_FACADE[[#This Row],[≤ 15 m (situation d)]],1,3)="OUI","(Situation d) h≤ 15 m",IF(MID(REFERENCEMENT_FACADE[[#This Row],[≤ 10 m (situation d)]],1,3)="OUI","(Situation d) h≤ 10 m",IF(MID(REFERENCEMENT_FACADE[[#This Row],[≤ 9 m (situation d)]],1,3)="OUI","(Situation d) h≤ 9 m",IF(MID(REFERENCEMENT_FACADE[[#This Row],[≤ 6 m (situation d)]],1,3)="OUI","(Situation d) h≤ 6 m",""))))))))))))</f>
        <v>(Situation a à c) h≤ 18 m
(Situation d) h≤ 10 m</v>
      </c>
      <c r="CM131" s="48" t="str">
        <f>IF(OR(RECH_HAUTEUR=FALSE,HAUT_VISEE="",SITUA_VISEE=""),REFERENCEMENT_FACADE[[#This Row],[Cas où rien n''est sélectionné en hauteur]],
IF((HAUT_VISEE&lt;=6),IF(OR(MID(SITUA_VISEE,1,1)="a",MID(SITUA_VISEE,1,1)="b",MID(SITUA_VISEE,1,1)="c"),REFERENCEMENT_FACADE[[#This Row],[≤ 6 m (a à c)]],REFERENCEMENT_FACADE[[#This Row],[≤ 6 m (d)]]),
IF(AND(6&lt;HAUT_VISEE,HAUT_VISEE&lt;=9),IF(OR(MID(SITUA_VISEE,1,1)="a",MID(SITUA_VISEE,1,1)="b",MID(SITUA_VISEE,1,1)="c"),REFERENCEMENT_FACADE[[#This Row],[≤ 9 m (a à c)]],REFERENCEMENT_FACADE[[#This Row],[≤ 9 m (d)]]),
IF(AND(9&lt;HAUT_VISEE,HAUT_VISEE&lt;=10),IF(OR(MID(SITUA_VISEE,1,1)="a",MID(SITUA_VISEE,1,1)="b",MID(SITUA_VISEE,1,1)="c"),REFERENCEMENT_FACADE[[#This Row],[≤ 10 m (a à c)]],REFERENCEMENT_FACADE[[#This Row],[≤ 10 m (d)]]),
IF(AND(10&lt;HAUT_VISEE,HAUT_VISEE&lt;=18),IF(OR(MID(SITUA_VISEE,1,1)="a",MID(SITUA_VISEE,1,1)="b",MID(SITUA_VISEE,1,1)="c"),REFERENCEMENT_FACADE[[#This Row],[≤ 18 m (a à c)]],REFERENCEMENT_FACADE[[#This Row],[≤ 18 m (d)]]),
IF(AND(18&lt;HAUT_VISEE,HAUT_VISEE&lt;=28),IF(OR(MID(SITUA_VISEE,1,1)="a",MID(SITUA_VISEE,1,1)="b",MID(SITUA_VISEE,1,1)="c"),REFERENCEMENT_FACADE[[#This Row],[≤ 28 m (a à c)]],REFERENCEMENT_FACADE[[#This Row],[≤ 28 m (d)]]),
IF(AND(28&lt;HAUT_VISEE,HAUT_VISEE&lt;=34),IF(OR(MID(SITUA_VISEE,1,1)="a",MID(SITUA_VISEE,1,1)="b",MID(SITUA_VISEE,1,1)="c"),REFERENCEMENT_FACADE[[#This Row],[≤ 34 m (a à c)]],REFERENCEMENT_FACADE[[#This Row],[≤ 34 m (d)]]),
IF(AND(34&lt;HAUT_VISEE,HAUT_VISEE&lt;=36),IF(OR(MID(SITUA_VISEE,1,1)="a",MID(SITUA_VISEE,1,1)="b",MID(SITUA_VISEE,1,1)="c"),REFERENCEMENT_FACADE[[#This Row],[≤ 36 m (a à c)]],REFERENCEMENT_FACADE[[#This Row],[≤ 36 m (d)]]),
IF(AND(36&lt;HAUT_VISEE,HAUT_VISEE&lt;=40),IF(OR(MID(SITUA_VISEE,1,1)="a",MID(SITUA_VISEE,1,1)="b",MID(SITUA_VISEE,1,1)="c"),REFERENCEMENT_FACADE[[#This Row],[≤ 40 m (a à c)]],REFERENCEMENT_FACADE[[#This Row],[≤ 40 m (d)]]),
IF(AND(40&lt;HAUT_VISEE,HAUT_VISEE&lt;=50),IF(OR(MID(SITUA_VISEE,1,1)="a",MID(SITUA_VISEE,1,1)="b",MID(SITUA_VISEE,1,1)="c"),REFERENCEMENT_FACADE[[#This Row],[≤ 50 m (a à c)]],REFERENCEMENT_FACADE[[#This Row],[≤ 50 m (d)]])))))))))))</f>
        <v>Nb : Le critère de recherche par hauteur n'étant pas coché ou les données (hauteur ou situation) n'étant pas saisies, l'utilisateur est alerté qu'il peut exister des limites de hauteurs et des dispositions particulières données dans le référentiel technique du procédé qui ne sont pas affichées. 
Le logiciel peut les faire apparaitre, pour ce faire : 
 - la case de recherche en fonction de la hauteur doit être cochée ;
 - les données de hauteur ET de situation du bâtiment doivent être saisies.</v>
      </c>
      <c r="CN131" s="117">
        <f ca="1">REFERENCEMENT_FACADE[[#This Row],[VALIDITE]]</f>
        <v>1</v>
      </c>
      <c r="CO131" s="48">
        <f>IF(RECH_SUPPORT=TRUE,IF(MID(REFERENCEMENT_FACADE[[#This Row],[Colonne support visé]],1,3)="OUI",1,IF(OR(MID(REFERENCEMENT_FACADE[[#This Row],[Colonne support visé]],1,3)="non",MID(REFERENCEMENT_FACADE[[#This Row],[Colonne support visé]],1,2)="SO"),0,0)),1)</f>
        <v>1</v>
      </c>
      <c r="CP131" s="48">
        <f>IF(RECH_HAUTEUR=FALSE,1,IF(AND(MID(REFERENCEMENT_FACADE[[#This Row],[Colonne situation visé]],1,3)="oui",HAUT_VISEE&lt;=REFERENCEMENT_FACADE[[#This Row],[LIMITATION DE HAUTEUR DE FACADE]],HAUT_VISEE&lt;&gt;"",SITUA_VISEE&lt;&gt;""),1,IF(MID(REFERENCEMENT_FACADE[[#This Row],[Colonne situation visé]],1,3)="non",0,"ERREUR")))</f>
        <v>1</v>
      </c>
      <c r="CQ131" s="48">
        <f>IF(RECH_CATEGORIE=FALSE,1,IF(REFERENCEMENT_FACADE[[#This Row],[Colonne catégorie visée]]="ERREUR",0,IF(AND(RECH_CATEGORIE=TRUE,MATCH(VALUE(LEFT(REFERENCEMENT_FACADE[[#This Row],[Colonne zone visée]],1)),LISTE_ZONE_SISMIQUE,0)&gt;=MATCH(ZONE_SIS_VISEE,LISTE_ZONE_SISMIQUE,0),MATCH(REFERENCEMENT_FACADE[[#This Row],[Colonne catégorie visée]],LISTE_CATEGORIE_BATIMENT,0)&gt;=MATCH(CATEG_VISEE,LISTE_CATEGORIE_BATIMENT,0)),1,0)))</f>
        <v>1</v>
      </c>
      <c r="CR131" s="48">
        <f ca="1">IF(REFERENCEMENT_FACADE[[#This Row],[Eligibilité procédé]]&lt;&gt;0,COUNTIF(REFERENCEMENT_FACADE[Eligibilité procédé],"&lt;="&amp;REFERENCEMENT_FACADE[[#This Row],[Eligibilité procédé]])-COUNTIF(REFERENCEMENT_FACADE[Eligibilité procédé],"=0"),ROWS(REFERENCEMENT_FACADE[Ordre]))</f>
        <v>107</v>
      </c>
      <c r="CS131" s="48">
        <f ca="1">IF(COUNTIF((REFERENCEMENT_FACADE[[#This Row],[Validité]:[zone de simicité]]),"&lt;&gt;"&amp;"")=SUM(REFERENCEMENT_FACADE[[#This Row],[Validité]:[zone de simicité]]),ROW(REFERENCEMENT_FACADE[[#This Row],[zone de simicité]]),"")</f>
        <v>131</v>
      </c>
      <c r="CT131" s="48" t="str">
        <f>CONCATENATE(REFERENCEMENT_FACADE[[#This Row],[TYPE DE DOCUMENT DE REFERENCE]]," ",REFERENCEMENT_FACADE[[#This Row],[REF]]," du procédé ",REFERENCEMENT_FACADE[[#This Row],[NOM COMMERCIAL DU PROCEDE]]," : vise la pose sur : ",IF(MID(REFERENCEMENT_FACADE[[#This Row],[COB (NF DTU 31.2)]],1,3)="OUI","COB (NF DTU 31.2) ; ",""),IF(MID(REFERENCEMENT_FACADE[[#This Row],[CLT (Sous AT/DTA)]],1,3)="OUI","CLT (Sous AT/DTA)) ; ",""),IF(MID(REFERENCEMENT_FACADE[[#This Row],[FOB (NF DTU 31.4)]],1,3)="OUI","FOB (NF DTU 31.4) ; ",""),IF(MID(REFERENCEMENT_FACADE[[#This Row],[FOB (Sous AT/DTA/ATEx)]],1,3)="OUI","FOB (Sous AT/DTA/ATEx) ; ",""),"pour une hauteur max de ",REFERENCEMENT_FACADE[[#This Row],[LIMITATION DE HAUTEUR DE FACADE]],"m")</f>
        <v>Avis Technique 2.2/22-1842_V1 du procédé Argelite sur support bois : vise la pose sur : COB (NF DTU 31.2) ; CLT (Sous AT/DTA)) ; pour une hauteur max de 18m</v>
      </c>
    </row>
    <row r="132" spans="1:98" s="5" customFormat="1" ht="216" x14ac:dyDescent="0.3">
      <c r="A132" s="141">
        <v>45049</v>
      </c>
      <c r="B132" s="79" t="s">
        <v>120</v>
      </c>
      <c r="C132" s="126" t="s">
        <v>1584</v>
      </c>
      <c r="D132" s="43" t="s">
        <v>107</v>
      </c>
      <c r="E132" s="43" t="s">
        <v>1680</v>
      </c>
      <c r="F132" s="43" t="s">
        <v>620</v>
      </c>
      <c r="G132" s="44" t="s">
        <v>1468</v>
      </c>
      <c r="H132" s="52" t="s">
        <v>27</v>
      </c>
      <c r="I132" s="53" t="s">
        <v>9</v>
      </c>
      <c r="J132" s="39" t="s">
        <v>10</v>
      </c>
      <c r="K132" s="39" t="s">
        <v>10</v>
      </c>
      <c r="L132" s="68" t="str">
        <f>IF(REFERENCEMENT_FACADE[[#This Row],[Charpente bois (NF DTU 31.1)]]="OUI","SO",IF(OR(REFERENCEMENT_FACADE[[#This Row],[FOB (Sous AT/DTA/ATEx)]]="OUI",REFERENCEMENT_FACADE[[#This Row],[FOB (NF DTU 31.4)]]="OUI"),"OUI","SO"))</f>
        <v>SO</v>
      </c>
      <c r="M132" s="54" t="s">
        <v>9</v>
      </c>
      <c r="N132" s="42" t="s">
        <v>9</v>
      </c>
      <c r="O132" s="43" t="s">
        <v>9</v>
      </c>
      <c r="P132" s="43" t="s">
        <v>9</v>
      </c>
      <c r="Q132" s="43" t="s">
        <v>357</v>
      </c>
      <c r="R132" s="43" t="s">
        <v>357</v>
      </c>
      <c r="S132" s="43" t="s">
        <v>10</v>
      </c>
      <c r="T132" s="43" t="s">
        <v>10</v>
      </c>
      <c r="U132" s="43" t="s">
        <v>10</v>
      </c>
      <c r="V132" s="43" t="s">
        <v>10</v>
      </c>
      <c r="W132" s="44" t="s">
        <v>10</v>
      </c>
      <c r="X132" s="45" t="s">
        <v>9</v>
      </c>
      <c r="Y132" s="43" t="s">
        <v>357</v>
      </c>
      <c r="Z132" s="43" t="s">
        <v>357</v>
      </c>
      <c r="AA132" s="43" t="s">
        <v>10</v>
      </c>
      <c r="AB132" s="43" t="s">
        <v>10</v>
      </c>
      <c r="AC132" s="43" t="s">
        <v>10</v>
      </c>
      <c r="AD132" s="43" t="s">
        <v>10</v>
      </c>
      <c r="AE132" s="43" t="s">
        <v>10</v>
      </c>
      <c r="AF132" s="43" t="s">
        <v>10</v>
      </c>
      <c r="AG132" s="44" t="s">
        <v>10</v>
      </c>
      <c r="AH132" s="167" t="s">
        <v>717</v>
      </c>
      <c r="AI132" s="162"/>
      <c r="AJ132" s="120" t="s">
        <v>1715</v>
      </c>
      <c r="AK132" s="120" t="s">
        <v>1715</v>
      </c>
      <c r="AL132" s="120" t="s">
        <v>1715</v>
      </c>
      <c r="AM132" s="120" t="s">
        <v>1750</v>
      </c>
      <c r="AN132" s="120" t="s">
        <v>1750</v>
      </c>
      <c r="AO132" s="41"/>
      <c r="AP132" s="41"/>
      <c r="AQ132" s="41"/>
      <c r="AR132" s="41"/>
      <c r="AS132" s="41"/>
      <c r="AT132" s="120" t="s">
        <v>1715</v>
      </c>
      <c r="AU132" s="120" t="s">
        <v>1750</v>
      </c>
      <c r="AV132" s="120" t="s">
        <v>1750</v>
      </c>
      <c r="AW132" s="83"/>
      <c r="AX132" s="83"/>
      <c r="AY132" s="83"/>
      <c r="AZ132" s="83"/>
      <c r="BA132" s="83"/>
      <c r="BB132" s="83"/>
      <c r="BC132" s="83"/>
      <c r="BD132" s="84" t="s">
        <v>1408</v>
      </c>
      <c r="BE132" s="42">
        <v>4</v>
      </c>
      <c r="BF132" s="43" t="s">
        <v>328</v>
      </c>
      <c r="BG132" s="43" t="s">
        <v>331</v>
      </c>
      <c r="BH132" s="43" t="s">
        <v>331</v>
      </c>
      <c r="BI132" s="84" t="s">
        <v>720</v>
      </c>
      <c r="BJ132" s="40" t="s">
        <v>1394</v>
      </c>
      <c r="BK132" s="158" t="s">
        <v>952</v>
      </c>
      <c r="BL132" s="42">
        <v>0</v>
      </c>
      <c r="BM132" s="44" t="s">
        <v>136</v>
      </c>
      <c r="BN132" s="43" t="s">
        <v>12</v>
      </c>
      <c r="BO132" s="43" t="s">
        <v>621</v>
      </c>
      <c r="BP132" s="87"/>
      <c r="BQ132" s="87">
        <v>44942</v>
      </c>
      <c r="BR132" s="87">
        <v>46112</v>
      </c>
      <c r="BS132" s="123">
        <f ca="1">+(REFERENCEMENT_FACADE[[#This Row],[AVIS LIMITE AU / VALIDITE]]&gt;=TODAY())*1</f>
        <v>1</v>
      </c>
      <c r="BT132" s="43" t="s">
        <v>9</v>
      </c>
      <c r="BU132" s="43" t="str">
        <f ca="1">IF(REFERENCEMENT_FACADE[[#This Row],[ -&gt; AT/DTA : Sur liste verte C2p (OUI/NON)
-&gt; ATex (Avis favorable / Avis défavorable)
-&gt; Autre : SO]]&lt;&gt;"",IF(AND(OR(REFERENCEMENT_FACADE[[#This Row],[ -&gt; AT/DTA : Sur liste verte C2p (OUI/NON)
-&gt; ATex (Avis favorable / Avis défavorable)
-&gt; Autre : SO]]="OUI",REFERENCEMENT_FACADE[[#This Row],[ -&gt; AT/DTA : Sur liste verte C2p (OUI/NON)
-&gt; ATex (Avis favorable / Avis défavorable)
-&gt; Autre : SO]]="FAVORABLE",REFERENCEMENT_FACADE[[#This Row],[ -&gt; AT/DTA : Sur liste verte C2p (OUI/NON)
-&gt; ATex (Avis favorable / Avis défavorable)
-&gt; Autre : SO]]="SO
(DTU)",REFERENCEMENT_FACADE[[#This Row],[ -&gt; AT/DTA : Sur liste verte C2p (OUI/NON)
-&gt; ATex (Avis favorable / Avis défavorable)
-&gt; Autre : SO]]="SO 
(RECO -RAGE)",REFERENCEMENT_FACADE[[#This Row],[ -&gt; AT/DTA : Sur liste verte C2p (OUI/NON)
-&gt; ATex (Avis favorable / Avis défavorable)
-&gt; Autre : SO]]="OUI AVEC UN SUIVI DU RETOUR D'EXPERIENCE",
REFERENCEMENT_FACADE[[#This Row],[ -&gt; AT/DTA : Sur liste verte C2p (OUI/NON)
-&gt; ATex (Avis favorable / Avis défavorable)
-&gt; Autre : SO]]="SO 
(RP)"),REFERENCEMENT_FACADE[[#This Row],[VALIDITE]]=1),"TC",IF(REFERENCEMENT_FACADE[[#This Row],[VALIDITE]]=0,"TNC"&amp;CHAR(10)&amp;"(L'évaluation technique n'est plus valide)",IF(REFERENCEMENT_FACADE[[#This Row],[TYPE DE DOCUMENT DE REFERENCE]]="Appréciation Technique de Transition","TNC"&amp;CHAR(10)&amp;"(Les Appréciations Techniques de Transition ne sont pas reconnues en technique courante)",IF(REFERENCEMENT_FACADE[[#This Row],[ -&gt; AT/DTA : Sur liste verte C2p (OUI/NON)
-&gt; ATex (Avis favorable / Avis défavorable)
-&gt; Autre : SO]]="NON (EVALUATION RECENTE)","TNC"&amp;CHAR(10)&amp;"(Non sur liste verte de la C2p à date de référencement / EVALUATION RECENTE)","TNC"&amp;CHAR(10)&amp;"(N'est pas sur liste verte de la C2p à date du référencement)")))))</f>
        <v>TC</v>
      </c>
      <c r="BV132" s="44" t="s">
        <v>863</v>
      </c>
      <c r="BW132" s="42"/>
      <c r="BX132" s="43"/>
      <c r="BY132" s="44"/>
      <c r="BZ132" s="57" t="s">
        <v>656</v>
      </c>
      <c r="CA132" s="134" t="s">
        <v>648</v>
      </c>
      <c r="CB132" s="140" t="s">
        <v>812</v>
      </c>
      <c r="CC132" s="48" t="str">
        <f>IF(OR(REFERENCEMENT_FACADE[[#This Row],[TYPE DE DOCUMENT DE REFERENCE]]="Document Technique d'Application (DTA)",REFERENCEMENT_FACADE[[#This Row],[TYPE DE DOCUMENT DE REFERENCE]]="Avis Technique"),CONCATENATE("https://evaluation.cstb.fr/fr/avis-technique/detail/",SUBSTITUTE(REFERENCEMENT_FACADE[[#This Row],[REF]],"/","-"),"/"),IF(REFERENCEMENT_FACADE[[#This Row],[TYPE DE DOCUMENT DE REFERENCE]]=("Appréciation Technique d'Expérimentation (ATEx cas a)"),CONCATENATE("https://evaluation.cstb.fr/fr/appreciation-technique-expertise-atex/detail/",SUBSTITUTE(REFERENCEMENT_FACADE[[#This Row],[REF]],"_","-"),"/"),CONCATENATE("https://evaluation.cstb.fr/fr/appreciation-technique-transition-att/download/att-",SUBSTITUTE(SUBSTITUTE(REFERENCEMENT_FACADE[[#This Row],[REF]],"/","-"),"_","-"),"/")))</f>
        <v>https://evaluation.cstb.fr/fr/avis-technique/detail/2.2-22-1841_V1/</v>
      </c>
      <c r="CD132" s="48" t="s">
        <v>812</v>
      </c>
      <c r="CE132" s="48" t="str">
        <f>CONCATENATE(IF(REFERENCEMENT_FACADE[[#This Row],[Ancienne version]]=""," ",CONCATENATE(IF(OR(REFERENCEMENT_FACADE[[#This Row],[TYPE DE DOCUMENT DE REFERENCE]]="Avis Technique",REFERENCEMENT_FACADE[[#This Row],[TYPE DE DOCUMENT DE REFERENCE]]="ATEx"),"L'","Le "),REFERENCEMENT_FACADE[[#This Row],[TYPE DE DOCUMENT DE REFERENCE]]," n°",REFERENCEMENT_FACADE[[#This Row],[REF]]," annule et remplace ",IF(OR(REFERENCEMENT_FACADE[[#This Row],[TYPE DE DOCUMENT DE REFERENCE]]="Avis Technique",REFERENCEMENT_FACADE[[#This Row],[TYPE DE DOCUMENT DE REFERENCE]]="ATEx"),"l' ","le "),REFERENCEMENT_FACADE[[#This Row],[TYPE DE DOCUMENT DE REFERENCE]]," n° ",REFERENCEMENT_FACADE[[#This Row],[Ancienne version]])),
IF(AND(REFERENCEMENT_FACADE[[#This Row],[Ancienne version]]&lt;&gt;"",REFERENCEMENT_FACADE[[#This Row],[ -&gt; AT/DTA : Sur liste verte C2p (OUI/NON)
-&gt; ATex (Avis favorable / Avis défavorable)
-&gt; Autre : SO]]="OUI"),CHAR(10),""),
IF(REFERENCEMENT_FACADE[[#This Row],[ -&gt; AT/DTA : Sur liste verte C2p (OUI/NON)
-&gt; ATex (Avis favorable / Avis défavorable)
-&gt; Autre : SO]]="OUI","Sur liste verte de la C2p à la date du référencement",""))</f>
        <v>L'Avis Technique n°2.2/22-1841_V1 annule et remplace l' Avis Technique n°  2/14-1629_V1
Sur liste verte de la C2p à la date du référencement</v>
      </c>
      <c r="CF132" s="48" t="str">
        <f>IF((SUPP_VISE=LISTES!$Q$2),REFERENCEMENT_FACADE[[#This Row],[Charpente bois (NF DTU 31.1)]],
IF((SUPP_VISE=LISTES!$Q$3),REFERENCEMENT_FACADE[[#This Row],[COB (NF DTU 31.2)]],
IF((SUPP_VISE=LISTES!$Q$4),REFERENCEMENT_FACADE[[#This Row],[FOB (NF DTU 31.4)]],
IF((SUPP_VISE=LISTES!$Q$5),REFERENCEMENT_FACADE[[#This Row],[FOB (Sous AT/DTA/ATEx)]],
IF((SUPP_VISE=LISTES!$Q$6),REFERENCEMENT_FACADE[[#This Row],[FOB (NF DTU 31.4 et/ou Sous AT/DTA/Atex)]],
IF((SUPP_VISE=LISTES!$Q$7),REFERENCEMENT_FACADE[[#This Row],[CLT (Sous AT/DTA)]],"ERREUR"))))))</f>
        <v>ERREUR</v>
      </c>
      <c r="CG132" s="48" t="str">
        <f>IF((HAUT_VISEE&lt;=6),IF(OR(MID(SITUA_VISEE,1,1)="a",MID(SITUA_VISEE,1,1)="b",MID(SITUA_VISEE,1,1)="c"),REFERENCEMENT_FACADE[[#This Row],[≤ 6 m (situation a à c)]],REFERENCEMENT_FACADE[[#This Row],[≤ 6 m (situation d)]]),
IF(AND(6&lt;HAUT_VISEE,HAUT_VISEE&lt;=9),IF(OR(MID(SITUA_VISEE,1,1)="a",MID(SITUA_VISEE,1,1)="b",MID(SITUA_VISEE,1,1)="c"),REFERENCEMENT_FACADE[[#This Row],[≤ 9 m (situation a à c)]],REFERENCEMENT_FACADE[[#This Row],[≤ 9 m (situation d)]]),
IF(AND(9&lt;HAUT_VISEE,HAUT_VISEE&lt;=10),IF(OR(MID(SITUA_VISEE,1,1)="a",MID(SITUA_VISEE,1,1)="b",MID(SITUA_VISEE,1,1)="c"),REFERENCEMENT_FACADE[[#This Row],[≤ 10 m (situation a à c)]],REFERENCEMENT_FACADE[[#This Row],[≤ 10 m (situation d)]]),
IF(AND(10&lt;HAUT_VISEE,HAUT_VISEE&lt;=18),IF(OR(MID(SITUA_VISEE,1,1)="a",MID(SITUA_VISEE,1,1)="b",MID(SITUA_VISEE,1,1)="c"),REFERENCEMENT_FACADE[[#This Row],[≤ 15 m (situation a à c)]],REFERENCEMENT_FACADE[[#This Row],[≤ 15 m (situation d)]]),
IF(AND(10&lt;HAUT_VISEE,HAUT_VISEE&lt;=18),IF(OR(MID(SITUA_VISEE,1,1)="a",MID(SITUA_VISEE,1,1)="b",MID(SITUA_VISEE,1,1)="c"),REFERENCEMENT_FACADE[[#This Row],[≤ 18 m (situation a à c)]],REFERENCEMENT_FACADE[[#This Row],[≤ 18 m (situation d)]]),
IF(AND(18&lt;HAUT_VISEE,HAUT_VISEE&lt;=28),IF(OR(MID(SITUA_VISEE,1,1)="a",MID(SITUA_VISEE,1,1)="b",MID(SITUA_VISEE,1,1)="c"),REFERENCEMENT_FACADE[[#This Row],[≤ 28 m (situation a à c)]],REFERENCEMENT_FACADE[[#This Row],[≤ 28 m (situation d)]]),
IF(AND(28&lt;HAUT_VISEE,HAUT_VISEE&lt;=34),IF(OR(MID(SITUA_VISEE,1,1)="a",MID(SITUA_VISEE,1,1)="b",MID(SITUA_VISEE,1,1)="c"),REFERENCEMENT_FACADE[[#This Row],[≤ 34 m (situation a à c)]],REFERENCEMENT_FACADE[[#This Row],[≤ 34 m (situation d)]]),
IF(AND(34&lt;HAUT_VISEE,HAUT_VISEE&lt;=36),IF(OR(MID(SITUA_VISEE,1,1)="a",MID(SITUA_VISEE,1,1)="b",MID(SITUA_VISEE,1,1)="c"),REFERENCEMENT_FACADE[[#This Row],[≤ 36 m (situation a à c)]],REFERENCEMENT_FACADE[[#This Row],[≤ 36 m (situation d)]]),
IF(AND(36&lt;HAUT_VISEE,HAUT_VISEE&lt;=40),IF(OR(MID(SITUA_VISEE,1,1)="a",MID(SITUA_VISEE,1,1)="b",MID(SITUA_VISEE,1,1)="c"),REFERENCEMENT_FACADE[[#This Row],[≤ 40 m (situation a à c)]],REFERENCEMENT_FACADE[[#This Row],[≤ 40 m (situation d)]]),
IF(AND(40&lt;HAUT_VISEE,HAUT_VISEE&lt;=50),IF(OR(MID(SITUA_VISEE,1,1)="a",MID(SITUA_VISEE,1,1)="b",MID(SITUA_VISEE,1,1)="c"),REFERENCEMENT_FACADE[[#This Row],[≤ 50 m (situation a à c)]],REFERENCEMENT_FACADE[[#This Row],[≤ 50 m (situation d)]]),"ERREUR"))))))))))</f>
        <v>OUI</v>
      </c>
      <c r="CH132" s="48">
        <f>IF(MID(SITUA_VISEE,1,1)="d",
IF(MID(REFERENCEMENT_FACADE[[#This Row],[≤ 50 m (situation d)]],1,3)="OUI",50,IF(MID(REFERENCEMENT_FACADE[[#This Row],[≤ 40 m (situation d)]],1,3)="OUI",40,IF(MID(REFERENCEMENT_FACADE[[#This Row],[≤ 36 m (situation d)]],1,3)="OUI",36,IF(MID(REFERENCEMENT_FACADE[[#This Row],[≤ 34 m (situation d)]],1,3)="OUI",34,IF(MID(REFERENCEMENT_FACADE[[#This Row],[≤ 28 m (situation d)]],1,3)="OUI",28,IF(MID(REFERENCEMENT_FACADE[[#This Row],[≤ 18 m (situation d)]],1,3)="OUI",18,IF(MID(REFERENCEMENT_FACADE[[#This Row],[≤ 15 m (situation d)]],1,3)="OUI",15,IF(MID(REFERENCEMENT_FACADE[[#This Row],[≤ 10 m (situation d)]],1,3)="OUI",10,IF(MID(REFERENCEMENT_FACADE[[#This Row],[≤ 9 m (situation d)]],1,3)="OUI",9,IF(MID(REFERENCEMENT_FACADE[[#This Row],[≤ 6 m (situation d)]],1,3)="OUI",6,"")))))))))),
IF(MID(REFERENCEMENT_FACADE[[#This Row],[≤ 50 m (situation a à c)]],1,3)="OUI",50,IF(MID(REFERENCEMENT_FACADE[[#This Row],[≤ 40 m (situation a à c)]],1,3)="OUI",40,IF(MID(REFERENCEMENT_FACADE[[#This Row],[≤ 36 m (situation a à c)]],1,3)="OUI",36,IF(MID(REFERENCEMENT_FACADE[[#This Row],[≤ 34 m (situation a à c)]],1,3)="OUI",34,IF(MID(REFERENCEMENT_FACADE[[#This Row],[≤ 28 m (situation a à c)]],1,3)="OUI",28,IF(MID(REFERENCEMENT_FACADE[[#This Row],[≤ 18 m (situation a à c)]],1,3)="OUI",18,IF(MID(REFERENCEMENT_FACADE[[#This Row],[≤ 15 m (situation a à c)]],1,3)="OUI",15,IF(MID(REFERENCEMENT_FACADE[[#This Row],[≤ 10 m (situation a à c)]],1,3)="OUI",10,IF(MID(REFERENCEMENT_FACADE[[#This Row],[≤ 9 m (situation a à c)]],1,3)="OUI",9,IF(MID(REFERENCEMENT_FACADE[[#This Row],[≤ 6 m (situation a à c)]],1,3)="OUI",6,"")))))))))))</f>
        <v>18</v>
      </c>
      <c r="CI132" s="48" t="str">
        <f>IF(RECH_CATEGORIE=TRUE,IF((CATEG_VISEE=LISTES!$O$2),REFERENCEMENT_FACADE[[#This Row],[I]],
IF((CATEG_VISEE=LISTES!$O$3),REFERENCEMENT_FACADE[[#This Row],[II]],
IF((CATEG_VISEE=LISTES!$O$4),REFERENCEMENT_FACADE[[#This Row],[III]],
IF((CATEG_VISEE=LISTES!$O$5),REFERENCEMENT_FACADE[[#This Row],[IV]],"ERREUR")))),
REFERENCEMENT_FACADE[[#This Row],[I]]&amp;CHAR(10)&amp;REFERENCEMENT_FACADE[[#This Row],[II]]&amp;CHAR(10)&amp;REFERENCEMENT_FACADE[[#This Row],[III]]&amp;CHAR(10)&amp;REFERENCEMENT_FACADE[[#This Row],[IV]])</f>
        <v>4
4**
3**
3**</v>
      </c>
      <c r="CJ132" s="48" t="str">
        <f>IF(RECH_CATEGORIE=TRUE,IF(OR(REFERENCEMENT_FACADE[[#This Row],[I]]="NC",REFERENCEMENT_FACADE[[#This Row],[II]]="NC",REFERENCEMENT_FACADE[[#This Row],[III]]="NC",REFERENCEMENT_FACADE[[#This Row],[IV]]="NC"),"ERREUR",IF(MID(ZONE_SIS_VISEE,1,1)&lt;=MID(REFERENCEMENT_FACADE[[#This Row],[IV]],1,1),REFERENCEMENT_FACADE[[#Headers],[IV]],IF(MID(ZONE_SIS_VISEE,1,1)&lt;=MID(REFERENCEMENT_FACADE[[#This Row],[III]],1,1),REFERENCEMENT_FACADE[[#Headers],[III]],IF(MID(ZONE_SIS_VISEE,1,1)&lt;=MID(REFERENCEMENT_FACADE[[#This Row],[II]],1,1),REFERENCEMENT_FACADE[[#Headers],[II]],IF(MID(ZONE_SIS_VISEE,1,1)&lt;=MID(REFERENCEMENT_FACADE[[#This Row],[I]],1,1),REFERENCEMENT_FACADE[[#Headers],[I]],""))))),
REFERENCEMENT_FACADE[[#Headers],[I]]&amp;CHAR(10)&amp;REFERENCEMENT_FACADE[[#Headers],[II]]&amp;CHAR(10)&amp;REFERENCEMENT_FACADE[[#Headers],[III]]&amp;CHAR(10)&amp;REFERENCEMENT_FACADE[[#Headers],[IV]])</f>
        <v>I
II
III
IV</v>
      </c>
      <c r="CK132" s="48" t="str">
        <f>CONCATENATE(IF(MID(REFERENCEMENT_FACADE[[#This Row],[Charpente bois (NF DTU 31.1)]],1,3)="oui",LISTES!$Q$2,""),IF(AND(MID(REFERENCEMENT_FACADE[[#This Row],[COB (NF DTU 31.2)]],1,3)="oui",MID(REFERENCEMENT_FACADE[[#This Row],[Charpente bois (NF DTU 31.1)]],1,3)="oui")," / ",""),IF(MID(REFERENCEMENT_FACADE[[#This Row],[COB (NF DTU 31.2)]],1,3)="oui",LISTES!$Q$3,""),IF(OR(AND(MID(REFERENCEMENT_FACADE[[#This Row],[COB (NF DTU 31.2)]],1,3)="oui",MID(REFERENCEMENT_FACADE[[#This Row],[FOB (NF DTU 31.4)]],1,3)="oui"),AND(MID(REFERENCEMENT_FACADE[[#This Row],[COB (NF DTU 31.2)]],1,3)="oui",MID(REFERENCEMENT_FACADE[[#This Row],[CLT (Sous AT/DTA)]],1,3)="oui"))," / ",""),IF(MID(REFERENCEMENT_FACADE[[#This Row],[FOB (NF DTU 31.4)]],1,3)="oui",LISTES!$Q$4,""),IF(AND(MID(REFERENCEMENT_FACADE[[#This Row],[CLT (Sous AT/DTA)]],1,3)="oui",MID(REFERENCEMENT_FACADE[[#This Row],[FOB (NF DTU 31.4)]],1,3)="oui")," / ",""),IF(MID(REFERENCEMENT_FACADE[[#This Row],[CLT (Sous AT/DTA)]],1,3)="oui",LISTES!$Q$7,IF(MID(REFERENCEMENT_FACADE[[#This Row],[FOB (Sous AT/DTA/ATEx)]],1,3)="oui",LISTES!$Q$5,"")))</f>
        <v>COB (NF DTU 31.2) / CLT (Sous AT/DTA)</v>
      </c>
      <c r="CL132" s="48" t="str">
        <f>IF(AND(RECH_HAUTEUR=TRUE,HAUT_VISEE&lt;&gt;"",SITUA_VISEE&lt;&gt;""),IF(MID(SITUA_VISEE,1,1)="d",
IF(MID(REFERENCEMENT_FACADE[[#This Row],[≤ 50 m (situation d)]],1,3)="OUI","≤ 50 m",IF(MID(REFERENCEMENT_FACADE[[#This Row],[≤ 40 m (situation d)]],1,3)="OUI","≤ 40 m",IF(MID(REFERENCEMENT_FACADE[[#This Row],[≤ 36 m (situation d)]],1,3)="OUI","≤ 36 m",IF(MID(REFERENCEMENT_FACADE[[#This Row],[≤ 34 m (situation d)]],1,3)="OUI","≤ 34 m",IF(MID(REFERENCEMENT_FACADE[[#This Row],[≤ 28 m (situation d)]],1,3)="OUI","≤ 28 m",IF(MID(REFERENCEMENT_FACADE[[#This Row],[≤ 18 m (situation d)]],1,3)="OUI","≤ 18 m",IF(MID(REFERENCEMENT_FACADE[[#This Row],[≤ 15 m (situation d)]],1,3)="OUI","≤ 15 m",IF(MID(REFERENCEMENT_FACADE[[#This Row],[≤ 10 m (situation d)]],1,3)="OUI","≤ 10 m",IF(MID(REFERENCEMENT_FACADE[[#This Row],[≤ 9 m (situation d)]],1,3)="OUI","≤ 9 m",IF(MID(REFERENCEMENT_FACADE[[#This Row],[≤ 6 m (situation d)]],1,3)="OUI","≤ 6 m","")))))))))),
IF(MID(REFERENCEMENT_FACADE[[#This Row],[≤ 50 m (situation a à c)]],1,3)="OUI","≤ 50 m",IF(MID(REFERENCEMENT_FACADE[[#This Row],[≤ 40 m (situation a à c)]],1,3)="OUI","≤ 40 m",IF(MID(REFERENCEMENT_FACADE[[#This Row],[≤ 36 m (situation a à c)]],1,3)="OUI","≤ 36 m",IF(MID(REFERENCEMENT_FACADE[[#This Row],[≤ 34 m (situation a à c)]],1,3)="OUI","≤ 34 m",IF(MID(REFERENCEMENT_FACADE[[#This Row],[≤ 28 m (situation a à c)]],1,3)="OUI","≤ 28 m",IF(MID(REFERENCEMENT_FACADE[[#This Row],[≤ 18 m (situation a à c)]],1,3)="OUI","≤ 18 m",IF(MID(REFERENCEMENT_FACADE[[#This Row],[≤ 15 m (situation a à c)]],1,3)="OUI","≤ 15 m",IF(MID(REFERENCEMENT_FACADE[[#This Row],[≤ 10 m (situation a à c)]],1,3)="OUI","≤ 10 m",IF(MID(REFERENCEMENT_FACADE[[#This Row],[≤ 9 m (situation a à c)]],1,3)="OUI","≤ 9 m",IF(MID(REFERENCEMENT_FACADE[[#This Row],[≤ 6 m (situation a à c)]],1,3)="OUI","≤ 6 m",""))))))))))),
CONCATENATE(IF(MID(REFERENCEMENT_FACADE[[#This Row],[≤ 50 m (situation a à c)]],1,3)="OUI","(Situation a à c) h≤ 50 m"&amp;CHAR(10),IF(MID(REFERENCEMENT_FACADE[[#This Row],[≤ 40 m (situation a à c)]],1,3)="OUI","(Situation a à c) h≤ 40 m"&amp;CHAR(10),IF(MID(REFERENCEMENT_FACADE[[#This Row],[≤ 36 m (situation a à c)]],1,3)="OUI","(Situation a à c) h≤ 36 m"&amp;CHAR(10),IF(MID(REFERENCEMENT_FACADE[[#This Row],[≤ 34 m (situation a à c)]],1,3)="OUI","(Situation a à c) h≤ 34 m"&amp;CHAR(10),IF(MID(REFERENCEMENT_FACADE[[#This Row],[≤ 28 m (situation a à c)]],1,3)="OUI","(Situation a à c) h≤ 28 m"&amp;CHAR(10),IF(MID(REFERENCEMENT_FACADE[[#This Row],[≤ 18 m (situation a à c)]],1,3)="OUI","(Situation a à c) h≤ 18 m"&amp;CHAR(10),IF(MID(REFERENCEMENT_FACADE[[#This Row],[≤ 15 m (situation a à c)]],1,3)="OUI","(Situation a à c) h≤ 15 m"&amp;CHAR(10),IF(MID(REFERENCEMENT_FACADE[[#This Row],[≤ 10 m (situation a à c)]],1,3)="OUI","(Situation a à c) h≤ 10 m"&amp;CHAR(10),IF(MID(REFERENCEMENT_FACADE[[#This Row],[≤ 9 m (situation a à c)]],1,3)="OUI","(Situation a à c) h≤ 9 m"&amp;CHAR(10),IF(MID(REFERENCEMENT_FACADE[[#This Row],[≤ 6 m (situation a à c)]],1,3)="OUI","(Situation a à c) h≤ 6 m"&amp;CHAR(10),"")))))))))),IF(MID(REFERENCEMENT_FACADE[[#This Row],[≤ 50 m (situation d)]],1,3)="OUI","(Situation d) h≤ 50 m",IF(MID(REFERENCEMENT_FACADE[[#This Row],[≤ 40 m (situation d)]],1,3)="OUI","(Situation d) h≤ 40 m",IF(MID(REFERENCEMENT_FACADE[[#This Row],[≤ 36 m (situation d)]],1,3)="OUI","(Situation d) h≤ 36 m",IF(MID(REFERENCEMENT_FACADE[[#This Row],[≤ 34 m (situation d)]],1,3)="OUI","(Situation d) h≤ 34 m",IF(MID(REFERENCEMENT_FACADE[[#This Row],[≤ 28 m (situation d)]],1,3)="OUI","(Situation d) h≤ 28 m",IF(MID(REFERENCEMENT_FACADE[[#This Row],[≤ 18 m (situation d)]],1,3)="OUI","(Situation d) h≤ 18 m",IF(MID(REFERENCEMENT_FACADE[[#This Row],[≤ 15 m (situation d)]],1,3)="OUI","(Situation d) h≤ 15 m",IF(MID(REFERENCEMENT_FACADE[[#This Row],[≤ 10 m (situation d)]],1,3)="OUI","(Situation d) h≤ 10 m",IF(MID(REFERENCEMENT_FACADE[[#This Row],[≤ 9 m (situation d)]],1,3)="OUI","(Situation d) h≤ 9 m",IF(MID(REFERENCEMENT_FACADE[[#This Row],[≤ 6 m (situation d)]],1,3)="OUI","(Situation d) h≤ 6 m",""))))))))))))</f>
        <v>(Situation a à c) h≤ 18 m
(Situation d) h≤ 10 m</v>
      </c>
      <c r="CM132" s="48" t="str">
        <f>IF(OR(RECH_HAUTEUR=FALSE,HAUT_VISEE="",SITUA_VISEE=""),REFERENCEMENT_FACADE[[#This Row],[Cas où rien n''est sélectionné en hauteur]],
IF((HAUT_VISEE&lt;=6),IF(OR(MID(SITUA_VISEE,1,1)="a",MID(SITUA_VISEE,1,1)="b",MID(SITUA_VISEE,1,1)="c"),REFERENCEMENT_FACADE[[#This Row],[≤ 6 m (a à c)]],REFERENCEMENT_FACADE[[#This Row],[≤ 6 m (d)]]),
IF(AND(6&lt;HAUT_VISEE,HAUT_VISEE&lt;=9),IF(OR(MID(SITUA_VISEE,1,1)="a",MID(SITUA_VISEE,1,1)="b",MID(SITUA_VISEE,1,1)="c"),REFERENCEMENT_FACADE[[#This Row],[≤ 9 m (a à c)]],REFERENCEMENT_FACADE[[#This Row],[≤ 9 m (d)]]),
IF(AND(9&lt;HAUT_VISEE,HAUT_VISEE&lt;=10),IF(OR(MID(SITUA_VISEE,1,1)="a",MID(SITUA_VISEE,1,1)="b",MID(SITUA_VISEE,1,1)="c"),REFERENCEMENT_FACADE[[#This Row],[≤ 10 m (a à c)]],REFERENCEMENT_FACADE[[#This Row],[≤ 10 m (d)]]),
IF(AND(10&lt;HAUT_VISEE,HAUT_VISEE&lt;=18),IF(OR(MID(SITUA_VISEE,1,1)="a",MID(SITUA_VISEE,1,1)="b",MID(SITUA_VISEE,1,1)="c"),REFERENCEMENT_FACADE[[#This Row],[≤ 18 m (a à c)]],REFERENCEMENT_FACADE[[#This Row],[≤ 18 m (d)]]),
IF(AND(18&lt;HAUT_VISEE,HAUT_VISEE&lt;=28),IF(OR(MID(SITUA_VISEE,1,1)="a",MID(SITUA_VISEE,1,1)="b",MID(SITUA_VISEE,1,1)="c"),REFERENCEMENT_FACADE[[#This Row],[≤ 28 m (a à c)]],REFERENCEMENT_FACADE[[#This Row],[≤ 28 m (d)]]),
IF(AND(28&lt;HAUT_VISEE,HAUT_VISEE&lt;=34),IF(OR(MID(SITUA_VISEE,1,1)="a",MID(SITUA_VISEE,1,1)="b",MID(SITUA_VISEE,1,1)="c"),REFERENCEMENT_FACADE[[#This Row],[≤ 34 m (a à c)]],REFERENCEMENT_FACADE[[#This Row],[≤ 34 m (d)]]),
IF(AND(34&lt;HAUT_VISEE,HAUT_VISEE&lt;=36),IF(OR(MID(SITUA_VISEE,1,1)="a",MID(SITUA_VISEE,1,1)="b",MID(SITUA_VISEE,1,1)="c"),REFERENCEMENT_FACADE[[#This Row],[≤ 36 m (a à c)]],REFERENCEMENT_FACADE[[#This Row],[≤ 36 m (d)]]),
IF(AND(36&lt;HAUT_VISEE,HAUT_VISEE&lt;=40),IF(OR(MID(SITUA_VISEE,1,1)="a",MID(SITUA_VISEE,1,1)="b",MID(SITUA_VISEE,1,1)="c"),REFERENCEMENT_FACADE[[#This Row],[≤ 40 m (a à c)]],REFERENCEMENT_FACADE[[#This Row],[≤ 40 m (d)]]),
IF(AND(40&lt;HAUT_VISEE,HAUT_VISEE&lt;=50),IF(OR(MID(SITUA_VISEE,1,1)="a",MID(SITUA_VISEE,1,1)="b",MID(SITUA_VISEE,1,1)="c"),REFERENCEMENT_FACADE[[#This Row],[≤ 50 m (a à c)]],REFERENCEMENT_FACADE[[#This Row],[≤ 50 m (d)]])))))))))))</f>
        <v>Nb : Le critère de recherche par hauteur n'étant pas coché ou les données (hauteur ou situation) n'étant pas saisies, l'utilisateur est alerté qu'il peut exister des limites de hauteurs et des dispositions particulières données dans le référentiel technique du procédé qui ne sont pas affichées. 
Le logiciel peut les faire apparaitre, pour ce faire : 
 - la case de recherche en fonction de la hauteur doit être cochée ;
 - les données de hauteur ET de situation du bâtiment doivent être saisies.</v>
      </c>
      <c r="CN132" s="117">
        <f ca="1">REFERENCEMENT_FACADE[[#This Row],[VALIDITE]]</f>
        <v>1</v>
      </c>
      <c r="CO132" s="48">
        <f>IF(RECH_SUPPORT=TRUE,IF(MID(REFERENCEMENT_FACADE[[#This Row],[Colonne support visé]],1,3)="OUI",1,IF(OR(MID(REFERENCEMENT_FACADE[[#This Row],[Colonne support visé]],1,3)="non",MID(REFERENCEMENT_FACADE[[#This Row],[Colonne support visé]],1,2)="SO"),0,0)),1)</f>
        <v>1</v>
      </c>
      <c r="CP132" s="48">
        <f>IF(RECH_HAUTEUR=FALSE,1,IF(AND(MID(REFERENCEMENT_FACADE[[#This Row],[Colonne situation visé]],1,3)="oui",HAUT_VISEE&lt;=REFERENCEMENT_FACADE[[#This Row],[LIMITATION DE HAUTEUR DE FACADE]],HAUT_VISEE&lt;&gt;"",SITUA_VISEE&lt;&gt;""),1,IF(MID(REFERENCEMENT_FACADE[[#This Row],[Colonne situation visé]],1,3)="non",0,"ERREUR")))</f>
        <v>1</v>
      </c>
      <c r="CQ132" s="48">
        <f>IF(RECH_CATEGORIE=FALSE,1,IF(REFERENCEMENT_FACADE[[#This Row],[Colonne catégorie visée]]="ERREUR",0,IF(AND(RECH_CATEGORIE=TRUE,MATCH(VALUE(LEFT(REFERENCEMENT_FACADE[[#This Row],[Colonne zone visée]],1)),LISTE_ZONE_SISMIQUE,0)&gt;=MATCH(ZONE_SIS_VISEE,LISTE_ZONE_SISMIQUE,0),MATCH(REFERENCEMENT_FACADE[[#This Row],[Colonne catégorie visée]],LISTE_CATEGORIE_BATIMENT,0)&gt;=MATCH(CATEG_VISEE,LISTE_CATEGORIE_BATIMENT,0)),1,0)))</f>
        <v>1</v>
      </c>
      <c r="CR132" s="48">
        <f ca="1">IF(REFERENCEMENT_FACADE[[#This Row],[Eligibilité procédé]]&lt;&gt;0,COUNTIF(REFERENCEMENT_FACADE[Eligibilité procédé],"&lt;="&amp;REFERENCEMENT_FACADE[[#This Row],[Eligibilité procédé]])-COUNTIF(REFERENCEMENT_FACADE[Eligibilité procédé],"=0"),ROWS(REFERENCEMENT_FACADE[Ordre]))</f>
        <v>108</v>
      </c>
      <c r="CS132" s="48">
        <f ca="1">IF(COUNTIF((REFERENCEMENT_FACADE[[#This Row],[Validité]:[zone de simicité]]),"&lt;&gt;"&amp;"")=SUM(REFERENCEMENT_FACADE[[#This Row],[Validité]:[zone de simicité]]),ROW(REFERENCEMENT_FACADE[[#This Row],[zone de simicité]]),"")</f>
        <v>132</v>
      </c>
      <c r="CT132" s="48" t="str">
        <f>CONCATENATE(REFERENCEMENT_FACADE[[#This Row],[TYPE DE DOCUMENT DE REFERENCE]]," ",REFERENCEMENT_FACADE[[#This Row],[REF]]," du procédé ",REFERENCEMENT_FACADE[[#This Row],[NOM COMMERCIAL DU PROCEDE]]," : vise la pose sur : ",IF(MID(REFERENCEMENT_FACADE[[#This Row],[COB (NF DTU 31.2)]],1,3)="OUI","COB (NF DTU 31.2) ; ",""),IF(MID(REFERENCEMENT_FACADE[[#This Row],[CLT (Sous AT/DTA)]],1,3)="OUI","CLT (Sous AT/DTA)) ; ",""),IF(MID(REFERENCEMENT_FACADE[[#This Row],[FOB (NF DTU 31.4)]],1,3)="OUI","FOB (NF DTU 31.4) ; ",""),IF(MID(REFERENCEMENT_FACADE[[#This Row],[FOB (Sous AT/DTA/ATEx)]],1,3)="OUI","FOB (Sous AT/DTA/ATEx) ; ",""),"pour une hauteur max de ",REFERENCEMENT_FACADE[[#This Row],[LIMITATION DE HAUTEUR DE FACADE]],"m")</f>
        <v>Avis Technique 2.2/22-1841_V1 du procédé ArGeTon sur support COB/CLT : vise la pose sur : COB (NF DTU 31.2) ; CLT (Sous AT/DTA)) ; pour une hauteur max de 18m</v>
      </c>
    </row>
    <row r="133" spans="1:98" s="5" customFormat="1" ht="216" x14ac:dyDescent="0.3">
      <c r="A133" s="141">
        <v>45049</v>
      </c>
      <c r="B133" s="43" t="s">
        <v>120</v>
      </c>
      <c r="C133" s="126" t="s">
        <v>1584</v>
      </c>
      <c r="D133" s="43" t="s">
        <v>107</v>
      </c>
      <c r="E133" s="43" t="s">
        <v>1680</v>
      </c>
      <c r="F133" s="43" t="s">
        <v>610</v>
      </c>
      <c r="G133" s="44" t="s">
        <v>26</v>
      </c>
      <c r="H133" s="52" t="s">
        <v>27</v>
      </c>
      <c r="I133" s="53" t="s">
        <v>9</v>
      </c>
      <c r="J133" s="39" t="s">
        <v>10</v>
      </c>
      <c r="K133" s="39" t="s">
        <v>10</v>
      </c>
      <c r="L133" s="68" t="str">
        <f>IF(REFERENCEMENT_FACADE[[#This Row],[Charpente bois (NF DTU 31.1)]]="OUI","SO",IF(OR(REFERENCEMENT_FACADE[[#This Row],[FOB (Sous AT/DTA/ATEx)]]="OUI",REFERENCEMENT_FACADE[[#This Row],[FOB (NF DTU 31.4)]]="OUI"),"OUI","SO"))</f>
        <v>SO</v>
      </c>
      <c r="M133" s="54" t="s">
        <v>9</v>
      </c>
      <c r="N133" s="42" t="s">
        <v>9</v>
      </c>
      <c r="O133" s="43" t="s">
        <v>9</v>
      </c>
      <c r="P133" s="43" t="s">
        <v>9</v>
      </c>
      <c r="Q133" s="43" t="s">
        <v>357</v>
      </c>
      <c r="R133" s="43" t="s">
        <v>357</v>
      </c>
      <c r="S133" s="43" t="s">
        <v>10</v>
      </c>
      <c r="T133" s="43" t="s">
        <v>10</v>
      </c>
      <c r="U133" s="43" t="s">
        <v>10</v>
      </c>
      <c r="V133" s="43" t="s">
        <v>10</v>
      </c>
      <c r="W133" s="44" t="s">
        <v>10</v>
      </c>
      <c r="X133" s="45" t="s">
        <v>9</v>
      </c>
      <c r="Y133" s="43" t="s">
        <v>357</v>
      </c>
      <c r="Z133" s="43" t="s">
        <v>357</v>
      </c>
      <c r="AA133" s="43" t="s">
        <v>10</v>
      </c>
      <c r="AB133" s="43" t="s">
        <v>10</v>
      </c>
      <c r="AC133" s="43" t="s">
        <v>10</v>
      </c>
      <c r="AD133" s="43" t="s">
        <v>10</v>
      </c>
      <c r="AE133" s="43" t="s">
        <v>10</v>
      </c>
      <c r="AF133" s="43" t="s">
        <v>10</v>
      </c>
      <c r="AG133" s="44" t="s">
        <v>10</v>
      </c>
      <c r="AH133" s="163" t="s">
        <v>709</v>
      </c>
      <c r="AI133" s="164"/>
      <c r="AJ133" s="120" t="s">
        <v>1726</v>
      </c>
      <c r="AK133" s="120" t="s">
        <v>1726</v>
      </c>
      <c r="AL133" s="120" t="s">
        <v>1726</v>
      </c>
      <c r="AM133" s="120" t="s">
        <v>1749</v>
      </c>
      <c r="AN133" s="120" t="s">
        <v>1749</v>
      </c>
      <c r="AO133" s="83"/>
      <c r="AP133" s="83"/>
      <c r="AQ133" s="83"/>
      <c r="AR133" s="83"/>
      <c r="AS133" s="83"/>
      <c r="AT133" s="120" t="s">
        <v>1726</v>
      </c>
      <c r="AU133" s="120" t="s">
        <v>1749</v>
      </c>
      <c r="AV133" s="120" t="s">
        <v>1749</v>
      </c>
      <c r="AW133" s="41"/>
      <c r="AX133" s="41"/>
      <c r="AY133" s="41"/>
      <c r="AZ133" s="41"/>
      <c r="BA133" s="41"/>
      <c r="BB133" s="41"/>
      <c r="BC133" s="41"/>
      <c r="BD133" s="84" t="s">
        <v>1408</v>
      </c>
      <c r="BE133" s="42">
        <v>4</v>
      </c>
      <c r="BF133" s="43" t="s">
        <v>328</v>
      </c>
      <c r="BG133" s="43" t="s">
        <v>328</v>
      </c>
      <c r="BH133" s="43" t="s">
        <v>328</v>
      </c>
      <c r="BI133" s="84" t="s">
        <v>708</v>
      </c>
      <c r="BJ133" s="40" t="s">
        <v>1394</v>
      </c>
      <c r="BK133" s="158" t="s">
        <v>691</v>
      </c>
      <c r="BL133" s="42">
        <v>0</v>
      </c>
      <c r="BM133" s="43" t="s">
        <v>26</v>
      </c>
      <c r="BN133" s="43" t="s">
        <v>12</v>
      </c>
      <c r="BO133" s="43" t="s">
        <v>611</v>
      </c>
      <c r="BP133" s="87">
        <v>44459</v>
      </c>
      <c r="BQ133" s="87">
        <v>44956</v>
      </c>
      <c r="BR133" s="87">
        <v>47118</v>
      </c>
      <c r="BS133" s="123">
        <f ca="1">+(REFERENCEMENT_FACADE[[#This Row],[AVIS LIMITE AU / VALIDITE]]&gt;=TODAY())*1</f>
        <v>1</v>
      </c>
      <c r="BT133" s="43" t="s">
        <v>9</v>
      </c>
      <c r="BU133" s="43" t="str">
        <f ca="1">IF(REFERENCEMENT_FACADE[[#This Row],[ -&gt; AT/DTA : Sur liste verte C2p (OUI/NON)
-&gt; ATex (Avis favorable / Avis défavorable)
-&gt; Autre : SO]]&lt;&gt;"",IF(AND(OR(REFERENCEMENT_FACADE[[#This Row],[ -&gt; AT/DTA : Sur liste verte C2p (OUI/NON)
-&gt; ATex (Avis favorable / Avis défavorable)
-&gt; Autre : SO]]="OUI",REFERENCEMENT_FACADE[[#This Row],[ -&gt; AT/DTA : Sur liste verte C2p (OUI/NON)
-&gt; ATex (Avis favorable / Avis défavorable)
-&gt; Autre : SO]]="FAVORABLE",REFERENCEMENT_FACADE[[#This Row],[ -&gt; AT/DTA : Sur liste verte C2p (OUI/NON)
-&gt; ATex (Avis favorable / Avis défavorable)
-&gt; Autre : SO]]="SO
(DTU)",REFERENCEMENT_FACADE[[#This Row],[ -&gt; AT/DTA : Sur liste verte C2p (OUI/NON)
-&gt; ATex (Avis favorable / Avis défavorable)
-&gt; Autre : SO]]="SO 
(RECO -RAGE)",REFERENCEMENT_FACADE[[#This Row],[ -&gt; AT/DTA : Sur liste verte C2p (OUI/NON)
-&gt; ATex (Avis favorable / Avis défavorable)
-&gt; Autre : SO]]="OUI AVEC UN SUIVI DU RETOUR D'EXPERIENCE",
REFERENCEMENT_FACADE[[#This Row],[ -&gt; AT/DTA : Sur liste verte C2p (OUI/NON)
-&gt; ATex (Avis favorable / Avis défavorable)
-&gt; Autre : SO]]="SO 
(RP)"),REFERENCEMENT_FACADE[[#This Row],[VALIDITE]]=1),"TC",IF(REFERENCEMENT_FACADE[[#This Row],[VALIDITE]]=0,"TNC"&amp;CHAR(10)&amp;"(L'évaluation technique n'est plus valide)",IF(REFERENCEMENT_FACADE[[#This Row],[TYPE DE DOCUMENT DE REFERENCE]]="Appréciation Technique de Transition","TNC"&amp;CHAR(10)&amp;"(Les Appréciations Techniques de Transition ne sont pas reconnues en technique courante)",IF(REFERENCEMENT_FACADE[[#This Row],[ -&gt; AT/DTA : Sur liste verte C2p (OUI/NON)
-&gt; ATex (Avis favorable / Avis défavorable)
-&gt; Autre : SO]]="NON (EVALUATION RECENTE)","TNC"&amp;CHAR(10)&amp;"(Non sur liste verte de la C2p à date de référencement / EVALUATION RECENTE)","TNC"&amp;CHAR(10)&amp;"(N'est pas sur liste verte de la C2p à date du référencement)")))))</f>
        <v>TC</v>
      </c>
      <c r="BV133" s="44" t="s">
        <v>856</v>
      </c>
      <c r="BW133" s="42"/>
      <c r="BX133" s="43"/>
      <c r="BY133" s="44"/>
      <c r="BZ133" s="57" t="s">
        <v>656</v>
      </c>
      <c r="CA133" s="134" t="s">
        <v>646</v>
      </c>
      <c r="CB133" s="140" t="s">
        <v>802</v>
      </c>
      <c r="CC133" s="48" t="str">
        <f>IF(OR(REFERENCEMENT_FACADE[[#This Row],[TYPE DE DOCUMENT DE REFERENCE]]="Document Technique d'Application (DTA)",REFERENCEMENT_FACADE[[#This Row],[TYPE DE DOCUMENT DE REFERENCE]]="Avis Technique"),CONCATENATE("https://evaluation.cstb.fr/fr/avis-technique/detail/",SUBSTITUTE(REFERENCEMENT_FACADE[[#This Row],[REF]],"/","-"),"/"),IF(REFERENCEMENT_FACADE[[#This Row],[TYPE DE DOCUMENT DE REFERENCE]]=("Appréciation Technique d'Expérimentation (ATEx cas a)"),CONCATENATE("https://evaluation.cstb.fr/fr/appreciation-technique-expertise-atex/detail/",SUBSTITUTE(REFERENCEMENT_FACADE[[#This Row],[REF]],"_","-"),"/"),CONCATENATE("https://evaluation.cstb.fr/fr/appreciation-technique-transition-att/download/att-",SUBSTITUTE(SUBSTITUTE(REFERENCEMENT_FACADE[[#This Row],[REF]],"/","-"),"_","-"),"/")))</f>
        <v>https://evaluation.cstb.fr/fr/avis-technique/detail/2.2-21-1825_V2/</v>
      </c>
      <c r="CD133" s="48" t="s">
        <v>801</v>
      </c>
      <c r="CE133" s="48" t="str">
        <f>CONCATENATE(IF(REFERENCEMENT_FACADE[[#This Row],[Ancienne version]]=""," ",CONCATENATE(IF(OR(REFERENCEMENT_FACADE[[#This Row],[TYPE DE DOCUMENT DE REFERENCE]]="Avis Technique",REFERENCEMENT_FACADE[[#This Row],[TYPE DE DOCUMENT DE REFERENCE]]="ATEx"),"L'","Le "),REFERENCEMENT_FACADE[[#This Row],[TYPE DE DOCUMENT DE REFERENCE]]," n°",REFERENCEMENT_FACADE[[#This Row],[REF]]," annule et remplace ",IF(OR(REFERENCEMENT_FACADE[[#This Row],[TYPE DE DOCUMENT DE REFERENCE]]="Avis Technique",REFERENCEMENT_FACADE[[#This Row],[TYPE DE DOCUMENT DE REFERENCE]]="ATEx"),"l' ","le "),REFERENCEMENT_FACADE[[#This Row],[TYPE DE DOCUMENT DE REFERENCE]]," n° ",REFERENCEMENT_FACADE[[#This Row],[Ancienne version]])),
IF(AND(REFERENCEMENT_FACADE[[#This Row],[Ancienne version]]&lt;&gt;"",REFERENCEMENT_FACADE[[#This Row],[ -&gt; AT/DTA : Sur liste verte C2p (OUI/NON)
-&gt; ATex (Avis favorable / Avis défavorable)
-&gt; Autre : SO]]="OUI"),CHAR(10),""),
IF(REFERENCEMENT_FACADE[[#This Row],[ -&gt; AT/DTA : Sur liste verte C2p (OUI/NON)
-&gt; ATex (Avis favorable / Avis défavorable)
-&gt; Autre : SO]]="OUI","Sur liste verte de la C2p à la date du référencement",""))</f>
        <v>L'Avis Technique n°2.2/21-1825_V2 annule et remplace l' Avis Technique n° 2.2/21-1825_V1
Sur liste verte de la C2p à la date du référencement</v>
      </c>
      <c r="CF133" s="48" t="str">
        <f>IF((SUPP_VISE=LISTES!$Q$2),REFERENCEMENT_FACADE[[#This Row],[Charpente bois (NF DTU 31.1)]],
IF((SUPP_VISE=LISTES!$Q$3),REFERENCEMENT_FACADE[[#This Row],[COB (NF DTU 31.2)]],
IF((SUPP_VISE=LISTES!$Q$4),REFERENCEMENT_FACADE[[#This Row],[FOB (NF DTU 31.4)]],
IF((SUPP_VISE=LISTES!$Q$5),REFERENCEMENT_FACADE[[#This Row],[FOB (Sous AT/DTA/ATEx)]],
IF((SUPP_VISE=LISTES!$Q$6),REFERENCEMENT_FACADE[[#This Row],[FOB (NF DTU 31.4 et/ou Sous AT/DTA/Atex)]],
IF((SUPP_VISE=LISTES!$Q$7),REFERENCEMENT_FACADE[[#This Row],[CLT (Sous AT/DTA)]],"ERREUR"))))))</f>
        <v>ERREUR</v>
      </c>
      <c r="CG133" s="48" t="str">
        <f>IF((HAUT_VISEE&lt;=6),IF(OR(MID(SITUA_VISEE,1,1)="a",MID(SITUA_VISEE,1,1)="b",MID(SITUA_VISEE,1,1)="c"),REFERENCEMENT_FACADE[[#This Row],[≤ 6 m (situation a à c)]],REFERENCEMENT_FACADE[[#This Row],[≤ 6 m (situation d)]]),
IF(AND(6&lt;HAUT_VISEE,HAUT_VISEE&lt;=9),IF(OR(MID(SITUA_VISEE,1,1)="a",MID(SITUA_VISEE,1,1)="b",MID(SITUA_VISEE,1,1)="c"),REFERENCEMENT_FACADE[[#This Row],[≤ 9 m (situation a à c)]],REFERENCEMENT_FACADE[[#This Row],[≤ 9 m (situation d)]]),
IF(AND(9&lt;HAUT_VISEE,HAUT_VISEE&lt;=10),IF(OR(MID(SITUA_VISEE,1,1)="a",MID(SITUA_VISEE,1,1)="b",MID(SITUA_VISEE,1,1)="c"),REFERENCEMENT_FACADE[[#This Row],[≤ 10 m (situation a à c)]],REFERENCEMENT_FACADE[[#This Row],[≤ 10 m (situation d)]]),
IF(AND(10&lt;HAUT_VISEE,HAUT_VISEE&lt;=18),IF(OR(MID(SITUA_VISEE,1,1)="a",MID(SITUA_VISEE,1,1)="b",MID(SITUA_VISEE,1,1)="c"),REFERENCEMENT_FACADE[[#This Row],[≤ 15 m (situation a à c)]],REFERENCEMENT_FACADE[[#This Row],[≤ 15 m (situation d)]]),
IF(AND(10&lt;HAUT_VISEE,HAUT_VISEE&lt;=18),IF(OR(MID(SITUA_VISEE,1,1)="a",MID(SITUA_VISEE,1,1)="b",MID(SITUA_VISEE,1,1)="c"),REFERENCEMENT_FACADE[[#This Row],[≤ 18 m (situation a à c)]],REFERENCEMENT_FACADE[[#This Row],[≤ 18 m (situation d)]]),
IF(AND(18&lt;HAUT_VISEE,HAUT_VISEE&lt;=28),IF(OR(MID(SITUA_VISEE,1,1)="a",MID(SITUA_VISEE,1,1)="b",MID(SITUA_VISEE,1,1)="c"),REFERENCEMENT_FACADE[[#This Row],[≤ 28 m (situation a à c)]],REFERENCEMENT_FACADE[[#This Row],[≤ 28 m (situation d)]]),
IF(AND(28&lt;HAUT_VISEE,HAUT_VISEE&lt;=34),IF(OR(MID(SITUA_VISEE,1,1)="a",MID(SITUA_VISEE,1,1)="b",MID(SITUA_VISEE,1,1)="c"),REFERENCEMENT_FACADE[[#This Row],[≤ 34 m (situation a à c)]],REFERENCEMENT_FACADE[[#This Row],[≤ 34 m (situation d)]]),
IF(AND(34&lt;HAUT_VISEE,HAUT_VISEE&lt;=36),IF(OR(MID(SITUA_VISEE,1,1)="a",MID(SITUA_VISEE,1,1)="b",MID(SITUA_VISEE,1,1)="c"),REFERENCEMENT_FACADE[[#This Row],[≤ 36 m (situation a à c)]],REFERENCEMENT_FACADE[[#This Row],[≤ 36 m (situation d)]]),
IF(AND(36&lt;HAUT_VISEE,HAUT_VISEE&lt;=40),IF(OR(MID(SITUA_VISEE,1,1)="a",MID(SITUA_VISEE,1,1)="b",MID(SITUA_VISEE,1,1)="c"),REFERENCEMENT_FACADE[[#This Row],[≤ 40 m (situation a à c)]],REFERENCEMENT_FACADE[[#This Row],[≤ 40 m (situation d)]]),
IF(AND(40&lt;HAUT_VISEE,HAUT_VISEE&lt;=50),IF(OR(MID(SITUA_VISEE,1,1)="a",MID(SITUA_VISEE,1,1)="b",MID(SITUA_VISEE,1,1)="c"),REFERENCEMENT_FACADE[[#This Row],[≤ 50 m (situation a à c)]],REFERENCEMENT_FACADE[[#This Row],[≤ 50 m (situation d)]]),"ERREUR"))))))))))</f>
        <v>OUI</v>
      </c>
      <c r="CH133" s="48">
        <f>IF(MID(SITUA_VISEE,1,1)="d",
IF(MID(REFERENCEMENT_FACADE[[#This Row],[≤ 50 m (situation d)]],1,3)="OUI",50,IF(MID(REFERENCEMENT_FACADE[[#This Row],[≤ 40 m (situation d)]],1,3)="OUI",40,IF(MID(REFERENCEMENT_FACADE[[#This Row],[≤ 36 m (situation d)]],1,3)="OUI",36,IF(MID(REFERENCEMENT_FACADE[[#This Row],[≤ 34 m (situation d)]],1,3)="OUI",34,IF(MID(REFERENCEMENT_FACADE[[#This Row],[≤ 28 m (situation d)]],1,3)="OUI",28,IF(MID(REFERENCEMENT_FACADE[[#This Row],[≤ 18 m (situation d)]],1,3)="OUI",18,IF(MID(REFERENCEMENT_FACADE[[#This Row],[≤ 15 m (situation d)]],1,3)="OUI",15,IF(MID(REFERENCEMENT_FACADE[[#This Row],[≤ 10 m (situation d)]],1,3)="OUI",10,IF(MID(REFERENCEMENT_FACADE[[#This Row],[≤ 9 m (situation d)]],1,3)="OUI",9,IF(MID(REFERENCEMENT_FACADE[[#This Row],[≤ 6 m (situation d)]],1,3)="OUI",6,"")))))))))),
IF(MID(REFERENCEMENT_FACADE[[#This Row],[≤ 50 m (situation a à c)]],1,3)="OUI",50,IF(MID(REFERENCEMENT_FACADE[[#This Row],[≤ 40 m (situation a à c)]],1,3)="OUI",40,IF(MID(REFERENCEMENT_FACADE[[#This Row],[≤ 36 m (situation a à c)]],1,3)="OUI",36,IF(MID(REFERENCEMENT_FACADE[[#This Row],[≤ 34 m (situation a à c)]],1,3)="OUI",34,IF(MID(REFERENCEMENT_FACADE[[#This Row],[≤ 28 m (situation a à c)]],1,3)="OUI",28,IF(MID(REFERENCEMENT_FACADE[[#This Row],[≤ 18 m (situation a à c)]],1,3)="OUI",18,IF(MID(REFERENCEMENT_FACADE[[#This Row],[≤ 15 m (situation a à c)]],1,3)="OUI",15,IF(MID(REFERENCEMENT_FACADE[[#This Row],[≤ 10 m (situation a à c)]],1,3)="OUI",10,IF(MID(REFERENCEMENT_FACADE[[#This Row],[≤ 9 m (situation a à c)]],1,3)="OUI",9,IF(MID(REFERENCEMENT_FACADE[[#This Row],[≤ 6 m (situation a à c)]],1,3)="OUI",6,"")))))))))))</f>
        <v>18</v>
      </c>
      <c r="CI133" s="48" t="str">
        <f>IF(RECH_CATEGORIE=TRUE,IF((CATEG_VISEE=LISTES!$O$2),REFERENCEMENT_FACADE[[#This Row],[I]],
IF((CATEG_VISEE=LISTES!$O$3),REFERENCEMENT_FACADE[[#This Row],[II]],
IF((CATEG_VISEE=LISTES!$O$4),REFERENCEMENT_FACADE[[#This Row],[III]],
IF((CATEG_VISEE=LISTES!$O$5),REFERENCEMENT_FACADE[[#This Row],[IV]],"ERREUR")))),
REFERENCEMENT_FACADE[[#This Row],[I]]&amp;CHAR(10)&amp;REFERENCEMENT_FACADE[[#This Row],[II]]&amp;CHAR(10)&amp;REFERENCEMENT_FACADE[[#This Row],[III]]&amp;CHAR(10)&amp;REFERENCEMENT_FACADE[[#This Row],[IV]])</f>
        <v>4
4**
4**
4**</v>
      </c>
      <c r="CJ133" s="48" t="str">
        <f>IF(RECH_CATEGORIE=TRUE,IF(OR(REFERENCEMENT_FACADE[[#This Row],[I]]="NC",REFERENCEMENT_FACADE[[#This Row],[II]]="NC",REFERENCEMENT_FACADE[[#This Row],[III]]="NC",REFERENCEMENT_FACADE[[#This Row],[IV]]="NC"),"ERREUR",IF(MID(ZONE_SIS_VISEE,1,1)&lt;=MID(REFERENCEMENT_FACADE[[#This Row],[IV]],1,1),REFERENCEMENT_FACADE[[#Headers],[IV]],IF(MID(ZONE_SIS_VISEE,1,1)&lt;=MID(REFERENCEMENT_FACADE[[#This Row],[III]],1,1),REFERENCEMENT_FACADE[[#Headers],[III]],IF(MID(ZONE_SIS_VISEE,1,1)&lt;=MID(REFERENCEMENT_FACADE[[#This Row],[II]],1,1),REFERENCEMENT_FACADE[[#Headers],[II]],IF(MID(ZONE_SIS_VISEE,1,1)&lt;=MID(REFERENCEMENT_FACADE[[#This Row],[I]],1,1),REFERENCEMENT_FACADE[[#Headers],[I]],""))))),
REFERENCEMENT_FACADE[[#Headers],[I]]&amp;CHAR(10)&amp;REFERENCEMENT_FACADE[[#Headers],[II]]&amp;CHAR(10)&amp;REFERENCEMENT_FACADE[[#Headers],[III]]&amp;CHAR(10)&amp;REFERENCEMENT_FACADE[[#Headers],[IV]])</f>
        <v>I
II
III
IV</v>
      </c>
      <c r="CK133" s="48" t="str">
        <f>CONCATENATE(IF(MID(REFERENCEMENT_FACADE[[#This Row],[Charpente bois (NF DTU 31.1)]],1,3)="oui",LISTES!$Q$2,""),IF(AND(MID(REFERENCEMENT_FACADE[[#This Row],[COB (NF DTU 31.2)]],1,3)="oui",MID(REFERENCEMENT_FACADE[[#This Row],[Charpente bois (NF DTU 31.1)]],1,3)="oui")," / ",""),IF(MID(REFERENCEMENT_FACADE[[#This Row],[COB (NF DTU 31.2)]],1,3)="oui",LISTES!$Q$3,""),IF(OR(AND(MID(REFERENCEMENT_FACADE[[#This Row],[COB (NF DTU 31.2)]],1,3)="oui",MID(REFERENCEMENT_FACADE[[#This Row],[FOB (NF DTU 31.4)]],1,3)="oui"),AND(MID(REFERENCEMENT_FACADE[[#This Row],[COB (NF DTU 31.2)]],1,3)="oui",MID(REFERENCEMENT_FACADE[[#This Row],[CLT (Sous AT/DTA)]],1,3)="oui"))," / ",""),IF(MID(REFERENCEMENT_FACADE[[#This Row],[FOB (NF DTU 31.4)]],1,3)="oui",LISTES!$Q$4,""),IF(AND(MID(REFERENCEMENT_FACADE[[#This Row],[CLT (Sous AT/DTA)]],1,3)="oui",MID(REFERENCEMENT_FACADE[[#This Row],[FOB (NF DTU 31.4)]],1,3)="oui")," / ",""),IF(MID(REFERENCEMENT_FACADE[[#This Row],[CLT (Sous AT/DTA)]],1,3)="oui",LISTES!$Q$7,IF(MID(REFERENCEMENT_FACADE[[#This Row],[FOB (Sous AT/DTA/ATEx)]],1,3)="oui",LISTES!$Q$5,"")))</f>
        <v>COB (NF DTU 31.2) / CLT (Sous AT/DTA)</v>
      </c>
      <c r="CL133" s="48" t="str">
        <f>IF(AND(RECH_HAUTEUR=TRUE,HAUT_VISEE&lt;&gt;"",SITUA_VISEE&lt;&gt;""),IF(MID(SITUA_VISEE,1,1)="d",
IF(MID(REFERENCEMENT_FACADE[[#This Row],[≤ 50 m (situation d)]],1,3)="OUI","≤ 50 m",IF(MID(REFERENCEMENT_FACADE[[#This Row],[≤ 40 m (situation d)]],1,3)="OUI","≤ 40 m",IF(MID(REFERENCEMENT_FACADE[[#This Row],[≤ 36 m (situation d)]],1,3)="OUI","≤ 36 m",IF(MID(REFERENCEMENT_FACADE[[#This Row],[≤ 34 m (situation d)]],1,3)="OUI","≤ 34 m",IF(MID(REFERENCEMENT_FACADE[[#This Row],[≤ 28 m (situation d)]],1,3)="OUI","≤ 28 m",IF(MID(REFERENCEMENT_FACADE[[#This Row],[≤ 18 m (situation d)]],1,3)="OUI","≤ 18 m",IF(MID(REFERENCEMENT_FACADE[[#This Row],[≤ 15 m (situation d)]],1,3)="OUI","≤ 15 m",IF(MID(REFERENCEMENT_FACADE[[#This Row],[≤ 10 m (situation d)]],1,3)="OUI","≤ 10 m",IF(MID(REFERENCEMENT_FACADE[[#This Row],[≤ 9 m (situation d)]],1,3)="OUI","≤ 9 m",IF(MID(REFERENCEMENT_FACADE[[#This Row],[≤ 6 m (situation d)]],1,3)="OUI","≤ 6 m","")))))))))),
IF(MID(REFERENCEMENT_FACADE[[#This Row],[≤ 50 m (situation a à c)]],1,3)="OUI","≤ 50 m",IF(MID(REFERENCEMENT_FACADE[[#This Row],[≤ 40 m (situation a à c)]],1,3)="OUI","≤ 40 m",IF(MID(REFERENCEMENT_FACADE[[#This Row],[≤ 36 m (situation a à c)]],1,3)="OUI","≤ 36 m",IF(MID(REFERENCEMENT_FACADE[[#This Row],[≤ 34 m (situation a à c)]],1,3)="OUI","≤ 34 m",IF(MID(REFERENCEMENT_FACADE[[#This Row],[≤ 28 m (situation a à c)]],1,3)="OUI","≤ 28 m",IF(MID(REFERENCEMENT_FACADE[[#This Row],[≤ 18 m (situation a à c)]],1,3)="OUI","≤ 18 m",IF(MID(REFERENCEMENT_FACADE[[#This Row],[≤ 15 m (situation a à c)]],1,3)="OUI","≤ 15 m",IF(MID(REFERENCEMENT_FACADE[[#This Row],[≤ 10 m (situation a à c)]],1,3)="OUI","≤ 10 m",IF(MID(REFERENCEMENT_FACADE[[#This Row],[≤ 9 m (situation a à c)]],1,3)="OUI","≤ 9 m",IF(MID(REFERENCEMENT_FACADE[[#This Row],[≤ 6 m (situation a à c)]],1,3)="OUI","≤ 6 m",""))))))))))),
CONCATENATE(IF(MID(REFERENCEMENT_FACADE[[#This Row],[≤ 50 m (situation a à c)]],1,3)="OUI","(Situation a à c) h≤ 50 m"&amp;CHAR(10),IF(MID(REFERENCEMENT_FACADE[[#This Row],[≤ 40 m (situation a à c)]],1,3)="OUI","(Situation a à c) h≤ 40 m"&amp;CHAR(10),IF(MID(REFERENCEMENT_FACADE[[#This Row],[≤ 36 m (situation a à c)]],1,3)="OUI","(Situation a à c) h≤ 36 m"&amp;CHAR(10),IF(MID(REFERENCEMENT_FACADE[[#This Row],[≤ 34 m (situation a à c)]],1,3)="OUI","(Situation a à c) h≤ 34 m"&amp;CHAR(10),IF(MID(REFERENCEMENT_FACADE[[#This Row],[≤ 28 m (situation a à c)]],1,3)="OUI","(Situation a à c) h≤ 28 m"&amp;CHAR(10),IF(MID(REFERENCEMENT_FACADE[[#This Row],[≤ 18 m (situation a à c)]],1,3)="OUI","(Situation a à c) h≤ 18 m"&amp;CHAR(10),IF(MID(REFERENCEMENT_FACADE[[#This Row],[≤ 15 m (situation a à c)]],1,3)="OUI","(Situation a à c) h≤ 15 m"&amp;CHAR(10),IF(MID(REFERENCEMENT_FACADE[[#This Row],[≤ 10 m (situation a à c)]],1,3)="OUI","(Situation a à c) h≤ 10 m"&amp;CHAR(10),IF(MID(REFERENCEMENT_FACADE[[#This Row],[≤ 9 m (situation a à c)]],1,3)="OUI","(Situation a à c) h≤ 9 m"&amp;CHAR(10),IF(MID(REFERENCEMENT_FACADE[[#This Row],[≤ 6 m (situation a à c)]],1,3)="OUI","(Situation a à c) h≤ 6 m"&amp;CHAR(10),"")))))))))),IF(MID(REFERENCEMENT_FACADE[[#This Row],[≤ 50 m (situation d)]],1,3)="OUI","(Situation d) h≤ 50 m",IF(MID(REFERENCEMENT_FACADE[[#This Row],[≤ 40 m (situation d)]],1,3)="OUI","(Situation d) h≤ 40 m",IF(MID(REFERENCEMENT_FACADE[[#This Row],[≤ 36 m (situation d)]],1,3)="OUI","(Situation d) h≤ 36 m",IF(MID(REFERENCEMENT_FACADE[[#This Row],[≤ 34 m (situation d)]],1,3)="OUI","(Situation d) h≤ 34 m",IF(MID(REFERENCEMENT_FACADE[[#This Row],[≤ 28 m (situation d)]],1,3)="OUI","(Situation d) h≤ 28 m",IF(MID(REFERENCEMENT_FACADE[[#This Row],[≤ 18 m (situation d)]],1,3)="OUI","(Situation d) h≤ 18 m",IF(MID(REFERENCEMENT_FACADE[[#This Row],[≤ 15 m (situation d)]],1,3)="OUI","(Situation d) h≤ 15 m",IF(MID(REFERENCEMENT_FACADE[[#This Row],[≤ 10 m (situation d)]],1,3)="OUI","(Situation d) h≤ 10 m",IF(MID(REFERENCEMENT_FACADE[[#This Row],[≤ 9 m (situation d)]],1,3)="OUI","(Situation d) h≤ 9 m",IF(MID(REFERENCEMENT_FACADE[[#This Row],[≤ 6 m (situation d)]],1,3)="OUI","(Situation d) h≤ 6 m",""))))))))))))</f>
        <v>(Situation a à c) h≤ 18 m
(Situation d) h≤ 10 m</v>
      </c>
      <c r="CM133" s="48" t="str">
        <f>IF(OR(RECH_HAUTEUR=FALSE,HAUT_VISEE="",SITUA_VISEE=""),REFERENCEMENT_FACADE[[#This Row],[Cas où rien n''est sélectionné en hauteur]],
IF((HAUT_VISEE&lt;=6),IF(OR(MID(SITUA_VISEE,1,1)="a",MID(SITUA_VISEE,1,1)="b",MID(SITUA_VISEE,1,1)="c"),REFERENCEMENT_FACADE[[#This Row],[≤ 6 m (a à c)]],REFERENCEMENT_FACADE[[#This Row],[≤ 6 m (d)]]),
IF(AND(6&lt;HAUT_VISEE,HAUT_VISEE&lt;=9),IF(OR(MID(SITUA_VISEE,1,1)="a",MID(SITUA_VISEE,1,1)="b",MID(SITUA_VISEE,1,1)="c"),REFERENCEMENT_FACADE[[#This Row],[≤ 9 m (a à c)]],REFERENCEMENT_FACADE[[#This Row],[≤ 9 m (d)]]),
IF(AND(9&lt;HAUT_VISEE,HAUT_VISEE&lt;=10),IF(OR(MID(SITUA_VISEE,1,1)="a",MID(SITUA_VISEE,1,1)="b",MID(SITUA_VISEE,1,1)="c"),REFERENCEMENT_FACADE[[#This Row],[≤ 10 m (a à c)]],REFERENCEMENT_FACADE[[#This Row],[≤ 10 m (d)]]),
IF(AND(10&lt;HAUT_VISEE,HAUT_VISEE&lt;=18),IF(OR(MID(SITUA_VISEE,1,1)="a",MID(SITUA_VISEE,1,1)="b",MID(SITUA_VISEE,1,1)="c"),REFERENCEMENT_FACADE[[#This Row],[≤ 18 m (a à c)]],REFERENCEMENT_FACADE[[#This Row],[≤ 18 m (d)]]),
IF(AND(18&lt;HAUT_VISEE,HAUT_VISEE&lt;=28),IF(OR(MID(SITUA_VISEE,1,1)="a",MID(SITUA_VISEE,1,1)="b",MID(SITUA_VISEE,1,1)="c"),REFERENCEMENT_FACADE[[#This Row],[≤ 28 m (a à c)]],REFERENCEMENT_FACADE[[#This Row],[≤ 28 m (d)]]),
IF(AND(28&lt;HAUT_VISEE,HAUT_VISEE&lt;=34),IF(OR(MID(SITUA_VISEE,1,1)="a",MID(SITUA_VISEE,1,1)="b",MID(SITUA_VISEE,1,1)="c"),REFERENCEMENT_FACADE[[#This Row],[≤ 34 m (a à c)]],REFERENCEMENT_FACADE[[#This Row],[≤ 34 m (d)]]),
IF(AND(34&lt;HAUT_VISEE,HAUT_VISEE&lt;=36),IF(OR(MID(SITUA_VISEE,1,1)="a",MID(SITUA_VISEE,1,1)="b",MID(SITUA_VISEE,1,1)="c"),REFERENCEMENT_FACADE[[#This Row],[≤ 36 m (a à c)]],REFERENCEMENT_FACADE[[#This Row],[≤ 36 m (d)]]),
IF(AND(36&lt;HAUT_VISEE,HAUT_VISEE&lt;=40),IF(OR(MID(SITUA_VISEE,1,1)="a",MID(SITUA_VISEE,1,1)="b",MID(SITUA_VISEE,1,1)="c"),REFERENCEMENT_FACADE[[#This Row],[≤ 40 m (a à c)]],REFERENCEMENT_FACADE[[#This Row],[≤ 40 m (d)]]),
IF(AND(40&lt;HAUT_VISEE,HAUT_VISEE&lt;=50),IF(OR(MID(SITUA_VISEE,1,1)="a",MID(SITUA_VISEE,1,1)="b",MID(SITUA_VISEE,1,1)="c"),REFERENCEMENT_FACADE[[#This Row],[≤ 50 m (a à c)]],REFERENCEMENT_FACADE[[#This Row],[≤ 50 m (d)]])))))))))))</f>
        <v>Nb : Le critère de recherche par hauteur n'étant pas coché ou les données (hauteur ou situation) n'étant pas saisies, l'utilisateur est alerté qu'il peut exister des limites de hauteurs et des dispositions particulières données dans le référentiel technique du procédé qui ne sont pas affichées. 
Le logiciel peut les faire apparaitre, pour ce faire : 
 - la case de recherche en fonction de la hauteur doit être cochée ;
 - les données de hauteur ET de situation du bâtiment doivent être saisies.</v>
      </c>
      <c r="CN133" s="117">
        <f ca="1">REFERENCEMENT_FACADE[[#This Row],[VALIDITE]]</f>
        <v>1</v>
      </c>
      <c r="CO133" s="48">
        <f>IF(RECH_SUPPORT=TRUE,IF(MID(REFERENCEMENT_FACADE[[#This Row],[Colonne support visé]],1,3)="OUI",1,IF(OR(MID(REFERENCEMENT_FACADE[[#This Row],[Colonne support visé]],1,3)="non",MID(REFERENCEMENT_FACADE[[#This Row],[Colonne support visé]],1,2)="SO"),0,0)),1)</f>
        <v>1</v>
      </c>
      <c r="CP133" s="48">
        <f>IF(RECH_HAUTEUR=FALSE,1,IF(AND(MID(REFERENCEMENT_FACADE[[#This Row],[Colonne situation visé]],1,3)="oui",HAUT_VISEE&lt;=REFERENCEMENT_FACADE[[#This Row],[LIMITATION DE HAUTEUR DE FACADE]],HAUT_VISEE&lt;&gt;"",SITUA_VISEE&lt;&gt;""),1,IF(MID(REFERENCEMENT_FACADE[[#This Row],[Colonne situation visé]],1,3)="non",0,"ERREUR")))</f>
        <v>1</v>
      </c>
      <c r="CQ133" s="48">
        <f>IF(RECH_CATEGORIE=FALSE,1,IF(REFERENCEMENT_FACADE[[#This Row],[Colonne catégorie visée]]="ERREUR",0,IF(AND(RECH_CATEGORIE=TRUE,MATCH(VALUE(LEFT(REFERENCEMENT_FACADE[[#This Row],[Colonne zone visée]],1)),LISTE_ZONE_SISMIQUE,0)&gt;=MATCH(ZONE_SIS_VISEE,LISTE_ZONE_SISMIQUE,0),MATCH(REFERENCEMENT_FACADE[[#This Row],[Colonne catégorie visée]],LISTE_CATEGORIE_BATIMENT,0)&gt;=MATCH(CATEG_VISEE,LISTE_CATEGORIE_BATIMENT,0)),1,0)))</f>
        <v>1</v>
      </c>
      <c r="CR133" s="48">
        <f ca="1">IF(REFERENCEMENT_FACADE[[#This Row],[Eligibilité procédé]]&lt;&gt;0,COUNTIF(REFERENCEMENT_FACADE[Eligibilité procédé],"&lt;="&amp;REFERENCEMENT_FACADE[[#This Row],[Eligibilité procédé]])-COUNTIF(REFERENCEMENT_FACADE[Eligibilité procédé],"=0"),ROWS(REFERENCEMENT_FACADE[Ordre]))</f>
        <v>109</v>
      </c>
      <c r="CS133" s="48">
        <f ca="1">IF(COUNTIF((REFERENCEMENT_FACADE[[#This Row],[Validité]:[zone de simicité]]),"&lt;&gt;"&amp;"")=SUM(REFERENCEMENT_FACADE[[#This Row],[Validité]:[zone de simicité]]),ROW(REFERENCEMENT_FACADE[[#This Row],[zone de simicité]]),"")</f>
        <v>133</v>
      </c>
      <c r="CT133" s="48" t="str">
        <f>CONCATENATE(REFERENCEMENT_FACADE[[#This Row],[TYPE DE DOCUMENT DE REFERENCE]]," ",REFERENCEMENT_FACADE[[#This Row],[REF]]," du procédé ",REFERENCEMENT_FACADE[[#This Row],[NOM COMMERCIAL DU PROCEDE]]," : vise la pose sur : ",IF(MID(REFERENCEMENT_FACADE[[#This Row],[COB (NF DTU 31.2)]],1,3)="OUI","COB (NF DTU 31.2) ; ",""),IF(MID(REFERENCEMENT_FACADE[[#This Row],[CLT (Sous AT/DTA)]],1,3)="OUI","CLT (Sous AT/DTA)) ; ",""),IF(MID(REFERENCEMENT_FACADE[[#This Row],[FOB (NF DTU 31.4)]],1,3)="OUI","FOB (NF DTU 31.4) ; ",""),IF(MID(REFERENCEMENT_FACADE[[#This Row],[FOB (Sous AT/DTA/ATEx)]],1,3)="OUI","FOB (Sous AT/DTA/ATEx) ; ",""),"pour une hauteur max de ",REFERENCEMENT_FACADE[[#This Row],[LIMITATION DE HAUTEUR DE FACADE]],"m")</f>
        <v>Avis Technique 2.2/21-1825_V2 du procédé Piterak Slim sur support bois : vise la pose sur : COB (NF DTU 31.2) ; CLT (Sous AT/DTA)) ; pour une hauteur max de 18m</v>
      </c>
    </row>
    <row r="134" spans="1:98" s="5" customFormat="1" ht="216" x14ac:dyDescent="0.3">
      <c r="A134" s="141">
        <v>45049</v>
      </c>
      <c r="B134" s="79" t="s">
        <v>120</v>
      </c>
      <c r="C134" s="126" t="s">
        <v>1584</v>
      </c>
      <c r="D134" s="43" t="s">
        <v>107</v>
      </c>
      <c r="E134" s="43" t="s">
        <v>107</v>
      </c>
      <c r="F134" s="43" t="s">
        <v>628</v>
      </c>
      <c r="G134" s="44" t="s">
        <v>26</v>
      </c>
      <c r="H134" s="86" t="s">
        <v>27</v>
      </c>
      <c r="I134" s="82" t="s">
        <v>9</v>
      </c>
      <c r="J134" s="38" t="s">
        <v>10</v>
      </c>
      <c r="K134" s="39" t="s">
        <v>10</v>
      </c>
      <c r="L134" s="68" t="str">
        <f>IF(REFERENCEMENT_FACADE[[#This Row],[Charpente bois (NF DTU 31.1)]]="OUI","SO",IF(OR(REFERENCEMENT_FACADE[[#This Row],[FOB (Sous AT/DTA/ATEx)]]="OUI",REFERENCEMENT_FACADE[[#This Row],[FOB (NF DTU 31.4)]]="OUI"),"OUI","SO"))</f>
        <v>SO</v>
      </c>
      <c r="M134" s="65" t="s">
        <v>9</v>
      </c>
      <c r="N134" s="42" t="s">
        <v>9</v>
      </c>
      <c r="O134" s="43" t="s">
        <v>9</v>
      </c>
      <c r="P134" s="43" t="s">
        <v>9</v>
      </c>
      <c r="Q134" s="43" t="s">
        <v>10</v>
      </c>
      <c r="R134" s="43" t="s">
        <v>10</v>
      </c>
      <c r="S134" s="43" t="s">
        <v>10</v>
      </c>
      <c r="T134" s="43" t="s">
        <v>10</v>
      </c>
      <c r="U134" s="43" t="s">
        <v>10</v>
      </c>
      <c r="V134" s="43" t="s">
        <v>10</v>
      </c>
      <c r="W134" s="44" t="s">
        <v>10</v>
      </c>
      <c r="X134" s="45" t="s">
        <v>9</v>
      </c>
      <c r="Y134" s="43" t="s">
        <v>10</v>
      </c>
      <c r="Z134" s="43" t="s">
        <v>10</v>
      </c>
      <c r="AA134" s="43" t="s">
        <v>10</v>
      </c>
      <c r="AB134" s="43" t="s">
        <v>10</v>
      </c>
      <c r="AC134" s="43" t="s">
        <v>10</v>
      </c>
      <c r="AD134" s="43" t="s">
        <v>10</v>
      </c>
      <c r="AE134" s="43" t="s">
        <v>10</v>
      </c>
      <c r="AF134" s="43" t="s">
        <v>10</v>
      </c>
      <c r="AG134" s="44" t="s">
        <v>10</v>
      </c>
      <c r="AH134" s="163"/>
      <c r="AI134" s="164"/>
      <c r="AJ134" s="120" t="s">
        <v>1726</v>
      </c>
      <c r="AK134" s="120" t="s">
        <v>1726</v>
      </c>
      <c r="AL134" s="120" t="s">
        <v>1726</v>
      </c>
      <c r="AM134" s="41"/>
      <c r="AN134" s="41"/>
      <c r="AO134" s="41"/>
      <c r="AP134" s="41"/>
      <c r="AQ134" s="41"/>
      <c r="AR134" s="41"/>
      <c r="AS134" s="41"/>
      <c r="AT134" s="120" t="s">
        <v>1726</v>
      </c>
      <c r="AU134" s="41"/>
      <c r="AV134" s="41"/>
      <c r="AW134" s="41"/>
      <c r="AX134" s="41"/>
      <c r="AY134" s="41"/>
      <c r="AZ134" s="41"/>
      <c r="BA134" s="41"/>
      <c r="BB134" s="41"/>
      <c r="BC134" s="41"/>
      <c r="BD134" s="84" t="s">
        <v>1408</v>
      </c>
      <c r="BE134" s="42">
        <v>4</v>
      </c>
      <c r="BF134" s="43" t="s">
        <v>328</v>
      </c>
      <c r="BG134" s="43" t="s">
        <v>697</v>
      </c>
      <c r="BH134" s="43">
        <v>1</v>
      </c>
      <c r="BI134" s="84" t="s">
        <v>698</v>
      </c>
      <c r="BJ134" s="40" t="s">
        <v>1394</v>
      </c>
      <c r="BK134" s="158" t="s">
        <v>691</v>
      </c>
      <c r="BL134" s="42">
        <v>0</v>
      </c>
      <c r="BM134" s="43" t="s">
        <v>26</v>
      </c>
      <c r="BN134" s="43" t="s">
        <v>12</v>
      </c>
      <c r="BO134" s="43" t="s">
        <v>629</v>
      </c>
      <c r="BP134" s="87">
        <v>44824</v>
      </c>
      <c r="BQ134" s="87">
        <v>44936</v>
      </c>
      <c r="BR134" s="87">
        <v>46843</v>
      </c>
      <c r="BS134" s="123">
        <f ca="1">+(REFERENCEMENT_FACADE[[#This Row],[AVIS LIMITE AU / VALIDITE]]&gt;=TODAY())*1</f>
        <v>1</v>
      </c>
      <c r="BT134" s="43" t="s">
        <v>9</v>
      </c>
      <c r="BU134" s="43" t="str">
        <f ca="1">IF(REFERENCEMENT_FACADE[[#This Row],[ -&gt; AT/DTA : Sur liste verte C2p (OUI/NON)
-&gt; ATex (Avis favorable / Avis défavorable)
-&gt; Autre : SO]]&lt;&gt;"",IF(AND(OR(REFERENCEMENT_FACADE[[#This Row],[ -&gt; AT/DTA : Sur liste verte C2p (OUI/NON)
-&gt; ATex (Avis favorable / Avis défavorable)
-&gt; Autre : SO]]="OUI",REFERENCEMENT_FACADE[[#This Row],[ -&gt; AT/DTA : Sur liste verte C2p (OUI/NON)
-&gt; ATex (Avis favorable / Avis défavorable)
-&gt; Autre : SO]]="FAVORABLE",REFERENCEMENT_FACADE[[#This Row],[ -&gt; AT/DTA : Sur liste verte C2p (OUI/NON)
-&gt; ATex (Avis favorable / Avis défavorable)
-&gt; Autre : SO]]="SO
(DTU)",REFERENCEMENT_FACADE[[#This Row],[ -&gt; AT/DTA : Sur liste verte C2p (OUI/NON)
-&gt; ATex (Avis favorable / Avis défavorable)
-&gt; Autre : SO]]="SO 
(RECO -RAGE)",REFERENCEMENT_FACADE[[#This Row],[ -&gt; AT/DTA : Sur liste verte C2p (OUI/NON)
-&gt; ATex (Avis favorable / Avis défavorable)
-&gt; Autre : SO]]="OUI AVEC UN SUIVI DU RETOUR D'EXPERIENCE",
REFERENCEMENT_FACADE[[#This Row],[ -&gt; AT/DTA : Sur liste verte C2p (OUI/NON)
-&gt; ATex (Avis favorable / Avis défavorable)
-&gt; Autre : SO]]="SO 
(RP)"),REFERENCEMENT_FACADE[[#This Row],[VALIDITE]]=1),"TC",IF(REFERENCEMENT_FACADE[[#This Row],[VALIDITE]]=0,"TNC"&amp;CHAR(10)&amp;"(L'évaluation technique n'est plus valide)",IF(REFERENCEMENT_FACADE[[#This Row],[TYPE DE DOCUMENT DE REFERENCE]]="Appréciation Technique de Transition","TNC"&amp;CHAR(10)&amp;"(Les Appréciations Techniques de Transition ne sont pas reconnues en technique courante)",IF(REFERENCEMENT_FACADE[[#This Row],[ -&gt; AT/DTA : Sur liste verte C2p (OUI/NON)
-&gt; ATex (Avis favorable / Avis défavorable)
-&gt; Autre : SO]]="NON (EVALUATION RECENTE)","TNC"&amp;CHAR(10)&amp;"(Non sur liste verte de la C2p à date de référencement / EVALUATION RECENTE)","TNC"&amp;CHAR(10)&amp;"(N'est pas sur liste verte de la C2p à date du référencement)")))))</f>
        <v>TC</v>
      </c>
      <c r="BV134" s="44" t="s">
        <v>849</v>
      </c>
      <c r="BW134" s="42"/>
      <c r="BX134" s="43"/>
      <c r="BY134" s="44"/>
      <c r="BZ134" s="58" t="s">
        <v>657</v>
      </c>
      <c r="CA134" s="134" t="s">
        <v>650</v>
      </c>
      <c r="CB134" s="136"/>
      <c r="CC134" s="48" t="str">
        <f>IF(OR(REFERENCEMENT_FACADE[[#This Row],[TYPE DE DOCUMENT DE REFERENCE]]="Document Technique d'Application (DTA)",REFERENCEMENT_FACADE[[#This Row],[TYPE DE DOCUMENT DE REFERENCE]]="Avis Technique"),CONCATENATE("https://evaluation.cstb.fr/fr/avis-technique/detail/",SUBSTITUTE(REFERENCEMENT_FACADE[[#This Row],[REF]],"/","-"),"/"),IF(REFERENCEMENT_FACADE[[#This Row],[TYPE DE DOCUMENT DE REFERENCE]]=("Appréciation Technique d'Expérimentation (ATEx cas a)"),CONCATENATE("https://evaluation.cstb.fr/fr/appreciation-technique-expertise-atex/detail/",SUBSTITUTE(REFERENCEMENT_FACADE[[#This Row],[REF]],"_","-"),"/"),CONCATENATE("https://evaluation.cstb.fr/fr/appreciation-technique-transition-att/download/att-",SUBSTITUTE(SUBSTITUTE(REFERENCEMENT_FACADE[[#This Row],[REF]],"/","-"),"_","-"),"/")))</f>
        <v>https://evaluation.cstb.fr/fr/avis-technique/detail/2.2-18-1793_V2/</v>
      </c>
      <c r="CD134" s="48" t="s">
        <v>792</v>
      </c>
      <c r="CE134" s="48" t="str">
        <f>CONCATENATE(IF(REFERENCEMENT_FACADE[[#This Row],[Ancienne version]]=""," ",CONCATENATE(IF(OR(REFERENCEMENT_FACADE[[#This Row],[TYPE DE DOCUMENT DE REFERENCE]]="Avis Technique",REFERENCEMENT_FACADE[[#This Row],[TYPE DE DOCUMENT DE REFERENCE]]="ATEx"),"L'","Le "),REFERENCEMENT_FACADE[[#This Row],[TYPE DE DOCUMENT DE REFERENCE]]," n°",REFERENCEMENT_FACADE[[#This Row],[REF]]," annule et remplace ",IF(OR(REFERENCEMENT_FACADE[[#This Row],[TYPE DE DOCUMENT DE REFERENCE]]="Avis Technique",REFERENCEMENT_FACADE[[#This Row],[TYPE DE DOCUMENT DE REFERENCE]]="ATEx"),"l' ","le "),REFERENCEMENT_FACADE[[#This Row],[TYPE DE DOCUMENT DE REFERENCE]]," n° ",REFERENCEMENT_FACADE[[#This Row],[Ancienne version]])),
IF(AND(REFERENCEMENT_FACADE[[#This Row],[Ancienne version]]&lt;&gt;"",REFERENCEMENT_FACADE[[#This Row],[ -&gt; AT/DTA : Sur liste verte C2p (OUI/NON)
-&gt; ATex (Avis favorable / Avis défavorable)
-&gt; Autre : SO]]="OUI"),CHAR(10),""),
IF(REFERENCEMENT_FACADE[[#This Row],[ -&gt; AT/DTA : Sur liste verte C2p (OUI/NON)
-&gt; ATex (Avis favorable / Avis défavorable)
-&gt; Autre : SO]]="OUI","Sur liste verte de la C2p à la date du référencement",""))</f>
        <v>L'Avis Technique n°2.2/18-1793_V2 annule et remplace l' Avis Technique n° 2.2/18-1793_V1.1
Sur liste verte de la C2p à la date du référencement</v>
      </c>
      <c r="CF134" s="48" t="str">
        <f>IF((SUPP_VISE=LISTES!$Q$2),REFERENCEMENT_FACADE[[#This Row],[Charpente bois (NF DTU 31.1)]],
IF((SUPP_VISE=LISTES!$Q$3),REFERENCEMENT_FACADE[[#This Row],[COB (NF DTU 31.2)]],
IF((SUPP_VISE=LISTES!$Q$4),REFERENCEMENT_FACADE[[#This Row],[FOB (NF DTU 31.4)]],
IF((SUPP_VISE=LISTES!$Q$5),REFERENCEMENT_FACADE[[#This Row],[FOB (Sous AT/DTA/ATEx)]],
IF((SUPP_VISE=LISTES!$Q$6),REFERENCEMENT_FACADE[[#This Row],[FOB (NF DTU 31.4 et/ou Sous AT/DTA/Atex)]],
IF((SUPP_VISE=LISTES!$Q$7),REFERENCEMENT_FACADE[[#This Row],[CLT (Sous AT/DTA)]],"ERREUR"))))))</f>
        <v>ERREUR</v>
      </c>
      <c r="CG134" s="48" t="str">
        <f>IF((HAUT_VISEE&lt;=6),IF(OR(MID(SITUA_VISEE,1,1)="a",MID(SITUA_VISEE,1,1)="b",MID(SITUA_VISEE,1,1)="c"),REFERENCEMENT_FACADE[[#This Row],[≤ 6 m (situation a à c)]],REFERENCEMENT_FACADE[[#This Row],[≤ 6 m (situation d)]]),
IF(AND(6&lt;HAUT_VISEE,HAUT_VISEE&lt;=9),IF(OR(MID(SITUA_VISEE,1,1)="a",MID(SITUA_VISEE,1,1)="b",MID(SITUA_VISEE,1,1)="c"),REFERENCEMENT_FACADE[[#This Row],[≤ 9 m (situation a à c)]],REFERENCEMENT_FACADE[[#This Row],[≤ 9 m (situation d)]]),
IF(AND(9&lt;HAUT_VISEE,HAUT_VISEE&lt;=10),IF(OR(MID(SITUA_VISEE,1,1)="a",MID(SITUA_VISEE,1,1)="b",MID(SITUA_VISEE,1,1)="c"),REFERENCEMENT_FACADE[[#This Row],[≤ 10 m (situation a à c)]],REFERENCEMENT_FACADE[[#This Row],[≤ 10 m (situation d)]]),
IF(AND(10&lt;HAUT_VISEE,HAUT_VISEE&lt;=18),IF(OR(MID(SITUA_VISEE,1,1)="a",MID(SITUA_VISEE,1,1)="b",MID(SITUA_VISEE,1,1)="c"),REFERENCEMENT_FACADE[[#This Row],[≤ 15 m (situation a à c)]],REFERENCEMENT_FACADE[[#This Row],[≤ 15 m (situation d)]]),
IF(AND(10&lt;HAUT_VISEE,HAUT_VISEE&lt;=18),IF(OR(MID(SITUA_VISEE,1,1)="a",MID(SITUA_VISEE,1,1)="b",MID(SITUA_VISEE,1,1)="c"),REFERENCEMENT_FACADE[[#This Row],[≤ 18 m (situation a à c)]],REFERENCEMENT_FACADE[[#This Row],[≤ 18 m (situation d)]]),
IF(AND(18&lt;HAUT_VISEE,HAUT_VISEE&lt;=28),IF(OR(MID(SITUA_VISEE,1,1)="a",MID(SITUA_VISEE,1,1)="b",MID(SITUA_VISEE,1,1)="c"),REFERENCEMENT_FACADE[[#This Row],[≤ 28 m (situation a à c)]],REFERENCEMENT_FACADE[[#This Row],[≤ 28 m (situation d)]]),
IF(AND(28&lt;HAUT_VISEE,HAUT_VISEE&lt;=34),IF(OR(MID(SITUA_VISEE,1,1)="a",MID(SITUA_VISEE,1,1)="b",MID(SITUA_VISEE,1,1)="c"),REFERENCEMENT_FACADE[[#This Row],[≤ 34 m (situation a à c)]],REFERENCEMENT_FACADE[[#This Row],[≤ 34 m (situation d)]]),
IF(AND(34&lt;HAUT_VISEE,HAUT_VISEE&lt;=36),IF(OR(MID(SITUA_VISEE,1,1)="a",MID(SITUA_VISEE,1,1)="b",MID(SITUA_VISEE,1,1)="c"),REFERENCEMENT_FACADE[[#This Row],[≤ 36 m (situation a à c)]],REFERENCEMENT_FACADE[[#This Row],[≤ 36 m (situation d)]]),
IF(AND(36&lt;HAUT_VISEE,HAUT_VISEE&lt;=40),IF(OR(MID(SITUA_VISEE,1,1)="a",MID(SITUA_VISEE,1,1)="b",MID(SITUA_VISEE,1,1)="c"),REFERENCEMENT_FACADE[[#This Row],[≤ 40 m (situation a à c)]],REFERENCEMENT_FACADE[[#This Row],[≤ 40 m (situation d)]]),
IF(AND(40&lt;HAUT_VISEE,HAUT_VISEE&lt;=50),IF(OR(MID(SITUA_VISEE,1,1)="a",MID(SITUA_VISEE,1,1)="b",MID(SITUA_VISEE,1,1)="c"),REFERENCEMENT_FACADE[[#This Row],[≤ 50 m (situation a à c)]],REFERENCEMENT_FACADE[[#This Row],[≤ 50 m (situation d)]]),"ERREUR"))))))))))</f>
        <v>OUI</v>
      </c>
      <c r="CH134" s="48">
        <f>IF(MID(SITUA_VISEE,1,1)="d",
IF(MID(REFERENCEMENT_FACADE[[#This Row],[≤ 50 m (situation d)]],1,3)="OUI",50,IF(MID(REFERENCEMENT_FACADE[[#This Row],[≤ 40 m (situation d)]],1,3)="OUI",40,IF(MID(REFERENCEMENT_FACADE[[#This Row],[≤ 36 m (situation d)]],1,3)="OUI",36,IF(MID(REFERENCEMENT_FACADE[[#This Row],[≤ 34 m (situation d)]],1,3)="OUI",34,IF(MID(REFERENCEMENT_FACADE[[#This Row],[≤ 28 m (situation d)]],1,3)="OUI",28,IF(MID(REFERENCEMENT_FACADE[[#This Row],[≤ 18 m (situation d)]],1,3)="OUI",18,IF(MID(REFERENCEMENT_FACADE[[#This Row],[≤ 15 m (situation d)]],1,3)="OUI",15,IF(MID(REFERENCEMENT_FACADE[[#This Row],[≤ 10 m (situation d)]],1,3)="OUI",10,IF(MID(REFERENCEMENT_FACADE[[#This Row],[≤ 9 m (situation d)]],1,3)="OUI",9,IF(MID(REFERENCEMENT_FACADE[[#This Row],[≤ 6 m (situation d)]],1,3)="OUI",6,"")))))))))),
IF(MID(REFERENCEMENT_FACADE[[#This Row],[≤ 50 m (situation a à c)]],1,3)="OUI",50,IF(MID(REFERENCEMENT_FACADE[[#This Row],[≤ 40 m (situation a à c)]],1,3)="OUI",40,IF(MID(REFERENCEMENT_FACADE[[#This Row],[≤ 36 m (situation a à c)]],1,3)="OUI",36,IF(MID(REFERENCEMENT_FACADE[[#This Row],[≤ 34 m (situation a à c)]],1,3)="OUI",34,IF(MID(REFERENCEMENT_FACADE[[#This Row],[≤ 28 m (situation a à c)]],1,3)="OUI",28,IF(MID(REFERENCEMENT_FACADE[[#This Row],[≤ 18 m (situation a à c)]],1,3)="OUI",18,IF(MID(REFERENCEMENT_FACADE[[#This Row],[≤ 15 m (situation a à c)]],1,3)="OUI",15,IF(MID(REFERENCEMENT_FACADE[[#This Row],[≤ 10 m (situation a à c)]],1,3)="OUI",10,IF(MID(REFERENCEMENT_FACADE[[#This Row],[≤ 9 m (situation a à c)]],1,3)="OUI",9,IF(MID(REFERENCEMENT_FACADE[[#This Row],[≤ 6 m (situation a à c)]],1,3)="OUI",6,"")))))))))))</f>
        <v>10</v>
      </c>
      <c r="CI134" s="48" t="str">
        <f>IF(RECH_CATEGORIE=TRUE,IF((CATEG_VISEE=LISTES!$O$2),REFERENCEMENT_FACADE[[#This Row],[I]],
IF((CATEG_VISEE=LISTES!$O$3),REFERENCEMENT_FACADE[[#This Row],[II]],
IF((CATEG_VISEE=LISTES!$O$4),REFERENCEMENT_FACADE[[#This Row],[III]],
IF((CATEG_VISEE=LISTES!$O$5),REFERENCEMENT_FACADE[[#This Row],[IV]],"ERREUR")))),
REFERENCEMENT_FACADE[[#This Row],[I]]&amp;CHAR(10)&amp;REFERENCEMENT_FACADE[[#This Row],[II]]&amp;CHAR(10)&amp;REFERENCEMENT_FACADE[[#This Row],[III]]&amp;CHAR(10)&amp;REFERENCEMENT_FACADE[[#This Row],[IV]])</f>
        <v>4
4**
3*
1</v>
      </c>
      <c r="CJ134" s="48" t="str">
        <f>IF(RECH_CATEGORIE=TRUE,IF(OR(REFERENCEMENT_FACADE[[#This Row],[I]]="NC",REFERENCEMENT_FACADE[[#This Row],[II]]="NC",REFERENCEMENT_FACADE[[#This Row],[III]]="NC",REFERENCEMENT_FACADE[[#This Row],[IV]]="NC"),"ERREUR",IF(MID(ZONE_SIS_VISEE,1,1)&lt;=MID(REFERENCEMENT_FACADE[[#This Row],[IV]],1,1),REFERENCEMENT_FACADE[[#Headers],[IV]],IF(MID(ZONE_SIS_VISEE,1,1)&lt;=MID(REFERENCEMENT_FACADE[[#This Row],[III]],1,1),REFERENCEMENT_FACADE[[#Headers],[III]],IF(MID(ZONE_SIS_VISEE,1,1)&lt;=MID(REFERENCEMENT_FACADE[[#This Row],[II]],1,1),REFERENCEMENT_FACADE[[#Headers],[II]],IF(MID(ZONE_SIS_VISEE,1,1)&lt;=MID(REFERENCEMENT_FACADE[[#This Row],[I]],1,1),REFERENCEMENT_FACADE[[#Headers],[I]],""))))),
REFERENCEMENT_FACADE[[#Headers],[I]]&amp;CHAR(10)&amp;REFERENCEMENT_FACADE[[#Headers],[II]]&amp;CHAR(10)&amp;REFERENCEMENT_FACADE[[#Headers],[III]]&amp;CHAR(10)&amp;REFERENCEMENT_FACADE[[#Headers],[IV]])</f>
        <v>I
II
III
IV</v>
      </c>
      <c r="CK134" s="48" t="str">
        <f>CONCATENATE(IF(MID(REFERENCEMENT_FACADE[[#This Row],[Charpente bois (NF DTU 31.1)]],1,3)="oui",LISTES!$Q$2,""),IF(AND(MID(REFERENCEMENT_FACADE[[#This Row],[COB (NF DTU 31.2)]],1,3)="oui",MID(REFERENCEMENT_FACADE[[#This Row],[Charpente bois (NF DTU 31.1)]],1,3)="oui")," / ",""),IF(MID(REFERENCEMENT_FACADE[[#This Row],[COB (NF DTU 31.2)]],1,3)="oui",LISTES!$Q$3,""),IF(OR(AND(MID(REFERENCEMENT_FACADE[[#This Row],[COB (NF DTU 31.2)]],1,3)="oui",MID(REFERENCEMENT_FACADE[[#This Row],[FOB (NF DTU 31.4)]],1,3)="oui"),AND(MID(REFERENCEMENT_FACADE[[#This Row],[COB (NF DTU 31.2)]],1,3)="oui",MID(REFERENCEMENT_FACADE[[#This Row],[CLT (Sous AT/DTA)]],1,3)="oui"))," / ",""),IF(MID(REFERENCEMENT_FACADE[[#This Row],[FOB (NF DTU 31.4)]],1,3)="oui",LISTES!$Q$4,""),IF(AND(MID(REFERENCEMENT_FACADE[[#This Row],[CLT (Sous AT/DTA)]],1,3)="oui",MID(REFERENCEMENT_FACADE[[#This Row],[FOB (NF DTU 31.4)]],1,3)="oui")," / ",""),IF(MID(REFERENCEMENT_FACADE[[#This Row],[CLT (Sous AT/DTA)]],1,3)="oui",LISTES!$Q$7,IF(MID(REFERENCEMENT_FACADE[[#This Row],[FOB (Sous AT/DTA/ATEx)]],1,3)="oui",LISTES!$Q$5,"")))</f>
        <v>COB (NF DTU 31.2) / CLT (Sous AT/DTA)</v>
      </c>
      <c r="CL134" s="48" t="str">
        <f>IF(AND(RECH_HAUTEUR=TRUE,HAUT_VISEE&lt;&gt;"",SITUA_VISEE&lt;&gt;""),IF(MID(SITUA_VISEE,1,1)="d",
IF(MID(REFERENCEMENT_FACADE[[#This Row],[≤ 50 m (situation d)]],1,3)="OUI","≤ 50 m",IF(MID(REFERENCEMENT_FACADE[[#This Row],[≤ 40 m (situation d)]],1,3)="OUI","≤ 40 m",IF(MID(REFERENCEMENT_FACADE[[#This Row],[≤ 36 m (situation d)]],1,3)="OUI","≤ 36 m",IF(MID(REFERENCEMENT_FACADE[[#This Row],[≤ 34 m (situation d)]],1,3)="OUI","≤ 34 m",IF(MID(REFERENCEMENT_FACADE[[#This Row],[≤ 28 m (situation d)]],1,3)="OUI","≤ 28 m",IF(MID(REFERENCEMENT_FACADE[[#This Row],[≤ 18 m (situation d)]],1,3)="OUI","≤ 18 m",IF(MID(REFERENCEMENT_FACADE[[#This Row],[≤ 15 m (situation d)]],1,3)="OUI","≤ 15 m",IF(MID(REFERENCEMENT_FACADE[[#This Row],[≤ 10 m (situation d)]],1,3)="OUI","≤ 10 m",IF(MID(REFERENCEMENT_FACADE[[#This Row],[≤ 9 m (situation d)]],1,3)="OUI","≤ 9 m",IF(MID(REFERENCEMENT_FACADE[[#This Row],[≤ 6 m (situation d)]],1,3)="OUI","≤ 6 m","")))))))))),
IF(MID(REFERENCEMENT_FACADE[[#This Row],[≤ 50 m (situation a à c)]],1,3)="OUI","≤ 50 m",IF(MID(REFERENCEMENT_FACADE[[#This Row],[≤ 40 m (situation a à c)]],1,3)="OUI","≤ 40 m",IF(MID(REFERENCEMENT_FACADE[[#This Row],[≤ 36 m (situation a à c)]],1,3)="OUI","≤ 36 m",IF(MID(REFERENCEMENT_FACADE[[#This Row],[≤ 34 m (situation a à c)]],1,3)="OUI","≤ 34 m",IF(MID(REFERENCEMENT_FACADE[[#This Row],[≤ 28 m (situation a à c)]],1,3)="OUI","≤ 28 m",IF(MID(REFERENCEMENT_FACADE[[#This Row],[≤ 18 m (situation a à c)]],1,3)="OUI","≤ 18 m",IF(MID(REFERENCEMENT_FACADE[[#This Row],[≤ 15 m (situation a à c)]],1,3)="OUI","≤ 15 m",IF(MID(REFERENCEMENT_FACADE[[#This Row],[≤ 10 m (situation a à c)]],1,3)="OUI","≤ 10 m",IF(MID(REFERENCEMENT_FACADE[[#This Row],[≤ 9 m (situation a à c)]],1,3)="OUI","≤ 9 m",IF(MID(REFERENCEMENT_FACADE[[#This Row],[≤ 6 m (situation a à c)]],1,3)="OUI","≤ 6 m",""))))))))))),
CONCATENATE(IF(MID(REFERENCEMENT_FACADE[[#This Row],[≤ 50 m (situation a à c)]],1,3)="OUI","(Situation a à c) h≤ 50 m"&amp;CHAR(10),IF(MID(REFERENCEMENT_FACADE[[#This Row],[≤ 40 m (situation a à c)]],1,3)="OUI","(Situation a à c) h≤ 40 m"&amp;CHAR(10),IF(MID(REFERENCEMENT_FACADE[[#This Row],[≤ 36 m (situation a à c)]],1,3)="OUI","(Situation a à c) h≤ 36 m"&amp;CHAR(10),IF(MID(REFERENCEMENT_FACADE[[#This Row],[≤ 34 m (situation a à c)]],1,3)="OUI","(Situation a à c) h≤ 34 m"&amp;CHAR(10),IF(MID(REFERENCEMENT_FACADE[[#This Row],[≤ 28 m (situation a à c)]],1,3)="OUI","(Situation a à c) h≤ 28 m"&amp;CHAR(10),IF(MID(REFERENCEMENT_FACADE[[#This Row],[≤ 18 m (situation a à c)]],1,3)="OUI","(Situation a à c) h≤ 18 m"&amp;CHAR(10),IF(MID(REFERENCEMENT_FACADE[[#This Row],[≤ 15 m (situation a à c)]],1,3)="OUI","(Situation a à c) h≤ 15 m"&amp;CHAR(10),IF(MID(REFERENCEMENT_FACADE[[#This Row],[≤ 10 m (situation a à c)]],1,3)="OUI","(Situation a à c) h≤ 10 m"&amp;CHAR(10),IF(MID(REFERENCEMENT_FACADE[[#This Row],[≤ 9 m (situation a à c)]],1,3)="OUI","(Situation a à c) h≤ 9 m"&amp;CHAR(10),IF(MID(REFERENCEMENT_FACADE[[#This Row],[≤ 6 m (situation a à c)]],1,3)="OUI","(Situation a à c) h≤ 6 m"&amp;CHAR(10),"")))))))))),IF(MID(REFERENCEMENT_FACADE[[#This Row],[≤ 50 m (situation d)]],1,3)="OUI","(Situation d) h≤ 50 m",IF(MID(REFERENCEMENT_FACADE[[#This Row],[≤ 40 m (situation d)]],1,3)="OUI","(Situation d) h≤ 40 m",IF(MID(REFERENCEMENT_FACADE[[#This Row],[≤ 36 m (situation d)]],1,3)="OUI","(Situation d) h≤ 36 m",IF(MID(REFERENCEMENT_FACADE[[#This Row],[≤ 34 m (situation d)]],1,3)="OUI","(Situation d) h≤ 34 m",IF(MID(REFERENCEMENT_FACADE[[#This Row],[≤ 28 m (situation d)]],1,3)="OUI","(Situation d) h≤ 28 m",IF(MID(REFERENCEMENT_FACADE[[#This Row],[≤ 18 m (situation d)]],1,3)="OUI","(Situation d) h≤ 18 m",IF(MID(REFERENCEMENT_FACADE[[#This Row],[≤ 15 m (situation d)]],1,3)="OUI","(Situation d) h≤ 15 m",IF(MID(REFERENCEMENT_FACADE[[#This Row],[≤ 10 m (situation d)]],1,3)="OUI","(Situation d) h≤ 10 m",IF(MID(REFERENCEMENT_FACADE[[#This Row],[≤ 9 m (situation d)]],1,3)="OUI","(Situation d) h≤ 9 m",IF(MID(REFERENCEMENT_FACADE[[#This Row],[≤ 6 m (situation d)]],1,3)="OUI","(Situation d) h≤ 6 m",""))))))))))))</f>
        <v>(Situation a à c) h≤ 10 m
(Situation d) h≤ 6 m</v>
      </c>
      <c r="CM134" s="48" t="str">
        <f>IF(OR(RECH_HAUTEUR=FALSE,HAUT_VISEE="",SITUA_VISEE=""),REFERENCEMENT_FACADE[[#This Row],[Cas où rien n''est sélectionné en hauteur]],
IF((HAUT_VISEE&lt;=6),IF(OR(MID(SITUA_VISEE,1,1)="a",MID(SITUA_VISEE,1,1)="b",MID(SITUA_VISEE,1,1)="c"),REFERENCEMENT_FACADE[[#This Row],[≤ 6 m (a à c)]],REFERENCEMENT_FACADE[[#This Row],[≤ 6 m (d)]]),
IF(AND(6&lt;HAUT_VISEE,HAUT_VISEE&lt;=9),IF(OR(MID(SITUA_VISEE,1,1)="a",MID(SITUA_VISEE,1,1)="b",MID(SITUA_VISEE,1,1)="c"),REFERENCEMENT_FACADE[[#This Row],[≤ 9 m (a à c)]],REFERENCEMENT_FACADE[[#This Row],[≤ 9 m (d)]]),
IF(AND(9&lt;HAUT_VISEE,HAUT_VISEE&lt;=10),IF(OR(MID(SITUA_VISEE,1,1)="a",MID(SITUA_VISEE,1,1)="b",MID(SITUA_VISEE,1,1)="c"),REFERENCEMENT_FACADE[[#This Row],[≤ 10 m (a à c)]],REFERENCEMENT_FACADE[[#This Row],[≤ 10 m (d)]]),
IF(AND(10&lt;HAUT_VISEE,HAUT_VISEE&lt;=18),IF(OR(MID(SITUA_VISEE,1,1)="a",MID(SITUA_VISEE,1,1)="b",MID(SITUA_VISEE,1,1)="c"),REFERENCEMENT_FACADE[[#This Row],[≤ 18 m (a à c)]],REFERENCEMENT_FACADE[[#This Row],[≤ 18 m (d)]]),
IF(AND(18&lt;HAUT_VISEE,HAUT_VISEE&lt;=28),IF(OR(MID(SITUA_VISEE,1,1)="a",MID(SITUA_VISEE,1,1)="b",MID(SITUA_VISEE,1,1)="c"),REFERENCEMENT_FACADE[[#This Row],[≤ 28 m (a à c)]],REFERENCEMENT_FACADE[[#This Row],[≤ 28 m (d)]]),
IF(AND(28&lt;HAUT_VISEE,HAUT_VISEE&lt;=34),IF(OR(MID(SITUA_VISEE,1,1)="a",MID(SITUA_VISEE,1,1)="b",MID(SITUA_VISEE,1,1)="c"),REFERENCEMENT_FACADE[[#This Row],[≤ 34 m (a à c)]],REFERENCEMENT_FACADE[[#This Row],[≤ 34 m (d)]]),
IF(AND(34&lt;HAUT_VISEE,HAUT_VISEE&lt;=36),IF(OR(MID(SITUA_VISEE,1,1)="a",MID(SITUA_VISEE,1,1)="b",MID(SITUA_VISEE,1,1)="c"),REFERENCEMENT_FACADE[[#This Row],[≤ 36 m (a à c)]],REFERENCEMENT_FACADE[[#This Row],[≤ 36 m (d)]]),
IF(AND(36&lt;HAUT_VISEE,HAUT_VISEE&lt;=40),IF(OR(MID(SITUA_VISEE,1,1)="a",MID(SITUA_VISEE,1,1)="b",MID(SITUA_VISEE,1,1)="c"),REFERENCEMENT_FACADE[[#This Row],[≤ 40 m (a à c)]],REFERENCEMENT_FACADE[[#This Row],[≤ 40 m (d)]]),
IF(AND(40&lt;HAUT_VISEE,HAUT_VISEE&lt;=50),IF(OR(MID(SITUA_VISEE,1,1)="a",MID(SITUA_VISEE,1,1)="b",MID(SITUA_VISEE,1,1)="c"),REFERENCEMENT_FACADE[[#This Row],[≤ 50 m (a à c)]],REFERENCEMENT_FACADE[[#This Row],[≤ 50 m (d)]])))))))))))</f>
        <v>Nb : Le critère de recherche par hauteur n'étant pas coché ou les données (hauteur ou situation) n'étant pas saisies, l'utilisateur est alerté qu'il peut exister des limites de hauteurs et des dispositions particulières données dans le référentiel technique du procédé qui ne sont pas affichées. 
Le logiciel peut les faire apparaitre, pour ce faire : 
 - la case de recherche en fonction de la hauteur doit être cochée ;
 - les données de hauteur ET de situation du bâtiment doivent être saisies.</v>
      </c>
      <c r="CN134" s="117">
        <f ca="1">REFERENCEMENT_FACADE[[#This Row],[VALIDITE]]</f>
        <v>1</v>
      </c>
      <c r="CO134" s="48">
        <f>IF(RECH_SUPPORT=TRUE,IF(MID(REFERENCEMENT_FACADE[[#This Row],[Colonne support visé]],1,3)="OUI",1,IF(OR(MID(REFERENCEMENT_FACADE[[#This Row],[Colonne support visé]],1,3)="non",MID(REFERENCEMENT_FACADE[[#This Row],[Colonne support visé]],1,2)="SO"),0,0)),1)</f>
        <v>1</v>
      </c>
      <c r="CP134" s="48">
        <f>IF(RECH_HAUTEUR=FALSE,1,IF(AND(MID(REFERENCEMENT_FACADE[[#This Row],[Colonne situation visé]],1,3)="oui",HAUT_VISEE&lt;=REFERENCEMENT_FACADE[[#This Row],[LIMITATION DE HAUTEUR DE FACADE]],HAUT_VISEE&lt;&gt;"",SITUA_VISEE&lt;&gt;""),1,IF(MID(REFERENCEMENT_FACADE[[#This Row],[Colonne situation visé]],1,3)="non",0,"ERREUR")))</f>
        <v>1</v>
      </c>
      <c r="CQ134" s="48">
        <f>IF(RECH_CATEGORIE=FALSE,1,IF(REFERENCEMENT_FACADE[[#This Row],[Colonne catégorie visée]]="ERREUR",0,IF(AND(RECH_CATEGORIE=TRUE,MATCH(VALUE(LEFT(REFERENCEMENT_FACADE[[#This Row],[Colonne zone visée]],1)),LISTE_ZONE_SISMIQUE,0)&gt;=MATCH(ZONE_SIS_VISEE,LISTE_ZONE_SISMIQUE,0),MATCH(REFERENCEMENT_FACADE[[#This Row],[Colonne catégorie visée]],LISTE_CATEGORIE_BATIMENT,0)&gt;=MATCH(CATEG_VISEE,LISTE_CATEGORIE_BATIMENT,0)),1,0)))</f>
        <v>1</v>
      </c>
      <c r="CR134" s="48">
        <f ca="1">IF(REFERENCEMENT_FACADE[[#This Row],[Eligibilité procédé]]&lt;&gt;0,COUNTIF(REFERENCEMENT_FACADE[Eligibilité procédé],"&lt;="&amp;REFERENCEMENT_FACADE[[#This Row],[Eligibilité procédé]])-COUNTIF(REFERENCEMENT_FACADE[Eligibilité procédé],"=0"),ROWS(REFERENCEMENT_FACADE[Ordre]))</f>
        <v>110</v>
      </c>
      <c r="CS134" s="48">
        <f ca="1">IF(COUNTIF((REFERENCEMENT_FACADE[[#This Row],[Validité]:[zone de simicité]]),"&lt;&gt;"&amp;"")=SUM(REFERENCEMENT_FACADE[[#This Row],[Validité]:[zone de simicité]]),ROW(REFERENCEMENT_FACADE[[#This Row],[zone de simicité]]),"")</f>
        <v>134</v>
      </c>
      <c r="CT134" s="48" t="str">
        <f>CONCATENATE(REFERENCEMENT_FACADE[[#This Row],[TYPE DE DOCUMENT DE REFERENCE]]," ",REFERENCEMENT_FACADE[[#This Row],[REF]]," du procédé ",REFERENCEMENT_FACADE[[#This Row],[NOM COMMERCIAL DU PROCEDE]]," : vise la pose sur : ",IF(MID(REFERENCEMENT_FACADE[[#This Row],[COB (NF DTU 31.2)]],1,3)="OUI","COB (NF DTU 31.2) ; ",""),IF(MID(REFERENCEMENT_FACADE[[#This Row],[CLT (Sous AT/DTA)]],1,3)="OUI","CLT (Sous AT/DTA)) ; ",""),IF(MID(REFERENCEMENT_FACADE[[#This Row],[FOB (NF DTU 31.4)]],1,3)="OUI","FOB (NF DTU 31.4) ; ",""),IF(MID(REFERENCEMENT_FACADE[[#This Row],[FOB (Sous AT/DTA/ATEx)]],1,3)="OUI","FOB (Sous AT/DTA/ATEx) ; ",""),"pour une hauteur max de ",REFERENCEMENT_FACADE[[#This Row],[LIMITATION DE HAUTEUR DE FACADE]],"m")</f>
        <v>Avis Technique 2.2/18-1793_V2 du procédé Piterak XS : vise la pose sur : COB (NF DTU 31.2) ; CLT (Sous AT/DTA)) ; pour une hauteur max de 10m</v>
      </c>
    </row>
    <row r="135" spans="1:98" s="5" customFormat="1" ht="216" x14ac:dyDescent="0.3">
      <c r="A135" s="121">
        <v>45049</v>
      </c>
      <c r="B135" s="79" t="s">
        <v>120</v>
      </c>
      <c r="C135" s="126" t="s">
        <v>1587</v>
      </c>
      <c r="D135" s="43" t="s">
        <v>107</v>
      </c>
      <c r="E135" s="43" t="s">
        <v>1680</v>
      </c>
      <c r="F135" s="43" t="s">
        <v>591</v>
      </c>
      <c r="G135" s="109" t="s">
        <v>1492</v>
      </c>
      <c r="H135" s="52" t="s">
        <v>27</v>
      </c>
      <c r="I135" s="53" t="s">
        <v>9</v>
      </c>
      <c r="J135" s="39" t="s">
        <v>10</v>
      </c>
      <c r="K135" s="39" t="s">
        <v>10</v>
      </c>
      <c r="L135" s="68" t="str">
        <f>IF(REFERENCEMENT_FACADE[[#This Row],[Charpente bois (NF DTU 31.1)]]="OUI","SO",IF(OR(REFERENCEMENT_FACADE[[#This Row],[FOB (Sous AT/DTA/ATEx)]]="OUI",REFERENCEMENT_FACADE[[#This Row],[FOB (NF DTU 31.4)]]="OUI"),"OUI","SO"))</f>
        <v>SO</v>
      </c>
      <c r="M135" s="54" t="s">
        <v>9</v>
      </c>
      <c r="N135" s="42" t="s">
        <v>9</v>
      </c>
      <c r="O135" s="43" t="s">
        <v>9</v>
      </c>
      <c r="P135" s="43" t="s">
        <v>9</v>
      </c>
      <c r="Q135" s="43" t="s">
        <v>357</v>
      </c>
      <c r="R135" s="43" t="s">
        <v>357</v>
      </c>
      <c r="S135" s="43" t="s">
        <v>10</v>
      </c>
      <c r="T135" s="43" t="s">
        <v>10</v>
      </c>
      <c r="U135" s="43" t="s">
        <v>10</v>
      </c>
      <c r="V135" s="43" t="s">
        <v>10</v>
      </c>
      <c r="W135" s="44" t="s">
        <v>10</v>
      </c>
      <c r="X135" s="45" t="s">
        <v>9</v>
      </c>
      <c r="Y135" s="43" t="s">
        <v>357</v>
      </c>
      <c r="Z135" s="43" t="s">
        <v>357</v>
      </c>
      <c r="AA135" s="43" t="s">
        <v>10</v>
      </c>
      <c r="AB135" s="43" t="s">
        <v>10</v>
      </c>
      <c r="AC135" s="43" t="s">
        <v>10</v>
      </c>
      <c r="AD135" s="43" t="s">
        <v>10</v>
      </c>
      <c r="AE135" s="43" t="s">
        <v>10</v>
      </c>
      <c r="AF135" s="43" t="s">
        <v>10</v>
      </c>
      <c r="AG135" s="44" t="s">
        <v>10</v>
      </c>
      <c r="AH135" s="163" t="s">
        <v>709</v>
      </c>
      <c r="AI135" s="164"/>
      <c r="AJ135" s="120" t="s">
        <v>1726</v>
      </c>
      <c r="AK135" s="120" t="s">
        <v>1726</v>
      </c>
      <c r="AL135" s="120" t="s">
        <v>1726</v>
      </c>
      <c r="AM135" s="120" t="s">
        <v>1749</v>
      </c>
      <c r="AN135" s="120" t="s">
        <v>1749</v>
      </c>
      <c r="AO135" s="83"/>
      <c r="AP135" s="83"/>
      <c r="AQ135" s="83"/>
      <c r="AR135" s="83"/>
      <c r="AS135" s="83"/>
      <c r="AT135" s="120" t="s">
        <v>1726</v>
      </c>
      <c r="AU135" s="120" t="s">
        <v>1749</v>
      </c>
      <c r="AV135" s="120" t="s">
        <v>1749</v>
      </c>
      <c r="AW135" s="41"/>
      <c r="AX135" s="41"/>
      <c r="AY135" s="41"/>
      <c r="AZ135" s="41"/>
      <c r="BA135" s="41"/>
      <c r="BB135" s="41"/>
      <c r="BC135" s="41"/>
      <c r="BD135" s="84" t="s">
        <v>1408</v>
      </c>
      <c r="BE135" s="42">
        <v>4</v>
      </c>
      <c r="BF135" s="43" t="s">
        <v>328</v>
      </c>
      <c r="BG135" s="43" t="s">
        <v>328</v>
      </c>
      <c r="BH135" s="43">
        <v>1</v>
      </c>
      <c r="BI135" s="84" t="s">
        <v>707</v>
      </c>
      <c r="BJ135" s="40" t="s">
        <v>1394</v>
      </c>
      <c r="BK135" s="158" t="s">
        <v>706</v>
      </c>
      <c r="BL135" s="42">
        <v>0</v>
      </c>
      <c r="BM135" s="43" t="s">
        <v>23</v>
      </c>
      <c r="BN135" s="43" t="s">
        <v>12</v>
      </c>
      <c r="BO135" s="43" t="s">
        <v>592</v>
      </c>
      <c r="BP135" s="87">
        <v>44867</v>
      </c>
      <c r="BQ135" s="87">
        <v>45009</v>
      </c>
      <c r="BR135" s="87">
        <v>46446</v>
      </c>
      <c r="BS135" s="123">
        <f ca="1">+(REFERENCEMENT_FACADE[[#This Row],[AVIS LIMITE AU / VALIDITE]]&gt;=TODAY())*1</f>
        <v>1</v>
      </c>
      <c r="BT135" s="43" t="s">
        <v>9</v>
      </c>
      <c r="BU135" s="43" t="str">
        <f ca="1">IF(REFERENCEMENT_FACADE[[#This Row],[ -&gt; AT/DTA : Sur liste verte C2p (OUI/NON)
-&gt; ATex (Avis favorable / Avis défavorable)
-&gt; Autre : SO]]&lt;&gt;"",IF(AND(OR(REFERENCEMENT_FACADE[[#This Row],[ -&gt; AT/DTA : Sur liste verte C2p (OUI/NON)
-&gt; ATex (Avis favorable / Avis défavorable)
-&gt; Autre : SO]]="OUI",REFERENCEMENT_FACADE[[#This Row],[ -&gt; AT/DTA : Sur liste verte C2p (OUI/NON)
-&gt; ATex (Avis favorable / Avis défavorable)
-&gt; Autre : SO]]="FAVORABLE",REFERENCEMENT_FACADE[[#This Row],[ -&gt; AT/DTA : Sur liste verte C2p (OUI/NON)
-&gt; ATex (Avis favorable / Avis défavorable)
-&gt; Autre : SO]]="SO
(DTU)",REFERENCEMENT_FACADE[[#This Row],[ -&gt; AT/DTA : Sur liste verte C2p (OUI/NON)
-&gt; ATex (Avis favorable / Avis défavorable)
-&gt; Autre : SO]]="SO 
(RECO -RAGE)",REFERENCEMENT_FACADE[[#This Row],[ -&gt; AT/DTA : Sur liste verte C2p (OUI/NON)
-&gt; ATex (Avis favorable / Avis défavorable)
-&gt; Autre : SO]]="OUI AVEC UN SUIVI DU RETOUR D'EXPERIENCE",
REFERENCEMENT_FACADE[[#This Row],[ -&gt; AT/DTA : Sur liste verte C2p (OUI/NON)
-&gt; ATex (Avis favorable / Avis défavorable)
-&gt; Autre : SO]]="SO 
(RP)"),REFERENCEMENT_FACADE[[#This Row],[VALIDITE]]=1),"TC",IF(REFERENCEMENT_FACADE[[#This Row],[VALIDITE]]=0,"TNC"&amp;CHAR(10)&amp;"(L'évaluation technique n'est plus valide)",IF(REFERENCEMENT_FACADE[[#This Row],[TYPE DE DOCUMENT DE REFERENCE]]="Appréciation Technique de Transition","TNC"&amp;CHAR(10)&amp;"(Les Appréciations Techniques de Transition ne sont pas reconnues en technique courante)",IF(REFERENCEMENT_FACADE[[#This Row],[ -&gt; AT/DTA : Sur liste verte C2p (OUI/NON)
-&gt; ATex (Avis favorable / Avis défavorable)
-&gt; Autre : SO]]="NON (EVALUATION RECENTE)","TNC"&amp;CHAR(10)&amp;"(Non sur liste verte de la C2p à date de référencement / EVALUATION RECENTE)","TNC"&amp;CHAR(10)&amp;"(N'est pas sur liste verte de la C2p à date du référencement)")))))</f>
        <v>TC</v>
      </c>
      <c r="BV135" s="44" t="s">
        <v>1377</v>
      </c>
      <c r="BW135" s="42"/>
      <c r="BX135" s="43"/>
      <c r="BY135" s="44"/>
      <c r="BZ135" s="58" t="s">
        <v>656</v>
      </c>
      <c r="CA135" s="134" t="s">
        <v>636</v>
      </c>
      <c r="CB135" s="140" t="s">
        <v>800</v>
      </c>
      <c r="CC135" s="48" t="str">
        <f>IF(OR(REFERENCEMENT_FACADE[[#This Row],[TYPE DE DOCUMENT DE REFERENCE]]="Document Technique d'Application (DTA)",REFERENCEMENT_FACADE[[#This Row],[TYPE DE DOCUMENT DE REFERENCE]]="Avis Technique"),CONCATENATE("https://evaluation.cstb.fr/fr/avis-technique/detail/",SUBSTITUTE(REFERENCEMENT_FACADE[[#This Row],[REF]],"/","-"),"/"),IF(REFERENCEMENT_FACADE[[#This Row],[TYPE DE DOCUMENT DE REFERENCE]]=("Appréciation Technique d'Expérimentation (ATEx cas a)"),CONCATENATE("https://evaluation.cstb.fr/fr/appreciation-technique-expertise-atex/detail/",SUBSTITUTE(REFERENCEMENT_FACADE[[#This Row],[REF]],"_","-"),"/"),CONCATENATE("https://evaluation.cstb.fr/fr/appreciation-technique-transition-att/download/att-",SUBSTITUTE(SUBSTITUTE(REFERENCEMENT_FACADE[[#This Row],[REF]],"/","-"),"_","-"),"/")))</f>
        <v>https://evaluation.cstb.fr/fr/avis-technique/detail/2.2-21-1824_V2/</v>
      </c>
      <c r="CD135" s="48" t="s">
        <v>799</v>
      </c>
      <c r="CE135" s="48" t="str">
        <f>CONCATENATE(IF(REFERENCEMENT_FACADE[[#This Row],[Ancienne version]]=""," ",CONCATENATE(IF(OR(REFERENCEMENT_FACADE[[#This Row],[TYPE DE DOCUMENT DE REFERENCE]]="Avis Technique",REFERENCEMENT_FACADE[[#This Row],[TYPE DE DOCUMENT DE REFERENCE]]="ATEx"),"L'","Le "),REFERENCEMENT_FACADE[[#This Row],[TYPE DE DOCUMENT DE REFERENCE]]," n°",REFERENCEMENT_FACADE[[#This Row],[REF]]," annule et remplace ",IF(OR(REFERENCEMENT_FACADE[[#This Row],[TYPE DE DOCUMENT DE REFERENCE]]="Avis Technique",REFERENCEMENT_FACADE[[#This Row],[TYPE DE DOCUMENT DE REFERENCE]]="ATEx"),"l' ","le "),REFERENCEMENT_FACADE[[#This Row],[TYPE DE DOCUMENT DE REFERENCE]]," n° ",REFERENCEMENT_FACADE[[#This Row],[Ancienne version]])),
IF(AND(REFERENCEMENT_FACADE[[#This Row],[Ancienne version]]&lt;&gt;"",REFERENCEMENT_FACADE[[#This Row],[ -&gt; AT/DTA : Sur liste verte C2p (OUI/NON)
-&gt; ATex (Avis favorable / Avis défavorable)
-&gt; Autre : SO]]="OUI"),CHAR(10),""),
IF(REFERENCEMENT_FACADE[[#This Row],[ -&gt; AT/DTA : Sur liste verte C2p (OUI/NON)
-&gt; ATex (Avis favorable / Avis défavorable)
-&gt; Autre : SO]]="OUI","Sur liste verte de la C2p à la date du référencement",""))</f>
        <v>L'Avis Technique n°2.2/21-1824_V2 annule et remplace l' Avis Technique n° 2.2/21-1824_V1
Sur liste verte de la C2p à la date du référencement</v>
      </c>
      <c r="CF135" s="48" t="str">
        <f>IF((SUPP_VISE=LISTES!$Q$2),REFERENCEMENT_FACADE[[#This Row],[Charpente bois (NF DTU 31.1)]],
IF((SUPP_VISE=LISTES!$Q$3),REFERENCEMENT_FACADE[[#This Row],[COB (NF DTU 31.2)]],
IF((SUPP_VISE=LISTES!$Q$4),REFERENCEMENT_FACADE[[#This Row],[FOB (NF DTU 31.4)]],
IF((SUPP_VISE=LISTES!$Q$5),REFERENCEMENT_FACADE[[#This Row],[FOB (Sous AT/DTA/ATEx)]],
IF((SUPP_VISE=LISTES!$Q$6),REFERENCEMENT_FACADE[[#This Row],[FOB (NF DTU 31.4 et/ou Sous AT/DTA/Atex)]],
IF((SUPP_VISE=LISTES!$Q$7),REFERENCEMENT_FACADE[[#This Row],[CLT (Sous AT/DTA)]],"ERREUR"))))))</f>
        <v>ERREUR</v>
      </c>
      <c r="CG135" s="48" t="str">
        <f>IF((HAUT_VISEE&lt;=6),IF(OR(MID(SITUA_VISEE,1,1)="a",MID(SITUA_VISEE,1,1)="b",MID(SITUA_VISEE,1,1)="c"),REFERENCEMENT_FACADE[[#This Row],[≤ 6 m (situation a à c)]],REFERENCEMENT_FACADE[[#This Row],[≤ 6 m (situation d)]]),
IF(AND(6&lt;HAUT_VISEE,HAUT_VISEE&lt;=9),IF(OR(MID(SITUA_VISEE,1,1)="a",MID(SITUA_VISEE,1,1)="b",MID(SITUA_VISEE,1,1)="c"),REFERENCEMENT_FACADE[[#This Row],[≤ 9 m (situation a à c)]],REFERENCEMENT_FACADE[[#This Row],[≤ 9 m (situation d)]]),
IF(AND(9&lt;HAUT_VISEE,HAUT_VISEE&lt;=10),IF(OR(MID(SITUA_VISEE,1,1)="a",MID(SITUA_VISEE,1,1)="b",MID(SITUA_VISEE,1,1)="c"),REFERENCEMENT_FACADE[[#This Row],[≤ 10 m (situation a à c)]],REFERENCEMENT_FACADE[[#This Row],[≤ 10 m (situation d)]]),
IF(AND(10&lt;HAUT_VISEE,HAUT_VISEE&lt;=18),IF(OR(MID(SITUA_VISEE,1,1)="a",MID(SITUA_VISEE,1,1)="b",MID(SITUA_VISEE,1,1)="c"),REFERENCEMENT_FACADE[[#This Row],[≤ 15 m (situation a à c)]],REFERENCEMENT_FACADE[[#This Row],[≤ 15 m (situation d)]]),
IF(AND(10&lt;HAUT_VISEE,HAUT_VISEE&lt;=18),IF(OR(MID(SITUA_VISEE,1,1)="a",MID(SITUA_VISEE,1,1)="b",MID(SITUA_VISEE,1,1)="c"),REFERENCEMENT_FACADE[[#This Row],[≤ 18 m (situation a à c)]],REFERENCEMENT_FACADE[[#This Row],[≤ 18 m (situation d)]]),
IF(AND(18&lt;HAUT_VISEE,HAUT_VISEE&lt;=28),IF(OR(MID(SITUA_VISEE,1,1)="a",MID(SITUA_VISEE,1,1)="b",MID(SITUA_VISEE,1,1)="c"),REFERENCEMENT_FACADE[[#This Row],[≤ 28 m (situation a à c)]],REFERENCEMENT_FACADE[[#This Row],[≤ 28 m (situation d)]]),
IF(AND(28&lt;HAUT_VISEE,HAUT_VISEE&lt;=34),IF(OR(MID(SITUA_VISEE,1,1)="a",MID(SITUA_VISEE,1,1)="b",MID(SITUA_VISEE,1,1)="c"),REFERENCEMENT_FACADE[[#This Row],[≤ 34 m (situation a à c)]],REFERENCEMENT_FACADE[[#This Row],[≤ 34 m (situation d)]]),
IF(AND(34&lt;HAUT_VISEE,HAUT_VISEE&lt;=36),IF(OR(MID(SITUA_VISEE,1,1)="a",MID(SITUA_VISEE,1,1)="b",MID(SITUA_VISEE,1,1)="c"),REFERENCEMENT_FACADE[[#This Row],[≤ 36 m (situation a à c)]],REFERENCEMENT_FACADE[[#This Row],[≤ 36 m (situation d)]]),
IF(AND(36&lt;HAUT_VISEE,HAUT_VISEE&lt;=40),IF(OR(MID(SITUA_VISEE,1,1)="a",MID(SITUA_VISEE,1,1)="b",MID(SITUA_VISEE,1,1)="c"),REFERENCEMENT_FACADE[[#This Row],[≤ 40 m (situation a à c)]],REFERENCEMENT_FACADE[[#This Row],[≤ 40 m (situation d)]]),
IF(AND(40&lt;HAUT_VISEE,HAUT_VISEE&lt;=50),IF(OR(MID(SITUA_VISEE,1,1)="a",MID(SITUA_VISEE,1,1)="b",MID(SITUA_VISEE,1,1)="c"),REFERENCEMENT_FACADE[[#This Row],[≤ 50 m (situation a à c)]],REFERENCEMENT_FACADE[[#This Row],[≤ 50 m (situation d)]]),"ERREUR"))))))))))</f>
        <v>OUI</v>
      </c>
      <c r="CH135" s="48">
        <f>IF(MID(SITUA_VISEE,1,1)="d",
IF(MID(REFERENCEMENT_FACADE[[#This Row],[≤ 50 m (situation d)]],1,3)="OUI",50,IF(MID(REFERENCEMENT_FACADE[[#This Row],[≤ 40 m (situation d)]],1,3)="OUI",40,IF(MID(REFERENCEMENT_FACADE[[#This Row],[≤ 36 m (situation d)]],1,3)="OUI",36,IF(MID(REFERENCEMENT_FACADE[[#This Row],[≤ 34 m (situation d)]],1,3)="OUI",34,IF(MID(REFERENCEMENT_FACADE[[#This Row],[≤ 28 m (situation d)]],1,3)="OUI",28,IF(MID(REFERENCEMENT_FACADE[[#This Row],[≤ 18 m (situation d)]],1,3)="OUI",18,IF(MID(REFERENCEMENT_FACADE[[#This Row],[≤ 15 m (situation d)]],1,3)="OUI",15,IF(MID(REFERENCEMENT_FACADE[[#This Row],[≤ 10 m (situation d)]],1,3)="OUI",10,IF(MID(REFERENCEMENT_FACADE[[#This Row],[≤ 9 m (situation d)]],1,3)="OUI",9,IF(MID(REFERENCEMENT_FACADE[[#This Row],[≤ 6 m (situation d)]],1,3)="OUI",6,"")))))))))),
IF(MID(REFERENCEMENT_FACADE[[#This Row],[≤ 50 m (situation a à c)]],1,3)="OUI",50,IF(MID(REFERENCEMENT_FACADE[[#This Row],[≤ 40 m (situation a à c)]],1,3)="OUI",40,IF(MID(REFERENCEMENT_FACADE[[#This Row],[≤ 36 m (situation a à c)]],1,3)="OUI",36,IF(MID(REFERENCEMENT_FACADE[[#This Row],[≤ 34 m (situation a à c)]],1,3)="OUI",34,IF(MID(REFERENCEMENT_FACADE[[#This Row],[≤ 28 m (situation a à c)]],1,3)="OUI",28,IF(MID(REFERENCEMENT_FACADE[[#This Row],[≤ 18 m (situation a à c)]],1,3)="OUI",18,IF(MID(REFERENCEMENT_FACADE[[#This Row],[≤ 15 m (situation a à c)]],1,3)="OUI",15,IF(MID(REFERENCEMENT_FACADE[[#This Row],[≤ 10 m (situation a à c)]],1,3)="OUI",10,IF(MID(REFERENCEMENT_FACADE[[#This Row],[≤ 9 m (situation a à c)]],1,3)="OUI",9,IF(MID(REFERENCEMENT_FACADE[[#This Row],[≤ 6 m (situation a à c)]],1,3)="OUI",6,"")))))))))))</f>
        <v>18</v>
      </c>
      <c r="CI135" s="48" t="str">
        <f>IF(RECH_CATEGORIE=TRUE,IF((CATEG_VISEE=LISTES!$O$2),REFERENCEMENT_FACADE[[#This Row],[I]],
IF((CATEG_VISEE=LISTES!$O$3),REFERENCEMENT_FACADE[[#This Row],[II]],
IF((CATEG_VISEE=LISTES!$O$4),REFERENCEMENT_FACADE[[#This Row],[III]],
IF((CATEG_VISEE=LISTES!$O$5),REFERENCEMENT_FACADE[[#This Row],[IV]],"ERREUR")))),
REFERENCEMENT_FACADE[[#This Row],[I]]&amp;CHAR(10)&amp;REFERENCEMENT_FACADE[[#This Row],[II]]&amp;CHAR(10)&amp;REFERENCEMENT_FACADE[[#This Row],[III]]&amp;CHAR(10)&amp;REFERENCEMENT_FACADE[[#This Row],[IV]])</f>
        <v>4
4**
4**
1</v>
      </c>
      <c r="CJ135" s="48" t="str">
        <f>IF(RECH_CATEGORIE=TRUE,IF(OR(REFERENCEMENT_FACADE[[#This Row],[I]]="NC",REFERENCEMENT_FACADE[[#This Row],[II]]="NC",REFERENCEMENT_FACADE[[#This Row],[III]]="NC",REFERENCEMENT_FACADE[[#This Row],[IV]]="NC"),"ERREUR",IF(MID(ZONE_SIS_VISEE,1,1)&lt;=MID(REFERENCEMENT_FACADE[[#This Row],[IV]],1,1),REFERENCEMENT_FACADE[[#Headers],[IV]],IF(MID(ZONE_SIS_VISEE,1,1)&lt;=MID(REFERENCEMENT_FACADE[[#This Row],[III]],1,1),REFERENCEMENT_FACADE[[#Headers],[III]],IF(MID(ZONE_SIS_VISEE,1,1)&lt;=MID(REFERENCEMENT_FACADE[[#This Row],[II]],1,1),REFERENCEMENT_FACADE[[#Headers],[II]],IF(MID(ZONE_SIS_VISEE,1,1)&lt;=MID(REFERENCEMENT_FACADE[[#This Row],[I]],1,1),REFERENCEMENT_FACADE[[#Headers],[I]],""))))),
REFERENCEMENT_FACADE[[#Headers],[I]]&amp;CHAR(10)&amp;REFERENCEMENT_FACADE[[#Headers],[II]]&amp;CHAR(10)&amp;REFERENCEMENT_FACADE[[#Headers],[III]]&amp;CHAR(10)&amp;REFERENCEMENT_FACADE[[#Headers],[IV]])</f>
        <v>I
II
III
IV</v>
      </c>
      <c r="CK135" s="48" t="str">
        <f>CONCATENATE(IF(MID(REFERENCEMENT_FACADE[[#This Row],[Charpente bois (NF DTU 31.1)]],1,3)="oui",LISTES!$Q$2,""),IF(AND(MID(REFERENCEMENT_FACADE[[#This Row],[COB (NF DTU 31.2)]],1,3)="oui",MID(REFERENCEMENT_FACADE[[#This Row],[Charpente bois (NF DTU 31.1)]],1,3)="oui")," / ",""),IF(MID(REFERENCEMENT_FACADE[[#This Row],[COB (NF DTU 31.2)]],1,3)="oui",LISTES!$Q$3,""),IF(OR(AND(MID(REFERENCEMENT_FACADE[[#This Row],[COB (NF DTU 31.2)]],1,3)="oui",MID(REFERENCEMENT_FACADE[[#This Row],[FOB (NF DTU 31.4)]],1,3)="oui"),AND(MID(REFERENCEMENT_FACADE[[#This Row],[COB (NF DTU 31.2)]],1,3)="oui",MID(REFERENCEMENT_FACADE[[#This Row],[CLT (Sous AT/DTA)]],1,3)="oui"))," / ",""),IF(MID(REFERENCEMENT_FACADE[[#This Row],[FOB (NF DTU 31.4)]],1,3)="oui",LISTES!$Q$4,""),IF(AND(MID(REFERENCEMENT_FACADE[[#This Row],[CLT (Sous AT/DTA)]],1,3)="oui",MID(REFERENCEMENT_FACADE[[#This Row],[FOB (NF DTU 31.4)]],1,3)="oui")," / ",""),IF(MID(REFERENCEMENT_FACADE[[#This Row],[CLT (Sous AT/DTA)]],1,3)="oui",LISTES!$Q$7,IF(MID(REFERENCEMENT_FACADE[[#This Row],[FOB (Sous AT/DTA/ATEx)]],1,3)="oui",LISTES!$Q$5,"")))</f>
        <v>COB (NF DTU 31.2) / CLT (Sous AT/DTA)</v>
      </c>
      <c r="CL135" s="48" t="str">
        <f>IF(AND(RECH_HAUTEUR=TRUE,HAUT_VISEE&lt;&gt;"",SITUA_VISEE&lt;&gt;""),IF(MID(SITUA_VISEE,1,1)="d",
IF(MID(REFERENCEMENT_FACADE[[#This Row],[≤ 50 m (situation d)]],1,3)="OUI","≤ 50 m",IF(MID(REFERENCEMENT_FACADE[[#This Row],[≤ 40 m (situation d)]],1,3)="OUI","≤ 40 m",IF(MID(REFERENCEMENT_FACADE[[#This Row],[≤ 36 m (situation d)]],1,3)="OUI","≤ 36 m",IF(MID(REFERENCEMENT_FACADE[[#This Row],[≤ 34 m (situation d)]],1,3)="OUI","≤ 34 m",IF(MID(REFERENCEMENT_FACADE[[#This Row],[≤ 28 m (situation d)]],1,3)="OUI","≤ 28 m",IF(MID(REFERENCEMENT_FACADE[[#This Row],[≤ 18 m (situation d)]],1,3)="OUI","≤ 18 m",IF(MID(REFERENCEMENT_FACADE[[#This Row],[≤ 15 m (situation d)]],1,3)="OUI","≤ 15 m",IF(MID(REFERENCEMENT_FACADE[[#This Row],[≤ 10 m (situation d)]],1,3)="OUI","≤ 10 m",IF(MID(REFERENCEMENT_FACADE[[#This Row],[≤ 9 m (situation d)]],1,3)="OUI","≤ 9 m",IF(MID(REFERENCEMENT_FACADE[[#This Row],[≤ 6 m (situation d)]],1,3)="OUI","≤ 6 m","")))))))))),
IF(MID(REFERENCEMENT_FACADE[[#This Row],[≤ 50 m (situation a à c)]],1,3)="OUI","≤ 50 m",IF(MID(REFERENCEMENT_FACADE[[#This Row],[≤ 40 m (situation a à c)]],1,3)="OUI","≤ 40 m",IF(MID(REFERENCEMENT_FACADE[[#This Row],[≤ 36 m (situation a à c)]],1,3)="OUI","≤ 36 m",IF(MID(REFERENCEMENT_FACADE[[#This Row],[≤ 34 m (situation a à c)]],1,3)="OUI","≤ 34 m",IF(MID(REFERENCEMENT_FACADE[[#This Row],[≤ 28 m (situation a à c)]],1,3)="OUI","≤ 28 m",IF(MID(REFERENCEMENT_FACADE[[#This Row],[≤ 18 m (situation a à c)]],1,3)="OUI","≤ 18 m",IF(MID(REFERENCEMENT_FACADE[[#This Row],[≤ 15 m (situation a à c)]],1,3)="OUI","≤ 15 m",IF(MID(REFERENCEMENT_FACADE[[#This Row],[≤ 10 m (situation a à c)]],1,3)="OUI","≤ 10 m",IF(MID(REFERENCEMENT_FACADE[[#This Row],[≤ 9 m (situation a à c)]],1,3)="OUI","≤ 9 m",IF(MID(REFERENCEMENT_FACADE[[#This Row],[≤ 6 m (situation a à c)]],1,3)="OUI","≤ 6 m",""))))))))))),
CONCATENATE(IF(MID(REFERENCEMENT_FACADE[[#This Row],[≤ 50 m (situation a à c)]],1,3)="OUI","(Situation a à c) h≤ 50 m"&amp;CHAR(10),IF(MID(REFERENCEMENT_FACADE[[#This Row],[≤ 40 m (situation a à c)]],1,3)="OUI","(Situation a à c) h≤ 40 m"&amp;CHAR(10),IF(MID(REFERENCEMENT_FACADE[[#This Row],[≤ 36 m (situation a à c)]],1,3)="OUI","(Situation a à c) h≤ 36 m"&amp;CHAR(10),IF(MID(REFERENCEMENT_FACADE[[#This Row],[≤ 34 m (situation a à c)]],1,3)="OUI","(Situation a à c) h≤ 34 m"&amp;CHAR(10),IF(MID(REFERENCEMENT_FACADE[[#This Row],[≤ 28 m (situation a à c)]],1,3)="OUI","(Situation a à c) h≤ 28 m"&amp;CHAR(10),IF(MID(REFERENCEMENT_FACADE[[#This Row],[≤ 18 m (situation a à c)]],1,3)="OUI","(Situation a à c) h≤ 18 m"&amp;CHAR(10),IF(MID(REFERENCEMENT_FACADE[[#This Row],[≤ 15 m (situation a à c)]],1,3)="OUI","(Situation a à c) h≤ 15 m"&amp;CHAR(10),IF(MID(REFERENCEMENT_FACADE[[#This Row],[≤ 10 m (situation a à c)]],1,3)="OUI","(Situation a à c) h≤ 10 m"&amp;CHAR(10),IF(MID(REFERENCEMENT_FACADE[[#This Row],[≤ 9 m (situation a à c)]],1,3)="OUI","(Situation a à c) h≤ 9 m"&amp;CHAR(10),IF(MID(REFERENCEMENT_FACADE[[#This Row],[≤ 6 m (situation a à c)]],1,3)="OUI","(Situation a à c) h≤ 6 m"&amp;CHAR(10),"")))))))))),IF(MID(REFERENCEMENT_FACADE[[#This Row],[≤ 50 m (situation d)]],1,3)="OUI","(Situation d) h≤ 50 m",IF(MID(REFERENCEMENT_FACADE[[#This Row],[≤ 40 m (situation d)]],1,3)="OUI","(Situation d) h≤ 40 m",IF(MID(REFERENCEMENT_FACADE[[#This Row],[≤ 36 m (situation d)]],1,3)="OUI","(Situation d) h≤ 36 m",IF(MID(REFERENCEMENT_FACADE[[#This Row],[≤ 34 m (situation d)]],1,3)="OUI","(Situation d) h≤ 34 m",IF(MID(REFERENCEMENT_FACADE[[#This Row],[≤ 28 m (situation d)]],1,3)="OUI","(Situation d) h≤ 28 m",IF(MID(REFERENCEMENT_FACADE[[#This Row],[≤ 18 m (situation d)]],1,3)="OUI","(Situation d) h≤ 18 m",IF(MID(REFERENCEMENT_FACADE[[#This Row],[≤ 15 m (situation d)]],1,3)="OUI","(Situation d) h≤ 15 m",IF(MID(REFERENCEMENT_FACADE[[#This Row],[≤ 10 m (situation d)]],1,3)="OUI","(Situation d) h≤ 10 m",IF(MID(REFERENCEMENT_FACADE[[#This Row],[≤ 9 m (situation d)]],1,3)="OUI","(Situation d) h≤ 9 m",IF(MID(REFERENCEMENT_FACADE[[#This Row],[≤ 6 m (situation d)]],1,3)="OUI","(Situation d) h≤ 6 m",""))))))))))))</f>
        <v>(Situation a à c) h≤ 18 m
(Situation d) h≤ 10 m</v>
      </c>
      <c r="CM135" s="48" t="str">
        <f>IF(OR(RECH_HAUTEUR=FALSE,HAUT_VISEE="",SITUA_VISEE=""),REFERENCEMENT_FACADE[[#This Row],[Cas où rien n''est sélectionné en hauteur]],
IF((HAUT_VISEE&lt;=6),IF(OR(MID(SITUA_VISEE,1,1)="a",MID(SITUA_VISEE,1,1)="b",MID(SITUA_VISEE,1,1)="c"),REFERENCEMENT_FACADE[[#This Row],[≤ 6 m (a à c)]],REFERENCEMENT_FACADE[[#This Row],[≤ 6 m (d)]]),
IF(AND(6&lt;HAUT_VISEE,HAUT_VISEE&lt;=9),IF(OR(MID(SITUA_VISEE,1,1)="a",MID(SITUA_VISEE,1,1)="b",MID(SITUA_VISEE,1,1)="c"),REFERENCEMENT_FACADE[[#This Row],[≤ 9 m (a à c)]],REFERENCEMENT_FACADE[[#This Row],[≤ 9 m (d)]]),
IF(AND(9&lt;HAUT_VISEE,HAUT_VISEE&lt;=10),IF(OR(MID(SITUA_VISEE,1,1)="a",MID(SITUA_VISEE,1,1)="b",MID(SITUA_VISEE,1,1)="c"),REFERENCEMENT_FACADE[[#This Row],[≤ 10 m (a à c)]],REFERENCEMENT_FACADE[[#This Row],[≤ 10 m (d)]]),
IF(AND(10&lt;HAUT_VISEE,HAUT_VISEE&lt;=18),IF(OR(MID(SITUA_VISEE,1,1)="a",MID(SITUA_VISEE,1,1)="b",MID(SITUA_VISEE,1,1)="c"),REFERENCEMENT_FACADE[[#This Row],[≤ 18 m (a à c)]],REFERENCEMENT_FACADE[[#This Row],[≤ 18 m (d)]]),
IF(AND(18&lt;HAUT_VISEE,HAUT_VISEE&lt;=28),IF(OR(MID(SITUA_VISEE,1,1)="a",MID(SITUA_VISEE,1,1)="b",MID(SITUA_VISEE,1,1)="c"),REFERENCEMENT_FACADE[[#This Row],[≤ 28 m (a à c)]],REFERENCEMENT_FACADE[[#This Row],[≤ 28 m (d)]]),
IF(AND(28&lt;HAUT_VISEE,HAUT_VISEE&lt;=34),IF(OR(MID(SITUA_VISEE,1,1)="a",MID(SITUA_VISEE,1,1)="b",MID(SITUA_VISEE,1,1)="c"),REFERENCEMENT_FACADE[[#This Row],[≤ 34 m (a à c)]],REFERENCEMENT_FACADE[[#This Row],[≤ 34 m (d)]]),
IF(AND(34&lt;HAUT_VISEE,HAUT_VISEE&lt;=36),IF(OR(MID(SITUA_VISEE,1,1)="a",MID(SITUA_VISEE,1,1)="b",MID(SITUA_VISEE,1,1)="c"),REFERENCEMENT_FACADE[[#This Row],[≤ 36 m (a à c)]],REFERENCEMENT_FACADE[[#This Row],[≤ 36 m (d)]]),
IF(AND(36&lt;HAUT_VISEE,HAUT_VISEE&lt;=40),IF(OR(MID(SITUA_VISEE,1,1)="a",MID(SITUA_VISEE,1,1)="b",MID(SITUA_VISEE,1,1)="c"),REFERENCEMENT_FACADE[[#This Row],[≤ 40 m (a à c)]],REFERENCEMENT_FACADE[[#This Row],[≤ 40 m (d)]]),
IF(AND(40&lt;HAUT_VISEE,HAUT_VISEE&lt;=50),IF(OR(MID(SITUA_VISEE,1,1)="a",MID(SITUA_VISEE,1,1)="b",MID(SITUA_VISEE,1,1)="c"),REFERENCEMENT_FACADE[[#This Row],[≤ 50 m (a à c)]],REFERENCEMENT_FACADE[[#This Row],[≤ 50 m (d)]])))))))))))</f>
        <v>Nb : Le critère de recherche par hauteur n'étant pas coché ou les données (hauteur ou situation) n'étant pas saisies, l'utilisateur est alerté qu'il peut exister des limites de hauteurs et des dispositions particulières données dans le référentiel technique du procédé qui ne sont pas affichées. 
Le logiciel peut les faire apparaitre, pour ce faire : 
 - la case de recherche en fonction de la hauteur doit être cochée ;
 - les données de hauteur ET de situation du bâtiment doivent être saisies.</v>
      </c>
      <c r="CN135" s="117">
        <f ca="1">REFERENCEMENT_FACADE[[#This Row],[VALIDITE]]</f>
        <v>1</v>
      </c>
      <c r="CO135" s="48">
        <f>IF(RECH_SUPPORT=TRUE,IF(MID(REFERENCEMENT_FACADE[[#This Row],[Colonne support visé]],1,3)="OUI",1,IF(OR(MID(REFERENCEMENT_FACADE[[#This Row],[Colonne support visé]],1,3)="non",MID(REFERENCEMENT_FACADE[[#This Row],[Colonne support visé]],1,2)="SO"),0,0)),1)</f>
        <v>1</v>
      </c>
      <c r="CP135" s="48">
        <f>IF(RECH_HAUTEUR=FALSE,1,IF(AND(MID(REFERENCEMENT_FACADE[[#This Row],[Colonne situation visé]],1,3)="oui",HAUT_VISEE&lt;=REFERENCEMENT_FACADE[[#This Row],[LIMITATION DE HAUTEUR DE FACADE]],HAUT_VISEE&lt;&gt;"",SITUA_VISEE&lt;&gt;""),1,IF(MID(REFERENCEMENT_FACADE[[#This Row],[Colonne situation visé]],1,3)="non",0,"ERREUR")))</f>
        <v>1</v>
      </c>
      <c r="CQ135" s="48">
        <f>IF(RECH_CATEGORIE=FALSE,1,IF(REFERENCEMENT_FACADE[[#This Row],[Colonne catégorie visée]]="ERREUR",0,IF(AND(RECH_CATEGORIE=TRUE,MATCH(VALUE(LEFT(REFERENCEMENT_FACADE[[#This Row],[Colonne zone visée]],1)),LISTE_ZONE_SISMIQUE,0)&gt;=MATCH(ZONE_SIS_VISEE,LISTE_ZONE_SISMIQUE,0),MATCH(REFERENCEMENT_FACADE[[#This Row],[Colonne catégorie visée]],LISTE_CATEGORIE_BATIMENT,0)&gt;=MATCH(CATEG_VISEE,LISTE_CATEGORIE_BATIMENT,0)),1,0)))</f>
        <v>1</v>
      </c>
      <c r="CR135" s="48">
        <f ca="1">IF(REFERENCEMENT_FACADE[[#This Row],[Eligibilité procédé]]&lt;&gt;0,COUNTIF(REFERENCEMENT_FACADE[Eligibilité procédé],"&lt;="&amp;REFERENCEMENT_FACADE[[#This Row],[Eligibilité procédé]])-COUNTIF(REFERENCEMENT_FACADE[Eligibilité procédé],"=0"),ROWS(REFERENCEMENT_FACADE[Ordre]))</f>
        <v>111</v>
      </c>
      <c r="CS135" s="48">
        <f ca="1">IF(COUNTIF((REFERENCEMENT_FACADE[[#This Row],[Validité]:[zone de simicité]]),"&lt;&gt;"&amp;"")=SUM(REFERENCEMENT_FACADE[[#This Row],[Validité]:[zone de simicité]]),ROW(REFERENCEMENT_FACADE[[#This Row],[zone de simicité]]),"")</f>
        <v>135</v>
      </c>
      <c r="CT135" s="48" t="str">
        <f>CONCATENATE(REFERENCEMENT_FACADE[[#This Row],[TYPE DE DOCUMENT DE REFERENCE]]," ",REFERENCEMENT_FACADE[[#This Row],[REF]]," du procédé ",REFERENCEMENT_FACADE[[#This Row],[NOM COMMERCIAL DU PROCEDE]]," : vise la pose sur : ",IF(MID(REFERENCEMENT_FACADE[[#This Row],[COB (NF DTU 31.2)]],1,3)="OUI","COB (NF DTU 31.2) ; ",""),IF(MID(REFERENCEMENT_FACADE[[#This Row],[CLT (Sous AT/DTA)]],1,3)="OUI","CLT (Sous AT/DTA)) ; ",""),IF(MID(REFERENCEMENT_FACADE[[#This Row],[FOB (NF DTU 31.4)]],1,3)="OUI","FOB (NF DTU 31.4) ; ",""),IF(MID(REFERENCEMENT_FACADE[[#This Row],[FOB (Sous AT/DTA/ATEx)]],1,3)="OUI","FOB (Sous AT/DTA/ATEx) ; ",""),"pour une hauteur max de ",REFERENCEMENT_FACADE[[#This Row],[LIMITATION DE HAUTEUR DE FACADE]],"m")</f>
        <v>Avis Technique 2.2/21-1824_V2 du procédé VETAbric, VETApier, VETAcime Bardage sur support Bois : vise la pose sur : COB (NF DTU 31.2) ; CLT (Sous AT/DTA)) ; pour une hauteur max de 18m</v>
      </c>
    </row>
    <row r="136" spans="1:98" s="5" customFormat="1" ht="216" x14ac:dyDescent="0.3">
      <c r="A136" s="141">
        <v>44893</v>
      </c>
      <c r="B136" s="79" t="s">
        <v>120</v>
      </c>
      <c r="C136" s="79" t="s">
        <v>1594</v>
      </c>
      <c r="D136" s="43" t="s">
        <v>107</v>
      </c>
      <c r="E136" s="43" t="s">
        <v>1680</v>
      </c>
      <c r="F136" s="43" t="s">
        <v>1679</v>
      </c>
      <c r="G136" s="109" t="s">
        <v>1440</v>
      </c>
      <c r="H136" s="52" t="s">
        <v>27</v>
      </c>
      <c r="I136" s="82" t="s">
        <v>9</v>
      </c>
      <c r="J136" s="39" t="s">
        <v>10</v>
      </c>
      <c r="K136" s="39" t="s">
        <v>10</v>
      </c>
      <c r="L136" s="68" t="str">
        <f>IF(REFERENCEMENT_FACADE[[#This Row],[Charpente bois (NF DTU 31.1)]]="OUI","SO",IF(OR(REFERENCEMENT_FACADE[[#This Row],[FOB (Sous AT/DTA/ATEx)]]="OUI",REFERENCEMENT_FACADE[[#This Row],[FOB (NF DTU 31.4)]]="OUI"),"OUI","SO"))</f>
        <v>SO</v>
      </c>
      <c r="M136" s="65" t="s">
        <v>9</v>
      </c>
      <c r="N136" s="42" t="s">
        <v>9</v>
      </c>
      <c r="O136" s="43" t="s">
        <v>9</v>
      </c>
      <c r="P136" s="43" t="s">
        <v>357</v>
      </c>
      <c r="Q136" s="43" t="s">
        <v>357</v>
      </c>
      <c r="R136" s="43" t="s">
        <v>357</v>
      </c>
      <c r="S136" s="43" t="s">
        <v>10</v>
      </c>
      <c r="T136" s="43" t="s">
        <v>10</v>
      </c>
      <c r="U136" s="43" t="s">
        <v>10</v>
      </c>
      <c r="V136" s="43" t="s">
        <v>10</v>
      </c>
      <c r="W136" s="44" t="s">
        <v>10</v>
      </c>
      <c r="X136" s="45" t="s">
        <v>9</v>
      </c>
      <c r="Y136" s="43" t="s">
        <v>357</v>
      </c>
      <c r="Z136" s="43" t="s">
        <v>357</v>
      </c>
      <c r="AA136" s="43" t="s">
        <v>10</v>
      </c>
      <c r="AB136" s="43" t="s">
        <v>10</v>
      </c>
      <c r="AC136" s="43" t="s">
        <v>10</v>
      </c>
      <c r="AD136" s="43" t="s">
        <v>10</v>
      </c>
      <c r="AE136" s="43" t="s">
        <v>10</v>
      </c>
      <c r="AF136" s="43" t="s">
        <v>10</v>
      </c>
      <c r="AG136" s="44" t="s">
        <v>10</v>
      </c>
      <c r="AH136" s="167" t="s">
        <v>359</v>
      </c>
      <c r="AI136" s="83"/>
      <c r="AJ136" s="120"/>
      <c r="AK136" s="120"/>
      <c r="AL136" s="83"/>
      <c r="AM136" s="83"/>
      <c r="AN136" s="83"/>
      <c r="AO136" s="83"/>
      <c r="AP136" s="83"/>
      <c r="AQ136" s="83"/>
      <c r="AR136" s="83"/>
      <c r="AS136" s="83"/>
      <c r="AT136" s="83"/>
      <c r="AU136" s="83"/>
      <c r="AV136" s="83"/>
      <c r="AW136" s="83"/>
      <c r="AX136" s="83"/>
      <c r="AY136" s="83"/>
      <c r="AZ136" s="83"/>
      <c r="BA136" s="83"/>
      <c r="BB136" s="83"/>
      <c r="BC136" s="83"/>
      <c r="BD136" s="84" t="s">
        <v>1408</v>
      </c>
      <c r="BE136" s="42">
        <v>4</v>
      </c>
      <c r="BF136" s="43" t="s">
        <v>328</v>
      </c>
      <c r="BG136" s="43" t="s">
        <v>328</v>
      </c>
      <c r="BH136" s="43" t="s">
        <v>328</v>
      </c>
      <c r="BI136" s="84" t="s">
        <v>353</v>
      </c>
      <c r="BJ136" s="40" t="s">
        <v>1394</v>
      </c>
      <c r="BK136" s="158" t="s">
        <v>691</v>
      </c>
      <c r="BL136" s="42">
        <v>0</v>
      </c>
      <c r="BM136" s="43" t="s">
        <v>310</v>
      </c>
      <c r="BN136" s="43" t="s">
        <v>12</v>
      </c>
      <c r="BO136" s="43" t="s">
        <v>311</v>
      </c>
      <c r="BP136" s="81">
        <v>44460</v>
      </c>
      <c r="BQ136" s="81">
        <v>44666</v>
      </c>
      <c r="BR136" s="81">
        <v>46752</v>
      </c>
      <c r="BS136" s="123">
        <f ca="1">+(REFERENCEMENT_FACADE[[#This Row],[AVIS LIMITE AU / VALIDITE]]&gt;=TODAY())*1</f>
        <v>1</v>
      </c>
      <c r="BT136" s="43" t="s">
        <v>9</v>
      </c>
      <c r="BU136" s="43" t="str">
        <f ca="1">IF(REFERENCEMENT_FACADE[[#This Row],[ -&gt; AT/DTA : Sur liste verte C2p (OUI/NON)
-&gt; ATex (Avis favorable / Avis défavorable)
-&gt; Autre : SO]]&lt;&gt;"",IF(AND(OR(REFERENCEMENT_FACADE[[#This Row],[ -&gt; AT/DTA : Sur liste verte C2p (OUI/NON)
-&gt; ATex (Avis favorable / Avis défavorable)
-&gt; Autre : SO]]="OUI",REFERENCEMENT_FACADE[[#This Row],[ -&gt; AT/DTA : Sur liste verte C2p (OUI/NON)
-&gt; ATex (Avis favorable / Avis défavorable)
-&gt; Autre : SO]]="FAVORABLE",REFERENCEMENT_FACADE[[#This Row],[ -&gt; AT/DTA : Sur liste verte C2p (OUI/NON)
-&gt; ATex (Avis favorable / Avis défavorable)
-&gt; Autre : SO]]="SO
(DTU)",REFERENCEMENT_FACADE[[#This Row],[ -&gt; AT/DTA : Sur liste verte C2p (OUI/NON)
-&gt; ATex (Avis favorable / Avis défavorable)
-&gt; Autre : SO]]="SO 
(RECO -RAGE)",REFERENCEMENT_FACADE[[#This Row],[ -&gt; AT/DTA : Sur liste verte C2p (OUI/NON)
-&gt; ATex (Avis favorable / Avis défavorable)
-&gt; Autre : SO]]="OUI AVEC UN SUIVI DU RETOUR D'EXPERIENCE",
REFERENCEMENT_FACADE[[#This Row],[ -&gt; AT/DTA : Sur liste verte C2p (OUI/NON)
-&gt; ATex (Avis favorable / Avis défavorable)
-&gt; Autre : SO]]="SO 
(RP)"),REFERENCEMENT_FACADE[[#This Row],[VALIDITE]]=1),"TC",IF(REFERENCEMENT_FACADE[[#This Row],[VALIDITE]]=0,"TNC"&amp;CHAR(10)&amp;"(L'évaluation technique n'est plus valide)",IF(REFERENCEMENT_FACADE[[#This Row],[TYPE DE DOCUMENT DE REFERENCE]]="Appréciation Technique de Transition","TNC"&amp;CHAR(10)&amp;"(Les Appréciations Techniques de Transition ne sont pas reconnues en technique courante)",IF(REFERENCEMENT_FACADE[[#This Row],[ -&gt; AT/DTA : Sur liste verte C2p (OUI/NON)
-&gt; ATex (Avis favorable / Avis défavorable)
-&gt; Autre : SO]]="NON (EVALUATION RECENTE)","TNC"&amp;CHAR(10)&amp;"(Non sur liste verte de la C2p à date de référencement / EVALUATION RECENTE)","TNC"&amp;CHAR(10)&amp;"(N'est pas sur liste verte de la C2p à date du référencement)")))))</f>
        <v>TC</v>
      </c>
      <c r="BV136" s="44" t="s">
        <v>853</v>
      </c>
      <c r="BW136" s="42"/>
      <c r="BX136" s="43"/>
      <c r="BY136" s="44"/>
      <c r="BZ136" s="115" t="s">
        <v>656</v>
      </c>
      <c r="CA136" s="145" t="s">
        <v>527</v>
      </c>
      <c r="CB136" s="326" t="s">
        <v>794</v>
      </c>
      <c r="CC136" s="2" t="str">
        <f>IF(OR(REFERENCEMENT_FACADE[[#This Row],[TYPE DE DOCUMENT DE REFERENCE]]="Document Technique d'Application (DTA)",REFERENCEMENT_FACADE[[#This Row],[TYPE DE DOCUMENT DE REFERENCE]]="Avis Technique"),CONCATENATE("https://evaluation.cstb.fr/fr/avis-technique/detail/",SUBSTITUTE(REFERENCEMENT_FACADE[[#This Row],[REF]],"/","-"),"/"),IF(REFERENCEMENT_FACADE[[#This Row],[TYPE DE DOCUMENT DE REFERENCE]]=("Appréciation Technique d'Expérimentation (ATEx cas a)"),CONCATENATE("https://evaluation.cstb.fr/fr/appreciation-technique-expertise-atex/detail/",SUBSTITUTE(REFERENCEMENT_FACADE[[#This Row],[REF]],"_","-"),"/"),CONCATENATE("https://evaluation.cstb.fr/fr/appreciation-technique-transition-att/download/att-",SUBSTITUTE(SUBSTITUTE(REFERENCEMENT_FACADE[[#This Row],[REF]],"/","-"),"_","-"),"/")))</f>
        <v>https://evaluation.cstb.fr/fr/avis-technique/detail/2.2-21-1811_V2/</v>
      </c>
      <c r="CD136" s="2" t="s">
        <v>794</v>
      </c>
      <c r="CE136" s="2" t="str">
        <f>CONCATENATE(IF(REFERENCEMENT_FACADE[[#This Row],[Ancienne version]]=""," ",CONCATENATE(IF(OR(REFERENCEMENT_FACADE[[#This Row],[TYPE DE DOCUMENT DE REFERENCE]]="Avis Technique",REFERENCEMENT_FACADE[[#This Row],[TYPE DE DOCUMENT DE REFERENCE]]="ATEx"),"L'","Le "),REFERENCEMENT_FACADE[[#This Row],[TYPE DE DOCUMENT DE REFERENCE]]," n°",REFERENCEMENT_FACADE[[#This Row],[REF]]," annule et remplace ",IF(OR(REFERENCEMENT_FACADE[[#This Row],[TYPE DE DOCUMENT DE REFERENCE]]="Avis Technique",REFERENCEMENT_FACADE[[#This Row],[TYPE DE DOCUMENT DE REFERENCE]]="ATEx"),"l' ","le "),REFERENCEMENT_FACADE[[#This Row],[TYPE DE DOCUMENT DE REFERENCE]]," n° ",REFERENCEMENT_FACADE[[#This Row],[Ancienne version]])),
IF(AND(REFERENCEMENT_FACADE[[#This Row],[Ancienne version]]&lt;&gt;"",REFERENCEMENT_FACADE[[#This Row],[ -&gt; AT/DTA : Sur liste verte C2p (OUI/NON)
-&gt; ATex (Avis favorable / Avis défavorable)
-&gt; Autre : SO]]="OUI"),CHAR(10),""),
IF(REFERENCEMENT_FACADE[[#This Row],[ -&gt; AT/DTA : Sur liste verte C2p (OUI/NON)
-&gt; ATex (Avis favorable / Avis défavorable)
-&gt; Autre : SO]]="OUI","Sur liste verte de la C2p à la date du référencement",""))</f>
        <v>L'Avis Technique n°2.2/21-1811_V2 annule et remplace l' Avis Technique n° 2.2./16-1721_V1
Sur liste verte de la C2p à la date du référencement</v>
      </c>
      <c r="CF136" s="2" t="str">
        <f>IF((SUPP_VISE=LISTES!$Q$2),REFERENCEMENT_FACADE[[#This Row],[Charpente bois (NF DTU 31.1)]],
IF((SUPP_VISE=LISTES!$Q$3),REFERENCEMENT_FACADE[[#This Row],[COB (NF DTU 31.2)]],
IF((SUPP_VISE=LISTES!$Q$4),REFERENCEMENT_FACADE[[#This Row],[FOB (NF DTU 31.4)]],
IF((SUPP_VISE=LISTES!$Q$5),REFERENCEMENT_FACADE[[#This Row],[FOB (Sous AT/DTA/ATEx)]],
IF((SUPP_VISE=LISTES!$Q$6),REFERENCEMENT_FACADE[[#This Row],[FOB (NF DTU 31.4 et/ou Sous AT/DTA/Atex)]],
IF((SUPP_VISE=LISTES!$Q$7),REFERENCEMENT_FACADE[[#This Row],[CLT (Sous AT/DTA)]],"ERREUR"))))))</f>
        <v>ERREUR</v>
      </c>
      <c r="CG136" s="2" t="str">
        <f>IF((HAUT_VISEE&lt;=6),IF(OR(MID(SITUA_VISEE,1,1)="a",MID(SITUA_VISEE,1,1)="b",MID(SITUA_VISEE,1,1)="c"),REFERENCEMENT_FACADE[[#This Row],[≤ 6 m (situation a à c)]],REFERENCEMENT_FACADE[[#This Row],[≤ 6 m (situation d)]]),
IF(AND(6&lt;HAUT_VISEE,HAUT_VISEE&lt;=9),IF(OR(MID(SITUA_VISEE,1,1)="a",MID(SITUA_VISEE,1,1)="b",MID(SITUA_VISEE,1,1)="c"),REFERENCEMENT_FACADE[[#This Row],[≤ 9 m (situation a à c)]],REFERENCEMENT_FACADE[[#This Row],[≤ 9 m (situation d)]]),
IF(AND(9&lt;HAUT_VISEE,HAUT_VISEE&lt;=10),IF(OR(MID(SITUA_VISEE,1,1)="a",MID(SITUA_VISEE,1,1)="b",MID(SITUA_VISEE,1,1)="c"),REFERENCEMENT_FACADE[[#This Row],[≤ 10 m (situation a à c)]],REFERENCEMENT_FACADE[[#This Row],[≤ 10 m (situation d)]]),
IF(AND(10&lt;HAUT_VISEE,HAUT_VISEE&lt;=18),IF(OR(MID(SITUA_VISEE,1,1)="a",MID(SITUA_VISEE,1,1)="b",MID(SITUA_VISEE,1,1)="c"),REFERENCEMENT_FACADE[[#This Row],[≤ 15 m (situation a à c)]],REFERENCEMENT_FACADE[[#This Row],[≤ 15 m (situation d)]]),
IF(AND(10&lt;HAUT_VISEE,HAUT_VISEE&lt;=18),IF(OR(MID(SITUA_VISEE,1,1)="a",MID(SITUA_VISEE,1,1)="b",MID(SITUA_VISEE,1,1)="c"),REFERENCEMENT_FACADE[[#This Row],[≤ 18 m (situation a à c)]],REFERENCEMENT_FACADE[[#This Row],[≤ 18 m (situation d)]]),
IF(AND(18&lt;HAUT_VISEE,HAUT_VISEE&lt;=28),IF(OR(MID(SITUA_VISEE,1,1)="a",MID(SITUA_VISEE,1,1)="b",MID(SITUA_VISEE,1,1)="c"),REFERENCEMENT_FACADE[[#This Row],[≤ 28 m (situation a à c)]],REFERENCEMENT_FACADE[[#This Row],[≤ 28 m (situation d)]]),
IF(AND(28&lt;HAUT_VISEE,HAUT_VISEE&lt;=34),IF(OR(MID(SITUA_VISEE,1,1)="a",MID(SITUA_VISEE,1,1)="b",MID(SITUA_VISEE,1,1)="c"),REFERENCEMENT_FACADE[[#This Row],[≤ 34 m (situation a à c)]],REFERENCEMENT_FACADE[[#This Row],[≤ 34 m (situation d)]]),
IF(AND(34&lt;HAUT_VISEE,HAUT_VISEE&lt;=36),IF(OR(MID(SITUA_VISEE,1,1)="a",MID(SITUA_VISEE,1,1)="b",MID(SITUA_VISEE,1,1)="c"),REFERENCEMENT_FACADE[[#This Row],[≤ 36 m (situation a à c)]],REFERENCEMENT_FACADE[[#This Row],[≤ 36 m (situation d)]]),
IF(AND(36&lt;HAUT_VISEE,HAUT_VISEE&lt;=40),IF(OR(MID(SITUA_VISEE,1,1)="a",MID(SITUA_VISEE,1,1)="b",MID(SITUA_VISEE,1,1)="c"),REFERENCEMENT_FACADE[[#This Row],[≤ 40 m (situation a à c)]],REFERENCEMENT_FACADE[[#This Row],[≤ 40 m (situation d)]]),
IF(AND(40&lt;HAUT_VISEE,HAUT_VISEE&lt;=50),IF(OR(MID(SITUA_VISEE,1,1)="a",MID(SITUA_VISEE,1,1)="b",MID(SITUA_VISEE,1,1)="c"),REFERENCEMENT_FACADE[[#This Row],[≤ 50 m (situation a à c)]],REFERENCEMENT_FACADE[[#This Row],[≤ 50 m (situation d)]]),"ERREUR"))))))))))</f>
        <v>OUI</v>
      </c>
      <c r="CH136" s="2">
        <f>IF(MID(SITUA_VISEE,1,1)="d",
IF(MID(REFERENCEMENT_FACADE[[#This Row],[≤ 50 m (situation d)]],1,3)="OUI",50,IF(MID(REFERENCEMENT_FACADE[[#This Row],[≤ 40 m (situation d)]],1,3)="OUI",40,IF(MID(REFERENCEMENT_FACADE[[#This Row],[≤ 36 m (situation d)]],1,3)="OUI",36,IF(MID(REFERENCEMENT_FACADE[[#This Row],[≤ 34 m (situation d)]],1,3)="OUI",34,IF(MID(REFERENCEMENT_FACADE[[#This Row],[≤ 28 m (situation d)]],1,3)="OUI",28,IF(MID(REFERENCEMENT_FACADE[[#This Row],[≤ 18 m (situation d)]],1,3)="OUI",18,IF(MID(REFERENCEMENT_FACADE[[#This Row],[≤ 15 m (situation d)]],1,3)="OUI",15,IF(MID(REFERENCEMENT_FACADE[[#This Row],[≤ 10 m (situation d)]],1,3)="OUI",10,IF(MID(REFERENCEMENT_FACADE[[#This Row],[≤ 9 m (situation d)]],1,3)="OUI",9,IF(MID(REFERENCEMENT_FACADE[[#This Row],[≤ 6 m (situation d)]],1,3)="OUI",6,"")))))))))),
IF(MID(REFERENCEMENT_FACADE[[#This Row],[≤ 50 m (situation a à c)]],1,3)="OUI",50,IF(MID(REFERENCEMENT_FACADE[[#This Row],[≤ 40 m (situation a à c)]],1,3)="OUI",40,IF(MID(REFERENCEMENT_FACADE[[#This Row],[≤ 36 m (situation a à c)]],1,3)="OUI",36,IF(MID(REFERENCEMENT_FACADE[[#This Row],[≤ 34 m (situation a à c)]],1,3)="OUI",34,IF(MID(REFERENCEMENT_FACADE[[#This Row],[≤ 28 m (situation a à c)]],1,3)="OUI",28,IF(MID(REFERENCEMENT_FACADE[[#This Row],[≤ 18 m (situation a à c)]],1,3)="OUI",18,IF(MID(REFERENCEMENT_FACADE[[#This Row],[≤ 15 m (situation a à c)]],1,3)="OUI",15,IF(MID(REFERENCEMENT_FACADE[[#This Row],[≤ 10 m (situation a à c)]],1,3)="OUI",10,IF(MID(REFERENCEMENT_FACADE[[#This Row],[≤ 9 m (situation a à c)]],1,3)="OUI",9,IF(MID(REFERENCEMENT_FACADE[[#This Row],[≤ 6 m (situation a à c)]],1,3)="OUI",6,"")))))))))))</f>
        <v>18</v>
      </c>
      <c r="CI136" s="2" t="str">
        <f>IF(RECH_CATEGORIE=TRUE,IF((CATEG_VISEE=LISTES!$O$2),REFERENCEMENT_FACADE[[#This Row],[I]],
IF((CATEG_VISEE=LISTES!$O$3),REFERENCEMENT_FACADE[[#This Row],[II]],
IF((CATEG_VISEE=LISTES!$O$4),REFERENCEMENT_FACADE[[#This Row],[III]],
IF((CATEG_VISEE=LISTES!$O$5),REFERENCEMENT_FACADE[[#This Row],[IV]],"ERREUR")))),
REFERENCEMENT_FACADE[[#This Row],[I]]&amp;CHAR(10)&amp;REFERENCEMENT_FACADE[[#This Row],[II]]&amp;CHAR(10)&amp;REFERENCEMENT_FACADE[[#This Row],[III]]&amp;CHAR(10)&amp;REFERENCEMENT_FACADE[[#This Row],[IV]])</f>
        <v>4
4**
4**
4**</v>
      </c>
      <c r="CJ136" s="2" t="str">
        <f>IF(RECH_CATEGORIE=TRUE,IF(OR(REFERENCEMENT_FACADE[[#This Row],[I]]="NC",REFERENCEMENT_FACADE[[#This Row],[II]]="NC",REFERENCEMENT_FACADE[[#This Row],[III]]="NC",REFERENCEMENT_FACADE[[#This Row],[IV]]="NC"),"ERREUR",IF(MID(ZONE_SIS_VISEE,1,1)&lt;=MID(REFERENCEMENT_FACADE[[#This Row],[IV]],1,1),REFERENCEMENT_FACADE[[#Headers],[IV]],IF(MID(ZONE_SIS_VISEE,1,1)&lt;=MID(REFERENCEMENT_FACADE[[#This Row],[III]],1,1),REFERENCEMENT_FACADE[[#Headers],[III]],IF(MID(ZONE_SIS_VISEE,1,1)&lt;=MID(REFERENCEMENT_FACADE[[#This Row],[II]],1,1),REFERENCEMENT_FACADE[[#Headers],[II]],IF(MID(ZONE_SIS_VISEE,1,1)&lt;=MID(REFERENCEMENT_FACADE[[#This Row],[I]],1,1),REFERENCEMENT_FACADE[[#Headers],[I]],""))))),
REFERENCEMENT_FACADE[[#Headers],[I]]&amp;CHAR(10)&amp;REFERENCEMENT_FACADE[[#Headers],[II]]&amp;CHAR(10)&amp;REFERENCEMENT_FACADE[[#Headers],[III]]&amp;CHAR(10)&amp;REFERENCEMENT_FACADE[[#Headers],[IV]])</f>
        <v>I
II
III
IV</v>
      </c>
      <c r="CK136" s="2" t="str">
        <f>CONCATENATE(IF(MID(REFERENCEMENT_FACADE[[#This Row],[Charpente bois (NF DTU 31.1)]],1,3)="oui",LISTES!$Q$2,""),IF(AND(MID(REFERENCEMENT_FACADE[[#This Row],[COB (NF DTU 31.2)]],1,3)="oui",MID(REFERENCEMENT_FACADE[[#This Row],[Charpente bois (NF DTU 31.1)]],1,3)="oui")," / ",""),IF(MID(REFERENCEMENT_FACADE[[#This Row],[COB (NF DTU 31.2)]],1,3)="oui",LISTES!$Q$3,""),IF(OR(AND(MID(REFERENCEMENT_FACADE[[#This Row],[COB (NF DTU 31.2)]],1,3)="oui",MID(REFERENCEMENT_FACADE[[#This Row],[FOB (NF DTU 31.4)]],1,3)="oui"),AND(MID(REFERENCEMENT_FACADE[[#This Row],[COB (NF DTU 31.2)]],1,3)="oui",MID(REFERENCEMENT_FACADE[[#This Row],[CLT (Sous AT/DTA)]],1,3)="oui"))," / ",""),IF(MID(REFERENCEMENT_FACADE[[#This Row],[FOB (NF DTU 31.4)]],1,3)="oui",LISTES!$Q$4,""),IF(AND(MID(REFERENCEMENT_FACADE[[#This Row],[CLT (Sous AT/DTA)]],1,3)="oui",MID(REFERENCEMENT_FACADE[[#This Row],[FOB (NF DTU 31.4)]],1,3)="oui")," / ",""),IF(MID(REFERENCEMENT_FACADE[[#This Row],[CLT (Sous AT/DTA)]],1,3)="oui",LISTES!$Q$7,IF(MID(REFERENCEMENT_FACADE[[#This Row],[FOB (Sous AT/DTA/ATEx)]],1,3)="oui",LISTES!$Q$5,"")))</f>
        <v>COB (NF DTU 31.2) / CLT (Sous AT/DTA)</v>
      </c>
      <c r="CL136" s="2" t="str">
        <f>IF(AND(RECH_HAUTEUR=TRUE,HAUT_VISEE&lt;&gt;"",SITUA_VISEE&lt;&gt;""),IF(MID(SITUA_VISEE,1,1)="d",
IF(MID(REFERENCEMENT_FACADE[[#This Row],[≤ 50 m (situation d)]],1,3)="OUI","≤ 50 m",IF(MID(REFERENCEMENT_FACADE[[#This Row],[≤ 40 m (situation d)]],1,3)="OUI","≤ 40 m",IF(MID(REFERENCEMENT_FACADE[[#This Row],[≤ 36 m (situation d)]],1,3)="OUI","≤ 36 m",IF(MID(REFERENCEMENT_FACADE[[#This Row],[≤ 34 m (situation d)]],1,3)="OUI","≤ 34 m",IF(MID(REFERENCEMENT_FACADE[[#This Row],[≤ 28 m (situation d)]],1,3)="OUI","≤ 28 m",IF(MID(REFERENCEMENT_FACADE[[#This Row],[≤ 18 m (situation d)]],1,3)="OUI","≤ 18 m",IF(MID(REFERENCEMENT_FACADE[[#This Row],[≤ 15 m (situation d)]],1,3)="OUI","≤ 15 m",IF(MID(REFERENCEMENT_FACADE[[#This Row],[≤ 10 m (situation d)]],1,3)="OUI","≤ 10 m",IF(MID(REFERENCEMENT_FACADE[[#This Row],[≤ 9 m (situation d)]],1,3)="OUI","≤ 9 m",IF(MID(REFERENCEMENT_FACADE[[#This Row],[≤ 6 m (situation d)]],1,3)="OUI","≤ 6 m","")))))))))),
IF(MID(REFERENCEMENT_FACADE[[#This Row],[≤ 50 m (situation a à c)]],1,3)="OUI","≤ 50 m",IF(MID(REFERENCEMENT_FACADE[[#This Row],[≤ 40 m (situation a à c)]],1,3)="OUI","≤ 40 m",IF(MID(REFERENCEMENT_FACADE[[#This Row],[≤ 36 m (situation a à c)]],1,3)="OUI","≤ 36 m",IF(MID(REFERENCEMENT_FACADE[[#This Row],[≤ 34 m (situation a à c)]],1,3)="OUI","≤ 34 m",IF(MID(REFERENCEMENT_FACADE[[#This Row],[≤ 28 m (situation a à c)]],1,3)="OUI","≤ 28 m",IF(MID(REFERENCEMENT_FACADE[[#This Row],[≤ 18 m (situation a à c)]],1,3)="OUI","≤ 18 m",IF(MID(REFERENCEMENT_FACADE[[#This Row],[≤ 15 m (situation a à c)]],1,3)="OUI","≤ 15 m",IF(MID(REFERENCEMENT_FACADE[[#This Row],[≤ 10 m (situation a à c)]],1,3)="OUI","≤ 10 m",IF(MID(REFERENCEMENT_FACADE[[#This Row],[≤ 9 m (situation a à c)]],1,3)="OUI","≤ 9 m",IF(MID(REFERENCEMENT_FACADE[[#This Row],[≤ 6 m (situation a à c)]],1,3)="OUI","≤ 6 m",""))))))))))),
CONCATENATE(IF(MID(REFERENCEMENT_FACADE[[#This Row],[≤ 50 m (situation a à c)]],1,3)="OUI","(Situation a à c) h≤ 50 m"&amp;CHAR(10),IF(MID(REFERENCEMENT_FACADE[[#This Row],[≤ 40 m (situation a à c)]],1,3)="OUI","(Situation a à c) h≤ 40 m"&amp;CHAR(10),IF(MID(REFERENCEMENT_FACADE[[#This Row],[≤ 36 m (situation a à c)]],1,3)="OUI","(Situation a à c) h≤ 36 m"&amp;CHAR(10),IF(MID(REFERENCEMENT_FACADE[[#This Row],[≤ 34 m (situation a à c)]],1,3)="OUI","(Situation a à c) h≤ 34 m"&amp;CHAR(10),IF(MID(REFERENCEMENT_FACADE[[#This Row],[≤ 28 m (situation a à c)]],1,3)="OUI","(Situation a à c) h≤ 28 m"&amp;CHAR(10),IF(MID(REFERENCEMENT_FACADE[[#This Row],[≤ 18 m (situation a à c)]],1,3)="OUI","(Situation a à c) h≤ 18 m"&amp;CHAR(10),IF(MID(REFERENCEMENT_FACADE[[#This Row],[≤ 15 m (situation a à c)]],1,3)="OUI","(Situation a à c) h≤ 15 m"&amp;CHAR(10),IF(MID(REFERENCEMENT_FACADE[[#This Row],[≤ 10 m (situation a à c)]],1,3)="OUI","(Situation a à c) h≤ 10 m"&amp;CHAR(10),IF(MID(REFERENCEMENT_FACADE[[#This Row],[≤ 9 m (situation a à c)]],1,3)="OUI","(Situation a à c) h≤ 9 m"&amp;CHAR(10),IF(MID(REFERENCEMENT_FACADE[[#This Row],[≤ 6 m (situation a à c)]],1,3)="OUI","(Situation a à c) h≤ 6 m"&amp;CHAR(10),"")))))))))),IF(MID(REFERENCEMENT_FACADE[[#This Row],[≤ 50 m (situation d)]],1,3)="OUI","(Situation d) h≤ 50 m",IF(MID(REFERENCEMENT_FACADE[[#This Row],[≤ 40 m (situation d)]],1,3)="OUI","(Situation d) h≤ 40 m",IF(MID(REFERENCEMENT_FACADE[[#This Row],[≤ 36 m (situation d)]],1,3)="OUI","(Situation d) h≤ 36 m",IF(MID(REFERENCEMENT_FACADE[[#This Row],[≤ 34 m (situation d)]],1,3)="OUI","(Situation d) h≤ 34 m",IF(MID(REFERENCEMENT_FACADE[[#This Row],[≤ 28 m (situation d)]],1,3)="OUI","(Situation d) h≤ 28 m",IF(MID(REFERENCEMENT_FACADE[[#This Row],[≤ 18 m (situation d)]],1,3)="OUI","(Situation d) h≤ 18 m",IF(MID(REFERENCEMENT_FACADE[[#This Row],[≤ 15 m (situation d)]],1,3)="OUI","(Situation d) h≤ 15 m",IF(MID(REFERENCEMENT_FACADE[[#This Row],[≤ 10 m (situation d)]],1,3)="OUI","(Situation d) h≤ 10 m",IF(MID(REFERENCEMENT_FACADE[[#This Row],[≤ 9 m (situation d)]],1,3)="OUI","(Situation d) h≤ 9 m",IF(MID(REFERENCEMENT_FACADE[[#This Row],[≤ 6 m (situation d)]],1,3)="OUI","(Situation d) h≤ 6 m",""))))))))))))</f>
        <v>(Situation a à c) h≤ 18 m
(Situation d) h≤ 10 m</v>
      </c>
      <c r="CM136" s="2" t="str">
        <f>IF(OR(RECH_HAUTEUR=FALSE,HAUT_VISEE="",SITUA_VISEE=""),REFERENCEMENT_FACADE[[#This Row],[Cas où rien n''est sélectionné en hauteur]],
IF((HAUT_VISEE&lt;=6),IF(OR(MID(SITUA_VISEE,1,1)="a",MID(SITUA_VISEE,1,1)="b",MID(SITUA_VISEE,1,1)="c"),REFERENCEMENT_FACADE[[#This Row],[≤ 6 m (a à c)]],REFERENCEMENT_FACADE[[#This Row],[≤ 6 m (d)]]),
IF(AND(6&lt;HAUT_VISEE,HAUT_VISEE&lt;=9),IF(OR(MID(SITUA_VISEE,1,1)="a",MID(SITUA_VISEE,1,1)="b",MID(SITUA_VISEE,1,1)="c"),REFERENCEMENT_FACADE[[#This Row],[≤ 9 m (a à c)]],REFERENCEMENT_FACADE[[#This Row],[≤ 9 m (d)]]),
IF(AND(9&lt;HAUT_VISEE,HAUT_VISEE&lt;=10),IF(OR(MID(SITUA_VISEE,1,1)="a",MID(SITUA_VISEE,1,1)="b",MID(SITUA_VISEE,1,1)="c"),REFERENCEMENT_FACADE[[#This Row],[≤ 10 m (a à c)]],REFERENCEMENT_FACADE[[#This Row],[≤ 10 m (d)]]),
IF(AND(10&lt;HAUT_VISEE,HAUT_VISEE&lt;=18),IF(OR(MID(SITUA_VISEE,1,1)="a",MID(SITUA_VISEE,1,1)="b",MID(SITUA_VISEE,1,1)="c"),REFERENCEMENT_FACADE[[#This Row],[≤ 18 m (a à c)]],REFERENCEMENT_FACADE[[#This Row],[≤ 18 m (d)]]),
IF(AND(18&lt;HAUT_VISEE,HAUT_VISEE&lt;=28),IF(OR(MID(SITUA_VISEE,1,1)="a",MID(SITUA_VISEE,1,1)="b",MID(SITUA_VISEE,1,1)="c"),REFERENCEMENT_FACADE[[#This Row],[≤ 28 m (a à c)]],REFERENCEMENT_FACADE[[#This Row],[≤ 28 m (d)]]),
IF(AND(28&lt;HAUT_VISEE,HAUT_VISEE&lt;=34),IF(OR(MID(SITUA_VISEE,1,1)="a",MID(SITUA_VISEE,1,1)="b",MID(SITUA_VISEE,1,1)="c"),REFERENCEMENT_FACADE[[#This Row],[≤ 34 m (a à c)]],REFERENCEMENT_FACADE[[#This Row],[≤ 34 m (d)]]),
IF(AND(34&lt;HAUT_VISEE,HAUT_VISEE&lt;=36),IF(OR(MID(SITUA_VISEE,1,1)="a",MID(SITUA_VISEE,1,1)="b",MID(SITUA_VISEE,1,1)="c"),REFERENCEMENT_FACADE[[#This Row],[≤ 36 m (a à c)]],REFERENCEMENT_FACADE[[#This Row],[≤ 36 m (d)]]),
IF(AND(36&lt;HAUT_VISEE,HAUT_VISEE&lt;=40),IF(OR(MID(SITUA_VISEE,1,1)="a",MID(SITUA_VISEE,1,1)="b",MID(SITUA_VISEE,1,1)="c"),REFERENCEMENT_FACADE[[#This Row],[≤ 40 m (a à c)]],REFERENCEMENT_FACADE[[#This Row],[≤ 40 m (d)]]),
IF(AND(40&lt;HAUT_VISEE,HAUT_VISEE&lt;=50),IF(OR(MID(SITUA_VISEE,1,1)="a",MID(SITUA_VISEE,1,1)="b",MID(SITUA_VISEE,1,1)="c"),REFERENCEMENT_FACADE[[#This Row],[≤ 50 m (a à c)]],REFERENCEMENT_FACADE[[#This Row],[≤ 50 m (d)]])))))))))))</f>
        <v>Nb : Le critère de recherche par hauteur n'étant pas coché ou les données (hauteur ou situation) n'étant pas saisies, l'utilisateur est alerté qu'il peut exister des limites de hauteurs et des dispositions particulières données dans le référentiel technique du procédé qui ne sont pas affichées. 
Le logiciel peut les faire apparaitre, pour ce faire : 
 - la case de recherche en fonction de la hauteur doit être cochée ;
 - les données de hauteur ET de situation du bâtiment doivent être saisies.</v>
      </c>
      <c r="CN136" s="228">
        <f ca="1">REFERENCEMENT_FACADE[[#This Row],[VALIDITE]]</f>
        <v>1</v>
      </c>
      <c r="CO136" s="2">
        <f>IF(RECH_SUPPORT=TRUE,IF(MID(REFERENCEMENT_FACADE[[#This Row],[Colonne support visé]],1,3)="OUI",1,IF(OR(MID(REFERENCEMENT_FACADE[[#This Row],[Colonne support visé]],1,3)="non",MID(REFERENCEMENT_FACADE[[#This Row],[Colonne support visé]],1,2)="SO"),0,0)),1)</f>
        <v>1</v>
      </c>
      <c r="CP136" s="2">
        <f>IF(RECH_HAUTEUR=FALSE,1,IF(AND(MID(REFERENCEMENT_FACADE[[#This Row],[Colonne situation visé]],1,3)="oui",HAUT_VISEE&lt;=REFERENCEMENT_FACADE[[#This Row],[LIMITATION DE HAUTEUR DE FACADE]],HAUT_VISEE&lt;&gt;"",SITUA_VISEE&lt;&gt;""),1,IF(MID(REFERENCEMENT_FACADE[[#This Row],[Colonne situation visé]],1,3)="non",0,"ERREUR")))</f>
        <v>1</v>
      </c>
      <c r="CQ136" s="2">
        <f>IF(RECH_CATEGORIE=FALSE,1,IF(REFERENCEMENT_FACADE[[#This Row],[Colonne catégorie visée]]="ERREUR",0,IF(AND(RECH_CATEGORIE=TRUE,MATCH(VALUE(LEFT(REFERENCEMENT_FACADE[[#This Row],[Colonne zone visée]],1)),LISTE_ZONE_SISMIQUE,0)&gt;=MATCH(ZONE_SIS_VISEE,LISTE_ZONE_SISMIQUE,0),MATCH(REFERENCEMENT_FACADE[[#This Row],[Colonne catégorie visée]],LISTE_CATEGORIE_BATIMENT,0)&gt;=MATCH(CATEG_VISEE,LISTE_CATEGORIE_BATIMENT,0)),1,0)))</f>
        <v>1</v>
      </c>
      <c r="CR136" s="2">
        <f ca="1">IF(REFERENCEMENT_FACADE[[#This Row],[Eligibilité procédé]]&lt;&gt;0,COUNTIF(REFERENCEMENT_FACADE[Eligibilité procédé],"&lt;="&amp;REFERENCEMENT_FACADE[[#This Row],[Eligibilité procédé]])-COUNTIF(REFERENCEMENT_FACADE[Eligibilité procédé],"=0"),ROWS(REFERENCEMENT_FACADE[Ordre]))</f>
        <v>112</v>
      </c>
      <c r="CS136" s="2">
        <f ca="1">IF(COUNTIF((REFERENCEMENT_FACADE[[#This Row],[Validité]:[zone de simicité]]),"&lt;&gt;"&amp;"")=SUM(REFERENCEMENT_FACADE[[#This Row],[Validité]:[zone de simicité]]),ROW(REFERENCEMENT_FACADE[[#This Row],[zone de simicité]]),"")</f>
        <v>136</v>
      </c>
      <c r="CT136" s="2" t="str">
        <f>CONCATENATE(REFERENCEMENT_FACADE[[#This Row],[TYPE DE DOCUMENT DE REFERENCE]]," ",REFERENCEMENT_FACADE[[#This Row],[REF]]," du procédé ",REFERENCEMENT_FACADE[[#This Row],[NOM COMMERCIAL DU PROCEDE]]," : vise la pose sur : ",IF(MID(REFERENCEMENT_FACADE[[#This Row],[COB (NF DTU 31.2)]],1,3)="OUI","COB (NF DTU 31.2) ; ",""),IF(MID(REFERENCEMENT_FACADE[[#This Row],[CLT (Sous AT/DTA)]],1,3)="OUI","CLT (Sous AT/DTA)) ; ",""),IF(MID(REFERENCEMENT_FACADE[[#This Row],[FOB (NF DTU 31.4)]],1,3)="OUI","FOB (NF DTU 31.4) ; ",""),IF(MID(REFERENCEMENT_FACADE[[#This Row],[FOB (Sous AT/DTA/ATEx)]],1,3)="OUI","FOB (Sous AT/DTA/ATEx) ; ",""),"pour une hauteur max de ",REFERENCEMENT_FACADE[[#This Row],[LIMITATION DE HAUTEUR DE FACADE]],"m")</f>
        <v>Avis Technique 2.2/21-1811_V2 du procédé Alphaton QF  sur support COB/CLT : vise la pose sur : COB (NF DTU 31.2) ; CLT (Sous AT/DTA)) ; pour une hauteur max de 18m</v>
      </c>
    </row>
    <row r="137" spans="1:98" s="5" customFormat="1" ht="216" x14ac:dyDescent="0.3">
      <c r="A137" s="121">
        <v>45062</v>
      </c>
      <c r="B137" s="79" t="s">
        <v>120</v>
      </c>
      <c r="C137" s="126" t="s">
        <v>1582</v>
      </c>
      <c r="D137" s="43" t="s">
        <v>943</v>
      </c>
      <c r="E137" s="43"/>
      <c r="F137" s="43" t="s">
        <v>83</v>
      </c>
      <c r="G137" s="44" t="s">
        <v>83</v>
      </c>
      <c r="H137" s="52" t="s">
        <v>27</v>
      </c>
      <c r="I137" s="53" t="s">
        <v>9</v>
      </c>
      <c r="J137" s="39" t="s">
        <v>10</v>
      </c>
      <c r="K137" s="39" t="s">
        <v>10</v>
      </c>
      <c r="L137" s="68" t="str">
        <f>IF(REFERENCEMENT_FACADE[[#This Row],[Charpente bois (NF DTU 31.1)]]="OUI","SO",IF(OR(REFERENCEMENT_FACADE[[#This Row],[FOB (Sous AT/DTA/ATEx)]]="OUI",REFERENCEMENT_FACADE[[#This Row],[FOB (NF DTU 31.4)]]="OUI"),"OUI","SO"))</f>
        <v>SO</v>
      </c>
      <c r="M137" s="54" t="s">
        <v>9</v>
      </c>
      <c r="N137" s="42" t="s">
        <v>357</v>
      </c>
      <c r="O137" s="43" t="s">
        <v>357</v>
      </c>
      <c r="P137" s="43" t="s">
        <v>357</v>
      </c>
      <c r="Q137" s="43" t="s">
        <v>357</v>
      </c>
      <c r="R137" s="43" t="s">
        <v>357</v>
      </c>
      <c r="S137" s="43" t="s">
        <v>357</v>
      </c>
      <c r="T137" s="43" t="s">
        <v>10</v>
      </c>
      <c r="U137" s="43" t="s">
        <v>10</v>
      </c>
      <c r="V137" s="43" t="s">
        <v>10</v>
      </c>
      <c r="W137" s="44" t="s">
        <v>10</v>
      </c>
      <c r="X137" s="45" t="s">
        <v>357</v>
      </c>
      <c r="Y137" s="43" t="s">
        <v>357</v>
      </c>
      <c r="Z137" s="43" t="s">
        <v>357</v>
      </c>
      <c r="AA137" s="43" t="s">
        <v>357</v>
      </c>
      <c r="AB137" s="43" t="s">
        <v>357</v>
      </c>
      <c r="AC137" s="43" t="s">
        <v>357</v>
      </c>
      <c r="AD137" s="43" t="s">
        <v>10</v>
      </c>
      <c r="AE137" s="43" t="s">
        <v>10</v>
      </c>
      <c r="AF137" s="43" t="s">
        <v>10</v>
      </c>
      <c r="AG137" s="44" t="s">
        <v>10</v>
      </c>
      <c r="AH137" s="163"/>
      <c r="AI137" s="164"/>
      <c r="AJ137" s="120" t="s">
        <v>1723</v>
      </c>
      <c r="AK137" s="120" t="s">
        <v>1723</v>
      </c>
      <c r="AL137" s="120" t="s">
        <v>1723</v>
      </c>
      <c r="AM137" s="120" t="s">
        <v>1723</v>
      </c>
      <c r="AN137" s="120" t="s">
        <v>1723</v>
      </c>
      <c r="AO137" s="120" t="s">
        <v>1723</v>
      </c>
      <c r="AP137" s="83"/>
      <c r="AQ137" s="83"/>
      <c r="AR137" s="83"/>
      <c r="AS137" s="83"/>
      <c r="AT137" s="120" t="s">
        <v>1723</v>
      </c>
      <c r="AU137" s="120" t="s">
        <v>1723</v>
      </c>
      <c r="AV137" s="120" t="s">
        <v>1723</v>
      </c>
      <c r="AW137" s="120" t="s">
        <v>1723</v>
      </c>
      <c r="AX137" s="120" t="s">
        <v>1723</v>
      </c>
      <c r="AY137" s="120" t="s">
        <v>1723</v>
      </c>
      <c r="AZ137" s="83"/>
      <c r="BA137" s="83"/>
      <c r="BB137" s="83"/>
      <c r="BC137" s="83"/>
      <c r="BD137" s="84" t="s">
        <v>1408</v>
      </c>
      <c r="BE137" s="42">
        <v>4</v>
      </c>
      <c r="BF137" s="43" t="s">
        <v>328</v>
      </c>
      <c r="BG137" s="43" t="s">
        <v>328</v>
      </c>
      <c r="BH137" s="43" t="s">
        <v>328</v>
      </c>
      <c r="BI137" s="112" t="s">
        <v>1119</v>
      </c>
      <c r="BJ137" s="40" t="s">
        <v>1394</v>
      </c>
      <c r="BK137" s="158" t="s">
        <v>955</v>
      </c>
      <c r="BL137" s="42">
        <v>0</v>
      </c>
      <c r="BM137" s="43" t="s">
        <v>83</v>
      </c>
      <c r="BN137" s="43" t="s">
        <v>944</v>
      </c>
      <c r="BO137" s="43" t="s">
        <v>945</v>
      </c>
      <c r="BP137" s="87" t="s">
        <v>83</v>
      </c>
      <c r="BQ137" s="87">
        <v>44317</v>
      </c>
      <c r="BR137" s="87" t="s">
        <v>83</v>
      </c>
      <c r="BS137" s="123">
        <f ca="1">+(REFERENCEMENT_FACADE[[#This Row],[AVIS LIMITE AU / VALIDITE]]&gt;=TODAY())*1</f>
        <v>1</v>
      </c>
      <c r="BT137" s="43" t="s">
        <v>1117</v>
      </c>
      <c r="BU137" s="43" t="str">
        <f ca="1">IF(REFERENCEMENT_FACADE[[#This Row],[ -&gt; AT/DTA : Sur liste verte C2p (OUI/NON)
-&gt; ATex (Avis favorable / Avis défavorable)
-&gt; Autre : SO]]&lt;&gt;"",IF(AND(OR(REFERENCEMENT_FACADE[[#This Row],[ -&gt; AT/DTA : Sur liste verte C2p (OUI/NON)
-&gt; ATex (Avis favorable / Avis défavorable)
-&gt; Autre : SO]]="OUI",REFERENCEMENT_FACADE[[#This Row],[ -&gt; AT/DTA : Sur liste verte C2p (OUI/NON)
-&gt; ATex (Avis favorable / Avis défavorable)
-&gt; Autre : SO]]="FAVORABLE",REFERENCEMENT_FACADE[[#This Row],[ -&gt; AT/DTA : Sur liste verte C2p (OUI/NON)
-&gt; ATex (Avis favorable / Avis défavorable)
-&gt; Autre : SO]]="SO
(DTU)",REFERENCEMENT_FACADE[[#This Row],[ -&gt; AT/DTA : Sur liste verte C2p (OUI/NON)
-&gt; ATex (Avis favorable / Avis défavorable)
-&gt; Autre : SO]]="SO 
(RECO -RAGE)",REFERENCEMENT_FACADE[[#This Row],[ -&gt; AT/DTA : Sur liste verte C2p (OUI/NON)
-&gt; ATex (Avis favorable / Avis défavorable)
-&gt; Autre : SO]]="OUI AVEC UN SUIVI DU RETOUR D'EXPERIENCE",
REFERENCEMENT_FACADE[[#This Row],[ -&gt; AT/DTA : Sur liste verte C2p (OUI/NON)
-&gt; ATex (Avis favorable / Avis défavorable)
-&gt; Autre : SO]]="SO 
(RP)"),REFERENCEMENT_FACADE[[#This Row],[VALIDITE]]=1),"TC",IF(REFERENCEMENT_FACADE[[#This Row],[VALIDITE]]=0,"TNC"&amp;CHAR(10)&amp;"(L'évaluation technique n'est plus valide)",IF(REFERENCEMENT_FACADE[[#This Row],[TYPE DE DOCUMENT DE REFERENCE]]="Appréciation Technique de Transition","TNC"&amp;CHAR(10)&amp;"(Les Appréciations Techniques de Transition ne sont pas reconnues en technique courante)",IF(REFERENCEMENT_FACADE[[#This Row],[ -&gt; AT/DTA : Sur liste verte C2p (OUI/NON)
-&gt; ATex (Avis favorable / Avis défavorable)
-&gt; Autre : SO]]="NON (EVALUATION RECENTE)","TNC"&amp;CHAR(10)&amp;"(Non sur liste verte de la C2p à date de référencement / EVALUATION RECENTE)","TNC"&amp;CHAR(10)&amp;"(N'est pas sur liste verte de la C2p à date du référencement)")))))</f>
        <v>TC</v>
      </c>
      <c r="BV137" s="44" t="s">
        <v>1380</v>
      </c>
      <c r="BW137" s="42" t="s">
        <v>949</v>
      </c>
      <c r="BX137" s="43" t="s">
        <v>659</v>
      </c>
      <c r="BY137" s="44"/>
      <c r="BZ137" s="57"/>
      <c r="CA137" s="134" t="s">
        <v>1195</v>
      </c>
      <c r="CB137" s="134"/>
      <c r="CC137" s="48"/>
      <c r="CD137" s="48"/>
      <c r="CE137" s="48" t="str">
        <f>CONCATENATE(IF(REFERENCEMENT_FACADE[[#This Row],[Ancienne version]]=""," ",CONCATENATE(IF(OR(REFERENCEMENT_FACADE[[#This Row],[TYPE DE DOCUMENT DE REFERENCE]]="Avis Technique",REFERENCEMENT_FACADE[[#This Row],[TYPE DE DOCUMENT DE REFERENCE]]="ATEx"),"L'","Le "),REFERENCEMENT_FACADE[[#This Row],[TYPE DE DOCUMENT DE REFERENCE]]," n°",REFERENCEMENT_FACADE[[#This Row],[REF]]," annule et remplace ",IF(OR(REFERENCEMENT_FACADE[[#This Row],[TYPE DE DOCUMENT DE REFERENCE]]="Avis Technique",REFERENCEMENT_FACADE[[#This Row],[TYPE DE DOCUMENT DE REFERENCE]]="ATEx"),"l' ","le "),REFERENCEMENT_FACADE[[#This Row],[TYPE DE DOCUMENT DE REFERENCE]]," n° ",REFERENCEMENT_FACADE[[#This Row],[Ancienne version]])),
IF(AND(REFERENCEMENT_FACADE[[#This Row],[Ancienne version]]&lt;&gt;"",REFERENCEMENT_FACADE[[#This Row],[ -&gt; AT/DTA : Sur liste verte C2p (OUI/NON)
-&gt; ATex (Avis favorable / Avis défavorable)
-&gt; Autre : SO]]="OUI"),CHAR(10),""),
IF(REFERENCEMENT_FACADE[[#This Row],[ -&gt; AT/DTA : Sur liste verte C2p (OUI/NON)
-&gt; ATex (Avis favorable / Avis défavorable)
-&gt; Autre : SO]]="OUI","Sur liste verte de la C2p à la date du référencement",""))</f>
        <v xml:space="preserve"> </v>
      </c>
      <c r="CF137" s="48" t="str">
        <f>IF((SUPP_VISE=LISTES!$Q$2),REFERENCEMENT_FACADE[[#This Row],[Charpente bois (NF DTU 31.1)]],
IF((SUPP_VISE=LISTES!$Q$3),REFERENCEMENT_FACADE[[#This Row],[COB (NF DTU 31.2)]],
IF((SUPP_VISE=LISTES!$Q$4),REFERENCEMENT_FACADE[[#This Row],[FOB (NF DTU 31.4)]],
IF((SUPP_VISE=LISTES!$Q$5),REFERENCEMENT_FACADE[[#This Row],[FOB (Sous AT/DTA/ATEx)]],
IF((SUPP_VISE=LISTES!$Q$6),REFERENCEMENT_FACADE[[#This Row],[FOB (NF DTU 31.4 et/ou Sous AT/DTA/Atex)]],
IF((SUPP_VISE=LISTES!$Q$7),REFERENCEMENT_FACADE[[#This Row],[CLT (Sous AT/DTA)]],"ERREUR"))))))</f>
        <v>ERREUR</v>
      </c>
      <c r="CG137" s="48" t="str">
        <f>IF((HAUT_VISEE&lt;=6),IF(OR(MID(SITUA_VISEE,1,1)="a",MID(SITUA_VISEE,1,1)="b",MID(SITUA_VISEE,1,1)="c"),REFERENCEMENT_FACADE[[#This Row],[≤ 6 m (situation a à c)]],REFERENCEMENT_FACADE[[#This Row],[≤ 6 m (situation d)]]),
IF(AND(6&lt;HAUT_VISEE,HAUT_VISEE&lt;=9),IF(OR(MID(SITUA_VISEE,1,1)="a",MID(SITUA_VISEE,1,1)="b",MID(SITUA_VISEE,1,1)="c"),REFERENCEMENT_FACADE[[#This Row],[≤ 9 m (situation a à c)]],REFERENCEMENT_FACADE[[#This Row],[≤ 9 m (situation d)]]),
IF(AND(9&lt;HAUT_VISEE,HAUT_VISEE&lt;=10),IF(OR(MID(SITUA_VISEE,1,1)="a",MID(SITUA_VISEE,1,1)="b",MID(SITUA_VISEE,1,1)="c"),REFERENCEMENT_FACADE[[#This Row],[≤ 10 m (situation a à c)]],REFERENCEMENT_FACADE[[#This Row],[≤ 10 m (situation d)]]),
IF(AND(10&lt;HAUT_VISEE,HAUT_VISEE&lt;=18),IF(OR(MID(SITUA_VISEE,1,1)="a",MID(SITUA_VISEE,1,1)="b",MID(SITUA_VISEE,1,1)="c"),REFERENCEMENT_FACADE[[#This Row],[≤ 15 m (situation a à c)]],REFERENCEMENT_FACADE[[#This Row],[≤ 15 m (situation d)]]),
IF(AND(10&lt;HAUT_VISEE,HAUT_VISEE&lt;=18),IF(OR(MID(SITUA_VISEE,1,1)="a",MID(SITUA_VISEE,1,1)="b",MID(SITUA_VISEE,1,1)="c"),REFERENCEMENT_FACADE[[#This Row],[≤ 18 m (situation a à c)]],REFERENCEMENT_FACADE[[#This Row],[≤ 18 m (situation d)]]),
IF(AND(18&lt;HAUT_VISEE,HAUT_VISEE&lt;=28),IF(OR(MID(SITUA_VISEE,1,1)="a",MID(SITUA_VISEE,1,1)="b",MID(SITUA_VISEE,1,1)="c"),REFERENCEMENT_FACADE[[#This Row],[≤ 28 m (situation a à c)]],REFERENCEMENT_FACADE[[#This Row],[≤ 28 m (situation d)]]),
IF(AND(28&lt;HAUT_VISEE,HAUT_VISEE&lt;=34),IF(OR(MID(SITUA_VISEE,1,1)="a",MID(SITUA_VISEE,1,1)="b",MID(SITUA_VISEE,1,1)="c"),REFERENCEMENT_FACADE[[#This Row],[≤ 34 m (situation a à c)]],REFERENCEMENT_FACADE[[#This Row],[≤ 34 m (situation d)]]),
IF(AND(34&lt;HAUT_VISEE,HAUT_VISEE&lt;=36),IF(OR(MID(SITUA_VISEE,1,1)="a",MID(SITUA_VISEE,1,1)="b",MID(SITUA_VISEE,1,1)="c"),REFERENCEMENT_FACADE[[#This Row],[≤ 36 m (situation a à c)]],REFERENCEMENT_FACADE[[#This Row],[≤ 36 m (situation d)]]),
IF(AND(36&lt;HAUT_VISEE,HAUT_VISEE&lt;=40),IF(OR(MID(SITUA_VISEE,1,1)="a",MID(SITUA_VISEE,1,1)="b",MID(SITUA_VISEE,1,1)="c"),REFERENCEMENT_FACADE[[#This Row],[≤ 40 m (situation a à c)]],REFERENCEMENT_FACADE[[#This Row],[≤ 40 m (situation d)]]),
IF(AND(40&lt;HAUT_VISEE,HAUT_VISEE&lt;=50),IF(OR(MID(SITUA_VISEE,1,1)="a",MID(SITUA_VISEE,1,1)="b",MID(SITUA_VISEE,1,1)="c"),REFERENCEMENT_FACADE[[#This Row],[≤ 50 m (situation a à c)]],REFERENCEMENT_FACADE[[#This Row],[≤ 50 m (situation d)]]),"ERREUR"))))))))))</f>
        <v>OUI*</v>
      </c>
      <c r="CH137" s="48">
        <f>IF(MID(SITUA_VISEE,1,1)="d",
IF(MID(REFERENCEMENT_FACADE[[#This Row],[≤ 50 m (situation d)]],1,3)="OUI",50,IF(MID(REFERENCEMENT_FACADE[[#This Row],[≤ 40 m (situation d)]],1,3)="OUI",40,IF(MID(REFERENCEMENT_FACADE[[#This Row],[≤ 36 m (situation d)]],1,3)="OUI",36,IF(MID(REFERENCEMENT_FACADE[[#This Row],[≤ 34 m (situation d)]],1,3)="OUI",34,IF(MID(REFERENCEMENT_FACADE[[#This Row],[≤ 28 m (situation d)]],1,3)="OUI",28,IF(MID(REFERENCEMENT_FACADE[[#This Row],[≤ 18 m (situation d)]],1,3)="OUI",18,IF(MID(REFERENCEMENT_FACADE[[#This Row],[≤ 15 m (situation d)]],1,3)="OUI",15,IF(MID(REFERENCEMENT_FACADE[[#This Row],[≤ 10 m (situation d)]],1,3)="OUI",10,IF(MID(REFERENCEMENT_FACADE[[#This Row],[≤ 9 m (situation d)]],1,3)="OUI",9,IF(MID(REFERENCEMENT_FACADE[[#This Row],[≤ 6 m (situation d)]],1,3)="OUI",6,"")))))))))),
IF(MID(REFERENCEMENT_FACADE[[#This Row],[≤ 50 m (situation a à c)]],1,3)="OUI",50,IF(MID(REFERENCEMENT_FACADE[[#This Row],[≤ 40 m (situation a à c)]],1,3)="OUI",40,IF(MID(REFERENCEMENT_FACADE[[#This Row],[≤ 36 m (situation a à c)]],1,3)="OUI",36,IF(MID(REFERENCEMENT_FACADE[[#This Row],[≤ 34 m (situation a à c)]],1,3)="OUI",34,IF(MID(REFERENCEMENT_FACADE[[#This Row],[≤ 28 m (situation a à c)]],1,3)="OUI",28,IF(MID(REFERENCEMENT_FACADE[[#This Row],[≤ 18 m (situation a à c)]],1,3)="OUI",18,IF(MID(REFERENCEMENT_FACADE[[#This Row],[≤ 15 m (situation a à c)]],1,3)="OUI",15,IF(MID(REFERENCEMENT_FACADE[[#This Row],[≤ 10 m (situation a à c)]],1,3)="OUI",10,IF(MID(REFERENCEMENT_FACADE[[#This Row],[≤ 9 m (situation a à c)]],1,3)="OUI",9,IF(MID(REFERENCEMENT_FACADE[[#This Row],[≤ 6 m (situation a à c)]],1,3)="OUI",6,"")))))))))))</f>
        <v>28</v>
      </c>
      <c r="CI137" s="48" t="str">
        <f>IF(RECH_CATEGORIE=TRUE,IF((CATEG_VISEE=LISTES!$O$2),REFERENCEMENT_FACADE[[#This Row],[I]],
IF((CATEG_VISEE=LISTES!$O$3),REFERENCEMENT_FACADE[[#This Row],[II]],
IF((CATEG_VISEE=LISTES!$O$4),REFERENCEMENT_FACADE[[#This Row],[III]],
IF((CATEG_VISEE=LISTES!$O$5),REFERENCEMENT_FACADE[[#This Row],[IV]],"ERREUR")))),
REFERENCEMENT_FACADE[[#This Row],[I]]&amp;CHAR(10)&amp;REFERENCEMENT_FACADE[[#This Row],[II]]&amp;CHAR(10)&amp;REFERENCEMENT_FACADE[[#This Row],[III]]&amp;CHAR(10)&amp;REFERENCEMENT_FACADE[[#This Row],[IV]])</f>
        <v>4
4**
4**
4**</v>
      </c>
      <c r="CJ137" s="48" t="str">
        <f>IF(RECH_CATEGORIE=TRUE,IF(OR(REFERENCEMENT_FACADE[[#This Row],[I]]="NC",REFERENCEMENT_FACADE[[#This Row],[II]]="NC",REFERENCEMENT_FACADE[[#This Row],[III]]="NC",REFERENCEMENT_FACADE[[#This Row],[IV]]="NC"),"ERREUR",IF(MID(ZONE_SIS_VISEE,1,1)&lt;=MID(REFERENCEMENT_FACADE[[#This Row],[IV]],1,1),REFERENCEMENT_FACADE[[#Headers],[IV]],IF(MID(ZONE_SIS_VISEE,1,1)&lt;=MID(REFERENCEMENT_FACADE[[#This Row],[III]],1,1),REFERENCEMENT_FACADE[[#Headers],[III]],IF(MID(ZONE_SIS_VISEE,1,1)&lt;=MID(REFERENCEMENT_FACADE[[#This Row],[II]],1,1),REFERENCEMENT_FACADE[[#Headers],[II]],IF(MID(ZONE_SIS_VISEE,1,1)&lt;=MID(REFERENCEMENT_FACADE[[#This Row],[I]],1,1),REFERENCEMENT_FACADE[[#Headers],[I]],""))))),
REFERENCEMENT_FACADE[[#Headers],[I]]&amp;CHAR(10)&amp;REFERENCEMENT_FACADE[[#Headers],[II]]&amp;CHAR(10)&amp;REFERENCEMENT_FACADE[[#Headers],[III]]&amp;CHAR(10)&amp;REFERENCEMENT_FACADE[[#Headers],[IV]])</f>
        <v>I
II
III
IV</v>
      </c>
      <c r="CK137" s="48" t="str">
        <f>CONCATENATE(IF(MID(REFERENCEMENT_FACADE[[#This Row],[Charpente bois (NF DTU 31.1)]],1,3)="oui",LISTES!$Q$2,""),IF(AND(MID(REFERENCEMENT_FACADE[[#This Row],[COB (NF DTU 31.2)]],1,3)="oui",MID(REFERENCEMENT_FACADE[[#This Row],[Charpente bois (NF DTU 31.1)]],1,3)="oui")," / ",""),IF(MID(REFERENCEMENT_FACADE[[#This Row],[COB (NF DTU 31.2)]],1,3)="oui",LISTES!$Q$3,""),IF(OR(AND(MID(REFERENCEMENT_FACADE[[#This Row],[COB (NF DTU 31.2)]],1,3)="oui",MID(REFERENCEMENT_FACADE[[#This Row],[FOB (NF DTU 31.4)]],1,3)="oui"),AND(MID(REFERENCEMENT_FACADE[[#This Row],[COB (NF DTU 31.2)]],1,3)="oui",MID(REFERENCEMENT_FACADE[[#This Row],[CLT (Sous AT/DTA)]],1,3)="oui"))," / ",""),IF(MID(REFERENCEMENT_FACADE[[#This Row],[FOB (NF DTU 31.4)]],1,3)="oui",LISTES!$Q$4,""),IF(AND(MID(REFERENCEMENT_FACADE[[#This Row],[CLT (Sous AT/DTA)]],1,3)="oui",MID(REFERENCEMENT_FACADE[[#This Row],[FOB (NF DTU 31.4)]],1,3)="oui")," / ",""),IF(MID(REFERENCEMENT_FACADE[[#This Row],[CLT (Sous AT/DTA)]],1,3)="oui",LISTES!$Q$7,IF(MID(REFERENCEMENT_FACADE[[#This Row],[FOB (Sous AT/DTA/ATEx)]],1,3)="oui",LISTES!$Q$5,"")))</f>
        <v>COB (NF DTU 31.2) / CLT (Sous AT/DTA)</v>
      </c>
      <c r="CL137" s="48" t="str">
        <f>IF(AND(RECH_HAUTEUR=TRUE,HAUT_VISEE&lt;&gt;"",SITUA_VISEE&lt;&gt;""),IF(MID(SITUA_VISEE,1,1)="d",
IF(MID(REFERENCEMENT_FACADE[[#This Row],[≤ 50 m (situation d)]],1,3)="OUI","≤ 50 m",IF(MID(REFERENCEMENT_FACADE[[#This Row],[≤ 40 m (situation d)]],1,3)="OUI","≤ 40 m",IF(MID(REFERENCEMENT_FACADE[[#This Row],[≤ 36 m (situation d)]],1,3)="OUI","≤ 36 m",IF(MID(REFERENCEMENT_FACADE[[#This Row],[≤ 34 m (situation d)]],1,3)="OUI","≤ 34 m",IF(MID(REFERENCEMENT_FACADE[[#This Row],[≤ 28 m (situation d)]],1,3)="OUI","≤ 28 m",IF(MID(REFERENCEMENT_FACADE[[#This Row],[≤ 18 m (situation d)]],1,3)="OUI","≤ 18 m",IF(MID(REFERENCEMENT_FACADE[[#This Row],[≤ 15 m (situation d)]],1,3)="OUI","≤ 15 m",IF(MID(REFERENCEMENT_FACADE[[#This Row],[≤ 10 m (situation d)]],1,3)="OUI","≤ 10 m",IF(MID(REFERENCEMENT_FACADE[[#This Row],[≤ 9 m (situation d)]],1,3)="OUI","≤ 9 m",IF(MID(REFERENCEMENT_FACADE[[#This Row],[≤ 6 m (situation d)]],1,3)="OUI","≤ 6 m","")))))))))),
IF(MID(REFERENCEMENT_FACADE[[#This Row],[≤ 50 m (situation a à c)]],1,3)="OUI","≤ 50 m",IF(MID(REFERENCEMENT_FACADE[[#This Row],[≤ 40 m (situation a à c)]],1,3)="OUI","≤ 40 m",IF(MID(REFERENCEMENT_FACADE[[#This Row],[≤ 36 m (situation a à c)]],1,3)="OUI","≤ 36 m",IF(MID(REFERENCEMENT_FACADE[[#This Row],[≤ 34 m (situation a à c)]],1,3)="OUI","≤ 34 m",IF(MID(REFERENCEMENT_FACADE[[#This Row],[≤ 28 m (situation a à c)]],1,3)="OUI","≤ 28 m",IF(MID(REFERENCEMENT_FACADE[[#This Row],[≤ 18 m (situation a à c)]],1,3)="OUI","≤ 18 m",IF(MID(REFERENCEMENT_FACADE[[#This Row],[≤ 15 m (situation a à c)]],1,3)="OUI","≤ 15 m",IF(MID(REFERENCEMENT_FACADE[[#This Row],[≤ 10 m (situation a à c)]],1,3)="OUI","≤ 10 m",IF(MID(REFERENCEMENT_FACADE[[#This Row],[≤ 9 m (situation a à c)]],1,3)="OUI","≤ 9 m",IF(MID(REFERENCEMENT_FACADE[[#This Row],[≤ 6 m (situation a à c)]],1,3)="OUI","≤ 6 m",""))))))))))),
CONCATENATE(IF(MID(REFERENCEMENT_FACADE[[#This Row],[≤ 50 m (situation a à c)]],1,3)="OUI","(Situation a à c) h≤ 50 m"&amp;CHAR(10),IF(MID(REFERENCEMENT_FACADE[[#This Row],[≤ 40 m (situation a à c)]],1,3)="OUI","(Situation a à c) h≤ 40 m"&amp;CHAR(10),IF(MID(REFERENCEMENT_FACADE[[#This Row],[≤ 36 m (situation a à c)]],1,3)="OUI","(Situation a à c) h≤ 36 m"&amp;CHAR(10),IF(MID(REFERENCEMENT_FACADE[[#This Row],[≤ 34 m (situation a à c)]],1,3)="OUI","(Situation a à c) h≤ 34 m"&amp;CHAR(10),IF(MID(REFERENCEMENT_FACADE[[#This Row],[≤ 28 m (situation a à c)]],1,3)="OUI","(Situation a à c) h≤ 28 m"&amp;CHAR(10),IF(MID(REFERENCEMENT_FACADE[[#This Row],[≤ 18 m (situation a à c)]],1,3)="OUI","(Situation a à c) h≤ 18 m"&amp;CHAR(10),IF(MID(REFERENCEMENT_FACADE[[#This Row],[≤ 15 m (situation a à c)]],1,3)="OUI","(Situation a à c) h≤ 15 m"&amp;CHAR(10),IF(MID(REFERENCEMENT_FACADE[[#This Row],[≤ 10 m (situation a à c)]],1,3)="OUI","(Situation a à c) h≤ 10 m"&amp;CHAR(10),IF(MID(REFERENCEMENT_FACADE[[#This Row],[≤ 9 m (situation a à c)]],1,3)="OUI","(Situation a à c) h≤ 9 m"&amp;CHAR(10),IF(MID(REFERENCEMENT_FACADE[[#This Row],[≤ 6 m (situation a à c)]],1,3)="OUI","(Situation a à c) h≤ 6 m"&amp;CHAR(10),"")))))))))),IF(MID(REFERENCEMENT_FACADE[[#This Row],[≤ 50 m (situation d)]],1,3)="OUI","(Situation d) h≤ 50 m",IF(MID(REFERENCEMENT_FACADE[[#This Row],[≤ 40 m (situation d)]],1,3)="OUI","(Situation d) h≤ 40 m",IF(MID(REFERENCEMENT_FACADE[[#This Row],[≤ 36 m (situation d)]],1,3)="OUI","(Situation d) h≤ 36 m",IF(MID(REFERENCEMENT_FACADE[[#This Row],[≤ 34 m (situation d)]],1,3)="OUI","(Situation d) h≤ 34 m",IF(MID(REFERENCEMENT_FACADE[[#This Row],[≤ 28 m (situation d)]],1,3)="OUI","(Situation d) h≤ 28 m",IF(MID(REFERENCEMENT_FACADE[[#This Row],[≤ 18 m (situation d)]],1,3)="OUI","(Situation d) h≤ 18 m",IF(MID(REFERENCEMENT_FACADE[[#This Row],[≤ 15 m (situation d)]],1,3)="OUI","(Situation d) h≤ 15 m",IF(MID(REFERENCEMENT_FACADE[[#This Row],[≤ 10 m (situation d)]],1,3)="OUI","(Situation d) h≤ 10 m",IF(MID(REFERENCEMENT_FACADE[[#This Row],[≤ 9 m (situation d)]],1,3)="OUI","(Situation d) h≤ 9 m",IF(MID(REFERENCEMENT_FACADE[[#This Row],[≤ 6 m (situation d)]],1,3)="OUI","(Situation d) h≤ 6 m",""))))))))))))</f>
        <v>(Situation a à c) h≤ 28 m
(Situation d) h≤ 28 m</v>
      </c>
      <c r="CM137" s="48" t="str">
        <f>IF(OR(RECH_HAUTEUR=FALSE,HAUT_VISEE="",SITUA_VISEE=""),REFERENCEMENT_FACADE[[#This Row],[Cas où rien n''est sélectionné en hauteur]],
IF((HAUT_VISEE&lt;=6),IF(OR(MID(SITUA_VISEE,1,1)="a",MID(SITUA_VISEE,1,1)="b",MID(SITUA_VISEE,1,1)="c"),REFERENCEMENT_FACADE[[#This Row],[≤ 6 m (a à c)]],REFERENCEMENT_FACADE[[#This Row],[≤ 6 m (d)]]),
IF(AND(6&lt;HAUT_VISEE,HAUT_VISEE&lt;=9),IF(OR(MID(SITUA_VISEE,1,1)="a",MID(SITUA_VISEE,1,1)="b",MID(SITUA_VISEE,1,1)="c"),REFERENCEMENT_FACADE[[#This Row],[≤ 9 m (a à c)]],REFERENCEMENT_FACADE[[#This Row],[≤ 9 m (d)]]),
IF(AND(9&lt;HAUT_VISEE,HAUT_VISEE&lt;=10),IF(OR(MID(SITUA_VISEE,1,1)="a",MID(SITUA_VISEE,1,1)="b",MID(SITUA_VISEE,1,1)="c"),REFERENCEMENT_FACADE[[#This Row],[≤ 10 m (a à c)]],REFERENCEMENT_FACADE[[#This Row],[≤ 10 m (d)]]),
IF(AND(10&lt;HAUT_VISEE,HAUT_VISEE&lt;=18),IF(OR(MID(SITUA_VISEE,1,1)="a",MID(SITUA_VISEE,1,1)="b",MID(SITUA_VISEE,1,1)="c"),REFERENCEMENT_FACADE[[#This Row],[≤ 18 m (a à c)]],REFERENCEMENT_FACADE[[#This Row],[≤ 18 m (d)]]),
IF(AND(18&lt;HAUT_VISEE,HAUT_VISEE&lt;=28),IF(OR(MID(SITUA_VISEE,1,1)="a",MID(SITUA_VISEE,1,1)="b",MID(SITUA_VISEE,1,1)="c"),REFERENCEMENT_FACADE[[#This Row],[≤ 28 m (a à c)]],REFERENCEMENT_FACADE[[#This Row],[≤ 28 m (d)]]),
IF(AND(28&lt;HAUT_VISEE,HAUT_VISEE&lt;=34),IF(OR(MID(SITUA_VISEE,1,1)="a",MID(SITUA_VISEE,1,1)="b",MID(SITUA_VISEE,1,1)="c"),REFERENCEMENT_FACADE[[#This Row],[≤ 34 m (a à c)]],REFERENCEMENT_FACADE[[#This Row],[≤ 34 m (d)]]),
IF(AND(34&lt;HAUT_VISEE,HAUT_VISEE&lt;=36),IF(OR(MID(SITUA_VISEE,1,1)="a",MID(SITUA_VISEE,1,1)="b",MID(SITUA_VISEE,1,1)="c"),REFERENCEMENT_FACADE[[#This Row],[≤ 36 m (a à c)]],REFERENCEMENT_FACADE[[#This Row],[≤ 36 m (d)]]),
IF(AND(36&lt;HAUT_VISEE,HAUT_VISEE&lt;=40),IF(OR(MID(SITUA_VISEE,1,1)="a",MID(SITUA_VISEE,1,1)="b",MID(SITUA_VISEE,1,1)="c"),REFERENCEMENT_FACADE[[#This Row],[≤ 40 m (a à c)]],REFERENCEMENT_FACADE[[#This Row],[≤ 40 m (d)]]),
IF(AND(40&lt;HAUT_VISEE,HAUT_VISEE&lt;=50),IF(OR(MID(SITUA_VISEE,1,1)="a",MID(SITUA_VISEE,1,1)="b",MID(SITUA_VISEE,1,1)="c"),REFERENCEMENT_FACADE[[#This Row],[≤ 50 m (a à c)]],REFERENCEMENT_FACADE[[#This Row],[≤ 50 m (d)]])))))))))))</f>
        <v>Nb : Le critère de recherche par hauteur n'étant pas coché ou les données (hauteur ou situation) n'étant pas saisies, l'utilisateur est alerté qu'il peut exister des limites de hauteurs et des dispositions particulières données dans le référentiel technique du procédé qui ne sont pas affichées. 
Le logiciel peut les faire apparaitre, pour ce faire : 
 - la case de recherche en fonction de la hauteur doit être cochée ;
 - les données de hauteur ET de situation du bâtiment doivent être saisies.</v>
      </c>
      <c r="CN137" s="117">
        <f ca="1">REFERENCEMENT_FACADE[[#This Row],[VALIDITE]]</f>
        <v>1</v>
      </c>
      <c r="CO137" s="48">
        <f>IF(RECH_SUPPORT=TRUE,IF(MID(REFERENCEMENT_FACADE[[#This Row],[Colonne support visé]],1,3)="OUI",1,IF(OR(MID(REFERENCEMENT_FACADE[[#This Row],[Colonne support visé]],1,3)="non",MID(REFERENCEMENT_FACADE[[#This Row],[Colonne support visé]],1,2)="SO"),0,0)),1)</f>
        <v>1</v>
      </c>
      <c r="CP137" s="48">
        <f>IF(RECH_HAUTEUR=FALSE,1,IF(AND(MID(REFERENCEMENT_FACADE[[#This Row],[Colonne situation visé]],1,3)="oui",HAUT_VISEE&lt;=REFERENCEMENT_FACADE[[#This Row],[LIMITATION DE HAUTEUR DE FACADE]],HAUT_VISEE&lt;&gt;"",SITUA_VISEE&lt;&gt;""),1,IF(MID(REFERENCEMENT_FACADE[[#This Row],[Colonne situation visé]],1,3)="non",0,"ERREUR")))</f>
        <v>1</v>
      </c>
      <c r="CQ137" s="48">
        <f>IF(RECH_CATEGORIE=FALSE,1,IF(REFERENCEMENT_FACADE[[#This Row],[Colonne catégorie visée]]="ERREUR",0,IF(AND(RECH_CATEGORIE=TRUE,MATCH(VALUE(LEFT(REFERENCEMENT_FACADE[[#This Row],[Colonne zone visée]],1)),LISTE_ZONE_SISMIQUE,0)&gt;=MATCH(ZONE_SIS_VISEE,LISTE_ZONE_SISMIQUE,0),MATCH(REFERENCEMENT_FACADE[[#This Row],[Colonne catégorie visée]],LISTE_CATEGORIE_BATIMENT,0)&gt;=MATCH(CATEG_VISEE,LISTE_CATEGORIE_BATIMENT,0)),1,0)))</f>
        <v>1</v>
      </c>
      <c r="CR137" s="48">
        <f ca="1">IF(REFERENCEMENT_FACADE[[#This Row],[Eligibilité procédé]]&lt;&gt;0,COUNTIF(REFERENCEMENT_FACADE[Eligibilité procédé],"&lt;="&amp;REFERENCEMENT_FACADE[[#This Row],[Eligibilité procédé]])-COUNTIF(REFERENCEMENT_FACADE[Eligibilité procédé],"=0"),ROWS(REFERENCEMENT_FACADE[Ordre]))</f>
        <v>113</v>
      </c>
      <c r="CS137" s="48">
        <f ca="1">IF(COUNTIF((REFERENCEMENT_FACADE[[#This Row],[Validité]:[zone de simicité]]),"&lt;&gt;"&amp;"")=SUM(REFERENCEMENT_FACADE[[#This Row],[Validité]:[zone de simicité]]),ROW(REFERENCEMENT_FACADE[[#This Row],[zone de simicité]]),"")</f>
        <v>137</v>
      </c>
      <c r="CT137" s="48" t="str">
        <f>CONCATENATE(REFERENCEMENT_FACADE[[#This Row],[TYPE DE DOCUMENT DE REFERENCE]]," ",REFERENCEMENT_FACADE[[#This Row],[REF]]," du procédé ",REFERENCEMENT_FACADE[[#This Row],[NOM COMMERCIAL DU PROCEDE]]," : vise la pose sur : ",IF(MID(REFERENCEMENT_FACADE[[#This Row],[COB (NF DTU 31.2)]],1,3)="OUI","COB (NF DTU 31.2) ; ",""),IF(MID(REFERENCEMENT_FACADE[[#This Row],[CLT (Sous AT/DTA)]],1,3)="OUI","CLT (Sous AT/DTA)) ; ",""),IF(MID(REFERENCEMENT_FACADE[[#This Row],[FOB (NF DTU 31.4)]],1,3)="OUI","FOB (NF DTU 31.4) ; ",""),IF(MID(REFERENCEMENT_FACADE[[#This Row],[FOB (Sous AT/DTA/ATEx)]],1,3)="OUI","FOB (Sous AT/DTA/ATEx) ; ",""),"pour une hauteur max de ",REFERENCEMENT_FACADE[[#This Row],[LIMITATION DE HAUTEUR DE FACADE]],"m")</f>
        <v>Règles professionnelles Bardage rapporté de tuiles terre cuite sur construction à ossature bois et panneaux CLT du procédé - : vise la pose sur : COB (NF DTU 31.2) ; CLT (Sous AT/DTA)) ; pour une hauteur max de 28m</v>
      </c>
    </row>
    <row r="138" spans="1:98" s="5" customFormat="1" ht="216" x14ac:dyDescent="0.3">
      <c r="A138" s="121">
        <v>45062</v>
      </c>
      <c r="B138" s="43" t="s">
        <v>116</v>
      </c>
      <c r="C138" s="125" t="s">
        <v>1570</v>
      </c>
      <c r="D138" s="43" t="s">
        <v>950</v>
      </c>
      <c r="E138" s="43"/>
      <c r="F138" s="43" t="s">
        <v>83</v>
      </c>
      <c r="G138" s="44" t="s">
        <v>83</v>
      </c>
      <c r="H138" s="52" t="s">
        <v>10</v>
      </c>
      <c r="I138" s="53" t="s">
        <v>9</v>
      </c>
      <c r="J138" s="39" t="s">
        <v>10</v>
      </c>
      <c r="K138" s="39" t="s">
        <v>10</v>
      </c>
      <c r="L138" s="68" t="str">
        <f>IF(REFERENCEMENT_FACADE[[#This Row],[Charpente bois (NF DTU 31.1)]]="OUI","SO",IF(OR(REFERENCEMENT_FACADE[[#This Row],[FOB (Sous AT/DTA/ATEx)]]="OUI",REFERENCEMENT_FACADE[[#This Row],[FOB (NF DTU 31.4)]]="OUI"),"OUI","SO"))</f>
        <v>SO</v>
      </c>
      <c r="M138" s="54" t="s">
        <v>158</v>
      </c>
      <c r="N138" s="66" t="s">
        <v>357</v>
      </c>
      <c r="O138" s="63" t="s">
        <v>357</v>
      </c>
      <c r="P138" s="63" t="s">
        <v>357</v>
      </c>
      <c r="Q138" s="63" t="s">
        <v>357</v>
      </c>
      <c r="R138" s="63" t="s">
        <v>357</v>
      </c>
      <c r="S138" s="63" t="s">
        <v>10</v>
      </c>
      <c r="T138" s="63" t="s">
        <v>10</v>
      </c>
      <c r="U138" s="63" t="s">
        <v>10</v>
      </c>
      <c r="V138" s="63" t="s">
        <v>10</v>
      </c>
      <c r="W138" s="64" t="s">
        <v>10</v>
      </c>
      <c r="X138" s="67" t="s">
        <v>357</v>
      </c>
      <c r="Y138" s="63" t="s">
        <v>357</v>
      </c>
      <c r="Z138" s="63" t="s">
        <v>357</v>
      </c>
      <c r="AA138" s="63" t="s">
        <v>357</v>
      </c>
      <c r="AB138" s="63" t="s">
        <v>357</v>
      </c>
      <c r="AC138" s="43" t="s">
        <v>10</v>
      </c>
      <c r="AD138" s="43" t="s">
        <v>10</v>
      </c>
      <c r="AE138" s="43" t="s">
        <v>10</v>
      </c>
      <c r="AF138" s="43" t="s">
        <v>10</v>
      </c>
      <c r="AG138" s="44" t="s">
        <v>10</v>
      </c>
      <c r="AH138" s="163"/>
      <c r="AI138" s="164"/>
      <c r="AJ138" s="120" t="s">
        <v>1725</v>
      </c>
      <c r="AK138" s="120" t="s">
        <v>1725</v>
      </c>
      <c r="AL138" s="120" t="s">
        <v>1725</v>
      </c>
      <c r="AM138" s="120" t="s">
        <v>1725</v>
      </c>
      <c r="AN138" s="120" t="s">
        <v>1725</v>
      </c>
      <c r="AO138" s="83"/>
      <c r="AP138" s="83"/>
      <c r="AQ138" s="83"/>
      <c r="AR138" s="83"/>
      <c r="AS138" s="83"/>
      <c r="AT138" s="120" t="s">
        <v>1725</v>
      </c>
      <c r="AU138" s="120" t="s">
        <v>1725</v>
      </c>
      <c r="AV138" s="120" t="s">
        <v>1725</v>
      </c>
      <c r="AW138" s="120" t="s">
        <v>1725</v>
      </c>
      <c r="AX138" s="120" t="s">
        <v>1725</v>
      </c>
      <c r="AY138" s="83"/>
      <c r="AZ138" s="83"/>
      <c r="BA138" s="83"/>
      <c r="BB138" s="83"/>
      <c r="BC138" s="83"/>
      <c r="BD138" s="84" t="s">
        <v>1408</v>
      </c>
      <c r="BE138" s="42">
        <v>4</v>
      </c>
      <c r="BF138" s="43" t="s">
        <v>328</v>
      </c>
      <c r="BG138" s="43" t="s">
        <v>328</v>
      </c>
      <c r="BH138" s="43" t="s">
        <v>328</v>
      </c>
      <c r="BI138" s="112" t="s">
        <v>1120</v>
      </c>
      <c r="BJ138" s="40" t="s">
        <v>1394</v>
      </c>
      <c r="BK138" s="158" t="s">
        <v>955</v>
      </c>
      <c r="BL138" s="42">
        <v>0</v>
      </c>
      <c r="BM138" s="43" t="s">
        <v>83</v>
      </c>
      <c r="BN138" s="43" t="s">
        <v>946</v>
      </c>
      <c r="BO138" s="43" t="s">
        <v>947</v>
      </c>
      <c r="BP138" s="87" t="s">
        <v>83</v>
      </c>
      <c r="BQ138" s="87">
        <v>41821</v>
      </c>
      <c r="BR138" s="87" t="s">
        <v>83</v>
      </c>
      <c r="BS138" s="123">
        <f ca="1">+(REFERENCEMENT_FACADE[[#This Row],[AVIS LIMITE AU / VALIDITE]]&gt;=TODAY())*1</f>
        <v>1</v>
      </c>
      <c r="BT138" s="43" t="s">
        <v>1118</v>
      </c>
      <c r="BU138" s="43" t="str">
        <f ca="1">IF(REFERENCEMENT_FACADE[[#This Row],[ -&gt; AT/DTA : Sur liste verte C2p (OUI/NON)
-&gt; ATex (Avis favorable / Avis défavorable)
-&gt; Autre : SO]]&lt;&gt;"",IF(AND(OR(REFERENCEMENT_FACADE[[#This Row],[ -&gt; AT/DTA : Sur liste verte C2p (OUI/NON)
-&gt; ATex (Avis favorable / Avis défavorable)
-&gt; Autre : SO]]="OUI",REFERENCEMENT_FACADE[[#This Row],[ -&gt; AT/DTA : Sur liste verte C2p (OUI/NON)
-&gt; ATex (Avis favorable / Avis défavorable)
-&gt; Autre : SO]]="FAVORABLE",REFERENCEMENT_FACADE[[#This Row],[ -&gt; AT/DTA : Sur liste verte C2p (OUI/NON)
-&gt; ATex (Avis favorable / Avis défavorable)
-&gt; Autre : SO]]="SO
(DTU)",REFERENCEMENT_FACADE[[#This Row],[ -&gt; AT/DTA : Sur liste verte C2p (OUI/NON)
-&gt; ATex (Avis favorable / Avis défavorable)
-&gt; Autre : SO]]="SO 
(RECO -RAGE)",REFERENCEMENT_FACADE[[#This Row],[ -&gt; AT/DTA : Sur liste verte C2p (OUI/NON)
-&gt; ATex (Avis favorable / Avis défavorable)
-&gt; Autre : SO]]="OUI AVEC UN SUIVI DU RETOUR D'EXPERIENCE",
REFERENCEMENT_FACADE[[#This Row],[ -&gt; AT/DTA : Sur liste verte C2p (OUI/NON)
-&gt; ATex (Avis favorable / Avis défavorable)
-&gt; Autre : SO]]="SO 
(RP)"),REFERENCEMENT_FACADE[[#This Row],[VALIDITE]]=1),"TC",IF(REFERENCEMENT_FACADE[[#This Row],[VALIDITE]]=0,"TNC"&amp;CHAR(10)&amp;"(L'évaluation technique n'est plus valide)",IF(REFERENCEMENT_FACADE[[#This Row],[TYPE DE DOCUMENT DE REFERENCE]]="Appréciation Technique de Transition","TNC"&amp;CHAR(10)&amp;"(Les Appréciations Techniques de Transition ne sont pas reconnues en technique courante)",IF(REFERENCEMENT_FACADE[[#This Row],[ -&gt; AT/DTA : Sur liste verte C2p (OUI/NON)
-&gt; ATex (Avis favorable / Avis défavorable)
-&gt; Autre : SO]]="NON (EVALUATION RECENTE)","TNC"&amp;CHAR(10)&amp;"(Non sur liste verte de la C2p à date de référencement / EVALUATION RECENTE)","TNC"&amp;CHAR(10)&amp;"(N'est pas sur liste verte de la C2p à date du référencement)")))))</f>
        <v>TC</v>
      </c>
      <c r="BV138" s="44" t="s">
        <v>1380</v>
      </c>
      <c r="BW138" s="42" t="s">
        <v>937</v>
      </c>
      <c r="BX138" s="43" t="s">
        <v>938</v>
      </c>
      <c r="BY138" s="44"/>
      <c r="BZ138" s="57"/>
      <c r="CA138" s="134" t="s">
        <v>1194</v>
      </c>
      <c r="CB138" s="134"/>
      <c r="CC138" s="48"/>
      <c r="CD138" s="48"/>
      <c r="CE138" s="48" t="str">
        <f>CONCATENATE(IF(REFERENCEMENT_FACADE[[#This Row],[Ancienne version]]=""," ",CONCATENATE(IF(OR(REFERENCEMENT_FACADE[[#This Row],[TYPE DE DOCUMENT DE REFERENCE]]="Avis Technique",REFERENCEMENT_FACADE[[#This Row],[TYPE DE DOCUMENT DE REFERENCE]]="ATEx"),"L'","Le "),REFERENCEMENT_FACADE[[#This Row],[TYPE DE DOCUMENT DE REFERENCE]]," n°",REFERENCEMENT_FACADE[[#This Row],[REF]]," annule et remplace ",IF(OR(REFERENCEMENT_FACADE[[#This Row],[TYPE DE DOCUMENT DE REFERENCE]]="Avis Technique",REFERENCEMENT_FACADE[[#This Row],[TYPE DE DOCUMENT DE REFERENCE]]="ATEx"),"l' ","le "),REFERENCEMENT_FACADE[[#This Row],[TYPE DE DOCUMENT DE REFERENCE]]," n° ",REFERENCEMENT_FACADE[[#This Row],[Ancienne version]])),
IF(AND(REFERENCEMENT_FACADE[[#This Row],[Ancienne version]]&lt;&gt;"",REFERENCEMENT_FACADE[[#This Row],[ -&gt; AT/DTA : Sur liste verte C2p (OUI/NON)
-&gt; ATex (Avis favorable / Avis défavorable)
-&gt; Autre : SO]]="OUI"),CHAR(10),""),
IF(REFERENCEMENT_FACADE[[#This Row],[ -&gt; AT/DTA : Sur liste verte C2p (OUI/NON)
-&gt; ATex (Avis favorable / Avis défavorable)
-&gt; Autre : SO]]="OUI","Sur liste verte de la C2p à la date du référencement",""))</f>
        <v xml:space="preserve"> </v>
      </c>
      <c r="CF138" s="48" t="str">
        <f>IF((SUPP_VISE=LISTES!$Q$2),REFERENCEMENT_FACADE[[#This Row],[Charpente bois (NF DTU 31.1)]],
IF((SUPP_VISE=LISTES!$Q$3),REFERENCEMENT_FACADE[[#This Row],[COB (NF DTU 31.2)]],
IF((SUPP_VISE=LISTES!$Q$4),REFERENCEMENT_FACADE[[#This Row],[FOB (NF DTU 31.4)]],
IF((SUPP_VISE=LISTES!$Q$5),REFERENCEMENT_FACADE[[#This Row],[FOB (Sous AT/DTA/ATEx)]],
IF((SUPP_VISE=LISTES!$Q$6),REFERENCEMENT_FACADE[[#This Row],[FOB (NF DTU 31.4 et/ou Sous AT/DTA/Atex)]],
IF((SUPP_VISE=LISTES!$Q$7),REFERENCEMENT_FACADE[[#This Row],[CLT (Sous AT/DTA)]],"ERREUR"))))))</f>
        <v>ERREUR</v>
      </c>
      <c r="CG138" s="48" t="str">
        <f>IF((HAUT_VISEE&lt;=6),IF(OR(MID(SITUA_VISEE,1,1)="a",MID(SITUA_VISEE,1,1)="b",MID(SITUA_VISEE,1,1)="c"),REFERENCEMENT_FACADE[[#This Row],[≤ 6 m (situation a à c)]],REFERENCEMENT_FACADE[[#This Row],[≤ 6 m (situation d)]]),
IF(AND(6&lt;HAUT_VISEE,HAUT_VISEE&lt;=9),IF(OR(MID(SITUA_VISEE,1,1)="a",MID(SITUA_VISEE,1,1)="b",MID(SITUA_VISEE,1,1)="c"),REFERENCEMENT_FACADE[[#This Row],[≤ 9 m (situation a à c)]],REFERENCEMENT_FACADE[[#This Row],[≤ 9 m (situation d)]]),
IF(AND(9&lt;HAUT_VISEE,HAUT_VISEE&lt;=10),IF(OR(MID(SITUA_VISEE,1,1)="a",MID(SITUA_VISEE,1,1)="b",MID(SITUA_VISEE,1,1)="c"),REFERENCEMENT_FACADE[[#This Row],[≤ 10 m (situation a à c)]],REFERENCEMENT_FACADE[[#This Row],[≤ 10 m (situation d)]]),
IF(AND(10&lt;HAUT_VISEE,HAUT_VISEE&lt;=18),IF(OR(MID(SITUA_VISEE,1,1)="a",MID(SITUA_VISEE,1,1)="b",MID(SITUA_VISEE,1,1)="c"),REFERENCEMENT_FACADE[[#This Row],[≤ 15 m (situation a à c)]],REFERENCEMENT_FACADE[[#This Row],[≤ 15 m (situation d)]]),
IF(AND(10&lt;HAUT_VISEE,HAUT_VISEE&lt;=18),IF(OR(MID(SITUA_VISEE,1,1)="a",MID(SITUA_VISEE,1,1)="b",MID(SITUA_VISEE,1,1)="c"),REFERENCEMENT_FACADE[[#This Row],[≤ 18 m (situation a à c)]],REFERENCEMENT_FACADE[[#This Row],[≤ 18 m (situation d)]]),
IF(AND(18&lt;HAUT_VISEE,HAUT_VISEE&lt;=28),IF(OR(MID(SITUA_VISEE,1,1)="a",MID(SITUA_VISEE,1,1)="b",MID(SITUA_VISEE,1,1)="c"),REFERENCEMENT_FACADE[[#This Row],[≤ 28 m (situation a à c)]],REFERENCEMENT_FACADE[[#This Row],[≤ 28 m (situation d)]]),
IF(AND(28&lt;HAUT_VISEE,HAUT_VISEE&lt;=34),IF(OR(MID(SITUA_VISEE,1,1)="a",MID(SITUA_VISEE,1,1)="b",MID(SITUA_VISEE,1,1)="c"),REFERENCEMENT_FACADE[[#This Row],[≤ 34 m (situation a à c)]],REFERENCEMENT_FACADE[[#This Row],[≤ 34 m (situation d)]]),
IF(AND(34&lt;HAUT_VISEE,HAUT_VISEE&lt;=36),IF(OR(MID(SITUA_VISEE,1,1)="a",MID(SITUA_VISEE,1,1)="b",MID(SITUA_VISEE,1,1)="c"),REFERENCEMENT_FACADE[[#This Row],[≤ 36 m (situation a à c)]],REFERENCEMENT_FACADE[[#This Row],[≤ 36 m (situation d)]]),
IF(AND(36&lt;HAUT_VISEE,HAUT_VISEE&lt;=40),IF(OR(MID(SITUA_VISEE,1,1)="a",MID(SITUA_VISEE,1,1)="b",MID(SITUA_VISEE,1,1)="c"),REFERENCEMENT_FACADE[[#This Row],[≤ 40 m (situation a à c)]],REFERENCEMENT_FACADE[[#This Row],[≤ 40 m (situation d)]]),
IF(AND(40&lt;HAUT_VISEE,HAUT_VISEE&lt;=50),IF(OR(MID(SITUA_VISEE,1,1)="a",MID(SITUA_VISEE,1,1)="b",MID(SITUA_VISEE,1,1)="c"),REFERENCEMENT_FACADE[[#This Row],[≤ 50 m (situation a à c)]],REFERENCEMENT_FACADE[[#This Row],[≤ 50 m (situation d)]]),"ERREUR"))))))))))</f>
        <v>OUI*</v>
      </c>
      <c r="CH138" s="48">
        <f>IF(MID(SITUA_VISEE,1,1)="d",
IF(MID(REFERENCEMENT_FACADE[[#This Row],[≤ 50 m (situation d)]],1,3)="OUI",50,IF(MID(REFERENCEMENT_FACADE[[#This Row],[≤ 40 m (situation d)]],1,3)="OUI",40,IF(MID(REFERENCEMENT_FACADE[[#This Row],[≤ 36 m (situation d)]],1,3)="OUI",36,IF(MID(REFERENCEMENT_FACADE[[#This Row],[≤ 34 m (situation d)]],1,3)="OUI",34,IF(MID(REFERENCEMENT_FACADE[[#This Row],[≤ 28 m (situation d)]],1,3)="OUI",28,IF(MID(REFERENCEMENT_FACADE[[#This Row],[≤ 18 m (situation d)]],1,3)="OUI",18,IF(MID(REFERENCEMENT_FACADE[[#This Row],[≤ 15 m (situation d)]],1,3)="OUI",15,IF(MID(REFERENCEMENT_FACADE[[#This Row],[≤ 10 m (situation d)]],1,3)="OUI",10,IF(MID(REFERENCEMENT_FACADE[[#This Row],[≤ 9 m (situation d)]],1,3)="OUI",9,IF(MID(REFERENCEMENT_FACADE[[#This Row],[≤ 6 m (situation d)]],1,3)="OUI",6,"")))))))))),
IF(MID(REFERENCEMENT_FACADE[[#This Row],[≤ 50 m (situation a à c)]],1,3)="OUI",50,IF(MID(REFERENCEMENT_FACADE[[#This Row],[≤ 40 m (situation a à c)]],1,3)="OUI",40,IF(MID(REFERENCEMENT_FACADE[[#This Row],[≤ 36 m (situation a à c)]],1,3)="OUI",36,IF(MID(REFERENCEMENT_FACADE[[#This Row],[≤ 34 m (situation a à c)]],1,3)="OUI",34,IF(MID(REFERENCEMENT_FACADE[[#This Row],[≤ 28 m (situation a à c)]],1,3)="OUI",28,IF(MID(REFERENCEMENT_FACADE[[#This Row],[≤ 18 m (situation a à c)]],1,3)="OUI",18,IF(MID(REFERENCEMENT_FACADE[[#This Row],[≤ 15 m (situation a à c)]],1,3)="OUI",15,IF(MID(REFERENCEMENT_FACADE[[#This Row],[≤ 10 m (situation a à c)]],1,3)="OUI",10,IF(MID(REFERENCEMENT_FACADE[[#This Row],[≤ 9 m (situation a à c)]],1,3)="OUI",9,IF(MID(REFERENCEMENT_FACADE[[#This Row],[≤ 6 m (situation a à c)]],1,3)="OUI",6,"")))))))))))</f>
        <v>18</v>
      </c>
      <c r="CI138" s="48" t="str">
        <f>IF(RECH_CATEGORIE=TRUE,IF((CATEG_VISEE=LISTES!$O$2),REFERENCEMENT_FACADE[[#This Row],[I]],
IF((CATEG_VISEE=LISTES!$O$3),REFERENCEMENT_FACADE[[#This Row],[II]],
IF((CATEG_VISEE=LISTES!$O$4),REFERENCEMENT_FACADE[[#This Row],[III]],
IF((CATEG_VISEE=LISTES!$O$5),REFERENCEMENT_FACADE[[#This Row],[IV]],"ERREUR")))),
REFERENCEMENT_FACADE[[#This Row],[I]]&amp;CHAR(10)&amp;REFERENCEMENT_FACADE[[#This Row],[II]]&amp;CHAR(10)&amp;REFERENCEMENT_FACADE[[#This Row],[III]]&amp;CHAR(10)&amp;REFERENCEMENT_FACADE[[#This Row],[IV]])</f>
        <v>4
4**
4**
4**</v>
      </c>
      <c r="CJ138" s="48" t="str">
        <f>IF(RECH_CATEGORIE=TRUE,IF(OR(REFERENCEMENT_FACADE[[#This Row],[I]]="NC",REFERENCEMENT_FACADE[[#This Row],[II]]="NC",REFERENCEMENT_FACADE[[#This Row],[III]]="NC",REFERENCEMENT_FACADE[[#This Row],[IV]]="NC"),"ERREUR",IF(MID(ZONE_SIS_VISEE,1,1)&lt;=MID(REFERENCEMENT_FACADE[[#This Row],[IV]],1,1),REFERENCEMENT_FACADE[[#Headers],[IV]],IF(MID(ZONE_SIS_VISEE,1,1)&lt;=MID(REFERENCEMENT_FACADE[[#This Row],[III]],1,1),REFERENCEMENT_FACADE[[#Headers],[III]],IF(MID(ZONE_SIS_VISEE,1,1)&lt;=MID(REFERENCEMENT_FACADE[[#This Row],[II]],1,1),REFERENCEMENT_FACADE[[#Headers],[II]],IF(MID(ZONE_SIS_VISEE,1,1)&lt;=MID(REFERENCEMENT_FACADE[[#This Row],[I]],1,1),REFERENCEMENT_FACADE[[#Headers],[I]],""))))),
REFERENCEMENT_FACADE[[#Headers],[I]]&amp;CHAR(10)&amp;REFERENCEMENT_FACADE[[#Headers],[II]]&amp;CHAR(10)&amp;REFERENCEMENT_FACADE[[#Headers],[III]]&amp;CHAR(10)&amp;REFERENCEMENT_FACADE[[#Headers],[IV]])</f>
        <v>I
II
III
IV</v>
      </c>
      <c r="CK138" s="48" t="str">
        <f>CONCATENATE(IF(MID(REFERENCEMENT_FACADE[[#This Row],[Charpente bois (NF DTU 31.1)]],1,3)="oui",LISTES!$Q$2,""),IF(AND(MID(REFERENCEMENT_FACADE[[#This Row],[COB (NF DTU 31.2)]],1,3)="oui",MID(REFERENCEMENT_FACADE[[#This Row],[Charpente bois (NF DTU 31.1)]],1,3)="oui")," / ",""),IF(MID(REFERENCEMENT_FACADE[[#This Row],[COB (NF DTU 31.2)]],1,3)="oui",LISTES!$Q$3,""),IF(OR(AND(MID(REFERENCEMENT_FACADE[[#This Row],[COB (NF DTU 31.2)]],1,3)="oui",MID(REFERENCEMENT_FACADE[[#This Row],[FOB (NF DTU 31.4)]],1,3)="oui"),AND(MID(REFERENCEMENT_FACADE[[#This Row],[COB (NF DTU 31.2)]],1,3)="oui",MID(REFERENCEMENT_FACADE[[#This Row],[CLT (Sous AT/DTA)]],1,3)="oui"))," / ",""),IF(MID(REFERENCEMENT_FACADE[[#This Row],[FOB (NF DTU 31.4)]],1,3)="oui",LISTES!$Q$4,""),IF(AND(MID(REFERENCEMENT_FACADE[[#This Row],[CLT (Sous AT/DTA)]],1,3)="oui",MID(REFERENCEMENT_FACADE[[#This Row],[FOB (NF DTU 31.4)]],1,3)="oui")," / ",""),IF(MID(REFERENCEMENT_FACADE[[#This Row],[CLT (Sous AT/DTA)]],1,3)="oui",LISTES!$Q$7,IF(MID(REFERENCEMENT_FACADE[[#This Row],[FOB (Sous AT/DTA/ATEx)]],1,3)="oui",LISTES!$Q$5,"")))</f>
        <v>COB (NF DTU 31.2) / CLT (Sous AT/DTA)</v>
      </c>
      <c r="CL138" s="48" t="str">
        <f>IF(AND(RECH_HAUTEUR=TRUE,HAUT_VISEE&lt;&gt;"",SITUA_VISEE&lt;&gt;""),IF(MID(SITUA_VISEE,1,1)="d",
IF(MID(REFERENCEMENT_FACADE[[#This Row],[≤ 50 m (situation d)]],1,3)="OUI","≤ 50 m",IF(MID(REFERENCEMENT_FACADE[[#This Row],[≤ 40 m (situation d)]],1,3)="OUI","≤ 40 m",IF(MID(REFERENCEMENT_FACADE[[#This Row],[≤ 36 m (situation d)]],1,3)="OUI","≤ 36 m",IF(MID(REFERENCEMENT_FACADE[[#This Row],[≤ 34 m (situation d)]],1,3)="OUI","≤ 34 m",IF(MID(REFERENCEMENT_FACADE[[#This Row],[≤ 28 m (situation d)]],1,3)="OUI","≤ 28 m",IF(MID(REFERENCEMENT_FACADE[[#This Row],[≤ 18 m (situation d)]],1,3)="OUI","≤ 18 m",IF(MID(REFERENCEMENT_FACADE[[#This Row],[≤ 15 m (situation d)]],1,3)="OUI","≤ 15 m",IF(MID(REFERENCEMENT_FACADE[[#This Row],[≤ 10 m (situation d)]],1,3)="OUI","≤ 10 m",IF(MID(REFERENCEMENT_FACADE[[#This Row],[≤ 9 m (situation d)]],1,3)="OUI","≤ 9 m",IF(MID(REFERENCEMENT_FACADE[[#This Row],[≤ 6 m (situation d)]],1,3)="OUI","≤ 6 m","")))))))))),
IF(MID(REFERENCEMENT_FACADE[[#This Row],[≤ 50 m (situation a à c)]],1,3)="OUI","≤ 50 m",IF(MID(REFERENCEMENT_FACADE[[#This Row],[≤ 40 m (situation a à c)]],1,3)="OUI","≤ 40 m",IF(MID(REFERENCEMENT_FACADE[[#This Row],[≤ 36 m (situation a à c)]],1,3)="OUI","≤ 36 m",IF(MID(REFERENCEMENT_FACADE[[#This Row],[≤ 34 m (situation a à c)]],1,3)="OUI","≤ 34 m",IF(MID(REFERENCEMENT_FACADE[[#This Row],[≤ 28 m (situation a à c)]],1,3)="OUI","≤ 28 m",IF(MID(REFERENCEMENT_FACADE[[#This Row],[≤ 18 m (situation a à c)]],1,3)="OUI","≤ 18 m",IF(MID(REFERENCEMENT_FACADE[[#This Row],[≤ 15 m (situation a à c)]],1,3)="OUI","≤ 15 m",IF(MID(REFERENCEMENT_FACADE[[#This Row],[≤ 10 m (situation a à c)]],1,3)="OUI","≤ 10 m",IF(MID(REFERENCEMENT_FACADE[[#This Row],[≤ 9 m (situation a à c)]],1,3)="OUI","≤ 9 m",IF(MID(REFERENCEMENT_FACADE[[#This Row],[≤ 6 m (situation a à c)]],1,3)="OUI","≤ 6 m",""))))))))))),
CONCATENATE(IF(MID(REFERENCEMENT_FACADE[[#This Row],[≤ 50 m (situation a à c)]],1,3)="OUI","(Situation a à c) h≤ 50 m"&amp;CHAR(10),IF(MID(REFERENCEMENT_FACADE[[#This Row],[≤ 40 m (situation a à c)]],1,3)="OUI","(Situation a à c) h≤ 40 m"&amp;CHAR(10),IF(MID(REFERENCEMENT_FACADE[[#This Row],[≤ 36 m (situation a à c)]],1,3)="OUI","(Situation a à c) h≤ 36 m"&amp;CHAR(10),IF(MID(REFERENCEMENT_FACADE[[#This Row],[≤ 34 m (situation a à c)]],1,3)="OUI","(Situation a à c) h≤ 34 m"&amp;CHAR(10),IF(MID(REFERENCEMENT_FACADE[[#This Row],[≤ 28 m (situation a à c)]],1,3)="OUI","(Situation a à c) h≤ 28 m"&amp;CHAR(10),IF(MID(REFERENCEMENT_FACADE[[#This Row],[≤ 18 m (situation a à c)]],1,3)="OUI","(Situation a à c) h≤ 18 m"&amp;CHAR(10),IF(MID(REFERENCEMENT_FACADE[[#This Row],[≤ 15 m (situation a à c)]],1,3)="OUI","(Situation a à c) h≤ 15 m"&amp;CHAR(10),IF(MID(REFERENCEMENT_FACADE[[#This Row],[≤ 10 m (situation a à c)]],1,3)="OUI","(Situation a à c) h≤ 10 m"&amp;CHAR(10),IF(MID(REFERENCEMENT_FACADE[[#This Row],[≤ 9 m (situation a à c)]],1,3)="OUI","(Situation a à c) h≤ 9 m"&amp;CHAR(10),IF(MID(REFERENCEMENT_FACADE[[#This Row],[≤ 6 m (situation a à c)]],1,3)="OUI","(Situation a à c) h≤ 6 m"&amp;CHAR(10),"")))))))))),IF(MID(REFERENCEMENT_FACADE[[#This Row],[≤ 50 m (situation d)]],1,3)="OUI","(Situation d) h≤ 50 m",IF(MID(REFERENCEMENT_FACADE[[#This Row],[≤ 40 m (situation d)]],1,3)="OUI","(Situation d) h≤ 40 m",IF(MID(REFERENCEMENT_FACADE[[#This Row],[≤ 36 m (situation d)]],1,3)="OUI","(Situation d) h≤ 36 m",IF(MID(REFERENCEMENT_FACADE[[#This Row],[≤ 34 m (situation d)]],1,3)="OUI","(Situation d) h≤ 34 m",IF(MID(REFERENCEMENT_FACADE[[#This Row],[≤ 28 m (situation d)]],1,3)="OUI","(Situation d) h≤ 28 m",IF(MID(REFERENCEMENT_FACADE[[#This Row],[≤ 18 m (situation d)]],1,3)="OUI","(Situation d) h≤ 18 m",IF(MID(REFERENCEMENT_FACADE[[#This Row],[≤ 15 m (situation d)]],1,3)="OUI","(Situation d) h≤ 15 m",IF(MID(REFERENCEMENT_FACADE[[#This Row],[≤ 10 m (situation d)]],1,3)="OUI","(Situation d) h≤ 10 m",IF(MID(REFERENCEMENT_FACADE[[#This Row],[≤ 9 m (situation d)]],1,3)="OUI","(Situation d) h≤ 9 m",IF(MID(REFERENCEMENT_FACADE[[#This Row],[≤ 6 m (situation d)]],1,3)="OUI","(Situation d) h≤ 6 m",""))))))))))))</f>
        <v>(Situation a à c) h≤ 18 m
(Situation d) h≤ 18 m</v>
      </c>
      <c r="CM138" s="48" t="str">
        <f>IF(OR(RECH_HAUTEUR=FALSE,HAUT_VISEE="",SITUA_VISEE=""),REFERENCEMENT_FACADE[[#This Row],[Cas où rien n''est sélectionné en hauteur]],
IF((HAUT_VISEE&lt;=6),IF(OR(MID(SITUA_VISEE,1,1)="a",MID(SITUA_VISEE,1,1)="b",MID(SITUA_VISEE,1,1)="c"),REFERENCEMENT_FACADE[[#This Row],[≤ 6 m (a à c)]],REFERENCEMENT_FACADE[[#This Row],[≤ 6 m (d)]]),
IF(AND(6&lt;HAUT_VISEE,HAUT_VISEE&lt;=9),IF(OR(MID(SITUA_VISEE,1,1)="a",MID(SITUA_VISEE,1,1)="b",MID(SITUA_VISEE,1,1)="c"),REFERENCEMENT_FACADE[[#This Row],[≤ 9 m (a à c)]],REFERENCEMENT_FACADE[[#This Row],[≤ 9 m (d)]]),
IF(AND(9&lt;HAUT_VISEE,HAUT_VISEE&lt;=10),IF(OR(MID(SITUA_VISEE,1,1)="a",MID(SITUA_VISEE,1,1)="b",MID(SITUA_VISEE,1,1)="c"),REFERENCEMENT_FACADE[[#This Row],[≤ 10 m (a à c)]],REFERENCEMENT_FACADE[[#This Row],[≤ 10 m (d)]]),
IF(AND(10&lt;HAUT_VISEE,HAUT_VISEE&lt;=18),IF(OR(MID(SITUA_VISEE,1,1)="a",MID(SITUA_VISEE,1,1)="b",MID(SITUA_VISEE,1,1)="c"),REFERENCEMENT_FACADE[[#This Row],[≤ 18 m (a à c)]],REFERENCEMENT_FACADE[[#This Row],[≤ 18 m (d)]]),
IF(AND(18&lt;HAUT_VISEE,HAUT_VISEE&lt;=28),IF(OR(MID(SITUA_VISEE,1,1)="a",MID(SITUA_VISEE,1,1)="b",MID(SITUA_VISEE,1,1)="c"),REFERENCEMENT_FACADE[[#This Row],[≤ 28 m (a à c)]],REFERENCEMENT_FACADE[[#This Row],[≤ 28 m (d)]]),
IF(AND(28&lt;HAUT_VISEE,HAUT_VISEE&lt;=34),IF(OR(MID(SITUA_VISEE,1,1)="a",MID(SITUA_VISEE,1,1)="b",MID(SITUA_VISEE,1,1)="c"),REFERENCEMENT_FACADE[[#This Row],[≤ 34 m (a à c)]],REFERENCEMENT_FACADE[[#This Row],[≤ 34 m (d)]]),
IF(AND(34&lt;HAUT_VISEE,HAUT_VISEE&lt;=36),IF(OR(MID(SITUA_VISEE,1,1)="a",MID(SITUA_VISEE,1,1)="b",MID(SITUA_VISEE,1,1)="c"),REFERENCEMENT_FACADE[[#This Row],[≤ 36 m (a à c)]],REFERENCEMENT_FACADE[[#This Row],[≤ 36 m (d)]]),
IF(AND(36&lt;HAUT_VISEE,HAUT_VISEE&lt;=40),IF(OR(MID(SITUA_VISEE,1,1)="a",MID(SITUA_VISEE,1,1)="b",MID(SITUA_VISEE,1,1)="c"),REFERENCEMENT_FACADE[[#This Row],[≤ 40 m (a à c)]],REFERENCEMENT_FACADE[[#This Row],[≤ 40 m (d)]]),
IF(AND(40&lt;HAUT_VISEE,HAUT_VISEE&lt;=50),IF(OR(MID(SITUA_VISEE,1,1)="a",MID(SITUA_VISEE,1,1)="b",MID(SITUA_VISEE,1,1)="c"),REFERENCEMENT_FACADE[[#This Row],[≤ 50 m (a à c)]],REFERENCEMENT_FACADE[[#This Row],[≤ 50 m (d)]])))))))))))</f>
        <v>Nb : Le critère de recherche par hauteur n'étant pas coché ou les données (hauteur ou situation) n'étant pas saisies, l'utilisateur est alerté qu'il peut exister des limites de hauteurs et des dispositions particulières données dans le référentiel technique du procédé qui ne sont pas affichées. 
Le logiciel peut les faire apparaitre, pour ce faire : 
 - la case de recherche en fonction de la hauteur doit être cochée ;
 - les données de hauteur ET de situation du bâtiment doivent être saisies.</v>
      </c>
      <c r="CN138" s="117">
        <f ca="1">REFERENCEMENT_FACADE[[#This Row],[VALIDITE]]</f>
        <v>1</v>
      </c>
      <c r="CO138" s="48">
        <f>IF(RECH_SUPPORT=TRUE,IF(MID(REFERENCEMENT_FACADE[[#This Row],[Colonne support visé]],1,3)="OUI",1,IF(OR(MID(REFERENCEMENT_FACADE[[#This Row],[Colonne support visé]],1,3)="non",MID(REFERENCEMENT_FACADE[[#This Row],[Colonne support visé]],1,2)="SO"),0,0)),1)</f>
        <v>1</v>
      </c>
      <c r="CP138" s="48">
        <f>IF(RECH_HAUTEUR=FALSE,1,IF(AND(MID(REFERENCEMENT_FACADE[[#This Row],[Colonne situation visé]],1,3)="oui",HAUT_VISEE&lt;=REFERENCEMENT_FACADE[[#This Row],[LIMITATION DE HAUTEUR DE FACADE]],HAUT_VISEE&lt;&gt;"",SITUA_VISEE&lt;&gt;""),1,IF(MID(REFERENCEMENT_FACADE[[#This Row],[Colonne situation visé]],1,3)="non",0,"ERREUR")))</f>
        <v>1</v>
      </c>
      <c r="CQ138" s="48">
        <f>IF(RECH_CATEGORIE=FALSE,1,IF(REFERENCEMENT_FACADE[[#This Row],[Colonne catégorie visée]]="ERREUR",0,IF(AND(RECH_CATEGORIE=TRUE,MATCH(VALUE(LEFT(REFERENCEMENT_FACADE[[#This Row],[Colonne zone visée]],1)),LISTE_ZONE_SISMIQUE,0)&gt;=MATCH(ZONE_SIS_VISEE,LISTE_ZONE_SISMIQUE,0),MATCH(REFERENCEMENT_FACADE[[#This Row],[Colonne catégorie visée]],LISTE_CATEGORIE_BATIMENT,0)&gt;=MATCH(CATEG_VISEE,LISTE_CATEGORIE_BATIMENT,0)),1,0)))</f>
        <v>1</v>
      </c>
      <c r="CR138" s="48">
        <f ca="1">IF(REFERENCEMENT_FACADE[[#This Row],[Eligibilité procédé]]&lt;&gt;0,COUNTIF(REFERENCEMENT_FACADE[Eligibilité procédé],"&lt;="&amp;REFERENCEMENT_FACADE[[#This Row],[Eligibilité procédé]])-COUNTIF(REFERENCEMENT_FACADE[Eligibilité procédé],"=0"),ROWS(REFERENCEMENT_FACADE[Ordre]))</f>
        <v>114</v>
      </c>
      <c r="CS138" s="48">
        <f ca="1">IF(COUNTIF((REFERENCEMENT_FACADE[[#This Row],[Validité]:[zone de simicité]]),"&lt;&gt;"&amp;"")=SUM(REFERENCEMENT_FACADE[[#This Row],[Validité]:[zone de simicité]]),ROW(REFERENCEMENT_FACADE[[#This Row],[zone de simicité]]),"")</f>
        <v>138</v>
      </c>
      <c r="CT138" s="48" t="str">
        <f>CONCATENATE(REFERENCEMENT_FACADE[[#This Row],[TYPE DE DOCUMENT DE REFERENCE]]," ",REFERENCEMENT_FACADE[[#This Row],[REF]]," du procédé ",REFERENCEMENT_FACADE[[#This Row],[NOM COMMERCIAL DU PROCEDE]]," : vise la pose sur : ",IF(MID(REFERENCEMENT_FACADE[[#This Row],[COB (NF DTU 31.2)]],1,3)="OUI","COB (NF DTU 31.2) ; ",""),IF(MID(REFERENCEMENT_FACADE[[#This Row],[CLT (Sous AT/DTA)]],1,3)="OUI","CLT (Sous AT/DTA)) ; ",""),IF(MID(REFERENCEMENT_FACADE[[#This Row],[FOB (NF DTU 31.4)]],1,3)="OUI","FOB (NF DTU 31.4) ; ",""),IF(MID(REFERENCEMENT_FACADE[[#This Row],[FOB (Sous AT/DTA/ATEx)]],1,3)="OUI","FOB (Sous AT/DTA/ATEx) ; ",""),"pour une hauteur max de ",REFERENCEMENT_FACADE[[#This Row],[LIMITATION DE HAUTEUR DE FACADE]],"m")</f>
        <v>Recommandations professionnelles RAGE BARDAGES EN ACIER PROTÉGÉ ET EN ACIER INOXYDABLE - NEUF ET RÉNOVATION du procédé - : vise la pose sur : COB (NF DTU 31.2) ; CLT (Sous AT/DTA)) ; pour une hauteur max de 18m</v>
      </c>
    </row>
    <row r="139" spans="1:98" s="5" customFormat="1" ht="409.6" x14ac:dyDescent="0.3">
      <c r="A139" s="130">
        <v>45085</v>
      </c>
      <c r="B139" s="125" t="s">
        <v>116</v>
      </c>
      <c r="C139" s="125"/>
      <c r="D139" s="125" t="s">
        <v>1768</v>
      </c>
      <c r="E139" s="125"/>
      <c r="F139" s="125" t="s">
        <v>1169</v>
      </c>
      <c r="G139" s="173" t="s">
        <v>1170</v>
      </c>
      <c r="H139" s="174" t="s">
        <v>10</v>
      </c>
      <c r="I139" s="175" t="s">
        <v>27</v>
      </c>
      <c r="J139" s="176" t="s">
        <v>27</v>
      </c>
      <c r="K139" s="172" t="s">
        <v>9</v>
      </c>
      <c r="L139" s="68" t="str">
        <f>IF(REFERENCEMENT_FACADE[[#This Row],[Charpente bois (NF DTU 31.1)]]="OUI","SO",IF(OR(REFERENCEMENT_FACADE[[#This Row],[FOB (Sous AT/DTA/ATEx)]]="OUI",REFERENCEMENT_FACADE[[#This Row],[FOB (NF DTU 31.4)]]="OUI"),"OUI","SO"))</f>
        <v>OUI</v>
      </c>
      <c r="M139" s="177" t="s">
        <v>27</v>
      </c>
      <c r="N139" s="178" t="s">
        <v>357</v>
      </c>
      <c r="O139" s="125" t="s">
        <v>357</v>
      </c>
      <c r="P139" s="125" t="s">
        <v>357</v>
      </c>
      <c r="Q139" s="125" t="s">
        <v>357</v>
      </c>
      <c r="R139" s="125" t="s">
        <v>357</v>
      </c>
      <c r="S139" s="43" t="s">
        <v>10</v>
      </c>
      <c r="T139" s="43" t="s">
        <v>10</v>
      </c>
      <c r="U139" s="43" t="s">
        <v>10</v>
      </c>
      <c r="V139" s="43" t="s">
        <v>10</v>
      </c>
      <c r="W139" s="44" t="s">
        <v>10</v>
      </c>
      <c r="X139" s="187" t="s">
        <v>357</v>
      </c>
      <c r="Y139" s="125" t="s">
        <v>357</v>
      </c>
      <c r="Z139" s="125" t="s">
        <v>357</v>
      </c>
      <c r="AA139" s="125" t="s">
        <v>357</v>
      </c>
      <c r="AB139" s="125" t="s">
        <v>357</v>
      </c>
      <c r="AC139" s="43" t="s">
        <v>10</v>
      </c>
      <c r="AD139" s="43" t="s">
        <v>10</v>
      </c>
      <c r="AE139" s="43" t="s">
        <v>10</v>
      </c>
      <c r="AF139" s="43" t="s">
        <v>10</v>
      </c>
      <c r="AG139" s="44" t="s">
        <v>10</v>
      </c>
      <c r="AH139" s="163" t="s">
        <v>1547</v>
      </c>
      <c r="AI139" s="164"/>
      <c r="AJ139" s="205" t="s">
        <v>1707</v>
      </c>
      <c r="AK139" s="205" t="s">
        <v>1707</v>
      </c>
      <c r="AL139" s="205" t="s">
        <v>1707</v>
      </c>
      <c r="AM139" s="205" t="s">
        <v>1707</v>
      </c>
      <c r="AN139" s="205" t="s">
        <v>1707</v>
      </c>
      <c r="AO139" s="120"/>
      <c r="AP139" s="120"/>
      <c r="AQ139" s="120"/>
      <c r="AR139" s="120"/>
      <c r="AS139" s="120"/>
      <c r="AT139" s="205" t="s">
        <v>1707</v>
      </c>
      <c r="AU139" s="205" t="s">
        <v>1707</v>
      </c>
      <c r="AV139" s="205" t="s">
        <v>1707</v>
      </c>
      <c r="AW139" s="205" t="s">
        <v>1707</v>
      </c>
      <c r="AX139" s="205" t="s">
        <v>1707</v>
      </c>
      <c r="AY139" s="120"/>
      <c r="AZ139" s="120"/>
      <c r="BA139" s="120"/>
      <c r="BB139" s="120"/>
      <c r="BC139" s="120"/>
      <c r="BD139" s="135" t="s">
        <v>1705</v>
      </c>
      <c r="BE139" s="178">
        <v>4</v>
      </c>
      <c r="BF139" s="125" t="s">
        <v>328</v>
      </c>
      <c r="BG139" s="125" t="s">
        <v>328</v>
      </c>
      <c r="BH139" s="125" t="s">
        <v>328</v>
      </c>
      <c r="BI139" s="179" t="s">
        <v>1175</v>
      </c>
      <c r="BJ139" s="40" t="s">
        <v>1394</v>
      </c>
      <c r="BK139" s="180" t="s">
        <v>662</v>
      </c>
      <c r="BL139" s="178">
        <v>2</v>
      </c>
      <c r="BM139" s="125" t="s">
        <v>1170</v>
      </c>
      <c r="BN139" s="125" t="s">
        <v>505</v>
      </c>
      <c r="BO139" s="125" t="s">
        <v>1171</v>
      </c>
      <c r="BP139" s="181"/>
      <c r="BQ139" s="181">
        <v>44497</v>
      </c>
      <c r="BR139" s="188">
        <v>45747</v>
      </c>
      <c r="BS139" s="182">
        <f ca="1">+(REFERENCEMENT_FACADE[[#This Row],[AVIS LIMITE AU / VALIDITE]]&gt;=TODAY())*1</f>
        <v>1</v>
      </c>
      <c r="BT139" s="125" t="s">
        <v>28</v>
      </c>
      <c r="BU139" s="125" t="str">
        <f ca="1">IF(REFERENCEMENT_FACADE[[#This Row],[ -&gt; AT/DTA : Sur liste verte C2p (OUI/NON)
-&gt; ATex (Avis favorable / Avis défavorable)
-&gt; Autre : SO]]&lt;&gt;"",IF(AND(OR(REFERENCEMENT_FACADE[[#This Row],[ -&gt; AT/DTA : Sur liste verte C2p (OUI/NON)
-&gt; ATex (Avis favorable / Avis défavorable)
-&gt; Autre : SO]]="OUI",REFERENCEMENT_FACADE[[#This Row],[ -&gt; AT/DTA : Sur liste verte C2p (OUI/NON)
-&gt; ATex (Avis favorable / Avis défavorable)
-&gt; Autre : SO]]="FAVORABLE",REFERENCEMENT_FACADE[[#This Row],[ -&gt; AT/DTA : Sur liste verte C2p (OUI/NON)
-&gt; ATex (Avis favorable / Avis défavorable)
-&gt; Autre : SO]]="SO
(DTU)",REFERENCEMENT_FACADE[[#This Row],[ -&gt; AT/DTA : Sur liste verte C2p (OUI/NON)
-&gt; ATex (Avis favorable / Avis défavorable)
-&gt; Autre : SO]]="SO 
(RECO -RAGE)",REFERENCEMENT_FACADE[[#This Row],[ -&gt; AT/DTA : Sur liste verte C2p (OUI/NON)
-&gt; ATex (Avis favorable / Avis défavorable)
-&gt; Autre : SO]]="OUI AVEC UN SUIVI DU RETOUR D'EXPERIENCE",
REFERENCEMENT_FACADE[[#This Row],[ -&gt; AT/DTA : Sur liste verte C2p (OUI/NON)
-&gt; ATex (Avis favorable / Avis défavorable)
-&gt; Autre : SO]]="SO 
(RP)"),REFERENCEMENT_FACADE[[#This Row],[VALIDITE]]=1),"TC",IF(REFERENCEMENT_FACADE[[#This Row],[VALIDITE]]=0,"TNC"&amp;CHAR(10)&amp;"(L'évaluation technique n'est plus valide)",IF(REFERENCEMENT_FACADE[[#This Row],[TYPE DE DOCUMENT DE REFERENCE]]="Appréciation Technique de Transition","TNC"&amp;CHAR(10)&amp;"(Les Appréciations Techniques de Transition ne sont pas reconnues en technique courante)",IF(REFERENCEMENT_FACADE[[#This Row],[ -&gt; AT/DTA : Sur liste verte C2p (OUI/NON)
-&gt; ATex (Avis favorable / Avis défavorable)
-&gt; Autre : SO]]="NON (EVALUATION RECENTE)","TNC"&amp;CHAR(10)&amp;"(Non sur liste verte de la C2p à date de référencement / EVALUATION RECENTE)","TNC"&amp;CHAR(10)&amp;"(N'est pas sur liste verte de la C2p à date du référencement)")))))</f>
        <v>TC</v>
      </c>
      <c r="BV139" s="173" t="s">
        <v>1380</v>
      </c>
      <c r="BW139" s="178" t="s">
        <v>1172</v>
      </c>
      <c r="BX139" s="125" t="s">
        <v>279</v>
      </c>
      <c r="BY139" s="173"/>
      <c r="BZ139" s="183"/>
      <c r="CA139" s="184" t="s">
        <v>1174</v>
      </c>
      <c r="CB139" s="184"/>
      <c r="CC139" s="127" t="str">
        <f>IF(OR(REFERENCEMENT_FACADE[[#This Row],[TYPE DE DOCUMENT DE REFERENCE]]="Document Technique d'Application (DTA)",REFERENCEMENT_FACADE[[#This Row],[TYPE DE DOCUMENT DE REFERENCE]]="Avis Technique"),CONCATENATE("https://evaluation.cstb.fr/fr/avis-technique/detail/",SUBSTITUTE(REFERENCEMENT_FACADE[[#This Row],[REF]],"/","-"),"/"),IF(REFERENCEMENT_FACADE[[#This Row],[TYPE DE DOCUMENT DE REFERENCE]]=("Appréciation Technique d'Expérimentation (ATEx cas a)"),CONCATENATE("https://evaluation.cstb.fr/fr/appreciation-technique-expertise-atex/detail/",SUBSTITUTE(REFERENCEMENT_FACADE[[#This Row],[REF]],"_","-"),"/"),CONCATENATE("https://evaluation.cstb.fr/fr/appreciation-technique-transition-att/download/att-",SUBSTITUTE(SUBSTITUTE(REFERENCEMENT_FACADE[[#This Row],[REF]],"/","-"),"_","-"),"/")))</f>
        <v>https://evaluation.cstb.fr/fr/appreciation-technique-expertise-atex/detail/2944-v1/</v>
      </c>
      <c r="CD139" s="127"/>
      <c r="CE139" s="127" t="str">
        <f>CONCATENATE(IF(REFERENCEMENT_FACADE[[#This Row],[Ancienne version]]=""," ",CONCATENATE(IF(OR(REFERENCEMENT_FACADE[[#This Row],[TYPE DE DOCUMENT DE REFERENCE]]="Avis Technique",REFERENCEMENT_FACADE[[#This Row],[TYPE DE DOCUMENT DE REFERENCE]]="ATEx"),"L'","Le "),REFERENCEMENT_FACADE[[#This Row],[TYPE DE DOCUMENT DE REFERENCE]]," n°",REFERENCEMENT_FACADE[[#This Row],[REF]]," annule et remplace ",IF(OR(REFERENCEMENT_FACADE[[#This Row],[TYPE DE DOCUMENT DE REFERENCE]]="Avis Technique",REFERENCEMENT_FACADE[[#This Row],[TYPE DE DOCUMENT DE REFERENCE]]="ATEx"),"l' ","le "),REFERENCEMENT_FACADE[[#This Row],[TYPE DE DOCUMENT DE REFERENCE]]," n° ",REFERENCEMENT_FACADE[[#This Row],[Ancienne version]])),
IF(AND(REFERENCEMENT_FACADE[[#This Row],[Ancienne version]]&lt;&gt;"",REFERENCEMENT_FACADE[[#This Row],[ -&gt; AT/DTA : Sur liste verte C2p (OUI/NON)
-&gt; ATex (Avis favorable / Avis défavorable)
-&gt; Autre : SO]]="OUI"),CHAR(10),""),
IF(REFERENCEMENT_FACADE[[#This Row],[ -&gt; AT/DTA : Sur liste verte C2p (OUI/NON)
-&gt; ATex (Avis favorable / Avis défavorable)
-&gt; Autre : SO]]="OUI","Sur liste verte de la C2p à la date du référencement",""))</f>
        <v xml:space="preserve"> </v>
      </c>
      <c r="CF139" s="127" t="str">
        <f>IF((SUPP_VISE=LISTES!$Q$2),REFERENCEMENT_FACADE[[#This Row],[Charpente bois (NF DTU 31.1)]],
IF((SUPP_VISE=LISTES!$Q$3),REFERENCEMENT_FACADE[[#This Row],[COB (NF DTU 31.2)]],
IF((SUPP_VISE=LISTES!$Q$4),REFERENCEMENT_FACADE[[#This Row],[FOB (NF DTU 31.4)]],
IF((SUPP_VISE=LISTES!$Q$5),REFERENCEMENT_FACADE[[#This Row],[FOB (Sous AT/DTA/ATEx)]],
IF((SUPP_VISE=LISTES!$Q$6),REFERENCEMENT_FACADE[[#This Row],[FOB (NF DTU 31.4 et/ou Sous AT/DTA/Atex)]],
IF((SUPP_VISE=LISTES!$Q$7),REFERENCEMENT_FACADE[[#This Row],[CLT (Sous AT/DTA)]],"ERREUR"))))))</f>
        <v>ERREUR</v>
      </c>
      <c r="CG139" s="127" t="str">
        <f>IF((HAUT_VISEE&lt;=6),IF(OR(MID(SITUA_VISEE,1,1)="a",MID(SITUA_VISEE,1,1)="b",MID(SITUA_VISEE,1,1)="c"),REFERENCEMENT_FACADE[[#This Row],[≤ 6 m (situation a à c)]],REFERENCEMENT_FACADE[[#This Row],[≤ 6 m (situation d)]]),
IF(AND(6&lt;HAUT_VISEE,HAUT_VISEE&lt;=9),IF(OR(MID(SITUA_VISEE,1,1)="a",MID(SITUA_VISEE,1,1)="b",MID(SITUA_VISEE,1,1)="c"),REFERENCEMENT_FACADE[[#This Row],[≤ 9 m (situation a à c)]],REFERENCEMENT_FACADE[[#This Row],[≤ 9 m (situation d)]]),
IF(AND(9&lt;HAUT_VISEE,HAUT_VISEE&lt;=10),IF(OR(MID(SITUA_VISEE,1,1)="a",MID(SITUA_VISEE,1,1)="b",MID(SITUA_VISEE,1,1)="c"),REFERENCEMENT_FACADE[[#This Row],[≤ 10 m (situation a à c)]],REFERENCEMENT_FACADE[[#This Row],[≤ 10 m (situation d)]]),
IF(AND(10&lt;HAUT_VISEE,HAUT_VISEE&lt;=18),IF(OR(MID(SITUA_VISEE,1,1)="a",MID(SITUA_VISEE,1,1)="b",MID(SITUA_VISEE,1,1)="c"),REFERENCEMENT_FACADE[[#This Row],[≤ 15 m (situation a à c)]],REFERENCEMENT_FACADE[[#This Row],[≤ 15 m (situation d)]]),
IF(AND(10&lt;HAUT_VISEE,HAUT_VISEE&lt;=18),IF(OR(MID(SITUA_VISEE,1,1)="a",MID(SITUA_VISEE,1,1)="b",MID(SITUA_VISEE,1,1)="c"),REFERENCEMENT_FACADE[[#This Row],[≤ 18 m (situation a à c)]],REFERENCEMENT_FACADE[[#This Row],[≤ 18 m (situation d)]]),
IF(AND(18&lt;HAUT_VISEE,HAUT_VISEE&lt;=28),IF(OR(MID(SITUA_VISEE,1,1)="a",MID(SITUA_VISEE,1,1)="b",MID(SITUA_VISEE,1,1)="c"),REFERENCEMENT_FACADE[[#This Row],[≤ 28 m (situation a à c)]],REFERENCEMENT_FACADE[[#This Row],[≤ 28 m (situation d)]]),
IF(AND(28&lt;HAUT_VISEE,HAUT_VISEE&lt;=34),IF(OR(MID(SITUA_VISEE,1,1)="a",MID(SITUA_VISEE,1,1)="b",MID(SITUA_VISEE,1,1)="c"),REFERENCEMENT_FACADE[[#This Row],[≤ 34 m (situation a à c)]],REFERENCEMENT_FACADE[[#This Row],[≤ 34 m (situation d)]]),
IF(AND(34&lt;HAUT_VISEE,HAUT_VISEE&lt;=36),IF(OR(MID(SITUA_VISEE,1,1)="a",MID(SITUA_VISEE,1,1)="b",MID(SITUA_VISEE,1,1)="c"),REFERENCEMENT_FACADE[[#This Row],[≤ 36 m (situation a à c)]],REFERENCEMENT_FACADE[[#This Row],[≤ 36 m (situation d)]]),
IF(AND(36&lt;HAUT_VISEE,HAUT_VISEE&lt;=40),IF(OR(MID(SITUA_VISEE,1,1)="a",MID(SITUA_VISEE,1,1)="b",MID(SITUA_VISEE,1,1)="c"),REFERENCEMENT_FACADE[[#This Row],[≤ 40 m (situation a à c)]],REFERENCEMENT_FACADE[[#This Row],[≤ 40 m (situation d)]]),
IF(AND(40&lt;HAUT_VISEE,HAUT_VISEE&lt;=50),IF(OR(MID(SITUA_VISEE,1,1)="a",MID(SITUA_VISEE,1,1)="b",MID(SITUA_VISEE,1,1)="c"),REFERENCEMENT_FACADE[[#This Row],[≤ 50 m (situation a à c)]],REFERENCEMENT_FACADE[[#This Row],[≤ 50 m (situation d)]]),"ERREUR"))))))))))</f>
        <v>OUI*</v>
      </c>
      <c r="CH139" s="127">
        <f>IF(MID(SITUA_VISEE,1,1)="d",
IF(MID(REFERENCEMENT_FACADE[[#This Row],[≤ 50 m (situation d)]],1,3)="OUI",50,IF(MID(REFERENCEMENT_FACADE[[#This Row],[≤ 40 m (situation d)]],1,3)="OUI",40,IF(MID(REFERENCEMENT_FACADE[[#This Row],[≤ 36 m (situation d)]],1,3)="OUI",36,IF(MID(REFERENCEMENT_FACADE[[#This Row],[≤ 34 m (situation d)]],1,3)="OUI",34,IF(MID(REFERENCEMENT_FACADE[[#This Row],[≤ 28 m (situation d)]],1,3)="OUI",28,IF(MID(REFERENCEMENT_FACADE[[#This Row],[≤ 18 m (situation d)]],1,3)="OUI",18,IF(MID(REFERENCEMENT_FACADE[[#This Row],[≤ 15 m (situation d)]],1,3)="OUI",15,IF(MID(REFERENCEMENT_FACADE[[#This Row],[≤ 10 m (situation d)]],1,3)="OUI",10,IF(MID(REFERENCEMENT_FACADE[[#This Row],[≤ 9 m (situation d)]],1,3)="OUI",9,IF(MID(REFERENCEMENT_FACADE[[#This Row],[≤ 6 m (situation d)]],1,3)="OUI",6,"")))))))))),
IF(MID(REFERENCEMENT_FACADE[[#This Row],[≤ 50 m (situation a à c)]],1,3)="OUI",50,IF(MID(REFERENCEMENT_FACADE[[#This Row],[≤ 40 m (situation a à c)]],1,3)="OUI",40,IF(MID(REFERENCEMENT_FACADE[[#This Row],[≤ 36 m (situation a à c)]],1,3)="OUI",36,IF(MID(REFERENCEMENT_FACADE[[#This Row],[≤ 34 m (situation a à c)]],1,3)="OUI",34,IF(MID(REFERENCEMENT_FACADE[[#This Row],[≤ 28 m (situation a à c)]],1,3)="OUI",28,IF(MID(REFERENCEMENT_FACADE[[#This Row],[≤ 18 m (situation a à c)]],1,3)="OUI",18,IF(MID(REFERENCEMENT_FACADE[[#This Row],[≤ 15 m (situation a à c)]],1,3)="OUI",15,IF(MID(REFERENCEMENT_FACADE[[#This Row],[≤ 10 m (situation a à c)]],1,3)="OUI",10,IF(MID(REFERENCEMENT_FACADE[[#This Row],[≤ 9 m (situation a à c)]],1,3)="OUI",9,IF(MID(REFERENCEMENT_FACADE[[#This Row],[≤ 6 m (situation a à c)]],1,3)="OUI",6,"")))))))))))</f>
        <v>18</v>
      </c>
      <c r="CI139" s="127" t="str">
        <f>IF(RECH_CATEGORIE=TRUE,IF((CATEG_VISEE=LISTES!$O$2),REFERENCEMENT_FACADE[[#This Row],[I]],
IF((CATEG_VISEE=LISTES!$O$3),REFERENCEMENT_FACADE[[#This Row],[II]],
IF((CATEG_VISEE=LISTES!$O$4),REFERENCEMENT_FACADE[[#This Row],[III]],
IF((CATEG_VISEE=LISTES!$O$5),REFERENCEMENT_FACADE[[#This Row],[IV]],"ERREUR")))),
REFERENCEMENT_FACADE[[#This Row],[I]]&amp;CHAR(10)&amp;REFERENCEMENT_FACADE[[#This Row],[II]]&amp;CHAR(10)&amp;REFERENCEMENT_FACADE[[#This Row],[III]]&amp;CHAR(10)&amp;REFERENCEMENT_FACADE[[#This Row],[IV]])</f>
        <v>4
4**
4**
4**</v>
      </c>
      <c r="CJ139" s="127" t="str">
        <f>IF(RECH_CATEGORIE=TRUE,IF(OR(REFERENCEMENT_FACADE[[#This Row],[I]]="NC",REFERENCEMENT_FACADE[[#This Row],[II]]="NC",REFERENCEMENT_FACADE[[#This Row],[III]]="NC",REFERENCEMENT_FACADE[[#This Row],[IV]]="NC"),"ERREUR",IF(MID(ZONE_SIS_VISEE,1,1)&lt;=MID(REFERENCEMENT_FACADE[[#This Row],[IV]],1,1),REFERENCEMENT_FACADE[[#Headers],[IV]],IF(MID(ZONE_SIS_VISEE,1,1)&lt;=MID(REFERENCEMENT_FACADE[[#This Row],[III]],1,1),REFERENCEMENT_FACADE[[#Headers],[III]],IF(MID(ZONE_SIS_VISEE,1,1)&lt;=MID(REFERENCEMENT_FACADE[[#This Row],[II]],1,1),REFERENCEMENT_FACADE[[#Headers],[II]],IF(MID(ZONE_SIS_VISEE,1,1)&lt;=MID(REFERENCEMENT_FACADE[[#This Row],[I]],1,1),REFERENCEMENT_FACADE[[#Headers],[I]],""))))),
REFERENCEMENT_FACADE[[#Headers],[I]]&amp;CHAR(10)&amp;REFERENCEMENT_FACADE[[#Headers],[II]]&amp;CHAR(10)&amp;REFERENCEMENT_FACADE[[#Headers],[III]]&amp;CHAR(10)&amp;REFERENCEMENT_FACADE[[#Headers],[IV]])</f>
        <v>I
II
III
IV</v>
      </c>
      <c r="CK139" s="127" t="str">
        <f>CONCATENATE(IF(MID(REFERENCEMENT_FACADE[[#This Row],[Charpente bois (NF DTU 31.1)]],1,3)="oui",LISTES!$Q$2,""),IF(AND(MID(REFERENCEMENT_FACADE[[#This Row],[COB (NF DTU 31.2)]],1,3)="oui",MID(REFERENCEMENT_FACADE[[#This Row],[Charpente bois (NF DTU 31.1)]],1,3)="oui")," / ",""),IF(MID(REFERENCEMENT_FACADE[[#This Row],[COB (NF DTU 31.2)]],1,3)="oui",LISTES!$Q$3,""),IF(OR(AND(MID(REFERENCEMENT_FACADE[[#This Row],[COB (NF DTU 31.2)]],1,3)="oui",MID(REFERENCEMENT_FACADE[[#This Row],[FOB (NF DTU 31.4)]],1,3)="oui"),AND(MID(REFERENCEMENT_FACADE[[#This Row],[COB (NF DTU 31.2)]],1,3)="oui",MID(REFERENCEMENT_FACADE[[#This Row],[CLT (Sous AT/DTA)]],1,3)="oui"))," / ",""),IF(MID(REFERENCEMENT_FACADE[[#This Row],[FOB (NF DTU 31.4)]],1,3)="oui",LISTES!$Q$4,""),IF(AND(MID(REFERENCEMENT_FACADE[[#This Row],[CLT (Sous AT/DTA)]],1,3)="oui",MID(REFERENCEMENT_FACADE[[#This Row],[FOB (NF DTU 31.4)]],1,3)="oui")," / ",""),IF(MID(REFERENCEMENT_FACADE[[#This Row],[CLT (Sous AT/DTA)]],1,3)="oui",LISTES!$Q$7,IF(MID(REFERENCEMENT_FACADE[[#This Row],[FOB (Sous AT/DTA/ATEx)]],1,3)="oui",LISTES!$Q$5,"")))</f>
        <v>FOB (Sous AT/DTA/ATEx)</v>
      </c>
      <c r="CL139" s="127" t="str">
        <f>IF(AND(RECH_HAUTEUR=TRUE,HAUT_VISEE&lt;&gt;"",SITUA_VISEE&lt;&gt;""),IF(MID(SITUA_VISEE,1,1)="d",
IF(MID(REFERENCEMENT_FACADE[[#This Row],[≤ 50 m (situation d)]],1,3)="OUI","≤ 50 m",IF(MID(REFERENCEMENT_FACADE[[#This Row],[≤ 40 m (situation d)]],1,3)="OUI","≤ 40 m",IF(MID(REFERENCEMENT_FACADE[[#This Row],[≤ 36 m (situation d)]],1,3)="OUI","≤ 36 m",IF(MID(REFERENCEMENT_FACADE[[#This Row],[≤ 34 m (situation d)]],1,3)="OUI","≤ 34 m",IF(MID(REFERENCEMENT_FACADE[[#This Row],[≤ 28 m (situation d)]],1,3)="OUI","≤ 28 m",IF(MID(REFERENCEMENT_FACADE[[#This Row],[≤ 18 m (situation d)]],1,3)="OUI","≤ 18 m",IF(MID(REFERENCEMENT_FACADE[[#This Row],[≤ 15 m (situation d)]],1,3)="OUI","≤ 15 m",IF(MID(REFERENCEMENT_FACADE[[#This Row],[≤ 10 m (situation d)]],1,3)="OUI","≤ 10 m",IF(MID(REFERENCEMENT_FACADE[[#This Row],[≤ 9 m (situation d)]],1,3)="OUI","≤ 9 m",IF(MID(REFERENCEMENT_FACADE[[#This Row],[≤ 6 m (situation d)]],1,3)="OUI","≤ 6 m","")))))))))),
IF(MID(REFERENCEMENT_FACADE[[#This Row],[≤ 50 m (situation a à c)]],1,3)="OUI","≤ 50 m",IF(MID(REFERENCEMENT_FACADE[[#This Row],[≤ 40 m (situation a à c)]],1,3)="OUI","≤ 40 m",IF(MID(REFERENCEMENT_FACADE[[#This Row],[≤ 36 m (situation a à c)]],1,3)="OUI","≤ 36 m",IF(MID(REFERENCEMENT_FACADE[[#This Row],[≤ 34 m (situation a à c)]],1,3)="OUI","≤ 34 m",IF(MID(REFERENCEMENT_FACADE[[#This Row],[≤ 28 m (situation a à c)]],1,3)="OUI","≤ 28 m",IF(MID(REFERENCEMENT_FACADE[[#This Row],[≤ 18 m (situation a à c)]],1,3)="OUI","≤ 18 m",IF(MID(REFERENCEMENT_FACADE[[#This Row],[≤ 15 m (situation a à c)]],1,3)="OUI","≤ 15 m",IF(MID(REFERENCEMENT_FACADE[[#This Row],[≤ 10 m (situation a à c)]],1,3)="OUI","≤ 10 m",IF(MID(REFERENCEMENT_FACADE[[#This Row],[≤ 9 m (situation a à c)]],1,3)="OUI","≤ 9 m",IF(MID(REFERENCEMENT_FACADE[[#This Row],[≤ 6 m (situation a à c)]],1,3)="OUI","≤ 6 m",""))))))))))),
CONCATENATE(IF(MID(REFERENCEMENT_FACADE[[#This Row],[≤ 50 m (situation a à c)]],1,3)="OUI","(Situation a à c) h≤ 50 m"&amp;CHAR(10),IF(MID(REFERENCEMENT_FACADE[[#This Row],[≤ 40 m (situation a à c)]],1,3)="OUI","(Situation a à c) h≤ 40 m"&amp;CHAR(10),IF(MID(REFERENCEMENT_FACADE[[#This Row],[≤ 36 m (situation a à c)]],1,3)="OUI","(Situation a à c) h≤ 36 m"&amp;CHAR(10),IF(MID(REFERENCEMENT_FACADE[[#This Row],[≤ 34 m (situation a à c)]],1,3)="OUI","(Situation a à c) h≤ 34 m"&amp;CHAR(10),IF(MID(REFERENCEMENT_FACADE[[#This Row],[≤ 28 m (situation a à c)]],1,3)="OUI","(Situation a à c) h≤ 28 m"&amp;CHAR(10),IF(MID(REFERENCEMENT_FACADE[[#This Row],[≤ 18 m (situation a à c)]],1,3)="OUI","(Situation a à c) h≤ 18 m"&amp;CHAR(10),IF(MID(REFERENCEMENT_FACADE[[#This Row],[≤ 15 m (situation a à c)]],1,3)="OUI","(Situation a à c) h≤ 15 m"&amp;CHAR(10),IF(MID(REFERENCEMENT_FACADE[[#This Row],[≤ 10 m (situation a à c)]],1,3)="OUI","(Situation a à c) h≤ 10 m"&amp;CHAR(10),IF(MID(REFERENCEMENT_FACADE[[#This Row],[≤ 9 m (situation a à c)]],1,3)="OUI","(Situation a à c) h≤ 9 m"&amp;CHAR(10),IF(MID(REFERENCEMENT_FACADE[[#This Row],[≤ 6 m (situation a à c)]],1,3)="OUI","(Situation a à c) h≤ 6 m"&amp;CHAR(10),"")))))))))),IF(MID(REFERENCEMENT_FACADE[[#This Row],[≤ 50 m (situation d)]],1,3)="OUI","(Situation d) h≤ 50 m",IF(MID(REFERENCEMENT_FACADE[[#This Row],[≤ 40 m (situation d)]],1,3)="OUI","(Situation d) h≤ 40 m",IF(MID(REFERENCEMENT_FACADE[[#This Row],[≤ 36 m (situation d)]],1,3)="OUI","(Situation d) h≤ 36 m",IF(MID(REFERENCEMENT_FACADE[[#This Row],[≤ 34 m (situation d)]],1,3)="OUI","(Situation d) h≤ 34 m",IF(MID(REFERENCEMENT_FACADE[[#This Row],[≤ 28 m (situation d)]],1,3)="OUI","(Situation d) h≤ 28 m",IF(MID(REFERENCEMENT_FACADE[[#This Row],[≤ 18 m (situation d)]],1,3)="OUI","(Situation d) h≤ 18 m",IF(MID(REFERENCEMENT_FACADE[[#This Row],[≤ 15 m (situation d)]],1,3)="OUI","(Situation d) h≤ 15 m",IF(MID(REFERENCEMENT_FACADE[[#This Row],[≤ 10 m (situation d)]],1,3)="OUI","(Situation d) h≤ 10 m",IF(MID(REFERENCEMENT_FACADE[[#This Row],[≤ 9 m (situation d)]],1,3)="OUI","(Situation d) h≤ 9 m",IF(MID(REFERENCEMENT_FACADE[[#This Row],[≤ 6 m (situation d)]],1,3)="OUI","(Situation d) h≤ 6 m",""))))))))))))</f>
        <v>(Situation a à c) h≤ 18 m
(Situation d) h≤ 18 m</v>
      </c>
      <c r="CM139" s="127" t="str">
        <f>IF(OR(RECH_HAUTEUR=FALSE,HAUT_VISEE="",SITUA_VISEE=""),REFERENCEMENT_FACADE[[#This Row],[Cas où rien n''est sélectionné en hauteur]],
IF((HAUT_VISEE&lt;=6),IF(OR(MID(SITUA_VISEE,1,1)="a",MID(SITUA_VISEE,1,1)="b",MID(SITUA_VISEE,1,1)="c"),REFERENCEMENT_FACADE[[#This Row],[≤ 6 m (a à c)]],REFERENCEMENT_FACADE[[#This Row],[≤ 6 m (d)]]),
IF(AND(6&lt;HAUT_VISEE,HAUT_VISEE&lt;=9),IF(OR(MID(SITUA_VISEE,1,1)="a",MID(SITUA_VISEE,1,1)="b",MID(SITUA_VISEE,1,1)="c"),REFERENCEMENT_FACADE[[#This Row],[≤ 9 m (a à c)]],REFERENCEMENT_FACADE[[#This Row],[≤ 9 m (d)]]),
IF(AND(9&lt;HAUT_VISEE,HAUT_VISEE&lt;=10),IF(OR(MID(SITUA_VISEE,1,1)="a",MID(SITUA_VISEE,1,1)="b",MID(SITUA_VISEE,1,1)="c"),REFERENCEMENT_FACADE[[#This Row],[≤ 10 m (a à c)]],REFERENCEMENT_FACADE[[#This Row],[≤ 10 m (d)]]),
IF(AND(10&lt;HAUT_VISEE,HAUT_VISEE&lt;=18),IF(OR(MID(SITUA_VISEE,1,1)="a",MID(SITUA_VISEE,1,1)="b",MID(SITUA_VISEE,1,1)="c"),REFERENCEMENT_FACADE[[#This Row],[≤ 18 m (a à c)]],REFERENCEMENT_FACADE[[#This Row],[≤ 18 m (d)]]),
IF(AND(18&lt;HAUT_VISEE,HAUT_VISEE&lt;=28),IF(OR(MID(SITUA_VISEE,1,1)="a",MID(SITUA_VISEE,1,1)="b",MID(SITUA_VISEE,1,1)="c"),REFERENCEMENT_FACADE[[#This Row],[≤ 28 m (a à c)]],REFERENCEMENT_FACADE[[#This Row],[≤ 28 m (d)]]),
IF(AND(28&lt;HAUT_VISEE,HAUT_VISEE&lt;=34),IF(OR(MID(SITUA_VISEE,1,1)="a",MID(SITUA_VISEE,1,1)="b",MID(SITUA_VISEE,1,1)="c"),REFERENCEMENT_FACADE[[#This Row],[≤ 34 m (a à c)]],REFERENCEMENT_FACADE[[#This Row],[≤ 34 m (d)]]),
IF(AND(34&lt;HAUT_VISEE,HAUT_VISEE&lt;=36),IF(OR(MID(SITUA_VISEE,1,1)="a",MID(SITUA_VISEE,1,1)="b",MID(SITUA_VISEE,1,1)="c"),REFERENCEMENT_FACADE[[#This Row],[≤ 36 m (a à c)]],REFERENCEMENT_FACADE[[#This Row],[≤ 36 m (d)]]),
IF(AND(36&lt;HAUT_VISEE,HAUT_VISEE&lt;=40),IF(OR(MID(SITUA_VISEE,1,1)="a",MID(SITUA_VISEE,1,1)="b",MID(SITUA_VISEE,1,1)="c"),REFERENCEMENT_FACADE[[#This Row],[≤ 40 m (a à c)]],REFERENCEMENT_FACADE[[#This Row],[≤ 40 m (d)]]),
IF(AND(40&lt;HAUT_VISEE,HAUT_VISEE&lt;=50),IF(OR(MID(SITUA_VISEE,1,1)="a",MID(SITUA_VISEE,1,1)="b",MID(SITUA_VISEE,1,1)="c"),REFERENCEMENT_FACADE[[#This Row],[≤ 50 m (a à c)]],REFERENCEMENT_FACADE[[#This Row],[≤ 50 m (d)]])))))))))))</f>
        <v>- Comme mentionné dans le §2.2 de l'Appréciation, le domaine d’emploi des bardages rapportés n’est pas modifié par le procédé de façade propriétaire. La limite de hauteur du domaine d’emploi indiquée ci-contre correspond donc au domaine d’emploi le plus restreint entre celui du procédé de façade et celui du revêtement extérieur. Le procédé pouvant être utilisé en façade jusqu’en 4ième famille pour des bâtiments d’habitation et jusqu’à une hauteur de plancher bas de dernier niveau de 28m pour les ERP, ERT, et comme le référentiel de la famille de revêtement extérieur ci-contre vise des hauteurs moindres, c’est donc le référentiel du revêtement qui limite le domaine d’emploi.
Nb : Le critère de recherche par hauteur n'étant pas coché ou les données (hauteur ou situation) n'étant pas saisies, l'utilisateur est alerté qu'il peut exister des limites de hauteurs et des dispositions particulières données dans le référentiel technique du procédé qui ne sont pas affichées. 
Le logiciel peut les faire apparaitre, pour ce faire : 
 - la case de recherche en fonction de la hauteur doit être cochée ;
 - les données de hauteur ET de situation du bâtiment doivent être saisies.</v>
      </c>
      <c r="CN139" s="185">
        <f ca="1">REFERENCEMENT_FACADE[[#This Row],[VALIDITE]]</f>
        <v>1</v>
      </c>
      <c r="CO139" s="127">
        <f>IF(RECH_SUPPORT=TRUE,IF(MID(REFERENCEMENT_FACADE[[#This Row],[Colonne support visé]],1,3)="OUI",1,IF(OR(MID(REFERENCEMENT_FACADE[[#This Row],[Colonne support visé]],1,3)="non",MID(REFERENCEMENT_FACADE[[#This Row],[Colonne support visé]],1,2)="SO"),0,0)),1)</f>
        <v>1</v>
      </c>
      <c r="CP139" s="127">
        <f>IF(RECH_HAUTEUR=FALSE,1,IF(AND(MID(REFERENCEMENT_FACADE[[#This Row],[Colonne situation visé]],1,3)="oui",HAUT_VISEE&lt;=REFERENCEMENT_FACADE[[#This Row],[LIMITATION DE HAUTEUR DE FACADE]],HAUT_VISEE&lt;&gt;"",SITUA_VISEE&lt;&gt;""),1,IF(MID(REFERENCEMENT_FACADE[[#This Row],[Colonne situation visé]],1,3)="non",0,"ERREUR")))</f>
        <v>1</v>
      </c>
      <c r="CQ139" s="127">
        <f>IF(RECH_CATEGORIE=FALSE,1,IF(REFERENCEMENT_FACADE[[#This Row],[Colonne catégorie visée]]="ERREUR",0,IF(AND(RECH_CATEGORIE=TRUE,MATCH(VALUE(LEFT(REFERENCEMENT_FACADE[[#This Row],[Colonne zone visée]],1)),LISTE_ZONE_SISMIQUE,0)&gt;=MATCH(ZONE_SIS_VISEE,LISTE_ZONE_SISMIQUE,0),MATCH(REFERENCEMENT_FACADE[[#This Row],[Colonne catégorie visée]],LISTE_CATEGORIE_BATIMENT,0)&gt;=MATCH(CATEG_VISEE,LISTE_CATEGORIE_BATIMENT,0)),1,0)))</f>
        <v>1</v>
      </c>
      <c r="CR139" s="127">
        <f ca="1">IF(REFERENCEMENT_FACADE[[#This Row],[Eligibilité procédé]]&lt;&gt;0,COUNTIF(REFERENCEMENT_FACADE[Eligibilité procédé],"&lt;="&amp;REFERENCEMENT_FACADE[[#This Row],[Eligibilité procédé]])-COUNTIF(REFERENCEMENT_FACADE[Eligibilité procédé],"=0"),ROWS(REFERENCEMENT_FACADE[Ordre]))</f>
        <v>115</v>
      </c>
      <c r="CS139" s="127">
        <f ca="1">IF(COUNTIF((REFERENCEMENT_FACADE[[#This Row],[Validité]:[zone de simicité]]),"&lt;&gt;"&amp;"")=SUM(REFERENCEMENT_FACADE[[#This Row],[Validité]:[zone de simicité]]),ROW(REFERENCEMENT_FACADE[[#This Row],[zone de simicité]]),"")</f>
        <v>139</v>
      </c>
      <c r="CT139" s="48" t="str">
        <f>CONCATENATE(REFERENCEMENT_FACADE[[#This Row],[TYPE DE DOCUMENT DE REFERENCE]]," ",REFERENCEMENT_FACADE[[#This Row],[REF]]," du procédé ",REFERENCEMENT_FACADE[[#This Row],[NOM COMMERCIAL DU PROCEDE]]," : vise la pose sur : ",IF(MID(REFERENCEMENT_FACADE[[#This Row],[COB (NF DTU 31.2)]],1,3)="OUI","COB (NF DTU 31.2) ; ",""),IF(MID(REFERENCEMENT_FACADE[[#This Row],[CLT (Sous AT/DTA)]],1,3)="OUI","CLT (Sous AT/DTA)) ; ",""),IF(MID(REFERENCEMENT_FACADE[[#This Row],[FOB (NF DTU 31.4)]],1,3)="OUI","FOB (NF DTU 31.4) ; ",""),IF(MID(REFERENCEMENT_FACADE[[#This Row],[FOB (Sous AT/DTA/ATEx)]],1,3)="OUI","FOB (Sous AT/DTA/ATEx) ; ",""),"pour une hauteur max de ",REFERENCEMENT_FACADE[[#This Row],[LIMITATION DE HAUTEUR DE FACADE]],"m")</f>
        <v>Appréciation Technique d'Expérimentation (ATEx cas a) 2944_v1 du procédé Façade à ossature bois non porteuse perspirante : vise la pose sur : FOB (Sous AT/DTA/ATEx) ; pour une hauteur max de 18m</v>
      </c>
    </row>
    <row r="140" spans="1:98" s="5" customFormat="1" ht="216" x14ac:dyDescent="0.3">
      <c r="A140" s="121">
        <v>45062</v>
      </c>
      <c r="B140" s="43" t="s">
        <v>116</v>
      </c>
      <c r="C140" s="125" t="s">
        <v>1570</v>
      </c>
      <c r="D140" s="43" t="s">
        <v>948</v>
      </c>
      <c r="E140" s="43"/>
      <c r="F140" s="43" t="s">
        <v>83</v>
      </c>
      <c r="G140" s="44" t="s">
        <v>83</v>
      </c>
      <c r="H140" s="52" t="s">
        <v>9</v>
      </c>
      <c r="I140" s="53" t="s">
        <v>27</v>
      </c>
      <c r="J140" s="39" t="s">
        <v>27</v>
      </c>
      <c r="K140" s="39" t="s">
        <v>10</v>
      </c>
      <c r="L140" s="68" t="str">
        <f>IF(REFERENCEMENT_FACADE[[#This Row],[Charpente bois (NF DTU 31.1)]]="OUI","SO",IF(OR(REFERENCEMENT_FACADE[[#This Row],[FOB (Sous AT/DTA/ATEx)]]="OUI",REFERENCEMENT_FACADE[[#This Row],[FOB (NF DTU 31.4)]]="OUI"),"OUI","SO"))</f>
        <v>SO</v>
      </c>
      <c r="M140" s="54" t="s">
        <v>27</v>
      </c>
      <c r="N140" s="42" t="s">
        <v>9</v>
      </c>
      <c r="O140" s="43" t="s">
        <v>9</v>
      </c>
      <c r="P140" s="43" t="s">
        <v>9</v>
      </c>
      <c r="Q140" s="43" t="s">
        <v>9</v>
      </c>
      <c r="R140" s="43" t="s">
        <v>9</v>
      </c>
      <c r="S140" s="43" t="s">
        <v>10</v>
      </c>
      <c r="T140" s="43" t="s">
        <v>10</v>
      </c>
      <c r="U140" s="43" t="s">
        <v>10</v>
      </c>
      <c r="V140" s="43" t="s">
        <v>10</v>
      </c>
      <c r="W140" s="44" t="s">
        <v>10</v>
      </c>
      <c r="X140" s="45" t="s">
        <v>9</v>
      </c>
      <c r="Y140" s="43" t="s">
        <v>9</v>
      </c>
      <c r="Z140" s="43" t="s">
        <v>9</v>
      </c>
      <c r="AA140" s="43" t="s">
        <v>9</v>
      </c>
      <c r="AB140" s="43" t="s">
        <v>9</v>
      </c>
      <c r="AC140" s="43" t="s">
        <v>10</v>
      </c>
      <c r="AD140" s="43" t="s">
        <v>10</v>
      </c>
      <c r="AE140" s="43" t="s">
        <v>10</v>
      </c>
      <c r="AF140" s="43" t="s">
        <v>10</v>
      </c>
      <c r="AG140" s="44" t="s">
        <v>10</v>
      </c>
      <c r="AH140" s="163"/>
      <c r="AI140" s="164"/>
      <c r="AJ140" s="120" t="s">
        <v>1726</v>
      </c>
      <c r="AK140" s="120" t="s">
        <v>1726</v>
      </c>
      <c r="AL140" s="120" t="s">
        <v>1726</v>
      </c>
      <c r="AM140" s="120" t="s">
        <v>1726</v>
      </c>
      <c r="AN140" s="120" t="s">
        <v>1726</v>
      </c>
      <c r="AO140" s="83"/>
      <c r="AP140" s="83"/>
      <c r="AQ140" s="83"/>
      <c r="AR140" s="83"/>
      <c r="AS140" s="83"/>
      <c r="AT140" s="120" t="s">
        <v>1726</v>
      </c>
      <c r="AU140" s="120" t="s">
        <v>1726</v>
      </c>
      <c r="AV140" s="120" t="s">
        <v>1726</v>
      </c>
      <c r="AW140" s="120" t="s">
        <v>1726</v>
      </c>
      <c r="AX140" s="120" t="s">
        <v>1726</v>
      </c>
      <c r="AY140" s="83"/>
      <c r="AZ140" s="83"/>
      <c r="BA140" s="83"/>
      <c r="BB140" s="83"/>
      <c r="BC140" s="83"/>
      <c r="BD140" s="84" t="s">
        <v>1408</v>
      </c>
      <c r="BE140" s="42">
        <v>4</v>
      </c>
      <c r="BF140" s="43" t="s">
        <v>328</v>
      </c>
      <c r="BG140" s="43" t="s">
        <v>328</v>
      </c>
      <c r="BH140" s="43" t="s">
        <v>328</v>
      </c>
      <c r="BI140" s="112" t="s">
        <v>1120</v>
      </c>
      <c r="BJ140" s="40" t="s">
        <v>1394</v>
      </c>
      <c r="BK140" s="158" t="s">
        <v>955</v>
      </c>
      <c r="BL140" s="42">
        <v>0</v>
      </c>
      <c r="BM140" s="43" t="s">
        <v>83</v>
      </c>
      <c r="BN140" s="43" t="s">
        <v>946</v>
      </c>
      <c r="BO140" s="43" t="s">
        <v>947</v>
      </c>
      <c r="BP140" s="87" t="s">
        <v>83</v>
      </c>
      <c r="BQ140" s="87">
        <v>41821</v>
      </c>
      <c r="BR140" s="87" t="s">
        <v>83</v>
      </c>
      <c r="BS140" s="123">
        <f ca="1">+(REFERENCEMENT_FACADE[[#This Row],[AVIS LIMITE AU / VALIDITE]]&gt;=TODAY())*1</f>
        <v>1</v>
      </c>
      <c r="BT140" s="43" t="s">
        <v>1118</v>
      </c>
      <c r="BU140" s="43" t="str">
        <f ca="1">IF(REFERENCEMENT_FACADE[[#This Row],[ -&gt; AT/DTA : Sur liste verte C2p (OUI/NON)
-&gt; ATex (Avis favorable / Avis défavorable)
-&gt; Autre : SO]]&lt;&gt;"",IF(AND(OR(REFERENCEMENT_FACADE[[#This Row],[ -&gt; AT/DTA : Sur liste verte C2p (OUI/NON)
-&gt; ATex (Avis favorable / Avis défavorable)
-&gt; Autre : SO]]="OUI",REFERENCEMENT_FACADE[[#This Row],[ -&gt; AT/DTA : Sur liste verte C2p (OUI/NON)
-&gt; ATex (Avis favorable / Avis défavorable)
-&gt; Autre : SO]]="FAVORABLE",REFERENCEMENT_FACADE[[#This Row],[ -&gt; AT/DTA : Sur liste verte C2p (OUI/NON)
-&gt; ATex (Avis favorable / Avis défavorable)
-&gt; Autre : SO]]="SO
(DTU)",REFERENCEMENT_FACADE[[#This Row],[ -&gt; AT/DTA : Sur liste verte C2p (OUI/NON)
-&gt; ATex (Avis favorable / Avis défavorable)
-&gt; Autre : SO]]="SO 
(RECO -RAGE)",REFERENCEMENT_FACADE[[#This Row],[ -&gt; AT/DTA : Sur liste verte C2p (OUI/NON)
-&gt; ATex (Avis favorable / Avis défavorable)
-&gt; Autre : SO]]="OUI AVEC UN SUIVI DU RETOUR D'EXPERIENCE",
REFERENCEMENT_FACADE[[#This Row],[ -&gt; AT/DTA : Sur liste verte C2p (OUI/NON)
-&gt; ATex (Avis favorable / Avis défavorable)
-&gt; Autre : SO]]="SO 
(RP)"),REFERENCEMENT_FACADE[[#This Row],[VALIDITE]]=1),"TC",IF(REFERENCEMENT_FACADE[[#This Row],[VALIDITE]]=0,"TNC"&amp;CHAR(10)&amp;"(L'évaluation technique n'est plus valide)",IF(REFERENCEMENT_FACADE[[#This Row],[TYPE DE DOCUMENT DE REFERENCE]]="Appréciation Technique de Transition","TNC"&amp;CHAR(10)&amp;"(Les Appréciations Techniques de Transition ne sont pas reconnues en technique courante)",IF(REFERENCEMENT_FACADE[[#This Row],[ -&gt; AT/DTA : Sur liste verte C2p (OUI/NON)
-&gt; ATex (Avis favorable / Avis défavorable)
-&gt; Autre : SO]]="NON (EVALUATION RECENTE)","TNC"&amp;CHAR(10)&amp;"(Non sur liste verte de la C2p à date de référencement / EVALUATION RECENTE)","TNC"&amp;CHAR(10)&amp;"(N'est pas sur liste verte de la C2p à date du référencement)")))))</f>
        <v>TC</v>
      </c>
      <c r="BV140" s="44" t="s">
        <v>1380</v>
      </c>
      <c r="BW140" s="42"/>
      <c r="BX140" s="43"/>
      <c r="BY140" s="44"/>
      <c r="BZ140" s="57"/>
      <c r="CA140" s="134" t="s">
        <v>1194</v>
      </c>
      <c r="CB140" s="134"/>
      <c r="CC140" s="48"/>
      <c r="CD140" s="48"/>
      <c r="CE140" s="48" t="str">
        <f>CONCATENATE(IF(REFERENCEMENT_FACADE[[#This Row],[Ancienne version]]=""," ",CONCATENATE(IF(OR(REFERENCEMENT_FACADE[[#This Row],[TYPE DE DOCUMENT DE REFERENCE]]="Avis Technique",REFERENCEMENT_FACADE[[#This Row],[TYPE DE DOCUMENT DE REFERENCE]]="ATEx"),"L'","Le "),REFERENCEMENT_FACADE[[#This Row],[TYPE DE DOCUMENT DE REFERENCE]]," n°",REFERENCEMENT_FACADE[[#This Row],[REF]]," annule et remplace ",IF(OR(REFERENCEMENT_FACADE[[#This Row],[TYPE DE DOCUMENT DE REFERENCE]]="Avis Technique",REFERENCEMENT_FACADE[[#This Row],[TYPE DE DOCUMENT DE REFERENCE]]="ATEx"),"l' ","le "),REFERENCEMENT_FACADE[[#This Row],[TYPE DE DOCUMENT DE REFERENCE]]," n° ",REFERENCEMENT_FACADE[[#This Row],[Ancienne version]])),
IF(AND(REFERENCEMENT_FACADE[[#This Row],[Ancienne version]]&lt;&gt;"",REFERENCEMENT_FACADE[[#This Row],[ -&gt; AT/DTA : Sur liste verte C2p (OUI/NON)
-&gt; ATex (Avis favorable / Avis défavorable)
-&gt; Autre : SO]]="OUI"),CHAR(10),""),
IF(REFERENCEMENT_FACADE[[#This Row],[ -&gt; AT/DTA : Sur liste verte C2p (OUI/NON)
-&gt; ATex (Avis favorable / Avis défavorable)
-&gt; Autre : SO]]="OUI","Sur liste verte de la C2p à la date du référencement",""))</f>
        <v xml:space="preserve"> </v>
      </c>
      <c r="CF140" s="48" t="str">
        <f>IF((SUPP_VISE=LISTES!$Q$2),REFERENCEMENT_FACADE[[#This Row],[Charpente bois (NF DTU 31.1)]],
IF((SUPP_VISE=LISTES!$Q$3),REFERENCEMENT_FACADE[[#This Row],[COB (NF DTU 31.2)]],
IF((SUPP_VISE=LISTES!$Q$4),REFERENCEMENT_FACADE[[#This Row],[FOB (NF DTU 31.4)]],
IF((SUPP_VISE=LISTES!$Q$5),REFERENCEMENT_FACADE[[#This Row],[FOB (Sous AT/DTA/ATEx)]],
IF((SUPP_VISE=LISTES!$Q$6),REFERENCEMENT_FACADE[[#This Row],[FOB (NF DTU 31.4 et/ou Sous AT/DTA/Atex)]],
IF((SUPP_VISE=LISTES!$Q$7),REFERENCEMENT_FACADE[[#This Row],[CLT (Sous AT/DTA)]],"ERREUR"))))))</f>
        <v>ERREUR</v>
      </c>
      <c r="CG140" s="48" t="str">
        <f>IF((HAUT_VISEE&lt;=6),IF(OR(MID(SITUA_VISEE,1,1)="a",MID(SITUA_VISEE,1,1)="b",MID(SITUA_VISEE,1,1)="c"),REFERENCEMENT_FACADE[[#This Row],[≤ 6 m (situation a à c)]],REFERENCEMENT_FACADE[[#This Row],[≤ 6 m (situation d)]]),
IF(AND(6&lt;HAUT_VISEE,HAUT_VISEE&lt;=9),IF(OR(MID(SITUA_VISEE,1,1)="a",MID(SITUA_VISEE,1,1)="b",MID(SITUA_VISEE,1,1)="c"),REFERENCEMENT_FACADE[[#This Row],[≤ 9 m (situation a à c)]],REFERENCEMENT_FACADE[[#This Row],[≤ 9 m (situation d)]]),
IF(AND(9&lt;HAUT_VISEE,HAUT_VISEE&lt;=10),IF(OR(MID(SITUA_VISEE,1,1)="a",MID(SITUA_VISEE,1,1)="b",MID(SITUA_VISEE,1,1)="c"),REFERENCEMENT_FACADE[[#This Row],[≤ 10 m (situation a à c)]],REFERENCEMENT_FACADE[[#This Row],[≤ 10 m (situation d)]]),
IF(AND(10&lt;HAUT_VISEE,HAUT_VISEE&lt;=18),IF(OR(MID(SITUA_VISEE,1,1)="a",MID(SITUA_VISEE,1,1)="b",MID(SITUA_VISEE,1,1)="c"),REFERENCEMENT_FACADE[[#This Row],[≤ 15 m (situation a à c)]],REFERENCEMENT_FACADE[[#This Row],[≤ 15 m (situation d)]]),
IF(AND(10&lt;HAUT_VISEE,HAUT_VISEE&lt;=18),IF(OR(MID(SITUA_VISEE,1,1)="a",MID(SITUA_VISEE,1,1)="b",MID(SITUA_VISEE,1,1)="c"),REFERENCEMENT_FACADE[[#This Row],[≤ 18 m (situation a à c)]],REFERENCEMENT_FACADE[[#This Row],[≤ 18 m (situation d)]]),
IF(AND(18&lt;HAUT_VISEE,HAUT_VISEE&lt;=28),IF(OR(MID(SITUA_VISEE,1,1)="a",MID(SITUA_VISEE,1,1)="b",MID(SITUA_VISEE,1,1)="c"),REFERENCEMENT_FACADE[[#This Row],[≤ 28 m (situation a à c)]],REFERENCEMENT_FACADE[[#This Row],[≤ 28 m (situation d)]]),
IF(AND(28&lt;HAUT_VISEE,HAUT_VISEE&lt;=34),IF(OR(MID(SITUA_VISEE,1,1)="a",MID(SITUA_VISEE,1,1)="b",MID(SITUA_VISEE,1,1)="c"),REFERENCEMENT_FACADE[[#This Row],[≤ 34 m (situation a à c)]],REFERENCEMENT_FACADE[[#This Row],[≤ 34 m (situation d)]]),
IF(AND(34&lt;HAUT_VISEE,HAUT_VISEE&lt;=36),IF(OR(MID(SITUA_VISEE,1,1)="a",MID(SITUA_VISEE,1,1)="b",MID(SITUA_VISEE,1,1)="c"),REFERENCEMENT_FACADE[[#This Row],[≤ 36 m (situation a à c)]],REFERENCEMENT_FACADE[[#This Row],[≤ 36 m (situation d)]]),
IF(AND(36&lt;HAUT_VISEE,HAUT_VISEE&lt;=40),IF(OR(MID(SITUA_VISEE,1,1)="a",MID(SITUA_VISEE,1,1)="b",MID(SITUA_VISEE,1,1)="c"),REFERENCEMENT_FACADE[[#This Row],[≤ 40 m (situation a à c)]],REFERENCEMENT_FACADE[[#This Row],[≤ 40 m (situation d)]]),
IF(AND(40&lt;HAUT_VISEE,HAUT_VISEE&lt;=50),IF(OR(MID(SITUA_VISEE,1,1)="a",MID(SITUA_VISEE,1,1)="b",MID(SITUA_VISEE,1,1)="c"),REFERENCEMENT_FACADE[[#This Row],[≤ 50 m (situation a à c)]],REFERENCEMENT_FACADE[[#This Row],[≤ 50 m (situation d)]]),"ERREUR"))))))))))</f>
        <v>OUI</v>
      </c>
      <c r="CH140" s="48">
        <f>IF(MID(SITUA_VISEE,1,1)="d",
IF(MID(REFERENCEMENT_FACADE[[#This Row],[≤ 50 m (situation d)]],1,3)="OUI",50,IF(MID(REFERENCEMENT_FACADE[[#This Row],[≤ 40 m (situation d)]],1,3)="OUI",40,IF(MID(REFERENCEMENT_FACADE[[#This Row],[≤ 36 m (situation d)]],1,3)="OUI",36,IF(MID(REFERENCEMENT_FACADE[[#This Row],[≤ 34 m (situation d)]],1,3)="OUI",34,IF(MID(REFERENCEMENT_FACADE[[#This Row],[≤ 28 m (situation d)]],1,3)="OUI",28,IF(MID(REFERENCEMENT_FACADE[[#This Row],[≤ 18 m (situation d)]],1,3)="OUI",18,IF(MID(REFERENCEMENT_FACADE[[#This Row],[≤ 15 m (situation d)]],1,3)="OUI",15,IF(MID(REFERENCEMENT_FACADE[[#This Row],[≤ 10 m (situation d)]],1,3)="OUI",10,IF(MID(REFERENCEMENT_FACADE[[#This Row],[≤ 9 m (situation d)]],1,3)="OUI",9,IF(MID(REFERENCEMENT_FACADE[[#This Row],[≤ 6 m (situation d)]],1,3)="OUI",6,"")))))))))),
IF(MID(REFERENCEMENT_FACADE[[#This Row],[≤ 50 m (situation a à c)]],1,3)="OUI",50,IF(MID(REFERENCEMENT_FACADE[[#This Row],[≤ 40 m (situation a à c)]],1,3)="OUI",40,IF(MID(REFERENCEMENT_FACADE[[#This Row],[≤ 36 m (situation a à c)]],1,3)="OUI",36,IF(MID(REFERENCEMENT_FACADE[[#This Row],[≤ 34 m (situation a à c)]],1,3)="OUI",34,IF(MID(REFERENCEMENT_FACADE[[#This Row],[≤ 28 m (situation a à c)]],1,3)="OUI",28,IF(MID(REFERENCEMENT_FACADE[[#This Row],[≤ 18 m (situation a à c)]],1,3)="OUI",18,IF(MID(REFERENCEMENT_FACADE[[#This Row],[≤ 15 m (situation a à c)]],1,3)="OUI",15,IF(MID(REFERENCEMENT_FACADE[[#This Row],[≤ 10 m (situation a à c)]],1,3)="OUI",10,IF(MID(REFERENCEMENT_FACADE[[#This Row],[≤ 9 m (situation a à c)]],1,3)="OUI",9,IF(MID(REFERENCEMENT_FACADE[[#This Row],[≤ 6 m (situation a à c)]],1,3)="OUI",6,"")))))))))))</f>
        <v>18</v>
      </c>
      <c r="CI140" s="48" t="str">
        <f>IF(RECH_CATEGORIE=TRUE,IF((CATEG_VISEE=LISTES!$O$2),REFERENCEMENT_FACADE[[#This Row],[I]],
IF((CATEG_VISEE=LISTES!$O$3),REFERENCEMENT_FACADE[[#This Row],[II]],
IF((CATEG_VISEE=LISTES!$O$4),REFERENCEMENT_FACADE[[#This Row],[III]],
IF((CATEG_VISEE=LISTES!$O$5),REFERENCEMENT_FACADE[[#This Row],[IV]],"ERREUR")))),
REFERENCEMENT_FACADE[[#This Row],[I]]&amp;CHAR(10)&amp;REFERENCEMENT_FACADE[[#This Row],[II]]&amp;CHAR(10)&amp;REFERENCEMENT_FACADE[[#This Row],[III]]&amp;CHAR(10)&amp;REFERENCEMENT_FACADE[[#This Row],[IV]])</f>
        <v>4
4**
4**
4**</v>
      </c>
      <c r="CJ140" s="48" t="str">
        <f>IF(RECH_CATEGORIE=TRUE,IF(OR(REFERENCEMENT_FACADE[[#This Row],[I]]="NC",REFERENCEMENT_FACADE[[#This Row],[II]]="NC",REFERENCEMENT_FACADE[[#This Row],[III]]="NC",REFERENCEMENT_FACADE[[#This Row],[IV]]="NC"),"ERREUR",IF(MID(ZONE_SIS_VISEE,1,1)&lt;=MID(REFERENCEMENT_FACADE[[#This Row],[IV]],1,1),REFERENCEMENT_FACADE[[#Headers],[IV]],IF(MID(ZONE_SIS_VISEE,1,1)&lt;=MID(REFERENCEMENT_FACADE[[#This Row],[III]],1,1),REFERENCEMENT_FACADE[[#Headers],[III]],IF(MID(ZONE_SIS_VISEE,1,1)&lt;=MID(REFERENCEMENT_FACADE[[#This Row],[II]],1,1),REFERENCEMENT_FACADE[[#Headers],[II]],IF(MID(ZONE_SIS_VISEE,1,1)&lt;=MID(REFERENCEMENT_FACADE[[#This Row],[I]],1,1),REFERENCEMENT_FACADE[[#Headers],[I]],""))))),
REFERENCEMENT_FACADE[[#Headers],[I]]&amp;CHAR(10)&amp;REFERENCEMENT_FACADE[[#Headers],[II]]&amp;CHAR(10)&amp;REFERENCEMENT_FACADE[[#Headers],[III]]&amp;CHAR(10)&amp;REFERENCEMENT_FACADE[[#Headers],[IV]])</f>
        <v>I
II
III
IV</v>
      </c>
      <c r="CK140" s="48" t="str">
        <f>CONCATENATE(IF(MID(REFERENCEMENT_FACADE[[#This Row],[Charpente bois (NF DTU 31.1)]],1,3)="oui",LISTES!$Q$2,""),IF(AND(MID(REFERENCEMENT_FACADE[[#This Row],[COB (NF DTU 31.2)]],1,3)="oui",MID(REFERENCEMENT_FACADE[[#This Row],[Charpente bois (NF DTU 31.1)]],1,3)="oui")," / ",""),IF(MID(REFERENCEMENT_FACADE[[#This Row],[COB (NF DTU 31.2)]],1,3)="oui",LISTES!$Q$3,""),IF(OR(AND(MID(REFERENCEMENT_FACADE[[#This Row],[COB (NF DTU 31.2)]],1,3)="oui",MID(REFERENCEMENT_FACADE[[#This Row],[FOB (NF DTU 31.4)]],1,3)="oui"),AND(MID(REFERENCEMENT_FACADE[[#This Row],[COB (NF DTU 31.2)]],1,3)="oui",MID(REFERENCEMENT_FACADE[[#This Row],[CLT (Sous AT/DTA)]],1,3)="oui"))," / ",""),IF(MID(REFERENCEMENT_FACADE[[#This Row],[FOB (NF DTU 31.4)]],1,3)="oui",LISTES!$Q$4,""),IF(AND(MID(REFERENCEMENT_FACADE[[#This Row],[CLT (Sous AT/DTA)]],1,3)="oui",MID(REFERENCEMENT_FACADE[[#This Row],[FOB (NF DTU 31.4)]],1,3)="oui")," / ",""),IF(MID(REFERENCEMENT_FACADE[[#This Row],[CLT (Sous AT/DTA)]],1,3)="oui",LISTES!$Q$7,IF(MID(REFERENCEMENT_FACADE[[#This Row],[FOB (Sous AT/DTA/ATEx)]],1,3)="oui",LISTES!$Q$5,"")))</f>
        <v>Charpente bois (NF DTU 31.1)</v>
      </c>
      <c r="CL140" s="48" t="str">
        <f>IF(AND(RECH_HAUTEUR=TRUE,HAUT_VISEE&lt;&gt;"",SITUA_VISEE&lt;&gt;""),IF(MID(SITUA_VISEE,1,1)="d",
IF(MID(REFERENCEMENT_FACADE[[#This Row],[≤ 50 m (situation d)]],1,3)="OUI","≤ 50 m",IF(MID(REFERENCEMENT_FACADE[[#This Row],[≤ 40 m (situation d)]],1,3)="OUI","≤ 40 m",IF(MID(REFERENCEMENT_FACADE[[#This Row],[≤ 36 m (situation d)]],1,3)="OUI","≤ 36 m",IF(MID(REFERENCEMENT_FACADE[[#This Row],[≤ 34 m (situation d)]],1,3)="OUI","≤ 34 m",IF(MID(REFERENCEMENT_FACADE[[#This Row],[≤ 28 m (situation d)]],1,3)="OUI","≤ 28 m",IF(MID(REFERENCEMENT_FACADE[[#This Row],[≤ 18 m (situation d)]],1,3)="OUI","≤ 18 m",IF(MID(REFERENCEMENT_FACADE[[#This Row],[≤ 15 m (situation d)]],1,3)="OUI","≤ 15 m",IF(MID(REFERENCEMENT_FACADE[[#This Row],[≤ 10 m (situation d)]],1,3)="OUI","≤ 10 m",IF(MID(REFERENCEMENT_FACADE[[#This Row],[≤ 9 m (situation d)]],1,3)="OUI","≤ 9 m",IF(MID(REFERENCEMENT_FACADE[[#This Row],[≤ 6 m (situation d)]],1,3)="OUI","≤ 6 m","")))))))))),
IF(MID(REFERENCEMENT_FACADE[[#This Row],[≤ 50 m (situation a à c)]],1,3)="OUI","≤ 50 m",IF(MID(REFERENCEMENT_FACADE[[#This Row],[≤ 40 m (situation a à c)]],1,3)="OUI","≤ 40 m",IF(MID(REFERENCEMENT_FACADE[[#This Row],[≤ 36 m (situation a à c)]],1,3)="OUI","≤ 36 m",IF(MID(REFERENCEMENT_FACADE[[#This Row],[≤ 34 m (situation a à c)]],1,3)="OUI","≤ 34 m",IF(MID(REFERENCEMENT_FACADE[[#This Row],[≤ 28 m (situation a à c)]],1,3)="OUI","≤ 28 m",IF(MID(REFERENCEMENT_FACADE[[#This Row],[≤ 18 m (situation a à c)]],1,3)="OUI","≤ 18 m",IF(MID(REFERENCEMENT_FACADE[[#This Row],[≤ 15 m (situation a à c)]],1,3)="OUI","≤ 15 m",IF(MID(REFERENCEMENT_FACADE[[#This Row],[≤ 10 m (situation a à c)]],1,3)="OUI","≤ 10 m",IF(MID(REFERENCEMENT_FACADE[[#This Row],[≤ 9 m (situation a à c)]],1,3)="OUI","≤ 9 m",IF(MID(REFERENCEMENT_FACADE[[#This Row],[≤ 6 m (situation a à c)]],1,3)="OUI","≤ 6 m",""))))))))))),
CONCATENATE(IF(MID(REFERENCEMENT_FACADE[[#This Row],[≤ 50 m (situation a à c)]],1,3)="OUI","(Situation a à c) h≤ 50 m"&amp;CHAR(10),IF(MID(REFERENCEMENT_FACADE[[#This Row],[≤ 40 m (situation a à c)]],1,3)="OUI","(Situation a à c) h≤ 40 m"&amp;CHAR(10),IF(MID(REFERENCEMENT_FACADE[[#This Row],[≤ 36 m (situation a à c)]],1,3)="OUI","(Situation a à c) h≤ 36 m"&amp;CHAR(10),IF(MID(REFERENCEMENT_FACADE[[#This Row],[≤ 34 m (situation a à c)]],1,3)="OUI","(Situation a à c) h≤ 34 m"&amp;CHAR(10),IF(MID(REFERENCEMENT_FACADE[[#This Row],[≤ 28 m (situation a à c)]],1,3)="OUI","(Situation a à c) h≤ 28 m"&amp;CHAR(10),IF(MID(REFERENCEMENT_FACADE[[#This Row],[≤ 18 m (situation a à c)]],1,3)="OUI","(Situation a à c) h≤ 18 m"&amp;CHAR(10),IF(MID(REFERENCEMENT_FACADE[[#This Row],[≤ 15 m (situation a à c)]],1,3)="OUI","(Situation a à c) h≤ 15 m"&amp;CHAR(10),IF(MID(REFERENCEMENT_FACADE[[#This Row],[≤ 10 m (situation a à c)]],1,3)="OUI","(Situation a à c) h≤ 10 m"&amp;CHAR(10),IF(MID(REFERENCEMENT_FACADE[[#This Row],[≤ 9 m (situation a à c)]],1,3)="OUI","(Situation a à c) h≤ 9 m"&amp;CHAR(10),IF(MID(REFERENCEMENT_FACADE[[#This Row],[≤ 6 m (situation a à c)]],1,3)="OUI","(Situation a à c) h≤ 6 m"&amp;CHAR(10),"")))))))))),IF(MID(REFERENCEMENT_FACADE[[#This Row],[≤ 50 m (situation d)]],1,3)="OUI","(Situation d) h≤ 50 m",IF(MID(REFERENCEMENT_FACADE[[#This Row],[≤ 40 m (situation d)]],1,3)="OUI","(Situation d) h≤ 40 m",IF(MID(REFERENCEMENT_FACADE[[#This Row],[≤ 36 m (situation d)]],1,3)="OUI","(Situation d) h≤ 36 m",IF(MID(REFERENCEMENT_FACADE[[#This Row],[≤ 34 m (situation d)]],1,3)="OUI","(Situation d) h≤ 34 m",IF(MID(REFERENCEMENT_FACADE[[#This Row],[≤ 28 m (situation d)]],1,3)="OUI","(Situation d) h≤ 28 m",IF(MID(REFERENCEMENT_FACADE[[#This Row],[≤ 18 m (situation d)]],1,3)="OUI","(Situation d) h≤ 18 m",IF(MID(REFERENCEMENT_FACADE[[#This Row],[≤ 15 m (situation d)]],1,3)="OUI","(Situation d) h≤ 15 m",IF(MID(REFERENCEMENT_FACADE[[#This Row],[≤ 10 m (situation d)]],1,3)="OUI","(Situation d) h≤ 10 m",IF(MID(REFERENCEMENT_FACADE[[#This Row],[≤ 9 m (situation d)]],1,3)="OUI","(Situation d) h≤ 9 m",IF(MID(REFERENCEMENT_FACADE[[#This Row],[≤ 6 m (situation d)]],1,3)="OUI","(Situation d) h≤ 6 m",""))))))))))))</f>
        <v>(Situation a à c) h≤ 18 m
(Situation d) h≤ 18 m</v>
      </c>
      <c r="CM140" s="48" t="str">
        <f>IF(OR(RECH_HAUTEUR=FALSE,HAUT_VISEE="",SITUA_VISEE=""),REFERENCEMENT_FACADE[[#This Row],[Cas où rien n''est sélectionné en hauteur]],
IF((HAUT_VISEE&lt;=6),IF(OR(MID(SITUA_VISEE,1,1)="a",MID(SITUA_VISEE,1,1)="b",MID(SITUA_VISEE,1,1)="c"),REFERENCEMENT_FACADE[[#This Row],[≤ 6 m (a à c)]],REFERENCEMENT_FACADE[[#This Row],[≤ 6 m (d)]]),
IF(AND(6&lt;HAUT_VISEE,HAUT_VISEE&lt;=9),IF(OR(MID(SITUA_VISEE,1,1)="a",MID(SITUA_VISEE,1,1)="b",MID(SITUA_VISEE,1,1)="c"),REFERENCEMENT_FACADE[[#This Row],[≤ 9 m (a à c)]],REFERENCEMENT_FACADE[[#This Row],[≤ 9 m (d)]]),
IF(AND(9&lt;HAUT_VISEE,HAUT_VISEE&lt;=10),IF(OR(MID(SITUA_VISEE,1,1)="a",MID(SITUA_VISEE,1,1)="b",MID(SITUA_VISEE,1,1)="c"),REFERENCEMENT_FACADE[[#This Row],[≤ 10 m (a à c)]],REFERENCEMENT_FACADE[[#This Row],[≤ 10 m (d)]]),
IF(AND(10&lt;HAUT_VISEE,HAUT_VISEE&lt;=18),IF(OR(MID(SITUA_VISEE,1,1)="a",MID(SITUA_VISEE,1,1)="b",MID(SITUA_VISEE,1,1)="c"),REFERENCEMENT_FACADE[[#This Row],[≤ 18 m (a à c)]],REFERENCEMENT_FACADE[[#This Row],[≤ 18 m (d)]]),
IF(AND(18&lt;HAUT_VISEE,HAUT_VISEE&lt;=28),IF(OR(MID(SITUA_VISEE,1,1)="a",MID(SITUA_VISEE,1,1)="b",MID(SITUA_VISEE,1,1)="c"),REFERENCEMENT_FACADE[[#This Row],[≤ 28 m (a à c)]],REFERENCEMENT_FACADE[[#This Row],[≤ 28 m (d)]]),
IF(AND(28&lt;HAUT_VISEE,HAUT_VISEE&lt;=34),IF(OR(MID(SITUA_VISEE,1,1)="a",MID(SITUA_VISEE,1,1)="b",MID(SITUA_VISEE,1,1)="c"),REFERENCEMENT_FACADE[[#This Row],[≤ 34 m (a à c)]],REFERENCEMENT_FACADE[[#This Row],[≤ 34 m (d)]]),
IF(AND(34&lt;HAUT_VISEE,HAUT_VISEE&lt;=36),IF(OR(MID(SITUA_VISEE,1,1)="a",MID(SITUA_VISEE,1,1)="b",MID(SITUA_VISEE,1,1)="c"),REFERENCEMENT_FACADE[[#This Row],[≤ 36 m (a à c)]],REFERENCEMENT_FACADE[[#This Row],[≤ 36 m (d)]]),
IF(AND(36&lt;HAUT_VISEE,HAUT_VISEE&lt;=40),IF(OR(MID(SITUA_VISEE,1,1)="a",MID(SITUA_VISEE,1,1)="b",MID(SITUA_VISEE,1,1)="c"),REFERENCEMENT_FACADE[[#This Row],[≤ 40 m (a à c)]],REFERENCEMENT_FACADE[[#This Row],[≤ 40 m (d)]]),
IF(AND(40&lt;HAUT_VISEE,HAUT_VISEE&lt;=50),IF(OR(MID(SITUA_VISEE,1,1)="a",MID(SITUA_VISEE,1,1)="b",MID(SITUA_VISEE,1,1)="c"),REFERENCEMENT_FACADE[[#This Row],[≤ 50 m (a à c)]],REFERENCEMENT_FACADE[[#This Row],[≤ 50 m (d)]])))))))))))</f>
        <v>Nb : Le critère de recherche par hauteur n'étant pas coché ou les données (hauteur ou situation) n'étant pas saisies, l'utilisateur est alerté qu'il peut exister des limites de hauteurs et des dispositions particulières données dans le référentiel technique du procédé qui ne sont pas affichées. 
Le logiciel peut les faire apparaitre, pour ce faire : 
 - la case de recherche en fonction de la hauteur doit être cochée ;
 - les données de hauteur ET de situation du bâtiment doivent être saisies.</v>
      </c>
      <c r="CN140" s="117">
        <f ca="1">REFERENCEMENT_FACADE[[#This Row],[VALIDITE]]</f>
        <v>1</v>
      </c>
      <c r="CO140" s="48">
        <f>IF(RECH_SUPPORT=TRUE,IF(MID(REFERENCEMENT_FACADE[[#This Row],[Colonne support visé]],1,3)="OUI",1,IF(OR(MID(REFERENCEMENT_FACADE[[#This Row],[Colonne support visé]],1,3)="non",MID(REFERENCEMENT_FACADE[[#This Row],[Colonne support visé]],1,2)="SO"),0,0)),1)</f>
        <v>1</v>
      </c>
      <c r="CP140" s="48">
        <f>IF(RECH_HAUTEUR=FALSE,1,IF(AND(MID(REFERENCEMENT_FACADE[[#This Row],[Colonne situation visé]],1,3)="oui",HAUT_VISEE&lt;=REFERENCEMENT_FACADE[[#This Row],[LIMITATION DE HAUTEUR DE FACADE]],HAUT_VISEE&lt;&gt;"",SITUA_VISEE&lt;&gt;""),1,IF(MID(REFERENCEMENT_FACADE[[#This Row],[Colonne situation visé]],1,3)="non",0,"ERREUR")))</f>
        <v>1</v>
      </c>
      <c r="CQ140" s="48">
        <f>IF(RECH_CATEGORIE=FALSE,1,IF(REFERENCEMENT_FACADE[[#This Row],[Colonne catégorie visée]]="ERREUR",0,IF(AND(RECH_CATEGORIE=TRUE,MATCH(VALUE(LEFT(REFERENCEMENT_FACADE[[#This Row],[Colonne zone visée]],1)),LISTE_ZONE_SISMIQUE,0)&gt;=MATCH(ZONE_SIS_VISEE,LISTE_ZONE_SISMIQUE,0),MATCH(REFERENCEMENT_FACADE[[#This Row],[Colonne catégorie visée]],LISTE_CATEGORIE_BATIMENT,0)&gt;=MATCH(CATEG_VISEE,LISTE_CATEGORIE_BATIMENT,0)),1,0)))</f>
        <v>1</v>
      </c>
      <c r="CR140" s="48">
        <f ca="1">IF(REFERENCEMENT_FACADE[[#This Row],[Eligibilité procédé]]&lt;&gt;0,COUNTIF(REFERENCEMENT_FACADE[Eligibilité procédé],"&lt;="&amp;REFERENCEMENT_FACADE[[#This Row],[Eligibilité procédé]])-COUNTIF(REFERENCEMENT_FACADE[Eligibilité procédé],"=0"),ROWS(REFERENCEMENT_FACADE[Ordre]))</f>
        <v>116</v>
      </c>
      <c r="CS140" s="48">
        <f ca="1">IF(COUNTIF((REFERENCEMENT_FACADE[[#This Row],[Validité]:[zone de simicité]]),"&lt;&gt;"&amp;"")=SUM(REFERENCEMENT_FACADE[[#This Row],[Validité]:[zone de simicité]]),ROW(REFERENCEMENT_FACADE[[#This Row],[zone de simicité]]),"")</f>
        <v>140</v>
      </c>
      <c r="CT140" s="48" t="str">
        <f>CONCATENATE(REFERENCEMENT_FACADE[[#This Row],[TYPE DE DOCUMENT DE REFERENCE]]," ",REFERENCEMENT_FACADE[[#This Row],[REF]]," du procédé ",REFERENCEMENT_FACADE[[#This Row],[NOM COMMERCIAL DU PROCEDE]]," : vise la pose sur : ",IF(MID(REFERENCEMENT_FACADE[[#This Row],[COB (NF DTU 31.2)]],1,3)="OUI","COB (NF DTU 31.2) ; ",""),IF(MID(REFERENCEMENT_FACADE[[#This Row],[CLT (Sous AT/DTA)]],1,3)="OUI","CLT (Sous AT/DTA)) ; ",""),IF(MID(REFERENCEMENT_FACADE[[#This Row],[FOB (NF DTU 31.4)]],1,3)="OUI","FOB (NF DTU 31.4) ; ",""),IF(MID(REFERENCEMENT_FACADE[[#This Row],[FOB (Sous AT/DTA/ATEx)]],1,3)="OUI","FOB (Sous AT/DTA/ATEx) ; ",""),"pour une hauteur max de ",REFERENCEMENT_FACADE[[#This Row],[LIMITATION DE HAUTEUR DE FACADE]],"m")</f>
        <v>Recommandations professionnelles RAGE BARDAGES EN ACIER PROTÉGÉ ET EN ACIER INOXYDABLE - NEUF ET RÉNOVATION du procédé - : vise la pose sur : pour une hauteur max de 18m</v>
      </c>
    </row>
    <row r="141" spans="1:98" s="5" customFormat="1" ht="216" x14ac:dyDescent="0.3">
      <c r="A141" s="121">
        <v>43784</v>
      </c>
      <c r="B141" s="43" t="s">
        <v>118</v>
      </c>
      <c r="C141" s="125"/>
      <c r="D141" s="43" t="s">
        <v>156</v>
      </c>
      <c r="E141" s="43" t="s">
        <v>1687</v>
      </c>
      <c r="F141" s="43" t="s">
        <v>154</v>
      </c>
      <c r="G141" s="44" t="s">
        <v>155</v>
      </c>
      <c r="H141" s="52" t="s">
        <v>27</v>
      </c>
      <c r="I141" s="53" t="s">
        <v>9</v>
      </c>
      <c r="J141" s="39" t="s">
        <v>10</v>
      </c>
      <c r="K141" s="39" t="s">
        <v>10</v>
      </c>
      <c r="L141" s="68" t="str">
        <f>IF(REFERENCEMENT_FACADE[[#This Row],[Charpente bois (NF DTU 31.1)]]="OUI","SO",IF(OR(REFERENCEMENT_FACADE[[#This Row],[FOB (Sous AT/DTA/ATEx)]]="OUI",REFERENCEMENT_FACADE[[#This Row],[FOB (NF DTU 31.4)]]="OUI"),"OUI","SO"))</f>
        <v>SO</v>
      </c>
      <c r="M141" s="65" t="s">
        <v>159</v>
      </c>
      <c r="N141" s="42" t="s">
        <v>9</v>
      </c>
      <c r="O141" s="43" t="s">
        <v>9</v>
      </c>
      <c r="P141" s="43" t="s">
        <v>9</v>
      </c>
      <c r="Q141" s="43" t="s">
        <v>10</v>
      </c>
      <c r="R141" s="43" t="s">
        <v>10</v>
      </c>
      <c r="S141" s="43" t="s">
        <v>10</v>
      </c>
      <c r="T141" s="43" t="s">
        <v>10</v>
      </c>
      <c r="U141" s="43" t="s">
        <v>10</v>
      </c>
      <c r="V141" s="43" t="s">
        <v>10</v>
      </c>
      <c r="W141" s="44" t="s">
        <v>10</v>
      </c>
      <c r="X141" s="45" t="s">
        <v>9</v>
      </c>
      <c r="Y141" s="43" t="s">
        <v>10</v>
      </c>
      <c r="Z141" s="43" t="s">
        <v>10</v>
      </c>
      <c r="AA141" s="43" t="s">
        <v>10</v>
      </c>
      <c r="AB141" s="43" t="s">
        <v>10</v>
      </c>
      <c r="AC141" s="43" t="s">
        <v>10</v>
      </c>
      <c r="AD141" s="43" t="s">
        <v>10</v>
      </c>
      <c r="AE141" s="43" t="s">
        <v>10</v>
      </c>
      <c r="AF141" s="43" t="s">
        <v>10</v>
      </c>
      <c r="AG141" s="44" t="s">
        <v>10</v>
      </c>
      <c r="AH141" s="163"/>
      <c r="AI141" s="164"/>
      <c r="AJ141" s="120" t="s">
        <v>1726</v>
      </c>
      <c r="AK141" s="120" t="s">
        <v>1726</v>
      </c>
      <c r="AL141" s="120" t="s">
        <v>1726</v>
      </c>
      <c r="AM141" s="41"/>
      <c r="AN141" s="41"/>
      <c r="AO141" s="41"/>
      <c r="AP141" s="41"/>
      <c r="AQ141" s="41"/>
      <c r="AR141" s="41"/>
      <c r="AS141" s="41"/>
      <c r="AT141" s="120" t="s">
        <v>1726</v>
      </c>
      <c r="AU141" s="41"/>
      <c r="AV141" s="41"/>
      <c r="AW141" s="41"/>
      <c r="AX141" s="41"/>
      <c r="AY141" s="41"/>
      <c r="AZ141" s="41"/>
      <c r="BA141" s="41"/>
      <c r="BB141" s="41"/>
      <c r="BC141" s="41"/>
      <c r="BD141" s="84" t="s">
        <v>1408</v>
      </c>
      <c r="BE141" s="42">
        <v>4</v>
      </c>
      <c r="BF141" s="43">
        <v>2</v>
      </c>
      <c r="BG141" s="43">
        <v>1</v>
      </c>
      <c r="BH141" s="43">
        <v>1</v>
      </c>
      <c r="BI141" s="84"/>
      <c r="BJ141" s="40" t="s">
        <v>1394</v>
      </c>
      <c r="BK141" s="158" t="s">
        <v>932</v>
      </c>
      <c r="BL141" s="42">
        <v>0</v>
      </c>
      <c r="BM141" s="44" t="s">
        <v>157</v>
      </c>
      <c r="BN141" s="43" t="s">
        <v>63</v>
      </c>
      <c r="BO141" s="43" t="s">
        <v>257</v>
      </c>
      <c r="BP141" s="81">
        <v>44264</v>
      </c>
      <c r="BQ141" s="81">
        <v>44470</v>
      </c>
      <c r="BR141" s="81">
        <v>46203</v>
      </c>
      <c r="BS141" s="123">
        <f ca="1">+(REFERENCEMENT_FACADE[[#This Row],[AVIS LIMITE AU / VALIDITE]]&gt;=TODAY())*1</f>
        <v>1</v>
      </c>
      <c r="BT141" s="43" t="s">
        <v>9</v>
      </c>
      <c r="BU141" s="43" t="str">
        <f ca="1">IF(REFERENCEMENT_FACADE[[#This Row],[ -&gt; AT/DTA : Sur liste verte C2p (OUI/NON)
-&gt; ATex (Avis favorable / Avis défavorable)
-&gt; Autre : SO]]&lt;&gt;"",IF(AND(OR(REFERENCEMENT_FACADE[[#This Row],[ -&gt; AT/DTA : Sur liste verte C2p (OUI/NON)
-&gt; ATex (Avis favorable / Avis défavorable)
-&gt; Autre : SO]]="OUI",REFERENCEMENT_FACADE[[#This Row],[ -&gt; AT/DTA : Sur liste verte C2p (OUI/NON)
-&gt; ATex (Avis favorable / Avis défavorable)
-&gt; Autre : SO]]="FAVORABLE",REFERENCEMENT_FACADE[[#This Row],[ -&gt; AT/DTA : Sur liste verte C2p (OUI/NON)
-&gt; ATex (Avis favorable / Avis défavorable)
-&gt; Autre : SO]]="SO
(DTU)",REFERENCEMENT_FACADE[[#This Row],[ -&gt; AT/DTA : Sur liste verte C2p (OUI/NON)
-&gt; ATex (Avis favorable / Avis défavorable)
-&gt; Autre : SO]]="SO 
(RECO -RAGE)",REFERENCEMENT_FACADE[[#This Row],[ -&gt; AT/DTA : Sur liste verte C2p (OUI/NON)
-&gt; ATex (Avis favorable / Avis défavorable)
-&gt; Autre : SO]]="OUI AVEC UN SUIVI DU RETOUR D'EXPERIENCE",
REFERENCEMENT_FACADE[[#This Row],[ -&gt; AT/DTA : Sur liste verte C2p (OUI/NON)
-&gt; ATex (Avis favorable / Avis défavorable)
-&gt; Autre : SO]]="SO 
(RP)"),REFERENCEMENT_FACADE[[#This Row],[VALIDITE]]=1),"TC",IF(REFERENCEMENT_FACADE[[#This Row],[VALIDITE]]=0,"TNC"&amp;CHAR(10)&amp;"(L'évaluation technique n'est plus valide)",IF(REFERENCEMENT_FACADE[[#This Row],[TYPE DE DOCUMENT DE REFERENCE]]="Appréciation Technique de Transition","TNC"&amp;CHAR(10)&amp;"(Les Appréciations Techniques de Transition ne sont pas reconnues en technique courante)",IF(REFERENCEMENT_FACADE[[#This Row],[ -&gt; AT/DTA : Sur liste verte C2p (OUI/NON)
-&gt; ATex (Avis favorable / Avis défavorable)
-&gt; Autre : SO]]="NON (EVALUATION RECENTE)","TNC"&amp;CHAR(10)&amp;"(Non sur liste verte de la C2p à date de référencement / EVALUATION RECENTE)","TNC"&amp;CHAR(10)&amp;"(N'est pas sur liste verte de la C2p à date du référencement)")))))</f>
        <v>TC</v>
      </c>
      <c r="BV141" s="44" t="s">
        <v>822</v>
      </c>
      <c r="BW141" s="42"/>
      <c r="BX141" s="43"/>
      <c r="BY141" s="44"/>
      <c r="BZ141" s="58" t="s">
        <v>657</v>
      </c>
      <c r="CA141" s="134" t="s">
        <v>572</v>
      </c>
      <c r="CB141" s="134"/>
      <c r="CC141" s="48" t="str">
        <f>IF(OR(REFERENCEMENT_FACADE[[#This Row],[TYPE DE DOCUMENT DE REFERENCE]]="Document Technique d'Application (DTA)",REFERENCEMENT_FACADE[[#This Row],[TYPE DE DOCUMENT DE REFERENCE]]="Avis Technique"),CONCATENATE("https://evaluation.cstb.fr/fr/avis-technique/detail/",SUBSTITUTE(REFERENCEMENT_FACADE[[#This Row],[REF]],"/","-"),"/"),IF(REFERENCEMENT_FACADE[[#This Row],[TYPE DE DOCUMENT DE REFERENCE]]=("Appréciation Technique d'Expérimentation (ATEx cas a)"),CONCATENATE("https://evaluation.cstb.fr/fr/appreciation-technique-expertise-atex/detail/",SUBSTITUTE(REFERENCEMENT_FACADE[[#This Row],[REF]],"_","-"),"/"),CONCATENATE("https://evaluation.cstb.fr/fr/appreciation-technique-transition-att/download/att-",SUBSTITUTE(SUBSTITUTE(REFERENCEMENT_FACADE[[#This Row],[REF]],"/","-"),"_","-"),"/")))</f>
        <v>https://evaluation.cstb.fr/fr/avis-technique/detail/2.1-15-1667_V3/</v>
      </c>
      <c r="CD141" s="48" t="s">
        <v>762</v>
      </c>
      <c r="CE141" s="48" t="str">
        <f>CONCATENATE(IF(REFERENCEMENT_FACADE[[#This Row],[Ancienne version]]=""," ",CONCATENATE(IF(OR(REFERENCEMENT_FACADE[[#This Row],[TYPE DE DOCUMENT DE REFERENCE]]="Avis Technique",REFERENCEMENT_FACADE[[#This Row],[TYPE DE DOCUMENT DE REFERENCE]]="ATEx"),"L'","Le "),REFERENCEMENT_FACADE[[#This Row],[TYPE DE DOCUMENT DE REFERENCE]]," n°",REFERENCEMENT_FACADE[[#This Row],[REF]]," annule et remplace ",IF(OR(REFERENCEMENT_FACADE[[#This Row],[TYPE DE DOCUMENT DE REFERENCE]]="Avis Technique",REFERENCEMENT_FACADE[[#This Row],[TYPE DE DOCUMENT DE REFERENCE]]="ATEx"),"l' ","le "),REFERENCEMENT_FACADE[[#This Row],[TYPE DE DOCUMENT DE REFERENCE]]," n° ",REFERENCEMENT_FACADE[[#This Row],[Ancienne version]])),
IF(AND(REFERENCEMENT_FACADE[[#This Row],[Ancienne version]]&lt;&gt;"",REFERENCEMENT_FACADE[[#This Row],[ -&gt; AT/DTA : Sur liste verte C2p (OUI/NON)
-&gt; ATex (Avis favorable / Avis défavorable)
-&gt; Autre : SO]]="OUI"),CHAR(10),""),
IF(REFERENCEMENT_FACADE[[#This Row],[ -&gt; AT/DTA : Sur liste verte C2p (OUI/NON)
-&gt; ATex (Avis favorable / Avis défavorable)
-&gt; Autre : SO]]="OUI","Sur liste verte de la C2p à la date du référencement",""))</f>
        <v>L'Avis technique n°2.1/15-1667_V3 annule et remplace l' Avis technique n° 2.1/15-1667_V2
Sur liste verte de la C2p à la date du référencement</v>
      </c>
      <c r="CF141" s="48" t="str">
        <f>IF((SUPP_VISE=LISTES!$Q$2),REFERENCEMENT_FACADE[[#This Row],[Charpente bois (NF DTU 31.1)]],
IF((SUPP_VISE=LISTES!$Q$3),REFERENCEMENT_FACADE[[#This Row],[COB (NF DTU 31.2)]],
IF((SUPP_VISE=LISTES!$Q$4),REFERENCEMENT_FACADE[[#This Row],[FOB (NF DTU 31.4)]],
IF((SUPP_VISE=LISTES!$Q$5),REFERENCEMENT_FACADE[[#This Row],[FOB (Sous AT/DTA/ATEx)]],
IF((SUPP_VISE=LISTES!$Q$6),REFERENCEMENT_FACADE[[#This Row],[FOB (NF DTU 31.4 et/ou Sous AT/DTA/Atex)]],
IF((SUPP_VISE=LISTES!$Q$7),REFERENCEMENT_FACADE[[#This Row],[CLT (Sous AT/DTA)]],"ERREUR"))))))</f>
        <v>ERREUR</v>
      </c>
      <c r="CG141" s="48" t="str">
        <f>IF((HAUT_VISEE&lt;=6),IF(OR(MID(SITUA_VISEE,1,1)="a",MID(SITUA_VISEE,1,1)="b",MID(SITUA_VISEE,1,1)="c"),REFERENCEMENT_FACADE[[#This Row],[≤ 6 m (situation a à c)]],REFERENCEMENT_FACADE[[#This Row],[≤ 6 m (situation d)]]),
IF(AND(6&lt;HAUT_VISEE,HAUT_VISEE&lt;=9),IF(OR(MID(SITUA_VISEE,1,1)="a",MID(SITUA_VISEE,1,1)="b",MID(SITUA_VISEE,1,1)="c"),REFERENCEMENT_FACADE[[#This Row],[≤ 9 m (situation a à c)]],REFERENCEMENT_FACADE[[#This Row],[≤ 9 m (situation d)]]),
IF(AND(9&lt;HAUT_VISEE,HAUT_VISEE&lt;=10),IF(OR(MID(SITUA_VISEE,1,1)="a",MID(SITUA_VISEE,1,1)="b",MID(SITUA_VISEE,1,1)="c"),REFERENCEMENT_FACADE[[#This Row],[≤ 10 m (situation a à c)]],REFERENCEMENT_FACADE[[#This Row],[≤ 10 m (situation d)]]),
IF(AND(10&lt;HAUT_VISEE,HAUT_VISEE&lt;=18),IF(OR(MID(SITUA_VISEE,1,1)="a",MID(SITUA_VISEE,1,1)="b",MID(SITUA_VISEE,1,1)="c"),REFERENCEMENT_FACADE[[#This Row],[≤ 15 m (situation a à c)]],REFERENCEMENT_FACADE[[#This Row],[≤ 15 m (situation d)]]),
IF(AND(10&lt;HAUT_VISEE,HAUT_VISEE&lt;=18),IF(OR(MID(SITUA_VISEE,1,1)="a",MID(SITUA_VISEE,1,1)="b",MID(SITUA_VISEE,1,1)="c"),REFERENCEMENT_FACADE[[#This Row],[≤ 18 m (situation a à c)]],REFERENCEMENT_FACADE[[#This Row],[≤ 18 m (situation d)]]),
IF(AND(18&lt;HAUT_VISEE,HAUT_VISEE&lt;=28),IF(OR(MID(SITUA_VISEE,1,1)="a",MID(SITUA_VISEE,1,1)="b",MID(SITUA_VISEE,1,1)="c"),REFERENCEMENT_FACADE[[#This Row],[≤ 28 m (situation a à c)]],REFERENCEMENT_FACADE[[#This Row],[≤ 28 m (situation d)]]),
IF(AND(28&lt;HAUT_VISEE,HAUT_VISEE&lt;=34),IF(OR(MID(SITUA_VISEE,1,1)="a",MID(SITUA_VISEE,1,1)="b",MID(SITUA_VISEE,1,1)="c"),REFERENCEMENT_FACADE[[#This Row],[≤ 34 m (situation a à c)]],REFERENCEMENT_FACADE[[#This Row],[≤ 34 m (situation d)]]),
IF(AND(34&lt;HAUT_VISEE,HAUT_VISEE&lt;=36),IF(OR(MID(SITUA_VISEE,1,1)="a",MID(SITUA_VISEE,1,1)="b",MID(SITUA_VISEE,1,1)="c"),REFERENCEMENT_FACADE[[#This Row],[≤ 36 m (situation a à c)]],REFERENCEMENT_FACADE[[#This Row],[≤ 36 m (situation d)]]),
IF(AND(36&lt;HAUT_VISEE,HAUT_VISEE&lt;=40),IF(OR(MID(SITUA_VISEE,1,1)="a",MID(SITUA_VISEE,1,1)="b",MID(SITUA_VISEE,1,1)="c"),REFERENCEMENT_FACADE[[#This Row],[≤ 40 m (situation a à c)]],REFERENCEMENT_FACADE[[#This Row],[≤ 40 m (situation d)]]),
IF(AND(40&lt;HAUT_VISEE,HAUT_VISEE&lt;=50),IF(OR(MID(SITUA_VISEE,1,1)="a",MID(SITUA_VISEE,1,1)="b",MID(SITUA_VISEE,1,1)="c"),REFERENCEMENT_FACADE[[#This Row],[≤ 50 m (situation a à c)]],REFERENCEMENT_FACADE[[#This Row],[≤ 50 m (situation d)]]),"ERREUR"))))))))))</f>
        <v>OUI</v>
      </c>
      <c r="CH141" s="48">
        <f>IF(MID(SITUA_VISEE,1,1)="d",
IF(MID(REFERENCEMENT_FACADE[[#This Row],[≤ 50 m (situation d)]],1,3)="OUI",50,IF(MID(REFERENCEMENT_FACADE[[#This Row],[≤ 40 m (situation d)]],1,3)="OUI",40,IF(MID(REFERENCEMENT_FACADE[[#This Row],[≤ 36 m (situation d)]],1,3)="OUI",36,IF(MID(REFERENCEMENT_FACADE[[#This Row],[≤ 34 m (situation d)]],1,3)="OUI",34,IF(MID(REFERENCEMENT_FACADE[[#This Row],[≤ 28 m (situation d)]],1,3)="OUI",28,IF(MID(REFERENCEMENT_FACADE[[#This Row],[≤ 18 m (situation d)]],1,3)="OUI",18,IF(MID(REFERENCEMENT_FACADE[[#This Row],[≤ 15 m (situation d)]],1,3)="OUI",15,IF(MID(REFERENCEMENT_FACADE[[#This Row],[≤ 10 m (situation d)]],1,3)="OUI",10,IF(MID(REFERENCEMENT_FACADE[[#This Row],[≤ 9 m (situation d)]],1,3)="OUI",9,IF(MID(REFERENCEMENT_FACADE[[#This Row],[≤ 6 m (situation d)]],1,3)="OUI",6,"")))))))))),
IF(MID(REFERENCEMENT_FACADE[[#This Row],[≤ 50 m (situation a à c)]],1,3)="OUI",50,IF(MID(REFERENCEMENT_FACADE[[#This Row],[≤ 40 m (situation a à c)]],1,3)="OUI",40,IF(MID(REFERENCEMENT_FACADE[[#This Row],[≤ 36 m (situation a à c)]],1,3)="OUI",36,IF(MID(REFERENCEMENT_FACADE[[#This Row],[≤ 34 m (situation a à c)]],1,3)="OUI",34,IF(MID(REFERENCEMENT_FACADE[[#This Row],[≤ 28 m (situation a à c)]],1,3)="OUI",28,IF(MID(REFERENCEMENT_FACADE[[#This Row],[≤ 18 m (situation a à c)]],1,3)="OUI",18,IF(MID(REFERENCEMENT_FACADE[[#This Row],[≤ 15 m (situation a à c)]],1,3)="OUI",15,IF(MID(REFERENCEMENT_FACADE[[#This Row],[≤ 10 m (situation a à c)]],1,3)="OUI",10,IF(MID(REFERENCEMENT_FACADE[[#This Row],[≤ 9 m (situation a à c)]],1,3)="OUI",9,IF(MID(REFERENCEMENT_FACADE[[#This Row],[≤ 6 m (situation a à c)]],1,3)="OUI",6,"")))))))))))</f>
        <v>10</v>
      </c>
      <c r="CI141" s="48" t="str">
        <f>IF(RECH_CATEGORIE=TRUE,IF((CATEG_VISEE=LISTES!$O$2),REFERENCEMENT_FACADE[[#This Row],[I]],
IF((CATEG_VISEE=LISTES!$O$3),REFERENCEMENT_FACADE[[#This Row],[II]],
IF((CATEG_VISEE=LISTES!$O$4),REFERENCEMENT_FACADE[[#This Row],[III]],
IF((CATEG_VISEE=LISTES!$O$5),REFERENCEMENT_FACADE[[#This Row],[IV]],"ERREUR")))),
REFERENCEMENT_FACADE[[#This Row],[I]]&amp;CHAR(10)&amp;REFERENCEMENT_FACADE[[#This Row],[II]]&amp;CHAR(10)&amp;REFERENCEMENT_FACADE[[#This Row],[III]]&amp;CHAR(10)&amp;REFERENCEMENT_FACADE[[#This Row],[IV]])</f>
        <v>4
2
1
1</v>
      </c>
      <c r="CJ141" s="48" t="str">
        <f>IF(RECH_CATEGORIE=TRUE,IF(OR(REFERENCEMENT_FACADE[[#This Row],[I]]="NC",REFERENCEMENT_FACADE[[#This Row],[II]]="NC",REFERENCEMENT_FACADE[[#This Row],[III]]="NC",REFERENCEMENT_FACADE[[#This Row],[IV]]="NC"),"ERREUR",IF(MID(ZONE_SIS_VISEE,1,1)&lt;=MID(REFERENCEMENT_FACADE[[#This Row],[IV]],1,1),REFERENCEMENT_FACADE[[#Headers],[IV]],IF(MID(ZONE_SIS_VISEE,1,1)&lt;=MID(REFERENCEMENT_FACADE[[#This Row],[III]],1,1),REFERENCEMENT_FACADE[[#Headers],[III]],IF(MID(ZONE_SIS_VISEE,1,1)&lt;=MID(REFERENCEMENT_FACADE[[#This Row],[II]],1,1),REFERENCEMENT_FACADE[[#Headers],[II]],IF(MID(ZONE_SIS_VISEE,1,1)&lt;=MID(REFERENCEMENT_FACADE[[#This Row],[I]],1,1),REFERENCEMENT_FACADE[[#Headers],[I]],""))))),
REFERENCEMENT_FACADE[[#Headers],[I]]&amp;CHAR(10)&amp;REFERENCEMENT_FACADE[[#Headers],[II]]&amp;CHAR(10)&amp;REFERENCEMENT_FACADE[[#Headers],[III]]&amp;CHAR(10)&amp;REFERENCEMENT_FACADE[[#Headers],[IV]])</f>
        <v>I
II
III
IV</v>
      </c>
      <c r="CK141" s="48" t="str">
        <f>CONCATENATE(IF(MID(REFERENCEMENT_FACADE[[#This Row],[Charpente bois (NF DTU 31.1)]],1,3)="oui",LISTES!$Q$2,""),IF(AND(MID(REFERENCEMENT_FACADE[[#This Row],[COB (NF DTU 31.2)]],1,3)="oui",MID(REFERENCEMENT_FACADE[[#This Row],[Charpente bois (NF DTU 31.1)]],1,3)="oui")," / ",""),IF(MID(REFERENCEMENT_FACADE[[#This Row],[COB (NF DTU 31.2)]],1,3)="oui",LISTES!$Q$3,""),IF(OR(AND(MID(REFERENCEMENT_FACADE[[#This Row],[COB (NF DTU 31.2)]],1,3)="oui",MID(REFERENCEMENT_FACADE[[#This Row],[FOB (NF DTU 31.4)]],1,3)="oui"),AND(MID(REFERENCEMENT_FACADE[[#This Row],[COB (NF DTU 31.2)]],1,3)="oui",MID(REFERENCEMENT_FACADE[[#This Row],[CLT (Sous AT/DTA)]],1,3)="oui"))," / ",""),IF(MID(REFERENCEMENT_FACADE[[#This Row],[FOB (NF DTU 31.4)]],1,3)="oui",LISTES!$Q$4,""),IF(AND(MID(REFERENCEMENT_FACADE[[#This Row],[CLT (Sous AT/DTA)]],1,3)="oui",MID(REFERENCEMENT_FACADE[[#This Row],[FOB (NF DTU 31.4)]],1,3)="oui")," / ",""),IF(MID(REFERENCEMENT_FACADE[[#This Row],[CLT (Sous AT/DTA)]],1,3)="oui",LISTES!$Q$7,IF(MID(REFERENCEMENT_FACADE[[#This Row],[FOB (Sous AT/DTA/ATEx)]],1,3)="oui",LISTES!$Q$5,"")))</f>
        <v>COB (NF DTU 31.2) / CLT (Sous AT/DTA)</v>
      </c>
      <c r="CL141" s="48" t="str">
        <f>IF(AND(RECH_HAUTEUR=TRUE,HAUT_VISEE&lt;&gt;"",SITUA_VISEE&lt;&gt;""),IF(MID(SITUA_VISEE,1,1)="d",
IF(MID(REFERENCEMENT_FACADE[[#This Row],[≤ 50 m (situation d)]],1,3)="OUI","≤ 50 m",IF(MID(REFERENCEMENT_FACADE[[#This Row],[≤ 40 m (situation d)]],1,3)="OUI","≤ 40 m",IF(MID(REFERENCEMENT_FACADE[[#This Row],[≤ 36 m (situation d)]],1,3)="OUI","≤ 36 m",IF(MID(REFERENCEMENT_FACADE[[#This Row],[≤ 34 m (situation d)]],1,3)="OUI","≤ 34 m",IF(MID(REFERENCEMENT_FACADE[[#This Row],[≤ 28 m (situation d)]],1,3)="OUI","≤ 28 m",IF(MID(REFERENCEMENT_FACADE[[#This Row],[≤ 18 m (situation d)]],1,3)="OUI","≤ 18 m",IF(MID(REFERENCEMENT_FACADE[[#This Row],[≤ 15 m (situation d)]],1,3)="OUI","≤ 15 m",IF(MID(REFERENCEMENT_FACADE[[#This Row],[≤ 10 m (situation d)]],1,3)="OUI","≤ 10 m",IF(MID(REFERENCEMENT_FACADE[[#This Row],[≤ 9 m (situation d)]],1,3)="OUI","≤ 9 m",IF(MID(REFERENCEMENT_FACADE[[#This Row],[≤ 6 m (situation d)]],1,3)="OUI","≤ 6 m","")))))))))),
IF(MID(REFERENCEMENT_FACADE[[#This Row],[≤ 50 m (situation a à c)]],1,3)="OUI","≤ 50 m",IF(MID(REFERENCEMENT_FACADE[[#This Row],[≤ 40 m (situation a à c)]],1,3)="OUI","≤ 40 m",IF(MID(REFERENCEMENT_FACADE[[#This Row],[≤ 36 m (situation a à c)]],1,3)="OUI","≤ 36 m",IF(MID(REFERENCEMENT_FACADE[[#This Row],[≤ 34 m (situation a à c)]],1,3)="OUI","≤ 34 m",IF(MID(REFERENCEMENT_FACADE[[#This Row],[≤ 28 m (situation a à c)]],1,3)="OUI","≤ 28 m",IF(MID(REFERENCEMENT_FACADE[[#This Row],[≤ 18 m (situation a à c)]],1,3)="OUI","≤ 18 m",IF(MID(REFERENCEMENT_FACADE[[#This Row],[≤ 15 m (situation a à c)]],1,3)="OUI","≤ 15 m",IF(MID(REFERENCEMENT_FACADE[[#This Row],[≤ 10 m (situation a à c)]],1,3)="OUI","≤ 10 m",IF(MID(REFERENCEMENT_FACADE[[#This Row],[≤ 9 m (situation a à c)]],1,3)="OUI","≤ 9 m",IF(MID(REFERENCEMENT_FACADE[[#This Row],[≤ 6 m (situation a à c)]],1,3)="OUI","≤ 6 m",""))))))))))),
CONCATENATE(IF(MID(REFERENCEMENT_FACADE[[#This Row],[≤ 50 m (situation a à c)]],1,3)="OUI","(Situation a à c) h≤ 50 m"&amp;CHAR(10),IF(MID(REFERENCEMENT_FACADE[[#This Row],[≤ 40 m (situation a à c)]],1,3)="OUI","(Situation a à c) h≤ 40 m"&amp;CHAR(10),IF(MID(REFERENCEMENT_FACADE[[#This Row],[≤ 36 m (situation a à c)]],1,3)="OUI","(Situation a à c) h≤ 36 m"&amp;CHAR(10),IF(MID(REFERENCEMENT_FACADE[[#This Row],[≤ 34 m (situation a à c)]],1,3)="OUI","(Situation a à c) h≤ 34 m"&amp;CHAR(10),IF(MID(REFERENCEMENT_FACADE[[#This Row],[≤ 28 m (situation a à c)]],1,3)="OUI","(Situation a à c) h≤ 28 m"&amp;CHAR(10),IF(MID(REFERENCEMENT_FACADE[[#This Row],[≤ 18 m (situation a à c)]],1,3)="OUI","(Situation a à c) h≤ 18 m"&amp;CHAR(10),IF(MID(REFERENCEMENT_FACADE[[#This Row],[≤ 15 m (situation a à c)]],1,3)="OUI","(Situation a à c) h≤ 15 m"&amp;CHAR(10),IF(MID(REFERENCEMENT_FACADE[[#This Row],[≤ 10 m (situation a à c)]],1,3)="OUI","(Situation a à c) h≤ 10 m"&amp;CHAR(10),IF(MID(REFERENCEMENT_FACADE[[#This Row],[≤ 9 m (situation a à c)]],1,3)="OUI","(Situation a à c) h≤ 9 m"&amp;CHAR(10),IF(MID(REFERENCEMENT_FACADE[[#This Row],[≤ 6 m (situation a à c)]],1,3)="OUI","(Situation a à c) h≤ 6 m"&amp;CHAR(10),"")))))))))),IF(MID(REFERENCEMENT_FACADE[[#This Row],[≤ 50 m (situation d)]],1,3)="OUI","(Situation d) h≤ 50 m",IF(MID(REFERENCEMENT_FACADE[[#This Row],[≤ 40 m (situation d)]],1,3)="OUI","(Situation d) h≤ 40 m",IF(MID(REFERENCEMENT_FACADE[[#This Row],[≤ 36 m (situation d)]],1,3)="OUI","(Situation d) h≤ 36 m",IF(MID(REFERENCEMENT_FACADE[[#This Row],[≤ 34 m (situation d)]],1,3)="OUI","(Situation d) h≤ 34 m",IF(MID(REFERENCEMENT_FACADE[[#This Row],[≤ 28 m (situation d)]],1,3)="OUI","(Situation d) h≤ 28 m",IF(MID(REFERENCEMENT_FACADE[[#This Row],[≤ 18 m (situation d)]],1,3)="OUI","(Situation d) h≤ 18 m",IF(MID(REFERENCEMENT_FACADE[[#This Row],[≤ 15 m (situation d)]],1,3)="OUI","(Situation d) h≤ 15 m",IF(MID(REFERENCEMENT_FACADE[[#This Row],[≤ 10 m (situation d)]],1,3)="OUI","(Situation d) h≤ 10 m",IF(MID(REFERENCEMENT_FACADE[[#This Row],[≤ 9 m (situation d)]],1,3)="OUI","(Situation d) h≤ 9 m",IF(MID(REFERENCEMENT_FACADE[[#This Row],[≤ 6 m (situation d)]],1,3)="OUI","(Situation d) h≤ 6 m",""))))))))))))</f>
        <v>(Situation a à c) h≤ 10 m
(Situation d) h≤ 6 m</v>
      </c>
      <c r="CM141" s="48" t="str">
        <f>IF(OR(RECH_HAUTEUR=FALSE,HAUT_VISEE="",SITUA_VISEE=""),REFERENCEMENT_FACADE[[#This Row],[Cas où rien n''est sélectionné en hauteur]],
IF((HAUT_VISEE&lt;=6),IF(OR(MID(SITUA_VISEE,1,1)="a",MID(SITUA_VISEE,1,1)="b",MID(SITUA_VISEE,1,1)="c"),REFERENCEMENT_FACADE[[#This Row],[≤ 6 m (a à c)]],REFERENCEMENT_FACADE[[#This Row],[≤ 6 m (d)]]),
IF(AND(6&lt;HAUT_VISEE,HAUT_VISEE&lt;=9),IF(OR(MID(SITUA_VISEE,1,1)="a",MID(SITUA_VISEE,1,1)="b",MID(SITUA_VISEE,1,1)="c"),REFERENCEMENT_FACADE[[#This Row],[≤ 9 m (a à c)]],REFERENCEMENT_FACADE[[#This Row],[≤ 9 m (d)]]),
IF(AND(9&lt;HAUT_VISEE,HAUT_VISEE&lt;=10),IF(OR(MID(SITUA_VISEE,1,1)="a",MID(SITUA_VISEE,1,1)="b",MID(SITUA_VISEE,1,1)="c"),REFERENCEMENT_FACADE[[#This Row],[≤ 10 m (a à c)]],REFERENCEMENT_FACADE[[#This Row],[≤ 10 m (d)]]),
IF(AND(10&lt;HAUT_VISEE,HAUT_VISEE&lt;=18),IF(OR(MID(SITUA_VISEE,1,1)="a",MID(SITUA_VISEE,1,1)="b",MID(SITUA_VISEE,1,1)="c"),REFERENCEMENT_FACADE[[#This Row],[≤ 18 m (a à c)]],REFERENCEMENT_FACADE[[#This Row],[≤ 18 m (d)]]),
IF(AND(18&lt;HAUT_VISEE,HAUT_VISEE&lt;=28),IF(OR(MID(SITUA_VISEE,1,1)="a",MID(SITUA_VISEE,1,1)="b",MID(SITUA_VISEE,1,1)="c"),REFERENCEMENT_FACADE[[#This Row],[≤ 28 m (a à c)]],REFERENCEMENT_FACADE[[#This Row],[≤ 28 m (d)]]),
IF(AND(28&lt;HAUT_VISEE,HAUT_VISEE&lt;=34),IF(OR(MID(SITUA_VISEE,1,1)="a",MID(SITUA_VISEE,1,1)="b",MID(SITUA_VISEE,1,1)="c"),REFERENCEMENT_FACADE[[#This Row],[≤ 34 m (a à c)]],REFERENCEMENT_FACADE[[#This Row],[≤ 34 m (d)]]),
IF(AND(34&lt;HAUT_VISEE,HAUT_VISEE&lt;=36),IF(OR(MID(SITUA_VISEE,1,1)="a",MID(SITUA_VISEE,1,1)="b",MID(SITUA_VISEE,1,1)="c"),REFERENCEMENT_FACADE[[#This Row],[≤ 36 m (a à c)]],REFERENCEMENT_FACADE[[#This Row],[≤ 36 m (d)]]),
IF(AND(36&lt;HAUT_VISEE,HAUT_VISEE&lt;=40),IF(OR(MID(SITUA_VISEE,1,1)="a",MID(SITUA_VISEE,1,1)="b",MID(SITUA_VISEE,1,1)="c"),REFERENCEMENT_FACADE[[#This Row],[≤ 40 m (a à c)]],REFERENCEMENT_FACADE[[#This Row],[≤ 40 m (d)]]),
IF(AND(40&lt;HAUT_VISEE,HAUT_VISEE&lt;=50),IF(OR(MID(SITUA_VISEE,1,1)="a",MID(SITUA_VISEE,1,1)="b",MID(SITUA_VISEE,1,1)="c"),REFERENCEMENT_FACADE[[#This Row],[≤ 50 m (a à c)]],REFERENCEMENT_FACADE[[#This Row],[≤ 50 m (d)]])))))))))))</f>
        <v>Nb : Le critère de recherche par hauteur n'étant pas coché ou les données (hauteur ou situation) n'étant pas saisies, l'utilisateur est alerté qu'il peut exister des limites de hauteurs et des dispositions particulières données dans le référentiel technique du procédé qui ne sont pas affichées. 
Le logiciel peut les faire apparaitre, pour ce faire : 
 - la case de recherche en fonction de la hauteur doit être cochée ;
 - les données de hauteur ET de situation du bâtiment doivent être saisies.</v>
      </c>
      <c r="CN141" s="117">
        <f ca="1">REFERENCEMENT_FACADE[[#This Row],[VALIDITE]]</f>
        <v>1</v>
      </c>
      <c r="CO141" s="48">
        <f>IF(RECH_SUPPORT=TRUE,IF(MID(REFERENCEMENT_FACADE[[#This Row],[Colonne support visé]],1,3)="OUI",1,IF(OR(MID(REFERENCEMENT_FACADE[[#This Row],[Colonne support visé]],1,3)="non",MID(REFERENCEMENT_FACADE[[#This Row],[Colonne support visé]],1,2)="SO"),0,0)),1)</f>
        <v>1</v>
      </c>
      <c r="CP141" s="48">
        <f>IF(RECH_HAUTEUR=FALSE,1,IF(AND(MID(REFERENCEMENT_FACADE[[#This Row],[Colonne situation visé]],1,3)="oui",HAUT_VISEE&lt;=REFERENCEMENT_FACADE[[#This Row],[LIMITATION DE HAUTEUR DE FACADE]],HAUT_VISEE&lt;&gt;"",SITUA_VISEE&lt;&gt;""),1,IF(MID(REFERENCEMENT_FACADE[[#This Row],[Colonne situation visé]],1,3)="non",0,"ERREUR")))</f>
        <v>1</v>
      </c>
      <c r="CQ141" s="48">
        <f>IF(RECH_CATEGORIE=FALSE,1,IF(REFERENCEMENT_FACADE[[#This Row],[Colonne catégorie visée]]="ERREUR",0,IF(AND(RECH_CATEGORIE=TRUE,MATCH(VALUE(LEFT(REFERENCEMENT_FACADE[[#This Row],[Colonne zone visée]],1)),LISTE_ZONE_SISMIQUE,0)&gt;=MATCH(ZONE_SIS_VISEE,LISTE_ZONE_SISMIQUE,0),MATCH(REFERENCEMENT_FACADE[[#This Row],[Colonne catégorie visée]],LISTE_CATEGORIE_BATIMENT,0)&gt;=MATCH(CATEG_VISEE,LISTE_CATEGORIE_BATIMENT,0)),1,0)))</f>
        <v>1</v>
      </c>
      <c r="CR141" s="48">
        <f ca="1">IF(REFERENCEMENT_FACADE[[#This Row],[Eligibilité procédé]]&lt;&gt;0,COUNTIF(REFERENCEMENT_FACADE[Eligibilité procédé],"&lt;="&amp;REFERENCEMENT_FACADE[[#This Row],[Eligibilité procédé]])-COUNTIF(REFERENCEMENT_FACADE[Eligibilité procédé],"=0"),ROWS(REFERENCEMENT_FACADE[Ordre]))</f>
        <v>117</v>
      </c>
      <c r="CS141" s="48">
        <f ca="1">IF(COUNTIF((REFERENCEMENT_FACADE[[#This Row],[Validité]:[zone de simicité]]),"&lt;&gt;"&amp;"")=SUM(REFERENCEMENT_FACADE[[#This Row],[Validité]:[zone de simicité]]),ROW(REFERENCEMENT_FACADE[[#This Row],[zone de simicité]]),"")</f>
        <v>141</v>
      </c>
      <c r="CT141" s="48" t="str">
        <f>CONCATENATE(REFERENCEMENT_FACADE[[#This Row],[TYPE DE DOCUMENT DE REFERENCE]]," ",REFERENCEMENT_FACADE[[#This Row],[REF]]," du procédé ",REFERENCEMENT_FACADE[[#This Row],[NOM COMMERCIAL DU PROCEDE]]," : vise la pose sur : ",IF(MID(REFERENCEMENT_FACADE[[#This Row],[COB (NF DTU 31.2)]],1,3)="OUI","COB (NF DTU 31.2) ; ",""),IF(MID(REFERENCEMENT_FACADE[[#This Row],[CLT (Sous AT/DTA)]],1,3)="OUI","CLT (Sous AT/DTA)) ; ",""),IF(MID(REFERENCEMENT_FACADE[[#This Row],[FOB (NF DTU 31.4)]],1,3)="OUI","FOB (NF DTU 31.4) ; ",""),IF(MID(REFERENCEMENT_FACADE[[#This Row],[FOB (Sous AT/DTA/ATEx)]],1,3)="OUI","FOB (Sous AT/DTA/ATEx) ; ",""),"pour une hauteur max de ",REFERENCEMENT_FACADE[[#This Row],[LIMITATION DE HAUTEUR DE FACADE]],"m")</f>
        <v>Avis technique 2.1/15-1667_V3 du procédé LITE POINT  : vise la pose sur : COB (NF DTU 31.2) ; CLT (Sous AT/DTA)) ; pour une hauteur max de 10m</v>
      </c>
    </row>
    <row r="142" spans="1:98" s="5" customFormat="1" ht="216" x14ac:dyDescent="0.3">
      <c r="A142" s="121">
        <v>45085</v>
      </c>
      <c r="B142" s="43" t="s">
        <v>114</v>
      </c>
      <c r="C142" s="191" t="s">
        <v>1572</v>
      </c>
      <c r="D142" s="43" t="s">
        <v>1670</v>
      </c>
      <c r="E142" s="43"/>
      <c r="F142" s="142" t="s">
        <v>1501</v>
      </c>
      <c r="G142" s="143" t="s">
        <v>83</v>
      </c>
      <c r="H142" s="52" t="s">
        <v>9</v>
      </c>
      <c r="I142" s="53" t="s">
        <v>9</v>
      </c>
      <c r="J142" s="39" t="s">
        <v>10</v>
      </c>
      <c r="K142" s="39" t="s">
        <v>10</v>
      </c>
      <c r="L142" s="68" t="str">
        <f>IF(REFERENCEMENT_FACADE[[#This Row],[Charpente bois (NF DTU 31.1)]]="OUI","SO",IF(OR(REFERENCEMENT_FACADE[[#This Row],[FOB (Sous AT/DTA/ATEx)]]="OUI",REFERENCEMENT_FACADE[[#This Row],[FOB (NF DTU 31.4)]]="OUI"),"OUI","SO"))</f>
        <v>SO</v>
      </c>
      <c r="M142" s="54" t="s">
        <v>10</v>
      </c>
      <c r="N142" s="42" t="s">
        <v>357</v>
      </c>
      <c r="O142" s="43" t="s">
        <v>357</v>
      </c>
      <c r="P142" s="43" t="s">
        <v>357</v>
      </c>
      <c r="Q142" s="43" t="s">
        <v>10</v>
      </c>
      <c r="R142" s="43" t="s">
        <v>10</v>
      </c>
      <c r="S142" s="43" t="s">
        <v>10</v>
      </c>
      <c r="T142" s="43" t="s">
        <v>10</v>
      </c>
      <c r="U142" s="43" t="s">
        <v>10</v>
      </c>
      <c r="V142" s="43" t="s">
        <v>10</v>
      </c>
      <c r="W142" s="44" t="s">
        <v>10</v>
      </c>
      <c r="X142" s="45" t="s">
        <v>357</v>
      </c>
      <c r="Y142" s="43" t="s">
        <v>357</v>
      </c>
      <c r="Z142" s="43" t="s">
        <v>357</v>
      </c>
      <c r="AA142" s="43" t="s">
        <v>10</v>
      </c>
      <c r="AB142" s="43" t="s">
        <v>10</v>
      </c>
      <c r="AC142" s="43" t="s">
        <v>10</v>
      </c>
      <c r="AD142" s="43" t="s">
        <v>10</v>
      </c>
      <c r="AE142" s="43" t="s">
        <v>10</v>
      </c>
      <c r="AF142" s="43" t="s">
        <v>10</v>
      </c>
      <c r="AG142" s="44" t="s">
        <v>10</v>
      </c>
      <c r="AH142" s="163" t="s">
        <v>1188</v>
      </c>
      <c r="AI142" s="164"/>
      <c r="AJ142" s="120" t="s">
        <v>1741</v>
      </c>
      <c r="AK142" s="120" t="s">
        <v>1741</v>
      </c>
      <c r="AL142" s="120" t="s">
        <v>1741</v>
      </c>
      <c r="AM142" s="83"/>
      <c r="AN142" s="83"/>
      <c r="AO142" s="83"/>
      <c r="AP142" s="83"/>
      <c r="AQ142" s="83"/>
      <c r="AR142" s="83"/>
      <c r="AS142" s="83"/>
      <c r="AT142" s="120" t="s">
        <v>1741</v>
      </c>
      <c r="AU142" s="120" t="s">
        <v>1741</v>
      </c>
      <c r="AV142" s="120" t="s">
        <v>1741</v>
      </c>
      <c r="AW142" s="83"/>
      <c r="AX142" s="83"/>
      <c r="AY142" s="83"/>
      <c r="AZ142" s="83"/>
      <c r="BA142" s="83"/>
      <c r="BB142" s="83"/>
      <c r="BC142" s="83"/>
      <c r="BD142" s="84" t="s">
        <v>1408</v>
      </c>
      <c r="BE142" s="42">
        <v>4</v>
      </c>
      <c r="BF142" s="43">
        <v>2</v>
      </c>
      <c r="BG142" s="43">
        <v>1</v>
      </c>
      <c r="BH142" s="43">
        <v>1</v>
      </c>
      <c r="BI142" s="84" t="s">
        <v>1226</v>
      </c>
      <c r="BJ142" s="40" t="s">
        <v>1394</v>
      </c>
      <c r="BK142" s="158"/>
      <c r="BL142" s="42">
        <v>0</v>
      </c>
      <c r="BM142" s="79" t="s">
        <v>1192</v>
      </c>
      <c r="BN142" s="79" t="s">
        <v>944</v>
      </c>
      <c r="BO142" s="81" t="s">
        <v>1193</v>
      </c>
      <c r="BP142" s="239" t="s">
        <v>83</v>
      </c>
      <c r="BQ142" s="240">
        <v>40909</v>
      </c>
      <c r="BR142" s="239" t="s">
        <v>83</v>
      </c>
      <c r="BS142" s="123">
        <f ca="1">+(REFERENCEMENT_FACADE[[#This Row],[AVIS LIMITE AU / VALIDITE]]&gt;=TODAY())*1</f>
        <v>1</v>
      </c>
      <c r="BT142" s="43" t="s">
        <v>9</v>
      </c>
      <c r="BU142" s="43" t="str">
        <f ca="1">IF(REFERENCEMENT_FACADE[[#This Row],[ -&gt; AT/DTA : Sur liste verte C2p (OUI/NON)
-&gt; ATex (Avis favorable / Avis défavorable)
-&gt; Autre : SO]]&lt;&gt;"",IF(AND(OR(REFERENCEMENT_FACADE[[#This Row],[ -&gt; AT/DTA : Sur liste verte C2p (OUI/NON)
-&gt; ATex (Avis favorable / Avis défavorable)
-&gt; Autre : SO]]="OUI",REFERENCEMENT_FACADE[[#This Row],[ -&gt; AT/DTA : Sur liste verte C2p (OUI/NON)
-&gt; ATex (Avis favorable / Avis défavorable)
-&gt; Autre : SO]]="FAVORABLE",REFERENCEMENT_FACADE[[#This Row],[ -&gt; AT/DTA : Sur liste verte C2p (OUI/NON)
-&gt; ATex (Avis favorable / Avis défavorable)
-&gt; Autre : SO]]="SO
(DTU)",REFERENCEMENT_FACADE[[#This Row],[ -&gt; AT/DTA : Sur liste verte C2p (OUI/NON)
-&gt; ATex (Avis favorable / Avis défavorable)
-&gt; Autre : SO]]="SO 
(RECO -RAGE)",REFERENCEMENT_FACADE[[#This Row],[ -&gt; AT/DTA : Sur liste verte C2p (OUI/NON)
-&gt; ATex (Avis favorable / Avis défavorable)
-&gt; Autre : SO]]="OUI AVEC UN SUIVI DU RETOUR D'EXPERIENCE",
REFERENCEMENT_FACADE[[#This Row],[ -&gt; AT/DTA : Sur liste verte C2p (OUI/NON)
-&gt; ATex (Avis favorable / Avis défavorable)
-&gt; Autre : SO]]="SO 
(RP)"),REFERENCEMENT_FACADE[[#This Row],[VALIDITE]]=1),"TC",IF(REFERENCEMENT_FACADE[[#This Row],[VALIDITE]]=0,"TNC"&amp;CHAR(10)&amp;"(L'évaluation technique n'est plus valide)",IF(REFERENCEMENT_FACADE[[#This Row],[TYPE DE DOCUMENT DE REFERENCE]]="Appréciation Technique de Transition","TNC"&amp;CHAR(10)&amp;"(Les Appréciations Techniques de Transition ne sont pas reconnues en technique courante)",IF(REFERENCEMENT_FACADE[[#This Row],[ -&gt; AT/DTA : Sur liste verte C2p (OUI/NON)
-&gt; ATex (Avis favorable / Avis défavorable)
-&gt; Autre : SO]]="NON (EVALUATION RECENTE)","TNC"&amp;CHAR(10)&amp;"(Non sur liste verte de la C2p à date de référencement / EVALUATION RECENTE)","TNC"&amp;CHAR(10)&amp;"(N'est pas sur liste verte de la C2p à date du référencement)")))))</f>
        <v>TC</v>
      </c>
      <c r="BV142" s="144" t="s">
        <v>819</v>
      </c>
      <c r="BW142" s="42"/>
      <c r="BX142" s="43"/>
      <c r="BY142" s="44"/>
      <c r="BZ142" s="57"/>
      <c r="CA142" s="134" t="s">
        <v>1230</v>
      </c>
      <c r="CB142" s="134"/>
      <c r="CC142" s="48"/>
      <c r="CD142" s="48"/>
      <c r="CE142" s="48" t="str">
        <f>CONCATENATE(IF(REFERENCEMENT_FACADE[[#This Row],[Ancienne version]]=""," ",CONCATENATE(IF(OR(REFERENCEMENT_FACADE[[#This Row],[TYPE DE DOCUMENT DE REFERENCE]]="Avis Technique",REFERENCEMENT_FACADE[[#This Row],[TYPE DE DOCUMENT DE REFERENCE]]="ATEx"),"L'","Le "),REFERENCEMENT_FACADE[[#This Row],[TYPE DE DOCUMENT DE REFERENCE]]," n°",REFERENCEMENT_FACADE[[#This Row],[REF]]," annule et remplace ",IF(OR(REFERENCEMENT_FACADE[[#This Row],[TYPE DE DOCUMENT DE REFERENCE]]="Avis Technique",REFERENCEMENT_FACADE[[#This Row],[TYPE DE DOCUMENT DE REFERENCE]]="ATEx"),"l' ","le "),REFERENCEMENT_FACADE[[#This Row],[TYPE DE DOCUMENT DE REFERENCE]]," n° ",REFERENCEMENT_FACADE[[#This Row],[Ancienne version]])),
IF(AND(REFERENCEMENT_FACADE[[#This Row],[Ancienne version]]&lt;&gt;"",REFERENCEMENT_FACADE[[#This Row],[ -&gt; AT/DTA : Sur liste verte C2p (OUI/NON)
-&gt; ATex (Avis favorable / Avis défavorable)
-&gt; Autre : SO]]="OUI"),CHAR(10),""),
IF(REFERENCEMENT_FACADE[[#This Row],[ -&gt; AT/DTA : Sur liste verte C2p (OUI/NON)
-&gt; ATex (Avis favorable / Avis défavorable)
-&gt; Autre : SO]]="OUI","Sur liste verte de la C2p à la date du référencement",""))</f>
        <v xml:space="preserve"> Sur liste verte de la C2p à la date du référencement</v>
      </c>
      <c r="CF142" s="48" t="str">
        <f>IF((SUPP_VISE=LISTES!$Q$2),REFERENCEMENT_FACADE[[#This Row],[Charpente bois (NF DTU 31.1)]],
IF((SUPP_VISE=LISTES!$Q$3),REFERENCEMENT_FACADE[[#This Row],[COB (NF DTU 31.2)]],
IF((SUPP_VISE=LISTES!$Q$4),REFERENCEMENT_FACADE[[#This Row],[FOB (NF DTU 31.4)]],
IF((SUPP_VISE=LISTES!$Q$5),REFERENCEMENT_FACADE[[#This Row],[FOB (Sous AT/DTA/ATEx)]],
IF((SUPP_VISE=LISTES!$Q$6),REFERENCEMENT_FACADE[[#This Row],[FOB (NF DTU 31.4 et/ou Sous AT/DTA/Atex)]],
IF((SUPP_VISE=LISTES!$Q$7),REFERENCEMENT_FACADE[[#This Row],[CLT (Sous AT/DTA)]],"ERREUR"))))))</f>
        <v>ERREUR</v>
      </c>
      <c r="CG142" s="48" t="str">
        <f>IF((HAUT_VISEE&lt;=6),IF(OR(MID(SITUA_VISEE,1,1)="a",MID(SITUA_VISEE,1,1)="b",MID(SITUA_VISEE,1,1)="c"),REFERENCEMENT_FACADE[[#This Row],[≤ 6 m (situation a à c)]],REFERENCEMENT_FACADE[[#This Row],[≤ 6 m (situation d)]]),
IF(AND(6&lt;HAUT_VISEE,HAUT_VISEE&lt;=9),IF(OR(MID(SITUA_VISEE,1,1)="a",MID(SITUA_VISEE,1,1)="b",MID(SITUA_VISEE,1,1)="c"),REFERENCEMENT_FACADE[[#This Row],[≤ 9 m (situation a à c)]],REFERENCEMENT_FACADE[[#This Row],[≤ 9 m (situation d)]]),
IF(AND(9&lt;HAUT_VISEE,HAUT_VISEE&lt;=10),IF(OR(MID(SITUA_VISEE,1,1)="a",MID(SITUA_VISEE,1,1)="b",MID(SITUA_VISEE,1,1)="c"),REFERENCEMENT_FACADE[[#This Row],[≤ 10 m (situation a à c)]],REFERENCEMENT_FACADE[[#This Row],[≤ 10 m (situation d)]]),
IF(AND(10&lt;HAUT_VISEE,HAUT_VISEE&lt;=18),IF(OR(MID(SITUA_VISEE,1,1)="a",MID(SITUA_VISEE,1,1)="b",MID(SITUA_VISEE,1,1)="c"),REFERENCEMENT_FACADE[[#This Row],[≤ 15 m (situation a à c)]],REFERENCEMENT_FACADE[[#This Row],[≤ 15 m (situation d)]]),
IF(AND(10&lt;HAUT_VISEE,HAUT_VISEE&lt;=18),IF(OR(MID(SITUA_VISEE,1,1)="a",MID(SITUA_VISEE,1,1)="b",MID(SITUA_VISEE,1,1)="c"),REFERENCEMENT_FACADE[[#This Row],[≤ 18 m (situation a à c)]],REFERENCEMENT_FACADE[[#This Row],[≤ 18 m (situation d)]]),
IF(AND(18&lt;HAUT_VISEE,HAUT_VISEE&lt;=28),IF(OR(MID(SITUA_VISEE,1,1)="a",MID(SITUA_VISEE,1,1)="b",MID(SITUA_VISEE,1,1)="c"),REFERENCEMENT_FACADE[[#This Row],[≤ 28 m (situation a à c)]],REFERENCEMENT_FACADE[[#This Row],[≤ 28 m (situation d)]]),
IF(AND(28&lt;HAUT_VISEE,HAUT_VISEE&lt;=34),IF(OR(MID(SITUA_VISEE,1,1)="a",MID(SITUA_VISEE,1,1)="b",MID(SITUA_VISEE,1,1)="c"),REFERENCEMENT_FACADE[[#This Row],[≤ 34 m (situation a à c)]],REFERENCEMENT_FACADE[[#This Row],[≤ 34 m (situation d)]]),
IF(AND(34&lt;HAUT_VISEE,HAUT_VISEE&lt;=36),IF(OR(MID(SITUA_VISEE,1,1)="a",MID(SITUA_VISEE,1,1)="b",MID(SITUA_VISEE,1,1)="c"),REFERENCEMENT_FACADE[[#This Row],[≤ 36 m (situation a à c)]],REFERENCEMENT_FACADE[[#This Row],[≤ 36 m (situation d)]]),
IF(AND(36&lt;HAUT_VISEE,HAUT_VISEE&lt;=40),IF(OR(MID(SITUA_VISEE,1,1)="a",MID(SITUA_VISEE,1,1)="b",MID(SITUA_VISEE,1,1)="c"),REFERENCEMENT_FACADE[[#This Row],[≤ 40 m (situation a à c)]],REFERENCEMENT_FACADE[[#This Row],[≤ 40 m (situation d)]]),
IF(AND(40&lt;HAUT_VISEE,HAUT_VISEE&lt;=50),IF(OR(MID(SITUA_VISEE,1,1)="a",MID(SITUA_VISEE,1,1)="b",MID(SITUA_VISEE,1,1)="c"),REFERENCEMENT_FACADE[[#This Row],[≤ 50 m (situation a à c)]],REFERENCEMENT_FACADE[[#This Row],[≤ 50 m (situation d)]]),"ERREUR"))))))))))</f>
        <v>OUI*</v>
      </c>
      <c r="CH142" s="48">
        <f>IF(MID(SITUA_VISEE,1,1)="d",
IF(MID(REFERENCEMENT_FACADE[[#This Row],[≤ 50 m (situation d)]],1,3)="OUI",50,IF(MID(REFERENCEMENT_FACADE[[#This Row],[≤ 40 m (situation d)]],1,3)="OUI",40,IF(MID(REFERENCEMENT_FACADE[[#This Row],[≤ 36 m (situation d)]],1,3)="OUI",36,IF(MID(REFERENCEMENT_FACADE[[#This Row],[≤ 34 m (situation d)]],1,3)="OUI",34,IF(MID(REFERENCEMENT_FACADE[[#This Row],[≤ 28 m (situation d)]],1,3)="OUI",28,IF(MID(REFERENCEMENT_FACADE[[#This Row],[≤ 18 m (situation d)]],1,3)="OUI",18,IF(MID(REFERENCEMENT_FACADE[[#This Row],[≤ 15 m (situation d)]],1,3)="OUI",15,IF(MID(REFERENCEMENT_FACADE[[#This Row],[≤ 10 m (situation d)]],1,3)="OUI",10,IF(MID(REFERENCEMENT_FACADE[[#This Row],[≤ 9 m (situation d)]],1,3)="OUI",9,IF(MID(REFERENCEMENT_FACADE[[#This Row],[≤ 6 m (situation d)]],1,3)="OUI",6,"")))))))))),
IF(MID(REFERENCEMENT_FACADE[[#This Row],[≤ 50 m (situation a à c)]],1,3)="OUI",50,IF(MID(REFERENCEMENT_FACADE[[#This Row],[≤ 40 m (situation a à c)]],1,3)="OUI",40,IF(MID(REFERENCEMENT_FACADE[[#This Row],[≤ 36 m (situation a à c)]],1,3)="OUI",36,IF(MID(REFERENCEMENT_FACADE[[#This Row],[≤ 34 m (situation a à c)]],1,3)="OUI",34,IF(MID(REFERENCEMENT_FACADE[[#This Row],[≤ 28 m (situation a à c)]],1,3)="OUI",28,IF(MID(REFERENCEMENT_FACADE[[#This Row],[≤ 18 m (situation a à c)]],1,3)="OUI",18,IF(MID(REFERENCEMENT_FACADE[[#This Row],[≤ 15 m (situation a à c)]],1,3)="OUI",15,IF(MID(REFERENCEMENT_FACADE[[#This Row],[≤ 10 m (situation a à c)]],1,3)="OUI",10,IF(MID(REFERENCEMENT_FACADE[[#This Row],[≤ 9 m (situation a à c)]],1,3)="OUI",9,IF(MID(REFERENCEMENT_FACADE[[#This Row],[≤ 6 m (situation a à c)]],1,3)="OUI",6,"")))))))))))</f>
        <v>10</v>
      </c>
      <c r="CI142" s="48" t="str">
        <f>IF(RECH_CATEGORIE=TRUE,IF((CATEG_VISEE=LISTES!$O$2),REFERENCEMENT_FACADE[[#This Row],[I]],
IF((CATEG_VISEE=LISTES!$O$3),REFERENCEMENT_FACADE[[#This Row],[II]],
IF((CATEG_VISEE=LISTES!$O$4),REFERENCEMENT_FACADE[[#This Row],[III]],
IF((CATEG_VISEE=LISTES!$O$5),REFERENCEMENT_FACADE[[#This Row],[IV]],"ERREUR")))),
REFERENCEMENT_FACADE[[#This Row],[I]]&amp;CHAR(10)&amp;REFERENCEMENT_FACADE[[#This Row],[II]]&amp;CHAR(10)&amp;REFERENCEMENT_FACADE[[#This Row],[III]]&amp;CHAR(10)&amp;REFERENCEMENT_FACADE[[#This Row],[IV]])</f>
        <v>4
2
1
1</v>
      </c>
      <c r="CJ142" s="48" t="str">
        <f>IF(RECH_CATEGORIE=TRUE,IF(OR(REFERENCEMENT_FACADE[[#This Row],[I]]="NC",REFERENCEMENT_FACADE[[#This Row],[II]]="NC",REFERENCEMENT_FACADE[[#This Row],[III]]="NC",REFERENCEMENT_FACADE[[#This Row],[IV]]="NC"),"ERREUR",IF(MID(ZONE_SIS_VISEE,1,1)&lt;=MID(REFERENCEMENT_FACADE[[#This Row],[IV]],1,1),REFERENCEMENT_FACADE[[#Headers],[IV]],IF(MID(ZONE_SIS_VISEE,1,1)&lt;=MID(REFERENCEMENT_FACADE[[#This Row],[III]],1,1),REFERENCEMENT_FACADE[[#Headers],[III]],IF(MID(ZONE_SIS_VISEE,1,1)&lt;=MID(REFERENCEMENT_FACADE[[#This Row],[II]],1,1),REFERENCEMENT_FACADE[[#Headers],[II]],IF(MID(ZONE_SIS_VISEE,1,1)&lt;=MID(REFERENCEMENT_FACADE[[#This Row],[I]],1,1),REFERENCEMENT_FACADE[[#Headers],[I]],""))))),
REFERENCEMENT_FACADE[[#Headers],[I]]&amp;CHAR(10)&amp;REFERENCEMENT_FACADE[[#Headers],[II]]&amp;CHAR(10)&amp;REFERENCEMENT_FACADE[[#Headers],[III]]&amp;CHAR(10)&amp;REFERENCEMENT_FACADE[[#Headers],[IV]])</f>
        <v>I
II
III
IV</v>
      </c>
      <c r="CK142" s="48" t="str">
        <f>CONCATENATE(IF(MID(REFERENCEMENT_FACADE[[#This Row],[Charpente bois (NF DTU 31.1)]],1,3)="oui",LISTES!$Q$2,""),IF(AND(MID(REFERENCEMENT_FACADE[[#This Row],[COB (NF DTU 31.2)]],1,3)="oui",MID(REFERENCEMENT_FACADE[[#This Row],[Charpente bois (NF DTU 31.1)]],1,3)="oui")," / ",""),IF(MID(REFERENCEMENT_FACADE[[#This Row],[COB (NF DTU 31.2)]],1,3)="oui",LISTES!$Q$3,""),IF(OR(AND(MID(REFERENCEMENT_FACADE[[#This Row],[COB (NF DTU 31.2)]],1,3)="oui",MID(REFERENCEMENT_FACADE[[#This Row],[FOB (NF DTU 31.4)]],1,3)="oui"),AND(MID(REFERENCEMENT_FACADE[[#This Row],[COB (NF DTU 31.2)]],1,3)="oui",MID(REFERENCEMENT_FACADE[[#This Row],[CLT (Sous AT/DTA)]],1,3)="oui"))," / ",""),IF(MID(REFERENCEMENT_FACADE[[#This Row],[FOB (NF DTU 31.4)]],1,3)="oui",LISTES!$Q$4,""),IF(AND(MID(REFERENCEMENT_FACADE[[#This Row],[CLT (Sous AT/DTA)]],1,3)="oui",MID(REFERENCEMENT_FACADE[[#This Row],[FOB (NF DTU 31.4)]],1,3)="oui")," / ",""),IF(MID(REFERENCEMENT_FACADE[[#This Row],[CLT (Sous AT/DTA)]],1,3)="oui",LISTES!$Q$7,IF(MID(REFERENCEMENT_FACADE[[#This Row],[FOB (Sous AT/DTA/ATEx)]],1,3)="oui",LISTES!$Q$5,"")))</f>
        <v>Charpente bois (NF DTU 31.1) / COB (NF DTU 31.2)</v>
      </c>
      <c r="CL142" s="48" t="str">
        <f>IF(AND(RECH_HAUTEUR=TRUE,HAUT_VISEE&lt;&gt;"",SITUA_VISEE&lt;&gt;""),IF(MID(SITUA_VISEE,1,1)="d",
IF(MID(REFERENCEMENT_FACADE[[#This Row],[≤ 50 m (situation d)]],1,3)="OUI","≤ 50 m",IF(MID(REFERENCEMENT_FACADE[[#This Row],[≤ 40 m (situation d)]],1,3)="OUI","≤ 40 m",IF(MID(REFERENCEMENT_FACADE[[#This Row],[≤ 36 m (situation d)]],1,3)="OUI","≤ 36 m",IF(MID(REFERENCEMENT_FACADE[[#This Row],[≤ 34 m (situation d)]],1,3)="OUI","≤ 34 m",IF(MID(REFERENCEMENT_FACADE[[#This Row],[≤ 28 m (situation d)]],1,3)="OUI","≤ 28 m",IF(MID(REFERENCEMENT_FACADE[[#This Row],[≤ 18 m (situation d)]],1,3)="OUI","≤ 18 m",IF(MID(REFERENCEMENT_FACADE[[#This Row],[≤ 15 m (situation d)]],1,3)="OUI","≤ 15 m",IF(MID(REFERENCEMENT_FACADE[[#This Row],[≤ 10 m (situation d)]],1,3)="OUI","≤ 10 m",IF(MID(REFERENCEMENT_FACADE[[#This Row],[≤ 9 m (situation d)]],1,3)="OUI","≤ 9 m",IF(MID(REFERENCEMENT_FACADE[[#This Row],[≤ 6 m (situation d)]],1,3)="OUI","≤ 6 m","")))))))))),
IF(MID(REFERENCEMENT_FACADE[[#This Row],[≤ 50 m (situation a à c)]],1,3)="OUI","≤ 50 m",IF(MID(REFERENCEMENT_FACADE[[#This Row],[≤ 40 m (situation a à c)]],1,3)="OUI","≤ 40 m",IF(MID(REFERENCEMENT_FACADE[[#This Row],[≤ 36 m (situation a à c)]],1,3)="OUI","≤ 36 m",IF(MID(REFERENCEMENT_FACADE[[#This Row],[≤ 34 m (situation a à c)]],1,3)="OUI","≤ 34 m",IF(MID(REFERENCEMENT_FACADE[[#This Row],[≤ 28 m (situation a à c)]],1,3)="OUI","≤ 28 m",IF(MID(REFERENCEMENT_FACADE[[#This Row],[≤ 18 m (situation a à c)]],1,3)="OUI","≤ 18 m",IF(MID(REFERENCEMENT_FACADE[[#This Row],[≤ 15 m (situation a à c)]],1,3)="OUI","≤ 15 m",IF(MID(REFERENCEMENT_FACADE[[#This Row],[≤ 10 m (situation a à c)]],1,3)="OUI","≤ 10 m",IF(MID(REFERENCEMENT_FACADE[[#This Row],[≤ 9 m (situation a à c)]],1,3)="OUI","≤ 9 m",IF(MID(REFERENCEMENT_FACADE[[#This Row],[≤ 6 m (situation a à c)]],1,3)="OUI","≤ 6 m",""))))))))))),
CONCATENATE(IF(MID(REFERENCEMENT_FACADE[[#This Row],[≤ 50 m (situation a à c)]],1,3)="OUI","(Situation a à c) h≤ 50 m"&amp;CHAR(10),IF(MID(REFERENCEMENT_FACADE[[#This Row],[≤ 40 m (situation a à c)]],1,3)="OUI","(Situation a à c) h≤ 40 m"&amp;CHAR(10),IF(MID(REFERENCEMENT_FACADE[[#This Row],[≤ 36 m (situation a à c)]],1,3)="OUI","(Situation a à c) h≤ 36 m"&amp;CHAR(10),IF(MID(REFERENCEMENT_FACADE[[#This Row],[≤ 34 m (situation a à c)]],1,3)="OUI","(Situation a à c) h≤ 34 m"&amp;CHAR(10),IF(MID(REFERENCEMENT_FACADE[[#This Row],[≤ 28 m (situation a à c)]],1,3)="OUI","(Situation a à c) h≤ 28 m"&amp;CHAR(10),IF(MID(REFERENCEMENT_FACADE[[#This Row],[≤ 18 m (situation a à c)]],1,3)="OUI","(Situation a à c) h≤ 18 m"&amp;CHAR(10),IF(MID(REFERENCEMENT_FACADE[[#This Row],[≤ 15 m (situation a à c)]],1,3)="OUI","(Situation a à c) h≤ 15 m"&amp;CHAR(10),IF(MID(REFERENCEMENT_FACADE[[#This Row],[≤ 10 m (situation a à c)]],1,3)="OUI","(Situation a à c) h≤ 10 m"&amp;CHAR(10),IF(MID(REFERENCEMENT_FACADE[[#This Row],[≤ 9 m (situation a à c)]],1,3)="OUI","(Situation a à c) h≤ 9 m"&amp;CHAR(10),IF(MID(REFERENCEMENT_FACADE[[#This Row],[≤ 6 m (situation a à c)]],1,3)="OUI","(Situation a à c) h≤ 6 m"&amp;CHAR(10),"")))))))))),IF(MID(REFERENCEMENT_FACADE[[#This Row],[≤ 50 m (situation d)]],1,3)="OUI","(Situation d) h≤ 50 m",IF(MID(REFERENCEMENT_FACADE[[#This Row],[≤ 40 m (situation d)]],1,3)="OUI","(Situation d) h≤ 40 m",IF(MID(REFERENCEMENT_FACADE[[#This Row],[≤ 36 m (situation d)]],1,3)="OUI","(Situation d) h≤ 36 m",IF(MID(REFERENCEMENT_FACADE[[#This Row],[≤ 34 m (situation d)]],1,3)="OUI","(Situation d) h≤ 34 m",IF(MID(REFERENCEMENT_FACADE[[#This Row],[≤ 28 m (situation d)]],1,3)="OUI","(Situation d) h≤ 28 m",IF(MID(REFERENCEMENT_FACADE[[#This Row],[≤ 18 m (situation d)]],1,3)="OUI","(Situation d) h≤ 18 m",IF(MID(REFERENCEMENT_FACADE[[#This Row],[≤ 15 m (situation d)]],1,3)="OUI","(Situation d) h≤ 15 m",IF(MID(REFERENCEMENT_FACADE[[#This Row],[≤ 10 m (situation d)]],1,3)="OUI","(Situation d) h≤ 10 m",IF(MID(REFERENCEMENT_FACADE[[#This Row],[≤ 9 m (situation d)]],1,3)="OUI","(Situation d) h≤ 9 m",IF(MID(REFERENCEMENT_FACADE[[#This Row],[≤ 6 m (situation d)]],1,3)="OUI","(Situation d) h≤ 6 m",""))))))))))))</f>
        <v>(Situation a à c) h≤ 10 m
(Situation d) h≤ 10 m</v>
      </c>
      <c r="CM142" s="48" t="str">
        <f>IF(OR(RECH_HAUTEUR=FALSE,HAUT_VISEE="",SITUA_VISEE=""),REFERENCEMENT_FACADE[[#This Row],[Cas où rien n''est sélectionné en hauteur]],
IF((HAUT_VISEE&lt;=6),IF(OR(MID(SITUA_VISEE,1,1)="a",MID(SITUA_VISEE,1,1)="b",MID(SITUA_VISEE,1,1)="c"),REFERENCEMENT_FACADE[[#This Row],[≤ 6 m (a à c)]],REFERENCEMENT_FACADE[[#This Row],[≤ 6 m (d)]]),
IF(AND(6&lt;HAUT_VISEE,HAUT_VISEE&lt;=9),IF(OR(MID(SITUA_VISEE,1,1)="a",MID(SITUA_VISEE,1,1)="b",MID(SITUA_VISEE,1,1)="c"),REFERENCEMENT_FACADE[[#This Row],[≤ 9 m (a à c)]],REFERENCEMENT_FACADE[[#This Row],[≤ 9 m (d)]]),
IF(AND(9&lt;HAUT_VISEE,HAUT_VISEE&lt;=10),IF(OR(MID(SITUA_VISEE,1,1)="a",MID(SITUA_VISEE,1,1)="b",MID(SITUA_VISEE,1,1)="c"),REFERENCEMENT_FACADE[[#This Row],[≤ 10 m (a à c)]],REFERENCEMENT_FACADE[[#This Row],[≤ 10 m (d)]]),
IF(AND(10&lt;HAUT_VISEE,HAUT_VISEE&lt;=18),IF(OR(MID(SITUA_VISEE,1,1)="a",MID(SITUA_VISEE,1,1)="b",MID(SITUA_VISEE,1,1)="c"),REFERENCEMENT_FACADE[[#This Row],[≤ 18 m (a à c)]],REFERENCEMENT_FACADE[[#This Row],[≤ 18 m (d)]]),
IF(AND(18&lt;HAUT_VISEE,HAUT_VISEE&lt;=28),IF(OR(MID(SITUA_VISEE,1,1)="a",MID(SITUA_VISEE,1,1)="b",MID(SITUA_VISEE,1,1)="c"),REFERENCEMENT_FACADE[[#This Row],[≤ 28 m (a à c)]],REFERENCEMENT_FACADE[[#This Row],[≤ 28 m (d)]]),
IF(AND(28&lt;HAUT_VISEE,HAUT_VISEE&lt;=34),IF(OR(MID(SITUA_VISEE,1,1)="a",MID(SITUA_VISEE,1,1)="b",MID(SITUA_VISEE,1,1)="c"),REFERENCEMENT_FACADE[[#This Row],[≤ 34 m (a à c)]],REFERENCEMENT_FACADE[[#This Row],[≤ 34 m (d)]]),
IF(AND(34&lt;HAUT_VISEE,HAUT_VISEE&lt;=36),IF(OR(MID(SITUA_VISEE,1,1)="a",MID(SITUA_VISEE,1,1)="b",MID(SITUA_VISEE,1,1)="c"),REFERENCEMENT_FACADE[[#This Row],[≤ 36 m (a à c)]],REFERENCEMENT_FACADE[[#This Row],[≤ 36 m (d)]]),
IF(AND(36&lt;HAUT_VISEE,HAUT_VISEE&lt;=40),IF(OR(MID(SITUA_VISEE,1,1)="a",MID(SITUA_VISEE,1,1)="b",MID(SITUA_VISEE,1,1)="c"),REFERENCEMENT_FACADE[[#This Row],[≤ 40 m (a à c)]],REFERENCEMENT_FACADE[[#This Row],[≤ 40 m (d)]]),
IF(AND(40&lt;HAUT_VISEE,HAUT_VISEE&lt;=50),IF(OR(MID(SITUA_VISEE,1,1)="a",MID(SITUA_VISEE,1,1)="b",MID(SITUA_VISEE,1,1)="c"),REFERENCEMENT_FACADE[[#This Row],[≤ 50 m (a à c)]],REFERENCEMENT_FACADE[[#This Row],[≤ 50 m (d)]])))))))))))</f>
        <v>Nb : Le critère de recherche par hauteur n'étant pas coché ou les données (hauteur ou situation) n'étant pas saisies, l'utilisateur est alerté qu'il peut exister des limites de hauteurs et des dispositions particulières données dans le référentiel technique du procédé qui ne sont pas affichées. 
Le logiciel peut les faire apparaitre, pour ce faire : 
 - la case de recherche en fonction de la hauteur doit être cochée ;
 - les données de hauteur ET de situation du bâtiment doivent être saisies.</v>
      </c>
      <c r="CN142" s="117">
        <f ca="1">REFERENCEMENT_FACADE[[#This Row],[VALIDITE]]</f>
        <v>1</v>
      </c>
      <c r="CO142" s="48">
        <f>IF(RECH_SUPPORT=TRUE,IF(MID(REFERENCEMENT_FACADE[[#This Row],[Colonne support visé]],1,3)="OUI",1,IF(OR(MID(REFERENCEMENT_FACADE[[#This Row],[Colonne support visé]],1,3)="non",MID(REFERENCEMENT_FACADE[[#This Row],[Colonne support visé]],1,2)="SO"),0,0)),1)</f>
        <v>1</v>
      </c>
      <c r="CP142" s="48">
        <f>IF(RECH_HAUTEUR=FALSE,1,IF(AND(MID(REFERENCEMENT_FACADE[[#This Row],[Colonne situation visé]],1,3)="oui",HAUT_VISEE&lt;=REFERENCEMENT_FACADE[[#This Row],[LIMITATION DE HAUTEUR DE FACADE]],HAUT_VISEE&lt;&gt;"",SITUA_VISEE&lt;&gt;""),1,IF(MID(REFERENCEMENT_FACADE[[#This Row],[Colonne situation visé]],1,3)="non",0,"ERREUR")))</f>
        <v>1</v>
      </c>
      <c r="CQ142" s="48">
        <f>IF(RECH_CATEGORIE=FALSE,1,IF(REFERENCEMENT_FACADE[[#This Row],[Colonne catégorie visée]]="ERREUR",0,IF(AND(RECH_CATEGORIE=TRUE,MATCH(VALUE(LEFT(REFERENCEMENT_FACADE[[#This Row],[Colonne zone visée]],1)),LISTE_ZONE_SISMIQUE,0)&gt;=MATCH(ZONE_SIS_VISEE,LISTE_ZONE_SISMIQUE,0),MATCH(REFERENCEMENT_FACADE[[#This Row],[Colonne catégorie visée]],LISTE_CATEGORIE_BATIMENT,0)&gt;=MATCH(CATEG_VISEE,LISTE_CATEGORIE_BATIMENT,0)),1,0)))</f>
        <v>1</v>
      </c>
      <c r="CR142" s="48">
        <f ca="1">IF(REFERENCEMENT_FACADE[[#This Row],[Eligibilité procédé]]&lt;&gt;0,COUNTIF(REFERENCEMENT_FACADE[Eligibilité procédé],"&lt;="&amp;REFERENCEMENT_FACADE[[#This Row],[Eligibilité procédé]])-COUNTIF(REFERENCEMENT_FACADE[Eligibilité procédé],"=0"),ROWS(REFERENCEMENT_FACADE[Ordre]))</f>
        <v>118</v>
      </c>
      <c r="CS142" s="48">
        <f ca="1">IF(COUNTIF((REFERENCEMENT_FACADE[[#This Row],[Validité]:[zone de simicité]]),"&lt;&gt;"&amp;"")=SUM(REFERENCEMENT_FACADE[[#This Row],[Validité]:[zone de simicité]]),ROW(REFERENCEMENT_FACADE[[#This Row],[zone de simicité]]),"")</f>
        <v>142</v>
      </c>
      <c r="CT142" s="48" t="str">
        <f>CONCATENATE(REFERENCEMENT_FACADE[[#This Row],[TYPE DE DOCUMENT DE REFERENCE]]," ",REFERENCEMENT_FACADE[[#This Row],[REF]]," du procédé ",REFERENCEMENT_FACADE[[#This Row],[NOM COMMERCIAL DU PROCEDE]]," : vise la pose sur : ",IF(MID(REFERENCEMENT_FACADE[[#This Row],[COB (NF DTU 31.2)]],1,3)="OUI","COB (NF DTU 31.2) ; ",""),IF(MID(REFERENCEMENT_FACADE[[#This Row],[CLT (Sous AT/DTA)]],1,3)="OUI","CLT (Sous AT/DTA)) ; ",""),IF(MID(REFERENCEMENT_FACADE[[#This Row],[FOB (NF DTU 31.4)]],1,3)="OUI","FOB (NF DTU 31.4) ; ",""),IF(MID(REFERENCEMENT_FACADE[[#This Row],[FOB (Sous AT/DTA/ATEx)]],1,3)="OUI","FOB (Sous AT/DTA/ATEx) ; ",""),"pour une hauteur max de ",REFERENCEMENT_FACADE[[#This Row],[LIMITATION DE HAUTEUR DE FACADE]],"m")</f>
        <v>Règles professionnelles Construction en paille, remplissage isolant et support d'enduit du procédé Application d'un enduit sur l'isolation en bottes de paille : vise la pose sur : COB (NF DTU 31.2) ; pour une hauteur max de 10m</v>
      </c>
    </row>
    <row r="143" spans="1:98" s="5" customFormat="1" ht="230.4" x14ac:dyDescent="0.3">
      <c r="A143" s="121">
        <v>45085</v>
      </c>
      <c r="B143" s="43" t="s">
        <v>114</v>
      </c>
      <c r="C143" s="125" t="s">
        <v>1572</v>
      </c>
      <c r="D143" s="43" t="s">
        <v>1669</v>
      </c>
      <c r="E143" s="43"/>
      <c r="F143" s="142" t="s">
        <v>1500</v>
      </c>
      <c r="G143" s="143" t="s">
        <v>83</v>
      </c>
      <c r="H143" s="52" t="s">
        <v>9</v>
      </c>
      <c r="I143" s="53" t="s">
        <v>9</v>
      </c>
      <c r="J143" s="39" t="s">
        <v>10</v>
      </c>
      <c r="K143" s="39" t="s">
        <v>10</v>
      </c>
      <c r="L143" s="68" t="str">
        <f>IF(REFERENCEMENT_FACADE[[#This Row],[Charpente bois (NF DTU 31.1)]]="OUI","SO",IF(OR(REFERENCEMENT_FACADE[[#This Row],[FOB (Sous AT/DTA/ATEx)]]="OUI",REFERENCEMENT_FACADE[[#This Row],[FOB (NF DTU 31.4)]]="OUI"),"OUI","SO"))</f>
        <v>SO</v>
      </c>
      <c r="M143" s="54" t="s">
        <v>10</v>
      </c>
      <c r="N143" s="42" t="s">
        <v>9</v>
      </c>
      <c r="O143" s="43" t="s">
        <v>9</v>
      </c>
      <c r="P143" s="43" t="s">
        <v>9</v>
      </c>
      <c r="Q143" s="43" t="s">
        <v>10</v>
      </c>
      <c r="R143" s="43" t="s">
        <v>10</v>
      </c>
      <c r="S143" s="43" t="s">
        <v>10</v>
      </c>
      <c r="T143" s="43" t="s">
        <v>10</v>
      </c>
      <c r="U143" s="43" t="s">
        <v>10</v>
      </c>
      <c r="V143" s="43" t="s">
        <v>10</v>
      </c>
      <c r="W143" s="44" t="s">
        <v>10</v>
      </c>
      <c r="X143" s="45" t="s">
        <v>9</v>
      </c>
      <c r="Y143" s="43" t="s">
        <v>9</v>
      </c>
      <c r="Z143" s="43" t="s">
        <v>9</v>
      </c>
      <c r="AA143" s="43" t="s">
        <v>10</v>
      </c>
      <c r="AB143" s="43" t="s">
        <v>10</v>
      </c>
      <c r="AC143" s="43" t="s">
        <v>10</v>
      </c>
      <c r="AD143" s="43" t="s">
        <v>10</v>
      </c>
      <c r="AE143" s="43" t="s">
        <v>10</v>
      </c>
      <c r="AF143" s="43" t="s">
        <v>10</v>
      </c>
      <c r="AG143" s="44" t="s">
        <v>10</v>
      </c>
      <c r="AH143" s="163"/>
      <c r="AI143" s="164"/>
      <c r="AJ143" s="120" t="s">
        <v>1726</v>
      </c>
      <c r="AK143" s="120" t="s">
        <v>1726</v>
      </c>
      <c r="AL143" s="120" t="s">
        <v>1726</v>
      </c>
      <c r="AM143" s="83"/>
      <c r="AN143" s="83"/>
      <c r="AO143" s="83"/>
      <c r="AP143" s="83"/>
      <c r="AQ143" s="83"/>
      <c r="AR143" s="83"/>
      <c r="AS143" s="83"/>
      <c r="AT143" s="120" t="s">
        <v>1726</v>
      </c>
      <c r="AU143" s="120" t="s">
        <v>1726</v>
      </c>
      <c r="AV143" s="120" t="s">
        <v>1726</v>
      </c>
      <c r="AW143" s="83"/>
      <c r="AX143" s="83"/>
      <c r="AY143" s="83"/>
      <c r="AZ143" s="83"/>
      <c r="BA143" s="83"/>
      <c r="BB143" s="83"/>
      <c r="BC143" s="83"/>
      <c r="BD143" s="84" t="s">
        <v>1408</v>
      </c>
      <c r="BE143" s="42">
        <v>4</v>
      </c>
      <c r="BF143" s="43">
        <v>2</v>
      </c>
      <c r="BG143" s="43">
        <v>1</v>
      </c>
      <c r="BH143" s="43">
        <v>1</v>
      </c>
      <c r="BI143" s="84" t="s">
        <v>1226</v>
      </c>
      <c r="BJ143" s="40" t="s">
        <v>1394</v>
      </c>
      <c r="BK143" s="158"/>
      <c r="BL143" s="42">
        <v>0</v>
      </c>
      <c r="BM143" s="261" t="s">
        <v>1189</v>
      </c>
      <c r="BN143" s="79" t="s">
        <v>944</v>
      </c>
      <c r="BO143" s="254" t="s">
        <v>1190</v>
      </c>
      <c r="BP143" s="255" t="s">
        <v>83</v>
      </c>
      <c r="BQ143" s="256">
        <v>41091</v>
      </c>
      <c r="BR143" s="255" t="s">
        <v>83</v>
      </c>
      <c r="BS143" s="123">
        <f ca="1">+(REFERENCEMENT_FACADE[[#This Row],[AVIS LIMITE AU / VALIDITE]]&gt;=TODAY())*1</f>
        <v>1</v>
      </c>
      <c r="BT143" s="43" t="s">
        <v>1191</v>
      </c>
      <c r="BU143" s="43" t="str">
        <f ca="1">IF(REFERENCEMENT_FACADE[[#This Row],[ -&gt; AT/DTA : Sur liste verte C2p (OUI/NON)
-&gt; ATex (Avis favorable / Avis défavorable)
-&gt; Autre : SO]]&lt;&gt;"",IF(AND(OR(REFERENCEMENT_FACADE[[#This Row],[ -&gt; AT/DTA : Sur liste verte C2p (OUI/NON)
-&gt; ATex (Avis favorable / Avis défavorable)
-&gt; Autre : SO]]="OUI",REFERENCEMENT_FACADE[[#This Row],[ -&gt; AT/DTA : Sur liste verte C2p (OUI/NON)
-&gt; ATex (Avis favorable / Avis défavorable)
-&gt; Autre : SO]]="FAVORABLE",REFERENCEMENT_FACADE[[#This Row],[ -&gt; AT/DTA : Sur liste verte C2p (OUI/NON)
-&gt; ATex (Avis favorable / Avis défavorable)
-&gt; Autre : SO]]="SO
(DTU)",REFERENCEMENT_FACADE[[#This Row],[ -&gt; AT/DTA : Sur liste verte C2p (OUI/NON)
-&gt; ATex (Avis favorable / Avis défavorable)
-&gt; Autre : SO]]="SO 
(RECO -RAGE)",REFERENCEMENT_FACADE[[#This Row],[ -&gt; AT/DTA : Sur liste verte C2p (OUI/NON)
-&gt; ATex (Avis favorable / Avis défavorable)
-&gt; Autre : SO]]="OUI AVEC UN SUIVI DU RETOUR D'EXPERIENCE",
REFERENCEMENT_FACADE[[#This Row],[ -&gt; AT/DTA : Sur liste verte C2p (OUI/NON)
-&gt; ATex (Avis favorable / Avis défavorable)
-&gt; Autre : SO]]="SO 
(RP)"),REFERENCEMENT_FACADE[[#This Row],[VALIDITE]]=1),"TC",IF(REFERENCEMENT_FACADE[[#This Row],[VALIDITE]]=0,"TNC"&amp;CHAR(10)&amp;"(L'évaluation technique n'est plus valide)",IF(REFERENCEMENT_FACADE[[#This Row],[TYPE DE DOCUMENT DE REFERENCE]]="Appréciation Technique de Transition","TNC"&amp;CHAR(10)&amp;"(Les Appréciations Techniques de Transition ne sont pas reconnues en technique courante)",IF(REFERENCEMENT_FACADE[[#This Row],[ -&gt; AT/DTA : Sur liste verte C2p (OUI/NON)
-&gt; ATex (Avis favorable / Avis défavorable)
-&gt; Autre : SO]]="NON (EVALUATION RECENTE)","TNC"&amp;CHAR(10)&amp;"(Non sur liste verte de la C2p à date de référencement / EVALUATION RECENTE)","TNC"&amp;CHAR(10)&amp;"(N'est pas sur liste verte de la C2p à date du référencement)")))))</f>
        <v>TC</v>
      </c>
      <c r="BV143" s="144" t="s">
        <v>1380</v>
      </c>
      <c r="BW143" s="42"/>
      <c r="BX143" s="43"/>
      <c r="BY143" s="44"/>
      <c r="BZ143" s="57"/>
      <c r="CA143" s="134" t="s">
        <v>1229</v>
      </c>
      <c r="CB143" s="134"/>
      <c r="CC143" s="48"/>
      <c r="CD143" s="48"/>
      <c r="CE143" s="48" t="str">
        <f>CONCATENATE(IF(REFERENCEMENT_FACADE[[#This Row],[Ancienne version]]=""," ",CONCATENATE(IF(OR(REFERENCEMENT_FACADE[[#This Row],[TYPE DE DOCUMENT DE REFERENCE]]="Avis Technique",REFERENCEMENT_FACADE[[#This Row],[TYPE DE DOCUMENT DE REFERENCE]]="ATEx"),"L'","Le "),REFERENCEMENT_FACADE[[#This Row],[TYPE DE DOCUMENT DE REFERENCE]]," n°",REFERENCEMENT_FACADE[[#This Row],[REF]]," annule et remplace ",IF(OR(REFERENCEMENT_FACADE[[#This Row],[TYPE DE DOCUMENT DE REFERENCE]]="Avis Technique",REFERENCEMENT_FACADE[[#This Row],[TYPE DE DOCUMENT DE REFERENCE]]="ATEx"),"l' ","le "),REFERENCEMENT_FACADE[[#This Row],[TYPE DE DOCUMENT DE REFERENCE]]," n° ",REFERENCEMENT_FACADE[[#This Row],[Ancienne version]])),
IF(AND(REFERENCEMENT_FACADE[[#This Row],[Ancienne version]]&lt;&gt;"",REFERENCEMENT_FACADE[[#This Row],[ -&gt; AT/DTA : Sur liste verte C2p (OUI/NON)
-&gt; ATex (Avis favorable / Avis défavorable)
-&gt; Autre : SO]]="OUI"),CHAR(10),""),
IF(REFERENCEMENT_FACADE[[#This Row],[ -&gt; AT/DTA : Sur liste verte C2p (OUI/NON)
-&gt; ATex (Avis favorable / Avis défavorable)
-&gt; Autre : SO]]="OUI","Sur liste verte de la C2p à la date du référencement",""))</f>
        <v xml:space="preserve"> </v>
      </c>
      <c r="CF143" s="48" t="str">
        <f>IF((SUPP_VISE=LISTES!$Q$2),REFERENCEMENT_FACADE[[#This Row],[Charpente bois (NF DTU 31.1)]],
IF((SUPP_VISE=LISTES!$Q$3),REFERENCEMENT_FACADE[[#This Row],[COB (NF DTU 31.2)]],
IF((SUPP_VISE=LISTES!$Q$4),REFERENCEMENT_FACADE[[#This Row],[FOB (NF DTU 31.4)]],
IF((SUPP_VISE=LISTES!$Q$5),REFERENCEMENT_FACADE[[#This Row],[FOB (Sous AT/DTA/ATEx)]],
IF((SUPP_VISE=LISTES!$Q$6),REFERENCEMENT_FACADE[[#This Row],[FOB (NF DTU 31.4 et/ou Sous AT/DTA/Atex)]],
IF((SUPP_VISE=LISTES!$Q$7),REFERENCEMENT_FACADE[[#This Row],[CLT (Sous AT/DTA)]],"ERREUR"))))))</f>
        <v>ERREUR</v>
      </c>
      <c r="CG143" s="48" t="str">
        <f>IF((HAUT_VISEE&lt;=6),IF(OR(MID(SITUA_VISEE,1,1)="a",MID(SITUA_VISEE,1,1)="b",MID(SITUA_VISEE,1,1)="c"),REFERENCEMENT_FACADE[[#This Row],[≤ 6 m (situation a à c)]],REFERENCEMENT_FACADE[[#This Row],[≤ 6 m (situation d)]]),
IF(AND(6&lt;HAUT_VISEE,HAUT_VISEE&lt;=9),IF(OR(MID(SITUA_VISEE,1,1)="a",MID(SITUA_VISEE,1,1)="b",MID(SITUA_VISEE,1,1)="c"),REFERENCEMENT_FACADE[[#This Row],[≤ 9 m (situation a à c)]],REFERENCEMENT_FACADE[[#This Row],[≤ 9 m (situation d)]]),
IF(AND(9&lt;HAUT_VISEE,HAUT_VISEE&lt;=10),IF(OR(MID(SITUA_VISEE,1,1)="a",MID(SITUA_VISEE,1,1)="b",MID(SITUA_VISEE,1,1)="c"),REFERENCEMENT_FACADE[[#This Row],[≤ 10 m (situation a à c)]],REFERENCEMENT_FACADE[[#This Row],[≤ 10 m (situation d)]]),
IF(AND(10&lt;HAUT_VISEE,HAUT_VISEE&lt;=18),IF(OR(MID(SITUA_VISEE,1,1)="a",MID(SITUA_VISEE,1,1)="b",MID(SITUA_VISEE,1,1)="c"),REFERENCEMENT_FACADE[[#This Row],[≤ 15 m (situation a à c)]],REFERENCEMENT_FACADE[[#This Row],[≤ 15 m (situation d)]]),
IF(AND(10&lt;HAUT_VISEE,HAUT_VISEE&lt;=18),IF(OR(MID(SITUA_VISEE,1,1)="a",MID(SITUA_VISEE,1,1)="b",MID(SITUA_VISEE,1,1)="c"),REFERENCEMENT_FACADE[[#This Row],[≤ 18 m (situation a à c)]],REFERENCEMENT_FACADE[[#This Row],[≤ 18 m (situation d)]]),
IF(AND(18&lt;HAUT_VISEE,HAUT_VISEE&lt;=28),IF(OR(MID(SITUA_VISEE,1,1)="a",MID(SITUA_VISEE,1,1)="b",MID(SITUA_VISEE,1,1)="c"),REFERENCEMENT_FACADE[[#This Row],[≤ 28 m (situation a à c)]],REFERENCEMENT_FACADE[[#This Row],[≤ 28 m (situation d)]]),
IF(AND(28&lt;HAUT_VISEE,HAUT_VISEE&lt;=34),IF(OR(MID(SITUA_VISEE,1,1)="a",MID(SITUA_VISEE,1,1)="b",MID(SITUA_VISEE,1,1)="c"),REFERENCEMENT_FACADE[[#This Row],[≤ 34 m (situation a à c)]],REFERENCEMENT_FACADE[[#This Row],[≤ 34 m (situation d)]]),
IF(AND(34&lt;HAUT_VISEE,HAUT_VISEE&lt;=36),IF(OR(MID(SITUA_VISEE,1,1)="a",MID(SITUA_VISEE,1,1)="b",MID(SITUA_VISEE,1,1)="c"),REFERENCEMENT_FACADE[[#This Row],[≤ 36 m (situation a à c)]],REFERENCEMENT_FACADE[[#This Row],[≤ 36 m (situation d)]]),
IF(AND(36&lt;HAUT_VISEE,HAUT_VISEE&lt;=40),IF(OR(MID(SITUA_VISEE,1,1)="a",MID(SITUA_VISEE,1,1)="b",MID(SITUA_VISEE,1,1)="c"),REFERENCEMENT_FACADE[[#This Row],[≤ 40 m (situation a à c)]],REFERENCEMENT_FACADE[[#This Row],[≤ 40 m (situation d)]]),
IF(AND(40&lt;HAUT_VISEE,HAUT_VISEE&lt;=50),IF(OR(MID(SITUA_VISEE,1,1)="a",MID(SITUA_VISEE,1,1)="b",MID(SITUA_VISEE,1,1)="c"),REFERENCEMENT_FACADE[[#This Row],[≤ 50 m (situation a à c)]],REFERENCEMENT_FACADE[[#This Row],[≤ 50 m (situation d)]]),"ERREUR"))))))))))</f>
        <v>OUI</v>
      </c>
      <c r="CH143" s="48">
        <f>IF(MID(SITUA_VISEE,1,1)="d",
IF(MID(REFERENCEMENT_FACADE[[#This Row],[≤ 50 m (situation d)]],1,3)="OUI",50,IF(MID(REFERENCEMENT_FACADE[[#This Row],[≤ 40 m (situation d)]],1,3)="OUI",40,IF(MID(REFERENCEMENT_FACADE[[#This Row],[≤ 36 m (situation d)]],1,3)="OUI",36,IF(MID(REFERENCEMENT_FACADE[[#This Row],[≤ 34 m (situation d)]],1,3)="OUI",34,IF(MID(REFERENCEMENT_FACADE[[#This Row],[≤ 28 m (situation d)]],1,3)="OUI",28,IF(MID(REFERENCEMENT_FACADE[[#This Row],[≤ 18 m (situation d)]],1,3)="OUI",18,IF(MID(REFERENCEMENT_FACADE[[#This Row],[≤ 15 m (situation d)]],1,3)="OUI",15,IF(MID(REFERENCEMENT_FACADE[[#This Row],[≤ 10 m (situation d)]],1,3)="OUI",10,IF(MID(REFERENCEMENT_FACADE[[#This Row],[≤ 9 m (situation d)]],1,3)="OUI",9,IF(MID(REFERENCEMENT_FACADE[[#This Row],[≤ 6 m (situation d)]],1,3)="OUI",6,"")))))))))),
IF(MID(REFERENCEMENT_FACADE[[#This Row],[≤ 50 m (situation a à c)]],1,3)="OUI",50,IF(MID(REFERENCEMENT_FACADE[[#This Row],[≤ 40 m (situation a à c)]],1,3)="OUI",40,IF(MID(REFERENCEMENT_FACADE[[#This Row],[≤ 36 m (situation a à c)]],1,3)="OUI",36,IF(MID(REFERENCEMENT_FACADE[[#This Row],[≤ 34 m (situation a à c)]],1,3)="OUI",34,IF(MID(REFERENCEMENT_FACADE[[#This Row],[≤ 28 m (situation a à c)]],1,3)="OUI",28,IF(MID(REFERENCEMENT_FACADE[[#This Row],[≤ 18 m (situation a à c)]],1,3)="OUI",18,IF(MID(REFERENCEMENT_FACADE[[#This Row],[≤ 15 m (situation a à c)]],1,3)="OUI",15,IF(MID(REFERENCEMENT_FACADE[[#This Row],[≤ 10 m (situation a à c)]],1,3)="OUI",10,IF(MID(REFERENCEMENT_FACADE[[#This Row],[≤ 9 m (situation a à c)]],1,3)="OUI",9,IF(MID(REFERENCEMENT_FACADE[[#This Row],[≤ 6 m (situation a à c)]],1,3)="OUI",6,"")))))))))))</f>
        <v>10</v>
      </c>
      <c r="CI143" s="48" t="str">
        <f>IF(RECH_CATEGORIE=TRUE,IF((CATEG_VISEE=LISTES!$O$2),REFERENCEMENT_FACADE[[#This Row],[I]],
IF((CATEG_VISEE=LISTES!$O$3),REFERENCEMENT_FACADE[[#This Row],[II]],
IF((CATEG_VISEE=LISTES!$O$4),REFERENCEMENT_FACADE[[#This Row],[III]],
IF((CATEG_VISEE=LISTES!$O$5),REFERENCEMENT_FACADE[[#This Row],[IV]],"ERREUR")))),
REFERENCEMENT_FACADE[[#This Row],[I]]&amp;CHAR(10)&amp;REFERENCEMENT_FACADE[[#This Row],[II]]&amp;CHAR(10)&amp;REFERENCEMENT_FACADE[[#This Row],[III]]&amp;CHAR(10)&amp;REFERENCEMENT_FACADE[[#This Row],[IV]])</f>
        <v>4
2
1
1</v>
      </c>
      <c r="CJ143" s="48" t="str">
        <f>IF(RECH_CATEGORIE=TRUE,IF(OR(REFERENCEMENT_FACADE[[#This Row],[I]]="NC",REFERENCEMENT_FACADE[[#This Row],[II]]="NC",REFERENCEMENT_FACADE[[#This Row],[III]]="NC",REFERENCEMENT_FACADE[[#This Row],[IV]]="NC"),"ERREUR",IF(MID(ZONE_SIS_VISEE,1,1)&lt;=MID(REFERENCEMENT_FACADE[[#This Row],[IV]],1,1),REFERENCEMENT_FACADE[[#Headers],[IV]],IF(MID(ZONE_SIS_VISEE,1,1)&lt;=MID(REFERENCEMENT_FACADE[[#This Row],[III]],1,1),REFERENCEMENT_FACADE[[#Headers],[III]],IF(MID(ZONE_SIS_VISEE,1,1)&lt;=MID(REFERENCEMENT_FACADE[[#This Row],[II]],1,1),REFERENCEMENT_FACADE[[#Headers],[II]],IF(MID(ZONE_SIS_VISEE,1,1)&lt;=MID(REFERENCEMENT_FACADE[[#This Row],[I]],1,1),REFERENCEMENT_FACADE[[#Headers],[I]],""))))),
REFERENCEMENT_FACADE[[#Headers],[I]]&amp;CHAR(10)&amp;REFERENCEMENT_FACADE[[#Headers],[II]]&amp;CHAR(10)&amp;REFERENCEMENT_FACADE[[#Headers],[III]]&amp;CHAR(10)&amp;REFERENCEMENT_FACADE[[#Headers],[IV]])</f>
        <v>I
II
III
IV</v>
      </c>
      <c r="CK143" s="48" t="str">
        <f>CONCATENATE(IF(MID(REFERENCEMENT_FACADE[[#This Row],[Charpente bois (NF DTU 31.1)]],1,3)="oui",LISTES!$Q$2,""),IF(AND(MID(REFERENCEMENT_FACADE[[#This Row],[COB (NF DTU 31.2)]],1,3)="oui",MID(REFERENCEMENT_FACADE[[#This Row],[Charpente bois (NF DTU 31.1)]],1,3)="oui")," / ",""),IF(MID(REFERENCEMENT_FACADE[[#This Row],[COB (NF DTU 31.2)]],1,3)="oui",LISTES!$Q$3,""),IF(OR(AND(MID(REFERENCEMENT_FACADE[[#This Row],[COB (NF DTU 31.2)]],1,3)="oui",MID(REFERENCEMENT_FACADE[[#This Row],[FOB (NF DTU 31.4)]],1,3)="oui"),AND(MID(REFERENCEMENT_FACADE[[#This Row],[COB (NF DTU 31.2)]],1,3)="oui",MID(REFERENCEMENT_FACADE[[#This Row],[CLT (Sous AT/DTA)]],1,3)="oui"))," / ",""),IF(MID(REFERENCEMENT_FACADE[[#This Row],[FOB (NF DTU 31.4)]],1,3)="oui",LISTES!$Q$4,""),IF(AND(MID(REFERENCEMENT_FACADE[[#This Row],[CLT (Sous AT/DTA)]],1,3)="oui",MID(REFERENCEMENT_FACADE[[#This Row],[FOB (NF DTU 31.4)]],1,3)="oui")," / ",""),IF(MID(REFERENCEMENT_FACADE[[#This Row],[CLT (Sous AT/DTA)]],1,3)="oui",LISTES!$Q$7,IF(MID(REFERENCEMENT_FACADE[[#This Row],[FOB (Sous AT/DTA/ATEx)]],1,3)="oui",LISTES!$Q$5,"")))</f>
        <v>Charpente bois (NF DTU 31.1) / COB (NF DTU 31.2)</v>
      </c>
      <c r="CL143" s="48" t="str">
        <f>IF(AND(RECH_HAUTEUR=TRUE,HAUT_VISEE&lt;&gt;"",SITUA_VISEE&lt;&gt;""),IF(MID(SITUA_VISEE,1,1)="d",
IF(MID(REFERENCEMENT_FACADE[[#This Row],[≤ 50 m (situation d)]],1,3)="OUI","≤ 50 m",IF(MID(REFERENCEMENT_FACADE[[#This Row],[≤ 40 m (situation d)]],1,3)="OUI","≤ 40 m",IF(MID(REFERENCEMENT_FACADE[[#This Row],[≤ 36 m (situation d)]],1,3)="OUI","≤ 36 m",IF(MID(REFERENCEMENT_FACADE[[#This Row],[≤ 34 m (situation d)]],1,3)="OUI","≤ 34 m",IF(MID(REFERENCEMENT_FACADE[[#This Row],[≤ 28 m (situation d)]],1,3)="OUI","≤ 28 m",IF(MID(REFERENCEMENT_FACADE[[#This Row],[≤ 18 m (situation d)]],1,3)="OUI","≤ 18 m",IF(MID(REFERENCEMENT_FACADE[[#This Row],[≤ 15 m (situation d)]],1,3)="OUI","≤ 15 m",IF(MID(REFERENCEMENT_FACADE[[#This Row],[≤ 10 m (situation d)]],1,3)="OUI","≤ 10 m",IF(MID(REFERENCEMENT_FACADE[[#This Row],[≤ 9 m (situation d)]],1,3)="OUI","≤ 9 m",IF(MID(REFERENCEMENT_FACADE[[#This Row],[≤ 6 m (situation d)]],1,3)="OUI","≤ 6 m","")))))))))),
IF(MID(REFERENCEMENT_FACADE[[#This Row],[≤ 50 m (situation a à c)]],1,3)="OUI","≤ 50 m",IF(MID(REFERENCEMENT_FACADE[[#This Row],[≤ 40 m (situation a à c)]],1,3)="OUI","≤ 40 m",IF(MID(REFERENCEMENT_FACADE[[#This Row],[≤ 36 m (situation a à c)]],1,3)="OUI","≤ 36 m",IF(MID(REFERENCEMENT_FACADE[[#This Row],[≤ 34 m (situation a à c)]],1,3)="OUI","≤ 34 m",IF(MID(REFERENCEMENT_FACADE[[#This Row],[≤ 28 m (situation a à c)]],1,3)="OUI","≤ 28 m",IF(MID(REFERENCEMENT_FACADE[[#This Row],[≤ 18 m (situation a à c)]],1,3)="OUI","≤ 18 m",IF(MID(REFERENCEMENT_FACADE[[#This Row],[≤ 15 m (situation a à c)]],1,3)="OUI","≤ 15 m",IF(MID(REFERENCEMENT_FACADE[[#This Row],[≤ 10 m (situation a à c)]],1,3)="OUI","≤ 10 m",IF(MID(REFERENCEMENT_FACADE[[#This Row],[≤ 9 m (situation a à c)]],1,3)="OUI","≤ 9 m",IF(MID(REFERENCEMENT_FACADE[[#This Row],[≤ 6 m (situation a à c)]],1,3)="OUI","≤ 6 m",""))))))))))),
CONCATENATE(IF(MID(REFERENCEMENT_FACADE[[#This Row],[≤ 50 m (situation a à c)]],1,3)="OUI","(Situation a à c) h≤ 50 m"&amp;CHAR(10),IF(MID(REFERENCEMENT_FACADE[[#This Row],[≤ 40 m (situation a à c)]],1,3)="OUI","(Situation a à c) h≤ 40 m"&amp;CHAR(10),IF(MID(REFERENCEMENT_FACADE[[#This Row],[≤ 36 m (situation a à c)]],1,3)="OUI","(Situation a à c) h≤ 36 m"&amp;CHAR(10),IF(MID(REFERENCEMENT_FACADE[[#This Row],[≤ 34 m (situation a à c)]],1,3)="OUI","(Situation a à c) h≤ 34 m"&amp;CHAR(10),IF(MID(REFERENCEMENT_FACADE[[#This Row],[≤ 28 m (situation a à c)]],1,3)="OUI","(Situation a à c) h≤ 28 m"&amp;CHAR(10),IF(MID(REFERENCEMENT_FACADE[[#This Row],[≤ 18 m (situation a à c)]],1,3)="OUI","(Situation a à c) h≤ 18 m"&amp;CHAR(10),IF(MID(REFERENCEMENT_FACADE[[#This Row],[≤ 15 m (situation a à c)]],1,3)="OUI","(Situation a à c) h≤ 15 m"&amp;CHAR(10),IF(MID(REFERENCEMENT_FACADE[[#This Row],[≤ 10 m (situation a à c)]],1,3)="OUI","(Situation a à c) h≤ 10 m"&amp;CHAR(10),IF(MID(REFERENCEMENT_FACADE[[#This Row],[≤ 9 m (situation a à c)]],1,3)="OUI","(Situation a à c) h≤ 9 m"&amp;CHAR(10),IF(MID(REFERENCEMENT_FACADE[[#This Row],[≤ 6 m (situation a à c)]],1,3)="OUI","(Situation a à c) h≤ 6 m"&amp;CHAR(10),"")))))))))),IF(MID(REFERENCEMENT_FACADE[[#This Row],[≤ 50 m (situation d)]],1,3)="OUI","(Situation d) h≤ 50 m",IF(MID(REFERENCEMENT_FACADE[[#This Row],[≤ 40 m (situation d)]],1,3)="OUI","(Situation d) h≤ 40 m",IF(MID(REFERENCEMENT_FACADE[[#This Row],[≤ 36 m (situation d)]],1,3)="OUI","(Situation d) h≤ 36 m",IF(MID(REFERENCEMENT_FACADE[[#This Row],[≤ 34 m (situation d)]],1,3)="OUI","(Situation d) h≤ 34 m",IF(MID(REFERENCEMENT_FACADE[[#This Row],[≤ 28 m (situation d)]],1,3)="OUI","(Situation d) h≤ 28 m",IF(MID(REFERENCEMENT_FACADE[[#This Row],[≤ 18 m (situation d)]],1,3)="OUI","(Situation d) h≤ 18 m",IF(MID(REFERENCEMENT_FACADE[[#This Row],[≤ 15 m (situation d)]],1,3)="OUI","(Situation d) h≤ 15 m",IF(MID(REFERENCEMENT_FACADE[[#This Row],[≤ 10 m (situation d)]],1,3)="OUI","(Situation d) h≤ 10 m",IF(MID(REFERENCEMENT_FACADE[[#This Row],[≤ 9 m (situation d)]],1,3)="OUI","(Situation d) h≤ 9 m",IF(MID(REFERENCEMENT_FACADE[[#This Row],[≤ 6 m (situation d)]],1,3)="OUI","(Situation d) h≤ 6 m",""))))))))))))</f>
        <v>(Situation a à c) h≤ 10 m
(Situation d) h≤ 10 m</v>
      </c>
      <c r="CM143" s="48" t="str">
        <f>IF(OR(RECH_HAUTEUR=FALSE,HAUT_VISEE="",SITUA_VISEE=""),REFERENCEMENT_FACADE[[#This Row],[Cas où rien n''est sélectionné en hauteur]],
IF((HAUT_VISEE&lt;=6),IF(OR(MID(SITUA_VISEE,1,1)="a",MID(SITUA_VISEE,1,1)="b",MID(SITUA_VISEE,1,1)="c"),REFERENCEMENT_FACADE[[#This Row],[≤ 6 m (a à c)]],REFERENCEMENT_FACADE[[#This Row],[≤ 6 m (d)]]),
IF(AND(6&lt;HAUT_VISEE,HAUT_VISEE&lt;=9),IF(OR(MID(SITUA_VISEE,1,1)="a",MID(SITUA_VISEE,1,1)="b",MID(SITUA_VISEE,1,1)="c"),REFERENCEMENT_FACADE[[#This Row],[≤ 9 m (a à c)]],REFERENCEMENT_FACADE[[#This Row],[≤ 9 m (d)]]),
IF(AND(9&lt;HAUT_VISEE,HAUT_VISEE&lt;=10),IF(OR(MID(SITUA_VISEE,1,1)="a",MID(SITUA_VISEE,1,1)="b",MID(SITUA_VISEE,1,1)="c"),REFERENCEMENT_FACADE[[#This Row],[≤ 10 m (a à c)]],REFERENCEMENT_FACADE[[#This Row],[≤ 10 m (d)]]),
IF(AND(10&lt;HAUT_VISEE,HAUT_VISEE&lt;=18),IF(OR(MID(SITUA_VISEE,1,1)="a",MID(SITUA_VISEE,1,1)="b",MID(SITUA_VISEE,1,1)="c"),REFERENCEMENT_FACADE[[#This Row],[≤ 18 m (a à c)]],REFERENCEMENT_FACADE[[#This Row],[≤ 18 m (d)]]),
IF(AND(18&lt;HAUT_VISEE,HAUT_VISEE&lt;=28),IF(OR(MID(SITUA_VISEE,1,1)="a",MID(SITUA_VISEE,1,1)="b",MID(SITUA_VISEE,1,1)="c"),REFERENCEMENT_FACADE[[#This Row],[≤ 28 m (a à c)]],REFERENCEMENT_FACADE[[#This Row],[≤ 28 m (d)]]),
IF(AND(28&lt;HAUT_VISEE,HAUT_VISEE&lt;=34),IF(OR(MID(SITUA_VISEE,1,1)="a",MID(SITUA_VISEE,1,1)="b",MID(SITUA_VISEE,1,1)="c"),REFERENCEMENT_FACADE[[#This Row],[≤ 34 m (a à c)]],REFERENCEMENT_FACADE[[#This Row],[≤ 34 m (d)]]),
IF(AND(34&lt;HAUT_VISEE,HAUT_VISEE&lt;=36),IF(OR(MID(SITUA_VISEE,1,1)="a",MID(SITUA_VISEE,1,1)="b",MID(SITUA_VISEE,1,1)="c"),REFERENCEMENT_FACADE[[#This Row],[≤ 36 m (a à c)]],REFERENCEMENT_FACADE[[#This Row],[≤ 36 m (d)]]),
IF(AND(36&lt;HAUT_VISEE,HAUT_VISEE&lt;=40),IF(OR(MID(SITUA_VISEE,1,1)="a",MID(SITUA_VISEE,1,1)="b",MID(SITUA_VISEE,1,1)="c"),REFERENCEMENT_FACADE[[#This Row],[≤ 40 m (a à c)]],REFERENCEMENT_FACADE[[#This Row],[≤ 40 m (d)]]),
IF(AND(40&lt;HAUT_VISEE,HAUT_VISEE&lt;=50),IF(OR(MID(SITUA_VISEE,1,1)="a",MID(SITUA_VISEE,1,1)="b",MID(SITUA_VISEE,1,1)="c"),REFERENCEMENT_FACADE[[#This Row],[≤ 50 m (a à c)]],REFERENCEMENT_FACADE[[#This Row],[≤ 50 m (d)]])))))))))))</f>
        <v>Nb : Le critère de recherche par hauteur n'étant pas coché ou les données (hauteur ou situation) n'étant pas saisies, l'utilisateur est alerté qu'il peut exister des limites de hauteurs et des dispositions particulières données dans le référentiel technique du procédé qui ne sont pas affichées. 
Le logiciel peut les faire apparaitre, pour ce faire : 
 - la case de recherche en fonction de la hauteur doit être cochée ;
 - les données de hauteur ET de situation du bâtiment doivent être saisies.</v>
      </c>
      <c r="CN143" s="117">
        <f ca="1">REFERENCEMENT_FACADE[[#This Row],[VALIDITE]]</f>
        <v>1</v>
      </c>
      <c r="CO143" s="48">
        <f>IF(RECH_SUPPORT=TRUE,IF(MID(REFERENCEMENT_FACADE[[#This Row],[Colonne support visé]],1,3)="OUI",1,IF(OR(MID(REFERENCEMENT_FACADE[[#This Row],[Colonne support visé]],1,3)="non",MID(REFERENCEMENT_FACADE[[#This Row],[Colonne support visé]],1,2)="SO"),0,0)),1)</f>
        <v>1</v>
      </c>
      <c r="CP143" s="48">
        <f>IF(RECH_HAUTEUR=FALSE,1,IF(AND(MID(REFERENCEMENT_FACADE[[#This Row],[Colonne situation visé]],1,3)="oui",HAUT_VISEE&lt;=REFERENCEMENT_FACADE[[#This Row],[LIMITATION DE HAUTEUR DE FACADE]],HAUT_VISEE&lt;&gt;"",SITUA_VISEE&lt;&gt;""),1,IF(MID(REFERENCEMENT_FACADE[[#This Row],[Colonne situation visé]],1,3)="non",0,"ERREUR")))</f>
        <v>1</v>
      </c>
      <c r="CQ143" s="48">
        <f>IF(RECH_CATEGORIE=FALSE,1,IF(REFERENCEMENT_FACADE[[#This Row],[Colonne catégorie visée]]="ERREUR",0,IF(AND(RECH_CATEGORIE=TRUE,MATCH(VALUE(LEFT(REFERENCEMENT_FACADE[[#This Row],[Colonne zone visée]],1)),LISTE_ZONE_SISMIQUE,0)&gt;=MATCH(ZONE_SIS_VISEE,LISTE_ZONE_SISMIQUE,0),MATCH(REFERENCEMENT_FACADE[[#This Row],[Colonne catégorie visée]],LISTE_CATEGORIE_BATIMENT,0)&gt;=MATCH(CATEG_VISEE,LISTE_CATEGORIE_BATIMENT,0)),1,0)))</f>
        <v>1</v>
      </c>
      <c r="CR143" s="48">
        <f ca="1">IF(REFERENCEMENT_FACADE[[#This Row],[Eligibilité procédé]]&lt;&gt;0,COUNTIF(REFERENCEMENT_FACADE[Eligibilité procédé],"&lt;="&amp;REFERENCEMENT_FACADE[[#This Row],[Eligibilité procédé]])-COUNTIF(REFERENCEMENT_FACADE[Eligibilité procédé],"=0"),ROWS(REFERENCEMENT_FACADE[Ordre]))</f>
        <v>119</v>
      </c>
      <c r="CS143" s="48">
        <f ca="1">IF(COUNTIF((REFERENCEMENT_FACADE[[#This Row],[Validité]:[zone de simicité]]),"&lt;&gt;"&amp;"")=SUM(REFERENCEMENT_FACADE[[#This Row],[Validité]:[zone de simicité]]),ROW(REFERENCEMENT_FACADE[[#This Row],[zone de simicité]]),"")</f>
        <v>143</v>
      </c>
      <c r="CT143" s="48" t="str">
        <f>CONCATENATE(REFERENCEMENT_FACADE[[#This Row],[TYPE DE DOCUMENT DE REFERENCE]]," ",REFERENCEMENT_FACADE[[#This Row],[REF]]," du procédé ",REFERENCEMENT_FACADE[[#This Row],[NOM COMMERCIAL DU PROCEDE]]," : vise la pose sur : ",IF(MID(REFERENCEMENT_FACADE[[#This Row],[COB (NF DTU 31.2)]],1,3)="OUI","COB (NF DTU 31.2) ; ",""),IF(MID(REFERENCEMENT_FACADE[[#This Row],[CLT (Sous AT/DTA)]],1,3)="OUI","CLT (Sous AT/DTA)) ; ",""),IF(MID(REFERENCEMENT_FACADE[[#This Row],[FOB (NF DTU 31.4)]],1,3)="OUI","FOB (NF DTU 31.4) ; ",""),IF(MID(REFERENCEMENT_FACADE[[#This Row],[FOB (Sous AT/DTA/ATEx)]],1,3)="OUI","FOB (Sous AT/DTA/ATEx) ; ",""),"pour une hauteur max de ",REFERENCEMENT_FACADE[[#This Row],[LIMITATION DE HAUTEUR DE FACADE]],"m")</f>
        <v>Règles professionnelles Execution d'ouvrages en bétons de chanvre: Mur en béton de chanvre, isolation de sol en béton de chanvre, isolation de toiture en béton de chanvre, enduits en mortier de chanvre du procédé Application d'un enduit sur l'isolation en béton de chanve : vise la pose sur : COB (NF DTU 31.2) ; pour une hauteur max de 10m</v>
      </c>
    </row>
    <row r="144" spans="1:98" s="5" customFormat="1" ht="216" x14ac:dyDescent="0.3">
      <c r="A144" s="277">
        <v>44652</v>
      </c>
      <c r="B144" s="55" t="s">
        <v>114</v>
      </c>
      <c r="C144" s="252" t="s">
        <v>1593</v>
      </c>
      <c r="D144" s="55" t="s">
        <v>111</v>
      </c>
      <c r="E144" s="55" t="s">
        <v>111</v>
      </c>
      <c r="F144" s="55" t="s">
        <v>964</v>
      </c>
      <c r="G144" s="234" t="s">
        <v>1466</v>
      </c>
      <c r="H144" s="56" t="s">
        <v>27</v>
      </c>
      <c r="I144" s="55" t="s">
        <v>9</v>
      </c>
      <c r="J144" s="230" t="s">
        <v>10</v>
      </c>
      <c r="K144" s="229" t="s">
        <v>10</v>
      </c>
      <c r="L144" s="230" t="str">
        <f>IF(REFERENCEMENT_FACADE[[#This Row],[Charpente bois (NF DTU 31.1)]]="OUI","SO",IF(OR(REFERENCEMENT_FACADE[[#This Row],[FOB (Sous AT/DTA/ATEx)]]="OUI",REFERENCEMENT_FACADE[[#This Row],[FOB (NF DTU 31.4)]]="OUI"),"OUI","SO"))</f>
        <v>SO</v>
      </c>
      <c r="M144" s="234" t="s">
        <v>158</v>
      </c>
      <c r="N144" s="56" t="s">
        <v>9</v>
      </c>
      <c r="O144" s="55" t="s">
        <v>9</v>
      </c>
      <c r="P144" s="55" t="s">
        <v>10</v>
      </c>
      <c r="Q144" s="55" t="s">
        <v>10</v>
      </c>
      <c r="R144" s="55" t="s">
        <v>10</v>
      </c>
      <c r="S144" s="55" t="s">
        <v>10</v>
      </c>
      <c r="T144" s="55" t="s">
        <v>10</v>
      </c>
      <c r="U144" s="55" t="s">
        <v>10</v>
      </c>
      <c r="V144" s="55" t="s">
        <v>10</v>
      </c>
      <c r="W144" s="234" t="s">
        <v>10</v>
      </c>
      <c r="X144" s="235" t="s">
        <v>9</v>
      </c>
      <c r="Y144" s="55" t="s">
        <v>10</v>
      </c>
      <c r="Z144" s="55" t="s">
        <v>10</v>
      </c>
      <c r="AA144" s="55" t="s">
        <v>10</v>
      </c>
      <c r="AB144" s="55" t="s">
        <v>10</v>
      </c>
      <c r="AC144" s="55" t="s">
        <v>10</v>
      </c>
      <c r="AD144" s="55" t="s">
        <v>10</v>
      </c>
      <c r="AE144" s="55" t="s">
        <v>10</v>
      </c>
      <c r="AF144" s="55" t="s">
        <v>10</v>
      </c>
      <c r="AG144" s="234" t="s">
        <v>10</v>
      </c>
      <c r="AH144" s="287"/>
      <c r="AI144" s="288"/>
      <c r="AJ144" s="120" t="s">
        <v>1726</v>
      </c>
      <c r="AK144" s="120" t="s">
        <v>1726</v>
      </c>
      <c r="AL144" s="83"/>
      <c r="AM144" s="83"/>
      <c r="AN144" s="83"/>
      <c r="AO144" s="83"/>
      <c r="AP144" s="83"/>
      <c r="AQ144" s="83"/>
      <c r="AR144" s="83"/>
      <c r="AS144" s="83"/>
      <c r="AT144" s="120" t="s">
        <v>1726</v>
      </c>
      <c r="AU144" s="83"/>
      <c r="AV144" s="83"/>
      <c r="AW144" s="83"/>
      <c r="AX144" s="83"/>
      <c r="AY144" s="236"/>
      <c r="AZ144" s="236"/>
      <c r="BA144" s="236"/>
      <c r="BB144" s="236"/>
      <c r="BC144" s="236"/>
      <c r="BD144" s="231" t="s">
        <v>1408</v>
      </c>
      <c r="BE144" s="290">
        <v>4</v>
      </c>
      <c r="BF144" s="292">
        <v>2</v>
      </c>
      <c r="BG144" s="292">
        <v>1</v>
      </c>
      <c r="BH144" s="292">
        <v>1</v>
      </c>
      <c r="BI144" s="294"/>
      <c r="BJ144" s="40" t="s">
        <v>1394</v>
      </c>
      <c r="BK144" s="298" t="s">
        <v>932</v>
      </c>
      <c r="BL144" s="56">
        <v>0</v>
      </c>
      <c r="BM144" s="55" t="s">
        <v>965</v>
      </c>
      <c r="BN144" s="55" t="s">
        <v>1006</v>
      </c>
      <c r="BO144" s="55" t="s">
        <v>1007</v>
      </c>
      <c r="BP144" s="306" t="s">
        <v>1004</v>
      </c>
      <c r="BQ144" s="308">
        <v>44629</v>
      </c>
      <c r="BR144" s="308">
        <v>46418</v>
      </c>
      <c r="BS144" s="241">
        <f ca="1">+(REFERENCEMENT_FACADE[[#This Row],[AVIS LIMITE AU / VALIDITE]]&gt;=TODAY())*1</f>
        <v>1</v>
      </c>
      <c r="BT144" s="55" t="s">
        <v>9</v>
      </c>
      <c r="BU144" s="55" t="str">
        <f ca="1">IF(REFERENCEMENT_FACADE[[#This Row],[ -&gt; AT/DTA : Sur liste verte C2p (OUI/NON)
-&gt; ATex (Avis favorable / Avis défavorable)
-&gt; Autre : SO]]&lt;&gt;"",IF(AND(OR(REFERENCEMENT_FACADE[[#This Row],[ -&gt; AT/DTA : Sur liste verte C2p (OUI/NON)
-&gt; ATex (Avis favorable / Avis défavorable)
-&gt; Autre : SO]]="OUI",REFERENCEMENT_FACADE[[#This Row],[ -&gt; AT/DTA : Sur liste verte C2p (OUI/NON)
-&gt; ATex (Avis favorable / Avis défavorable)
-&gt; Autre : SO]]="FAVORABLE",REFERENCEMENT_FACADE[[#This Row],[ -&gt; AT/DTA : Sur liste verte C2p (OUI/NON)
-&gt; ATex (Avis favorable / Avis défavorable)
-&gt; Autre : SO]]="SO
(DTU)",REFERENCEMENT_FACADE[[#This Row],[ -&gt; AT/DTA : Sur liste verte C2p (OUI/NON)
-&gt; ATex (Avis favorable / Avis défavorable)
-&gt; Autre : SO]]="SO 
(RECO -RAGE)",REFERENCEMENT_FACADE[[#This Row],[ -&gt; AT/DTA : Sur liste verte C2p (OUI/NON)
-&gt; ATex (Avis favorable / Avis défavorable)
-&gt; Autre : SO]]="OUI AVEC UN SUIVI DU RETOUR D'EXPERIENCE",
REFERENCEMENT_FACADE[[#This Row],[ -&gt; AT/DTA : Sur liste verte C2p (OUI/NON)
-&gt; ATex (Avis favorable / Avis défavorable)
-&gt; Autre : SO]]="SO 
(RP)"),REFERENCEMENT_FACADE[[#This Row],[VALIDITE]]=1),"TC",IF(REFERENCEMENT_FACADE[[#This Row],[VALIDITE]]=0,"TNC"&amp;CHAR(10)&amp;"(L'évaluation technique n'est plus valide)",IF(REFERENCEMENT_FACADE[[#This Row],[TYPE DE DOCUMENT DE REFERENCE]]="Appréciation Technique de Transition","TNC"&amp;CHAR(10)&amp;"(Les Appréciations Techniques de Transition ne sont pas reconnues en technique courante)",IF(REFERENCEMENT_FACADE[[#This Row],[ -&gt; AT/DTA : Sur liste verte C2p (OUI/NON)
-&gt; ATex (Avis favorable / Avis défavorable)
-&gt; Autre : SO]]="NON (EVALUATION RECENTE)","TNC"&amp;CHAR(10)&amp;"(Non sur liste verte de la C2p à date de référencement / EVALUATION RECENTE)","TNC"&amp;CHAR(10)&amp;"(N'est pas sur liste verte de la C2p à date du référencement)")))))</f>
        <v>TC</v>
      </c>
      <c r="BV144" s="234" t="s">
        <v>819</v>
      </c>
      <c r="BW144" s="56" t="s">
        <v>1035</v>
      </c>
      <c r="BX144" s="292" t="s">
        <v>279</v>
      </c>
      <c r="BY144" s="317"/>
      <c r="BZ144" s="243"/>
      <c r="CA144" s="157" t="s">
        <v>1077</v>
      </c>
      <c r="CB144" s="157"/>
      <c r="CC144" s="48" t="str">
        <f>IF(OR(REFERENCEMENT_FACADE[[#This Row],[TYPE DE DOCUMENT DE REFERENCE]]="Document Technique d'Application (DTA)",REFERENCEMENT_FACADE[[#This Row],[TYPE DE DOCUMENT DE REFERENCE]]="Avis Technique"),CONCATENATE("https://evaluation.cstb.fr/fr/avis-technique/detail/",SUBSTITUTE(REFERENCEMENT_FACADE[[#This Row],[REF]],"/","-"),"/"),IF(REFERENCEMENT_FACADE[[#This Row],[TYPE DE DOCUMENT DE REFERENCE]]=("Appréciation Technique d'Expérimentation (ATEx cas a)"),CONCATENATE("https://evaluation.cstb.fr/fr/appreciation-technique-expertise-atex/detail/",SUBSTITUTE(REFERENCEMENT_FACADE[[#This Row],[REF]],"_","-"),"/"),CONCATENATE("https://evaluation.cstb.fr/fr/appreciation-technique-transition-att/download/att-",SUBSTITUTE(SUBSTITUTE(REFERENCEMENT_FACADE[[#This Row],[REF]],"/","-"),"_","-"),"/")))</f>
        <v>https://evaluation.cstb.fr/fr/avis-technique/detail/7-21-1786_V1/</v>
      </c>
      <c r="CD144" s="48"/>
      <c r="CE144" s="48" t="str">
        <f>CONCATENATE(IF(REFERENCEMENT_FACADE[[#This Row],[Ancienne version]]=""," ",CONCATENATE(IF(OR(REFERENCEMENT_FACADE[[#This Row],[TYPE DE DOCUMENT DE REFERENCE]]="Avis Technique",REFERENCEMENT_FACADE[[#This Row],[TYPE DE DOCUMENT DE REFERENCE]]="ATEx"),"L'","Le "),REFERENCEMENT_FACADE[[#This Row],[TYPE DE DOCUMENT DE REFERENCE]]," n°",REFERENCEMENT_FACADE[[#This Row],[REF]]," annule et remplace ",IF(OR(REFERENCEMENT_FACADE[[#This Row],[TYPE DE DOCUMENT DE REFERENCE]]="Avis Technique",REFERENCEMENT_FACADE[[#This Row],[TYPE DE DOCUMENT DE REFERENCE]]="ATEx"),"l' ","le "),REFERENCEMENT_FACADE[[#This Row],[TYPE DE DOCUMENT DE REFERENCE]]," n° ",REFERENCEMENT_FACADE[[#This Row],[Ancienne version]])),
IF(AND(REFERENCEMENT_FACADE[[#This Row],[Ancienne version]]&lt;&gt;"",REFERENCEMENT_FACADE[[#This Row],[ -&gt; AT/DTA : Sur liste verte C2p (OUI/NON)
-&gt; ATex (Avis favorable / Avis défavorable)
-&gt; Autre : SO]]="OUI"),CHAR(10),""),
IF(REFERENCEMENT_FACADE[[#This Row],[ -&gt; AT/DTA : Sur liste verte C2p (OUI/NON)
-&gt; ATex (Avis favorable / Avis défavorable)
-&gt; Autre : SO]]="OUI","Sur liste verte de la C2p à la date du référencement",""))</f>
        <v xml:space="preserve"> Sur liste verte de la C2p à la date du référencement</v>
      </c>
      <c r="CF144" s="48" t="str">
        <f>IF((SUPP_VISE=LISTES!$Q$2),REFERENCEMENT_FACADE[[#This Row],[Charpente bois (NF DTU 31.1)]],
IF((SUPP_VISE=LISTES!$Q$3),REFERENCEMENT_FACADE[[#This Row],[COB (NF DTU 31.2)]],
IF((SUPP_VISE=LISTES!$Q$4),REFERENCEMENT_FACADE[[#This Row],[FOB (NF DTU 31.4)]],
IF((SUPP_VISE=LISTES!$Q$5),REFERENCEMENT_FACADE[[#This Row],[FOB (Sous AT/DTA/ATEx)]],
IF((SUPP_VISE=LISTES!$Q$6),REFERENCEMENT_FACADE[[#This Row],[FOB (NF DTU 31.4 et/ou Sous AT/DTA/Atex)]],
IF((SUPP_VISE=LISTES!$Q$7),REFERENCEMENT_FACADE[[#This Row],[CLT (Sous AT/DTA)]],"ERREUR"))))))</f>
        <v>ERREUR</v>
      </c>
      <c r="CG144" s="48" t="str">
        <f>IF((HAUT_VISEE&lt;=6),IF(OR(MID(SITUA_VISEE,1,1)="a",MID(SITUA_VISEE,1,1)="b",MID(SITUA_VISEE,1,1)="c"),REFERENCEMENT_FACADE[[#This Row],[≤ 6 m (situation a à c)]],REFERENCEMENT_FACADE[[#This Row],[≤ 6 m (situation d)]]),
IF(AND(6&lt;HAUT_VISEE,HAUT_VISEE&lt;=9),IF(OR(MID(SITUA_VISEE,1,1)="a",MID(SITUA_VISEE,1,1)="b",MID(SITUA_VISEE,1,1)="c"),REFERENCEMENT_FACADE[[#This Row],[≤ 9 m (situation a à c)]],REFERENCEMENT_FACADE[[#This Row],[≤ 9 m (situation d)]]),
IF(AND(9&lt;HAUT_VISEE,HAUT_VISEE&lt;=10),IF(OR(MID(SITUA_VISEE,1,1)="a",MID(SITUA_VISEE,1,1)="b",MID(SITUA_VISEE,1,1)="c"),REFERENCEMENT_FACADE[[#This Row],[≤ 10 m (situation a à c)]],REFERENCEMENT_FACADE[[#This Row],[≤ 10 m (situation d)]]),
IF(AND(10&lt;HAUT_VISEE,HAUT_VISEE&lt;=18),IF(OR(MID(SITUA_VISEE,1,1)="a",MID(SITUA_VISEE,1,1)="b",MID(SITUA_VISEE,1,1)="c"),REFERENCEMENT_FACADE[[#This Row],[≤ 15 m (situation a à c)]],REFERENCEMENT_FACADE[[#This Row],[≤ 15 m (situation d)]]),
IF(AND(10&lt;HAUT_VISEE,HAUT_VISEE&lt;=18),IF(OR(MID(SITUA_VISEE,1,1)="a",MID(SITUA_VISEE,1,1)="b",MID(SITUA_VISEE,1,1)="c"),REFERENCEMENT_FACADE[[#This Row],[≤ 18 m (situation a à c)]],REFERENCEMENT_FACADE[[#This Row],[≤ 18 m (situation d)]]),
IF(AND(18&lt;HAUT_VISEE,HAUT_VISEE&lt;=28),IF(OR(MID(SITUA_VISEE,1,1)="a",MID(SITUA_VISEE,1,1)="b",MID(SITUA_VISEE,1,1)="c"),REFERENCEMENT_FACADE[[#This Row],[≤ 28 m (situation a à c)]],REFERENCEMENT_FACADE[[#This Row],[≤ 28 m (situation d)]]),
IF(AND(28&lt;HAUT_VISEE,HAUT_VISEE&lt;=34),IF(OR(MID(SITUA_VISEE,1,1)="a",MID(SITUA_VISEE,1,1)="b",MID(SITUA_VISEE,1,1)="c"),REFERENCEMENT_FACADE[[#This Row],[≤ 34 m (situation a à c)]],REFERENCEMENT_FACADE[[#This Row],[≤ 34 m (situation d)]]),
IF(AND(34&lt;HAUT_VISEE,HAUT_VISEE&lt;=36),IF(OR(MID(SITUA_VISEE,1,1)="a",MID(SITUA_VISEE,1,1)="b",MID(SITUA_VISEE,1,1)="c"),REFERENCEMENT_FACADE[[#This Row],[≤ 36 m (situation a à c)]],REFERENCEMENT_FACADE[[#This Row],[≤ 36 m (situation d)]]),
IF(AND(36&lt;HAUT_VISEE,HAUT_VISEE&lt;=40),IF(OR(MID(SITUA_VISEE,1,1)="a",MID(SITUA_VISEE,1,1)="b",MID(SITUA_VISEE,1,1)="c"),REFERENCEMENT_FACADE[[#This Row],[≤ 40 m (situation a à c)]],REFERENCEMENT_FACADE[[#This Row],[≤ 40 m (situation d)]]),
IF(AND(40&lt;HAUT_VISEE,HAUT_VISEE&lt;=50),IF(OR(MID(SITUA_VISEE,1,1)="a",MID(SITUA_VISEE,1,1)="b",MID(SITUA_VISEE,1,1)="c"),REFERENCEMENT_FACADE[[#This Row],[≤ 50 m (situation a à c)]],REFERENCEMENT_FACADE[[#This Row],[≤ 50 m (situation d)]]),"ERREUR"))))))))))</f>
        <v>OUI</v>
      </c>
      <c r="CH144" s="48">
        <f>IF(MID(SITUA_VISEE,1,1)="d",
IF(MID(REFERENCEMENT_FACADE[[#This Row],[≤ 50 m (situation d)]],1,3)="OUI",50,IF(MID(REFERENCEMENT_FACADE[[#This Row],[≤ 40 m (situation d)]],1,3)="OUI",40,IF(MID(REFERENCEMENT_FACADE[[#This Row],[≤ 36 m (situation d)]],1,3)="OUI",36,IF(MID(REFERENCEMENT_FACADE[[#This Row],[≤ 34 m (situation d)]],1,3)="OUI",34,IF(MID(REFERENCEMENT_FACADE[[#This Row],[≤ 28 m (situation d)]],1,3)="OUI",28,IF(MID(REFERENCEMENT_FACADE[[#This Row],[≤ 18 m (situation d)]],1,3)="OUI",18,IF(MID(REFERENCEMENT_FACADE[[#This Row],[≤ 15 m (situation d)]],1,3)="OUI",15,IF(MID(REFERENCEMENT_FACADE[[#This Row],[≤ 10 m (situation d)]],1,3)="OUI",10,IF(MID(REFERENCEMENT_FACADE[[#This Row],[≤ 9 m (situation d)]],1,3)="OUI",9,IF(MID(REFERENCEMENT_FACADE[[#This Row],[≤ 6 m (situation d)]],1,3)="OUI",6,"")))))))))),
IF(MID(REFERENCEMENT_FACADE[[#This Row],[≤ 50 m (situation a à c)]],1,3)="OUI",50,IF(MID(REFERENCEMENT_FACADE[[#This Row],[≤ 40 m (situation a à c)]],1,3)="OUI",40,IF(MID(REFERENCEMENT_FACADE[[#This Row],[≤ 36 m (situation a à c)]],1,3)="OUI",36,IF(MID(REFERENCEMENT_FACADE[[#This Row],[≤ 34 m (situation a à c)]],1,3)="OUI",34,IF(MID(REFERENCEMENT_FACADE[[#This Row],[≤ 28 m (situation a à c)]],1,3)="OUI",28,IF(MID(REFERENCEMENT_FACADE[[#This Row],[≤ 18 m (situation a à c)]],1,3)="OUI",18,IF(MID(REFERENCEMENT_FACADE[[#This Row],[≤ 15 m (situation a à c)]],1,3)="OUI",15,IF(MID(REFERENCEMENT_FACADE[[#This Row],[≤ 10 m (situation a à c)]],1,3)="OUI",10,IF(MID(REFERENCEMENT_FACADE[[#This Row],[≤ 9 m (situation a à c)]],1,3)="OUI",9,IF(MID(REFERENCEMENT_FACADE[[#This Row],[≤ 6 m (situation a à c)]],1,3)="OUI",6,"")))))))))))</f>
        <v>9</v>
      </c>
      <c r="CI144" s="48" t="str">
        <f>IF(RECH_CATEGORIE=TRUE,IF((CATEG_VISEE=LISTES!$O$2),REFERENCEMENT_FACADE[[#This Row],[I]],
IF((CATEG_VISEE=LISTES!$O$3),REFERENCEMENT_FACADE[[#This Row],[II]],
IF((CATEG_VISEE=LISTES!$O$4),REFERENCEMENT_FACADE[[#This Row],[III]],
IF((CATEG_VISEE=LISTES!$O$5),REFERENCEMENT_FACADE[[#This Row],[IV]],"ERREUR")))),
REFERENCEMENT_FACADE[[#This Row],[I]]&amp;CHAR(10)&amp;REFERENCEMENT_FACADE[[#This Row],[II]]&amp;CHAR(10)&amp;REFERENCEMENT_FACADE[[#This Row],[III]]&amp;CHAR(10)&amp;REFERENCEMENT_FACADE[[#This Row],[IV]])</f>
        <v>4
2
1
1</v>
      </c>
      <c r="CJ144" s="48" t="str">
        <f>IF(RECH_CATEGORIE=TRUE,IF(OR(REFERENCEMENT_FACADE[[#This Row],[I]]="NC",REFERENCEMENT_FACADE[[#This Row],[II]]="NC",REFERENCEMENT_FACADE[[#This Row],[III]]="NC",REFERENCEMENT_FACADE[[#This Row],[IV]]="NC"),"ERREUR",IF(MID(ZONE_SIS_VISEE,1,1)&lt;=MID(REFERENCEMENT_FACADE[[#This Row],[IV]],1,1),REFERENCEMENT_FACADE[[#Headers],[IV]],IF(MID(ZONE_SIS_VISEE,1,1)&lt;=MID(REFERENCEMENT_FACADE[[#This Row],[III]],1,1),REFERENCEMENT_FACADE[[#Headers],[III]],IF(MID(ZONE_SIS_VISEE,1,1)&lt;=MID(REFERENCEMENT_FACADE[[#This Row],[II]],1,1),REFERENCEMENT_FACADE[[#Headers],[II]],IF(MID(ZONE_SIS_VISEE,1,1)&lt;=MID(REFERENCEMENT_FACADE[[#This Row],[I]],1,1),REFERENCEMENT_FACADE[[#Headers],[I]],""))))),
REFERENCEMENT_FACADE[[#Headers],[I]]&amp;CHAR(10)&amp;REFERENCEMENT_FACADE[[#Headers],[II]]&amp;CHAR(10)&amp;REFERENCEMENT_FACADE[[#Headers],[III]]&amp;CHAR(10)&amp;REFERENCEMENT_FACADE[[#Headers],[IV]])</f>
        <v>I
II
III
IV</v>
      </c>
      <c r="CK144" s="48" t="str">
        <f>CONCATENATE(IF(MID(REFERENCEMENT_FACADE[[#This Row],[Charpente bois (NF DTU 31.1)]],1,3)="oui",LISTES!$Q$2,""),IF(AND(MID(REFERENCEMENT_FACADE[[#This Row],[COB (NF DTU 31.2)]],1,3)="oui",MID(REFERENCEMENT_FACADE[[#This Row],[Charpente bois (NF DTU 31.1)]],1,3)="oui")," / ",""),IF(MID(REFERENCEMENT_FACADE[[#This Row],[COB (NF DTU 31.2)]],1,3)="oui",LISTES!$Q$3,""),IF(OR(AND(MID(REFERENCEMENT_FACADE[[#This Row],[COB (NF DTU 31.2)]],1,3)="oui",MID(REFERENCEMENT_FACADE[[#This Row],[FOB (NF DTU 31.4)]],1,3)="oui"),AND(MID(REFERENCEMENT_FACADE[[#This Row],[COB (NF DTU 31.2)]],1,3)="oui",MID(REFERENCEMENT_FACADE[[#This Row],[CLT (Sous AT/DTA)]],1,3)="oui"))," / ",""),IF(MID(REFERENCEMENT_FACADE[[#This Row],[FOB (NF DTU 31.4)]],1,3)="oui",LISTES!$Q$4,""),IF(AND(MID(REFERENCEMENT_FACADE[[#This Row],[CLT (Sous AT/DTA)]],1,3)="oui",MID(REFERENCEMENT_FACADE[[#This Row],[FOB (NF DTU 31.4)]],1,3)="oui")," / ",""),IF(MID(REFERENCEMENT_FACADE[[#This Row],[CLT (Sous AT/DTA)]],1,3)="oui",LISTES!$Q$7,IF(MID(REFERENCEMENT_FACADE[[#This Row],[FOB (Sous AT/DTA/ATEx)]],1,3)="oui",LISTES!$Q$5,"")))</f>
        <v>COB (NF DTU 31.2) / CLT (Sous AT/DTA)</v>
      </c>
      <c r="CL144" s="48" t="str">
        <f>IF(AND(RECH_HAUTEUR=TRUE,HAUT_VISEE&lt;&gt;"",SITUA_VISEE&lt;&gt;""),IF(MID(SITUA_VISEE,1,1)="d",
IF(MID(REFERENCEMENT_FACADE[[#This Row],[≤ 50 m (situation d)]],1,3)="OUI","≤ 50 m",IF(MID(REFERENCEMENT_FACADE[[#This Row],[≤ 40 m (situation d)]],1,3)="OUI","≤ 40 m",IF(MID(REFERENCEMENT_FACADE[[#This Row],[≤ 36 m (situation d)]],1,3)="OUI","≤ 36 m",IF(MID(REFERENCEMENT_FACADE[[#This Row],[≤ 34 m (situation d)]],1,3)="OUI","≤ 34 m",IF(MID(REFERENCEMENT_FACADE[[#This Row],[≤ 28 m (situation d)]],1,3)="OUI","≤ 28 m",IF(MID(REFERENCEMENT_FACADE[[#This Row],[≤ 18 m (situation d)]],1,3)="OUI","≤ 18 m",IF(MID(REFERENCEMENT_FACADE[[#This Row],[≤ 15 m (situation d)]],1,3)="OUI","≤ 15 m",IF(MID(REFERENCEMENT_FACADE[[#This Row],[≤ 10 m (situation d)]],1,3)="OUI","≤ 10 m",IF(MID(REFERENCEMENT_FACADE[[#This Row],[≤ 9 m (situation d)]],1,3)="OUI","≤ 9 m",IF(MID(REFERENCEMENT_FACADE[[#This Row],[≤ 6 m (situation d)]],1,3)="OUI","≤ 6 m","")))))))))),
IF(MID(REFERENCEMENT_FACADE[[#This Row],[≤ 50 m (situation a à c)]],1,3)="OUI","≤ 50 m",IF(MID(REFERENCEMENT_FACADE[[#This Row],[≤ 40 m (situation a à c)]],1,3)="OUI","≤ 40 m",IF(MID(REFERENCEMENT_FACADE[[#This Row],[≤ 36 m (situation a à c)]],1,3)="OUI","≤ 36 m",IF(MID(REFERENCEMENT_FACADE[[#This Row],[≤ 34 m (situation a à c)]],1,3)="OUI","≤ 34 m",IF(MID(REFERENCEMENT_FACADE[[#This Row],[≤ 28 m (situation a à c)]],1,3)="OUI","≤ 28 m",IF(MID(REFERENCEMENT_FACADE[[#This Row],[≤ 18 m (situation a à c)]],1,3)="OUI","≤ 18 m",IF(MID(REFERENCEMENT_FACADE[[#This Row],[≤ 15 m (situation a à c)]],1,3)="OUI","≤ 15 m",IF(MID(REFERENCEMENT_FACADE[[#This Row],[≤ 10 m (situation a à c)]],1,3)="OUI","≤ 10 m",IF(MID(REFERENCEMENT_FACADE[[#This Row],[≤ 9 m (situation a à c)]],1,3)="OUI","≤ 9 m",IF(MID(REFERENCEMENT_FACADE[[#This Row],[≤ 6 m (situation a à c)]],1,3)="OUI","≤ 6 m",""))))))))))),
CONCATENATE(IF(MID(REFERENCEMENT_FACADE[[#This Row],[≤ 50 m (situation a à c)]],1,3)="OUI","(Situation a à c) h≤ 50 m"&amp;CHAR(10),IF(MID(REFERENCEMENT_FACADE[[#This Row],[≤ 40 m (situation a à c)]],1,3)="OUI","(Situation a à c) h≤ 40 m"&amp;CHAR(10),IF(MID(REFERENCEMENT_FACADE[[#This Row],[≤ 36 m (situation a à c)]],1,3)="OUI","(Situation a à c) h≤ 36 m"&amp;CHAR(10),IF(MID(REFERENCEMENT_FACADE[[#This Row],[≤ 34 m (situation a à c)]],1,3)="OUI","(Situation a à c) h≤ 34 m"&amp;CHAR(10),IF(MID(REFERENCEMENT_FACADE[[#This Row],[≤ 28 m (situation a à c)]],1,3)="OUI","(Situation a à c) h≤ 28 m"&amp;CHAR(10),IF(MID(REFERENCEMENT_FACADE[[#This Row],[≤ 18 m (situation a à c)]],1,3)="OUI","(Situation a à c) h≤ 18 m"&amp;CHAR(10),IF(MID(REFERENCEMENT_FACADE[[#This Row],[≤ 15 m (situation a à c)]],1,3)="OUI","(Situation a à c) h≤ 15 m"&amp;CHAR(10),IF(MID(REFERENCEMENT_FACADE[[#This Row],[≤ 10 m (situation a à c)]],1,3)="OUI","(Situation a à c) h≤ 10 m"&amp;CHAR(10),IF(MID(REFERENCEMENT_FACADE[[#This Row],[≤ 9 m (situation a à c)]],1,3)="OUI","(Situation a à c) h≤ 9 m"&amp;CHAR(10),IF(MID(REFERENCEMENT_FACADE[[#This Row],[≤ 6 m (situation a à c)]],1,3)="OUI","(Situation a à c) h≤ 6 m"&amp;CHAR(10),"")))))))))),IF(MID(REFERENCEMENT_FACADE[[#This Row],[≤ 50 m (situation d)]],1,3)="OUI","(Situation d) h≤ 50 m",IF(MID(REFERENCEMENT_FACADE[[#This Row],[≤ 40 m (situation d)]],1,3)="OUI","(Situation d) h≤ 40 m",IF(MID(REFERENCEMENT_FACADE[[#This Row],[≤ 36 m (situation d)]],1,3)="OUI","(Situation d) h≤ 36 m",IF(MID(REFERENCEMENT_FACADE[[#This Row],[≤ 34 m (situation d)]],1,3)="OUI","(Situation d) h≤ 34 m",IF(MID(REFERENCEMENT_FACADE[[#This Row],[≤ 28 m (situation d)]],1,3)="OUI","(Situation d) h≤ 28 m",IF(MID(REFERENCEMENT_FACADE[[#This Row],[≤ 18 m (situation d)]],1,3)="OUI","(Situation d) h≤ 18 m",IF(MID(REFERENCEMENT_FACADE[[#This Row],[≤ 15 m (situation d)]],1,3)="OUI","(Situation d) h≤ 15 m",IF(MID(REFERENCEMENT_FACADE[[#This Row],[≤ 10 m (situation d)]],1,3)="OUI","(Situation d) h≤ 10 m",IF(MID(REFERENCEMENT_FACADE[[#This Row],[≤ 9 m (situation d)]],1,3)="OUI","(Situation d) h≤ 9 m",IF(MID(REFERENCEMENT_FACADE[[#This Row],[≤ 6 m (situation d)]],1,3)="OUI","(Situation d) h≤ 6 m",""))))))))))))</f>
        <v>(Situation a à c) h≤ 9 m
(Situation d) h≤ 6 m</v>
      </c>
      <c r="CM144" s="48" t="str">
        <f>IF(OR(RECH_HAUTEUR=FALSE,HAUT_VISEE="",SITUA_VISEE=""),REFERENCEMENT_FACADE[[#This Row],[Cas où rien n''est sélectionné en hauteur]],
IF((HAUT_VISEE&lt;=6),IF(OR(MID(SITUA_VISEE,1,1)="a",MID(SITUA_VISEE,1,1)="b",MID(SITUA_VISEE,1,1)="c"),REFERENCEMENT_FACADE[[#This Row],[≤ 6 m (a à c)]],REFERENCEMENT_FACADE[[#This Row],[≤ 6 m (d)]]),
IF(AND(6&lt;HAUT_VISEE,HAUT_VISEE&lt;=9),IF(OR(MID(SITUA_VISEE,1,1)="a",MID(SITUA_VISEE,1,1)="b",MID(SITUA_VISEE,1,1)="c"),REFERENCEMENT_FACADE[[#This Row],[≤ 9 m (a à c)]],REFERENCEMENT_FACADE[[#This Row],[≤ 9 m (d)]]),
IF(AND(9&lt;HAUT_VISEE,HAUT_VISEE&lt;=10),IF(OR(MID(SITUA_VISEE,1,1)="a",MID(SITUA_VISEE,1,1)="b",MID(SITUA_VISEE,1,1)="c"),REFERENCEMENT_FACADE[[#This Row],[≤ 10 m (a à c)]],REFERENCEMENT_FACADE[[#This Row],[≤ 10 m (d)]]),
IF(AND(10&lt;HAUT_VISEE,HAUT_VISEE&lt;=18),IF(OR(MID(SITUA_VISEE,1,1)="a",MID(SITUA_VISEE,1,1)="b",MID(SITUA_VISEE,1,1)="c"),REFERENCEMENT_FACADE[[#This Row],[≤ 18 m (a à c)]],REFERENCEMENT_FACADE[[#This Row],[≤ 18 m (d)]]),
IF(AND(18&lt;HAUT_VISEE,HAUT_VISEE&lt;=28),IF(OR(MID(SITUA_VISEE,1,1)="a",MID(SITUA_VISEE,1,1)="b",MID(SITUA_VISEE,1,1)="c"),REFERENCEMENT_FACADE[[#This Row],[≤ 28 m (a à c)]],REFERENCEMENT_FACADE[[#This Row],[≤ 28 m (d)]]),
IF(AND(28&lt;HAUT_VISEE,HAUT_VISEE&lt;=34),IF(OR(MID(SITUA_VISEE,1,1)="a",MID(SITUA_VISEE,1,1)="b",MID(SITUA_VISEE,1,1)="c"),REFERENCEMENT_FACADE[[#This Row],[≤ 34 m (a à c)]],REFERENCEMENT_FACADE[[#This Row],[≤ 34 m (d)]]),
IF(AND(34&lt;HAUT_VISEE,HAUT_VISEE&lt;=36),IF(OR(MID(SITUA_VISEE,1,1)="a",MID(SITUA_VISEE,1,1)="b",MID(SITUA_VISEE,1,1)="c"),REFERENCEMENT_FACADE[[#This Row],[≤ 36 m (a à c)]],REFERENCEMENT_FACADE[[#This Row],[≤ 36 m (d)]]),
IF(AND(36&lt;HAUT_VISEE,HAUT_VISEE&lt;=40),IF(OR(MID(SITUA_VISEE,1,1)="a",MID(SITUA_VISEE,1,1)="b",MID(SITUA_VISEE,1,1)="c"),REFERENCEMENT_FACADE[[#This Row],[≤ 40 m (a à c)]],REFERENCEMENT_FACADE[[#This Row],[≤ 40 m (d)]]),
IF(AND(40&lt;HAUT_VISEE,HAUT_VISEE&lt;=50),IF(OR(MID(SITUA_VISEE,1,1)="a",MID(SITUA_VISEE,1,1)="b",MID(SITUA_VISEE,1,1)="c"),REFERENCEMENT_FACADE[[#This Row],[≤ 50 m (a à c)]],REFERENCEMENT_FACADE[[#This Row],[≤ 50 m (d)]])))))))))))</f>
        <v>Nb : Le critère de recherche par hauteur n'étant pas coché ou les données (hauteur ou situation) n'étant pas saisies, l'utilisateur est alerté qu'il peut exister des limites de hauteurs et des dispositions particulières données dans le référentiel technique du procédé qui ne sont pas affichées. 
Le logiciel peut les faire apparaitre, pour ce faire : 
 - la case de recherche en fonction de la hauteur doit être cochée ;
 - les données de hauteur ET de situation du bâtiment doivent être saisies.</v>
      </c>
      <c r="CN144" s="117">
        <f ca="1">REFERENCEMENT_FACADE[[#This Row],[VALIDITE]]</f>
        <v>1</v>
      </c>
      <c r="CO144" s="48">
        <f>IF(RECH_SUPPORT=TRUE,IF(MID(REFERENCEMENT_FACADE[[#This Row],[Colonne support visé]],1,3)="OUI",1,IF(OR(MID(REFERENCEMENT_FACADE[[#This Row],[Colonne support visé]],1,3)="non",MID(REFERENCEMENT_FACADE[[#This Row],[Colonne support visé]],1,2)="SO"),0,0)),1)</f>
        <v>1</v>
      </c>
      <c r="CP144" s="48">
        <f>IF(RECH_HAUTEUR=FALSE,1,IF(AND(MID(REFERENCEMENT_FACADE[[#This Row],[Colonne situation visé]],1,3)="oui",HAUT_VISEE&lt;=REFERENCEMENT_FACADE[[#This Row],[LIMITATION DE HAUTEUR DE FACADE]],HAUT_VISEE&lt;&gt;"",SITUA_VISEE&lt;&gt;""),1,IF(MID(REFERENCEMENT_FACADE[[#This Row],[Colonne situation visé]],1,3)="non",0,"ERREUR")))</f>
        <v>1</v>
      </c>
      <c r="CQ144" s="48">
        <f>IF(RECH_CATEGORIE=FALSE,1,IF(REFERENCEMENT_FACADE[[#This Row],[Colonne catégorie visée]]="ERREUR",0,IF(AND(RECH_CATEGORIE=TRUE,MATCH(VALUE(LEFT(REFERENCEMENT_FACADE[[#This Row],[Colonne zone visée]],1)),LISTE_ZONE_SISMIQUE,0)&gt;=MATCH(ZONE_SIS_VISEE,LISTE_ZONE_SISMIQUE,0),MATCH(REFERENCEMENT_FACADE[[#This Row],[Colonne catégorie visée]],LISTE_CATEGORIE_BATIMENT,0)&gt;=MATCH(CATEG_VISEE,LISTE_CATEGORIE_BATIMENT,0)),1,0)))</f>
        <v>1</v>
      </c>
      <c r="CR144" s="48">
        <f ca="1">IF(REFERENCEMENT_FACADE[[#This Row],[Eligibilité procédé]]&lt;&gt;0,COUNTIF(REFERENCEMENT_FACADE[Eligibilité procédé],"&lt;="&amp;REFERENCEMENT_FACADE[[#This Row],[Eligibilité procédé]])-COUNTIF(REFERENCEMENT_FACADE[Eligibilité procédé],"=0"),ROWS(REFERENCEMENT_FACADE[Ordre]))</f>
        <v>120</v>
      </c>
      <c r="CS144" s="48">
        <f ca="1">IF(COUNTIF((REFERENCEMENT_FACADE[[#This Row],[Validité]:[zone de simicité]]),"&lt;&gt;"&amp;"")=SUM(REFERENCEMENT_FACADE[[#This Row],[Validité]:[zone de simicité]]),ROW(REFERENCEMENT_FACADE[[#This Row],[zone de simicité]]),"")</f>
        <v>144</v>
      </c>
      <c r="CT144" s="48" t="str">
        <f>CONCATENATE(REFERENCEMENT_FACADE[[#This Row],[TYPE DE DOCUMENT DE REFERENCE]]," ",REFERENCEMENT_FACADE[[#This Row],[REF]]," du procédé ",REFERENCEMENT_FACADE[[#This Row],[NOM COMMERCIAL DU PROCEDE]]," : vise la pose sur : ",IF(MID(REFERENCEMENT_FACADE[[#This Row],[COB (NF DTU 31.2)]],1,3)="OUI","COB (NF DTU 31.2) ; ",""),IF(MID(REFERENCEMENT_FACADE[[#This Row],[CLT (Sous AT/DTA)]],1,3)="OUI","CLT (Sous AT/DTA)) ; ",""),IF(MID(REFERENCEMENT_FACADE[[#This Row],[FOB (NF DTU 31.4)]],1,3)="OUI","FOB (NF DTU 31.4) ; ",""),IF(MID(REFERENCEMENT_FACADE[[#This Row],[FOB (Sous AT/DTA/ATEx)]],1,3)="OUI","FOB (Sous AT/DTA/ATEx) ; ",""),"pour une hauteur max de ",REFERENCEMENT_FACADE[[#This Row],[LIMITATION DE HAUTEUR DE FACADE]],"m")</f>
        <v>Document Technique d'Application (DTA) 7/21-1786_V1 du procédé webertherm XM FdB COB : vise la pose sur : COB (NF DTU 31.2) ; CLT (Sous AT/DTA)) ; pour une hauteur max de 9m</v>
      </c>
    </row>
    <row r="145" spans="1:98" s="329" customFormat="1" ht="216" x14ac:dyDescent="0.3">
      <c r="A145" s="128">
        <v>44383</v>
      </c>
      <c r="B145" s="43" t="s">
        <v>114</v>
      </c>
      <c r="C145" s="125" t="s">
        <v>1572</v>
      </c>
      <c r="D145" s="43" t="s">
        <v>111</v>
      </c>
      <c r="E145" s="43" t="s">
        <v>111</v>
      </c>
      <c r="F145" s="43" t="s">
        <v>971</v>
      </c>
      <c r="G145" s="43" t="s">
        <v>1441</v>
      </c>
      <c r="H145" s="43" t="s">
        <v>27</v>
      </c>
      <c r="I145" s="43" t="s">
        <v>9</v>
      </c>
      <c r="J145" s="43" t="s">
        <v>10</v>
      </c>
      <c r="K145" s="53" t="s">
        <v>10</v>
      </c>
      <c r="L145" s="43" t="str">
        <f>IF(REFERENCEMENT_FACADE[[#This Row],[Charpente bois (NF DTU 31.1)]]="OUI","SO",IF(OR(REFERENCEMENT_FACADE[[#This Row],[FOB (Sous AT/DTA/ATEx)]]="OUI",REFERENCEMENT_FACADE[[#This Row],[FOB (NF DTU 31.4)]]="OUI"),"OUI","SO"))</f>
        <v>SO</v>
      </c>
      <c r="M145" s="43" t="s">
        <v>158</v>
      </c>
      <c r="N145" s="43" t="s">
        <v>9</v>
      </c>
      <c r="O145" s="43" t="s">
        <v>9</v>
      </c>
      <c r="P145" s="43" t="s">
        <v>10</v>
      </c>
      <c r="Q145" s="43" t="s">
        <v>10</v>
      </c>
      <c r="R145" s="43" t="s">
        <v>10</v>
      </c>
      <c r="S145" s="43" t="s">
        <v>10</v>
      </c>
      <c r="T145" s="43" t="s">
        <v>10</v>
      </c>
      <c r="U145" s="43" t="s">
        <v>10</v>
      </c>
      <c r="V145" s="43" t="s">
        <v>10</v>
      </c>
      <c r="W145" s="43" t="s">
        <v>10</v>
      </c>
      <c r="X145" s="43" t="s">
        <v>9</v>
      </c>
      <c r="Y145" s="43" t="s">
        <v>10</v>
      </c>
      <c r="Z145" s="43" t="s">
        <v>10</v>
      </c>
      <c r="AA145" s="43" t="s">
        <v>10</v>
      </c>
      <c r="AB145" s="43" t="s">
        <v>10</v>
      </c>
      <c r="AC145" s="43" t="s">
        <v>10</v>
      </c>
      <c r="AD145" s="43" t="s">
        <v>10</v>
      </c>
      <c r="AE145" s="43" t="s">
        <v>10</v>
      </c>
      <c r="AF145" s="43" t="s">
        <v>10</v>
      </c>
      <c r="AG145" s="43" t="s">
        <v>10</v>
      </c>
      <c r="AH145" s="41"/>
      <c r="AI145" s="164"/>
      <c r="AJ145" s="120" t="s">
        <v>1726</v>
      </c>
      <c r="AK145" s="120" t="s">
        <v>1726</v>
      </c>
      <c r="AL145" s="83"/>
      <c r="AM145" s="83"/>
      <c r="AN145" s="83"/>
      <c r="AO145" s="83"/>
      <c r="AP145" s="83"/>
      <c r="AQ145" s="83"/>
      <c r="AR145" s="83"/>
      <c r="AS145" s="83"/>
      <c r="AT145" s="120" t="s">
        <v>1726</v>
      </c>
      <c r="AU145" s="83"/>
      <c r="AV145" s="83"/>
      <c r="AW145" s="83"/>
      <c r="AX145" s="83"/>
      <c r="AY145" s="83"/>
      <c r="AZ145" s="83"/>
      <c r="BA145" s="83"/>
      <c r="BB145" s="83"/>
      <c r="BC145" s="83"/>
      <c r="BD145" s="83" t="s">
        <v>1408</v>
      </c>
      <c r="BE145" s="43">
        <v>4</v>
      </c>
      <c r="BF145" s="43" t="s">
        <v>328</v>
      </c>
      <c r="BG145" s="43" t="s">
        <v>328</v>
      </c>
      <c r="BH145" s="43" t="s">
        <v>328</v>
      </c>
      <c r="BI145" s="295" t="s">
        <v>998</v>
      </c>
      <c r="BJ145" s="40" t="s">
        <v>1394</v>
      </c>
      <c r="BK145" s="51" t="s">
        <v>932</v>
      </c>
      <c r="BL145" s="43">
        <v>0</v>
      </c>
      <c r="BM145" s="43" t="s">
        <v>1014</v>
      </c>
      <c r="BN145" s="43" t="s">
        <v>12</v>
      </c>
      <c r="BO145" s="43" t="s">
        <v>1015</v>
      </c>
      <c r="BP145" s="128">
        <v>44176</v>
      </c>
      <c r="BQ145" s="128">
        <v>44354</v>
      </c>
      <c r="BR145" s="128">
        <v>46477</v>
      </c>
      <c r="BS145" s="123">
        <f ca="1">+(REFERENCEMENT_FACADE[[#This Row],[AVIS LIMITE AU / VALIDITE]]&gt;=TODAY())*1</f>
        <v>1</v>
      </c>
      <c r="BT145" s="43" t="s">
        <v>9</v>
      </c>
      <c r="BU145" s="43" t="str">
        <f ca="1">IF(REFERENCEMENT_FACADE[[#This Row],[ -&gt; AT/DTA : Sur liste verte C2p (OUI/NON)
-&gt; ATex (Avis favorable / Avis défavorable)
-&gt; Autre : SO]]&lt;&gt;"",IF(AND(OR(REFERENCEMENT_FACADE[[#This Row],[ -&gt; AT/DTA : Sur liste verte C2p (OUI/NON)
-&gt; ATex (Avis favorable / Avis défavorable)
-&gt; Autre : SO]]="OUI",REFERENCEMENT_FACADE[[#This Row],[ -&gt; AT/DTA : Sur liste verte C2p (OUI/NON)
-&gt; ATex (Avis favorable / Avis défavorable)
-&gt; Autre : SO]]="FAVORABLE",REFERENCEMENT_FACADE[[#This Row],[ -&gt; AT/DTA : Sur liste verte C2p (OUI/NON)
-&gt; ATex (Avis favorable / Avis défavorable)
-&gt; Autre : SO]]="SO
(DTU)",REFERENCEMENT_FACADE[[#This Row],[ -&gt; AT/DTA : Sur liste verte C2p (OUI/NON)
-&gt; ATex (Avis favorable / Avis défavorable)
-&gt; Autre : SO]]="SO 
(RECO -RAGE)",REFERENCEMENT_FACADE[[#This Row],[ -&gt; AT/DTA : Sur liste verte C2p (OUI/NON)
-&gt; ATex (Avis favorable / Avis défavorable)
-&gt; Autre : SO]]="OUI AVEC UN SUIVI DU RETOUR D'EXPERIENCE",
REFERENCEMENT_FACADE[[#This Row],[ -&gt; AT/DTA : Sur liste verte C2p (OUI/NON)
-&gt; ATex (Avis favorable / Avis défavorable)
-&gt; Autre : SO]]="SO 
(RP)"),REFERENCEMENT_FACADE[[#This Row],[VALIDITE]]=1),"TC",IF(REFERENCEMENT_FACADE[[#This Row],[VALIDITE]]=0,"TNC"&amp;CHAR(10)&amp;"(L'évaluation technique n'est plus valide)",IF(REFERENCEMENT_FACADE[[#This Row],[TYPE DE DOCUMENT DE REFERENCE]]="Appréciation Technique de Transition","TNC"&amp;CHAR(10)&amp;"(Les Appréciations Techniques de Transition ne sont pas reconnues en technique courante)",IF(REFERENCEMENT_FACADE[[#This Row],[ -&gt; AT/DTA : Sur liste verte C2p (OUI/NON)
-&gt; ATex (Avis favorable / Avis défavorable)
-&gt; Autre : SO]]="NON (EVALUATION RECENTE)","TNC"&amp;CHAR(10)&amp;"(Non sur liste verte de la C2p à date de référencement / EVALUATION RECENTE)","TNC"&amp;CHAR(10)&amp;"(N'est pas sur liste verte de la C2p à date du référencement)")))))</f>
        <v>TC</v>
      </c>
      <c r="BV145" s="43" t="s">
        <v>1089</v>
      </c>
      <c r="BW145" s="43" t="s">
        <v>1039</v>
      </c>
      <c r="BX145" s="51" t="s">
        <v>659</v>
      </c>
      <c r="BY145" s="51"/>
      <c r="BZ145" s="225"/>
      <c r="CA145" s="248" t="s">
        <v>1054</v>
      </c>
      <c r="CB145" s="248"/>
      <c r="CC145" s="225" t="str">
        <f>IF(OR(REFERENCEMENT_FACADE[[#This Row],[TYPE DE DOCUMENT DE REFERENCE]]="Document Technique d'Application (DTA)",REFERENCEMENT_FACADE[[#This Row],[TYPE DE DOCUMENT DE REFERENCE]]="Avis Technique"),CONCATENATE("https://evaluation.cstb.fr/fr/avis-technique/detail/",SUBSTITUTE(REFERENCEMENT_FACADE[[#This Row],[REF]],"/","-"),"/"),IF(REFERENCEMENT_FACADE[[#This Row],[TYPE DE DOCUMENT DE REFERENCE]]=("Appréciation Technique d'Expérimentation (ATEx cas a)"),CONCATENATE("https://evaluation.cstb.fr/fr/appreciation-technique-expertise-atex/detail/",SUBSTITUTE(REFERENCEMENT_FACADE[[#This Row],[REF]],"_","-"),"/"),CONCATENATE("https://evaluation.cstb.fr/fr/appreciation-technique-transition-att/download/att-",SUBSTITUTE(SUBSTITUTE(REFERENCEMENT_FACADE[[#This Row],[REF]],"/","-"),"_","-"),"/")))</f>
        <v>https://evaluation.cstb.fr/fr/avis-technique/detail/7-17-1694_V2/</v>
      </c>
      <c r="CD145" s="225" t="s">
        <v>1015</v>
      </c>
      <c r="CE145" s="225" t="str">
        <f>CONCATENATE(IF(REFERENCEMENT_FACADE[[#This Row],[Ancienne version]]=""," ",CONCATENATE(IF(OR(REFERENCEMENT_FACADE[[#This Row],[TYPE DE DOCUMENT DE REFERENCE]]="Avis Technique",REFERENCEMENT_FACADE[[#This Row],[TYPE DE DOCUMENT DE REFERENCE]]="ATEx"),"L'","Le "),REFERENCEMENT_FACADE[[#This Row],[TYPE DE DOCUMENT DE REFERENCE]]," n°",REFERENCEMENT_FACADE[[#This Row],[REF]]," annule et remplace ",IF(OR(REFERENCEMENT_FACADE[[#This Row],[TYPE DE DOCUMENT DE REFERENCE]]="Avis Technique",REFERENCEMENT_FACADE[[#This Row],[TYPE DE DOCUMENT DE REFERENCE]]="ATEx"),"l' ","le "),REFERENCEMENT_FACADE[[#This Row],[TYPE DE DOCUMENT DE REFERENCE]]," n° ",REFERENCEMENT_FACADE[[#This Row],[Ancienne version]])),
IF(AND(REFERENCEMENT_FACADE[[#This Row],[Ancienne version]]&lt;&gt;"",REFERENCEMENT_FACADE[[#This Row],[ -&gt; AT/DTA : Sur liste verte C2p (OUI/NON)
-&gt; ATex (Avis favorable / Avis défavorable)
-&gt; Autre : SO]]="OUI"),CHAR(10),""),
IF(REFERENCEMENT_FACADE[[#This Row],[ -&gt; AT/DTA : Sur liste verte C2p (OUI/NON)
-&gt; ATex (Avis favorable / Avis défavorable)
-&gt; Autre : SO]]="OUI","Sur liste verte de la C2p à la date du référencement",""))</f>
        <v>L'Avis Technique n°7/17-1694_V2 annule et remplace l' Avis Technique n° 7/17-1694_V2
Sur liste verte de la C2p à la date du référencement</v>
      </c>
      <c r="CF145" s="225" t="str">
        <f>IF((SUPP_VISE=LISTES!$Q$2),REFERENCEMENT_FACADE[[#This Row],[Charpente bois (NF DTU 31.1)]],
IF((SUPP_VISE=LISTES!$Q$3),REFERENCEMENT_FACADE[[#This Row],[COB (NF DTU 31.2)]],
IF((SUPP_VISE=LISTES!$Q$4),REFERENCEMENT_FACADE[[#This Row],[FOB (NF DTU 31.4)]],
IF((SUPP_VISE=LISTES!$Q$5),REFERENCEMENT_FACADE[[#This Row],[FOB (Sous AT/DTA/ATEx)]],
IF((SUPP_VISE=LISTES!$Q$6),REFERENCEMENT_FACADE[[#This Row],[FOB (NF DTU 31.4 et/ou Sous AT/DTA/Atex)]],
IF((SUPP_VISE=LISTES!$Q$7),REFERENCEMENT_FACADE[[#This Row],[CLT (Sous AT/DTA)]],"ERREUR"))))))</f>
        <v>ERREUR</v>
      </c>
      <c r="CG145" s="225" t="str">
        <f>IF((HAUT_VISEE&lt;=6),IF(OR(MID(SITUA_VISEE,1,1)="a",MID(SITUA_VISEE,1,1)="b",MID(SITUA_VISEE,1,1)="c"),REFERENCEMENT_FACADE[[#This Row],[≤ 6 m (situation a à c)]],REFERENCEMENT_FACADE[[#This Row],[≤ 6 m (situation d)]]),
IF(AND(6&lt;HAUT_VISEE,HAUT_VISEE&lt;=9),IF(OR(MID(SITUA_VISEE,1,1)="a",MID(SITUA_VISEE,1,1)="b",MID(SITUA_VISEE,1,1)="c"),REFERENCEMENT_FACADE[[#This Row],[≤ 9 m (situation a à c)]],REFERENCEMENT_FACADE[[#This Row],[≤ 9 m (situation d)]]),
IF(AND(9&lt;HAUT_VISEE,HAUT_VISEE&lt;=10),IF(OR(MID(SITUA_VISEE,1,1)="a",MID(SITUA_VISEE,1,1)="b",MID(SITUA_VISEE,1,1)="c"),REFERENCEMENT_FACADE[[#This Row],[≤ 10 m (situation a à c)]],REFERENCEMENT_FACADE[[#This Row],[≤ 10 m (situation d)]]),
IF(AND(10&lt;HAUT_VISEE,HAUT_VISEE&lt;=18),IF(OR(MID(SITUA_VISEE,1,1)="a",MID(SITUA_VISEE,1,1)="b",MID(SITUA_VISEE,1,1)="c"),REFERENCEMENT_FACADE[[#This Row],[≤ 15 m (situation a à c)]],REFERENCEMENT_FACADE[[#This Row],[≤ 15 m (situation d)]]),
IF(AND(10&lt;HAUT_VISEE,HAUT_VISEE&lt;=18),IF(OR(MID(SITUA_VISEE,1,1)="a",MID(SITUA_VISEE,1,1)="b",MID(SITUA_VISEE,1,1)="c"),REFERENCEMENT_FACADE[[#This Row],[≤ 18 m (situation a à c)]],REFERENCEMENT_FACADE[[#This Row],[≤ 18 m (situation d)]]),
IF(AND(18&lt;HAUT_VISEE,HAUT_VISEE&lt;=28),IF(OR(MID(SITUA_VISEE,1,1)="a",MID(SITUA_VISEE,1,1)="b",MID(SITUA_VISEE,1,1)="c"),REFERENCEMENT_FACADE[[#This Row],[≤ 28 m (situation a à c)]],REFERENCEMENT_FACADE[[#This Row],[≤ 28 m (situation d)]]),
IF(AND(28&lt;HAUT_VISEE,HAUT_VISEE&lt;=34),IF(OR(MID(SITUA_VISEE,1,1)="a",MID(SITUA_VISEE,1,1)="b",MID(SITUA_VISEE,1,1)="c"),REFERENCEMENT_FACADE[[#This Row],[≤ 34 m (situation a à c)]],REFERENCEMENT_FACADE[[#This Row],[≤ 34 m (situation d)]]),
IF(AND(34&lt;HAUT_VISEE,HAUT_VISEE&lt;=36),IF(OR(MID(SITUA_VISEE,1,1)="a",MID(SITUA_VISEE,1,1)="b",MID(SITUA_VISEE,1,1)="c"),REFERENCEMENT_FACADE[[#This Row],[≤ 36 m (situation a à c)]],REFERENCEMENT_FACADE[[#This Row],[≤ 36 m (situation d)]]),
IF(AND(36&lt;HAUT_VISEE,HAUT_VISEE&lt;=40),IF(OR(MID(SITUA_VISEE,1,1)="a",MID(SITUA_VISEE,1,1)="b",MID(SITUA_VISEE,1,1)="c"),REFERENCEMENT_FACADE[[#This Row],[≤ 40 m (situation a à c)]],REFERENCEMENT_FACADE[[#This Row],[≤ 40 m (situation d)]]),
IF(AND(40&lt;HAUT_VISEE,HAUT_VISEE&lt;=50),IF(OR(MID(SITUA_VISEE,1,1)="a",MID(SITUA_VISEE,1,1)="b",MID(SITUA_VISEE,1,1)="c"),REFERENCEMENT_FACADE[[#This Row],[≤ 50 m (situation a à c)]],REFERENCEMENT_FACADE[[#This Row],[≤ 50 m (situation d)]]),"ERREUR"))))))))))</f>
        <v>OUI</v>
      </c>
      <c r="CH145" s="225">
        <f>IF(MID(SITUA_VISEE,1,1)="d",
IF(MID(REFERENCEMENT_FACADE[[#This Row],[≤ 50 m (situation d)]],1,3)="OUI",50,IF(MID(REFERENCEMENT_FACADE[[#This Row],[≤ 40 m (situation d)]],1,3)="OUI",40,IF(MID(REFERENCEMENT_FACADE[[#This Row],[≤ 36 m (situation d)]],1,3)="OUI",36,IF(MID(REFERENCEMENT_FACADE[[#This Row],[≤ 34 m (situation d)]],1,3)="OUI",34,IF(MID(REFERENCEMENT_FACADE[[#This Row],[≤ 28 m (situation d)]],1,3)="OUI",28,IF(MID(REFERENCEMENT_FACADE[[#This Row],[≤ 18 m (situation d)]],1,3)="OUI",18,IF(MID(REFERENCEMENT_FACADE[[#This Row],[≤ 15 m (situation d)]],1,3)="OUI",15,IF(MID(REFERENCEMENT_FACADE[[#This Row],[≤ 10 m (situation d)]],1,3)="OUI",10,IF(MID(REFERENCEMENT_FACADE[[#This Row],[≤ 9 m (situation d)]],1,3)="OUI",9,IF(MID(REFERENCEMENT_FACADE[[#This Row],[≤ 6 m (situation d)]],1,3)="OUI",6,"")))))))))),
IF(MID(REFERENCEMENT_FACADE[[#This Row],[≤ 50 m (situation a à c)]],1,3)="OUI",50,IF(MID(REFERENCEMENT_FACADE[[#This Row],[≤ 40 m (situation a à c)]],1,3)="OUI",40,IF(MID(REFERENCEMENT_FACADE[[#This Row],[≤ 36 m (situation a à c)]],1,3)="OUI",36,IF(MID(REFERENCEMENT_FACADE[[#This Row],[≤ 34 m (situation a à c)]],1,3)="OUI",34,IF(MID(REFERENCEMENT_FACADE[[#This Row],[≤ 28 m (situation a à c)]],1,3)="OUI",28,IF(MID(REFERENCEMENT_FACADE[[#This Row],[≤ 18 m (situation a à c)]],1,3)="OUI",18,IF(MID(REFERENCEMENT_FACADE[[#This Row],[≤ 15 m (situation a à c)]],1,3)="OUI",15,IF(MID(REFERENCEMENT_FACADE[[#This Row],[≤ 10 m (situation a à c)]],1,3)="OUI",10,IF(MID(REFERENCEMENT_FACADE[[#This Row],[≤ 9 m (situation a à c)]],1,3)="OUI",9,IF(MID(REFERENCEMENT_FACADE[[#This Row],[≤ 6 m (situation a à c)]],1,3)="OUI",6,"")))))))))))</f>
        <v>9</v>
      </c>
      <c r="CI145" s="225" t="str">
        <f>IF(RECH_CATEGORIE=TRUE,IF((CATEG_VISEE=LISTES!$O$2),REFERENCEMENT_FACADE[[#This Row],[I]],
IF((CATEG_VISEE=LISTES!$O$3),REFERENCEMENT_FACADE[[#This Row],[II]],
IF((CATEG_VISEE=LISTES!$O$4),REFERENCEMENT_FACADE[[#This Row],[III]],
IF((CATEG_VISEE=LISTES!$O$5),REFERENCEMENT_FACADE[[#This Row],[IV]],"ERREUR")))),
REFERENCEMENT_FACADE[[#This Row],[I]]&amp;CHAR(10)&amp;REFERENCEMENT_FACADE[[#This Row],[II]]&amp;CHAR(10)&amp;REFERENCEMENT_FACADE[[#This Row],[III]]&amp;CHAR(10)&amp;REFERENCEMENT_FACADE[[#This Row],[IV]])</f>
        <v>4
4**
4**
4**</v>
      </c>
      <c r="CJ145" s="225" t="str">
        <f>IF(RECH_CATEGORIE=TRUE,IF(OR(REFERENCEMENT_FACADE[[#This Row],[I]]="NC",REFERENCEMENT_FACADE[[#This Row],[II]]="NC",REFERENCEMENT_FACADE[[#This Row],[III]]="NC",REFERENCEMENT_FACADE[[#This Row],[IV]]="NC"),"ERREUR",IF(MID(ZONE_SIS_VISEE,1,1)&lt;=MID(REFERENCEMENT_FACADE[[#This Row],[IV]],1,1),REFERENCEMENT_FACADE[[#Headers],[IV]],IF(MID(ZONE_SIS_VISEE,1,1)&lt;=MID(REFERENCEMENT_FACADE[[#This Row],[III]],1,1),REFERENCEMENT_FACADE[[#Headers],[III]],IF(MID(ZONE_SIS_VISEE,1,1)&lt;=MID(REFERENCEMENT_FACADE[[#This Row],[II]],1,1),REFERENCEMENT_FACADE[[#Headers],[II]],IF(MID(ZONE_SIS_VISEE,1,1)&lt;=MID(REFERENCEMENT_FACADE[[#This Row],[I]],1,1),REFERENCEMENT_FACADE[[#Headers],[I]],""))))),
REFERENCEMENT_FACADE[[#Headers],[I]]&amp;CHAR(10)&amp;REFERENCEMENT_FACADE[[#Headers],[II]]&amp;CHAR(10)&amp;REFERENCEMENT_FACADE[[#Headers],[III]]&amp;CHAR(10)&amp;REFERENCEMENT_FACADE[[#Headers],[IV]])</f>
        <v>I
II
III
IV</v>
      </c>
      <c r="CK145" s="225" t="str">
        <f>CONCATENATE(IF(MID(REFERENCEMENT_FACADE[[#This Row],[Charpente bois (NF DTU 31.1)]],1,3)="oui",LISTES!$Q$2,""),IF(AND(MID(REFERENCEMENT_FACADE[[#This Row],[COB (NF DTU 31.2)]],1,3)="oui",MID(REFERENCEMENT_FACADE[[#This Row],[Charpente bois (NF DTU 31.1)]],1,3)="oui")," / ",""),IF(MID(REFERENCEMENT_FACADE[[#This Row],[COB (NF DTU 31.2)]],1,3)="oui",LISTES!$Q$3,""),IF(OR(AND(MID(REFERENCEMENT_FACADE[[#This Row],[COB (NF DTU 31.2)]],1,3)="oui",MID(REFERENCEMENT_FACADE[[#This Row],[FOB (NF DTU 31.4)]],1,3)="oui"),AND(MID(REFERENCEMENT_FACADE[[#This Row],[COB (NF DTU 31.2)]],1,3)="oui",MID(REFERENCEMENT_FACADE[[#This Row],[CLT (Sous AT/DTA)]],1,3)="oui"))," / ",""),IF(MID(REFERENCEMENT_FACADE[[#This Row],[FOB (NF DTU 31.4)]],1,3)="oui",LISTES!$Q$4,""),IF(AND(MID(REFERENCEMENT_FACADE[[#This Row],[CLT (Sous AT/DTA)]],1,3)="oui",MID(REFERENCEMENT_FACADE[[#This Row],[FOB (NF DTU 31.4)]],1,3)="oui")," / ",""),IF(MID(REFERENCEMENT_FACADE[[#This Row],[CLT (Sous AT/DTA)]],1,3)="oui",LISTES!$Q$7,IF(MID(REFERENCEMENT_FACADE[[#This Row],[FOB (Sous AT/DTA/ATEx)]],1,3)="oui",LISTES!$Q$5,"")))</f>
        <v>COB (NF DTU 31.2) / CLT (Sous AT/DTA)</v>
      </c>
      <c r="CL145" s="225" t="str">
        <f>IF(AND(RECH_HAUTEUR=TRUE,HAUT_VISEE&lt;&gt;"",SITUA_VISEE&lt;&gt;""),IF(MID(SITUA_VISEE,1,1)="d",
IF(MID(REFERENCEMENT_FACADE[[#This Row],[≤ 50 m (situation d)]],1,3)="OUI","≤ 50 m",IF(MID(REFERENCEMENT_FACADE[[#This Row],[≤ 40 m (situation d)]],1,3)="OUI","≤ 40 m",IF(MID(REFERENCEMENT_FACADE[[#This Row],[≤ 36 m (situation d)]],1,3)="OUI","≤ 36 m",IF(MID(REFERENCEMENT_FACADE[[#This Row],[≤ 34 m (situation d)]],1,3)="OUI","≤ 34 m",IF(MID(REFERENCEMENT_FACADE[[#This Row],[≤ 28 m (situation d)]],1,3)="OUI","≤ 28 m",IF(MID(REFERENCEMENT_FACADE[[#This Row],[≤ 18 m (situation d)]],1,3)="OUI","≤ 18 m",IF(MID(REFERENCEMENT_FACADE[[#This Row],[≤ 15 m (situation d)]],1,3)="OUI","≤ 15 m",IF(MID(REFERENCEMENT_FACADE[[#This Row],[≤ 10 m (situation d)]],1,3)="OUI","≤ 10 m",IF(MID(REFERENCEMENT_FACADE[[#This Row],[≤ 9 m (situation d)]],1,3)="OUI","≤ 9 m",IF(MID(REFERENCEMENT_FACADE[[#This Row],[≤ 6 m (situation d)]],1,3)="OUI","≤ 6 m","")))))))))),
IF(MID(REFERENCEMENT_FACADE[[#This Row],[≤ 50 m (situation a à c)]],1,3)="OUI","≤ 50 m",IF(MID(REFERENCEMENT_FACADE[[#This Row],[≤ 40 m (situation a à c)]],1,3)="OUI","≤ 40 m",IF(MID(REFERENCEMENT_FACADE[[#This Row],[≤ 36 m (situation a à c)]],1,3)="OUI","≤ 36 m",IF(MID(REFERENCEMENT_FACADE[[#This Row],[≤ 34 m (situation a à c)]],1,3)="OUI","≤ 34 m",IF(MID(REFERENCEMENT_FACADE[[#This Row],[≤ 28 m (situation a à c)]],1,3)="OUI","≤ 28 m",IF(MID(REFERENCEMENT_FACADE[[#This Row],[≤ 18 m (situation a à c)]],1,3)="OUI","≤ 18 m",IF(MID(REFERENCEMENT_FACADE[[#This Row],[≤ 15 m (situation a à c)]],1,3)="OUI","≤ 15 m",IF(MID(REFERENCEMENT_FACADE[[#This Row],[≤ 10 m (situation a à c)]],1,3)="OUI","≤ 10 m",IF(MID(REFERENCEMENT_FACADE[[#This Row],[≤ 9 m (situation a à c)]],1,3)="OUI","≤ 9 m",IF(MID(REFERENCEMENT_FACADE[[#This Row],[≤ 6 m (situation a à c)]],1,3)="OUI","≤ 6 m",""))))))))))),
CONCATENATE(IF(MID(REFERENCEMENT_FACADE[[#This Row],[≤ 50 m (situation a à c)]],1,3)="OUI","(Situation a à c) h≤ 50 m"&amp;CHAR(10),IF(MID(REFERENCEMENT_FACADE[[#This Row],[≤ 40 m (situation a à c)]],1,3)="OUI","(Situation a à c) h≤ 40 m"&amp;CHAR(10),IF(MID(REFERENCEMENT_FACADE[[#This Row],[≤ 36 m (situation a à c)]],1,3)="OUI","(Situation a à c) h≤ 36 m"&amp;CHAR(10),IF(MID(REFERENCEMENT_FACADE[[#This Row],[≤ 34 m (situation a à c)]],1,3)="OUI","(Situation a à c) h≤ 34 m"&amp;CHAR(10),IF(MID(REFERENCEMENT_FACADE[[#This Row],[≤ 28 m (situation a à c)]],1,3)="OUI","(Situation a à c) h≤ 28 m"&amp;CHAR(10),IF(MID(REFERENCEMENT_FACADE[[#This Row],[≤ 18 m (situation a à c)]],1,3)="OUI","(Situation a à c) h≤ 18 m"&amp;CHAR(10),IF(MID(REFERENCEMENT_FACADE[[#This Row],[≤ 15 m (situation a à c)]],1,3)="OUI","(Situation a à c) h≤ 15 m"&amp;CHAR(10),IF(MID(REFERENCEMENT_FACADE[[#This Row],[≤ 10 m (situation a à c)]],1,3)="OUI","(Situation a à c) h≤ 10 m"&amp;CHAR(10),IF(MID(REFERENCEMENT_FACADE[[#This Row],[≤ 9 m (situation a à c)]],1,3)="OUI","(Situation a à c) h≤ 9 m"&amp;CHAR(10),IF(MID(REFERENCEMENT_FACADE[[#This Row],[≤ 6 m (situation a à c)]],1,3)="OUI","(Situation a à c) h≤ 6 m"&amp;CHAR(10),"")))))))))),IF(MID(REFERENCEMENT_FACADE[[#This Row],[≤ 50 m (situation d)]],1,3)="OUI","(Situation d) h≤ 50 m",IF(MID(REFERENCEMENT_FACADE[[#This Row],[≤ 40 m (situation d)]],1,3)="OUI","(Situation d) h≤ 40 m",IF(MID(REFERENCEMENT_FACADE[[#This Row],[≤ 36 m (situation d)]],1,3)="OUI","(Situation d) h≤ 36 m",IF(MID(REFERENCEMENT_FACADE[[#This Row],[≤ 34 m (situation d)]],1,3)="OUI","(Situation d) h≤ 34 m",IF(MID(REFERENCEMENT_FACADE[[#This Row],[≤ 28 m (situation d)]],1,3)="OUI","(Situation d) h≤ 28 m",IF(MID(REFERENCEMENT_FACADE[[#This Row],[≤ 18 m (situation d)]],1,3)="OUI","(Situation d) h≤ 18 m",IF(MID(REFERENCEMENT_FACADE[[#This Row],[≤ 15 m (situation d)]],1,3)="OUI","(Situation d) h≤ 15 m",IF(MID(REFERENCEMENT_FACADE[[#This Row],[≤ 10 m (situation d)]],1,3)="OUI","(Situation d) h≤ 10 m",IF(MID(REFERENCEMENT_FACADE[[#This Row],[≤ 9 m (situation d)]],1,3)="OUI","(Situation d) h≤ 9 m",IF(MID(REFERENCEMENT_FACADE[[#This Row],[≤ 6 m (situation d)]],1,3)="OUI","(Situation d) h≤ 6 m",""))))))))))))</f>
        <v>(Situation a à c) h≤ 9 m
(Situation d) h≤ 6 m</v>
      </c>
      <c r="CM145" s="225" t="str">
        <f>IF(OR(RECH_HAUTEUR=FALSE,HAUT_VISEE="",SITUA_VISEE=""),REFERENCEMENT_FACADE[[#This Row],[Cas où rien n''est sélectionné en hauteur]],
IF((HAUT_VISEE&lt;=6),IF(OR(MID(SITUA_VISEE,1,1)="a",MID(SITUA_VISEE,1,1)="b",MID(SITUA_VISEE,1,1)="c"),REFERENCEMENT_FACADE[[#This Row],[≤ 6 m (a à c)]],REFERENCEMENT_FACADE[[#This Row],[≤ 6 m (d)]]),
IF(AND(6&lt;HAUT_VISEE,HAUT_VISEE&lt;=9),IF(OR(MID(SITUA_VISEE,1,1)="a",MID(SITUA_VISEE,1,1)="b",MID(SITUA_VISEE,1,1)="c"),REFERENCEMENT_FACADE[[#This Row],[≤ 9 m (a à c)]],REFERENCEMENT_FACADE[[#This Row],[≤ 9 m (d)]]),
IF(AND(9&lt;HAUT_VISEE,HAUT_VISEE&lt;=10),IF(OR(MID(SITUA_VISEE,1,1)="a",MID(SITUA_VISEE,1,1)="b",MID(SITUA_VISEE,1,1)="c"),REFERENCEMENT_FACADE[[#This Row],[≤ 10 m (a à c)]],REFERENCEMENT_FACADE[[#This Row],[≤ 10 m (d)]]),
IF(AND(10&lt;HAUT_VISEE,HAUT_VISEE&lt;=18),IF(OR(MID(SITUA_VISEE,1,1)="a",MID(SITUA_VISEE,1,1)="b",MID(SITUA_VISEE,1,1)="c"),REFERENCEMENT_FACADE[[#This Row],[≤ 18 m (a à c)]],REFERENCEMENT_FACADE[[#This Row],[≤ 18 m (d)]]),
IF(AND(18&lt;HAUT_VISEE,HAUT_VISEE&lt;=28),IF(OR(MID(SITUA_VISEE,1,1)="a",MID(SITUA_VISEE,1,1)="b",MID(SITUA_VISEE,1,1)="c"),REFERENCEMENT_FACADE[[#This Row],[≤ 28 m (a à c)]],REFERENCEMENT_FACADE[[#This Row],[≤ 28 m (d)]]),
IF(AND(28&lt;HAUT_VISEE,HAUT_VISEE&lt;=34),IF(OR(MID(SITUA_VISEE,1,1)="a",MID(SITUA_VISEE,1,1)="b",MID(SITUA_VISEE,1,1)="c"),REFERENCEMENT_FACADE[[#This Row],[≤ 34 m (a à c)]],REFERENCEMENT_FACADE[[#This Row],[≤ 34 m (d)]]),
IF(AND(34&lt;HAUT_VISEE,HAUT_VISEE&lt;=36),IF(OR(MID(SITUA_VISEE,1,1)="a",MID(SITUA_VISEE,1,1)="b",MID(SITUA_VISEE,1,1)="c"),REFERENCEMENT_FACADE[[#This Row],[≤ 36 m (a à c)]],REFERENCEMENT_FACADE[[#This Row],[≤ 36 m (d)]]),
IF(AND(36&lt;HAUT_VISEE,HAUT_VISEE&lt;=40),IF(OR(MID(SITUA_VISEE,1,1)="a",MID(SITUA_VISEE,1,1)="b",MID(SITUA_VISEE,1,1)="c"),REFERENCEMENT_FACADE[[#This Row],[≤ 40 m (a à c)]],REFERENCEMENT_FACADE[[#This Row],[≤ 40 m (d)]]),
IF(AND(40&lt;HAUT_VISEE,HAUT_VISEE&lt;=50),IF(OR(MID(SITUA_VISEE,1,1)="a",MID(SITUA_VISEE,1,1)="b",MID(SITUA_VISEE,1,1)="c"),REFERENCEMENT_FACADE[[#This Row],[≤ 50 m (a à c)]],REFERENCEMENT_FACADE[[#This Row],[≤ 50 m (d)]])))))))))))</f>
        <v>Nb : Le critère de recherche par hauteur n'étant pas coché ou les données (hauteur ou situation) n'étant pas saisies, l'utilisateur est alerté qu'il peut exister des limites de hauteurs et des dispositions particulières données dans le référentiel technique du procédé qui ne sont pas affichées. 
Le logiciel peut les faire apparaitre, pour ce faire : 
 - la case de recherche en fonction de la hauteur doit être cochée ;
 - les données de hauteur ET de situation du bâtiment doivent être saisies.</v>
      </c>
      <c r="CN145" s="249">
        <f ca="1">REFERENCEMENT_FACADE[[#This Row],[VALIDITE]]</f>
        <v>1</v>
      </c>
      <c r="CO145" s="225">
        <f>IF(RECH_SUPPORT=TRUE,IF(MID(REFERENCEMENT_FACADE[[#This Row],[Colonne support visé]],1,3)="OUI",1,IF(OR(MID(REFERENCEMENT_FACADE[[#This Row],[Colonne support visé]],1,3)="non",MID(REFERENCEMENT_FACADE[[#This Row],[Colonne support visé]],1,2)="SO"),0,0)),1)</f>
        <v>1</v>
      </c>
      <c r="CP145" s="225">
        <f>IF(RECH_HAUTEUR=FALSE,1,IF(AND(MID(REFERENCEMENT_FACADE[[#This Row],[Colonne situation visé]],1,3)="oui",HAUT_VISEE&lt;=REFERENCEMENT_FACADE[[#This Row],[LIMITATION DE HAUTEUR DE FACADE]],HAUT_VISEE&lt;&gt;"",SITUA_VISEE&lt;&gt;""),1,IF(MID(REFERENCEMENT_FACADE[[#This Row],[Colonne situation visé]],1,3)="non",0,"ERREUR")))</f>
        <v>1</v>
      </c>
      <c r="CQ145" s="225">
        <f>IF(RECH_CATEGORIE=FALSE,1,IF(REFERENCEMENT_FACADE[[#This Row],[Colonne catégorie visée]]="ERREUR",0,IF(AND(RECH_CATEGORIE=TRUE,MATCH(VALUE(LEFT(REFERENCEMENT_FACADE[[#This Row],[Colonne zone visée]],1)),LISTE_ZONE_SISMIQUE,0)&gt;=MATCH(ZONE_SIS_VISEE,LISTE_ZONE_SISMIQUE,0),MATCH(REFERENCEMENT_FACADE[[#This Row],[Colonne catégorie visée]],LISTE_CATEGORIE_BATIMENT,0)&gt;=MATCH(CATEG_VISEE,LISTE_CATEGORIE_BATIMENT,0)),1,0)))</f>
        <v>1</v>
      </c>
      <c r="CR145" s="225">
        <f ca="1">IF(REFERENCEMENT_FACADE[[#This Row],[Eligibilité procédé]]&lt;&gt;0,COUNTIF(REFERENCEMENT_FACADE[Eligibilité procédé],"&lt;="&amp;REFERENCEMENT_FACADE[[#This Row],[Eligibilité procédé]])-COUNTIF(REFERENCEMENT_FACADE[Eligibilité procédé],"=0"),ROWS(REFERENCEMENT_FACADE[Ordre]))</f>
        <v>121</v>
      </c>
      <c r="CS145" s="225">
        <f ca="1">IF(COUNTIF((REFERENCEMENT_FACADE[[#This Row],[Validité]:[zone de simicité]]),"&lt;&gt;"&amp;"")=SUM(REFERENCEMENT_FACADE[[#This Row],[Validité]:[zone de simicité]]),ROW(REFERENCEMENT_FACADE[[#This Row],[zone de simicité]]),"")</f>
        <v>145</v>
      </c>
      <c r="CT145" s="225" t="str">
        <f>CONCATENATE(REFERENCEMENT_FACADE[[#This Row],[TYPE DE DOCUMENT DE REFERENCE]]," ",REFERENCEMENT_FACADE[[#This Row],[REF]]," du procédé ",REFERENCEMENT_FACADE[[#This Row],[NOM COMMERCIAL DU PROCEDE]]," : vise la pose sur : ",IF(MID(REFERENCEMENT_FACADE[[#This Row],[COB (NF DTU 31.2)]],1,3)="OUI","COB (NF DTU 31.2) ; ",""),IF(MID(REFERENCEMENT_FACADE[[#This Row],[CLT (Sous AT/DTA)]],1,3)="OUI","CLT (Sous AT/DTA)) ; ",""),IF(MID(REFERENCEMENT_FACADE[[#This Row],[FOB (NF DTU 31.4)]],1,3)="OUI","FOB (NF DTU 31.4) ; ",""),IF(MID(REFERENCEMENT_FACADE[[#This Row],[FOB (Sous AT/DTA/ATEx)]],1,3)="OUI","FOB (Sous AT/DTA/ATEx) ; ",""),"pour une hauteur max de ",REFERENCEMENT_FACADE[[#This Row],[LIMITATION DE HAUTEUR DE FACADE]],"m")</f>
        <v>Avis Technique 7/17-1694_V2 du procédé Pariso MOB FB - M  : vise la pose sur : COB (NF DTU 31.2) ; CLT (Sous AT/DTA)) ; pour une hauteur max de 9m</v>
      </c>
    </row>
    <row r="146" spans="1:98" s="5" customFormat="1" ht="216" x14ac:dyDescent="0.3">
      <c r="A146" s="276">
        <v>44383</v>
      </c>
      <c r="B146" s="63" t="s">
        <v>114</v>
      </c>
      <c r="C146" s="191" t="s">
        <v>1572</v>
      </c>
      <c r="D146" s="63" t="s">
        <v>111</v>
      </c>
      <c r="E146" s="63" t="s">
        <v>111</v>
      </c>
      <c r="F146" s="63" t="s">
        <v>968</v>
      </c>
      <c r="G146" s="64" t="s">
        <v>1469</v>
      </c>
      <c r="H146" s="66" t="s">
        <v>27</v>
      </c>
      <c r="I146" s="63" t="s">
        <v>9</v>
      </c>
      <c r="J146" s="219" t="s">
        <v>10</v>
      </c>
      <c r="K146" s="245" t="s">
        <v>10</v>
      </c>
      <c r="L146" s="219" t="str">
        <f>IF(REFERENCEMENT_FACADE[[#This Row],[Charpente bois (NF DTU 31.1)]]="OUI","SO",IF(OR(REFERENCEMENT_FACADE[[#This Row],[FOB (Sous AT/DTA/ATEx)]]="OUI",REFERENCEMENT_FACADE[[#This Row],[FOB (NF DTU 31.4)]]="OUI"),"OUI","SO"))</f>
        <v>SO</v>
      </c>
      <c r="M146" s="64" t="s">
        <v>158</v>
      </c>
      <c r="N146" s="66" t="s">
        <v>9</v>
      </c>
      <c r="O146" s="63" t="s">
        <v>9</v>
      </c>
      <c r="P146" s="63" t="s">
        <v>357</v>
      </c>
      <c r="Q146" s="63" t="s">
        <v>357</v>
      </c>
      <c r="R146" s="63" t="s">
        <v>10</v>
      </c>
      <c r="S146" s="63" t="s">
        <v>10</v>
      </c>
      <c r="T146" s="63" t="s">
        <v>10</v>
      </c>
      <c r="U146" s="63" t="s">
        <v>10</v>
      </c>
      <c r="V146" s="63" t="s">
        <v>10</v>
      </c>
      <c r="W146" s="64" t="s">
        <v>10</v>
      </c>
      <c r="X146" s="67" t="s">
        <v>9</v>
      </c>
      <c r="Y146" s="63" t="s">
        <v>9</v>
      </c>
      <c r="Z146" s="63" t="s">
        <v>357</v>
      </c>
      <c r="AA146" s="63" t="s">
        <v>357</v>
      </c>
      <c r="AB146" s="63" t="s">
        <v>10</v>
      </c>
      <c r="AC146" s="63" t="s">
        <v>10</v>
      </c>
      <c r="AD146" s="63" t="s">
        <v>10</v>
      </c>
      <c r="AE146" s="63" t="s">
        <v>10</v>
      </c>
      <c r="AF146" s="63" t="s">
        <v>10</v>
      </c>
      <c r="AG146" s="64" t="s">
        <v>10</v>
      </c>
      <c r="AH146" s="286" t="s">
        <v>1041</v>
      </c>
      <c r="AI146" s="220"/>
      <c r="AJ146" s="120" t="s">
        <v>1726</v>
      </c>
      <c r="AK146" s="120" t="s">
        <v>1726</v>
      </c>
      <c r="AL146" s="205" t="s">
        <v>1745</v>
      </c>
      <c r="AM146" s="205" t="s">
        <v>1745</v>
      </c>
      <c r="AN146" s="83"/>
      <c r="AO146" s="253"/>
      <c r="AP146" s="253"/>
      <c r="AQ146" s="253"/>
      <c r="AR146" s="253"/>
      <c r="AS146" s="253"/>
      <c r="AT146" s="120" t="s">
        <v>1726</v>
      </c>
      <c r="AU146" s="120" t="s">
        <v>1726</v>
      </c>
      <c r="AV146" s="205" t="s">
        <v>1745</v>
      </c>
      <c r="AW146" s="205" t="s">
        <v>1745</v>
      </c>
      <c r="AX146" s="83"/>
      <c r="AY146" s="253"/>
      <c r="AZ146" s="253"/>
      <c r="BA146" s="253"/>
      <c r="BB146" s="253"/>
      <c r="BC146" s="253"/>
      <c r="BD146" s="215" t="s">
        <v>1408</v>
      </c>
      <c r="BE146" s="66">
        <v>4</v>
      </c>
      <c r="BF146" s="63" t="s">
        <v>328</v>
      </c>
      <c r="BG146" s="63" t="s">
        <v>328</v>
      </c>
      <c r="BH146" s="63" t="s">
        <v>328</v>
      </c>
      <c r="BI146" s="237" t="s">
        <v>999</v>
      </c>
      <c r="BJ146" s="40" t="s">
        <v>1394</v>
      </c>
      <c r="BK146" s="296" t="s">
        <v>932</v>
      </c>
      <c r="BL146" s="66">
        <v>0</v>
      </c>
      <c r="BM146" s="63" t="s">
        <v>983</v>
      </c>
      <c r="BN146" s="63" t="s">
        <v>12</v>
      </c>
      <c r="BO146" s="63" t="s">
        <v>1012</v>
      </c>
      <c r="BP146" s="305">
        <v>44131</v>
      </c>
      <c r="BQ146" s="305">
        <v>44252</v>
      </c>
      <c r="BR146" s="305">
        <v>46053</v>
      </c>
      <c r="BS146" s="193">
        <f ca="1">+(REFERENCEMENT_FACADE[[#This Row],[AVIS LIMITE AU / VALIDITE]]&gt;=TODAY())*1</f>
        <v>1</v>
      </c>
      <c r="BT146" s="257" t="s">
        <v>9</v>
      </c>
      <c r="BU146" s="63" t="str">
        <f ca="1">IF(REFERENCEMENT_FACADE[[#This Row],[ -&gt; AT/DTA : Sur liste verte C2p (OUI/NON)
-&gt; ATex (Avis favorable / Avis défavorable)
-&gt; Autre : SO]]&lt;&gt;"",IF(AND(OR(REFERENCEMENT_FACADE[[#This Row],[ -&gt; AT/DTA : Sur liste verte C2p (OUI/NON)
-&gt; ATex (Avis favorable / Avis défavorable)
-&gt; Autre : SO]]="OUI",REFERENCEMENT_FACADE[[#This Row],[ -&gt; AT/DTA : Sur liste verte C2p (OUI/NON)
-&gt; ATex (Avis favorable / Avis défavorable)
-&gt; Autre : SO]]="FAVORABLE",REFERENCEMENT_FACADE[[#This Row],[ -&gt; AT/DTA : Sur liste verte C2p (OUI/NON)
-&gt; ATex (Avis favorable / Avis défavorable)
-&gt; Autre : SO]]="SO
(DTU)",REFERENCEMENT_FACADE[[#This Row],[ -&gt; AT/DTA : Sur liste verte C2p (OUI/NON)
-&gt; ATex (Avis favorable / Avis défavorable)
-&gt; Autre : SO]]="SO 
(RECO -RAGE)",REFERENCEMENT_FACADE[[#This Row],[ -&gt; AT/DTA : Sur liste verte C2p (OUI/NON)
-&gt; ATex (Avis favorable / Avis défavorable)
-&gt; Autre : SO]]="OUI AVEC UN SUIVI DU RETOUR D'EXPERIENCE",
REFERENCEMENT_FACADE[[#This Row],[ -&gt; AT/DTA : Sur liste verte C2p (OUI/NON)
-&gt; ATex (Avis favorable / Avis défavorable)
-&gt; Autre : SO]]="SO 
(RP)"),REFERENCEMENT_FACADE[[#This Row],[VALIDITE]]=1),"TC",IF(REFERENCEMENT_FACADE[[#This Row],[VALIDITE]]=0,"TNC"&amp;CHAR(10)&amp;"(L'évaluation technique n'est plus valide)",IF(REFERENCEMENT_FACADE[[#This Row],[TYPE DE DOCUMENT DE REFERENCE]]="Appréciation Technique de Transition","TNC"&amp;CHAR(10)&amp;"(Les Appréciations Techniques de Transition ne sont pas reconnues en technique courante)",IF(REFERENCEMENT_FACADE[[#This Row],[ -&gt; AT/DTA : Sur liste verte C2p (OUI/NON)
-&gt; ATex (Avis favorable / Avis défavorable)
-&gt; Autre : SO]]="NON (EVALUATION RECENTE)","TNC"&amp;CHAR(10)&amp;"(Non sur liste verte de la C2p à date de référencement / EVALUATION RECENTE)","TNC"&amp;CHAR(10)&amp;"(N'est pas sur liste verte de la C2p à date du référencement)")))))</f>
        <v>TC</v>
      </c>
      <c r="BV146" s="64" t="s">
        <v>1088</v>
      </c>
      <c r="BW146" s="66" t="s">
        <v>1037</v>
      </c>
      <c r="BX146" s="257" t="s">
        <v>659</v>
      </c>
      <c r="BY146" s="258"/>
      <c r="BZ146" s="69"/>
      <c r="CA146" s="131" t="s">
        <v>1052</v>
      </c>
      <c r="CB146" s="131"/>
      <c r="CC146" s="48" t="str">
        <f>IF(OR(REFERENCEMENT_FACADE[[#This Row],[TYPE DE DOCUMENT DE REFERENCE]]="Document Technique d'Application (DTA)",REFERENCEMENT_FACADE[[#This Row],[TYPE DE DOCUMENT DE REFERENCE]]="Avis Technique"),CONCATENATE("https://evaluation.cstb.fr/fr/avis-technique/detail/",SUBSTITUTE(REFERENCEMENT_FACADE[[#This Row],[REF]],"/","-"),"/"),IF(REFERENCEMENT_FACADE[[#This Row],[TYPE DE DOCUMENT DE REFERENCE]]=("Appréciation Technique d'Expérimentation (ATEx cas a)"),CONCATENATE("https://evaluation.cstb.fr/fr/appreciation-technique-expertise-atex/detail/",SUBSTITUTE(REFERENCEMENT_FACADE[[#This Row],[REF]],"_","-"),"/"),CONCATENATE("https://evaluation.cstb.fr/fr/appreciation-technique-transition-att/download/att-",SUBSTITUTE(SUBSTITUTE(REFERENCEMENT_FACADE[[#This Row],[REF]],"/","-"),"_","-"),"/")))</f>
        <v>https://evaluation.cstb.fr/fr/avis-technique/detail/7-17-1687_V2/</v>
      </c>
      <c r="CD146" s="48" t="s">
        <v>1012</v>
      </c>
      <c r="CE146" s="48" t="str">
        <f>CONCATENATE(IF(REFERENCEMENT_FACADE[[#This Row],[Ancienne version]]=""," ",CONCATENATE(IF(OR(REFERENCEMENT_FACADE[[#This Row],[TYPE DE DOCUMENT DE REFERENCE]]="Avis Technique",REFERENCEMENT_FACADE[[#This Row],[TYPE DE DOCUMENT DE REFERENCE]]="ATEx"),"L'","Le "),REFERENCEMENT_FACADE[[#This Row],[TYPE DE DOCUMENT DE REFERENCE]]," n°",REFERENCEMENT_FACADE[[#This Row],[REF]]," annule et remplace ",IF(OR(REFERENCEMENT_FACADE[[#This Row],[TYPE DE DOCUMENT DE REFERENCE]]="Avis Technique",REFERENCEMENT_FACADE[[#This Row],[TYPE DE DOCUMENT DE REFERENCE]]="ATEx"),"l' ","le "),REFERENCEMENT_FACADE[[#This Row],[TYPE DE DOCUMENT DE REFERENCE]]," n° ",REFERENCEMENT_FACADE[[#This Row],[Ancienne version]])),
IF(AND(REFERENCEMENT_FACADE[[#This Row],[Ancienne version]]&lt;&gt;"",REFERENCEMENT_FACADE[[#This Row],[ -&gt; AT/DTA : Sur liste verte C2p (OUI/NON)
-&gt; ATex (Avis favorable / Avis défavorable)
-&gt; Autre : SO]]="OUI"),CHAR(10),""),
IF(REFERENCEMENT_FACADE[[#This Row],[ -&gt; AT/DTA : Sur liste verte C2p (OUI/NON)
-&gt; ATex (Avis favorable / Avis défavorable)
-&gt; Autre : SO]]="OUI","Sur liste verte de la C2p à la date du référencement",""))</f>
        <v>L'Avis Technique n°7/17-1687_V2 annule et remplace l' Avis Technique n° 7/17-1687_V2
Sur liste verte de la C2p à la date du référencement</v>
      </c>
      <c r="CF146" s="48" t="str">
        <f>IF((SUPP_VISE=LISTES!$Q$2),REFERENCEMENT_FACADE[[#This Row],[Charpente bois (NF DTU 31.1)]],
IF((SUPP_VISE=LISTES!$Q$3),REFERENCEMENT_FACADE[[#This Row],[COB (NF DTU 31.2)]],
IF((SUPP_VISE=LISTES!$Q$4),REFERENCEMENT_FACADE[[#This Row],[FOB (NF DTU 31.4)]],
IF((SUPP_VISE=LISTES!$Q$5),REFERENCEMENT_FACADE[[#This Row],[FOB (Sous AT/DTA/ATEx)]],
IF((SUPP_VISE=LISTES!$Q$6),REFERENCEMENT_FACADE[[#This Row],[FOB (NF DTU 31.4 et/ou Sous AT/DTA/Atex)]],
IF((SUPP_VISE=LISTES!$Q$7),REFERENCEMENT_FACADE[[#This Row],[CLT (Sous AT/DTA)]],"ERREUR"))))))</f>
        <v>ERREUR</v>
      </c>
      <c r="CG146" s="48" t="str">
        <f>IF((HAUT_VISEE&lt;=6),IF(OR(MID(SITUA_VISEE,1,1)="a",MID(SITUA_VISEE,1,1)="b",MID(SITUA_VISEE,1,1)="c"),REFERENCEMENT_FACADE[[#This Row],[≤ 6 m (situation a à c)]],REFERENCEMENT_FACADE[[#This Row],[≤ 6 m (situation d)]]),
IF(AND(6&lt;HAUT_VISEE,HAUT_VISEE&lt;=9),IF(OR(MID(SITUA_VISEE,1,1)="a",MID(SITUA_VISEE,1,1)="b",MID(SITUA_VISEE,1,1)="c"),REFERENCEMENT_FACADE[[#This Row],[≤ 9 m (situation a à c)]],REFERENCEMENT_FACADE[[#This Row],[≤ 9 m (situation d)]]),
IF(AND(9&lt;HAUT_VISEE,HAUT_VISEE&lt;=10),IF(OR(MID(SITUA_VISEE,1,1)="a",MID(SITUA_VISEE,1,1)="b",MID(SITUA_VISEE,1,1)="c"),REFERENCEMENT_FACADE[[#This Row],[≤ 10 m (situation a à c)]],REFERENCEMENT_FACADE[[#This Row],[≤ 10 m (situation d)]]),
IF(AND(10&lt;HAUT_VISEE,HAUT_VISEE&lt;=18),IF(OR(MID(SITUA_VISEE,1,1)="a",MID(SITUA_VISEE,1,1)="b",MID(SITUA_VISEE,1,1)="c"),REFERENCEMENT_FACADE[[#This Row],[≤ 15 m (situation a à c)]],REFERENCEMENT_FACADE[[#This Row],[≤ 15 m (situation d)]]),
IF(AND(10&lt;HAUT_VISEE,HAUT_VISEE&lt;=18),IF(OR(MID(SITUA_VISEE,1,1)="a",MID(SITUA_VISEE,1,1)="b",MID(SITUA_VISEE,1,1)="c"),REFERENCEMENT_FACADE[[#This Row],[≤ 18 m (situation a à c)]],REFERENCEMENT_FACADE[[#This Row],[≤ 18 m (situation d)]]),
IF(AND(18&lt;HAUT_VISEE,HAUT_VISEE&lt;=28),IF(OR(MID(SITUA_VISEE,1,1)="a",MID(SITUA_VISEE,1,1)="b",MID(SITUA_VISEE,1,1)="c"),REFERENCEMENT_FACADE[[#This Row],[≤ 28 m (situation a à c)]],REFERENCEMENT_FACADE[[#This Row],[≤ 28 m (situation d)]]),
IF(AND(28&lt;HAUT_VISEE,HAUT_VISEE&lt;=34),IF(OR(MID(SITUA_VISEE,1,1)="a",MID(SITUA_VISEE,1,1)="b",MID(SITUA_VISEE,1,1)="c"),REFERENCEMENT_FACADE[[#This Row],[≤ 34 m (situation a à c)]],REFERENCEMENT_FACADE[[#This Row],[≤ 34 m (situation d)]]),
IF(AND(34&lt;HAUT_VISEE,HAUT_VISEE&lt;=36),IF(OR(MID(SITUA_VISEE,1,1)="a",MID(SITUA_VISEE,1,1)="b",MID(SITUA_VISEE,1,1)="c"),REFERENCEMENT_FACADE[[#This Row],[≤ 36 m (situation a à c)]],REFERENCEMENT_FACADE[[#This Row],[≤ 36 m (situation d)]]),
IF(AND(36&lt;HAUT_VISEE,HAUT_VISEE&lt;=40),IF(OR(MID(SITUA_VISEE,1,1)="a",MID(SITUA_VISEE,1,1)="b",MID(SITUA_VISEE,1,1)="c"),REFERENCEMENT_FACADE[[#This Row],[≤ 40 m (situation a à c)]],REFERENCEMENT_FACADE[[#This Row],[≤ 40 m (situation d)]]),
IF(AND(40&lt;HAUT_VISEE,HAUT_VISEE&lt;=50),IF(OR(MID(SITUA_VISEE,1,1)="a",MID(SITUA_VISEE,1,1)="b",MID(SITUA_VISEE,1,1)="c"),REFERENCEMENT_FACADE[[#This Row],[≤ 50 m (situation a à c)]],REFERENCEMENT_FACADE[[#This Row],[≤ 50 m (situation d)]]),"ERREUR"))))))))))</f>
        <v>OUI</v>
      </c>
      <c r="CH146" s="48">
        <f>IF(MID(SITUA_VISEE,1,1)="d",
IF(MID(REFERENCEMENT_FACADE[[#This Row],[≤ 50 m (situation d)]],1,3)="OUI",50,IF(MID(REFERENCEMENT_FACADE[[#This Row],[≤ 40 m (situation d)]],1,3)="OUI",40,IF(MID(REFERENCEMENT_FACADE[[#This Row],[≤ 36 m (situation d)]],1,3)="OUI",36,IF(MID(REFERENCEMENT_FACADE[[#This Row],[≤ 34 m (situation d)]],1,3)="OUI",34,IF(MID(REFERENCEMENT_FACADE[[#This Row],[≤ 28 m (situation d)]],1,3)="OUI",28,IF(MID(REFERENCEMENT_FACADE[[#This Row],[≤ 18 m (situation d)]],1,3)="OUI",18,IF(MID(REFERENCEMENT_FACADE[[#This Row],[≤ 15 m (situation d)]],1,3)="OUI",15,IF(MID(REFERENCEMENT_FACADE[[#This Row],[≤ 10 m (situation d)]],1,3)="OUI",10,IF(MID(REFERENCEMENT_FACADE[[#This Row],[≤ 9 m (situation d)]],1,3)="OUI",9,IF(MID(REFERENCEMENT_FACADE[[#This Row],[≤ 6 m (situation d)]],1,3)="OUI",6,"")))))))))),
IF(MID(REFERENCEMENT_FACADE[[#This Row],[≤ 50 m (situation a à c)]],1,3)="OUI",50,IF(MID(REFERENCEMENT_FACADE[[#This Row],[≤ 40 m (situation a à c)]],1,3)="OUI",40,IF(MID(REFERENCEMENT_FACADE[[#This Row],[≤ 36 m (situation a à c)]],1,3)="OUI",36,IF(MID(REFERENCEMENT_FACADE[[#This Row],[≤ 34 m (situation a à c)]],1,3)="OUI",34,IF(MID(REFERENCEMENT_FACADE[[#This Row],[≤ 28 m (situation a à c)]],1,3)="OUI",28,IF(MID(REFERENCEMENT_FACADE[[#This Row],[≤ 18 m (situation a à c)]],1,3)="OUI",18,IF(MID(REFERENCEMENT_FACADE[[#This Row],[≤ 15 m (situation a à c)]],1,3)="OUI",15,IF(MID(REFERENCEMENT_FACADE[[#This Row],[≤ 10 m (situation a à c)]],1,3)="OUI",10,IF(MID(REFERENCEMENT_FACADE[[#This Row],[≤ 9 m (situation a à c)]],1,3)="OUI",9,IF(MID(REFERENCEMENT_FACADE[[#This Row],[≤ 6 m (situation a à c)]],1,3)="OUI",6,"")))))))))))</f>
        <v>15</v>
      </c>
      <c r="CI146" s="48" t="str">
        <f>IF(RECH_CATEGORIE=TRUE,IF((CATEG_VISEE=LISTES!$O$2),REFERENCEMENT_FACADE[[#This Row],[I]],
IF((CATEG_VISEE=LISTES!$O$3),REFERENCEMENT_FACADE[[#This Row],[II]],
IF((CATEG_VISEE=LISTES!$O$4),REFERENCEMENT_FACADE[[#This Row],[III]],
IF((CATEG_VISEE=LISTES!$O$5),REFERENCEMENT_FACADE[[#This Row],[IV]],"ERREUR")))),
REFERENCEMENT_FACADE[[#This Row],[I]]&amp;CHAR(10)&amp;REFERENCEMENT_FACADE[[#This Row],[II]]&amp;CHAR(10)&amp;REFERENCEMENT_FACADE[[#This Row],[III]]&amp;CHAR(10)&amp;REFERENCEMENT_FACADE[[#This Row],[IV]])</f>
        <v>4
4**
4**
4**</v>
      </c>
      <c r="CJ146" s="48" t="str">
        <f>IF(RECH_CATEGORIE=TRUE,IF(OR(REFERENCEMENT_FACADE[[#This Row],[I]]="NC",REFERENCEMENT_FACADE[[#This Row],[II]]="NC",REFERENCEMENT_FACADE[[#This Row],[III]]="NC",REFERENCEMENT_FACADE[[#This Row],[IV]]="NC"),"ERREUR",IF(MID(ZONE_SIS_VISEE,1,1)&lt;=MID(REFERENCEMENT_FACADE[[#This Row],[IV]],1,1),REFERENCEMENT_FACADE[[#Headers],[IV]],IF(MID(ZONE_SIS_VISEE,1,1)&lt;=MID(REFERENCEMENT_FACADE[[#This Row],[III]],1,1),REFERENCEMENT_FACADE[[#Headers],[III]],IF(MID(ZONE_SIS_VISEE,1,1)&lt;=MID(REFERENCEMENT_FACADE[[#This Row],[II]],1,1),REFERENCEMENT_FACADE[[#Headers],[II]],IF(MID(ZONE_SIS_VISEE,1,1)&lt;=MID(REFERENCEMENT_FACADE[[#This Row],[I]],1,1),REFERENCEMENT_FACADE[[#Headers],[I]],""))))),
REFERENCEMENT_FACADE[[#Headers],[I]]&amp;CHAR(10)&amp;REFERENCEMENT_FACADE[[#Headers],[II]]&amp;CHAR(10)&amp;REFERENCEMENT_FACADE[[#Headers],[III]]&amp;CHAR(10)&amp;REFERENCEMENT_FACADE[[#Headers],[IV]])</f>
        <v>I
II
III
IV</v>
      </c>
      <c r="CK146" s="48" t="str">
        <f>CONCATENATE(IF(MID(REFERENCEMENT_FACADE[[#This Row],[Charpente bois (NF DTU 31.1)]],1,3)="oui",LISTES!$Q$2,""),IF(AND(MID(REFERENCEMENT_FACADE[[#This Row],[COB (NF DTU 31.2)]],1,3)="oui",MID(REFERENCEMENT_FACADE[[#This Row],[Charpente bois (NF DTU 31.1)]],1,3)="oui")," / ",""),IF(MID(REFERENCEMENT_FACADE[[#This Row],[COB (NF DTU 31.2)]],1,3)="oui",LISTES!$Q$3,""),IF(OR(AND(MID(REFERENCEMENT_FACADE[[#This Row],[COB (NF DTU 31.2)]],1,3)="oui",MID(REFERENCEMENT_FACADE[[#This Row],[FOB (NF DTU 31.4)]],1,3)="oui"),AND(MID(REFERENCEMENT_FACADE[[#This Row],[COB (NF DTU 31.2)]],1,3)="oui",MID(REFERENCEMENT_FACADE[[#This Row],[CLT (Sous AT/DTA)]],1,3)="oui"))," / ",""),IF(MID(REFERENCEMENT_FACADE[[#This Row],[FOB (NF DTU 31.4)]],1,3)="oui",LISTES!$Q$4,""),IF(AND(MID(REFERENCEMENT_FACADE[[#This Row],[CLT (Sous AT/DTA)]],1,3)="oui",MID(REFERENCEMENT_FACADE[[#This Row],[FOB (NF DTU 31.4)]],1,3)="oui")," / ",""),IF(MID(REFERENCEMENT_FACADE[[#This Row],[CLT (Sous AT/DTA)]],1,3)="oui",LISTES!$Q$7,IF(MID(REFERENCEMENT_FACADE[[#This Row],[FOB (Sous AT/DTA/ATEx)]],1,3)="oui",LISTES!$Q$5,"")))</f>
        <v>COB (NF DTU 31.2) / CLT (Sous AT/DTA)</v>
      </c>
      <c r="CL146" s="48" t="str">
        <f>IF(AND(RECH_HAUTEUR=TRUE,HAUT_VISEE&lt;&gt;"",SITUA_VISEE&lt;&gt;""),IF(MID(SITUA_VISEE,1,1)="d",
IF(MID(REFERENCEMENT_FACADE[[#This Row],[≤ 50 m (situation d)]],1,3)="OUI","≤ 50 m",IF(MID(REFERENCEMENT_FACADE[[#This Row],[≤ 40 m (situation d)]],1,3)="OUI","≤ 40 m",IF(MID(REFERENCEMENT_FACADE[[#This Row],[≤ 36 m (situation d)]],1,3)="OUI","≤ 36 m",IF(MID(REFERENCEMENT_FACADE[[#This Row],[≤ 34 m (situation d)]],1,3)="OUI","≤ 34 m",IF(MID(REFERENCEMENT_FACADE[[#This Row],[≤ 28 m (situation d)]],1,3)="OUI","≤ 28 m",IF(MID(REFERENCEMENT_FACADE[[#This Row],[≤ 18 m (situation d)]],1,3)="OUI","≤ 18 m",IF(MID(REFERENCEMENT_FACADE[[#This Row],[≤ 15 m (situation d)]],1,3)="OUI","≤ 15 m",IF(MID(REFERENCEMENT_FACADE[[#This Row],[≤ 10 m (situation d)]],1,3)="OUI","≤ 10 m",IF(MID(REFERENCEMENT_FACADE[[#This Row],[≤ 9 m (situation d)]],1,3)="OUI","≤ 9 m",IF(MID(REFERENCEMENT_FACADE[[#This Row],[≤ 6 m (situation d)]],1,3)="OUI","≤ 6 m","")))))))))),
IF(MID(REFERENCEMENT_FACADE[[#This Row],[≤ 50 m (situation a à c)]],1,3)="OUI","≤ 50 m",IF(MID(REFERENCEMENT_FACADE[[#This Row],[≤ 40 m (situation a à c)]],1,3)="OUI","≤ 40 m",IF(MID(REFERENCEMENT_FACADE[[#This Row],[≤ 36 m (situation a à c)]],1,3)="OUI","≤ 36 m",IF(MID(REFERENCEMENT_FACADE[[#This Row],[≤ 34 m (situation a à c)]],1,3)="OUI","≤ 34 m",IF(MID(REFERENCEMENT_FACADE[[#This Row],[≤ 28 m (situation a à c)]],1,3)="OUI","≤ 28 m",IF(MID(REFERENCEMENT_FACADE[[#This Row],[≤ 18 m (situation a à c)]],1,3)="OUI","≤ 18 m",IF(MID(REFERENCEMENT_FACADE[[#This Row],[≤ 15 m (situation a à c)]],1,3)="OUI","≤ 15 m",IF(MID(REFERENCEMENT_FACADE[[#This Row],[≤ 10 m (situation a à c)]],1,3)="OUI","≤ 10 m",IF(MID(REFERENCEMENT_FACADE[[#This Row],[≤ 9 m (situation a à c)]],1,3)="OUI","≤ 9 m",IF(MID(REFERENCEMENT_FACADE[[#This Row],[≤ 6 m (situation a à c)]],1,3)="OUI","≤ 6 m",""))))))))))),
CONCATENATE(IF(MID(REFERENCEMENT_FACADE[[#This Row],[≤ 50 m (situation a à c)]],1,3)="OUI","(Situation a à c) h≤ 50 m"&amp;CHAR(10),IF(MID(REFERENCEMENT_FACADE[[#This Row],[≤ 40 m (situation a à c)]],1,3)="OUI","(Situation a à c) h≤ 40 m"&amp;CHAR(10),IF(MID(REFERENCEMENT_FACADE[[#This Row],[≤ 36 m (situation a à c)]],1,3)="OUI","(Situation a à c) h≤ 36 m"&amp;CHAR(10),IF(MID(REFERENCEMENT_FACADE[[#This Row],[≤ 34 m (situation a à c)]],1,3)="OUI","(Situation a à c) h≤ 34 m"&amp;CHAR(10),IF(MID(REFERENCEMENT_FACADE[[#This Row],[≤ 28 m (situation a à c)]],1,3)="OUI","(Situation a à c) h≤ 28 m"&amp;CHAR(10),IF(MID(REFERENCEMENT_FACADE[[#This Row],[≤ 18 m (situation a à c)]],1,3)="OUI","(Situation a à c) h≤ 18 m"&amp;CHAR(10),IF(MID(REFERENCEMENT_FACADE[[#This Row],[≤ 15 m (situation a à c)]],1,3)="OUI","(Situation a à c) h≤ 15 m"&amp;CHAR(10),IF(MID(REFERENCEMENT_FACADE[[#This Row],[≤ 10 m (situation a à c)]],1,3)="OUI","(Situation a à c) h≤ 10 m"&amp;CHAR(10),IF(MID(REFERENCEMENT_FACADE[[#This Row],[≤ 9 m (situation a à c)]],1,3)="OUI","(Situation a à c) h≤ 9 m"&amp;CHAR(10),IF(MID(REFERENCEMENT_FACADE[[#This Row],[≤ 6 m (situation a à c)]],1,3)="OUI","(Situation a à c) h≤ 6 m"&amp;CHAR(10),"")))))))))),IF(MID(REFERENCEMENT_FACADE[[#This Row],[≤ 50 m (situation d)]],1,3)="OUI","(Situation d) h≤ 50 m",IF(MID(REFERENCEMENT_FACADE[[#This Row],[≤ 40 m (situation d)]],1,3)="OUI","(Situation d) h≤ 40 m",IF(MID(REFERENCEMENT_FACADE[[#This Row],[≤ 36 m (situation d)]],1,3)="OUI","(Situation d) h≤ 36 m",IF(MID(REFERENCEMENT_FACADE[[#This Row],[≤ 34 m (situation d)]],1,3)="OUI","(Situation d) h≤ 34 m",IF(MID(REFERENCEMENT_FACADE[[#This Row],[≤ 28 m (situation d)]],1,3)="OUI","(Situation d) h≤ 28 m",IF(MID(REFERENCEMENT_FACADE[[#This Row],[≤ 18 m (situation d)]],1,3)="OUI","(Situation d) h≤ 18 m",IF(MID(REFERENCEMENT_FACADE[[#This Row],[≤ 15 m (situation d)]],1,3)="OUI","(Situation d) h≤ 15 m",IF(MID(REFERENCEMENT_FACADE[[#This Row],[≤ 10 m (situation d)]],1,3)="OUI","(Situation d) h≤ 10 m",IF(MID(REFERENCEMENT_FACADE[[#This Row],[≤ 9 m (situation d)]],1,3)="OUI","(Situation d) h≤ 9 m",IF(MID(REFERENCEMENT_FACADE[[#This Row],[≤ 6 m (situation d)]],1,3)="OUI","(Situation d) h≤ 6 m",""))))))))))))</f>
        <v>(Situation a à c) h≤ 15 m
(Situation d) h≤ 15 m</v>
      </c>
      <c r="CM146" s="48" t="str">
        <f>IF(OR(RECH_HAUTEUR=FALSE,HAUT_VISEE="",SITUA_VISEE=""),REFERENCEMENT_FACADE[[#This Row],[Cas où rien n''est sélectionné en hauteur]],
IF((HAUT_VISEE&lt;=6),IF(OR(MID(SITUA_VISEE,1,1)="a",MID(SITUA_VISEE,1,1)="b",MID(SITUA_VISEE,1,1)="c"),REFERENCEMENT_FACADE[[#This Row],[≤ 6 m (a à c)]],REFERENCEMENT_FACADE[[#This Row],[≤ 6 m (d)]]),
IF(AND(6&lt;HAUT_VISEE,HAUT_VISEE&lt;=9),IF(OR(MID(SITUA_VISEE,1,1)="a",MID(SITUA_VISEE,1,1)="b",MID(SITUA_VISEE,1,1)="c"),REFERENCEMENT_FACADE[[#This Row],[≤ 9 m (a à c)]],REFERENCEMENT_FACADE[[#This Row],[≤ 9 m (d)]]),
IF(AND(9&lt;HAUT_VISEE,HAUT_VISEE&lt;=10),IF(OR(MID(SITUA_VISEE,1,1)="a",MID(SITUA_VISEE,1,1)="b",MID(SITUA_VISEE,1,1)="c"),REFERENCEMENT_FACADE[[#This Row],[≤ 10 m (a à c)]],REFERENCEMENT_FACADE[[#This Row],[≤ 10 m (d)]]),
IF(AND(10&lt;HAUT_VISEE,HAUT_VISEE&lt;=18),IF(OR(MID(SITUA_VISEE,1,1)="a",MID(SITUA_VISEE,1,1)="b",MID(SITUA_VISEE,1,1)="c"),REFERENCEMENT_FACADE[[#This Row],[≤ 18 m (a à c)]],REFERENCEMENT_FACADE[[#This Row],[≤ 18 m (d)]]),
IF(AND(18&lt;HAUT_VISEE,HAUT_VISEE&lt;=28),IF(OR(MID(SITUA_VISEE,1,1)="a",MID(SITUA_VISEE,1,1)="b",MID(SITUA_VISEE,1,1)="c"),REFERENCEMENT_FACADE[[#This Row],[≤ 28 m (a à c)]],REFERENCEMENT_FACADE[[#This Row],[≤ 28 m (d)]]),
IF(AND(28&lt;HAUT_VISEE,HAUT_VISEE&lt;=34),IF(OR(MID(SITUA_VISEE,1,1)="a",MID(SITUA_VISEE,1,1)="b",MID(SITUA_VISEE,1,1)="c"),REFERENCEMENT_FACADE[[#This Row],[≤ 34 m (a à c)]],REFERENCEMENT_FACADE[[#This Row],[≤ 34 m (d)]]),
IF(AND(34&lt;HAUT_VISEE,HAUT_VISEE&lt;=36),IF(OR(MID(SITUA_VISEE,1,1)="a",MID(SITUA_VISEE,1,1)="b",MID(SITUA_VISEE,1,1)="c"),REFERENCEMENT_FACADE[[#This Row],[≤ 36 m (a à c)]],REFERENCEMENT_FACADE[[#This Row],[≤ 36 m (d)]]),
IF(AND(36&lt;HAUT_VISEE,HAUT_VISEE&lt;=40),IF(OR(MID(SITUA_VISEE,1,1)="a",MID(SITUA_VISEE,1,1)="b",MID(SITUA_VISEE,1,1)="c"),REFERENCEMENT_FACADE[[#This Row],[≤ 40 m (a à c)]],REFERENCEMENT_FACADE[[#This Row],[≤ 40 m (d)]]),
IF(AND(40&lt;HAUT_VISEE,HAUT_VISEE&lt;=50),IF(OR(MID(SITUA_VISEE,1,1)="a",MID(SITUA_VISEE,1,1)="b",MID(SITUA_VISEE,1,1)="c"),REFERENCEMENT_FACADE[[#This Row],[≤ 50 m (a à c)]],REFERENCEMENT_FACADE[[#This Row],[≤ 50 m (d)]])))))))))))</f>
        <v>Nb : Le critère de recherche par hauteur n'étant pas coché ou les données (hauteur ou situation) n'étant pas saisies, l'utilisateur est alerté qu'il peut exister des limites de hauteurs et des dispositions particulières données dans le référentiel technique du procédé qui ne sont pas affichées. 
Le logiciel peut les faire apparaitre, pour ce faire : 
 - la case de recherche en fonction de la hauteur doit être cochée ;
 - les données de hauteur ET de situation du bâtiment doivent être saisies.</v>
      </c>
      <c r="CN146" s="117">
        <f ca="1">REFERENCEMENT_FACADE[[#This Row],[VALIDITE]]</f>
        <v>1</v>
      </c>
      <c r="CO146" s="48">
        <f>IF(RECH_SUPPORT=TRUE,IF(MID(REFERENCEMENT_FACADE[[#This Row],[Colonne support visé]],1,3)="OUI",1,IF(OR(MID(REFERENCEMENT_FACADE[[#This Row],[Colonne support visé]],1,3)="non",MID(REFERENCEMENT_FACADE[[#This Row],[Colonne support visé]],1,2)="SO"),0,0)),1)</f>
        <v>1</v>
      </c>
      <c r="CP146" s="48">
        <f>IF(RECH_HAUTEUR=FALSE,1,IF(AND(MID(REFERENCEMENT_FACADE[[#This Row],[Colonne situation visé]],1,3)="oui",HAUT_VISEE&lt;=REFERENCEMENT_FACADE[[#This Row],[LIMITATION DE HAUTEUR DE FACADE]],HAUT_VISEE&lt;&gt;"",SITUA_VISEE&lt;&gt;""),1,IF(MID(REFERENCEMENT_FACADE[[#This Row],[Colonne situation visé]],1,3)="non",0,"ERREUR")))</f>
        <v>1</v>
      </c>
      <c r="CQ146" s="48">
        <f>IF(RECH_CATEGORIE=FALSE,1,IF(REFERENCEMENT_FACADE[[#This Row],[Colonne catégorie visée]]="ERREUR",0,IF(AND(RECH_CATEGORIE=TRUE,MATCH(VALUE(LEFT(REFERENCEMENT_FACADE[[#This Row],[Colonne zone visée]],1)),LISTE_ZONE_SISMIQUE,0)&gt;=MATCH(ZONE_SIS_VISEE,LISTE_ZONE_SISMIQUE,0),MATCH(REFERENCEMENT_FACADE[[#This Row],[Colonne catégorie visée]],LISTE_CATEGORIE_BATIMENT,0)&gt;=MATCH(CATEG_VISEE,LISTE_CATEGORIE_BATIMENT,0)),1,0)))</f>
        <v>1</v>
      </c>
      <c r="CR146" s="48">
        <f ca="1">IF(REFERENCEMENT_FACADE[[#This Row],[Eligibilité procédé]]&lt;&gt;0,COUNTIF(REFERENCEMENT_FACADE[Eligibilité procédé],"&lt;="&amp;REFERENCEMENT_FACADE[[#This Row],[Eligibilité procédé]])-COUNTIF(REFERENCEMENT_FACADE[Eligibilité procédé],"=0"),ROWS(REFERENCEMENT_FACADE[Ordre]))</f>
        <v>122</v>
      </c>
      <c r="CS146" s="48">
        <f ca="1">IF(COUNTIF((REFERENCEMENT_FACADE[[#This Row],[Validité]:[zone de simicité]]),"&lt;&gt;"&amp;"")=SUM(REFERENCEMENT_FACADE[[#This Row],[Validité]:[zone de simicité]]),ROW(REFERENCEMENT_FACADE[[#This Row],[zone de simicité]]),"")</f>
        <v>146</v>
      </c>
      <c r="CT146" s="48" t="str">
        <f>CONCATENATE(REFERENCEMENT_FACADE[[#This Row],[TYPE DE DOCUMENT DE REFERENCE]]," ",REFERENCEMENT_FACADE[[#This Row],[REF]]," du procédé ",REFERENCEMENT_FACADE[[#This Row],[NOM COMMERCIAL DU PROCEDE]]," : vise la pose sur : ",IF(MID(REFERENCEMENT_FACADE[[#This Row],[COB (NF DTU 31.2)]],1,3)="OUI","COB (NF DTU 31.2) ; ",""),IF(MID(REFERENCEMENT_FACADE[[#This Row],[CLT (Sous AT/DTA)]],1,3)="OUI","CLT (Sous AT/DTA)) ; ",""),IF(MID(REFERENCEMENT_FACADE[[#This Row],[FOB (NF DTU 31.4)]],1,3)="OUI","FOB (NF DTU 31.4) ; ",""),IF(MID(REFERENCEMENT_FACADE[[#This Row],[FOB (Sous AT/DTA/ATEx)]],1,3)="OUI","FOB (Sous AT/DTA/ATEx) ; ",""),"pour une hauteur max de ",REFERENCEMENT_FACADE[[#This Row],[LIMITATION DE HAUTEUR DE FACADE]],"m")</f>
        <v>Avis Technique 7/17-1687_V2 du procédé Armaterm Bois Poudre WF  : vise la pose sur : COB (NF DTU 31.2) ; CLT (Sous AT/DTA)) ; pour une hauteur max de 15m</v>
      </c>
    </row>
    <row r="147" spans="1:98" s="5" customFormat="1" ht="216" x14ac:dyDescent="0.3">
      <c r="A147" s="149">
        <v>44383</v>
      </c>
      <c r="B147" s="43" t="s">
        <v>114</v>
      </c>
      <c r="C147" s="125" t="s">
        <v>1572</v>
      </c>
      <c r="D147" s="43" t="s">
        <v>111</v>
      </c>
      <c r="E147" s="43" t="s">
        <v>111</v>
      </c>
      <c r="F147" s="43" t="s">
        <v>969</v>
      </c>
      <c r="G147" s="44" t="s">
        <v>1428</v>
      </c>
      <c r="H147" s="42" t="s">
        <v>27</v>
      </c>
      <c r="I147" s="43" t="s">
        <v>9</v>
      </c>
      <c r="J147" s="68" t="s">
        <v>10</v>
      </c>
      <c r="K147" s="39" t="s">
        <v>10</v>
      </c>
      <c r="L147" s="68" t="str">
        <f>IF(REFERENCEMENT_FACADE[[#This Row],[Charpente bois (NF DTU 31.1)]]="OUI","SO",IF(OR(REFERENCEMENT_FACADE[[#This Row],[FOB (Sous AT/DTA/ATEx)]]="OUI",REFERENCEMENT_FACADE[[#This Row],[FOB (NF DTU 31.4)]]="OUI"),"OUI","SO"))</f>
        <v>SO</v>
      </c>
      <c r="M147" s="44" t="s">
        <v>158</v>
      </c>
      <c r="N147" s="42" t="s">
        <v>9</v>
      </c>
      <c r="O147" s="43" t="s">
        <v>9</v>
      </c>
      <c r="P147" s="43" t="s">
        <v>357</v>
      </c>
      <c r="Q147" s="43" t="s">
        <v>357</v>
      </c>
      <c r="R147" s="43" t="s">
        <v>10</v>
      </c>
      <c r="S147" s="43" t="s">
        <v>10</v>
      </c>
      <c r="T147" s="43" t="s">
        <v>10</v>
      </c>
      <c r="U147" s="43" t="s">
        <v>10</v>
      </c>
      <c r="V147" s="43" t="s">
        <v>10</v>
      </c>
      <c r="W147" s="44" t="s">
        <v>10</v>
      </c>
      <c r="X147" s="45" t="s">
        <v>9</v>
      </c>
      <c r="Y147" s="43" t="s">
        <v>9</v>
      </c>
      <c r="Z147" s="43" t="s">
        <v>357</v>
      </c>
      <c r="AA147" s="43" t="s">
        <v>357</v>
      </c>
      <c r="AB147" s="43" t="s">
        <v>10</v>
      </c>
      <c r="AC147" s="43" t="s">
        <v>10</v>
      </c>
      <c r="AD147" s="43" t="s">
        <v>10</v>
      </c>
      <c r="AE147" s="43" t="s">
        <v>10</v>
      </c>
      <c r="AF147" s="43" t="s">
        <v>10</v>
      </c>
      <c r="AG147" s="44" t="s">
        <v>10</v>
      </c>
      <c r="AH147" s="163" t="s">
        <v>1041</v>
      </c>
      <c r="AI147" s="164"/>
      <c r="AJ147" s="120" t="s">
        <v>1726</v>
      </c>
      <c r="AK147" s="120" t="s">
        <v>1726</v>
      </c>
      <c r="AL147" s="205" t="s">
        <v>1745</v>
      </c>
      <c r="AM147" s="205" t="s">
        <v>1745</v>
      </c>
      <c r="AN147" s="83"/>
      <c r="AO147" s="83"/>
      <c r="AP147" s="83"/>
      <c r="AQ147" s="83"/>
      <c r="AR147" s="83"/>
      <c r="AS147" s="83"/>
      <c r="AT147" s="120" t="s">
        <v>1726</v>
      </c>
      <c r="AU147" s="120" t="s">
        <v>1726</v>
      </c>
      <c r="AV147" s="205" t="s">
        <v>1745</v>
      </c>
      <c r="AW147" s="205" t="s">
        <v>1745</v>
      </c>
      <c r="AX147" s="83"/>
      <c r="AY147" s="83"/>
      <c r="AZ147" s="83"/>
      <c r="BA147" s="83"/>
      <c r="BB147" s="83"/>
      <c r="BC147" s="83"/>
      <c r="BD147" s="84" t="s">
        <v>1408</v>
      </c>
      <c r="BE147" s="42">
        <v>4</v>
      </c>
      <c r="BF147" s="43" t="s">
        <v>328</v>
      </c>
      <c r="BG147" s="43" t="s">
        <v>328</v>
      </c>
      <c r="BH147" s="43" t="s">
        <v>328</v>
      </c>
      <c r="BI147" s="112" t="s">
        <v>999</v>
      </c>
      <c r="BJ147" s="40" t="s">
        <v>1394</v>
      </c>
      <c r="BK147" s="160" t="s">
        <v>932</v>
      </c>
      <c r="BL147" s="42">
        <v>0</v>
      </c>
      <c r="BM147" s="43" t="s">
        <v>970</v>
      </c>
      <c r="BN147" s="43" t="s">
        <v>12</v>
      </c>
      <c r="BO147" s="43" t="s">
        <v>1013</v>
      </c>
      <c r="BP147" s="128">
        <v>44131</v>
      </c>
      <c r="BQ147" s="128">
        <v>44314</v>
      </c>
      <c r="BR147" s="128">
        <v>46053</v>
      </c>
      <c r="BS147" s="123">
        <f ca="1">+(REFERENCEMENT_FACADE[[#This Row],[AVIS LIMITE AU / VALIDITE]]&gt;=TODAY())*1</f>
        <v>1</v>
      </c>
      <c r="BT147" s="51" t="s">
        <v>9</v>
      </c>
      <c r="BU147" s="43" t="str">
        <f ca="1">IF(REFERENCEMENT_FACADE[[#This Row],[ -&gt; AT/DTA : Sur liste verte C2p (OUI/NON)
-&gt; ATex (Avis favorable / Avis défavorable)
-&gt; Autre : SO]]&lt;&gt;"",IF(AND(OR(REFERENCEMENT_FACADE[[#This Row],[ -&gt; AT/DTA : Sur liste verte C2p (OUI/NON)
-&gt; ATex (Avis favorable / Avis défavorable)
-&gt; Autre : SO]]="OUI",REFERENCEMENT_FACADE[[#This Row],[ -&gt; AT/DTA : Sur liste verte C2p (OUI/NON)
-&gt; ATex (Avis favorable / Avis défavorable)
-&gt; Autre : SO]]="FAVORABLE",REFERENCEMENT_FACADE[[#This Row],[ -&gt; AT/DTA : Sur liste verte C2p (OUI/NON)
-&gt; ATex (Avis favorable / Avis défavorable)
-&gt; Autre : SO]]="SO
(DTU)",REFERENCEMENT_FACADE[[#This Row],[ -&gt; AT/DTA : Sur liste verte C2p (OUI/NON)
-&gt; ATex (Avis favorable / Avis défavorable)
-&gt; Autre : SO]]="SO 
(RECO -RAGE)",REFERENCEMENT_FACADE[[#This Row],[ -&gt; AT/DTA : Sur liste verte C2p (OUI/NON)
-&gt; ATex (Avis favorable / Avis défavorable)
-&gt; Autre : SO]]="OUI AVEC UN SUIVI DU RETOUR D'EXPERIENCE",
REFERENCEMENT_FACADE[[#This Row],[ -&gt; AT/DTA : Sur liste verte C2p (OUI/NON)
-&gt; ATex (Avis favorable / Avis défavorable)
-&gt; Autre : SO]]="SO 
(RP)"),REFERENCEMENT_FACADE[[#This Row],[VALIDITE]]=1),"TC",IF(REFERENCEMENT_FACADE[[#This Row],[VALIDITE]]=0,"TNC"&amp;CHAR(10)&amp;"(L'évaluation technique n'est plus valide)",IF(REFERENCEMENT_FACADE[[#This Row],[TYPE DE DOCUMENT DE REFERENCE]]="Appréciation Technique de Transition","TNC"&amp;CHAR(10)&amp;"(Les Appréciations Techniques de Transition ne sont pas reconnues en technique courante)",IF(REFERENCEMENT_FACADE[[#This Row],[ -&gt; AT/DTA : Sur liste verte C2p (OUI/NON)
-&gt; ATex (Avis favorable / Avis défavorable)
-&gt; Autre : SO]]="NON (EVALUATION RECENTE)","TNC"&amp;CHAR(10)&amp;"(Non sur liste verte de la C2p à date de référencement / EVALUATION RECENTE)","TNC"&amp;CHAR(10)&amp;"(N'est pas sur liste verte de la C2p à date du référencement)")))))</f>
        <v>TC</v>
      </c>
      <c r="BV147" s="44" t="s">
        <v>1100</v>
      </c>
      <c r="BW147" s="42" t="s">
        <v>1038</v>
      </c>
      <c r="BX147" s="51" t="s">
        <v>659</v>
      </c>
      <c r="BY147" s="139"/>
      <c r="BZ147" s="57"/>
      <c r="CA147" s="134" t="s">
        <v>1053</v>
      </c>
      <c r="CB147" s="134"/>
      <c r="CC147" s="48" t="str">
        <f>IF(OR(REFERENCEMENT_FACADE[[#This Row],[TYPE DE DOCUMENT DE REFERENCE]]="Document Technique d'Application (DTA)",REFERENCEMENT_FACADE[[#This Row],[TYPE DE DOCUMENT DE REFERENCE]]="Avis Technique"),CONCATENATE("https://evaluation.cstb.fr/fr/avis-technique/detail/",SUBSTITUTE(REFERENCEMENT_FACADE[[#This Row],[REF]],"/","-"),"/"),IF(REFERENCEMENT_FACADE[[#This Row],[TYPE DE DOCUMENT DE REFERENCE]]=("Appréciation Technique d'Expérimentation (ATEx cas a)"),CONCATENATE("https://evaluation.cstb.fr/fr/appreciation-technique-expertise-atex/detail/",SUBSTITUTE(REFERENCEMENT_FACADE[[#This Row],[REF]],"_","-"),"/"),CONCATENATE("https://evaluation.cstb.fr/fr/appreciation-technique-transition-att/download/att-",SUBSTITUTE(SUBSTITUTE(REFERENCEMENT_FACADE[[#This Row],[REF]],"/","-"),"_","-"),"/")))</f>
        <v>https://evaluation.cstb.fr/fr/avis-technique/detail/7-19-1759_V2/</v>
      </c>
      <c r="CD147" s="48" t="s">
        <v>1086</v>
      </c>
      <c r="CE147" s="48" t="str">
        <f>CONCATENATE(IF(REFERENCEMENT_FACADE[[#This Row],[Ancienne version]]=""," ",CONCATENATE(IF(OR(REFERENCEMENT_FACADE[[#This Row],[TYPE DE DOCUMENT DE REFERENCE]]="Avis Technique",REFERENCEMENT_FACADE[[#This Row],[TYPE DE DOCUMENT DE REFERENCE]]="ATEx"),"L'","Le "),REFERENCEMENT_FACADE[[#This Row],[TYPE DE DOCUMENT DE REFERENCE]]," n°",REFERENCEMENT_FACADE[[#This Row],[REF]]," annule et remplace ",IF(OR(REFERENCEMENT_FACADE[[#This Row],[TYPE DE DOCUMENT DE REFERENCE]]="Avis Technique",REFERENCEMENT_FACADE[[#This Row],[TYPE DE DOCUMENT DE REFERENCE]]="ATEx"),"l' ","le "),REFERENCEMENT_FACADE[[#This Row],[TYPE DE DOCUMENT DE REFERENCE]]," n° ",REFERENCEMENT_FACADE[[#This Row],[Ancienne version]])),
IF(AND(REFERENCEMENT_FACADE[[#This Row],[Ancienne version]]&lt;&gt;"",REFERENCEMENT_FACADE[[#This Row],[ -&gt; AT/DTA : Sur liste verte C2p (OUI/NON)
-&gt; ATex (Avis favorable / Avis défavorable)
-&gt; Autre : SO]]="OUI"),CHAR(10),""),
IF(REFERENCEMENT_FACADE[[#This Row],[ -&gt; AT/DTA : Sur liste verte C2p (OUI/NON)
-&gt; ATex (Avis favorable / Avis défavorable)
-&gt; Autre : SO]]="OUI","Sur liste verte de la C2p à la date du référencement",""))</f>
        <v>L'Avis Technique n°7/19-1759_V2 annule et remplace l' Avis Technique n° 7/19-1759_V1
Sur liste verte de la C2p à la date du référencement</v>
      </c>
      <c r="CF147" s="48" t="str">
        <f>IF((SUPP_VISE=LISTES!$Q$2),REFERENCEMENT_FACADE[[#This Row],[Charpente bois (NF DTU 31.1)]],
IF((SUPP_VISE=LISTES!$Q$3),REFERENCEMENT_FACADE[[#This Row],[COB (NF DTU 31.2)]],
IF((SUPP_VISE=LISTES!$Q$4),REFERENCEMENT_FACADE[[#This Row],[FOB (NF DTU 31.4)]],
IF((SUPP_VISE=LISTES!$Q$5),REFERENCEMENT_FACADE[[#This Row],[FOB (Sous AT/DTA/ATEx)]],
IF((SUPP_VISE=LISTES!$Q$6),REFERENCEMENT_FACADE[[#This Row],[FOB (NF DTU 31.4 et/ou Sous AT/DTA/Atex)]],
IF((SUPP_VISE=LISTES!$Q$7),REFERENCEMENT_FACADE[[#This Row],[CLT (Sous AT/DTA)]],"ERREUR"))))))</f>
        <v>ERREUR</v>
      </c>
      <c r="CG147" s="48" t="str">
        <f>IF((HAUT_VISEE&lt;=6),IF(OR(MID(SITUA_VISEE,1,1)="a",MID(SITUA_VISEE,1,1)="b",MID(SITUA_VISEE,1,1)="c"),REFERENCEMENT_FACADE[[#This Row],[≤ 6 m (situation a à c)]],REFERENCEMENT_FACADE[[#This Row],[≤ 6 m (situation d)]]),
IF(AND(6&lt;HAUT_VISEE,HAUT_VISEE&lt;=9),IF(OR(MID(SITUA_VISEE,1,1)="a",MID(SITUA_VISEE,1,1)="b",MID(SITUA_VISEE,1,1)="c"),REFERENCEMENT_FACADE[[#This Row],[≤ 9 m (situation a à c)]],REFERENCEMENT_FACADE[[#This Row],[≤ 9 m (situation d)]]),
IF(AND(9&lt;HAUT_VISEE,HAUT_VISEE&lt;=10),IF(OR(MID(SITUA_VISEE,1,1)="a",MID(SITUA_VISEE,1,1)="b",MID(SITUA_VISEE,1,1)="c"),REFERENCEMENT_FACADE[[#This Row],[≤ 10 m (situation a à c)]],REFERENCEMENT_FACADE[[#This Row],[≤ 10 m (situation d)]]),
IF(AND(10&lt;HAUT_VISEE,HAUT_VISEE&lt;=18),IF(OR(MID(SITUA_VISEE,1,1)="a",MID(SITUA_VISEE,1,1)="b",MID(SITUA_VISEE,1,1)="c"),REFERENCEMENT_FACADE[[#This Row],[≤ 15 m (situation a à c)]],REFERENCEMENT_FACADE[[#This Row],[≤ 15 m (situation d)]]),
IF(AND(10&lt;HAUT_VISEE,HAUT_VISEE&lt;=18),IF(OR(MID(SITUA_VISEE,1,1)="a",MID(SITUA_VISEE,1,1)="b",MID(SITUA_VISEE,1,1)="c"),REFERENCEMENT_FACADE[[#This Row],[≤ 18 m (situation a à c)]],REFERENCEMENT_FACADE[[#This Row],[≤ 18 m (situation d)]]),
IF(AND(18&lt;HAUT_VISEE,HAUT_VISEE&lt;=28),IF(OR(MID(SITUA_VISEE,1,1)="a",MID(SITUA_VISEE,1,1)="b",MID(SITUA_VISEE,1,1)="c"),REFERENCEMENT_FACADE[[#This Row],[≤ 28 m (situation a à c)]],REFERENCEMENT_FACADE[[#This Row],[≤ 28 m (situation d)]]),
IF(AND(28&lt;HAUT_VISEE,HAUT_VISEE&lt;=34),IF(OR(MID(SITUA_VISEE,1,1)="a",MID(SITUA_VISEE,1,1)="b",MID(SITUA_VISEE,1,1)="c"),REFERENCEMENT_FACADE[[#This Row],[≤ 34 m (situation a à c)]],REFERENCEMENT_FACADE[[#This Row],[≤ 34 m (situation d)]]),
IF(AND(34&lt;HAUT_VISEE,HAUT_VISEE&lt;=36),IF(OR(MID(SITUA_VISEE,1,1)="a",MID(SITUA_VISEE,1,1)="b",MID(SITUA_VISEE,1,1)="c"),REFERENCEMENT_FACADE[[#This Row],[≤ 36 m (situation a à c)]],REFERENCEMENT_FACADE[[#This Row],[≤ 36 m (situation d)]]),
IF(AND(36&lt;HAUT_VISEE,HAUT_VISEE&lt;=40),IF(OR(MID(SITUA_VISEE,1,1)="a",MID(SITUA_VISEE,1,1)="b",MID(SITUA_VISEE,1,1)="c"),REFERENCEMENT_FACADE[[#This Row],[≤ 40 m (situation a à c)]],REFERENCEMENT_FACADE[[#This Row],[≤ 40 m (situation d)]]),
IF(AND(40&lt;HAUT_VISEE,HAUT_VISEE&lt;=50),IF(OR(MID(SITUA_VISEE,1,1)="a",MID(SITUA_VISEE,1,1)="b",MID(SITUA_VISEE,1,1)="c"),REFERENCEMENT_FACADE[[#This Row],[≤ 50 m (situation a à c)]],REFERENCEMENT_FACADE[[#This Row],[≤ 50 m (situation d)]]),"ERREUR"))))))))))</f>
        <v>OUI</v>
      </c>
      <c r="CH147" s="48">
        <f>IF(MID(SITUA_VISEE,1,1)="d",
IF(MID(REFERENCEMENT_FACADE[[#This Row],[≤ 50 m (situation d)]],1,3)="OUI",50,IF(MID(REFERENCEMENT_FACADE[[#This Row],[≤ 40 m (situation d)]],1,3)="OUI",40,IF(MID(REFERENCEMENT_FACADE[[#This Row],[≤ 36 m (situation d)]],1,3)="OUI",36,IF(MID(REFERENCEMENT_FACADE[[#This Row],[≤ 34 m (situation d)]],1,3)="OUI",34,IF(MID(REFERENCEMENT_FACADE[[#This Row],[≤ 28 m (situation d)]],1,3)="OUI",28,IF(MID(REFERENCEMENT_FACADE[[#This Row],[≤ 18 m (situation d)]],1,3)="OUI",18,IF(MID(REFERENCEMENT_FACADE[[#This Row],[≤ 15 m (situation d)]],1,3)="OUI",15,IF(MID(REFERENCEMENT_FACADE[[#This Row],[≤ 10 m (situation d)]],1,3)="OUI",10,IF(MID(REFERENCEMENT_FACADE[[#This Row],[≤ 9 m (situation d)]],1,3)="OUI",9,IF(MID(REFERENCEMENT_FACADE[[#This Row],[≤ 6 m (situation d)]],1,3)="OUI",6,"")))))))))),
IF(MID(REFERENCEMENT_FACADE[[#This Row],[≤ 50 m (situation a à c)]],1,3)="OUI",50,IF(MID(REFERENCEMENT_FACADE[[#This Row],[≤ 40 m (situation a à c)]],1,3)="OUI",40,IF(MID(REFERENCEMENT_FACADE[[#This Row],[≤ 36 m (situation a à c)]],1,3)="OUI",36,IF(MID(REFERENCEMENT_FACADE[[#This Row],[≤ 34 m (situation a à c)]],1,3)="OUI",34,IF(MID(REFERENCEMENT_FACADE[[#This Row],[≤ 28 m (situation a à c)]],1,3)="OUI",28,IF(MID(REFERENCEMENT_FACADE[[#This Row],[≤ 18 m (situation a à c)]],1,3)="OUI",18,IF(MID(REFERENCEMENT_FACADE[[#This Row],[≤ 15 m (situation a à c)]],1,3)="OUI",15,IF(MID(REFERENCEMENT_FACADE[[#This Row],[≤ 10 m (situation a à c)]],1,3)="OUI",10,IF(MID(REFERENCEMENT_FACADE[[#This Row],[≤ 9 m (situation a à c)]],1,3)="OUI",9,IF(MID(REFERENCEMENT_FACADE[[#This Row],[≤ 6 m (situation a à c)]],1,3)="OUI",6,"")))))))))))</f>
        <v>15</v>
      </c>
      <c r="CI147" s="48" t="str">
        <f>IF(RECH_CATEGORIE=TRUE,IF((CATEG_VISEE=LISTES!$O$2),REFERENCEMENT_FACADE[[#This Row],[I]],
IF((CATEG_VISEE=LISTES!$O$3),REFERENCEMENT_FACADE[[#This Row],[II]],
IF((CATEG_VISEE=LISTES!$O$4),REFERENCEMENT_FACADE[[#This Row],[III]],
IF((CATEG_VISEE=LISTES!$O$5),REFERENCEMENT_FACADE[[#This Row],[IV]],"ERREUR")))),
REFERENCEMENT_FACADE[[#This Row],[I]]&amp;CHAR(10)&amp;REFERENCEMENT_FACADE[[#This Row],[II]]&amp;CHAR(10)&amp;REFERENCEMENT_FACADE[[#This Row],[III]]&amp;CHAR(10)&amp;REFERENCEMENT_FACADE[[#This Row],[IV]])</f>
        <v>4
4**
4**
4**</v>
      </c>
      <c r="CJ147" s="48" t="str">
        <f>IF(RECH_CATEGORIE=TRUE,IF(OR(REFERENCEMENT_FACADE[[#This Row],[I]]="NC",REFERENCEMENT_FACADE[[#This Row],[II]]="NC",REFERENCEMENT_FACADE[[#This Row],[III]]="NC",REFERENCEMENT_FACADE[[#This Row],[IV]]="NC"),"ERREUR",IF(MID(ZONE_SIS_VISEE,1,1)&lt;=MID(REFERENCEMENT_FACADE[[#This Row],[IV]],1,1),REFERENCEMENT_FACADE[[#Headers],[IV]],IF(MID(ZONE_SIS_VISEE,1,1)&lt;=MID(REFERENCEMENT_FACADE[[#This Row],[III]],1,1),REFERENCEMENT_FACADE[[#Headers],[III]],IF(MID(ZONE_SIS_VISEE,1,1)&lt;=MID(REFERENCEMENT_FACADE[[#This Row],[II]],1,1),REFERENCEMENT_FACADE[[#Headers],[II]],IF(MID(ZONE_SIS_VISEE,1,1)&lt;=MID(REFERENCEMENT_FACADE[[#This Row],[I]],1,1),REFERENCEMENT_FACADE[[#Headers],[I]],""))))),
REFERENCEMENT_FACADE[[#Headers],[I]]&amp;CHAR(10)&amp;REFERENCEMENT_FACADE[[#Headers],[II]]&amp;CHAR(10)&amp;REFERENCEMENT_FACADE[[#Headers],[III]]&amp;CHAR(10)&amp;REFERENCEMENT_FACADE[[#Headers],[IV]])</f>
        <v>I
II
III
IV</v>
      </c>
      <c r="CK147" s="48" t="str">
        <f>CONCATENATE(IF(MID(REFERENCEMENT_FACADE[[#This Row],[Charpente bois (NF DTU 31.1)]],1,3)="oui",LISTES!$Q$2,""),IF(AND(MID(REFERENCEMENT_FACADE[[#This Row],[COB (NF DTU 31.2)]],1,3)="oui",MID(REFERENCEMENT_FACADE[[#This Row],[Charpente bois (NF DTU 31.1)]],1,3)="oui")," / ",""),IF(MID(REFERENCEMENT_FACADE[[#This Row],[COB (NF DTU 31.2)]],1,3)="oui",LISTES!$Q$3,""),IF(OR(AND(MID(REFERENCEMENT_FACADE[[#This Row],[COB (NF DTU 31.2)]],1,3)="oui",MID(REFERENCEMENT_FACADE[[#This Row],[FOB (NF DTU 31.4)]],1,3)="oui"),AND(MID(REFERENCEMENT_FACADE[[#This Row],[COB (NF DTU 31.2)]],1,3)="oui",MID(REFERENCEMENT_FACADE[[#This Row],[CLT (Sous AT/DTA)]],1,3)="oui"))," / ",""),IF(MID(REFERENCEMENT_FACADE[[#This Row],[FOB (NF DTU 31.4)]],1,3)="oui",LISTES!$Q$4,""),IF(AND(MID(REFERENCEMENT_FACADE[[#This Row],[CLT (Sous AT/DTA)]],1,3)="oui",MID(REFERENCEMENT_FACADE[[#This Row],[FOB (NF DTU 31.4)]],1,3)="oui")," / ",""),IF(MID(REFERENCEMENT_FACADE[[#This Row],[CLT (Sous AT/DTA)]],1,3)="oui",LISTES!$Q$7,IF(MID(REFERENCEMENT_FACADE[[#This Row],[FOB (Sous AT/DTA/ATEx)]],1,3)="oui",LISTES!$Q$5,"")))</f>
        <v>COB (NF DTU 31.2) / CLT (Sous AT/DTA)</v>
      </c>
      <c r="CL147" s="48" t="str">
        <f>IF(AND(RECH_HAUTEUR=TRUE,HAUT_VISEE&lt;&gt;"",SITUA_VISEE&lt;&gt;""),IF(MID(SITUA_VISEE,1,1)="d",
IF(MID(REFERENCEMENT_FACADE[[#This Row],[≤ 50 m (situation d)]],1,3)="OUI","≤ 50 m",IF(MID(REFERENCEMENT_FACADE[[#This Row],[≤ 40 m (situation d)]],1,3)="OUI","≤ 40 m",IF(MID(REFERENCEMENT_FACADE[[#This Row],[≤ 36 m (situation d)]],1,3)="OUI","≤ 36 m",IF(MID(REFERENCEMENT_FACADE[[#This Row],[≤ 34 m (situation d)]],1,3)="OUI","≤ 34 m",IF(MID(REFERENCEMENT_FACADE[[#This Row],[≤ 28 m (situation d)]],1,3)="OUI","≤ 28 m",IF(MID(REFERENCEMENT_FACADE[[#This Row],[≤ 18 m (situation d)]],1,3)="OUI","≤ 18 m",IF(MID(REFERENCEMENT_FACADE[[#This Row],[≤ 15 m (situation d)]],1,3)="OUI","≤ 15 m",IF(MID(REFERENCEMENT_FACADE[[#This Row],[≤ 10 m (situation d)]],1,3)="OUI","≤ 10 m",IF(MID(REFERENCEMENT_FACADE[[#This Row],[≤ 9 m (situation d)]],1,3)="OUI","≤ 9 m",IF(MID(REFERENCEMENT_FACADE[[#This Row],[≤ 6 m (situation d)]],1,3)="OUI","≤ 6 m","")))))))))),
IF(MID(REFERENCEMENT_FACADE[[#This Row],[≤ 50 m (situation a à c)]],1,3)="OUI","≤ 50 m",IF(MID(REFERENCEMENT_FACADE[[#This Row],[≤ 40 m (situation a à c)]],1,3)="OUI","≤ 40 m",IF(MID(REFERENCEMENT_FACADE[[#This Row],[≤ 36 m (situation a à c)]],1,3)="OUI","≤ 36 m",IF(MID(REFERENCEMENT_FACADE[[#This Row],[≤ 34 m (situation a à c)]],1,3)="OUI","≤ 34 m",IF(MID(REFERENCEMENT_FACADE[[#This Row],[≤ 28 m (situation a à c)]],1,3)="OUI","≤ 28 m",IF(MID(REFERENCEMENT_FACADE[[#This Row],[≤ 18 m (situation a à c)]],1,3)="OUI","≤ 18 m",IF(MID(REFERENCEMENT_FACADE[[#This Row],[≤ 15 m (situation a à c)]],1,3)="OUI","≤ 15 m",IF(MID(REFERENCEMENT_FACADE[[#This Row],[≤ 10 m (situation a à c)]],1,3)="OUI","≤ 10 m",IF(MID(REFERENCEMENT_FACADE[[#This Row],[≤ 9 m (situation a à c)]],1,3)="OUI","≤ 9 m",IF(MID(REFERENCEMENT_FACADE[[#This Row],[≤ 6 m (situation a à c)]],1,3)="OUI","≤ 6 m",""))))))))))),
CONCATENATE(IF(MID(REFERENCEMENT_FACADE[[#This Row],[≤ 50 m (situation a à c)]],1,3)="OUI","(Situation a à c) h≤ 50 m"&amp;CHAR(10),IF(MID(REFERENCEMENT_FACADE[[#This Row],[≤ 40 m (situation a à c)]],1,3)="OUI","(Situation a à c) h≤ 40 m"&amp;CHAR(10),IF(MID(REFERENCEMENT_FACADE[[#This Row],[≤ 36 m (situation a à c)]],1,3)="OUI","(Situation a à c) h≤ 36 m"&amp;CHAR(10),IF(MID(REFERENCEMENT_FACADE[[#This Row],[≤ 34 m (situation a à c)]],1,3)="OUI","(Situation a à c) h≤ 34 m"&amp;CHAR(10),IF(MID(REFERENCEMENT_FACADE[[#This Row],[≤ 28 m (situation a à c)]],1,3)="OUI","(Situation a à c) h≤ 28 m"&amp;CHAR(10),IF(MID(REFERENCEMENT_FACADE[[#This Row],[≤ 18 m (situation a à c)]],1,3)="OUI","(Situation a à c) h≤ 18 m"&amp;CHAR(10),IF(MID(REFERENCEMENT_FACADE[[#This Row],[≤ 15 m (situation a à c)]],1,3)="OUI","(Situation a à c) h≤ 15 m"&amp;CHAR(10),IF(MID(REFERENCEMENT_FACADE[[#This Row],[≤ 10 m (situation a à c)]],1,3)="OUI","(Situation a à c) h≤ 10 m"&amp;CHAR(10),IF(MID(REFERENCEMENT_FACADE[[#This Row],[≤ 9 m (situation a à c)]],1,3)="OUI","(Situation a à c) h≤ 9 m"&amp;CHAR(10),IF(MID(REFERENCEMENT_FACADE[[#This Row],[≤ 6 m (situation a à c)]],1,3)="OUI","(Situation a à c) h≤ 6 m"&amp;CHAR(10),"")))))))))),IF(MID(REFERENCEMENT_FACADE[[#This Row],[≤ 50 m (situation d)]],1,3)="OUI","(Situation d) h≤ 50 m",IF(MID(REFERENCEMENT_FACADE[[#This Row],[≤ 40 m (situation d)]],1,3)="OUI","(Situation d) h≤ 40 m",IF(MID(REFERENCEMENT_FACADE[[#This Row],[≤ 36 m (situation d)]],1,3)="OUI","(Situation d) h≤ 36 m",IF(MID(REFERENCEMENT_FACADE[[#This Row],[≤ 34 m (situation d)]],1,3)="OUI","(Situation d) h≤ 34 m",IF(MID(REFERENCEMENT_FACADE[[#This Row],[≤ 28 m (situation d)]],1,3)="OUI","(Situation d) h≤ 28 m",IF(MID(REFERENCEMENT_FACADE[[#This Row],[≤ 18 m (situation d)]],1,3)="OUI","(Situation d) h≤ 18 m",IF(MID(REFERENCEMENT_FACADE[[#This Row],[≤ 15 m (situation d)]],1,3)="OUI","(Situation d) h≤ 15 m",IF(MID(REFERENCEMENT_FACADE[[#This Row],[≤ 10 m (situation d)]],1,3)="OUI","(Situation d) h≤ 10 m",IF(MID(REFERENCEMENT_FACADE[[#This Row],[≤ 9 m (situation d)]],1,3)="OUI","(Situation d) h≤ 9 m",IF(MID(REFERENCEMENT_FACADE[[#This Row],[≤ 6 m (situation d)]],1,3)="OUI","(Situation d) h≤ 6 m",""))))))))))))</f>
        <v>(Situation a à c) h≤ 15 m
(Situation d) h≤ 15 m</v>
      </c>
      <c r="CM147" s="48" t="str">
        <f>IF(OR(RECH_HAUTEUR=FALSE,HAUT_VISEE="",SITUA_VISEE=""),REFERENCEMENT_FACADE[[#This Row],[Cas où rien n''est sélectionné en hauteur]],
IF((HAUT_VISEE&lt;=6),IF(OR(MID(SITUA_VISEE,1,1)="a",MID(SITUA_VISEE,1,1)="b",MID(SITUA_VISEE,1,1)="c"),REFERENCEMENT_FACADE[[#This Row],[≤ 6 m (a à c)]],REFERENCEMENT_FACADE[[#This Row],[≤ 6 m (d)]]),
IF(AND(6&lt;HAUT_VISEE,HAUT_VISEE&lt;=9),IF(OR(MID(SITUA_VISEE,1,1)="a",MID(SITUA_VISEE,1,1)="b",MID(SITUA_VISEE,1,1)="c"),REFERENCEMENT_FACADE[[#This Row],[≤ 9 m (a à c)]],REFERENCEMENT_FACADE[[#This Row],[≤ 9 m (d)]]),
IF(AND(9&lt;HAUT_VISEE,HAUT_VISEE&lt;=10),IF(OR(MID(SITUA_VISEE,1,1)="a",MID(SITUA_VISEE,1,1)="b",MID(SITUA_VISEE,1,1)="c"),REFERENCEMENT_FACADE[[#This Row],[≤ 10 m (a à c)]],REFERENCEMENT_FACADE[[#This Row],[≤ 10 m (d)]]),
IF(AND(10&lt;HAUT_VISEE,HAUT_VISEE&lt;=18),IF(OR(MID(SITUA_VISEE,1,1)="a",MID(SITUA_VISEE,1,1)="b",MID(SITUA_VISEE,1,1)="c"),REFERENCEMENT_FACADE[[#This Row],[≤ 18 m (a à c)]],REFERENCEMENT_FACADE[[#This Row],[≤ 18 m (d)]]),
IF(AND(18&lt;HAUT_VISEE,HAUT_VISEE&lt;=28),IF(OR(MID(SITUA_VISEE,1,1)="a",MID(SITUA_VISEE,1,1)="b",MID(SITUA_VISEE,1,1)="c"),REFERENCEMENT_FACADE[[#This Row],[≤ 28 m (a à c)]],REFERENCEMENT_FACADE[[#This Row],[≤ 28 m (d)]]),
IF(AND(28&lt;HAUT_VISEE,HAUT_VISEE&lt;=34),IF(OR(MID(SITUA_VISEE,1,1)="a",MID(SITUA_VISEE,1,1)="b",MID(SITUA_VISEE,1,1)="c"),REFERENCEMENT_FACADE[[#This Row],[≤ 34 m (a à c)]],REFERENCEMENT_FACADE[[#This Row],[≤ 34 m (d)]]),
IF(AND(34&lt;HAUT_VISEE,HAUT_VISEE&lt;=36),IF(OR(MID(SITUA_VISEE,1,1)="a",MID(SITUA_VISEE,1,1)="b",MID(SITUA_VISEE,1,1)="c"),REFERENCEMENT_FACADE[[#This Row],[≤ 36 m (a à c)]],REFERENCEMENT_FACADE[[#This Row],[≤ 36 m (d)]]),
IF(AND(36&lt;HAUT_VISEE,HAUT_VISEE&lt;=40),IF(OR(MID(SITUA_VISEE,1,1)="a",MID(SITUA_VISEE,1,1)="b",MID(SITUA_VISEE,1,1)="c"),REFERENCEMENT_FACADE[[#This Row],[≤ 40 m (a à c)]],REFERENCEMENT_FACADE[[#This Row],[≤ 40 m (d)]]),
IF(AND(40&lt;HAUT_VISEE,HAUT_VISEE&lt;=50),IF(OR(MID(SITUA_VISEE,1,1)="a",MID(SITUA_VISEE,1,1)="b",MID(SITUA_VISEE,1,1)="c"),REFERENCEMENT_FACADE[[#This Row],[≤ 50 m (a à c)]],REFERENCEMENT_FACADE[[#This Row],[≤ 50 m (d)]])))))))))))</f>
        <v>Nb : Le critère de recherche par hauteur n'étant pas coché ou les données (hauteur ou situation) n'étant pas saisies, l'utilisateur est alerté qu'il peut exister des limites de hauteurs et des dispositions particulières données dans le référentiel technique du procédé qui ne sont pas affichées. 
Le logiciel peut les faire apparaitre, pour ce faire : 
 - la case de recherche en fonction de la hauteur doit être cochée ;
 - les données de hauteur ET de situation du bâtiment doivent être saisies.</v>
      </c>
      <c r="CN147" s="117">
        <f ca="1">REFERENCEMENT_FACADE[[#This Row],[VALIDITE]]</f>
        <v>1</v>
      </c>
      <c r="CO147" s="48">
        <f>IF(RECH_SUPPORT=TRUE,IF(MID(REFERENCEMENT_FACADE[[#This Row],[Colonne support visé]],1,3)="OUI",1,IF(OR(MID(REFERENCEMENT_FACADE[[#This Row],[Colonne support visé]],1,3)="non",MID(REFERENCEMENT_FACADE[[#This Row],[Colonne support visé]],1,2)="SO"),0,0)),1)</f>
        <v>1</v>
      </c>
      <c r="CP147" s="48">
        <f>IF(RECH_HAUTEUR=FALSE,1,IF(AND(MID(REFERENCEMENT_FACADE[[#This Row],[Colonne situation visé]],1,3)="oui",HAUT_VISEE&lt;=REFERENCEMENT_FACADE[[#This Row],[LIMITATION DE HAUTEUR DE FACADE]],HAUT_VISEE&lt;&gt;"",SITUA_VISEE&lt;&gt;""),1,IF(MID(REFERENCEMENT_FACADE[[#This Row],[Colonne situation visé]],1,3)="non",0,"ERREUR")))</f>
        <v>1</v>
      </c>
      <c r="CQ147" s="48">
        <f>IF(RECH_CATEGORIE=FALSE,1,IF(REFERENCEMENT_FACADE[[#This Row],[Colonne catégorie visée]]="ERREUR",0,IF(AND(RECH_CATEGORIE=TRUE,MATCH(VALUE(LEFT(REFERENCEMENT_FACADE[[#This Row],[Colonne zone visée]],1)),LISTE_ZONE_SISMIQUE,0)&gt;=MATCH(ZONE_SIS_VISEE,LISTE_ZONE_SISMIQUE,0),MATCH(REFERENCEMENT_FACADE[[#This Row],[Colonne catégorie visée]],LISTE_CATEGORIE_BATIMENT,0)&gt;=MATCH(CATEG_VISEE,LISTE_CATEGORIE_BATIMENT,0)),1,0)))</f>
        <v>1</v>
      </c>
      <c r="CR147" s="48">
        <f ca="1">IF(REFERENCEMENT_FACADE[[#This Row],[Eligibilité procédé]]&lt;&gt;0,COUNTIF(REFERENCEMENT_FACADE[Eligibilité procédé],"&lt;="&amp;REFERENCEMENT_FACADE[[#This Row],[Eligibilité procédé]])-COUNTIF(REFERENCEMENT_FACADE[Eligibilité procédé],"=0"),ROWS(REFERENCEMENT_FACADE[Ordre]))</f>
        <v>123</v>
      </c>
      <c r="CS147" s="48">
        <f ca="1">IF(COUNTIF((REFERENCEMENT_FACADE[[#This Row],[Validité]:[zone de simicité]]),"&lt;&gt;"&amp;"")=SUM(REFERENCEMENT_FACADE[[#This Row],[Validité]:[zone de simicité]]),ROW(REFERENCEMENT_FACADE[[#This Row],[zone de simicité]]),"")</f>
        <v>147</v>
      </c>
      <c r="CT147" s="48" t="str">
        <f>CONCATENATE(REFERENCEMENT_FACADE[[#This Row],[TYPE DE DOCUMENT DE REFERENCE]]," ",REFERENCEMENT_FACADE[[#This Row],[REF]]," du procédé ",REFERENCEMENT_FACADE[[#This Row],[NOM COMMERCIAL DU PROCEDE]]," : vise la pose sur : ",IF(MID(REFERENCEMENT_FACADE[[#This Row],[COB (NF DTU 31.2)]],1,3)="OUI","COB (NF DTU 31.2) ; ",""),IF(MID(REFERENCEMENT_FACADE[[#This Row],[CLT (Sous AT/DTA)]],1,3)="OUI","CLT (Sous AT/DTA)) ; ",""),IF(MID(REFERENCEMENT_FACADE[[#This Row],[FOB (NF DTU 31.4)]],1,3)="OUI","FOB (NF DTU 31.4) ; ",""),IF(MID(REFERENCEMENT_FACADE[[#This Row],[FOB (Sous AT/DTA/ATEx)]],1,3)="OUI","FOB (Sous AT/DTA/ATEx) ; ",""),"pour une hauteur max de ",REFERENCEMENT_FACADE[[#This Row],[LIMITATION DE HAUTEUR DE FACADE]],"m")</f>
        <v>Avis Technique 7/19-1759_V2 du procédé PARA-THERM MOB Wood Tradi  : vise la pose sur : COB (NF DTU 31.2) ; CLT (Sous AT/DTA)) ; pour une hauteur max de 15m</v>
      </c>
    </row>
    <row r="148" spans="1:98" s="5" customFormat="1" ht="216" x14ac:dyDescent="0.3">
      <c r="A148" s="149">
        <v>44383</v>
      </c>
      <c r="B148" s="43" t="s">
        <v>114</v>
      </c>
      <c r="C148" s="43" t="s">
        <v>1572</v>
      </c>
      <c r="D148" s="43" t="s">
        <v>111</v>
      </c>
      <c r="E148" s="43" t="s">
        <v>111</v>
      </c>
      <c r="F148" s="43" t="s">
        <v>972</v>
      </c>
      <c r="G148" s="44" t="s">
        <v>1430</v>
      </c>
      <c r="H148" s="42" t="s">
        <v>27</v>
      </c>
      <c r="I148" s="43" t="s">
        <v>9</v>
      </c>
      <c r="J148" s="68" t="s">
        <v>10</v>
      </c>
      <c r="K148" s="39" t="s">
        <v>10</v>
      </c>
      <c r="L148" s="68" t="str">
        <f>IF(REFERENCEMENT_FACADE[[#This Row],[Charpente bois (NF DTU 31.1)]]="OUI","SO",IF(OR(REFERENCEMENT_FACADE[[#This Row],[FOB (Sous AT/DTA/ATEx)]]="OUI",REFERENCEMENT_FACADE[[#This Row],[FOB (NF DTU 31.4)]]="OUI"),"OUI","SO"))</f>
        <v>SO</v>
      </c>
      <c r="M148" s="44" t="s">
        <v>158</v>
      </c>
      <c r="N148" s="42" t="s">
        <v>9</v>
      </c>
      <c r="O148" s="43" t="s">
        <v>9</v>
      </c>
      <c r="P148" s="43" t="s">
        <v>357</v>
      </c>
      <c r="Q148" s="43" t="s">
        <v>357</v>
      </c>
      <c r="R148" s="43" t="s">
        <v>10</v>
      </c>
      <c r="S148" s="43" t="s">
        <v>10</v>
      </c>
      <c r="T148" s="43" t="s">
        <v>10</v>
      </c>
      <c r="U148" s="43" t="s">
        <v>10</v>
      </c>
      <c r="V148" s="43" t="s">
        <v>10</v>
      </c>
      <c r="W148" s="44" t="s">
        <v>10</v>
      </c>
      <c r="X148" s="45" t="s">
        <v>9</v>
      </c>
      <c r="Y148" s="43" t="s">
        <v>9</v>
      </c>
      <c r="Z148" s="43" t="s">
        <v>357</v>
      </c>
      <c r="AA148" s="43" t="s">
        <v>357</v>
      </c>
      <c r="AB148" s="43" t="s">
        <v>10</v>
      </c>
      <c r="AC148" s="43" t="s">
        <v>10</v>
      </c>
      <c r="AD148" s="43" t="s">
        <v>10</v>
      </c>
      <c r="AE148" s="43" t="s">
        <v>10</v>
      </c>
      <c r="AF148" s="43" t="s">
        <v>10</v>
      </c>
      <c r="AG148" s="44" t="s">
        <v>10</v>
      </c>
      <c r="AH148" s="163" t="s">
        <v>1041</v>
      </c>
      <c r="AI148" s="41"/>
      <c r="AJ148" s="120" t="s">
        <v>1726</v>
      </c>
      <c r="AK148" s="120" t="s">
        <v>1726</v>
      </c>
      <c r="AL148" s="120" t="s">
        <v>1745</v>
      </c>
      <c r="AM148" s="120" t="s">
        <v>1745</v>
      </c>
      <c r="AN148" s="83"/>
      <c r="AO148" s="83"/>
      <c r="AP148" s="83"/>
      <c r="AQ148" s="83"/>
      <c r="AR148" s="83"/>
      <c r="AS148" s="83"/>
      <c r="AT148" s="120" t="s">
        <v>1726</v>
      </c>
      <c r="AU148" s="120" t="s">
        <v>1726</v>
      </c>
      <c r="AV148" s="120" t="s">
        <v>1745</v>
      </c>
      <c r="AW148" s="120" t="s">
        <v>1745</v>
      </c>
      <c r="AX148" s="83"/>
      <c r="AY148" s="83"/>
      <c r="AZ148" s="83"/>
      <c r="BA148" s="83"/>
      <c r="BB148" s="83"/>
      <c r="BC148" s="83"/>
      <c r="BD148" s="84" t="s">
        <v>1408</v>
      </c>
      <c r="BE148" s="42">
        <v>4</v>
      </c>
      <c r="BF148" s="43" t="s">
        <v>328</v>
      </c>
      <c r="BG148" s="43" t="s">
        <v>328</v>
      </c>
      <c r="BH148" s="43" t="s">
        <v>328</v>
      </c>
      <c r="BI148" s="112" t="s">
        <v>999</v>
      </c>
      <c r="BJ148" s="40" t="s">
        <v>1394</v>
      </c>
      <c r="BK148" s="160" t="s">
        <v>932</v>
      </c>
      <c r="BL148" s="42">
        <v>0</v>
      </c>
      <c r="BM148" s="43" t="s">
        <v>973</v>
      </c>
      <c r="BN148" s="43" t="s">
        <v>12</v>
      </c>
      <c r="BO148" s="43" t="s">
        <v>1016</v>
      </c>
      <c r="BP148" s="128">
        <v>44131</v>
      </c>
      <c r="BQ148" s="128">
        <v>44314</v>
      </c>
      <c r="BR148" s="128">
        <v>46053</v>
      </c>
      <c r="BS148" s="123">
        <f ca="1">+(REFERENCEMENT_FACADE[[#This Row],[AVIS LIMITE AU / VALIDITE]]&gt;=TODAY())*1</f>
        <v>1</v>
      </c>
      <c r="BT148" s="51" t="s">
        <v>9</v>
      </c>
      <c r="BU148" s="43" t="str">
        <f ca="1">IF(REFERENCEMENT_FACADE[[#This Row],[ -&gt; AT/DTA : Sur liste verte C2p (OUI/NON)
-&gt; ATex (Avis favorable / Avis défavorable)
-&gt; Autre : SO]]&lt;&gt;"",IF(AND(OR(REFERENCEMENT_FACADE[[#This Row],[ -&gt; AT/DTA : Sur liste verte C2p (OUI/NON)
-&gt; ATex (Avis favorable / Avis défavorable)
-&gt; Autre : SO]]="OUI",REFERENCEMENT_FACADE[[#This Row],[ -&gt; AT/DTA : Sur liste verte C2p (OUI/NON)
-&gt; ATex (Avis favorable / Avis défavorable)
-&gt; Autre : SO]]="FAVORABLE",REFERENCEMENT_FACADE[[#This Row],[ -&gt; AT/DTA : Sur liste verte C2p (OUI/NON)
-&gt; ATex (Avis favorable / Avis défavorable)
-&gt; Autre : SO]]="SO
(DTU)",REFERENCEMENT_FACADE[[#This Row],[ -&gt; AT/DTA : Sur liste verte C2p (OUI/NON)
-&gt; ATex (Avis favorable / Avis défavorable)
-&gt; Autre : SO]]="SO 
(RECO -RAGE)",REFERENCEMENT_FACADE[[#This Row],[ -&gt; AT/DTA : Sur liste verte C2p (OUI/NON)
-&gt; ATex (Avis favorable / Avis défavorable)
-&gt; Autre : SO]]="OUI AVEC UN SUIVI DU RETOUR D'EXPERIENCE",
REFERENCEMENT_FACADE[[#This Row],[ -&gt; AT/DTA : Sur liste verte C2p (OUI/NON)
-&gt; ATex (Avis favorable / Avis défavorable)
-&gt; Autre : SO]]="SO 
(RP)"),REFERENCEMENT_FACADE[[#This Row],[VALIDITE]]=1),"TC",IF(REFERENCEMENT_FACADE[[#This Row],[VALIDITE]]=0,"TNC"&amp;CHAR(10)&amp;"(L'évaluation technique n'est plus valide)",IF(REFERENCEMENT_FACADE[[#This Row],[TYPE DE DOCUMENT DE REFERENCE]]="Appréciation Technique de Transition","TNC"&amp;CHAR(10)&amp;"(Les Appréciations Techniques de Transition ne sont pas reconnues en technique courante)",IF(REFERENCEMENT_FACADE[[#This Row],[ -&gt; AT/DTA : Sur liste verte C2p (OUI/NON)
-&gt; ATex (Avis favorable / Avis défavorable)
-&gt; Autre : SO]]="NON (EVALUATION RECENTE)","TNC"&amp;CHAR(10)&amp;"(Non sur liste verte de la C2p à date de référencement / EVALUATION RECENTE)","TNC"&amp;CHAR(10)&amp;"(N'est pas sur liste verte de la C2p à date du référencement)")))))</f>
        <v>TC</v>
      </c>
      <c r="BV148" s="44" t="s">
        <v>1099</v>
      </c>
      <c r="BW148" s="42" t="s">
        <v>1038</v>
      </c>
      <c r="BX148" s="51" t="s">
        <v>659</v>
      </c>
      <c r="BY148" s="139"/>
      <c r="BZ148" s="319"/>
      <c r="CA148" s="145" t="s">
        <v>1055</v>
      </c>
      <c r="CB148" s="145"/>
      <c r="CC148" s="2" t="str">
        <f>IF(OR(REFERENCEMENT_FACADE[[#This Row],[TYPE DE DOCUMENT DE REFERENCE]]="Document Technique d'Application (DTA)",REFERENCEMENT_FACADE[[#This Row],[TYPE DE DOCUMENT DE REFERENCE]]="Avis Technique"),CONCATENATE("https://evaluation.cstb.fr/fr/avis-technique/detail/",SUBSTITUTE(REFERENCEMENT_FACADE[[#This Row],[REF]],"/","-"),"/"),IF(REFERENCEMENT_FACADE[[#This Row],[TYPE DE DOCUMENT DE REFERENCE]]=("Appréciation Technique d'Expérimentation (ATEx cas a)"),CONCATENATE("https://evaluation.cstb.fr/fr/appreciation-technique-expertise-atex/detail/",SUBSTITUTE(REFERENCEMENT_FACADE[[#This Row],[REF]],"_","-"),"/"),CONCATENATE("https://evaluation.cstb.fr/fr/appreciation-technique-transition-att/download/att-",SUBSTITUTE(SUBSTITUTE(REFERENCEMENT_FACADE[[#This Row],[REF]],"/","-"),"_","-"),"/")))</f>
        <v>https://evaluation.cstb.fr/fr/avis-technique/detail/7-19-1758_V2/</v>
      </c>
      <c r="CD148" s="2" t="s">
        <v>1085</v>
      </c>
      <c r="CE148" s="2" t="str">
        <f>CONCATENATE(IF(REFERENCEMENT_FACADE[[#This Row],[Ancienne version]]=""," ",CONCATENATE(IF(OR(REFERENCEMENT_FACADE[[#This Row],[TYPE DE DOCUMENT DE REFERENCE]]="Avis Technique",REFERENCEMENT_FACADE[[#This Row],[TYPE DE DOCUMENT DE REFERENCE]]="ATEx"),"L'","Le "),REFERENCEMENT_FACADE[[#This Row],[TYPE DE DOCUMENT DE REFERENCE]]," n°",REFERENCEMENT_FACADE[[#This Row],[REF]]," annule et remplace ",IF(OR(REFERENCEMENT_FACADE[[#This Row],[TYPE DE DOCUMENT DE REFERENCE]]="Avis Technique",REFERENCEMENT_FACADE[[#This Row],[TYPE DE DOCUMENT DE REFERENCE]]="ATEx"),"l' ","le "),REFERENCEMENT_FACADE[[#This Row],[TYPE DE DOCUMENT DE REFERENCE]]," n° ",REFERENCEMENT_FACADE[[#This Row],[Ancienne version]])),
IF(AND(REFERENCEMENT_FACADE[[#This Row],[Ancienne version]]&lt;&gt;"",REFERENCEMENT_FACADE[[#This Row],[ -&gt; AT/DTA : Sur liste verte C2p (OUI/NON)
-&gt; ATex (Avis favorable / Avis défavorable)
-&gt; Autre : SO]]="OUI"),CHAR(10),""),
IF(REFERENCEMENT_FACADE[[#This Row],[ -&gt; AT/DTA : Sur liste verte C2p (OUI/NON)
-&gt; ATex (Avis favorable / Avis défavorable)
-&gt; Autre : SO]]="OUI","Sur liste verte de la C2p à la date du référencement",""))</f>
        <v>L'Avis Technique n°7/19-1758_V2 annule et remplace l' Avis Technique n° 7/19-1758_V1
Sur liste verte de la C2p à la date du référencement</v>
      </c>
      <c r="CF148" s="2" t="str">
        <f>IF((SUPP_VISE=LISTES!$Q$2),REFERENCEMENT_FACADE[[#This Row],[Charpente bois (NF DTU 31.1)]],
IF((SUPP_VISE=LISTES!$Q$3),REFERENCEMENT_FACADE[[#This Row],[COB (NF DTU 31.2)]],
IF((SUPP_VISE=LISTES!$Q$4),REFERENCEMENT_FACADE[[#This Row],[FOB (NF DTU 31.4)]],
IF((SUPP_VISE=LISTES!$Q$5),REFERENCEMENT_FACADE[[#This Row],[FOB (Sous AT/DTA/ATEx)]],
IF((SUPP_VISE=LISTES!$Q$6),REFERENCEMENT_FACADE[[#This Row],[FOB (NF DTU 31.4 et/ou Sous AT/DTA/Atex)]],
IF((SUPP_VISE=LISTES!$Q$7),REFERENCEMENT_FACADE[[#This Row],[CLT (Sous AT/DTA)]],"ERREUR"))))))</f>
        <v>ERREUR</v>
      </c>
      <c r="CG148" s="2" t="str">
        <f>IF((HAUT_VISEE&lt;=6),IF(OR(MID(SITUA_VISEE,1,1)="a",MID(SITUA_VISEE,1,1)="b",MID(SITUA_VISEE,1,1)="c"),REFERENCEMENT_FACADE[[#This Row],[≤ 6 m (situation a à c)]],REFERENCEMENT_FACADE[[#This Row],[≤ 6 m (situation d)]]),
IF(AND(6&lt;HAUT_VISEE,HAUT_VISEE&lt;=9),IF(OR(MID(SITUA_VISEE,1,1)="a",MID(SITUA_VISEE,1,1)="b",MID(SITUA_VISEE,1,1)="c"),REFERENCEMENT_FACADE[[#This Row],[≤ 9 m (situation a à c)]],REFERENCEMENT_FACADE[[#This Row],[≤ 9 m (situation d)]]),
IF(AND(9&lt;HAUT_VISEE,HAUT_VISEE&lt;=10),IF(OR(MID(SITUA_VISEE,1,1)="a",MID(SITUA_VISEE,1,1)="b",MID(SITUA_VISEE,1,1)="c"),REFERENCEMENT_FACADE[[#This Row],[≤ 10 m (situation a à c)]],REFERENCEMENT_FACADE[[#This Row],[≤ 10 m (situation d)]]),
IF(AND(10&lt;HAUT_VISEE,HAUT_VISEE&lt;=18),IF(OR(MID(SITUA_VISEE,1,1)="a",MID(SITUA_VISEE,1,1)="b",MID(SITUA_VISEE,1,1)="c"),REFERENCEMENT_FACADE[[#This Row],[≤ 15 m (situation a à c)]],REFERENCEMENT_FACADE[[#This Row],[≤ 15 m (situation d)]]),
IF(AND(10&lt;HAUT_VISEE,HAUT_VISEE&lt;=18),IF(OR(MID(SITUA_VISEE,1,1)="a",MID(SITUA_VISEE,1,1)="b",MID(SITUA_VISEE,1,1)="c"),REFERENCEMENT_FACADE[[#This Row],[≤ 18 m (situation a à c)]],REFERENCEMENT_FACADE[[#This Row],[≤ 18 m (situation d)]]),
IF(AND(18&lt;HAUT_VISEE,HAUT_VISEE&lt;=28),IF(OR(MID(SITUA_VISEE,1,1)="a",MID(SITUA_VISEE,1,1)="b",MID(SITUA_VISEE,1,1)="c"),REFERENCEMENT_FACADE[[#This Row],[≤ 28 m (situation a à c)]],REFERENCEMENT_FACADE[[#This Row],[≤ 28 m (situation d)]]),
IF(AND(28&lt;HAUT_VISEE,HAUT_VISEE&lt;=34),IF(OR(MID(SITUA_VISEE,1,1)="a",MID(SITUA_VISEE,1,1)="b",MID(SITUA_VISEE,1,1)="c"),REFERENCEMENT_FACADE[[#This Row],[≤ 34 m (situation a à c)]],REFERENCEMENT_FACADE[[#This Row],[≤ 34 m (situation d)]]),
IF(AND(34&lt;HAUT_VISEE,HAUT_VISEE&lt;=36),IF(OR(MID(SITUA_VISEE,1,1)="a",MID(SITUA_VISEE,1,1)="b",MID(SITUA_VISEE,1,1)="c"),REFERENCEMENT_FACADE[[#This Row],[≤ 36 m (situation a à c)]],REFERENCEMENT_FACADE[[#This Row],[≤ 36 m (situation d)]]),
IF(AND(36&lt;HAUT_VISEE,HAUT_VISEE&lt;=40),IF(OR(MID(SITUA_VISEE,1,1)="a",MID(SITUA_VISEE,1,1)="b",MID(SITUA_VISEE,1,1)="c"),REFERENCEMENT_FACADE[[#This Row],[≤ 40 m (situation a à c)]],REFERENCEMENT_FACADE[[#This Row],[≤ 40 m (situation d)]]),
IF(AND(40&lt;HAUT_VISEE,HAUT_VISEE&lt;=50),IF(OR(MID(SITUA_VISEE,1,1)="a",MID(SITUA_VISEE,1,1)="b",MID(SITUA_VISEE,1,1)="c"),REFERENCEMENT_FACADE[[#This Row],[≤ 50 m (situation a à c)]],REFERENCEMENT_FACADE[[#This Row],[≤ 50 m (situation d)]]),"ERREUR"))))))))))</f>
        <v>OUI</v>
      </c>
      <c r="CH148" s="2">
        <f>IF(MID(SITUA_VISEE,1,1)="d",
IF(MID(REFERENCEMENT_FACADE[[#This Row],[≤ 50 m (situation d)]],1,3)="OUI",50,IF(MID(REFERENCEMENT_FACADE[[#This Row],[≤ 40 m (situation d)]],1,3)="OUI",40,IF(MID(REFERENCEMENT_FACADE[[#This Row],[≤ 36 m (situation d)]],1,3)="OUI",36,IF(MID(REFERENCEMENT_FACADE[[#This Row],[≤ 34 m (situation d)]],1,3)="OUI",34,IF(MID(REFERENCEMENT_FACADE[[#This Row],[≤ 28 m (situation d)]],1,3)="OUI",28,IF(MID(REFERENCEMENT_FACADE[[#This Row],[≤ 18 m (situation d)]],1,3)="OUI",18,IF(MID(REFERENCEMENT_FACADE[[#This Row],[≤ 15 m (situation d)]],1,3)="OUI",15,IF(MID(REFERENCEMENT_FACADE[[#This Row],[≤ 10 m (situation d)]],1,3)="OUI",10,IF(MID(REFERENCEMENT_FACADE[[#This Row],[≤ 9 m (situation d)]],1,3)="OUI",9,IF(MID(REFERENCEMENT_FACADE[[#This Row],[≤ 6 m (situation d)]],1,3)="OUI",6,"")))))))))),
IF(MID(REFERENCEMENT_FACADE[[#This Row],[≤ 50 m (situation a à c)]],1,3)="OUI",50,IF(MID(REFERENCEMENT_FACADE[[#This Row],[≤ 40 m (situation a à c)]],1,3)="OUI",40,IF(MID(REFERENCEMENT_FACADE[[#This Row],[≤ 36 m (situation a à c)]],1,3)="OUI",36,IF(MID(REFERENCEMENT_FACADE[[#This Row],[≤ 34 m (situation a à c)]],1,3)="OUI",34,IF(MID(REFERENCEMENT_FACADE[[#This Row],[≤ 28 m (situation a à c)]],1,3)="OUI",28,IF(MID(REFERENCEMENT_FACADE[[#This Row],[≤ 18 m (situation a à c)]],1,3)="OUI",18,IF(MID(REFERENCEMENT_FACADE[[#This Row],[≤ 15 m (situation a à c)]],1,3)="OUI",15,IF(MID(REFERENCEMENT_FACADE[[#This Row],[≤ 10 m (situation a à c)]],1,3)="OUI",10,IF(MID(REFERENCEMENT_FACADE[[#This Row],[≤ 9 m (situation a à c)]],1,3)="OUI",9,IF(MID(REFERENCEMENT_FACADE[[#This Row],[≤ 6 m (situation a à c)]],1,3)="OUI",6,"")))))))))))</f>
        <v>15</v>
      </c>
      <c r="CI148" s="2" t="str">
        <f>IF(RECH_CATEGORIE=TRUE,IF((CATEG_VISEE=LISTES!$O$2),REFERENCEMENT_FACADE[[#This Row],[I]],
IF((CATEG_VISEE=LISTES!$O$3),REFERENCEMENT_FACADE[[#This Row],[II]],
IF((CATEG_VISEE=LISTES!$O$4),REFERENCEMENT_FACADE[[#This Row],[III]],
IF((CATEG_VISEE=LISTES!$O$5),REFERENCEMENT_FACADE[[#This Row],[IV]],"ERREUR")))),
REFERENCEMENT_FACADE[[#This Row],[I]]&amp;CHAR(10)&amp;REFERENCEMENT_FACADE[[#This Row],[II]]&amp;CHAR(10)&amp;REFERENCEMENT_FACADE[[#This Row],[III]]&amp;CHAR(10)&amp;REFERENCEMENT_FACADE[[#This Row],[IV]])</f>
        <v>4
4**
4**
4**</v>
      </c>
      <c r="CJ148" s="2" t="str">
        <f>IF(RECH_CATEGORIE=TRUE,IF(OR(REFERENCEMENT_FACADE[[#This Row],[I]]="NC",REFERENCEMENT_FACADE[[#This Row],[II]]="NC",REFERENCEMENT_FACADE[[#This Row],[III]]="NC",REFERENCEMENT_FACADE[[#This Row],[IV]]="NC"),"ERREUR",IF(MID(ZONE_SIS_VISEE,1,1)&lt;=MID(REFERENCEMENT_FACADE[[#This Row],[IV]],1,1),REFERENCEMENT_FACADE[[#Headers],[IV]],IF(MID(ZONE_SIS_VISEE,1,1)&lt;=MID(REFERENCEMENT_FACADE[[#This Row],[III]],1,1),REFERENCEMENT_FACADE[[#Headers],[III]],IF(MID(ZONE_SIS_VISEE,1,1)&lt;=MID(REFERENCEMENT_FACADE[[#This Row],[II]],1,1),REFERENCEMENT_FACADE[[#Headers],[II]],IF(MID(ZONE_SIS_VISEE,1,1)&lt;=MID(REFERENCEMENT_FACADE[[#This Row],[I]],1,1),REFERENCEMENT_FACADE[[#Headers],[I]],""))))),
REFERENCEMENT_FACADE[[#Headers],[I]]&amp;CHAR(10)&amp;REFERENCEMENT_FACADE[[#Headers],[II]]&amp;CHAR(10)&amp;REFERENCEMENT_FACADE[[#Headers],[III]]&amp;CHAR(10)&amp;REFERENCEMENT_FACADE[[#Headers],[IV]])</f>
        <v>I
II
III
IV</v>
      </c>
      <c r="CK148" s="2" t="str">
        <f>CONCATENATE(IF(MID(REFERENCEMENT_FACADE[[#This Row],[Charpente bois (NF DTU 31.1)]],1,3)="oui",LISTES!$Q$2,""),IF(AND(MID(REFERENCEMENT_FACADE[[#This Row],[COB (NF DTU 31.2)]],1,3)="oui",MID(REFERENCEMENT_FACADE[[#This Row],[Charpente bois (NF DTU 31.1)]],1,3)="oui")," / ",""),IF(MID(REFERENCEMENT_FACADE[[#This Row],[COB (NF DTU 31.2)]],1,3)="oui",LISTES!$Q$3,""),IF(OR(AND(MID(REFERENCEMENT_FACADE[[#This Row],[COB (NF DTU 31.2)]],1,3)="oui",MID(REFERENCEMENT_FACADE[[#This Row],[FOB (NF DTU 31.4)]],1,3)="oui"),AND(MID(REFERENCEMENT_FACADE[[#This Row],[COB (NF DTU 31.2)]],1,3)="oui",MID(REFERENCEMENT_FACADE[[#This Row],[CLT (Sous AT/DTA)]],1,3)="oui"))," / ",""),IF(MID(REFERENCEMENT_FACADE[[#This Row],[FOB (NF DTU 31.4)]],1,3)="oui",LISTES!$Q$4,""),IF(AND(MID(REFERENCEMENT_FACADE[[#This Row],[CLT (Sous AT/DTA)]],1,3)="oui",MID(REFERENCEMENT_FACADE[[#This Row],[FOB (NF DTU 31.4)]],1,3)="oui")," / ",""),IF(MID(REFERENCEMENT_FACADE[[#This Row],[CLT (Sous AT/DTA)]],1,3)="oui",LISTES!$Q$7,IF(MID(REFERENCEMENT_FACADE[[#This Row],[FOB (Sous AT/DTA/ATEx)]],1,3)="oui",LISTES!$Q$5,"")))</f>
        <v>COB (NF DTU 31.2) / CLT (Sous AT/DTA)</v>
      </c>
      <c r="CL148" s="2" t="str">
        <f>IF(AND(RECH_HAUTEUR=TRUE,HAUT_VISEE&lt;&gt;"",SITUA_VISEE&lt;&gt;""),IF(MID(SITUA_VISEE,1,1)="d",
IF(MID(REFERENCEMENT_FACADE[[#This Row],[≤ 50 m (situation d)]],1,3)="OUI","≤ 50 m",IF(MID(REFERENCEMENT_FACADE[[#This Row],[≤ 40 m (situation d)]],1,3)="OUI","≤ 40 m",IF(MID(REFERENCEMENT_FACADE[[#This Row],[≤ 36 m (situation d)]],1,3)="OUI","≤ 36 m",IF(MID(REFERENCEMENT_FACADE[[#This Row],[≤ 34 m (situation d)]],1,3)="OUI","≤ 34 m",IF(MID(REFERENCEMENT_FACADE[[#This Row],[≤ 28 m (situation d)]],1,3)="OUI","≤ 28 m",IF(MID(REFERENCEMENT_FACADE[[#This Row],[≤ 18 m (situation d)]],1,3)="OUI","≤ 18 m",IF(MID(REFERENCEMENT_FACADE[[#This Row],[≤ 15 m (situation d)]],1,3)="OUI","≤ 15 m",IF(MID(REFERENCEMENT_FACADE[[#This Row],[≤ 10 m (situation d)]],1,3)="OUI","≤ 10 m",IF(MID(REFERENCEMENT_FACADE[[#This Row],[≤ 9 m (situation d)]],1,3)="OUI","≤ 9 m",IF(MID(REFERENCEMENT_FACADE[[#This Row],[≤ 6 m (situation d)]],1,3)="OUI","≤ 6 m","")))))))))),
IF(MID(REFERENCEMENT_FACADE[[#This Row],[≤ 50 m (situation a à c)]],1,3)="OUI","≤ 50 m",IF(MID(REFERENCEMENT_FACADE[[#This Row],[≤ 40 m (situation a à c)]],1,3)="OUI","≤ 40 m",IF(MID(REFERENCEMENT_FACADE[[#This Row],[≤ 36 m (situation a à c)]],1,3)="OUI","≤ 36 m",IF(MID(REFERENCEMENT_FACADE[[#This Row],[≤ 34 m (situation a à c)]],1,3)="OUI","≤ 34 m",IF(MID(REFERENCEMENT_FACADE[[#This Row],[≤ 28 m (situation a à c)]],1,3)="OUI","≤ 28 m",IF(MID(REFERENCEMENT_FACADE[[#This Row],[≤ 18 m (situation a à c)]],1,3)="OUI","≤ 18 m",IF(MID(REFERENCEMENT_FACADE[[#This Row],[≤ 15 m (situation a à c)]],1,3)="OUI","≤ 15 m",IF(MID(REFERENCEMENT_FACADE[[#This Row],[≤ 10 m (situation a à c)]],1,3)="OUI","≤ 10 m",IF(MID(REFERENCEMENT_FACADE[[#This Row],[≤ 9 m (situation a à c)]],1,3)="OUI","≤ 9 m",IF(MID(REFERENCEMENT_FACADE[[#This Row],[≤ 6 m (situation a à c)]],1,3)="OUI","≤ 6 m",""))))))))))),
CONCATENATE(IF(MID(REFERENCEMENT_FACADE[[#This Row],[≤ 50 m (situation a à c)]],1,3)="OUI","(Situation a à c) h≤ 50 m"&amp;CHAR(10),IF(MID(REFERENCEMENT_FACADE[[#This Row],[≤ 40 m (situation a à c)]],1,3)="OUI","(Situation a à c) h≤ 40 m"&amp;CHAR(10),IF(MID(REFERENCEMENT_FACADE[[#This Row],[≤ 36 m (situation a à c)]],1,3)="OUI","(Situation a à c) h≤ 36 m"&amp;CHAR(10),IF(MID(REFERENCEMENT_FACADE[[#This Row],[≤ 34 m (situation a à c)]],1,3)="OUI","(Situation a à c) h≤ 34 m"&amp;CHAR(10),IF(MID(REFERENCEMENT_FACADE[[#This Row],[≤ 28 m (situation a à c)]],1,3)="OUI","(Situation a à c) h≤ 28 m"&amp;CHAR(10),IF(MID(REFERENCEMENT_FACADE[[#This Row],[≤ 18 m (situation a à c)]],1,3)="OUI","(Situation a à c) h≤ 18 m"&amp;CHAR(10),IF(MID(REFERENCEMENT_FACADE[[#This Row],[≤ 15 m (situation a à c)]],1,3)="OUI","(Situation a à c) h≤ 15 m"&amp;CHAR(10),IF(MID(REFERENCEMENT_FACADE[[#This Row],[≤ 10 m (situation a à c)]],1,3)="OUI","(Situation a à c) h≤ 10 m"&amp;CHAR(10),IF(MID(REFERENCEMENT_FACADE[[#This Row],[≤ 9 m (situation a à c)]],1,3)="OUI","(Situation a à c) h≤ 9 m"&amp;CHAR(10),IF(MID(REFERENCEMENT_FACADE[[#This Row],[≤ 6 m (situation a à c)]],1,3)="OUI","(Situation a à c) h≤ 6 m"&amp;CHAR(10),"")))))))))),IF(MID(REFERENCEMENT_FACADE[[#This Row],[≤ 50 m (situation d)]],1,3)="OUI","(Situation d) h≤ 50 m",IF(MID(REFERENCEMENT_FACADE[[#This Row],[≤ 40 m (situation d)]],1,3)="OUI","(Situation d) h≤ 40 m",IF(MID(REFERENCEMENT_FACADE[[#This Row],[≤ 36 m (situation d)]],1,3)="OUI","(Situation d) h≤ 36 m",IF(MID(REFERENCEMENT_FACADE[[#This Row],[≤ 34 m (situation d)]],1,3)="OUI","(Situation d) h≤ 34 m",IF(MID(REFERENCEMENT_FACADE[[#This Row],[≤ 28 m (situation d)]],1,3)="OUI","(Situation d) h≤ 28 m",IF(MID(REFERENCEMENT_FACADE[[#This Row],[≤ 18 m (situation d)]],1,3)="OUI","(Situation d) h≤ 18 m",IF(MID(REFERENCEMENT_FACADE[[#This Row],[≤ 15 m (situation d)]],1,3)="OUI","(Situation d) h≤ 15 m",IF(MID(REFERENCEMENT_FACADE[[#This Row],[≤ 10 m (situation d)]],1,3)="OUI","(Situation d) h≤ 10 m",IF(MID(REFERENCEMENT_FACADE[[#This Row],[≤ 9 m (situation d)]],1,3)="OUI","(Situation d) h≤ 9 m",IF(MID(REFERENCEMENT_FACADE[[#This Row],[≤ 6 m (situation d)]],1,3)="OUI","(Situation d) h≤ 6 m",""))))))))))))</f>
        <v>(Situation a à c) h≤ 15 m
(Situation d) h≤ 15 m</v>
      </c>
      <c r="CM148" s="2" t="str">
        <f>IF(OR(RECH_HAUTEUR=FALSE,HAUT_VISEE="",SITUA_VISEE=""),REFERENCEMENT_FACADE[[#This Row],[Cas où rien n''est sélectionné en hauteur]],
IF((HAUT_VISEE&lt;=6),IF(OR(MID(SITUA_VISEE,1,1)="a",MID(SITUA_VISEE,1,1)="b",MID(SITUA_VISEE,1,1)="c"),REFERENCEMENT_FACADE[[#This Row],[≤ 6 m (a à c)]],REFERENCEMENT_FACADE[[#This Row],[≤ 6 m (d)]]),
IF(AND(6&lt;HAUT_VISEE,HAUT_VISEE&lt;=9),IF(OR(MID(SITUA_VISEE,1,1)="a",MID(SITUA_VISEE,1,1)="b",MID(SITUA_VISEE,1,1)="c"),REFERENCEMENT_FACADE[[#This Row],[≤ 9 m (a à c)]],REFERENCEMENT_FACADE[[#This Row],[≤ 9 m (d)]]),
IF(AND(9&lt;HAUT_VISEE,HAUT_VISEE&lt;=10),IF(OR(MID(SITUA_VISEE,1,1)="a",MID(SITUA_VISEE,1,1)="b",MID(SITUA_VISEE,1,1)="c"),REFERENCEMENT_FACADE[[#This Row],[≤ 10 m (a à c)]],REFERENCEMENT_FACADE[[#This Row],[≤ 10 m (d)]]),
IF(AND(10&lt;HAUT_VISEE,HAUT_VISEE&lt;=18),IF(OR(MID(SITUA_VISEE,1,1)="a",MID(SITUA_VISEE,1,1)="b",MID(SITUA_VISEE,1,1)="c"),REFERENCEMENT_FACADE[[#This Row],[≤ 18 m (a à c)]],REFERENCEMENT_FACADE[[#This Row],[≤ 18 m (d)]]),
IF(AND(18&lt;HAUT_VISEE,HAUT_VISEE&lt;=28),IF(OR(MID(SITUA_VISEE,1,1)="a",MID(SITUA_VISEE,1,1)="b",MID(SITUA_VISEE,1,1)="c"),REFERENCEMENT_FACADE[[#This Row],[≤ 28 m (a à c)]],REFERENCEMENT_FACADE[[#This Row],[≤ 28 m (d)]]),
IF(AND(28&lt;HAUT_VISEE,HAUT_VISEE&lt;=34),IF(OR(MID(SITUA_VISEE,1,1)="a",MID(SITUA_VISEE,1,1)="b",MID(SITUA_VISEE,1,1)="c"),REFERENCEMENT_FACADE[[#This Row],[≤ 34 m (a à c)]],REFERENCEMENT_FACADE[[#This Row],[≤ 34 m (d)]]),
IF(AND(34&lt;HAUT_VISEE,HAUT_VISEE&lt;=36),IF(OR(MID(SITUA_VISEE,1,1)="a",MID(SITUA_VISEE,1,1)="b",MID(SITUA_VISEE,1,1)="c"),REFERENCEMENT_FACADE[[#This Row],[≤ 36 m (a à c)]],REFERENCEMENT_FACADE[[#This Row],[≤ 36 m (d)]]),
IF(AND(36&lt;HAUT_VISEE,HAUT_VISEE&lt;=40),IF(OR(MID(SITUA_VISEE,1,1)="a",MID(SITUA_VISEE,1,1)="b",MID(SITUA_VISEE,1,1)="c"),REFERENCEMENT_FACADE[[#This Row],[≤ 40 m (a à c)]],REFERENCEMENT_FACADE[[#This Row],[≤ 40 m (d)]]),
IF(AND(40&lt;HAUT_VISEE,HAUT_VISEE&lt;=50),IF(OR(MID(SITUA_VISEE,1,1)="a",MID(SITUA_VISEE,1,1)="b",MID(SITUA_VISEE,1,1)="c"),REFERENCEMENT_FACADE[[#This Row],[≤ 50 m (a à c)]],REFERENCEMENT_FACADE[[#This Row],[≤ 50 m (d)]])))))))))))</f>
        <v>Nb : Le critère de recherche par hauteur n'étant pas coché ou les données (hauteur ou situation) n'étant pas saisies, l'utilisateur est alerté qu'il peut exister des limites de hauteurs et des dispositions particulières données dans le référentiel technique du procédé qui ne sont pas affichées. 
Le logiciel peut les faire apparaitre, pour ce faire : 
 - la case de recherche en fonction de la hauteur doit être cochée ;
 - les données de hauteur ET de situation du bâtiment doivent être saisies.</v>
      </c>
      <c r="CN148" s="228">
        <f ca="1">REFERENCEMENT_FACADE[[#This Row],[VALIDITE]]</f>
        <v>1</v>
      </c>
      <c r="CO148" s="2">
        <f>IF(RECH_SUPPORT=TRUE,IF(MID(REFERENCEMENT_FACADE[[#This Row],[Colonne support visé]],1,3)="OUI",1,IF(OR(MID(REFERENCEMENT_FACADE[[#This Row],[Colonne support visé]],1,3)="non",MID(REFERENCEMENT_FACADE[[#This Row],[Colonne support visé]],1,2)="SO"),0,0)),1)</f>
        <v>1</v>
      </c>
      <c r="CP148" s="2">
        <f>IF(RECH_HAUTEUR=FALSE,1,IF(AND(MID(REFERENCEMENT_FACADE[[#This Row],[Colonne situation visé]],1,3)="oui",HAUT_VISEE&lt;=REFERENCEMENT_FACADE[[#This Row],[LIMITATION DE HAUTEUR DE FACADE]],HAUT_VISEE&lt;&gt;"",SITUA_VISEE&lt;&gt;""),1,IF(MID(REFERENCEMENT_FACADE[[#This Row],[Colonne situation visé]],1,3)="non",0,"ERREUR")))</f>
        <v>1</v>
      </c>
      <c r="CQ148" s="2">
        <f>IF(RECH_CATEGORIE=FALSE,1,IF(REFERENCEMENT_FACADE[[#This Row],[Colonne catégorie visée]]="ERREUR",0,IF(AND(RECH_CATEGORIE=TRUE,MATCH(VALUE(LEFT(REFERENCEMENT_FACADE[[#This Row],[Colonne zone visée]],1)),LISTE_ZONE_SISMIQUE,0)&gt;=MATCH(ZONE_SIS_VISEE,LISTE_ZONE_SISMIQUE,0),MATCH(REFERENCEMENT_FACADE[[#This Row],[Colonne catégorie visée]],LISTE_CATEGORIE_BATIMENT,0)&gt;=MATCH(CATEG_VISEE,LISTE_CATEGORIE_BATIMENT,0)),1,0)))</f>
        <v>1</v>
      </c>
      <c r="CR148" s="2">
        <f ca="1">IF(REFERENCEMENT_FACADE[[#This Row],[Eligibilité procédé]]&lt;&gt;0,COUNTIF(REFERENCEMENT_FACADE[Eligibilité procédé],"&lt;="&amp;REFERENCEMENT_FACADE[[#This Row],[Eligibilité procédé]])-COUNTIF(REFERENCEMENT_FACADE[Eligibilité procédé],"=0"),ROWS(REFERENCEMENT_FACADE[Ordre]))</f>
        <v>124</v>
      </c>
      <c r="CS148" s="2">
        <f ca="1">IF(COUNTIF((REFERENCEMENT_FACADE[[#This Row],[Validité]:[zone de simicité]]),"&lt;&gt;"&amp;"")=SUM(REFERENCEMENT_FACADE[[#This Row],[Validité]:[zone de simicité]]),ROW(REFERENCEMENT_FACADE[[#This Row],[zone de simicité]]),"")</f>
        <v>148</v>
      </c>
      <c r="CT148" s="2" t="str">
        <f>CONCATENATE(REFERENCEMENT_FACADE[[#This Row],[TYPE DE DOCUMENT DE REFERENCE]]," ",REFERENCEMENT_FACADE[[#This Row],[REF]]," du procédé ",REFERENCEMENT_FACADE[[#This Row],[NOM COMMERCIAL DU PROCEDE]]," : vise la pose sur : ",IF(MID(REFERENCEMENT_FACADE[[#This Row],[COB (NF DTU 31.2)]],1,3)="OUI","COB (NF DTU 31.2) ; ",""),IF(MID(REFERENCEMENT_FACADE[[#This Row],[CLT (Sous AT/DTA)]],1,3)="OUI","CLT (Sous AT/DTA)) ; ",""),IF(MID(REFERENCEMENT_FACADE[[#This Row],[FOB (NF DTU 31.4)]],1,3)="OUI","FOB (NF DTU 31.4) ; ",""),IF(MID(REFERENCEMENT_FACADE[[#This Row],[FOB (Sous AT/DTA/ATEx)]],1,3)="OUI","FOB (Sous AT/DTA/ATEx) ; ",""),"pour une hauteur max de ",REFERENCEMENT_FACADE[[#This Row],[LIMITATION DE HAUTEUR DE FACADE]],"m")</f>
        <v>Avis Technique 7/19-1758_V2 du procédé TOLL-O-THERM MOB WP : vise la pose sur : COB (NF DTU 31.2) ; CLT (Sous AT/DTA)) ; pour une hauteur max de 15m</v>
      </c>
    </row>
    <row r="149" spans="1:98" s="5" customFormat="1" ht="409.6" x14ac:dyDescent="0.3">
      <c r="A149" s="130">
        <v>45049</v>
      </c>
      <c r="B149" s="125" t="s">
        <v>114</v>
      </c>
      <c r="C149" s="125"/>
      <c r="D149" s="125" t="s">
        <v>1770</v>
      </c>
      <c r="E149" s="125"/>
      <c r="F149" s="125" t="s">
        <v>595</v>
      </c>
      <c r="G149" s="173" t="s">
        <v>1489</v>
      </c>
      <c r="H149" s="174" t="s">
        <v>10</v>
      </c>
      <c r="I149" s="175" t="s">
        <v>27</v>
      </c>
      <c r="J149" s="176" t="s">
        <v>27</v>
      </c>
      <c r="K149" s="176" t="s">
        <v>9</v>
      </c>
      <c r="L149" s="68" t="str">
        <f>IF(REFERENCEMENT_FACADE[[#This Row],[Charpente bois (NF DTU 31.1)]]="OUI","SO",IF(OR(REFERENCEMENT_FACADE[[#This Row],[FOB (Sous AT/DTA/ATEx)]]="OUI",REFERENCEMENT_FACADE[[#This Row],[FOB (NF DTU 31.4)]]="OUI"),"OUI","SO"))</f>
        <v>OUI</v>
      </c>
      <c r="M149" s="177" t="s">
        <v>27</v>
      </c>
      <c r="N149" s="178" t="s">
        <v>357</v>
      </c>
      <c r="O149" s="125" t="s">
        <v>357</v>
      </c>
      <c r="P149" s="125" t="s">
        <v>357</v>
      </c>
      <c r="Q149" s="125" t="s">
        <v>357</v>
      </c>
      <c r="R149" s="125" t="s">
        <v>10</v>
      </c>
      <c r="S149" s="125" t="s">
        <v>10</v>
      </c>
      <c r="T149" s="125" t="s">
        <v>10</v>
      </c>
      <c r="U149" s="125" t="s">
        <v>10</v>
      </c>
      <c r="V149" s="125" t="s">
        <v>10</v>
      </c>
      <c r="W149" s="173" t="s">
        <v>10</v>
      </c>
      <c r="X149" s="187" t="s">
        <v>357</v>
      </c>
      <c r="Y149" s="125" t="s">
        <v>357</v>
      </c>
      <c r="Z149" s="125" t="s">
        <v>357</v>
      </c>
      <c r="AA149" s="125" t="s">
        <v>10</v>
      </c>
      <c r="AB149" s="125" t="s">
        <v>10</v>
      </c>
      <c r="AC149" s="125" t="s">
        <v>10</v>
      </c>
      <c r="AD149" s="125" t="s">
        <v>10</v>
      </c>
      <c r="AE149" s="125" t="s">
        <v>10</v>
      </c>
      <c r="AF149" s="125" t="s">
        <v>10</v>
      </c>
      <c r="AG149" s="173" t="s">
        <v>10</v>
      </c>
      <c r="AH149" s="189" t="s">
        <v>661</v>
      </c>
      <c r="AI149" s="162"/>
      <c r="AJ149" s="232" t="s">
        <v>1663</v>
      </c>
      <c r="AK149" s="232" t="s">
        <v>1663</v>
      </c>
      <c r="AL149" s="232" t="s">
        <v>1663</v>
      </c>
      <c r="AM149" s="232" t="s">
        <v>1663</v>
      </c>
      <c r="AN149" s="166"/>
      <c r="AO149" s="162"/>
      <c r="AP149" s="162"/>
      <c r="AQ149" s="162"/>
      <c r="AR149" s="162"/>
      <c r="AS149" s="162"/>
      <c r="AT149" s="232" t="s">
        <v>1663</v>
      </c>
      <c r="AU149" s="232" t="s">
        <v>1663</v>
      </c>
      <c r="AV149" s="232" t="s">
        <v>1663</v>
      </c>
      <c r="AW149" s="162"/>
      <c r="AX149" s="162"/>
      <c r="AY149" s="162"/>
      <c r="AZ149" s="162"/>
      <c r="BA149" s="162"/>
      <c r="BB149" s="162"/>
      <c r="BC149" s="162"/>
      <c r="BD149" s="242" t="s">
        <v>1665</v>
      </c>
      <c r="BE149" s="178">
        <v>4</v>
      </c>
      <c r="BF149" s="125" t="s">
        <v>328</v>
      </c>
      <c r="BG149" s="125" t="s">
        <v>328</v>
      </c>
      <c r="BH149" s="125" t="s">
        <v>328</v>
      </c>
      <c r="BI149" s="179" t="s">
        <v>1175</v>
      </c>
      <c r="BJ149" s="40" t="s">
        <v>1394</v>
      </c>
      <c r="BK149" s="180" t="s">
        <v>662</v>
      </c>
      <c r="BL149" s="178">
        <v>2</v>
      </c>
      <c r="BM149" s="125" t="s">
        <v>596</v>
      </c>
      <c r="BN149" s="125" t="s">
        <v>12</v>
      </c>
      <c r="BO149" s="125" t="s">
        <v>597</v>
      </c>
      <c r="BP149" s="181"/>
      <c r="BQ149" s="181">
        <v>44992</v>
      </c>
      <c r="BR149" s="181">
        <v>46752</v>
      </c>
      <c r="BS149" s="182">
        <f ca="1">+(REFERENCEMENT_FACADE[[#This Row],[AVIS LIMITE AU / VALIDITE]]&gt;=TODAY())*1</f>
        <v>1</v>
      </c>
      <c r="BT149" s="125" t="s">
        <v>9</v>
      </c>
      <c r="BU149" s="125" t="str">
        <f ca="1">IF(REFERENCEMENT_FACADE[[#This Row],[ -&gt; AT/DTA : Sur liste verte C2p (OUI/NON)
-&gt; ATex (Avis favorable / Avis défavorable)
-&gt; Autre : SO]]&lt;&gt;"",IF(AND(OR(REFERENCEMENT_FACADE[[#This Row],[ -&gt; AT/DTA : Sur liste verte C2p (OUI/NON)
-&gt; ATex (Avis favorable / Avis défavorable)
-&gt; Autre : SO]]="OUI",REFERENCEMENT_FACADE[[#This Row],[ -&gt; AT/DTA : Sur liste verte C2p (OUI/NON)
-&gt; ATex (Avis favorable / Avis défavorable)
-&gt; Autre : SO]]="FAVORABLE",REFERENCEMENT_FACADE[[#This Row],[ -&gt; AT/DTA : Sur liste verte C2p (OUI/NON)
-&gt; ATex (Avis favorable / Avis défavorable)
-&gt; Autre : SO]]="SO
(DTU)",REFERENCEMENT_FACADE[[#This Row],[ -&gt; AT/DTA : Sur liste verte C2p (OUI/NON)
-&gt; ATex (Avis favorable / Avis défavorable)
-&gt; Autre : SO]]="SO 
(RECO -RAGE)",REFERENCEMENT_FACADE[[#This Row],[ -&gt; AT/DTA : Sur liste verte C2p (OUI/NON)
-&gt; ATex (Avis favorable / Avis défavorable)
-&gt; Autre : SO]]="OUI AVEC UN SUIVI DU RETOUR D'EXPERIENCE",
REFERENCEMENT_FACADE[[#This Row],[ -&gt; AT/DTA : Sur liste verte C2p (OUI/NON)
-&gt; ATex (Avis favorable / Avis défavorable)
-&gt; Autre : SO]]="SO 
(RP)"),REFERENCEMENT_FACADE[[#This Row],[VALIDITE]]=1),"TC",IF(REFERENCEMENT_FACADE[[#This Row],[VALIDITE]]=0,"TNC"&amp;CHAR(10)&amp;"(L'évaluation technique n'est plus valide)",IF(REFERENCEMENT_FACADE[[#This Row],[TYPE DE DOCUMENT DE REFERENCE]]="Appréciation Technique de Transition","TNC"&amp;CHAR(10)&amp;"(Les Appréciations Techniques de Transition ne sont pas reconnues en technique courante)",IF(REFERENCEMENT_FACADE[[#This Row],[ -&gt; AT/DTA : Sur liste verte C2p (OUI/NON)
-&gt; ATex (Avis favorable / Avis défavorable)
-&gt; Autre : SO]]="NON (EVALUATION RECENTE)","TNC"&amp;CHAR(10)&amp;"(Non sur liste verte de la C2p à date de référencement / EVALUATION RECENTE)","TNC"&amp;CHAR(10)&amp;"(N'est pas sur liste verte de la C2p à date du référencement)")))))</f>
        <v>TC</v>
      </c>
      <c r="BV149" s="173" t="s">
        <v>1378</v>
      </c>
      <c r="BW149" s="178" t="s">
        <v>658</v>
      </c>
      <c r="BX149" s="125" t="s">
        <v>659</v>
      </c>
      <c r="BY149" s="173"/>
      <c r="BZ149" s="183" t="s">
        <v>660</v>
      </c>
      <c r="CA149" s="184" t="s">
        <v>638</v>
      </c>
      <c r="CB149" s="184"/>
      <c r="CC149" s="127" t="str">
        <f>IF(OR(REFERENCEMENT_FACADE[[#This Row],[TYPE DE DOCUMENT DE REFERENCE]]="Document Technique d'Application (DTA)",REFERENCEMENT_FACADE[[#This Row],[TYPE DE DOCUMENT DE REFERENCE]]="Avis Technique"),CONCATENATE("https://evaluation.cstb.fr/fr/avis-technique/detail/",SUBSTITUTE(REFERENCEMENT_FACADE[[#This Row],[REF]],"/","-"),"/"),IF(REFERENCEMENT_FACADE[[#This Row],[TYPE DE DOCUMENT DE REFERENCE]]=("Appréciation Technique d'Expérimentation (ATEx cas a)"),CONCATENATE("https://evaluation.cstb.fr/fr/appreciation-technique-expertise-atex/detail/",SUBSTITUTE(REFERENCEMENT_FACADE[[#This Row],[REF]],"_","-"),"/"),CONCATENATE("https://evaluation.cstb.fr/fr/appreciation-technique-transition-att/download/att-",SUBSTITUTE(SUBSTITUTE(REFERENCEMENT_FACADE[[#This Row],[REF]],"/","-"),"_","-"),"/")))</f>
        <v>https://evaluation.cstb.fr/fr/avis-technique/detail/2.1-14-1636_V2/</v>
      </c>
      <c r="CD149" s="127" t="s">
        <v>760</v>
      </c>
      <c r="CE149" s="127" t="str">
        <f>CONCATENATE(IF(REFERENCEMENT_FACADE[[#This Row],[Ancienne version]]=""," ",CONCATENATE(IF(OR(REFERENCEMENT_FACADE[[#This Row],[TYPE DE DOCUMENT DE REFERENCE]]="Avis Technique",REFERENCEMENT_FACADE[[#This Row],[TYPE DE DOCUMENT DE REFERENCE]]="ATEx"),"L'","Le "),REFERENCEMENT_FACADE[[#This Row],[TYPE DE DOCUMENT DE REFERENCE]]," n°",REFERENCEMENT_FACADE[[#This Row],[REF]]," annule et remplace ",IF(OR(REFERENCEMENT_FACADE[[#This Row],[TYPE DE DOCUMENT DE REFERENCE]]="Avis Technique",REFERENCEMENT_FACADE[[#This Row],[TYPE DE DOCUMENT DE REFERENCE]]="ATEx"),"l' ","le "),REFERENCEMENT_FACADE[[#This Row],[TYPE DE DOCUMENT DE REFERENCE]]," n° ",REFERENCEMENT_FACADE[[#This Row],[Ancienne version]])),
IF(AND(REFERENCEMENT_FACADE[[#This Row],[Ancienne version]]&lt;&gt;"",REFERENCEMENT_FACADE[[#This Row],[ -&gt; AT/DTA : Sur liste verte C2p (OUI/NON)
-&gt; ATex (Avis favorable / Avis défavorable)
-&gt; Autre : SO]]="OUI"),CHAR(10),""),
IF(REFERENCEMENT_FACADE[[#This Row],[ -&gt; AT/DTA : Sur liste verte C2p (OUI/NON)
-&gt; ATex (Avis favorable / Avis défavorable)
-&gt; Autre : SO]]="OUI","Sur liste verte de la C2p à la date du référencement",""))</f>
        <v>L'Avis Technique n°2.1/14-1636_V2 annule et remplace l' Avis Technique n° 2.1/14-1636_V1.1
Sur liste verte de la C2p à la date du référencement</v>
      </c>
      <c r="CF149" s="127" t="str">
        <f>IF((SUPP_VISE=LISTES!$Q$2),REFERENCEMENT_FACADE[[#This Row],[Charpente bois (NF DTU 31.1)]],
IF((SUPP_VISE=LISTES!$Q$3),REFERENCEMENT_FACADE[[#This Row],[COB (NF DTU 31.2)]],
IF((SUPP_VISE=LISTES!$Q$4),REFERENCEMENT_FACADE[[#This Row],[FOB (NF DTU 31.4)]],
IF((SUPP_VISE=LISTES!$Q$5),REFERENCEMENT_FACADE[[#This Row],[FOB (Sous AT/DTA/ATEx)]],
IF((SUPP_VISE=LISTES!$Q$6),REFERENCEMENT_FACADE[[#This Row],[FOB (NF DTU 31.4 et/ou Sous AT/DTA/Atex)]],
IF((SUPP_VISE=LISTES!$Q$7),REFERENCEMENT_FACADE[[#This Row],[CLT (Sous AT/DTA)]],"ERREUR"))))))</f>
        <v>ERREUR</v>
      </c>
      <c r="CG149" s="127" t="str">
        <f>IF((HAUT_VISEE&lt;=6),IF(OR(MID(SITUA_VISEE,1,1)="a",MID(SITUA_VISEE,1,1)="b",MID(SITUA_VISEE,1,1)="c"),REFERENCEMENT_FACADE[[#This Row],[≤ 6 m (situation a à c)]],REFERENCEMENT_FACADE[[#This Row],[≤ 6 m (situation d)]]),
IF(AND(6&lt;HAUT_VISEE,HAUT_VISEE&lt;=9),IF(OR(MID(SITUA_VISEE,1,1)="a",MID(SITUA_VISEE,1,1)="b",MID(SITUA_VISEE,1,1)="c"),REFERENCEMENT_FACADE[[#This Row],[≤ 9 m (situation a à c)]],REFERENCEMENT_FACADE[[#This Row],[≤ 9 m (situation d)]]),
IF(AND(9&lt;HAUT_VISEE,HAUT_VISEE&lt;=10),IF(OR(MID(SITUA_VISEE,1,1)="a",MID(SITUA_VISEE,1,1)="b",MID(SITUA_VISEE,1,1)="c"),REFERENCEMENT_FACADE[[#This Row],[≤ 10 m (situation a à c)]],REFERENCEMENT_FACADE[[#This Row],[≤ 10 m (situation d)]]),
IF(AND(10&lt;HAUT_VISEE,HAUT_VISEE&lt;=18),IF(OR(MID(SITUA_VISEE,1,1)="a",MID(SITUA_VISEE,1,1)="b",MID(SITUA_VISEE,1,1)="c"),REFERENCEMENT_FACADE[[#This Row],[≤ 15 m (situation a à c)]],REFERENCEMENT_FACADE[[#This Row],[≤ 15 m (situation d)]]),
IF(AND(10&lt;HAUT_VISEE,HAUT_VISEE&lt;=18),IF(OR(MID(SITUA_VISEE,1,1)="a",MID(SITUA_VISEE,1,1)="b",MID(SITUA_VISEE,1,1)="c"),REFERENCEMENT_FACADE[[#This Row],[≤ 18 m (situation a à c)]],REFERENCEMENT_FACADE[[#This Row],[≤ 18 m (situation d)]]),
IF(AND(18&lt;HAUT_VISEE,HAUT_VISEE&lt;=28),IF(OR(MID(SITUA_VISEE,1,1)="a",MID(SITUA_VISEE,1,1)="b",MID(SITUA_VISEE,1,1)="c"),REFERENCEMENT_FACADE[[#This Row],[≤ 28 m (situation a à c)]],REFERENCEMENT_FACADE[[#This Row],[≤ 28 m (situation d)]]),
IF(AND(28&lt;HAUT_VISEE,HAUT_VISEE&lt;=34),IF(OR(MID(SITUA_VISEE,1,1)="a",MID(SITUA_VISEE,1,1)="b",MID(SITUA_VISEE,1,1)="c"),REFERENCEMENT_FACADE[[#This Row],[≤ 34 m (situation a à c)]],REFERENCEMENT_FACADE[[#This Row],[≤ 34 m (situation d)]]),
IF(AND(34&lt;HAUT_VISEE,HAUT_VISEE&lt;=36),IF(OR(MID(SITUA_VISEE,1,1)="a",MID(SITUA_VISEE,1,1)="b",MID(SITUA_VISEE,1,1)="c"),REFERENCEMENT_FACADE[[#This Row],[≤ 36 m (situation a à c)]],REFERENCEMENT_FACADE[[#This Row],[≤ 36 m (situation d)]]),
IF(AND(36&lt;HAUT_VISEE,HAUT_VISEE&lt;=40),IF(OR(MID(SITUA_VISEE,1,1)="a",MID(SITUA_VISEE,1,1)="b",MID(SITUA_VISEE,1,1)="c"),REFERENCEMENT_FACADE[[#This Row],[≤ 40 m (situation a à c)]],REFERENCEMENT_FACADE[[#This Row],[≤ 40 m (situation d)]]),
IF(AND(40&lt;HAUT_VISEE,HAUT_VISEE&lt;=50),IF(OR(MID(SITUA_VISEE,1,1)="a",MID(SITUA_VISEE,1,1)="b",MID(SITUA_VISEE,1,1)="c"),REFERENCEMENT_FACADE[[#This Row],[≤ 50 m (situation a à c)]],REFERENCEMENT_FACADE[[#This Row],[≤ 50 m (situation d)]]),"ERREUR"))))))))))</f>
        <v>OUI*</v>
      </c>
      <c r="CH149" s="127">
        <f>IF(MID(SITUA_VISEE,1,1)="d",
IF(MID(REFERENCEMENT_FACADE[[#This Row],[≤ 50 m (situation d)]],1,3)="OUI",50,IF(MID(REFERENCEMENT_FACADE[[#This Row],[≤ 40 m (situation d)]],1,3)="OUI",40,IF(MID(REFERENCEMENT_FACADE[[#This Row],[≤ 36 m (situation d)]],1,3)="OUI",36,IF(MID(REFERENCEMENT_FACADE[[#This Row],[≤ 34 m (situation d)]],1,3)="OUI",34,IF(MID(REFERENCEMENT_FACADE[[#This Row],[≤ 28 m (situation d)]],1,3)="OUI",28,IF(MID(REFERENCEMENT_FACADE[[#This Row],[≤ 18 m (situation d)]],1,3)="OUI",18,IF(MID(REFERENCEMENT_FACADE[[#This Row],[≤ 15 m (situation d)]],1,3)="OUI",15,IF(MID(REFERENCEMENT_FACADE[[#This Row],[≤ 10 m (situation d)]],1,3)="OUI",10,IF(MID(REFERENCEMENT_FACADE[[#This Row],[≤ 9 m (situation d)]],1,3)="OUI",9,IF(MID(REFERENCEMENT_FACADE[[#This Row],[≤ 6 m (situation d)]],1,3)="OUI",6,"")))))))))),
IF(MID(REFERENCEMENT_FACADE[[#This Row],[≤ 50 m (situation a à c)]],1,3)="OUI",50,IF(MID(REFERENCEMENT_FACADE[[#This Row],[≤ 40 m (situation a à c)]],1,3)="OUI",40,IF(MID(REFERENCEMENT_FACADE[[#This Row],[≤ 36 m (situation a à c)]],1,3)="OUI",36,IF(MID(REFERENCEMENT_FACADE[[#This Row],[≤ 34 m (situation a à c)]],1,3)="OUI",34,IF(MID(REFERENCEMENT_FACADE[[#This Row],[≤ 28 m (situation a à c)]],1,3)="OUI",28,IF(MID(REFERENCEMENT_FACADE[[#This Row],[≤ 18 m (situation a à c)]],1,3)="OUI",18,IF(MID(REFERENCEMENT_FACADE[[#This Row],[≤ 15 m (situation a à c)]],1,3)="OUI",15,IF(MID(REFERENCEMENT_FACADE[[#This Row],[≤ 10 m (situation a à c)]],1,3)="OUI",10,IF(MID(REFERENCEMENT_FACADE[[#This Row],[≤ 9 m (situation a à c)]],1,3)="OUI",9,IF(MID(REFERENCEMENT_FACADE[[#This Row],[≤ 6 m (situation a à c)]],1,3)="OUI",6,"")))))))))))</f>
        <v>15</v>
      </c>
      <c r="CI149" s="127" t="str">
        <f>IF(RECH_CATEGORIE=TRUE,IF((CATEG_VISEE=LISTES!$O$2),REFERENCEMENT_FACADE[[#This Row],[I]],
IF((CATEG_VISEE=LISTES!$O$3),REFERENCEMENT_FACADE[[#This Row],[II]],
IF((CATEG_VISEE=LISTES!$O$4),REFERENCEMENT_FACADE[[#This Row],[III]],
IF((CATEG_VISEE=LISTES!$O$5),REFERENCEMENT_FACADE[[#This Row],[IV]],"ERREUR")))),
REFERENCEMENT_FACADE[[#This Row],[I]]&amp;CHAR(10)&amp;REFERENCEMENT_FACADE[[#This Row],[II]]&amp;CHAR(10)&amp;REFERENCEMENT_FACADE[[#This Row],[III]]&amp;CHAR(10)&amp;REFERENCEMENT_FACADE[[#This Row],[IV]])</f>
        <v>4
4**
4**
4**</v>
      </c>
      <c r="CJ149" s="127" t="str">
        <f>IF(RECH_CATEGORIE=TRUE,IF(OR(REFERENCEMENT_FACADE[[#This Row],[I]]="NC",REFERENCEMENT_FACADE[[#This Row],[II]]="NC",REFERENCEMENT_FACADE[[#This Row],[III]]="NC",REFERENCEMENT_FACADE[[#This Row],[IV]]="NC"),"ERREUR",IF(MID(ZONE_SIS_VISEE,1,1)&lt;=MID(REFERENCEMENT_FACADE[[#This Row],[IV]],1,1),REFERENCEMENT_FACADE[[#Headers],[IV]],IF(MID(ZONE_SIS_VISEE,1,1)&lt;=MID(REFERENCEMENT_FACADE[[#This Row],[III]],1,1),REFERENCEMENT_FACADE[[#Headers],[III]],IF(MID(ZONE_SIS_VISEE,1,1)&lt;=MID(REFERENCEMENT_FACADE[[#This Row],[II]],1,1),REFERENCEMENT_FACADE[[#Headers],[II]],IF(MID(ZONE_SIS_VISEE,1,1)&lt;=MID(REFERENCEMENT_FACADE[[#This Row],[I]],1,1),REFERENCEMENT_FACADE[[#Headers],[I]],""))))),
REFERENCEMENT_FACADE[[#Headers],[I]]&amp;CHAR(10)&amp;REFERENCEMENT_FACADE[[#Headers],[II]]&amp;CHAR(10)&amp;REFERENCEMENT_FACADE[[#Headers],[III]]&amp;CHAR(10)&amp;REFERENCEMENT_FACADE[[#Headers],[IV]])</f>
        <v>I
II
III
IV</v>
      </c>
      <c r="CK149" s="127" t="str">
        <f>CONCATENATE(IF(MID(REFERENCEMENT_FACADE[[#This Row],[Charpente bois (NF DTU 31.1)]],1,3)="oui",LISTES!$Q$2,""),IF(AND(MID(REFERENCEMENT_FACADE[[#This Row],[COB (NF DTU 31.2)]],1,3)="oui",MID(REFERENCEMENT_FACADE[[#This Row],[Charpente bois (NF DTU 31.1)]],1,3)="oui")," / ",""),IF(MID(REFERENCEMENT_FACADE[[#This Row],[COB (NF DTU 31.2)]],1,3)="oui",LISTES!$Q$3,""),IF(OR(AND(MID(REFERENCEMENT_FACADE[[#This Row],[COB (NF DTU 31.2)]],1,3)="oui",MID(REFERENCEMENT_FACADE[[#This Row],[FOB (NF DTU 31.4)]],1,3)="oui"),AND(MID(REFERENCEMENT_FACADE[[#This Row],[COB (NF DTU 31.2)]],1,3)="oui",MID(REFERENCEMENT_FACADE[[#This Row],[CLT (Sous AT/DTA)]],1,3)="oui"))," / ",""),IF(MID(REFERENCEMENT_FACADE[[#This Row],[FOB (NF DTU 31.4)]],1,3)="oui",LISTES!$Q$4,""),IF(AND(MID(REFERENCEMENT_FACADE[[#This Row],[CLT (Sous AT/DTA)]],1,3)="oui",MID(REFERENCEMENT_FACADE[[#This Row],[FOB (NF DTU 31.4)]],1,3)="oui")," / ",""),IF(MID(REFERENCEMENT_FACADE[[#This Row],[CLT (Sous AT/DTA)]],1,3)="oui",LISTES!$Q$7,IF(MID(REFERENCEMENT_FACADE[[#This Row],[FOB (Sous AT/DTA/ATEx)]],1,3)="oui",LISTES!$Q$5,"")))</f>
        <v>FOB (Sous AT/DTA/ATEx)</v>
      </c>
      <c r="CL149" s="127" t="str">
        <f>IF(AND(RECH_HAUTEUR=TRUE,HAUT_VISEE&lt;&gt;"",SITUA_VISEE&lt;&gt;""),IF(MID(SITUA_VISEE,1,1)="d",
IF(MID(REFERENCEMENT_FACADE[[#This Row],[≤ 50 m (situation d)]],1,3)="OUI","≤ 50 m",IF(MID(REFERENCEMENT_FACADE[[#This Row],[≤ 40 m (situation d)]],1,3)="OUI","≤ 40 m",IF(MID(REFERENCEMENT_FACADE[[#This Row],[≤ 36 m (situation d)]],1,3)="OUI","≤ 36 m",IF(MID(REFERENCEMENT_FACADE[[#This Row],[≤ 34 m (situation d)]],1,3)="OUI","≤ 34 m",IF(MID(REFERENCEMENT_FACADE[[#This Row],[≤ 28 m (situation d)]],1,3)="OUI","≤ 28 m",IF(MID(REFERENCEMENT_FACADE[[#This Row],[≤ 18 m (situation d)]],1,3)="OUI","≤ 18 m",IF(MID(REFERENCEMENT_FACADE[[#This Row],[≤ 15 m (situation d)]],1,3)="OUI","≤ 15 m",IF(MID(REFERENCEMENT_FACADE[[#This Row],[≤ 10 m (situation d)]],1,3)="OUI","≤ 10 m",IF(MID(REFERENCEMENT_FACADE[[#This Row],[≤ 9 m (situation d)]],1,3)="OUI","≤ 9 m",IF(MID(REFERENCEMENT_FACADE[[#This Row],[≤ 6 m (situation d)]],1,3)="OUI","≤ 6 m","")))))))))),
IF(MID(REFERENCEMENT_FACADE[[#This Row],[≤ 50 m (situation a à c)]],1,3)="OUI","≤ 50 m",IF(MID(REFERENCEMENT_FACADE[[#This Row],[≤ 40 m (situation a à c)]],1,3)="OUI","≤ 40 m",IF(MID(REFERENCEMENT_FACADE[[#This Row],[≤ 36 m (situation a à c)]],1,3)="OUI","≤ 36 m",IF(MID(REFERENCEMENT_FACADE[[#This Row],[≤ 34 m (situation a à c)]],1,3)="OUI","≤ 34 m",IF(MID(REFERENCEMENT_FACADE[[#This Row],[≤ 28 m (situation a à c)]],1,3)="OUI","≤ 28 m",IF(MID(REFERENCEMENT_FACADE[[#This Row],[≤ 18 m (situation a à c)]],1,3)="OUI","≤ 18 m",IF(MID(REFERENCEMENT_FACADE[[#This Row],[≤ 15 m (situation a à c)]],1,3)="OUI","≤ 15 m",IF(MID(REFERENCEMENT_FACADE[[#This Row],[≤ 10 m (situation a à c)]],1,3)="OUI","≤ 10 m",IF(MID(REFERENCEMENT_FACADE[[#This Row],[≤ 9 m (situation a à c)]],1,3)="OUI","≤ 9 m",IF(MID(REFERENCEMENT_FACADE[[#This Row],[≤ 6 m (situation a à c)]],1,3)="OUI","≤ 6 m",""))))))))))),
CONCATENATE(IF(MID(REFERENCEMENT_FACADE[[#This Row],[≤ 50 m (situation a à c)]],1,3)="OUI","(Situation a à c) h≤ 50 m"&amp;CHAR(10),IF(MID(REFERENCEMENT_FACADE[[#This Row],[≤ 40 m (situation a à c)]],1,3)="OUI","(Situation a à c) h≤ 40 m"&amp;CHAR(10),IF(MID(REFERENCEMENT_FACADE[[#This Row],[≤ 36 m (situation a à c)]],1,3)="OUI","(Situation a à c) h≤ 36 m"&amp;CHAR(10),IF(MID(REFERENCEMENT_FACADE[[#This Row],[≤ 34 m (situation a à c)]],1,3)="OUI","(Situation a à c) h≤ 34 m"&amp;CHAR(10),IF(MID(REFERENCEMENT_FACADE[[#This Row],[≤ 28 m (situation a à c)]],1,3)="OUI","(Situation a à c) h≤ 28 m"&amp;CHAR(10),IF(MID(REFERENCEMENT_FACADE[[#This Row],[≤ 18 m (situation a à c)]],1,3)="OUI","(Situation a à c) h≤ 18 m"&amp;CHAR(10),IF(MID(REFERENCEMENT_FACADE[[#This Row],[≤ 15 m (situation a à c)]],1,3)="OUI","(Situation a à c) h≤ 15 m"&amp;CHAR(10),IF(MID(REFERENCEMENT_FACADE[[#This Row],[≤ 10 m (situation a à c)]],1,3)="OUI","(Situation a à c) h≤ 10 m"&amp;CHAR(10),IF(MID(REFERENCEMENT_FACADE[[#This Row],[≤ 9 m (situation a à c)]],1,3)="OUI","(Situation a à c) h≤ 9 m"&amp;CHAR(10),IF(MID(REFERENCEMENT_FACADE[[#This Row],[≤ 6 m (situation a à c)]],1,3)="OUI","(Situation a à c) h≤ 6 m"&amp;CHAR(10),"")))))))))),IF(MID(REFERENCEMENT_FACADE[[#This Row],[≤ 50 m (situation d)]],1,3)="OUI","(Situation d) h≤ 50 m",IF(MID(REFERENCEMENT_FACADE[[#This Row],[≤ 40 m (situation d)]],1,3)="OUI","(Situation d) h≤ 40 m",IF(MID(REFERENCEMENT_FACADE[[#This Row],[≤ 36 m (situation d)]],1,3)="OUI","(Situation d) h≤ 36 m",IF(MID(REFERENCEMENT_FACADE[[#This Row],[≤ 34 m (situation d)]],1,3)="OUI","(Situation d) h≤ 34 m",IF(MID(REFERENCEMENT_FACADE[[#This Row],[≤ 28 m (situation d)]],1,3)="OUI","(Situation d) h≤ 28 m",IF(MID(REFERENCEMENT_FACADE[[#This Row],[≤ 18 m (situation d)]],1,3)="OUI","(Situation d) h≤ 18 m",IF(MID(REFERENCEMENT_FACADE[[#This Row],[≤ 15 m (situation d)]],1,3)="OUI","(Situation d) h≤ 15 m",IF(MID(REFERENCEMENT_FACADE[[#This Row],[≤ 10 m (situation d)]],1,3)="OUI","(Situation d) h≤ 10 m",IF(MID(REFERENCEMENT_FACADE[[#This Row],[≤ 9 m (situation d)]],1,3)="OUI","(Situation d) h≤ 9 m",IF(MID(REFERENCEMENT_FACADE[[#This Row],[≤ 6 m (situation d)]],1,3)="OUI","(Situation d) h≤ 6 m",""))))))))))))</f>
        <v>(Situation a à c) h≤ 15 m
(Situation d) h≤ 10 m</v>
      </c>
      <c r="CM149" s="127" t="str">
        <f>IF(OR(RECH_HAUTEUR=FALSE,HAUT_VISEE="",SITUA_VISEE=""),REFERENCEMENT_FACADE[[#This Row],[Cas où rien n''est sélectionné en hauteur]],
IF((HAUT_VISEE&lt;=6),IF(OR(MID(SITUA_VISEE,1,1)="a",MID(SITUA_VISEE,1,1)="b",MID(SITUA_VISEE,1,1)="c"),REFERENCEMENT_FACADE[[#This Row],[≤ 6 m (a à c)]],REFERENCEMENT_FACADE[[#This Row],[≤ 6 m (d)]]),
IF(AND(6&lt;HAUT_VISEE,HAUT_VISEE&lt;=9),IF(OR(MID(SITUA_VISEE,1,1)="a",MID(SITUA_VISEE,1,1)="b",MID(SITUA_VISEE,1,1)="c"),REFERENCEMENT_FACADE[[#This Row],[≤ 9 m (a à c)]],REFERENCEMENT_FACADE[[#This Row],[≤ 9 m (d)]]),
IF(AND(9&lt;HAUT_VISEE,HAUT_VISEE&lt;=10),IF(OR(MID(SITUA_VISEE,1,1)="a",MID(SITUA_VISEE,1,1)="b",MID(SITUA_VISEE,1,1)="c"),REFERENCEMENT_FACADE[[#This Row],[≤ 10 m (a à c)]],REFERENCEMENT_FACADE[[#This Row],[≤ 10 m (d)]]),
IF(AND(10&lt;HAUT_VISEE,HAUT_VISEE&lt;=18),IF(OR(MID(SITUA_VISEE,1,1)="a",MID(SITUA_VISEE,1,1)="b",MID(SITUA_VISEE,1,1)="c"),REFERENCEMENT_FACADE[[#This Row],[≤ 18 m (a à c)]],REFERENCEMENT_FACADE[[#This Row],[≤ 18 m (d)]]),
IF(AND(18&lt;HAUT_VISEE,HAUT_VISEE&lt;=28),IF(OR(MID(SITUA_VISEE,1,1)="a",MID(SITUA_VISEE,1,1)="b",MID(SITUA_VISEE,1,1)="c"),REFERENCEMENT_FACADE[[#This Row],[≤ 28 m (a à c)]],REFERENCEMENT_FACADE[[#This Row],[≤ 28 m (d)]]),
IF(AND(28&lt;HAUT_VISEE,HAUT_VISEE&lt;=34),IF(OR(MID(SITUA_VISEE,1,1)="a",MID(SITUA_VISEE,1,1)="b",MID(SITUA_VISEE,1,1)="c"),REFERENCEMENT_FACADE[[#This Row],[≤ 34 m (a à c)]],REFERENCEMENT_FACADE[[#This Row],[≤ 34 m (d)]]),
IF(AND(34&lt;HAUT_VISEE,HAUT_VISEE&lt;=36),IF(OR(MID(SITUA_VISEE,1,1)="a",MID(SITUA_VISEE,1,1)="b",MID(SITUA_VISEE,1,1)="c"),REFERENCEMENT_FACADE[[#This Row],[≤ 36 m (a à c)]],REFERENCEMENT_FACADE[[#This Row],[≤ 36 m (d)]]),
IF(AND(36&lt;HAUT_VISEE,HAUT_VISEE&lt;=40),IF(OR(MID(SITUA_VISEE,1,1)="a",MID(SITUA_VISEE,1,1)="b",MID(SITUA_VISEE,1,1)="c"),REFERENCEMENT_FACADE[[#This Row],[≤ 40 m (a à c)]],REFERENCEMENT_FACADE[[#This Row],[≤ 40 m (d)]]),
IF(AND(40&lt;HAUT_VISEE,HAUT_VISEE&lt;=50),IF(OR(MID(SITUA_VISEE,1,1)="a",MID(SITUA_VISEE,1,1)="b",MID(SITUA_VISEE,1,1)="c"),REFERENCEMENT_FACADE[[#This Row],[≤ 50 m (a à c)]],REFERENCEMENT_FACADE[[#This Row],[≤ 50 m (d)]])))))))))))</f>
        <v xml:space="preserve"> - Comme mentionné au §2.4.6 de l’Avis technique, la limite de hauteur du domaine d’emploi indiquée ci-contre correspond au domaine d’emploi le plus restreint entre celui du PANOBLOC et celui du revêtement extérieur. Le Panobloc pouvant être utilisé en façade jusqu’en 4ième famille pour des bâtiments d’habitation et jusqu’à une hauteur de plancher bas de dernier niveau de 28m pour les ERP et ERT, et comme le référentiel de la famille de revêtement extérieur ci-contre vise des hauteurs moindre, c’est donc le référentiel du revêtement qui limite le domaine d’emploi.
Nb : Le critère de recherche par hauteur n'étant pas coché ou les données (hauteur ou situation) n'étant pas saisies, l'utilisateur est alerté qu'il peut exister des limites de hauteurs et des dispositions particulières données dans le référentiel technique du procédé qui ne sont pas affichées. 
Le logiciel peut les faire apparaitre, pour ce faire : 
 - la case de recherche en fonction de la hauteur doit être cochée ;
 - les données de hauteur ET de situation du bâtiment doivent être saisies.</v>
      </c>
      <c r="CN149" s="185">
        <f ca="1">REFERENCEMENT_FACADE[[#This Row],[VALIDITE]]</f>
        <v>1</v>
      </c>
      <c r="CO149" s="127">
        <f>IF(RECH_SUPPORT=TRUE,IF(MID(REFERENCEMENT_FACADE[[#This Row],[Colonne support visé]],1,3)="OUI",1,IF(OR(MID(REFERENCEMENT_FACADE[[#This Row],[Colonne support visé]],1,3)="non",MID(REFERENCEMENT_FACADE[[#This Row],[Colonne support visé]],1,2)="SO"),0,0)),1)</f>
        <v>1</v>
      </c>
      <c r="CP149" s="127">
        <f>IF(RECH_HAUTEUR=FALSE,1,IF(AND(MID(REFERENCEMENT_FACADE[[#This Row],[Colonne situation visé]],1,3)="oui",HAUT_VISEE&lt;=REFERENCEMENT_FACADE[[#This Row],[LIMITATION DE HAUTEUR DE FACADE]],HAUT_VISEE&lt;&gt;"",SITUA_VISEE&lt;&gt;""),1,IF(MID(REFERENCEMENT_FACADE[[#This Row],[Colonne situation visé]],1,3)="non",0,"ERREUR")))</f>
        <v>1</v>
      </c>
      <c r="CQ149" s="127">
        <f>IF(RECH_CATEGORIE=FALSE,1,IF(REFERENCEMENT_FACADE[[#This Row],[Colonne catégorie visée]]="ERREUR",0,IF(AND(RECH_CATEGORIE=TRUE,MATCH(VALUE(LEFT(REFERENCEMENT_FACADE[[#This Row],[Colonne zone visée]],1)),LISTE_ZONE_SISMIQUE,0)&gt;=MATCH(ZONE_SIS_VISEE,LISTE_ZONE_SISMIQUE,0),MATCH(REFERENCEMENT_FACADE[[#This Row],[Colonne catégorie visée]],LISTE_CATEGORIE_BATIMENT,0)&gt;=MATCH(CATEG_VISEE,LISTE_CATEGORIE_BATIMENT,0)),1,0)))</f>
        <v>1</v>
      </c>
      <c r="CR149" s="127">
        <f ca="1">IF(REFERENCEMENT_FACADE[[#This Row],[Eligibilité procédé]]&lt;&gt;0,COUNTIF(REFERENCEMENT_FACADE[Eligibilité procédé],"&lt;="&amp;REFERENCEMENT_FACADE[[#This Row],[Eligibilité procédé]])-COUNTIF(REFERENCEMENT_FACADE[Eligibilité procédé],"=0"),ROWS(REFERENCEMENT_FACADE[Ordre]))</f>
        <v>125</v>
      </c>
      <c r="CS149" s="127">
        <f ca="1">IF(COUNTIF((REFERENCEMENT_FACADE[[#This Row],[Validité]:[zone de simicité]]),"&lt;&gt;"&amp;"")=SUM(REFERENCEMENT_FACADE[[#This Row],[Validité]:[zone de simicité]]),ROW(REFERENCEMENT_FACADE[[#This Row],[zone de simicité]]),"")</f>
        <v>149</v>
      </c>
      <c r="CT149" s="48" t="str">
        <f>CONCATENATE(REFERENCEMENT_FACADE[[#This Row],[TYPE DE DOCUMENT DE REFERENCE]]," ",REFERENCEMENT_FACADE[[#This Row],[REF]]," du procédé ",REFERENCEMENT_FACADE[[#This Row],[NOM COMMERCIAL DU PROCEDE]]," : vise la pose sur : ",IF(MID(REFERENCEMENT_FACADE[[#This Row],[COB (NF DTU 31.2)]],1,3)="OUI","COB (NF DTU 31.2) ; ",""),IF(MID(REFERENCEMENT_FACADE[[#This Row],[CLT (Sous AT/DTA)]],1,3)="OUI","CLT (Sous AT/DTA)) ; ",""),IF(MID(REFERENCEMENT_FACADE[[#This Row],[FOB (NF DTU 31.4)]],1,3)="OUI","FOB (NF DTU 31.4) ; ",""),IF(MID(REFERENCEMENT_FACADE[[#This Row],[FOB (Sous AT/DTA/ATEx)]],1,3)="OUI","FOB (Sous AT/DTA/ATEx) ; ",""),"pour une hauteur max de ",REFERENCEMENT_FACADE[[#This Row],[LIMITATION DE HAUTEUR DE FACADE]],"m")</f>
        <v>Avis Technique 2.1/14-1636_V2 du procédé Façade PANOBLOC : vise la pose sur : FOB (Sous AT/DTA/ATEx) ; pour une hauteur max de 15m</v>
      </c>
    </row>
    <row r="150" spans="1:98" s="5" customFormat="1" ht="409.6" x14ac:dyDescent="0.3">
      <c r="A150" s="130">
        <v>45303</v>
      </c>
      <c r="B150" s="125" t="s">
        <v>114</v>
      </c>
      <c r="C150" s="125"/>
      <c r="D150" s="125" t="s">
        <v>1770</v>
      </c>
      <c r="E150" s="125"/>
      <c r="F150" s="125" t="s">
        <v>1507</v>
      </c>
      <c r="G150" s="173" t="s">
        <v>1508</v>
      </c>
      <c r="H150" s="174" t="s">
        <v>10</v>
      </c>
      <c r="I150" s="175" t="s">
        <v>27</v>
      </c>
      <c r="J150" s="176" t="s">
        <v>27</v>
      </c>
      <c r="K150" s="176" t="s">
        <v>9</v>
      </c>
      <c r="L150" s="68" t="str">
        <f>IF(REFERENCEMENT_FACADE[[#This Row],[Charpente bois (NF DTU 31.1)]]="OUI","SO",IF(OR(REFERENCEMENT_FACADE[[#This Row],[FOB (Sous AT/DTA/ATEx)]]="OUI",REFERENCEMENT_FACADE[[#This Row],[FOB (NF DTU 31.4)]]="OUI"),"OUI","SO"))</f>
        <v>OUI</v>
      </c>
      <c r="M150" s="177" t="s">
        <v>27</v>
      </c>
      <c r="N150" s="178" t="s">
        <v>357</v>
      </c>
      <c r="O150" s="125" t="s">
        <v>357</v>
      </c>
      <c r="P150" s="125" t="s">
        <v>357</v>
      </c>
      <c r="Q150" s="125" t="s">
        <v>357</v>
      </c>
      <c r="R150" s="125" t="s">
        <v>357</v>
      </c>
      <c r="S150" s="125" t="s">
        <v>357</v>
      </c>
      <c r="T150" s="125" t="s">
        <v>357</v>
      </c>
      <c r="U150" s="43" t="s">
        <v>357</v>
      </c>
      <c r="V150" s="43" t="s">
        <v>357</v>
      </c>
      <c r="W150" s="44" t="s">
        <v>10</v>
      </c>
      <c r="X150" s="187" t="s">
        <v>357</v>
      </c>
      <c r="Y150" s="125" t="s">
        <v>357</v>
      </c>
      <c r="Z150" s="125" t="s">
        <v>357</v>
      </c>
      <c r="AA150" s="125" t="s">
        <v>357</v>
      </c>
      <c r="AB150" s="125" t="s">
        <v>357</v>
      </c>
      <c r="AC150" s="125" t="s">
        <v>357</v>
      </c>
      <c r="AD150" s="125" t="s">
        <v>357</v>
      </c>
      <c r="AE150" s="43" t="s">
        <v>357</v>
      </c>
      <c r="AF150" s="43" t="s">
        <v>357</v>
      </c>
      <c r="AG150" s="44" t="s">
        <v>10</v>
      </c>
      <c r="AH150" s="189" t="s">
        <v>1546</v>
      </c>
      <c r="AI150" s="162" t="s">
        <v>1516</v>
      </c>
      <c r="AJ150" s="232" t="s">
        <v>1728</v>
      </c>
      <c r="AK150" s="232" t="s">
        <v>1728</v>
      </c>
      <c r="AL150" s="232" t="s">
        <v>1728</v>
      </c>
      <c r="AM150" s="232" t="s">
        <v>1728</v>
      </c>
      <c r="AN150" s="232" t="s">
        <v>1728</v>
      </c>
      <c r="AO150" s="232" t="s">
        <v>1728</v>
      </c>
      <c r="AP150" s="232" t="s">
        <v>1728</v>
      </c>
      <c r="AQ150" s="232" t="s">
        <v>1728</v>
      </c>
      <c r="AR150" s="232" t="s">
        <v>1728</v>
      </c>
      <c r="AS150" s="166"/>
      <c r="AT150" s="232" t="s">
        <v>1728</v>
      </c>
      <c r="AU150" s="232" t="s">
        <v>1728</v>
      </c>
      <c r="AV150" s="232" t="s">
        <v>1728</v>
      </c>
      <c r="AW150" s="232" t="s">
        <v>1728</v>
      </c>
      <c r="AX150" s="232" t="s">
        <v>1728</v>
      </c>
      <c r="AY150" s="232" t="s">
        <v>1728</v>
      </c>
      <c r="AZ150" s="232" t="s">
        <v>1728</v>
      </c>
      <c r="BA150" s="232" t="s">
        <v>1728</v>
      </c>
      <c r="BB150" s="232" t="s">
        <v>1728</v>
      </c>
      <c r="BC150" s="166"/>
      <c r="BD150" s="242" t="s">
        <v>1708</v>
      </c>
      <c r="BE150" s="178">
        <v>4</v>
      </c>
      <c r="BF150" s="125" t="s">
        <v>328</v>
      </c>
      <c r="BG150" s="125" t="s">
        <v>328</v>
      </c>
      <c r="BH150" s="125" t="s">
        <v>328</v>
      </c>
      <c r="BI150" s="179" t="s">
        <v>1175</v>
      </c>
      <c r="BJ150" s="40" t="s">
        <v>1394</v>
      </c>
      <c r="BK150" s="180" t="s">
        <v>932</v>
      </c>
      <c r="BL150" s="178">
        <v>2</v>
      </c>
      <c r="BM150" s="125" t="s">
        <v>1508</v>
      </c>
      <c r="BN150" s="125" t="s">
        <v>12</v>
      </c>
      <c r="BO150" s="125" t="s">
        <v>1509</v>
      </c>
      <c r="BP150" s="194" t="s">
        <v>1004</v>
      </c>
      <c r="BQ150" s="181">
        <v>45281</v>
      </c>
      <c r="BR150" s="181">
        <v>46295</v>
      </c>
      <c r="BS150" s="182">
        <f ca="1">+(REFERENCEMENT_FACADE[[#This Row],[AVIS LIMITE AU / VALIDITE]]&gt;=TODAY())*1</f>
        <v>1</v>
      </c>
      <c r="BT150" s="125" t="s">
        <v>1239</v>
      </c>
      <c r="BU150" s="125" t="str">
        <f ca="1">IF(REFERENCEMENT_FACADE[[#This Row],[ -&gt; AT/DTA : Sur liste verte C2p (OUI/NON)
-&gt; ATex (Avis favorable / Avis défavorable)
-&gt; Autre : SO]]&lt;&gt;"",IF(AND(OR(REFERENCEMENT_FACADE[[#This Row],[ -&gt; AT/DTA : Sur liste verte C2p (OUI/NON)
-&gt; ATex (Avis favorable / Avis défavorable)
-&gt; Autre : SO]]="OUI",REFERENCEMENT_FACADE[[#This Row],[ -&gt; AT/DTA : Sur liste verte C2p (OUI/NON)
-&gt; ATex (Avis favorable / Avis défavorable)
-&gt; Autre : SO]]="FAVORABLE",REFERENCEMENT_FACADE[[#This Row],[ -&gt; AT/DTA : Sur liste verte C2p (OUI/NON)
-&gt; ATex (Avis favorable / Avis défavorable)
-&gt; Autre : SO]]="SO
(DTU)",REFERENCEMENT_FACADE[[#This Row],[ -&gt; AT/DTA : Sur liste verte C2p (OUI/NON)
-&gt; ATex (Avis favorable / Avis défavorable)
-&gt; Autre : SO]]="SO 
(RECO -RAGE)",REFERENCEMENT_FACADE[[#This Row],[ -&gt; AT/DTA : Sur liste verte C2p (OUI/NON)
-&gt; ATex (Avis favorable / Avis défavorable)
-&gt; Autre : SO]]="OUI AVEC UN SUIVI DU RETOUR D'EXPERIENCE",
REFERENCEMENT_FACADE[[#This Row],[ -&gt; AT/DTA : Sur liste verte C2p (OUI/NON)
-&gt; ATex (Avis favorable / Avis défavorable)
-&gt; Autre : SO]]="SO 
(RP)"),REFERENCEMENT_FACADE[[#This Row],[VALIDITE]]=1),"TC",IF(REFERENCEMENT_FACADE[[#This Row],[VALIDITE]]=0,"TNC"&amp;CHAR(10)&amp;"(L'évaluation technique n'est plus valide)",IF(REFERENCEMENT_FACADE[[#This Row],[TYPE DE DOCUMENT DE REFERENCE]]="Appréciation Technique de Transition","TNC"&amp;CHAR(10)&amp;"(Les Appréciations Techniques de Transition ne sont pas reconnues en technique courante)",IF(REFERENCEMENT_FACADE[[#This Row],[ -&gt; AT/DTA : Sur liste verte C2p (OUI/NON)
-&gt; ATex (Avis favorable / Avis défavorable)
-&gt; Autre : SO]]="NON (EVALUATION RECENTE)","TNC"&amp;CHAR(10)&amp;"(Non sur liste verte de la C2p à date de référencement / EVALUATION RECENTE)","TNC"&amp;CHAR(10)&amp;"(N'est pas sur liste verte de la C2p à date du référencement)")))))</f>
        <v>TNC
(Non sur liste verte de la C2p à date de référencement / EVALUATION RECENTE)</v>
      </c>
      <c r="BV150" s="173"/>
      <c r="BW150" s="178" t="s">
        <v>1515</v>
      </c>
      <c r="BX150" s="125" t="s">
        <v>279</v>
      </c>
      <c r="BY150" s="173"/>
      <c r="BZ150" s="183"/>
      <c r="CA150" s="184" t="s">
        <v>1511</v>
      </c>
      <c r="CB150" s="184"/>
      <c r="CC150" s="127" t="str">
        <f>IF(OR(REFERENCEMENT_FACADE[[#This Row],[TYPE DE DOCUMENT DE REFERENCE]]="Document d'Application Technique (DTA)",REFERENCEMENT_FACADE[[#This Row],[TYPE DE DOCUMENT DE REFERENCE]]="Avis Technique"),CONCATENATE("https://evaluation.cstb.fr/fr/avis-technique/detail/",SUBSTITUTE(REFERENCEMENT_FACADE[[#This Row],[REF]],"/","-"),"/"),IF(REFERENCEMENT_FACADE[[#This Row],[TYPE DE DOCUMENT DE REFERENCE]]=("Appréciation Technique d'Expérimentation (ATEx cas a)"),CONCATENATE("https://evaluation.cstb.fr/fr/appreciation-technique-expertise-atex/detail/",SUBSTITUTE(REFERENCEMENT_FACADE[[#This Row],[REF]],"_","-"),"/"),CONCATENATE("https://evaluation.cstb.fr/fr/appreciation-technique-transition-att/download/att-",SUBSTITUTE(SUBSTITUTE(REFERENCEMENT_FACADE[[#This Row],[REF]],"/","-"),"_","-"),"/")))</f>
        <v>https://evaluation.cstb.fr/fr/avis-technique/detail/2.1-23-1836_V1/</v>
      </c>
      <c r="CD150" s="127"/>
      <c r="CE150" s="127" t="str">
        <f>CONCATENATE(IF(REFERENCEMENT_FACADE[[#This Row],[Ancienne version]]=""," ",CONCATENATE(IF(OR(REFERENCEMENT_FACADE[[#This Row],[TYPE DE DOCUMENT DE REFERENCE]]="Avis Technique",REFERENCEMENT_FACADE[[#This Row],[TYPE DE DOCUMENT DE REFERENCE]]="ATEx"),"L'","Le "),REFERENCEMENT_FACADE[[#This Row],[TYPE DE DOCUMENT DE REFERENCE]]," n°",REFERENCEMENT_FACADE[[#This Row],[REF]]," annule et remplace ",IF(OR(REFERENCEMENT_FACADE[[#This Row],[TYPE DE DOCUMENT DE REFERENCE]]="Avis Technique",REFERENCEMENT_FACADE[[#This Row],[TYPE DE DOCUMENT DE REFERENCE]]="ATEx"),"l' ","le "),REFERENCEMENT_FACADE[[#This Row],[TYPE DE DOCUMENT DE REFERENCE]]," n° ",REFERENCEMENT_FACADE[[#This Row],[Ancienne version]])),
IF(AND(REFERENCEMENT_FACADE[[#This Row],[Ancienne version]]&lt;&gt;"",REFERENCEMENT_FACADE[[#This Row],[ -&gt; AT/DTA : Sur liste verte C2p (OUI/NON)
-&gt; ATex (Avis favorable / Avis défavorable)
-&gt; Autre : SO]]="OUI"),CHAR(10),""),
IF(REFERENCEMENT_FACADE[[#This Row],[ -&gt; AT/DTA : Sur liste verte C2p (OUI/NON)
-&gt; ATex (Avis favorable / Avis défavorable)
-&gt; Autre : SO]]="OUI","Sur liste verte de la C2p à la date du référencement",""))</f>
        <v xml:space="preserve"> </v>
      </c>
      <c r="CF150" s="127" t="str">
        <f>IF((SUPP_VISE=LISTES!$Q$2),REFERENCEMENT_FACADE[[#This Row],[Charpente bois (NF DTU 31.1)]],
IF((SUPP_VISE=LISTES!$Q$3),REFERENCEMENT_FACADE[[#This Row],[COB (NF DTU 31.2)]],
IF((SUPP_VISE=LISTES!$Q$4),REFERENCEMENT_FACADE[[#This Row],[FOB (NF DTU 31.4)]],
IF((SUPP_VISE=LISTES!$Q$5),REFERENCEMENT_FACADE[[#This Row],[FOB (Sous AT/DTA/ATEx)]],
IF((SUPP_VISE=LISTES!$Q$6),REFERENCEMENT_FACADE[[#This Row],[FOB (NF DTU 31.4 et/ou Sous AT/DTA/Atex)]],
IF((SUPP_VISE=LISTES!$Q$7),REFERENCEMENT_FACADE[[#This Row],[CLT (Sous AT/DTA)]],"ERREUR"))))))</f>
        <v>ERREUR</v>
      </c>
      <c r="CG150" s="127" t="str">
        <f>IF((HAUT_VISEE&lt;=6),IF(OR(MID(SITUA_VISEE,1,1)="a",MID(SITUA_VISEE,1,1)="b",MID(SITUA_VISEE,1,1)="c"),REFERENCEMENT_FACADE[[#This Row],[≤ 6 m (situation a à c)]],REFERENCEMENT_FACADE[[#This Row],[≤ 6 m (situation d)]]),
IF(AND(6&lt;HAUT_VISEE,HAUT_VISEE&lt;=9),IF(OR(MID(SITUA_VISEE,1,1)="a",MID(SITUA_VISEE,1,1)="b",MID(SITUA_VISEE,1,1)="c"),REFERENCEMENT_FACADE[[#This Row],[≤ 9 m (situation a à c)]],REFERENCEMENT_FACADE[[#This Row],[≤ 9 m (situation d)]]),
IF(AND(9&lt;HAUT_VISEE,HAUT_VISEE&lt;=10),IF(OR(MID(SITUA_VISEE,1,1)="a",MID(SITUA_VISEE,1,1)="b",MID(SITUA_VISEE,1,1)="c"),REFERENCEMENT_FACADE[[#This Row],[≤ 10 m (situation a à c)]],REFERENCEMENT_FACADE[[#This Row],[≤ 10 m (situation d)]]),
IF(AND(10&lt;HAUT_VISEE,HAUT_VISEE&lt;=18),IF(OR(MID(SITUA_VISEE,1,1)="a",MID(SITUA_VISEE,1,1)="b",MID(SITUA_VISEE,1,1)="c"),REFERENCEMENT_FACADE[[#This Row],[≤ 15 m (situation a à c)]],REFERENCEMENT_FACADE[[#This Row],[≤ 15 m (situation d)]]),
IF(AND(10&lt;HAUT_VISEE,HAUT_VISEE&lt;=18),IF(OR(MID(SITUA_VISEE,1,1)="a",MID(SITUA_VISEE,1,1)="b",MID(SITUA_VISEE,1,1)="c"),REFERENCEMENT_FACADE[[#This Row],[≤ 18 m (situation a à c)]],REFERENCEMENT_FACADE[[#This Row],[≤ 18 m (situation d)]]),
IF(AND(18&lt;HAUT_VISEE,HAUT_VISEE&lt;=28),IF(OR(MID(SITUA_VISEE,1,1)="a",MID(SITUA_VISEE,1,1)="b",MID(SITUA_VISEE,1,1)="c"),REFERENCEMENT_FACADE[[#This Row],[≤ 28 m (situation a à c)]],REFERENCEMENT_FACADE[[#This Row],[≤ 28 m (situation d)]]),
IF(AND(28&lt;HAUT_VISEE,HAUT_VISEE&lt;=34),IF(OR(MID(SITUA_VISEE,1,1)="a",MID(SITUA_VISEE,1,1)="b",MID(SITUA_VISEE,1,1)="c"),REFERENCEMENT_FACADE[[#This Row],[≤ 34 m (situation a à c)]],REFERENCEMENT_FACADE[[#This Row],[≤ 34 m (situation d)]]),
IF(AND(34&lt;HAUT_VISEE,HAUT_VISEE&lt;=36),IF(OR(MID(SITUA_VISEE,1,1)="a",MID(SITUA_VISEE,1,1)="b",MID(SITUA_VISEE,1,1)="c"),REFERENCEMENT_FACADE[[#This Row],[≤ 36 m (situation a à c)]],REFERENCEMENT_FACADE[[#This Row],[≤ 36 m (situation d)]]),
IF(AND(36&lt;HAUT_VISEE,HAUT_VISEE&lt;=40),IF(OR(MID(SITUA_VISEE,1,1)="a",MID(SITUA_VISEE,1,1)="b",MID(SITUA_VISEE,1,1)="c"),REFERENCEMENT_FACADE[[#This Row],[≤ 40 m (situation a à c)]],REFERENCEMENT_FACADE[[#This Row],[≤ 40 m (situation d)]]),
IF(AND(40&lt;HAUT_VISEE,HAUT_VISEE&lt;=50),IF(OR(MID(SITUA_VISEE,1,1)="a",MID(SITUA_VISEE,1,1)="b",MID(SITUA_VISEE,1,1)="c"),REFERENCEMENT_FACADE[[#This Row],[≤ 50 m (situation a à c)]],REFERENCEMENT_FACADE[[#This Row],[≤ 50 m (situation d)]]),"ERREUR"))))))))))</f>
        <v>OUI*</v>
      </c>
      <c r="CH150" s="127">
        <f>IF(MID(SITUA_VISEE,1,1)="d",
IF(MID(REFERENCEMENT_FACADE[[#This Row],[≤ 50 m (situation d)]],1,3)="OUI",50,IF(MID(REFERENCEMENT_FACADE[[#This Row],[≤ 40 m (situation d)]],1,3)="OUI",40,IF(MID(REFERENCEMENT_FACADE[[#This Row],[≤ 36 m (situation d)]],1,3)="OUI",36,IF(MID(REFERENCEMENT_FACADE[[#This Row],[≤ 34 m (situation d)]],1,3)="OUI",34,IF(MID(REFERENCEMENT_FACADE[[#This Row],[≤ 28 m (situation d)]],1,3)="OUI",28,IF(MID(REFERENCEMENT_FACADE[[#This Row],[≤ 18 m (situation d)]],1,3)="OUI",18,IF(MID(REFERENCEMENT_FACADE[[#This Row],[≤ 15 m (situation d)]],1,3)="OUI",15,IF(MID(REFERENCEMENT_FACADE[[#This Row],[≤ 10 m (situation d)]],1,3)="OUI",10,IF(MID(REFERENCEMENT_FACADE[[#This Row],[≤ 9 m (situation d)]],1,3)="OUI",9,IF(MID(REFERENCEMENT_FACADE[[#This Row],[≤ 6 m (situation d)]],1,3)="OUI",6,"")))))))))),
IF(MID(REFERENCEMENT_FACADE[[#This Row],[≤ 50 m (situation a à c)]],1,3)="OUI",50,IF(MID(REFERENCEMENT_FACADE[[#This Row],[≤ 40 m (situation a à c)]],1,3)="OUI",40,IF(MID(REFERENCEMENT_FACADE[[#This Row],[≤ 36 m (situation a à c)]],1,3)="OUI",36,IF(MID(REFERENCEMENT_FACADE[[#This Row],[≤ 34 m (situation a à c)]],1,3)="OUI",34,IF(MID(REFERENCEMENT_FACADE[[#This Row],[≤ 28 m (situation a à c)]],1,3)="OUI",28,IF(MID(REFERENCEMENT_FACADE[[#This Row],[≤ 18 m (situation a à c)]],1,3)="OUI",18,IF(MID(REFERENCEMENT_FACADE[[#This Row],[≤ 15 m (situation a à c)]],1,3)="OUI",15,IF(MID(REFERENCEMENT_FACADE[[#This Row],[≤ 10 m (situation a à c)]],1,3)="OUI",10,IF(MID(REFERENCEMENT_FACADE[[#This Row],[≤ 9 m (situation a à c)]],1,3)="OUI",9,IF(MID(REFERENCEMENT_FACADE[[#This Row],[≤ 6 m (situation a à c)]],1,3)="OUI",6,"")))))))))))</f>
        <v>40</v>
      </c>
      <c r="CI150" s="127" t="str">
        <f>IF(RECH_CATEGORIE=TRUE,IF((CATEG_VISEE=LISTES!$O$2),REFERENCEMENT_FACADE[[#This Row],[I]],
IF((CATEG_VISEE=LISTES!$O$3),REFERENCEMENT_FACADE[[#This Row],[II]],
IF((CATEG_VISEE=LISTES!$O$4),REFERENCEMENT_FACADE[[#This Row],[III]],
IF((CATEG_VISEE=LISTES!$O$5),REFERENCEMENT_FACADE[[#This Row],[IV]],"ERREUR")))),
REFERENCEMENT_FACADE[[#This Row],[I]]&amp;CHAR(10)&amp;REFERENCEMENT_FACADE[[#This Row],[II]]&amp;CHAR(10)&amp;REFERENCEMENT_FACADE[[#This Row],[III]]&amp;CHAR(10)&amp;REFERENCEMENT_FACADE[[#This Row],[IV]])</f>
        <v>4
4**
4**
4**</v>
      </c>
      <c r="CJ150" s="127" t="str">
        <f>IF(RECH_CATEGORIE=TRUE,IF(OR(REFERENCEMENT_FACADE[[#This Row],[I]]="NC",REFERENCEMENT_FACADE[[#This Row],[II]]="NC",REFERENCEMENT_FACADE[[#This Row],[III]]="NC",REFERENCEMENT_FACADE[[#This Row],[IV]]="NC"),"ERREUR",IF(MID(ZONE_SIS_VISEE,1,1)&lt;=MID(REFERENCEMENT_FACADE[[#This Row],[IV]],1,1),REFERENCEMENT_FACADE[[#Headers],[IV]],IF(MID(ZONE_SIS_VISEE,1,1)&lt;=MID(REFERENCEMENT_FACADE[[#This Row],[III]],1,1),REFERENCEMENT_FACADE[[#Headers],[III]],IF(MID(ZONE_SIS_VISEE,1,1)&lt;=MID(REFERENCEMENT_FACADE[[#This Row],[II]],1,1),REFERENCEMENT_FACADE[[#Headers],[II]],IF(MID(ZONE_SIS_VISEE,1,1)&lt;=MID(REFERENCEMENT_FACADE[[#This Row],[I]],1,1),REFERENCEMENT_FACADE[[#Headers],[I]],""))))),
REFERENCEMENT_FACADE[[#Headers],[I]]&amp;CHAR(10)&amp;REFERENCEMENT_FACADE[[#Headers],[II]]&amp;CHAR(10)&amp;REFERENCEMENT_FACADE[[#Headers],[III]]&amp;CHAR(10)&amp;REFERENCEMENT_FACADE[[#Headers],[IV]])</f>
        <v>I
II
III
IV</v>
      </c>
      <c r="CK150" s="127" t="str">
        <f>CONCATENATE(IF(MID(REFERENCEMENT_FACADE[[#This Row],[Charpente bois (NF DTU 31.1)]],1,3)="oui",LISTES!$Q$2,""),IF(AND(MID(REFERENCEMENT_FACADE[[#This Row],[COB (NF DTU 31.2)]],1,3)="oui",MID(REFERENCEMENT_FACADE[[#This Row],[Charpente bois (NF DTU 31.1)]],1,3)="oui")," / ",""),IF(MID(REFERENCEMENT_FACADE[[#This Row],[COB (NF DTU 31.2)]],1,3)="oui",LISTES!$Q$3,""),IF(OR(AND(MID(REFERENCEMENT_FACADE[[#This Row],[COB (NF DTU 31.2)]],1,3)="oui",MID(REFERENCEMENT_FACADE[[#This Row],[FOB (NF DTU 31.4)]],1,3)="oui"),AND(MID(REFERENCEMENT_FACADE[[#This Row],[COB (NF DTU 31.2)]],1,3)="oui",MID(REFERENCEMENT_FACADE[[#This Row],[CLT (Sous AT/DTA)]],1,3)="oui"))," / ",""),IF(MID(REFERENCEMENT_FACADE[[#This Row],[FOB (NF DTU 31.4)]],1,3)="oui",LISTES!$Q$4,""),IF(AND(MID(REFERENCEMENT_FACADE[[#This Row],[CLT (Sous AT/DTA)]],1,3)="oui",MID(REFERENCEMENT_FACADE[[#This Row],[FOB (NF DTU 31.4)]],1,3)="oui")," / ",""),IF(MID(REFERENCEMENT_FACADE[[#This Row],[CLT (Sous AT/DTA)]],1,3)="oui",LISTES!$Q$7,IF(MID(REFERENCEMENT_FACADE[[#This Row],[FOB (Sous AT/DTA/ATEx)]],1,3)="oui",LISTES!$Q$5,"")))</f>
        <v>FOB (Sous AT/DTA/ATEx)</v>
      </c>
      <c r="CL150" s="127" t="str">
        <f>IF(AND(RECH_HAUTEUR=TRUE,HAUT_VISEE&lt;&gt;"",SITUA_VISEE&lt;&gt;""),IF(MID(SITUA_VISEE,1,1)="d",
IF(MID(REFERENCEMENT_FACADE[[#This Row],[≤ 50 m (situation d)]],1,3)="OUI","≤ 50 m",IF(MID(REFERENCEMENT_FACADE[[#This Row],[≤ 40 m (situation d)]],1,3)="OUI","≤ 40 m",IF(MID(REFERENCEMENT_FACADE[[#This Row],[≤ 36 m (situation d)]],1,3)="OUI","≤ 36 m",IF(MID(REFERENCEMENT_FACADE[[#This Row],[≤ 34 m (situation d)]],1,3)="OUI","≤ 34 m",IF(MID(REFERENCEMENT_FACADE[[#This Row],[≤ 28 m (situation d)]],1,3)="OUI","≤ 28 m",IF(MID(REFERENCEMENT_FACADE[[#This Row],[≤ 18 m (situation d)]],1,3)="OUI","≤ 18 m",IF(MID(REFERENCEMENT_FACADE[[#This Row],[≤ 15 m (situation d)]],1,3)="OUI","≤ 15 m",IF(MID(REFERENCEMENT_FACADE[[#This Row],[≤ 10 m (situation d)]],1,3)="OUI","≤ 10 m",IF(MID(REFERENCEMENT_FACADE[[#This Row],[≤ 9 m (situation d)]],1,3)="OUI","≤ 9 m",IF(MID(REFERENCEMENT_FACADE[[#This Row],[≤ 6 m (situation d)]],1,3)="OUI","≤ 6 m","")))))))))),
IF(MID(REFERENCEMENT_FACADE[[#This Row],[≤ 50 m (situation a à c)]],1,3)="OUI","≤ 50 m",IF(MID(REFERENCEMENT_FACADE[[#This Row],[≤ 40 m (situation a à c)]],1,3)="OUI","≤ 40 m",IF(MID(REFERENCEMENT_FACADE[[#This Row],[≤ 36 m (situation a à c)]],1,3)="OUI","≤ 36 m",IF(MID(REFERENCEMENT_FACADE[[#This Row],[≤ 34 m (situation a à c)]],1,3)="OUI","≤ 34 m",IF(MID(REFERENCEMENT_FACADE[[#This Row],[≤ 28 m (situation a à c)]],1,3)="OUI","≤ 28 m",IF(MID(REFERENCEMENT_FACADE[[#This Row],[≤ 18 m (situation a à c)]],1,3)="OUI","≤ 18 m",IF(MID(REFERENCEMENT_FACADE[[#This Row],[≤ 15 m (situation a à c)]],1,3)="OUI","≤ 15 m",IF(MID(REFERENCEMENT_FACADE[[#This Row],[≤ 10 m (situation a à c)]],1,3)="OUI","≤ 10 m",IF(MID(REFERENCEMENT_FACADE[[#This Row],[≤ 9 m (situation a à c)]],1,3)="OUI","≤ 9 m",IF(MID(REFERENCEMENT_FACADE[[#This Row],[≤ 6 m (situation a à c)]],1,3)="OUI","≤ 6 m",""))))))))))),
CONCATENATE(IF(MID(REFERENCEMENT_FACADE[[#This Row],[≤ 50 m (situation a à c)]],1,3)="OUI","(Situation a à c) h≤ 50 m"&amp;CHAR(10),IF(MID(REFERENCEMENT_FACADE[[#This Row],[≤ 40 m (situation a à c)]],1,3)="OUI","(Situation a à c) h≤ 40 m"&amp;CHAR(10),IF(MID(REFERENCEMENT_FACADE[[#This Row],[≤ 36 m (situation a à c)]],1,3)="OUI","(Situation a à c) h≤ 36 m"&amp;CHAR(10),IF(MID(REFERENCEMENT_FACADE[[#This Row],[≤ 34 m (situation a à c)]],1,3)="OUI","(Situation a à c) h≤ 34 m"&amp;CHAR(10),IF(MID(REFERENCEMENT_FACADE[[#This Row],[≤ 28 m (situation a à c)]],1,3)="OUI","(Situation a à c) h≤ 28 m"&amp;CHAR(10),IF(MID(REFERENCEMENT_FACADE[[#This Row],[≤ 18 m (situation a à c)]],1,3)="OUI","(Situation a à c) h≤ 18 m"&amp;CHAR(10),IF(MID(REFERENCEMENT_FACADE[[#This Row],[≤ 15 m (situation a à c)]],1,3)="OUI","(Situation a à c) h≤ 15 m"&amp;CHAR(10),IF(MID(REFERENCEMENT_FACADE[[#This Row],[≤ 10 m (situation a à c)]],1,3)="OUI","(Situation a à c) h≤ 10 m"&amp;CHAR(10),IF(MID(REFERENCEMENT_FACADE[[#This Row],[≤ 9 m (situation a à c)]],1,3)="OUI","(Situation a à c) h≤ 9 m"&amp;CHAR(10),IF(MID(REFERENCEMENT_FACADE[[#This Row],[≤ 6 m (situation a à c)]],1,3)="OUI","(Situation a à c) h≤ 6 m"&amp;CHAR(10),"")))))))))),IF(MID(REFERENCEMENT_FACADE[[#This Row],[≤ 50 m (situation d)]],1,3)="OUI","(Situation d) h≤ 50 m",IF(MID(REFERENCEMENT_FACADE[[#This Row],[≤ 40 m (situation d)]],1,3)="OUI","(Situation d) h≤ 40 m",IF(MID(REFERENCEMENT_FACADE[[#This Row],[≤ 36 m (situation d)]],1,3)="OUI","(Situation d) h≤ 36 m",IF(MID(REFERENCEMENT_FACADE[[#This Row],[≤ 34 m (situation d)]],1,3)="OUI","(Situation d) h≤ 34 m",IF(MID(REFERENCEMENT_FACADE[[#This Row],[≤ 28 m (situation d)]],1,3)="OUI","(Situation d) h≤ 28 m",IF(MID(REFERENCEMENT_FACADE[[#This Row],[≤ 18 m (situation d)]],1,3)="OUI","(Situation d) h≤ 18 m",IF(MID(REFERENCEMENT_FACADE[[#This Row],[≤ 15 m (situation d)]],1,3)="OUI","(Situation d) h≤ 15 m",IF(MID(REFERENCEMENT_FACADE[[#This Row],[≤ 10 m (situation d)]],1,3)="OUI","(Situation d) h≤ 10 m",IF(MID(REFERENCEMENT_FACADE[[#This Row],[≤ 9 m (situation d)]],1,3)="OUI","(Situation d) h≤ 9 m",IF(MID(REFERENCEMENT_FACADE[[#This Row],[≤ 6 m (situation d)]],1,3)="OUI","(Situation d) h≤ 6 m",""))))))))))))</f>
        <v>(Situation a à c) h≤ 40 m
(Situation d) h≤ 40 m</v>
      </c>
      <c r="CM150" s="127" t="str">
        <f>IF(OR(RECH_HAUTEUR=FALSE,HAUT_VISEE="",SITUA_VISEE=""),REFERENCEMENT_FACADE[[#This Row],[Cas où rien n''est sélectionné en hauteur]],
IF((HAUT_VISEE&lt;=6),IF(OR(MID(SITUA_VISEE,1,1)="a",MID(SITUA_VISEE,1,1)="b",MID(SITUA_VISEE,1,1)="c"),REFERENCEMENT_FACADE[[#This Row],[≤ 6 m (a à c)]],REFERENCEMENT_FACADE[[#This Row],[≤ 6 m (d)]]),
IF(AND(6&lt;HAUT_VISEE,HAUT_VISEE&lt;=9),IF(OR(MID(SITUA_VISEE,1,1)="a",MID(SITUA_VISEE,1,1)="b",MID(SITUA_VISEE,1,1)="c"),REFERENCEMENT_FACADE[[#This Row],[≤ 9 m (a à c)]],REFERENCEMENT_FACADE[[#This Row],[≤ 9 m (d)]]),
IF(AND(9&lt;HAUT_VISEE,HAUT_VISEE&lt;=10),IF(OR(MID(SITUA_VISEE,1,1)="a",MID(SITUA_VISEE,1,1)="b",MID(SITUA_VISEE,1,1)="c"),REFERENCEMENT_FACADE[[#This Row],[≤ 10 m (a à c)]],REFERENCEMENT_FACADE[[#This Row],[≤ 10 m (d)]]),
IF(AND(10&lt;HAUT_VISEE,HAUT_VISEE&lt;=18),IF(OR(MID(SITUA_VISEE,1,1)="a",MID(SITUA_VISEE,1,1)="b",MID(SITUA_VISEE,1,1)="c"),REFERENCEMENT_FACADE[[#This Row],[≤ 18 m (a à c)]],REFERENCEMENT_FACADE[[#This Row],[≤ 18 m (d)]]),
IF(AND(18&lt;HAUT_VISEE,HAUT_VISEE&lt;=28),IF(OR(MID(SITUA_VISEE,1,1)="a",MID(SITUA_VISEE,1,1)="b",MID(SITUA_VISEE,1,1)="c"),REFERENCEMENT_FACADE[[#This Row],[≤ 28 m (a à c)]],REFERENCEMENT_FACADE[[#This Row],[≤ 28 m (d)]]),
IF(AND(28&lt;HAUT_VISEE,HAUT_VISEE&lt;=34),IF(OR(MID(SITUA_VISEE,1,1)="a",MID(SITUA_VISEE,1,1)="b",MID(SITUA_VISEE,1,1)="c"),REFERENCEMENT_FACADE[[#This Row],[≤ 34 m (a à c)]],REFERENCEMENT_FACADE[[#This Row],[≤ 34 m (d)]]),
IF(AND(34&lt;HAUT_VISEE,HAUT_VISEE&lt;=36),IF(OR(MID(SITUA_VISEE,1,1)="a",MID(SITUA_VISEE,1,1)="b",MID(SITUA_VISEE,1,1)="c"),REFERENCEMENT_FACADE[[#This Row],[≤ 36 m (a à c)]],REFERENCEMENT_FACADE[[#This Row],[≤ 36 m (d)]]),
IF(AND(36&lt;HAUT_VISEE,HAUT_VISEE&lt;=40),IF(OR(MID(SITUA_VISEE,1,1)="a",MID(SITUA_VISEE,1,1)="b",MID(SITUA_VISEE,1,1)="c"),REFERENCEMENT_FACADE[[#This Row],[≤ 40 m (a à c)]],REFERENCEMENT_FACADE[[#This Row],[≤ 40 m (d)]]),
IF(AND(40&lt;HAUT_VISEE,HAUT_VISEE&lt;=50),IF(OR(MID(SITUA_VISEE,1,1)="a",MID(SITUA_VISEE,1,1)="b",MID(SITUA_VISEE,1,1)="c"),REFERENCEMENT_FACADE[[#This Row],[≤ 50 m (a à c)]],REFERENCEMENT_FACADE[[#This Row],[≤ 50 m (d)]])))))))))))</f>
        <v xml:space="preserve"> - Comme mentionné au §1.1.2. de l’Avis technique, la limite de hauteur du domaine d’emploi indiquée ci-contre correspond au domaine d’emploi le plus restreint entre celui du procédé de façade et celui du revêtement extérieur. Le procédé pouvant être utilisé en façade jusqu’en 4ième famille pour des bâtiments d’habitation et jusqu’à une hauteur de plancher bas de dernier niveau de 28m pour les ERP et ERT, et comme le référentiel de la famille de revêtement extérieur ci-contre vise des hauteurs moindre, c’est donc le référentiel du revêtement qui limite le domaine d’emploi.
Nb : Le critère de recherche par hauteur n'étant pas coché ou les données (hauteur ou situation) n'étant pas saisies, l'utilisateur est alerté qu'il peut exister des limites de hauteurs et des dispositions particulières données dans le référentiel technique du procédé qui ne sont pas affichées. 
Le logiciel peut les faire apparaitre, pour ce faire : 
 - la case de recherche en fonction de la hauteur doit être cochée ;
 - les données de hauteur ET de situation du bâtiment doivent être saisies.</v>
      </c>
      <c r="CN150" s="185">
        <f ca="1">REFERENCEMENT_FACADE[[#This Row],[VALIDITE]]</f>
        <v>1</v>
      </c>
      <c r="CO150" s="127">
        <f>IF(RECH_SUPPORT=TRUE,IF(MID(REFERENCEMENT_FACADE[[#This Row],[Colonne support visé]],1,3)="OUI",1,IF(OR(MID(REFERENCEMENT_FACADE[[#This Row],[Colonne support visé]],1,3)="non",MID(REFERENCEMENT_FACADE[[#This Row],[Colonne support visé]],1,2)="SO"),0,0)),1)</f>
        <v>1</v>
      </c>
      <c r="CP150" s="127">
        <f>IF(RECH_HAUTEUR=FALSE,1,IF(AND(MID(REFERENCEMENT_FACADE[[#This Row],[Colonne situation visé]],1,3)="oui",HAUT_VISEE&lt;=REFERENCEMENT_FACADE[[#This Row],[LIMITATION DE HAUTEUR DE FACADE]],HAUT_VISEE&lt;&gt;"",SITUA_VISEE&lt;&gt;""),1,IF(MID(REFERENCEMENT_FACADE[[#This Row],[Colonne situation visé]],1,3)="non",0,"ERREUR")))</f>
        <v>1</v>
      </c>
      <c r="CQ150" s="127">
        <f>IF(RECH_CATEGORIE=FALSE,1,IF(REFERENCEMENT_FACADE[[#This Row],[Colonne catégorie visée]]="ERREUR",0,IF(AND(RECH_CATEGORIE=TRUE,MATCH(VALUE(LEFT(REFERENCEMENT_FACADE[[#This Row],[Colonne zone visée]],1)),LISTE_ZONE_SISMIQUE,0)&gt;=MATCH(ZONE_SIS_VISEE,LISTE_ZONE_SISMIQUE,0),MATCH(REFERENCEMENT_FACADE[[#This Row],[Colonne catégorie visée]],LISTE_CATEGORIE_BATIMENT,0)&gt;=MATCH(CATEG_VISEE,LISTE_CATEGORIE_BATIMENT,0)),1,0)))</f>
        <v>1</v>
      </c>
      <c r="CR150" s="127">
        <f ca="1">IF(REFERENCEMENT_FACADE[[#This Row],[Eligibilité procédé]]&lt;&gt;0,COUNTIF(REFERENCEMENT_FACADE[Eligibilité procédé],"&lt;="&amp;REFERENCEMENT_FACADE[[#This Row],[Eligibilité procédé]])-COUNTIF(REFERENCEMENT_FACADE[Eligibilité procédé],"=0"),ROWS(REFERENCEMENT_FACADE[Ordre]))</f>
        <v>126</v>
      </c>
      <c r="CS150" s="127">
        <f ca="1">IF(COUNTIF((REFERENCEMENT_FACADE[[#This Row],[Validité]:[zone de simicité]]),"&lt;&gt;"&amp;"")=SUM(REFERENCEMENT_FACADE[[#This Row],[Validité]:[zone de simicité]]),ROW(REFERENCEMENT_FACADE[[#This Row],[zone de simicité]]),"")</f>
        <v>150</v>
      </c>
      <c r="CT150" s="48" t="str">
        <f>CONCATENATE(REFERENCEMENT_FACADE[[#This Row],[TYPE DE DOCUMENT DE REFERENCE]]," ",REFERENCEMENT_FACADE[[#This Row],[REF]]," du procédé ",REFERENCEMENT_FACADE[[#This Row],[NOM COMMERCIAL DU PROCEDE]]," : vise la pose sur : ",IF(MID(REFERENCEMENT_FACADE[[#This Row],[COB (NF DTU 31.2)]],1,3)="OUI","COB (NF DTU 31.2) ; ",""),IF(MID(REFERENCEMENT_FACADE[[#This Row],[CLT (Sous AT/DTA)]],1,3)="OUI","CLT (Sous AT/DTA)) ; ",""),IF(MID(REFERENCEMENT_FACADE[[#This Row],[FOB (NF DTU 31.4)]],1,3)="OUI","FOB (NF DTU 31.4) ; ",""),IF(MID(REFERENCEMENT_FACADE[[#This Row],[FOB (Sous AT/DTA/ATEx)]],1,3)="OUI","FOB (Sous AT/DTA/ATEx) ; ",""),"pour une hauteur max de ",REFERENCEMENT_FACADE[[#This Row],[LIMITATION DE HAUTEUR DE FACADE]],"m")</f>
        <v>Avis Technique 2.1/23-1836_V1 du procédé LOGISKIN : vise la pose sur : FOB (Sous AT/DTA/ATEx) ; pour une hauteur max de 40m</v>
      </c>
    </row>
    <row r="151" spans="1:98" s="5" customFormat="1" ht="216" x14ac:dyDescent="0.3">
      <c r="A151" s="141">
        <v>45469</v>
      </c>
      <c r="B151" s="43" t="s">
        <v>114</v>
      </c>
      <c r="C151" s="125" t="s">
        <v>1572</v>
      </c>
      <c r="D151" s="79" t="s">
        <v>113</v>
      </c>
      <c r="E151" s="79" t="s">
        <v>113</v>
      </c>
      <c r="F151" s="43" t="s">
        <v>997</v>
      </c>
      <c r="G151" s="44" t="s">
        <v>1466</v>
      </c>
      <c r="H151" s="78" t="s">
        <v>27</v>
      </c>
      <c r="I151" s="79" t="s">
        <v>9</v>
      </c>
      <c r="J151" s="110" t="s">
        <v>10</v>
      </c>
      <c r="K151" s="39" t="s">
        <v>10</v>
      </c>
      <c r="L151" s="68" t="str">
        <f>IF(REFERENCEMENT_FACADE[[#This Row],[Charpente bois (NF DTU 31.1)]]="OUI","SO",IF(OR(REFERENCEMENT_FACADE[[#This Row],[FOB (Sous AT/DTA/ATEx)]]="OUI",REFERENCEMENT_FACADE[[#This Row],[FOB (NF DTU 31.4)]]="OUI"),"OUI","SO"))</f>
        <v>SO</v>
      </c>
      <c r="M151" s="109" t="s">
        <v>159</v>
      </c>
      <c r="N151" s="42" t="s">
        <v>9</v>
      </c>
      <c r="O151" s="43" t="s">
        <v>9</v>
      </c>
      <c r="P151" s="43" t="s">
        <v>10</v>
      </c>
      <c r="Q151" s="43" t="s">
        <v>10</v>
      </c>
      <c r="R151" s="43" t="s">
        <v>10</v>
      </c>
      <c r="S151" s="43" t="s">
        <v>10</v>
      </c>
      <c r="T151" s="43" t="s">
        <v>10</v>
      </c>
      <c r="U151" s="43" t="s">
        <v>10</v>
      </c>
      <c r="V151" s="43" t="s">
        <v>10</v>
      </c>
      <c r="W151" s="44" t="s">
        <v>10</v>
      </c>
      <c r="X151" s="45" t="s">
        <v>9</v>
      </c>
      <c r="Y151" s="43" t="s">
        <v>10</v>
      </c>
      <c r="Z151" s="43" t="s">
        <v>10</v>
      </c>
      <c r="AA151" s="43" t="s">
        <v>10</v>
      </c>
      <c r="AB151" s="43" t="s">
        <v>10</v>
      </c>
      <c r="AC151" s="43" t="s">
        <v>10</v>
      </c>
      <c r="AD151" s="43" t="s">
        <v>10</v>
      </c>
      <c r="AE151" s="43" t="s">
        <v>10</v>
      </c>
      <c r="AF151" s="43" t="s">
        <v>10</v>
      </c>
      <c r="AG151" s="44" t="s">
        <v>10</v>
      </c>
      <c r="AH151" s="163"/>
      <c r="AI151" s="164"/>
      <c r="AJ151" s="120" t="s">
        <v>1726</v>
      </c>
      <c r="AK151" s="120" t="s">
        <v>1726</v>
      </c>
      <c r="AL151" s="83"/>
      <c r="AM151" s="83"/>
      <c r="AN151" s="83"/>
      <c r="AO151" s="83"/>
      <c r="AP151" s="83"/>
      <c r="AQ151" s="83"/>
      <c r="AR151" s="83"/>
      <c r="AS151" s="83"/>
      <c r="AT151" s="120" t="s">
        <v>1726</v>
      </c>
      <c r="AU151" s="83"/>
      <c r="AV151" s="83"/>
      <c r="AW151" s="83"/>
      <c r="AX151" s="83"/>
      <c r="AY151" s="83"/>
      <c r="AZ151" s="83"/>
      <c r="BA151" s="83"/>
      <c r="BB151" s="83"/>
      <c r="BC151" s="83"/>
      <c r="BD151" s="84" t="s">
        <v>1408</v>
      </c>
      <c r="BE151" s="111">
        <v>4</v>
      </c>
      <c r="BF151" s="51" t="s">
        <v>328</v>
      </c>
      <c r="BG151" s="51" t="s">
        <v>328</v>
      </c>
      <c r="BH151" s="51" t="s">
        <v>328</v>
      </c>
      <c r="BI151" s="112" t="s">
        <v>998</v>
      </c>
      <c r="BJ151" s="40" t="s">
        <v>1394</v>
      </c>
      <c r="BK151" s="158" t="s">
        <v>152</v>
      </c>
      <c r="BL151" s="42">
        <v>0</v>
      </c>
      <c r="BM151" s="43" t="s">
        <v>965</v>
      </c>
      <c r="BN151" s="43" t="s">
        <v>12</v>
      </c>
      <c r="BO151" s="43" t="s">
        <v>1652</v>
      </c>
      <c r="BP151" s="81">
        <v>47968</v>
      </c>
      <c r="BQ151" s="81">
        <v>45467</v>
      </c>
      <c r="BR151" s="81">
        <v>47968</v>
      </c>
      <c r="BS151" s="123">
        <f ca="1">+(REFERENCEMENT_FACADE[[#This Row],[AVIS LIMITE AU / VALIDITE]]&gt;=TODAY())*1</f>
        <v>1</v>
      </c>
      <c r="BT151" s="43" t="s">
        <v>1239</v>
      </c>
      <c r="BU151" s="43" t="str">
        <f ca="1">IF(REFERENCEMENT_FACADE[[#This Row],[ -&gt; AT/DTA : Sur liste verte C2p (OUI/NON)
-&gt; ATex (Avis favorable / Avis défavorable)
-&gt; Autre : SO]]&lt;&gt;"",IF(AND(OR(REFERENCEMENT_FACADE[[#This Row],[ -&gt; AT/DTA : Sur liste verte C2p (OUI/NON)
-&gt; ATex (Avis favorable / Avis défavorable)
-&gt; Autre : SO]]="OUI",REFERENCEMENT_FACADE[[#This Row],[ -&gt; AT/DTA : Sur liste verte C2p (OUI/NON)
-&gt; ATex (Avis favorable / Avis défavorable)
-&gt; Autre : SO]]="FAVORABLE",REFERENCEMENT_FACADE[[#This Row],[ -&gt; AT/DTA : Sur liste verte C2p (OUI/NON)
-&gt; ATex (Avis favorable / Avis défavorable)
-&gt; Autre : SO]]="SO
(DTU)",REFERENCEMENT_FACADE[[#This Row],[ -&gt; AT/DTA : Sur liste verte C2p (OUI/NON)
-&gt; ATex (Avis favorable / Avis défavorable)
-&gt; Autre : SO]]="SO 
(RECO -RAGE)",REFERENCEMENT_FACADE[[#This Row],[ -&gt; AT/DTA : Sur liste verte C2p (OUI/NON)
-&gt; ATex (Avis favorable / Avis défavorable)
-&gt; Autre : SO]]="OUI AVEC UN SUIVI DU RETOUR D'EXPERIENCE",
REFERENCEMENT_FACADE[[#This Row],[ -&gt; AT/DTA : Sur liste verte C2p (OUI/NON)
-&gt; ATex (Avis favorable / Avis défavorable)
-&gt; Autre : SO]]="SO 
(RP)"),REFERENCEMENT_FACADE[[#This Row],[VALIDITE]]=1),"TC",IF(REFERENCEMENT_FACADE[[#This Row],[VALIDITE]]=0,"TNC"&amp;CHAR(10)&amp;"(L'évaluation technique n'est plus valide)",IF(REFERENCEMENT_FACADE[[#This Row],[TYPE DE DOCUMENT DE REFERENCE]]="Appréciation Technique de Transition","TNC"&amp;CHAR(10)&amp;"(Les Appréciations Techniques de Transition ne sont pas reconnues en technique courante)",IF(REFERENCEMENT_FACADE[[#This Row],[ -&gt; AT/DTA : Sur liste verte C2p (OUI/NON)
-&gt; ATex (Avis favorable / Avis défavorable)
-&gt; Autre : SO]]="NON (EVALUATION RECENTE)","TNC"&amp;CHAR(10)&amp;"(Non sur liste verte de la C2p à date de référencement / EVALUATION RECENTE)","TNC"&amp;CHAR(10)&amp;"(N'est pas sur liste verte de la C2p à date du référencement)")))))</f>
        <v>TNC
(Non sur liste verte de la C2p à date de référencement / EVALUATION RECENTE)</v>
      </c>
      <c r="BV151" s="44" t="s">
        <v>1092</v>
      </c>
      <c r="BW151" s="42"/>
      <c r="BX151" s="51"/>
      <c r="BY151" s="139"/>
      <c r="BZ151" s="57"/>
      <c r="CA151" s="134" t="s">
        <v>1653</v>
      </c>
      <c r="CB151" s="134"/>
      <c r="CC151" s="48" t="str">
        <f>IF(OR(REFERENCEMENT_FACADE[[#This Row],[TYPE DE DOCUMENT DE REFERENCE]]="Document Technique d'Application (DTA)",REFERENCEMENT_FACADE[[#This Row],[TYPE DE DOCUMENT DE REFERENCE]]="Avis Technique"),CONCATENATE("https://evaluation.cstb.fr/fr/avis-technique/detail/",SUBSTITUTE(REFERENCEMENT_FACADE[[#This Row],[REF]],"/","-"),"/"),IF(REFERENCEMENT_FACADE[[#This Row],[TYPE DE DOCUMENT DE REFERENCE]]=("Appréciation Technique d'Expérimentation (ATEx cas a)"),CONCATENATE("https://evaluation.cstb.fr/fr/appreciation-technique-expertise-atex/detail/",SUBSTITUTE(REFERENCEMENT_FACADE[[#This Row],[REF]],"_","-"),"/"),CONCATENATE("https://evaluation.cstb.fr/fr/appreciation-technique-transition-att/download/att-",SUBSTITUTE(SUBSTITUTE(REFERENCEMENT_FACADE[[#This Row],[REF]],"/","-"),"_","-"),"/")))</f>
        <v>https://evaluation.cstb.fr/fr/avis-technique/detail/7-18-1742_V2/</v>
      </c>
      <c r="CD151" s="48" t="s">
        <v>1032</v>
      </c>
      <c r="CE151" s="48" t="str">
        <f>CONCATENATE(IF(REFERENCEMENT_FACADE[[#This Row],[Ancienne version]]=""," ",CONCATENATE(IF(OR(REFERENCEMENT_FACADE[[#This Row],[TYPE DE DOCUMENT DE REFERENCE]]="Avis Technique",REFERENCEMENT_FACADE[[#This Row],[TYPE DE DOCUMENT DE REFERENCE]]="ATEx"),"L'","Le "),REFERENCEMENT_FACADE[[#This Row],[TYPE DE DOCUMENT DE REFERENCE]]," n°",REFERENCEMENT_FACADE[[#This Row],[REF]]," annule et remplace ",IF(OR(REFERENCEMENT_FACADE[[#This Row],[TYPE DE DOCUMENT DE REFERENCE]]="Avis Technique",REFERENCEMENT_FACADE[[#This Row],[TYPE DE DOCUMENT DE REFERENCE]]="ATEx"),"l' ","le "),REFERENCEMENT_FACADE[[#This Row],[TYPE DE DOCUMENT DE REFERENCE]]," n° ",REFERENCEMENT_FACADE[[#This Row],[Ancienne version]])),
IF(AND(REFERENCEMENT_FACADE[[#This Row],[Ancienne version]]&lt;&gt;"",REFERENCEMENT_FACADE[[#This Row],[ -&gt; AT/DTA : Sur liste verte C2p (OUI/NON)
-&gt; ATex (Avis favorable / Avis défavorable)
-&gt; Autre : SO]]="OUI"),CHAR(10),""),
IF(REFERENCEMENT_FACADE[[#This Row],[ -&gt; AT/DTA : Sur liste verte C2p (OUI/NON)
-&gt; ATex (Avis favorable / Avis défavorable)
-&gt; Autre : SO]]="OUI","Sur liste verte de la C2p à la date du référencement",""))</f>
        <v>L'Avis Technique n°7/18-1742_V2 annule et remplace l' Avis Technique n° 7/18-1742_V1</v>
      </c>
      <c r="CF151" s="48" t="str">
        <f>IF((SUPP_VISE=LISTES!$Q$2),REFERENCEMENT_FACADE[[#This Row],[Charpente bois (NF DTU 31.1)]],
IF((SUPP_VISE=LISTES!$Q$3),REFERENCEMENT_FACADE[[#This Row],[COB (NF DTU 31.2)]],
IF((SUPP_VISE=LISTES!$Q$4),REFERENCEMENT_FACADE[[#This Row],[FOB (NF DTU 31.4)]],
IF((SUPP_VISE=LISTES!$Q$5),REFERENCEMENT_FACADE[[#This Row],[FOB (Sous AT/DTA/ATEx)]],
IF((SUPP_VISE=LISTES!$Q$6),REFERENCEMENT_FACADE[[#This Row],[FOB (NF DTU 31.4 et/ou Sous AT/DTA/Atex)]],
IF((SUPP_VISE=LISTES!$Q$7),REFERENCEMENT_FACADE[[#This Row],[CLT (Sous AT/DTA)]],"ERREUR"))))))</f>
        <v>ERREUR</v>
      </c>
      <c r="CG151" s="48" t="str">
        <f>IF((HAUT_VISEE&lt;=6),IF(OR(MID(SITUA_VISEE,1,1)="a",MID(SITUA_VISEE,1,1)="b",MID(SITUA_VISEE,1,1)="c"),REFERENCEMENT_FACADE[[#This Row],[≤ 6 m (situation a à c)]],REFERENCEMENT_FACADE[[#This Row],[≤ 6 m (situation d)]]),
IF(AND(6&lt;HAUT_VISEE,HAUT_VISEE&lt;=9),IF(OR(MID(SITUA_VISEE,1,1)="a",MID(SITUA_VISEE,1,1)="b",MID(SITUA_VISEE,1,1)="c"),REFERENCEMENT_FACADE[[#This Row],[≤ 9 m (situation a à c)]],REFERENCEMENT_FACADE[[#This Row],[≤ 9 m (situation d)]]),
IF(AND(9&lt;HAUT_VISEE,HAUT_VISEE&lt;=10),IF(OR(MID(SITUA_VISEE,1,1)="a",MID(SITUA_VISEE,1,1)="b",MID(SITUA_VISEE,1,1)="c"),REFERENCEMENT_FACADE[[#This Row],[≤ 10 m (situation a à c)]],REFERENCEMENT_FACADE[[#This Row],[≤ 10 m (situation d)]]),
IF(AND(10&lt;HAUT_VISEE,HAUT_VISEE&lt;=18),IF(OR(MID(SITUA_VISEE,1,1)="a",MID(SITUA_VISEE,1,1)="b",MID(SITUA_VISEE,1,1)="c"),REFERENCEMENT_FACADE[[#This Row],[≤ 15 m (situation a à c)]],REFERENCEMENT_FACADE[[#This Row],[≤ 15 m (situation d)]]),
IF(AND(10&lt;HAUT_VISEE,HAUT_VISEE&lt;=18),IF(OR(MID(SITUA_VISEE,1,1)="a",MID(SITUA_VISEE,1,1)="b",MID(SITUA_VISEE,1,1)="c"),REFERENCEMENT_FACADE[[#This Row],[≤ 18 m (situation a à c)]],REFERENCEMENT_FACADE[[#This Row],[≤ 18 m (situation d)]]),
IF(AND(18&lt;HAUT_VISEE,HAUT_VISEE&lt;=28),IF(OR(MID(SITUA_VISEE,1,1)="a",MID(SITUA_VISEE,1,1)="b",MID(SITUA_VISEE,1,1)="c"),REFERENCEMENT_FACADE[[#This Row],[≤ 28 m (situation a à c)]],REFERENCEMENT_FACADE[[#This Row],[≤ 28 m (situation d)]]),
IF(AND(28&lt;HAUT_VISEE,HAUT_VISEE&lt;=34),IF(OR(MID(SITUA_VISEE,1,1)="a",MID(SITUA_VISEE,1,1)="b",MID(SITUA_VISEE,1,1)="c"),REFERENCEMENT_FACADE[[#This Row],[≤ 34 m (situation a à c)]],REFERENCEMENT_FACADE[[#This Row],[≤ 34 m (situation d)]]),
IF(AND(34&lt;HAUT_VISEE,HAUT_VISEE&lt;=36),IF(OR(MID(SITUA_VISEE,1,1)="a",MID(SITUA_VISEE,1,1)="b",MID(SITUA_VISEE,1,1)="c"),REFERENCEMENT_FACADE[[#This Row],[≤ 36 m (situation a à c)]],REFERENCEMENT_FACADE[[#This Row],[≤ 36 m (situation d)]]),
IF(AND(36&lt;HAUT_VISEE,HAUT_VISEE&lt;=40),IF(OR(MID(SITUA_VISEE,1,1)="a",MID(SITUA_VISEE,1,1)="b",MID(SITUA_VISEE,1,1)="c"),REFERENCEMENT_FACADE[[#This Row],[≤ 40 m (situation a à c)]],REFERENCEMENT_FACADE[[#This Row],[≤ 40 m (situation d)]]),
IF(AND(40&lt;HAUT_VISEE,HAUT_VISEE&lt;=50),IF(OR(MID(SITUA_VISEE,1,1)="a",MID(SITUA_VISEE,1,1)="b",MID(SITUA_VISEE,1,1)="c"),REFERENCEMENT_FACADE[[#This Row],[≤ 50 m (situation a à c)]],REFERENCEMENT_FACADE[[#This Row],[≤ 50 m (situation d)]]),"ERREUR"))))))))))</f>
        <v>OUI</v>
      </c>
      <c r="CH151" s="48">
        <f>IF(MID(SITUA_VISEE,1,1)="d",
IF(MID(REFERENCEMENT_FACADE[[#This Row],[≤ 50 m (situation d)]],1,3)="OUI",50,IF(MID(REFERENCEMENT_FACADE[[#This Row],[≤ 40 m (situation d)]],1,3)="OUI",40,IF(MID(REFERENCEMENT_FACADE[[#This Row],[≤ 36 m (situation d)]],1,3)="OUI",36,IF(MID(REFERENCEMENT_FACADE[[#This Row],[≤ 34 m (situation d)]],1,3)="OUI",34,IF(MID(REFERENCEMENT_FACADE[[#This Row],[≤ 28 m (situation d)]],1,3)="OUI",28,IF(MID(REFERENCEMENT_FACADE[[#This Row],[≤ 18 m (situation d)]],1,3)="OUI",18,IF(MID(REFERENCEMENT_FACADE[[#This Row],[≤ 15 m (situation d)]],1,3)="OUI",15,IF(MID(REFERENCEMENT_FACADE[[#This Row],[≤ 10 m (situation d)]],1,3)="OUI",10,IF(MID(REFERENCEMENT_FACADE[[#This Row],[≤ 9 m (situation d)]],1,3)="OUI",9,IF(MID(REFERENCEMENT_FACADE[[#This Row],[≤ 6 m (situation d)]],1,3)="OUI",6,"")))))))))),
IF(MID(REFERENCEMENT_FACADE[[#This Row],[≤ 50 m (situation a à c)]],1,3)="OUI",50,IF(MID(REFERENCEMENT_FACADE[[#This Row],[≤ 40 m (situation a à c)]],1,3)="OUI",40,IF(MID(REFERENCEMENT_FACADE[[#This Row],[≤ 36 m (situation a à c)]],1,3)="OUI",36,IF(MID(REFERENCEMENT_FACADE[[#This Row],[≤ 34 m (situation a à c)]],1,3)="OUI",34,IF(MID(REFERENCEMENT_FACADE[[#This Row],[≤ 28 m (situation a à c)]],1,3)="OUI",28,IF(MID(REFERENCEMENT_FACADE[[#This Row],[≤ 18 m (situation a à c)]],1,3)="OUI",18,IF(MID(REFERENCEMENT_FACADE[[#This Row],[≤ 15 m (situation a à c)]],1,3)="OUI",15,IF(MID(REFERENCEMENT_FACADE[[#This Row],[≤ 10 m (situation a à c)]],1,3)="OUI",10,IF(MID(REFERENCEMENT_FACADE[[#This Row],[≤ 9 m (situation a à c)]],1,3)="OUI",9,IF(MID(REFERENCEMENT_FACADE[[#This Row],[≤ 6 m (situation a à c)]],1,3)="OUI",6,"")))))))))))</f>
        <v>9</v>
      </c>
      <c r="CI151" s="48" t="str">
        <f>IF(RECH_CATEGORIE=TRUE,IF((CATEG_VISEE=LISTES!$O$2),REFERENCEMENT_FACADE[[#This Row],[I]],
IF((CATEG_VISEE=LISTES!$O$3),REFERENCEMENT_FACADE[[#This Row],[II]],
IF((CATEG_VISEE=LISTES!$O$4),REFERENCEMENT_FACADE[[#This Row],[III]],
IF((CATEG_VISEE=LISTES!$O$5),REFERENCEMENT_FACADE[[#This Row],[IV]],"ERREUR")))),
REFERENCEMENT_FACADE[[#This Row],[I]]&amp;CHAR(10)&amp;REFERENCEMENT_FACADE[[#This Row],[II]]&amp;CHAR(10)&amp;REFERENCEMENT_FACADE[[#This Row],[III]]&amp;CHAR(10)&amp;REFERENCEMENT_FACADE[[#This Row],[IV]])</f>
        <v>4
4**
4**
4**</v>
      </c>
      <c r="CJ151" s="48" t="str">
        <f>IF(RECH_CATEGORIE=TRUE,IF(OR(REFERENCEMENT_FACADE[[#This Row],[I]]="NC",REFERENCEMENT_FACADE[[#This Row],[II]]="NC",REFERENCEMENT_FACADE[[#This Row],[III]]="NC",REFERENCEMENT_FACADE[[#This Row],[IV]]="NC"),"ERREUR",IF(MID(ZONE_SIS_VISEE,1,1)&lt;=MID(REFERENCEMENT_FACADE[[#This Row],[IV]],1,1),REFERENCEMENT_FACADE[[#Headers],[IV]],IF(MID(ZONE_SIS_VISEE,1,1)&lt;=MID(REFERENCEMENT_FACADE[[#This Row],[III]],1,1),REFERENCEMENT_FACADE[[#Headers],[III]],IF(MID(ZONE_SIS_VISEE,1,1)&lt;=MID(REFERENCEMENT_FACADE[[#This Row],[II]],1,1),REFERENCEMENT_FACADE[[#Headers],[II]],IF(MID(ZONE_SIS_VISEE,1,1)&lt;=MID(REFERENCEMENT_FACADE[[#This Row],[I]],1,1),REFERENCEMENT_FACADE[[#Headers],[I]],""))))),
REFERENCEMENT_FACADE[[#Headers],[I]]&amp;CHAR(10)&amp;REFERENCEMENT_FACADE[[#Headers],[II]]&amp;CHAR(10)&amp;REFERENCEMENT_FACADE[[#Headers],[III]]&amp;CHAR(10)&amp;REFERENCEMENT_FACADE[[#Headers],[IV]])</f>
        <v>I
II
III
IV</v>
      </c>
      <c r="CK151" s="48" t="str">
        <f>CONCATENATE(IF(MID(REFERENCEMENT_FACADE[[#This Row],[Charpente bois (NF DTU 31.1)]],1,3)="oui",LISTES!$Q$2,""),IF(AND(MID(REFERENCEMENT_FACADE[[#This Row],[COB (NF DTU 31.2)]],1,3)="oui",MID(REFERENCEMENT_FACADE[[#This Row],[Charpente bois (NF DTU 31.1)]],1,3)="oui")," / ",""),IF(MID(REFERENCEMENT_FACADE[[#This Row],[COB (NF DTU 31.2)]],1,3)="oui",LISTES!$Q$3,""),IF(OR(AND(MID(REFERENCEMENT_FACADE[[#This Row],[COB (NF DTU 31.2)]],1,3)="oui",MID(REFERENCEMENT_FACADE[[#This Row],[FOB (NF DTU 31.4)]],1,3)="oui"),AND(MID(REFERENCEMENT_FACADE[[#This Row],[COB (NF DTU 31.2)]],1,3)="oui",MID(REFERENCEMENT_FACADE[[#This Row],[CLT (Sous AT/DTA)]],1,3)="oui"))," / ",""),IF(MID(REFERENCEMENT_FACADE[[#This Row],[FOB (NF DTU 31.4)]],1,3)="oui",LISTES!$Q$4,""),IF(AND(MID(REFERENCEMENT_FACADE[[#This Row],[CLT (Sous AT/DTA)]],1,3)="oui",MID(REFERENCEMENT_FACADE[[#This Row],[FOB (NF DTU 31.4)]],1,3)="oui")," / ",""),IF(MID(REFERENCEMENT_FACADE[[#This Row],[CLT (Sous AT/DTA)]],1,3)="oui",LISTES!$Q$7,IF(MID(REFERENCEMENT_FACADE[[#This Row],[FOB (Sous AT/DTA/ATEx)]],1,3)="oui",LISTES!$Q$5,"")))</f>
        <v>COB (NF DTU 31.2) / CLT (Sous AT/DTA)</v>
      </c>
      <c r="CL151" s="48" t="str">
        <f>IF(AND(RECH_HAUTEUR=TRUE,HAUT_VISEE&lt;&gt;"",SITUA_VISEE&lt;&gt;""),IF(MID(SITUA_VISEE,1,1)="d",
IF(MID(REFERENCEMENT_FACADE[[#This Row],[≤ 50 m (situation d)]],1,3)="OUI","≤ 50 m",IF(MID(REFERENCEMENT_FACADE[[#This Row],[≤ 40 m (situation d)]],1,3)="OUI","≤ 40 m",IF(MID(REFERENCEMENT_FACADE[[#This Row],[≤ 36 m (situation d)]],1,3)="OUI","≤ 36 m",IF(MID(REFERENCEMENT_FACADE[[#This Row],[≤ 34 m (situation d)]],1,3)="OUI","≤ 34 m",IF(MID(REFERENCEMENT_FACADE[[#This Row],[≤ 28 m (situation d)]],1,3)="OUI","≤ 28 m",IF(MID(REFERENCEMENT_FACADE[[#This Row],[≤ 18 m (situation d)]],1,3)="OUI","≤ 18 m",IF(MID(REFERENCEMENT_FACADE[[#This Row],[≤ 15 m (situation d)]],1,3)="OUI","≤ 15 m",IF(MID(REFERENCEMENT_FACADE[[#This Row],[≤ 10 m (situation d)]],1,3)="OUI","≤ 10 m",IF(MID(REFERENCEMENT_FACADE[[#This Row],[≤ 9 m (situation d)]],1,3)="OUI","≤ 9 m",IF(MID(REFERENCEMENT_FACADE[[#This Row],[≤ 6 m (situation d)]],1,3)="OUI","≤ 6 m","")))))))))),
IF(MID(REFERENCEMENT_FACADE[[#This Row],[≤ 50 m (situation a à c)]],1,3)="OUI","≤ 50 m",IF(MID(REFERENCEMENT_FACADE[[#This Row],[≤ 40 m (situation a à c)]],1,3)="OUI","≤ 40 m",IF(MID(REFERENCEMENT_FACADE[[#This Row],[≤ 36 m (situation a à c)]],1,3)="OUI","≤ 36 m",IF(MID(REFERENCEMENT_FACADE[[#This Row],[≤ 34 m (situation a à c)]],1,3)="OUI","≤ 34 m",IF(MID(REFERENCEMENT_FACADE[[#This Row],[≤ 28 m (situation a à c)]],1,3)="OUI","≤ 28 m",IF(MID(REFERENCEMENT_FACADE[[#This Row],[≤ 18 m (situation a à c)]],1,3)="OUI","≤ 18 m",IF(MID(REFERENCEMENT_FACADE[[#This Row],[≤ 15 m (situation a à c)]],1,3)="OUI","≤ 15 m",IF(MID(REFERENCEMENT_FACADE[[#This Row],[≤ 10 m (situation a à c)]],1,3)="OUI","≤ 10 m",IF(MID(REFERENCEMENT_FACADE[[#This Row],[≤ 9 m (situation a à c)]],1,3)="OUI","≤ 9 m",IF(MID(REFERENCEMENT_FACADE[[#This Row],[≤ 6 m (situation a à c)]],1,3)="OUI","≤ 6 m",""))))))))))),
CONCATENATE(IF(MID(REFERENCEMENT_FACADE[[#This Row],[≤ 50 m (situation a à c)]],1,3)="OUI","(Situation a à c) h≤ 50 m"&amp;CHAR(10),IF(MID(REFERENCEMENT_FACADE[[#This Row],[≤ 40 m (situation a à c)]],1,3)="OUI","(Situation a à c) h≤ 40 m"&amp;CHAR(10),IF(MID(REFERENCEMENT_FACADE[[#This Row],[≤ 36 m (situation a à c)]],1,3)="OUI","(Situation a à c) h≤ 36 m"&amp;CHAR(10),IF(MID(REFERENCEMENT_FACADE[[#This Row],[≤ 34 m (situation a à c)]],1,3)="OUI","(Situation a à c) h≤ 34 m"&amp;CHAR(10),IF(MID(REFERENCEMENT_FACADE[[#This Row],[≤ 28 m (situation a à c)]],1,3)="OUI","(Situation a à c) h≤ 28 m"&amp;CHAR(10),IF(MID(REFERENCEMENT_FACADE[[#This Row],[≤ 18 m (situation a à c)]],1,3)="OUI","(Situation a à c) h≤ 18 m"&amp;CHAR(10),IF(MID(REFERENCEMENT_FACADE[[#This Row],[≤ 15 m (situation a à c)]],1,3)="OUI","(Situation a à c) h≤ 15 m"&amp;CHAR(10),IF(MID(REFERENCEMENT_FACADE[[#This Row],[≤ 10 m (situation a à c)]],1,3)="OUI","(Situation a à c) h≤ 10 m"&amp;CHAR(10),IF(MID(REFERENCEMENT_FACADE[[#This Row],[≤ 9 m (situation a à c)]],1,3)="OUI","(Situation a à c) h≤ 9 m"&amp;CHAR(10),IF(MID(REFERENCEMENT_FACADE[[#This Row],[≤ 6 m (situation a à c)]],1,3)="OUI","(Situation a à c) h≤ 6 m"&amp;CHAR(10),"")))))))))),IF(MID(REFERENCEMENT_FACADE[[#This Row],[≤ 50 m (situation d)]],1,3)="OUI","(Situation d) h≤ 50 m",IF(MID(REFERENCEMENT_FACADE[[#This Row],[≤ 40 m (situation d)]],1,3)="OUI","(Situation d) h≤ 40 m",IF(MID(REFERENCEMENT_FACADE[[#This Row],[≤ 36 m (situation d)]],1,3)="OUI","(Situation d) h≤ 36 m",IF(MID(REFERENCEMENT_FACADE[[#This Row],[≤ 34 m (situation d)]],1,3)="OUI","(Situation d) h≤ 34 m",IF(MID(REFERENCEMENT_FACADE[[#This Row],[≤ 28 m (situation d)]],1,3)="OUI","(Situation d) h≤ 28 m",IF(MID(REFERENCEMENT_FACADE[[#This Row],[≤ 18 m (situation d)]],1,3)="OUI","(Situation d) h≤ 18 m",IF(MID(REFERENCEMENT_FACADE[[#This Row],[≤ 15 m (situation d)]],1,3)="OUI","(Situation d) h≤ 15 m",IF(MID(REFERENCEMENT_FACADE[[#This Row],[≤ 10 m (situation d)]],1,3)="OUI","(Situation d) h≤ 10 m",IF(MID(REFERENCEMENT_FACADE[[#This Row],[≤ 9 m (situation d)]],1,3)="OUI","(Situation d) h≤ 9 m",IF(MID(REFERENCEMENT_FACADE[[#This Row],[≤ 6 m (situation d)]],1,3)="OUI","(Situation d) h≤ 6 m",""))))))))))))</f>
        <v>(Situation a à c) h≤ 9 m
(Situation d) h≤ 6 m</v>
      </c>
      <c r="CM151" s="48" t="str">
        <f>IF(OR(RECH_HAUTEUR=FALSE,HAUT_VISEE="",SITUA_VISEE=""),REFERENCEMENT_FACADE[[#This Row],[Cas où rien n''est sélectionné en hauteur]],
IF((HAUT_VISEE&lt;=6),IF(OR(MID(SITUA_VISEE,1,1)="a",MID(SITUA_VISEE,1,1)="b",MID(SITUA_VISEE,1,1)="c"),REFERENCEMENT_FACADE[[#This Row],[≤ 6 m (a à c)]],REFERENCEMENT_FACADE[[#This Row],[≤ 6 m (d)]]),
IF(AND(6&lt;HAUT_VISEE,HAUT_VISEE&lt;=9),IF(OR(MID(SITUA_VISEE,1,1)="a",MID(SITUA_VISEE,1,1)="b",MID(SITUA_VISEE,1,1)="c"),REFERENCEMENT_FACADE[[#This Row],[≤ 9 m (a à c)]],REFERENCEMENT_FACADE[[#This Row],[≤ 9 m (d)]]),
IF(AND(9&lt;HAUT_VISEE,HAUT_VISEE&lt;=10),IF(OR(MID(SITUA_VISEE,1,1)="a",MID(SITUA_VISEE,1,1)="b",MID(SITUA_VISEE,1,1)="c"),REFERENCEMENT_FACADE[[#This Row],[≤ 10 m (a à c)]],REFERENCEMENT_FACADE[[#This Row],[≤ 10 m (d)]]),
IF(AND(10&lt;HAUT_VISEE,HAUT_VISEE&lt;=18),IF(OR(MID(SITUA_VISEE,1,1)="a",MID(SITUA_VISEE,1,1)="b",MID(SITUA_VISEE,1,1)="c"),REFERENCEMENT_FACADE[[#This Row],[≤ 18 m (a à c)]],REFERENCEMENT_FACADE[[#This Row],[≤ 18 m (d)]]),
IF(AND(18&lt;HAUT_VISEE,HAUT_VISEE&lt;=28),IF(OR(MID(SITUA_VISEE,1,1)="a",MID(SITUA_VISEE,1,1)="b",MID(SITUA_VISEE,1,1)="c"),REFERENCEMENT_FACADE[[#This Row],[≤ 28 m (a à c)]],REFERENCEMENT_FACADE[[#This Row],[≤ 28 m (d)]]),
IF(AND(28&lt;HAUT_VISEE,HAUT_VISEE&lt;=34),IF(OR(MID(SITUA_VISEE,1,1)="a",MID(SITUA_VISEE,1,1)="b",MID(SITUA_VISEE,1,1)="c"),REFERENCEMENT_FACADE[[#This Row],[≤ 34 m (a à c)]],REFERENCEMENT_FACADE[[#This Row],[≤ 34 m (d)]]),
IF(AND(34&lt;HAUT_VISEE,HAUT_VISEE&lt;=36),IF(OR(MID(SITUA_VISEE,1,1)="a",MID(SITUA_VISEE,1,1)="b",MID(SITUA_VISEE,1,1)="c"),REFERENCEMENT_FACADE[[#This Row],[≤ 36 m (a à c)]],REFERENCEMENT_FACADE[[#This Row],[≤ 36 m (d)]]),
IF(AND(36&lt;HAUT_VISEE,HAUT_VISEE&lt;=40),IF(OR(MID(SITUA_VISEE,1,1)="a",MID(SITUA_VISEE,1,1)="b",MID(SITUA_VISEE,1,1)="c"),REFERENCEMENT_FACADE[[#This Row],[≤ 40 m (a à c)]],REFERENCEMENT_FACADE[[#This Row],[≤ 40 m (d)]]),
IF(AND(40&lt;HAUT_VISEE,HAUT_VISEE&lt;=50),IF(OR(MID(SITUA_VISEE,1,1)="a",MID(SITUA_VISEE,1,1)="b",MID(SITUA_VISEE,1,1)="c"),REFERENCEMENT_FACADE[[#This Row],[≤ 50 m (a à c)]],REFERENCEMENT_FACADE[[#This Row],[≤ 50 m (d)]])))))))))))</f>
        <v>Nb : Le critère de recherche par hauteur n'étant pas coché ou les données (hauteur ou situation) n'étant pas saisies, l'utilisateur est alerté qu'il peut exister des limites de hauteurs et des dispositions particulières données dans le référentiel technique du procédé qui ne sont pas affichées. 
Le logiciel peut les faire apparaitre, pour ce faire : 
 - la case de recherche en fonction de la hauteur doit être cochée ;
 - les données de hauteur ET de situation du bâtiment doivent être saisies.</v>
      </c>
      <c r="CN151" s="117">
        <f ca="1">REFERENCEMENT_FACADE[[#This Row],[VALIDITE]]</f>
        <v>1</v>
      </c>
      <c r="CO151" s="48">
        <f>IF(RECH_SUPPORT=TRUE,IF(MID(REFERENCEMENT_FACADE[[#This Row],[Colonne support visé]],1,3)="OUI",1,IF(OR(MID(REFERENCEMENT_FACADE[[#This Row],[Colonne support visé]],1,3)="non",MID(REFERENCEMENT_FACADE[[#This Row],[Colonne support visé]],1,2)="SO"),0,0)),1)</f>
        <v>1</v>
      </c>
      <c r="CP151" s="48">
        <f>IF(RECH_HAUTEUR=FALSE,1,IF(AND(MID(REFERENCEMENT_FACADE[[#This Row],[Colonne situation visé]],1,3)="oui",HAUT_VISEE&lt;=REFERENCEMENT_FACADE[[#This Row],[LIMITATION DE HAUTEUR DE FACADE]],HAUT_VISEE&lt;&gt;"",SITUA_VISEE&lt;&gt;""),1,IF(MID(REFERENCEMENT_FACADE[[#This Row],[Colonne situation visé]],1,3)="non",0,"ERREUR")))</f>
        <v>1</v>
      </c>
      <c r="CQ151" s="48">
        <f>IF(RECH_CATEGORIE=FALSE,1,IF(REFERENCEMENT_FACADE[[#This Row],[Colonne catégorie visée]]="ERREUR",0,IF(AND(RECH_CATEGORIE=TRUE,MATCH(VALUE(LEFT(REFERENCEMENT_FACADE[[#This Row],[Colonne zone visée]],1)),LISTE_ZONE_SISMIQUE,0)&gt;=MATCH(ZONE_SIS_VISEE,LISTE_ZONE_SISMIQUE,0),MATCH(REFERENCEMENT_FACADE[[#This Row],[Colonne catégorie visée]],LISTE_CATEGORIE_BATIMENT,0)&gt;=MATCH(CATEG_VISEE,LISTE_CATEGORIE_BATIMENT,0)),1,0)))</f>
        <v>1</v>
      </c>
      <c r="CR151" s="48">
        <f ca="1">IF(REFERENCEMENT_FACADE[[#This Row],[Eligibilité procédé]]&lt;&gt;0,COUNTIF(REFERENCEMENT_FACADE[Eligibilité procédé],"&lt;="&amp;REFERENCEMENT_FACADE[[#This Row],[Eligibilité procédé]])-COUNTIF(REFERENCEMENT_FACADE[Eligibilité procédé],"=0"),ROWS(REFERENCEMENT_FACADE[Ordre]))</f>
        <v>127</v>
      </c>
      <c r="CS151" s="48">
        <f ca="1">IF(COUNTIF((REFERENCEMENT_FACADE[[#This Row],[Validité]:[zone de simicité]]),"&lt;&gt;"&amp;"")=SUM(REFERENCEMENT_FACADE[[#This Row],[Validité]:[zone de simicité]]),ROW(REFERENCEMENT_FACADE[[#This Row],[zone de simicité]]),"")</f>
        <v>151</v>
      </c>
      <c r="CT151" s="48" t="str">
        <f>CONCATENATE(REFERENCEMENT_FACADE[[#This Row],[TYPE DE DOCUMENT DE REFERENCE]]," ",REFERENCEMENT_FACADE[[#This Row],[REF]]," du procédé ",REFERENCEMENT_FACADE[[#This Row],[NOM COMMERCIAL DU PROCEDE]]," : vise la pose sur : ",IF(MID(REFERENCEMENT_FACADE[[#This Row],[COB (NF DTU 31.2)]],1,3)="OUI","COB (NF DTU 31.2) ; ",""),IF(MID(REFERENCEMENT_FACADE[[#This Row],[CLT (Sous AT/DTA)]],1,3)="OUI","CLT (Sous AT/DTA)) ; ",""),IF(MID(REFERENCEMENT_FACADE[[#This Row],[FOB (NF DTU 31.4)]],1,3)="OUI","FOB (NF DTU 31.4) ; ",""),IF(MID(REFERENCEMENT_FACADE[[#This Row],[FOB (Sous AT/DTA/ATEx)]],1,3)="OUI","FOB (Sous AT/DTA/ATEx) ; ",""),"pour une hauteur max de ",REFERENCEMENT_FACADE[[#This Row],[LIMITATION DE HAUTEUR DE FACADE]],"m")</f>
        <v>Avis Technique 7/18-1742_V2 du procédé webertherm XM roche COB : vise la pose sur : COB (NF DTU 31.2) ; CLT (Sous AT/DTA)) ; pour une hauteur max de 9m</v>
      </c>
    </row>
    <row r="152" spans="1:98" s="5" customFormat="1" ht="216" x14ac:dyDescent="0.3">
      <c r="A152" s="141">
        <v>44910</v>
      </c>
      <c r="B152" s="43" t="s">
        <v>114</v>
      </c>
      <c r="C152" s="126" t="s">
        <v>1572</v>
      </c>
      <c r="D152" s="79" t="s">
        <v>113</v>
      </c>
      <c r="E152" s="79" t="s">
        <v>113</v>
      </c>
      <c r="F152" s="43" t="s">
        <v>963</v>
      </c>
      <c r="G152" s="44" t="s">
        <v>601</v>
      </c>
      <c r="H152" s="78" t="s">
        <v>27</v>
      </c>
      <c r="I152" s="79" t="s">
        <v>9</v>
      </c>
      <c r="J152" s="110" t="s">
        <v>10</v>
      </c>
      <c r="K152" s="39" t="s">
        <v>10</v>
      </c>
      <c r="L152" s="68" t="str">
        <f>IF(REFERENCEMENT_FACADE[[#This Row],[Charpente bois (NF DTU 31.1)]]="OUI","SO",IF(OR(REFERENCEMENT_FACADE[[#This Row],[FOB (Sous AT/DTA/ATEx)]]="OUI",REFERENCEMENT_FACADE[[#This Row],[FOB (NF DTU 31.4)]]="OUI"),"OUI","SO"))</f>
        <v>SO</v>
      </c>
      <c r="M152" s="109" t="s">
        <v>159</v>
      </c>
      <c r="N152" s="42" t="s">
        <v>9</v>
      </c>
      <c r="O152" s="43" t="s">
        <v>9</v>
      </c>
      <c r="P152" s="43" t="s">
        <v>10</v>
      </c>
      <c r="Q152" s="43" t="s">
        <v>10</v>
      </c>
      <c r="R152" s="43" t="s">
        <v>10</v>
      </c>
      <c r="S152" s="43" t="s">
        <v>10</v>
      </c>
      <c r="T152" s="43" t="s">
        <v>10</v>
      </c>
      <c r="U152" s="43" t="s">
        <v>10</v>
      </c>
      <c r="V152" s="43" t="s">
        <v>10</v>
      </c>
      <c r="W152" s="44" t="s">
        <v>10</v>
      </c>
      <c r="X152" s="45" t="s">
        <v>9</v>
      </c>
      <c r="Y152" s="43" t="s">
        <v>10</v>
      </c>
      <c r="Z152" s="43" t="s">
        <v>10</v>
      </c>
      <c r="AA152" s="43" t="s">
        <v>10</v>
      </c>
      <c r="AB152" s="43" t="s">
        <v>10</v>
      </c>
      <c r="AC152" s="43" t="s">
        <v>10</v>
      </c>
      <c r="AD152" s="43" t="s">
        <v>10</v>
      </c>
      <c r="AE152" s="43" t="s">
        <v>10</v>
      </c>
      <c r="AF152" s="43" t="s">
        <v>10</v>
      </c>
      <c r="AG152" s="44" t="s">
        <v>10</v>
      </c>
      <c r="AH152" s="163"/>
      <c r="AI152" s="164"/>
      <c r="AJ152" s="120" t="s">
        <v>1726</v>
      </c>
      <c r="AK152" s="120" t="s">
        <v>1726</v>
      </c>
      <c r="AL152" s="83"/>
      <c r="AM152" s="83"/>
      <c r="AN152" s="83"/>
      <c r="AO152" s="83"/>
      <c r="AP152" s="83"/>
      <c r="AQ152" s="83"/>
      <c r="AR152" s="83"/>
      <c r="AS152" s="83"/>
      <c r="AT152" s="120" t="s">
        <v>1726</v>
      </c>
      <c r="AU152" s="83"/>
      <c r="AV152" s="83"/>
      <c r="AW152" s="83"/>
      <c r="AX152" s="83"/>
      <c r="AY152" s="83"/>
      <c r="AZ152" s="83"/>
      <c r="BA152" s="83"/>
      <c r="BB152" s="83"/>
      <c r="BC152" s="83"/>
      <c r="BD152" s="84" t="s">
        <v>1408</v>
      </c>
      <c r="BE152" s="111">
        <v>4</v>
      </c>
      <c r="BF152" s="51" t="s">
        <v>328</v>
      </c>
      <c r="BG152" s="51" t="s">
        <v>328</v>
      </c>
      <c r="BH152" s="51" t="s">
        <v>328</v>
      </c>
      <c r="BI152" s="112" t="s">
        <v>998</v>
      </c>
      <c r="BJ152" s="40" t="s">
        <v>1394</v>
      </c>
      <c r="BK152" s="160" t="s">
        <v>932</v>
      </c>
      <c r="BL152" s="42">
        <v>0</v>
      </c>
      <c r="BM152" s="43" t="s">
        <v>1002</v>
      </c>
      <c r="BN152" s="43" t="s">
        <v>12</v>
      </c>
      <c r="BO152" s="43" t="s">
        <v>1003</v>
      </c>
      <c r="BP152" s="129" t="s">
        <v>1004</v>
      </c>
      <c r="BQ152" s="81">
        <v>44908</v>
      </c>
      <c r="BR152" s="81">
        <v>47514</v>
      </c>
      <c r="BS152" s="123">
        <f ca="1">+(REFERENCEMENT_FACADE[[#This Row],[AVIS LIMITE AU / VALIDITE]]&gt;=TODAY())*1</f>
        <v>1</v>
      </c>
      <c r="BT152" s="43" t="s">
        <v>9</v>
      </c>
      <c r="BU152" s="43" t="str">
        <f ca="1">IF(REFERENCEMENT_FACADE[[#This Row],[ -&gt; AT/DTA : Sur liste verte C2p (OUI/NON)
-&gt; ATex (Avis favorable / Avis défavorable)
-&gt; Autre : SO]]&lt;&gt;"",IF(AND(OR(REFERENCEMENT_FACADE[[#This Row],[ -&gt; AT/DTA : Sur liste verte C2p (OUI/NON)
-&gt; ATex (Avis favorable / Avis défavorable)
-&gt; Autre : SO]]="OUI",REFERENCEMENT_FACADE[[#This Row],[ -&gt; AT/DTA : Sur liste verte C2p (OUI/NON)
-&gt; ATex (Avis favorable / Avis défavorable)
-&gt; Autre : SO]]="FAVORABLE",REFERENCEMENT_FACADE[[#This Row],[ -&gt; AT/DTA : Sur liste verte C2p (OUI/NON)
-&gt; ATex (Avis favorable / Avis défavorable)
-&gt; Autre : SO]]="SO
(DTU)",REFERENCEMENT_FACADE[[#This Row],[ -&gt; AT/DTA : Sur liste verte C2p (OUI/NON)
-&gt; ATex (Avis favorable / Avis défavorable)
-&gt; Autre : SO]]="SO 
(RECO -RAGE)",REFERENCEMENT_FACADE[[#This Row],[ -&gt; AT/DTA : Sur liste verte C2p (OUI/NON)
-&gt; ATex (Avis favorable / Avis défavorable)
-&gt; Autre : SO]]="OUI AVEC UN SUIVI DU RETOUR D'EXPERIENCE",
REFERENCEMENT_FACADE[[#This Row],[ -&gt; AT/DTA : Sur liste verte C2p (OUI/NON)
-&gt; ATex (Avis favorable / Avis défavorable)
-&gt; Autre : SO]]="SO 
(RP)"),REFERENCEMENT_FACADE[[#This Row],[VALIDITE]]=1),"TC",IF(REFERENCEMENT_FACADE[[#This Row],[VALIDITE]]=0,"TNC"&amp;CHAR(10)&amp;"(L'évaluation technique n'est plus valide)",IF(REFERENCEMENT_FACADE[[#This Row],[TYPE DE DOCUMENT DE REFERENCE]]="Appréciation Technique de Transition","TNC"&amp;CHAR(10)&amp;"(Les Appréciations Techniques de Transition ne sont pas reconnues en technique courante)",IF(REFERENCEMENT_FACADE[[#This Row],[ -&gt; AT/DTA : Sur liste verte C2p (OUI/NON)
-&gt; ATex (Avis favorable / Avis défavorable)
-&gt; Autre : SO]]="NON (EVALUATION RECENTE)","TNC"&amp;CHAR(10)&amp;"(Non sur liste verte de la C2p à date de référencement / EVALUATION RECENTE)","TNC"&amp;CHAR(10)&amp;"(N'est pas sur liste verte de la C2p à date du référencement)")))))</f>
        <v>TC</v>
      </c>
      <c r="BV152" s="44" t="s">
        <v>1095</v>
      </c>
      <c r="BW152" s="42" t="s">
        <v>1033</v>
      </c>
      <c r="BX152" s="51" t="s">
        <v>659</v>
      </c>
      <c r="BY152" s="44" t="s">
        <v>1034</v>
      </c>
      <c r="BZ152" s="57"/>
      <c r="CA152" s="134" t="s">
        <v>1050</v>
      </c>
      <c r="CB152" s="134"/>
      <c r="CC152" s="48" t="str">
        <f>IF(OR(REFERENCEMENT_FACADE[[#This Row],[TYPE DE DOCUMENT DE REFERENCE]]="Document Technique d'Application (DTA)",REFERENCEMENT_FACADE[[#This Row],[TYPE DE DOCUMENT DE REFERENCE]]="Avis Technique"),CONCATENATE("https://evaluation.cstb.fr/fr/avis-technique/detail/",SUBSTITUTE(REFERENCEMENT_FACADE[[#This Row],[REF]],"/","-"),"/"),IF(REFERENCEMENT_FACADE[[#This Row],[TYPE DE DOCUMENT DE REFERENCE]]=("Appréciation Technique d'Expérimentation (ATEx cas a)"),CONCATENATE("https://evaluation.cstb.fr/fr/appreciation-technique-expertise-atex/detail/",SUBSTITUTE(REFERENCEMENT_FACADE[[#This Row],[REF]],"_","-"),"/"),CONCATENATE("https://evaluation.cstb.fr/fr/appreciation-technique-transition-att/download/att-",SUBSTITUTE(SUBSTITUTE(REFERENCEMENT_FACADE[[#This Row],[REF]],"/","-"),"_","-"),"/")))</f>
        <v>https://evaluation.cstb.fr/fr/avis-technique/detail/7-18-1747_V2/</v>
      </c>
      <c r="CD152" s="48" t="s">
        <v>1003</v>
      </c>
      <c r="CE152" s="48" t="str">
        <f>CONCATENATE(IF(REFERENCEMENT_FACADE[[#This Row],[Ancienne version]]=""," ",CONCATENATE(IF(OR(REFERENCEMENT_FACADE[[#This Row],[TYPE DE DOCUMENT DE REFERENCE]]="Avis Technique",REFERENCEMENT_FACADE[[#This Row],[TYPE DE DOCUMENT DE REFERENCE]]="ATEx"),"L'","Le "),REFERENCEMENT_FACADE[[#This Row],[TYPE DE DOCUMENT DE REFERENCE]]," n°",REFERENCEMENT_FACADE[[#This Row],[REF]]," annule et remplace ",IF(OR(REFERENCEMENT_FACADE[[#This Row],[TYPE DE DOCUMENT DE REFERENCE]]="Avis Technique",REFERENCEMENT_FACADE[[#This Row],[TYPE DE DOCUMENT DE REFERENCE]]="ATEx"),"l' ","le "),REFERENCEMENT_FACADE[[#This Row],[TYPE DE DOCUMENT DE REFERENCE]]," n° ",REFERENCEMENT_FACADE[[#This Row],[Ancienne version]])),
IF(AND(REFERENCEMENT_FACADE[[#This Row],[Ancienne version]]&lt;&gt;"",REFERENCEMENT_FACADE[[#This Row],[ -&gt; AT/DTA : Sur liste verte C2p (OUI/NON)
-&gt; ATex (Avis favorable / Avis défavorable)
-&gt; Autre : SO]]="OUI"),CHAR(10),""),
IF(REFERENCEMENT_FACADE[[#This Row],[ -&gt; AT/DTA : Sur liste verte C2p (OUI/NON)
-&gt; ATex (Avis favorable / Avis défavorable)
-&gt; Autre : SO]]="OUI","Sur liste verte de la C2p à la date du référencement",""))</f>
        <v>L'Avis Technique n°7/18-1747_V2 annule et remplace l' Avis Technique n° 7/18-1747_V2
Sur liste verte de la C2p à la date du référencement</v>
      </c>
      <c r="CF152" s="48" t="str">
        <f>IF((SUPP_VISE=LISTES!$Q$2),REFERENCEMENT_FACADE[[#This Row],[Charpente bois (NF DTU 31.1)]],
IF((SUPP_VISE=LISTES!$Q$3),REFERENCEMENT_FACADE[[#This Row],[COB (NF DTU 31.2)]],
IF((SUPP_VISE=LISTES!$Q$4),REFERENCEMENT_FACADE[[#This Row],[FOB (NF DTU 31.4)]],
IF((SUPP_VISE=LISTES!$Q$5),REFERENCEMENT_FACADE[[#This Row],[FOB (Sous AT/DTA/ATEx)]],
IF((SUPP_VISE=LISTES!$Q$6),REFERENCEMENT_FACADE[[#This Row],[FOB (NF DTU 31.4 et/ou Sous AT/DTA/Atex)]],
IF((SUPP_VISE=LISTES!$Q$7),REFERENCEMENT_FACADE[[#This Row],[CLT (Sous AT/DTA)]],"ERREUR"))))))</f>
        <v>ERREUR</v>
      </c>
      <c r="CG152" s="48" t="str">
        <f>IF((HAUT_VISEE&lt;=6),IF(OR(MID(SITUA_VISEE,1,1)="a",MID(SITUA_VISEE,1,1)="b",MID(SITUA_VISEE,1,1)="c"),REFERENCEMENT_FACADE[[#This Row],[≤ 6 m (situation a à c)]],REFERENCEMENT_FACADE[[#This Row],[≤ 6 m (situation d)]]),
IF(AND(6&lt;HAUT_VISEE,HAUT_VISEE&lt;=9),IF(OR(MID(SITUA_VISEE,1,1)="a",MID(SITUA_VISEE,1,1)="b",MID(SITUA_VISEE,1,1)="c"),REFERENCEMENT_FACADE[[#This Row],[≤ 9 m (situation a à c)]],REFERENCEMENT_FACADE[[#This Row],[≤ 9 m (situation d)]]),
IF(AND(9&lt;HAUT_VISEE,HAUT_VISEE&lt;=10),IF(OR(MID(SITUA_VISEE,1,1)="a",MID(SITUA_VISEE,1,1)="b",MID(SITUA_VISEE,1,1)="c"),REFERENCEMENT_FACADE[[#This Row],[≤ 10 m (situation a à c)]],REFERENCEMENT_FACADE[[#This Row],[≤ 10 m (situation d)]]),
IF(AND(10&lt;HAUT_VISEE,HAUT_VISEE&lt;=18),IF(OR(MID(SITUA_VISEE,1,1)="a",MID(SITUA_VISEE,1,1)="b",MID(SITUA_VISEE,1,1)="c"),REFERENCEMENT_FACADE[[#This Row],[≤ 15 m (situation a à c)]],REFERENCEMENT_FACADE[[#This Row],[≤ 15 m (situation d)]]),
IF(AND(10&lt;HAUT_VISEE,HAUT_VISEE&lt;=18),IF(OR(MID(SITUA_VISEE,1,1)="a",MID(SITUA_VISEE,1,1)="b",MID(SITUA_VISEE,1,1)="c"),REFERENCEMENT_FACADE[[#This Row],[≤ 18 m (situation a à c)]],REFERENCEMENT_FACADE[[#This Row],[≤ 18 m (situation d)]]),
IF(AND(18&lt;HAUT_VISEE,HAUT_VISEE&lt;=28),IF(OR(MID(SITUA_VISEE,1,1)="a",MID(SITUA_VISEE,1,1)="b",MID(SITUA_VISEE,1,1)="c"),REFERENCEMENT_FACADE[[#This Row],[≤ 28 m (situation a à c)]],REFERENCEMENT_FACADE[[#This Row],[≤ 28 m (situation d)]]),
IF(AND(28&lt;HAUT_VISEE,HAUT_VISEE&lt;=34),IF(OR(MID(SITUA_VISEE,1,1)="a",MID(SITUA_VISEE,1,1)="b",MID(SITUA_VISEE,1,1)="c"),REFERENCEMENT_FACADE[[#This Row],[≤ 34 m (situation a à c)]],REFERENCEMENT_FACADE[[#This Row],[≤ 34 m (situation d)]]),
IF(AND(34&lt;HAUT_VISEE,HAUT_VISEE&lt;=36),IF(OR(MID(SITUA_VISEE,1,1)="a",MID(SITUA_VISEE,1,1)="b",MID(SITUA_VISEE,1,1)="c"),REFERENCEMENT_FACADE[[#This Row],[≤ 36 m (situation a à c)]],REFERENCEMENT_FACADE[[#This Row],[≤ 36 m (situation d)]]),
IF(AND(36&lt;HAUT_VISEE,HAUT_VISEE&lt;=40),IF(OR(MID(SITUA_VISEE,1,1)="a",MID(SITUA_VISEE,1,1)="b",MID(SITUA_VISEE,1,1)="c"),REFERENCEMENT_FACADE[[#This Row],[≤ 40 m (situation a à c)]],REFERENCEMENT_FACADE[[#This Row],[≤ 40 m (situation d)]]),
IF(AND(40&lt;HAUT_VISEE,HAUT_VISEE&lt;=50),IF(OR(MID(SITUA_VISEE,1,1)="a",MID(SITUA_VISEE,1,1)="b",MID(SITUA_VISEE,1,1)="c"),REFERENCEMENT_FACADE[[#This Row],[≤ 50 m (situation a à c)]],REFERENCEMENT_FACADE[[#This Row],[≤ 50 m (situation d)]]),"ERREUR"))))))))))</f>
        <v>OUI</v>
      </c>
      <c r="CH152" s="48">
        <f>IF(MID(SITUA_VISEE,1,1)="d",
IF(MID(REFERENCEMENT_FACADE[[#This Row],[≤ 50 m (situation d)]],1,3)="OUI",50,IF(MID(REFERENCEMENT_FACADE[[#This Row],[≤ 40 m (situation d)]],1,3)="OUI",40,IF(MID(REFERENCEMENT_FACADE[[#This Row],[≤ 36 m (situation d)]],1,3)="OUI",36,IF(MID(REFERENCEMENT_FACADE[[#This Row],[≤ 34 m (situation d)]],1,3)="OUI",34,IF(MID(REFERENCEMENT_FACADE[[#This Row],[≤ 28 m (situation d)]],1,3)="OUI",28,IF(MID(REFERENCEMENT_FACADE[[#This Row],[≤ 18 m (situation d)]],1,3)="OUI",18,IF(MID(REFERENCEMENT_FACADE[[#This Row],[≤ 15 m (situation d)]],1,3)="OUI",15,IF(MID(REFERENCEMENT_FACADE[[#This Row],[≤ 10 m (situation d)]],1,3)="OUI",10,IF(MID(REFERENCEMENT_FACADE[[#This Row],[≤ 9 m (situation d)]],1,3)="OUI",9,IF(MID(REFERENCEMENT_FACADE[[#This Row],[≤ 6 m (situation d)]],1,3)="OUI",6,"")))))))))),
IF(MID(REFERENCEMENT_FACADE[[#This Row],[≤ 50 m (situation a à c)]],1,3)="OUI",50,IF(MID(REFERENCEMENT_FACADE[[#This Row],[≤ 40 m (situation a à c)]],1,3)="OUI",40,IF(MID(REFERENCEMENT_FACADE[[#This Row],[≤ 36 m (situation a à c)]],1,3)="OUI",36,IF(MID(REFERENCEMENT_FACADE[[#This Row],[≤ 34 m (situation a à c)]],1,3)="OUI",34,IF(MID(REFERENCEMENT_FACADE[[#This Row],[≤ 28 m (situation a à c)]],1,3)="OUI",28,IF(MID(REFERENCEMENT_FACADE[[#This Row],[≤ 18 m (situation a à c)]],1,3)="OUI",18,IF(MID(REFERENCEMENT_FACADE[[#This Row],[≤ 15 m (situation a à c)]],1,3)="OUI",15,IF(MID(REFERENCEMENT_FACADE[[#This Row],[≤ 10 m (situation a à c)]],1,3)="OUI",10,IF(MID(REFERENCEMENT_FACADE[[#This Row],[≤ 9 m (situation a à c)]],1,3)="OUI",9,IF(MID(REFERENCEMENT_FACADE[[#This Row],[≤ 6 m (situation a à c)]],1,3)="OUI",6,"")))))))))))</f>
        <v>9</v>
      </c>
      <c r="CI152" s="48" t="str">
        <f>IF(RECH_CATEGORIE=TRUE,IF((CATEG_VISEE=LISTES!$O$2),REFERENCEMENT_FACADE[[#This Row],[I]],
IF((CATEG_VISEE=LISTES!$O$3),REFERENCEMENT_FACADE[[#This Row],[II]],
IF((CATEG_VISEE=LISTES!$O$4),REFERENCEMENT_FACADE[[#This Row],[III]],
IF((CATEG_VISEE=LISTES!$O$5),REFERENCEMENT_FACADE[[#This Row],[IV]],"ERREUR")))),
REFERENCEMENT_FACADE[[#This Row],[I]]&amp;CHAR(10)&amp;REFERENCEMENT_FACADE[[#This Row],[II]]&amp;CHAR(10)&amp;REFERENCEMENT_FACADE[[#This Row],[III]]&amp;CHAR(10)&amp;REFERENCEMENT_FACADE[[#This Row],[IV]])</f>
        <v>4
4**
4**
4**</v>
      </c>
      <c r="CJ152" s="48" t="str">
        <f>IF(RECH_CATEGORIE=TRUE,IF(OR(REFERENCEMENT_FACADE[[#This Row],[I]]="NC",REFERENCEMENT_FACADE[[#This Row],[II]]="NC",REFERENCEMENT_FACADE[[#This Row],[III]]="NC",REFERENCEMENT_FACADE[[#This Row],[IV]]="NC"),"ERREUR",IF(MID(ZONE_SIS_VISEE,1,1)&lt;=MID(REFERENCEMENT_FACADE[[#This Row],[IV]],1,1),REFERENCEMENT_FACADE[[#Headers],[IV]],IF(MID(ZONE_SIS_VISEE,1,1)&lt;=MID(REFERENCEMENT_FACADE[[#This Row],[III]],1,1),REFERENCEMENT_FACADE[[#Headers],[III]],IF(MID(ZONE_SIS_VISEE,1,1)&lt;=MID(REFERENCEMENT_FACADE[[#This Row],[II]],1,1),REFERENCEMENT_FACADE[[#Headers],[II]],IF(MID(ZONE_SIS_VISEE,1,1)&lt;=MID(REFERENCEMENT_FACADE[[#This Row],[I]],1,1),REFERENCEMENT_FACADE[[#Headers],[I]],""))))),
REFERENCEMENT_FACADE[[#Headers],[I]]&amp;CHAR(10)&amp;REFERENCEMENT_FACADE[[#Headers],[II]]&amp;CHAR(10)&amp;REFERENCEMENT_FACADE[[#Headers],[III]]&amp;CHAR(10)&amp;REFERENCEMENT_FACADE[[#Headers],[IV]])</f>
        <v>I
II
III
IV</v>
      </c>
      <c r="CK152" s="48" t="str">
        <f>CONCATENATE(IF(MID(REFERENCEMENT_FACADE[[#This Row],[Charpente bois (NF DTU 31.1)]],1,3)="oui",LISTES!$Q$2,""),IF(AND(MID(REFERENCEMENT_FACADE[[#This Row],[COB (NF DTU 31.2)]],1,3)="oui",MID(REFERENCEMENT_FACADE[[#This Row],[Charpente bois (NF DTU 31.1)]],1,3)="oui")," / ",""),IF(MID(REFERENCEMENT_FACADE[[#This Row],[COB (NF DTU 31.2)]],1,3)="oui",LISTES!$Q$3,""),IF(OR(AND(MID(REFERENCEMENT_FACADE[[#This Row],[COB (NF DTU 31.2)]],1,3)="oui",MID(REFERENCEMENT_FACADE[[#This Row],[FOB (NF DTU 31.4)]],1,3)="oui"),AND(MID(REFERENCEMENT_FACADE[[#This Row],[COB (NF DTU 31.2)]],1,3)="oui",MID(REFERENCEMENT_FACADE[[#This Row],[CLT (Sous AT/DTA)]],1,3)="oui"))," / ",""),IF(MID(REFERENCEMENT_FACADE[[#This Row],[FOB (NF DTU 31.4)]],1,3)="oui",LISTES!$Q$4,""),IF(AND(MID(REFERENCEMENT_FACADE[[#This Row],[CLT (Sous AT/DTA)]],1,3)="oui",MID(REFERENCEMENT_FACADE[[#This Row],[FOB (NF DTU 31.4)]],1,3)="oui")," / ",""),IF(MID(REFERENCEMENT_FACADE[[#This Row],[CLT (Sous AT/DTA)]],1,3)="oui",LISTES!$Q$7,IF(MID(REFERENCEMENT_FACADE[[#This Row],[FOB (Sous AT/DTA/ATEx)]],1,3)="oui",LISTES!$Q$5,"")))</f>
        <v>COB (NF DTU 31.2) / CLT (Sous AT/DTA)</v>
      </c>
      <c r="CL152" s="48" t="str">
        <f>IF(AND(RECH_HAUTEUR=TRUE,HAUT_VISEE&lt;&gt;"",SITUA_VISEE&lt;&gt;""),IF(MID(SITUA_VISEE,1,1)="d",
IF(MID(REFERENCEMENT_FACADE[[#This Row],[≤ 50 m (situation d)]],1,3)="OUI","≤ 50 m",IF(MID(REFERENCEMENT_FACADE[[#This Row],[≤ 40 m (situation d)]],1,3)="OUI","≤ 40 m",IF(MID(REFERENCEMENT_FACADE[[#This Row],[≤ 36 m (situation d)]],1,3)="OUI","≤ 36 m",IF(MID(REFERENCEMENT_FACADE[[#This Row],[≤ 34 m (situation d)]],1,3)="OUI","≤ 34 m",IF(MID(REFERENCEMENT_FACADE[[#This Row],[≤ 28 m (situation d)]],1,3)="OUI","≤ 28 m",IF(MID(REFERENCEMENT_FACADE[[#This Row],[≤ 18 m (situation d)]],1,3)="OUI","≤ 18 m",IF(MID(REFERENCEMENT_FACADE[[#This Row],[≤ 15 m (situation d)]],1,3)="OUI","≤ 15 m",IF(MID(REFERENCEMENT_FACADE[[#This Row],[≤ 10 m (situation d)]],1,3)="OUI","≤ 10 m",IF(MID(REFERENCEMENT_FACADE[[#This Row],[≤ 9 m (situation d)]],1,3)="OUI","≤ 9 m",IF(MID(REFERENCEMENT_FACADE[[#This Row],[≤ 6 m (situation d)]],1,3)="OUI","≤ 6 m","")))))))))),
IF(MID(REFERENCEMENT_FACADE[[#This Row],[≤ 50 m (situation a à c)]],1,3)="OUI","≤ 50 m",IF(MID(REFERENCEMENT_FACADE[[#This Row],[≤ 40 m (situation a à c)]],1,3)="OUI","≤ 40 m",IF(MID(REFERENCEMENT_FACADE[[#This Row],[≤ 36 m (situation a à c)]],1,3)="OUI","≤ 36 m",IF(MID(REFERENCEMENT_FACADE[[#This Row],[≤ 34 m (situation a à c)]],1,3)="OUI","≤ 34 m",IF(MID(REFERENCEMENT_FACADE[[#This Row],[≤ 28 m (situation a à c)]],1,3)="OUI","≤ 28 m",IF(MID(REFERENCEMENT_FACADE[[#This Row],[≤ 18 m (situation a à c)]],1,3)="OUI","≤ 18 m",IF(MID(REFERENCEMENT_FACADE[[#This Row],[≤ 15 m (situation a à c)]],1,3)="OUI","≤ 15 m",IF(MID(REFERENCEMENT_FACADE[[#This Row],[≤ 10 m (situation a à c)]],1,3)="OUI","≤ 10 m",IF(MID(REFERENCEMENT_FACADE[[#This Row],[≤ 9 m (situation a à c)]],1,3)="OUI","≤ 9 m",IF(MID(REFERENCEMENT_FACADE[[#This Row],[≤ 6 m (situation a à c)]],1,3)="OUI","≤ 6 m",""))))))))))),
CONCATENATE(IF(MID(REFERENCEMENT_FACADE[[#This Row],[≤ 50 m (situation a à c)]],1,3)="OUI","(Situation a à c) h≤ 50 m"&amp;CHAR(10),IF(MID(REFERENCEMENT_FACADE[[#This Row],[≤ 40 m (situation a à c)]],1,3)="OUI","(Situation a à c) h≤ 40 m"&amp;CHAR(10),IF(MID(REFERENCEMENT_FACADE[[#This Row],[≤ 36 m (situation a à c)]],1,3)="OUI","(Situation a à c) h≤ 36 m"&amp;CHAR(10),IF(MID(REFERENCEMENT_FACADE[[#This Row],[≤ 34 m (situation a à c)]],1,3)="OUI","(Situation a à c) h≤ 34 m"&amp;CHAR(10),IF(MID(REFERENCEMENT_FACADE[[#This Row],[≤ 28 m (situation a à c)]],1,3)="OUI","(Situation a à c) h≤ 28 m"&amp;CHAR(10),IF(MID(REFERENCEMENT_FACADE[[#This Row],[≤ 18 m (situation a à c)]],1,3)="OUI","(Situation a à c) h≤ 18 m"&amp;CHAR(10),IF(MID(REFERENCEMENT_FACADE[[#This Row],[≤ 15 m (situation a à c)]],1,3)="OUI","(Situation a à c) h≤ 15 m"&amp;CHAR(10),IF(MID(REFERENCEMENT_FACADE[[#This Row],[≤ 10 m (situation a à c)]],1,3)="OUI","(Situation a à c) h≤ 10 m"&amp;CHAR(10),IF(MID(REFERENCEMENT_FACADE[[#This Row],[≤ 9 m (situation a à c)]],1,3)="OUI","(Situation a à c) h≤ 9 m"&amp;CHAR(10),IF(MID(REFERENCEMENT_FACADE[[#This Row],[≤ 6 m (situation a à c)]],1,3)="OUI","(Situation a à c) h≤ 6 m"&amp;CHAR(10),"")))))))))),IF(MID(REFERENCEMENT_FACADE[[#This Row],[≤ 50 m (situation d)]],1,3)="OUI","(Situation d) h≤ 50 m",IF(MID(REFERENCEMENT_FACADE[[#This Row],[≤ 40 m (situation d)]],1,3)="OUI","(Situation d) h≤ 40 m",IF(MID(REFERENCEMENT_FACADE[[#This Row],[≤ 36 m (situation d)]],1,3)="OUI","(Situation d) h≤ 36 m",IF(MID(REFERENCEMENT_FACADE[[#This Row],[≤ 34 m (situation d)]],1,3)="OUI","(Situation d) h≤ 34 m",IF(MID(REFERENCEMENT_FACADE[[#This Row],[≤ 28 m (situation d)]],1,3)="OUI","(Situation d) h≤ 28 m",IF(MID(REFERENCEMENT_FACADE[[#This Row],[≤ 18 m (situation d)]],1,3)="OUI","(Situation d) h≤ 18 m",IF(MID(REFERENCEMENT_FACADE[[#This Row],[≤ 15 m (situation d)]],1,3)="OUI","(Situation d) h≤ 15 m",IF(MID(REFERENCEMENT_FACADE[[#This Row],[≤ 10 m (situation d)]],1,3)="OUI","(Situation d) h≤ 10 m",IF(MID(REFERENCEMENT_FACADE[[#This Row],[≤ 9 m (situation d)]],1,3)="OUI","(Situation d) h≤ 9 m",IF(MID(REFERENCEMENT_FACADE[[#This Row],[≤ 6 m (situation d)]],1,3)="OUI","(Situation d) h≤ 6 m",""))))))))))))</f>
        <v>(Situation a à c) h≤ 9 m
(Situation d) h≤ 6 m</v>
      </c>
      <c r="CM152" s="48" t="str">
        <f>IF(OR(RECH_HAUTEUR=FALSE,HAUT_VISEE="",SITUA_VISEE=""),REFERENCEMENT_FACADE[[#This Row],[Cas où rien n''est sélectionné en hauteur]],
IF((HAUT_VISEE&lt;=6),IF(OR(MID(SITUA_VISEE,1,1)="a",MID(SITUA_VISEE,1,1)="b",MID(SITUA_VISEE,1,1)="c"),REFERENCEMENT_FACADE[[#This Row],[≤ 6 m (a à c)]],REFERENCEMENT_FACADE[[#This Row],[≤ 6 m (d)]]),
IF(AND(6&lt;HAUT_VISEE,HAUT_VISEE&lt;=9),IF(OR(MID(SITUA_VISEE,1,1)="a",MID(SITUA_VISEE,1,1)="b",MID(SITUA_VISEE,1,1)="c"),REFERENCEMENT_FACADE[[#This Row],[≤ 9 m (a à c)]],REFERENCEMENT_FACADE[[#This Row],[≤ 9 m (d)]]),
IF(AND(9&lt;HAUT_VISEE,HAUT_VISEE&lt;=10),IF(OR(MID(SITUA_VISEE,1,1)="a",MID(SITUA_VISEE,1,1)="b",MID(SITUA_VISEE,1,1)="c"),REFERENCEMENT_FACADE[[#This Row],[≤ 10 m (a à c)]],REFERENCEMENT_FACADE[[#This Row],[≤ 10 m (d)]]),
IF(AND(10&lt;HAUT_VISEE,HAUT_VISEE&lt;=18),IF(OR(MID(SITUA_VISEE,1,1)="a",MID(SITUA_VISEE,1,1)="b",MID(SITUA_VISEE,1,1)="c"),REFERENCEMENT_FACADE[[#This Row],[≤ 18 m (a à c)]],REFERENCEMENT_FACADE[[#This Row],[≤ 18 m (d)]]),
IF(AND(18&lt;HAUT_VISEE,HAUT_VISEE&lt;=28),IF(OR(MID(SITUA_VISEE,1,1)="a",MID(SITUA_VISEE,1,1)="b",MID(SITUA_VISEE,1,1)="c"),REFERENCEMENT_FACADE[[#This Row],[≤ 28 m (a à c)]],REFERENCEMENT_FACADE[[#This Row],[≤ 28 m (d)]]),
IF(AND(28&lt;HAUT_VISEE,HAUT_VISEE&lt;=34),IF(OR(MID(SITUA_VISEE,1,1)="a",MID(SITUA_VISEE,1,1)="b",MID(SITUA_VISEE,1,1)="c"),REFERENCEMENT_FACADE[[#This Row],[≤ 34 m (a à c)]],REFERENCEMENT_FACADE[[#This Row],[≤ 34 m (d)]]),
IF(AND(34&lt;HAUT_VISEE,HAUT_VISEE&lt;=36),IF(OR(MID(SITUA_VISEE,1,1)="a",MID(SITUA_VISEE,1,1)="b",MID(SITUA_VISEE,1,1)="c"),REFERENCEMENT_FACADE[[#This Row],[≤ 36 m (a à c)]],REFERENCEMENT_FACADE[[#This Row],[≤ 36 m (d)]]),
IF(AND(36&lt;HAUT_VISEE,HAUT_VISEE&lt;=40),IF(OR(MID(SITUA_VISEE,1,1)="a",MID(SITUA_VISEE,1,1)="b",MID(SITUA_VISEE,1,1)="c"),REFERENCEMENT_FACADE[[#This Row],[≤ 40 m (a à c)]],REFERENCEMENT_FACADE[[#This Row],[≤ 40 m (d)]]),
IF(AND(40&lt;HAUT_VISEE,HAUT_VISEE&lt;=50),IF(OR(MID(SITUA_VISEE,1,1)="a",MID(SITUA_VISEE,1,1)="b",MID(SITUA_VISEE,1,1)="c"),REFERENCEMENT_FACADE[[#This Row],[≤ 50 m (a à c)]],REFERENCEMENT_FACADE[[#This Row],[≤ 50 m (d)]])))))))))))</f>
        <v>Nb : Le critère de recherche par hauteur n'étant pas coché ou les données (hauteur ou situation) n'étant pas saisies, l'utilisateur est alerté qu'il peut exister des limites de hauteurs et des dispositions particulières données dans le référentiel technique du procédé qui ne sont pas affichées. 
Le logiciel peut les faire apparaitre, pour ce faire : 
 - la case de recherche en fonction de la hauteur doit être cochée ;
 - les données de hauteur ET de situation du bâtiment doivent être saisies.</v>
      </c>
      <c r="CN152" s="117">
        <f ca="1">REFERENCEMENT_FACADE[[#This Row],[VALIDITE]]</f>
        <v>1</v>
      </c>
      <c r="CO152" s="48">
        <f>IF(RECH_SUPPORT=TRUE,IF(MID(REFERENCEMENT_FACADE[[#This Row],[Colonne support visé]],1,3)="OUI",1,IF(OR(MID(REFERENCEMENT_FACADE[[#This Row],[Colonne support visé]],1,3)="non",MID(REFERENCEMENT_FACADE[[#This Row],[Colonne support visé]],1,2)="SO"),0,0)),1)</f>
        <v>1</v>
      </c>
      <c r="CP152" s="48">
        <f>IF(RECH_HAUTEUR=FALSE,1,IF(AND(MID(REFERENCEMENT_FACADE[[#This Row],[Colonne situation visé]],1,3)="oui",HAUT_VISEE&lt;=REFERENCEMENT_FACADE[[#This Row],[LIMITATION DE HAUTEUR DE FACADE]],HAUT_VISEE&lt;&gt;"",SITUA_VISEE&lt;&gt;""),1,IF(MID(REFERENCEMENT_FACADE[[#This Row],[Colonne situation visé]],1,3)="non",0,"ERREUR")))</f>
        <v>1</v>
      </c>
      <c r="CQ152" s="48">
        <f>IF(RECH_CATEGORIE=FALSE,1,IF(REFERENCEMENT_FACADE[[#This Row],[Colonne catégorie visée]]="ERREUR",0,IF(AND(RECH_CATEGORIE=TRUE,MATCH(VALUE(LEFT(REFERENCEMENT_FACADE[[#This Row],[Colonne zone visée]],1)),LISTE_ZONE_SISMIQUE,0)&gt;=MATCH(ZONE_SIS_VISEE,LISTE_ZONE_SISMIQUE,0),MATCH(REFERENCEMENT_FACADE[[#This Row],[Colonne catégorie visée]],LISTE_CATEGORIE_BATIMENT,0)&gt;=MATCH(CATEG_VISEE,LISTE_CATEGORIE_BATIMENT,0)),1,0)))</f>
        <v>1</v>
      </c>
      <c r="CR152" s="48">
        <f ca="1">IF(REFERENCEMENT_FACADE[[#This Row],[Eligibilité procédé]]&lt;&gt;0,COUNTIF(REFERENCEMENT_FACADE[Eligibilité procédé],"&lt;="&amp;REFERENCEMENT_FACADE[[#This Row],[Eligibilité procédé]])-COUNTIF(REFERENCEMENT_FACADE[Eligibilité procédé],"=0"),ROWS(REFERENCEMENT_FACADE[Ordre]))</f>
        <v>128</v>
      </c>
      <c r="CS152" s="48">
        <f ca="1">IF(COUNTIF((REFERENCEMENT_FACADE[[#This Row],[Validité]:[zone de simicité]]),"&lt;&gt;"&amp;"")=SUM(REFERENCEMENT_FACADE[[#This Row],[Validité]:[zone de simicité]]),ROW(REFERENCEMENT_FACADE[[#This Row],[zone de simicité]]),"")</f>
        <v>152</v>
      </c>
      <c r="CT152" s="48" t="str">
        <f>CONCATENATE(REFERENCEMENT_FACADE[[#This Row],[TYPE DE DOCUMENT DE REFERENCE]]," ",REFERENCEMENT_FACADE[[#This Row],[REF]]," du procédé ",REFERENCEMENT_FACADE[[#This Row],[NOM COMMERCIAL DU PROCEDE]]," : vise la pose sur : ",IF(MID(REFERENCEMENT_FACADE[[#This Row],[COB (NF DTU 31.2)]],1,3)="OUI","COB (NF DTU 31.2) ; ",""),IF(MID(REFERENCEMENT_FACADE[[#This Row],[CLT (Sous AT/DTA)]],1,3)="OUI","CLT (Sous AT/DTA)) ; ",""),IF(MID(REFERENCEMENT_FACADE[[#This Row],[FOB (NF DTU 31.4)]],1,3)="OUI","FOB (NF DTU 31.4) ; ",""),IF(MID(REFERENCEMENT_FACADE[[#This Row],[FOB (Sous AT/DTA/ATEx)]],1,3)="OUI","FOB (Sous AT/DTA/ATEx) ; ",""),"pour une hauteur max de ",REFERENCEMENT_FACADE[[#This Row],[LIMITATION DE HAUTEUR DE FACADE]],"m")</f>
        <v>Avis Technique 7/18-1747_V2 du procédé StoTherm Minéral COB : vise la pose sur : COB (NF DTU 31.2) ; CLT (Sous AT/DTA)) ; pour une hauteur max de 9m</v>
      </c>
    </row>
    <row r="153" spans="1:98" s="5" customFormat="1" ht="216" x14ac:dyDescent="0.3">
      <c r="A153" s="141">
        <v>43742</v>
      </c>
      <c r="B153" s="43" t="s">
        <v>114</v>
      </c>
      <c r="C153" s="125" t="s">
        <v>1572</v>
      </c>
      <c r="D153" s="79" t="s">
        <v>113</v>
      </c>
      <c r="E153" s="79" t="s">
        <v>113</v>
      </c>
      <c r="F153" s="43" t="s">
        <v>996</v>
      </c>
      <c r="G153" s="44" t="s">
        <v>1441</v>
      </c>
      <c r="H153" s="78" t="s">
        <v>27</v>
      </c>
      <c r="I153" s="110" t="s">
        <v>9</v>
      </c>
      <c r="J153" s="110" t="s">
        <v>10</v>
      </c>
      <c r="K153" s="39" t="s">
        <v>10</v>
      </c>
      <c r="L153" s="68" t="str">
        <f>IF(REFERENCEMENT_FACADE[[#This Row],[Charpente bois (NF DTU 31.1)]]="OUI","SO",IF(OR(REFERENCEMENT_FACADE[[#This Row],[FOB (Sous AT/DTA/ATEx)]]="OUI",REFERENCEMENT_FACADE[[#This Row],[FOB (NF DTU 31.4)]]="OUI"),"OUI","SO"))</f>
        <v>SO</v>
      </c>
      <c r="M153" s="109" t="s">
        <v>159</v>
      </c>
      <c r="N153" s="42" t="s">
        <v>9</v>
      </c>
      <c r="O153" s="43" t="s">
        <v>9</v>
      </c>
      <c r="P153" s="43" t="s">
        <v>10</v>
      </c>
      <c r="Q153" s="43" t="s">
        <v>10</v>
      </c>
      <c r="R153" s="43" t="s">
        <v>10</v>
      </c>
      <c r="S153" s="43" t="s">
        <v>10</v>
      </c>
      <c r="T153" s="43" t="s">
        <v>10</v>
      </c>
      <c r="U153" s="43" t="s">
        <v>10</v>
      </c>
      <c r="V153" s="43" t="s">
        <v>10</v>
      </c>
      <c r="W153" s="44" t="s">
        <v>10</v>
      </c>
      <c r="X153" s="45" t="s">
        <v>9</v>
      </c>
      <c r="Y153" s="43" t="s">
        <v>10</v>
      </c>
      <c r="Z153" s="43" t="s">
        <v>10</v>
      </c>
      <c r="AA153" s="43" t="s">
        <v>10</v>
      </c>
      <c r="AB153" s="43" t="s">
        <v>10</v>
      </c>
      <c r="AC153" s="43" t="s">
        <v>10</v>
      </c>
      <c r="AD153" s="43" t="s">
        <v>10</v>
      </c>
      <c r="AE153" s="43" t="s">
        <v>10</v>
      </c>
      <c r="AF153" s="43" t="s">
        <v>10</v>
      </c>
      <c r="AG153" s="44" t="s">
        <v>10</v>
      </c>
      <c r="AH153" s="163"/>
      <c r="AI153" s="164"/>
      <c r="AJ153" s="120" t="s">
        <v>1726</v>
      </c>
      <c r="AK153" s="120" t="s">
        <v>1726</v>
      </c>
      <c r="AL153" s="83"/>
      <c r="AM153" s="83"/>
      <c r="AN153" s="83"/>
      <c r="AO153" s="83"/>
      <c r="AP153" s="83"/>
      <c r="AQ153" s="83"/>
      <c r="AR153" s="83"/>
      <c r="AS153" s="83"/>
      <c r="AT153" s="120" t="s">
        <v>1726</v>
      </c>
      <c r="AU153" s="83"/>
      <c r="AV153" s="83"/>
      <c r="AW153" s="83"/>
      <c r="AX153" s="83"/>
      <c r="AY153" s="83"/>
      <c r="AZ153" s="83"/>
      <c r="BA153" s="83"/>
      <c r="BB153" s="83"/>
      <c r="BC153" s="83"/>
      <c r="BD153" s="84" t="s">
        <v>1408</v>
      </c>
      <c r="BE153" s="111">
        <v>4</v>
      </c>
      <c r="BF153" s="51">
        <v>2</v>
      </c>
      <c r="BG153" s="51">
        <v>1</v>
      </c>
      <c r="BH153" s="51">
        <v>1</v>
      </c>
      <c r="BI153" s="112"/>
      <c r="BJ153" s="40" t="s">
        <v>1394</v>
      </c>
      <c r="BK153" s="160" t="s">
        <v>932</v>
      </c>
      <c r="BL153" s="42">
        <v>0</v>
      </c>
      <c r="BM153" s="43" t="s">
        <v>990</v>
      </c>
      <c r="BN153" s="43" t="s">
        <v>12</v>
      </c>
      <c r="BO153" s="43" t="s">
        <v>1031</v>
      </c>
      <c r="BP153" s="81">
        <v>43396</v>
      </c>
      <c r="BQ153" s="81">
        <v>43605</v>
      </c>
      <c r="BR153" s="81">
        <v>45688</v>
      </c>
      <c r="BS153" s="123">
        <f ca="1">+(REFERENCEMENT_FACADE[[#This Row],[AVIS LIMITE AU / VALIDITE]]&gt;=TODAY())*1</f>
        <v>1</v>
      </c>
      <c r="BT153" s="43" t="s">
        <v>9</v>
      </c>
      <c r="BU153" s="43" t="str">
        <f ca="1">IF(REFERENCEMENT_FACADE[[#This Row],[ -&gt; AT/DTA : Sur liste verte C2p (OUI/NON)
-&gt; ATex (Avis favorable / Avis défavorable)
-&gt; Autre : SO]]&lt;&gt;"",IF(AND(OR(REFERENCEMENT_FACADE[[#This Row],[ -&gt; AT/DTA : Sur liste verte C2p (OUI/NON)
-&gt; ATex (Avis favorable / Avis défavorable)
-&gt; Autre : SO]]="OUI",REFERENCEMENT_FACADE[[#This Row],[ -&gt; AT/DTA : Sur liste verte C2p (OUI/NON)
-&gt; ATex (Avis favorable / Avis défavorable)
-&gt; Autre : SO]]="FAVORABLE",REFERENCEMENT_FACADE[[#This Row],[ -&gt; AT/DTA : Sur liste verte C2p (OUI/NON)
-&gt; ATex (Avis favorable / Avis défavorable)
-&gt; Autre : SO]]="SO
(DTU)",REFERENCEMENT_FACADE[[#This Row],[ -&gt; AT/DTA : Sur liste verte C2p (OUI/NON)
-&gt; ATex (Avis favorable / Avis défavorable)
-&gt; Autre : SO]]="SO 
(RECO -RAGE)",REFERENCEMENT_FACADE[[#This Row],[ -&gt; AT/DTA : Sur liste verte C2p (OUI/NON)
-&gt; ATex (Avis favorable / Avis défavorable)
-&gt; Autre : SO]]="OUI AVEC UN SUIVI DU RETOUR D'EXPERIENCE",
REFERENCEMENT_FACADE[[#This Row],[ -&gt; AT/DTA : Sur liste verte C2p (OUI/NON)
-&gt; ATex (Avis favorable / Avis défavorable)
-&gt; Autre : SO]]="SO 
(RP)"),REFERENCEMENT_FACADE[[#This Row],[VALIDITE]]=1),"TC",IF(REFERENCEMENT_FACADE[[#This Row],[VALIDITE]]=0,"TNC"&amp;CHAR(10)&amp;"(L'évaluation technique n'est plus valide)",IF(REFERENCEMENT_FACADE[[#This Row],[TYPE DE DOCUMENT DE REFERENCE]]="Appréciation Technique de Transition","TNC"&amp;CHAR(10)&amp;"(Les Appréciations Techniques de Transition ne sont pas reconnues en technique courante)",IF(REFERENCEMENT_FACADE[[#This Row],[ -&gt; AT/DTA : Sur liste verte C2p (OUI/NON)
-&gt; ATex (Avis favorable / Avis défavorable)
-&gt; Autre : SO]]="NON (EVALUATION RECENTE)","TNC"&amp;CHAR(10)&amp;"(Non sur liste verte de la C2p à date de référencement / EVALUATION RECENTE)","TNC"&amp;CHAR(10)&amp;"(N'est pas sur liste verte de la C2p à date du référencement)")))))</f>
        <v>TC</v>
      </c>
      <c r="BV153" s="44" t="s">
        <v>1094</v>
      </c>
      <c r="BW153" s="42"/>
      <c r="BX153" s="51"/>
      <c r="BY153" s="139"/>
      <c r="BZ153" s="57"/>
      <c r="CA153" s="134" t="s">
        <v>1064</v>
      </c>
      <c r="CB153" s="134"/>
      <c r="CC153" s="48" t="str">
        <f>IF(OR(REFERENCEMENT_FACADE[[#This Row],[TYPE DE DOCUMENT DE REFERENCE]]="Document Technique d'Application (DTA)",REFERENCEMENT_FACADE[[#This Row],[TYPE DE DOCUMENT DE REFERENCE]]="Avis Technique"),CONCATENATE("https://evaluation.cstb.fr/fr/avis-technique/detail/",SUBSTITUTE(REFERENCEMENT_FACADE[[#This Row],[REF]],"/","-"),"/"),IF(REFERENCEMENT_FACADE[[#This Row],[TYPE DE DOCUMENT DE REFERENCE]]=("Appréciation Technique d'Expérimentation (ATEx cas a)"),CONCATENATE("https://evaluation.cstb.fr/fr/appreciation-technique-expertise-atex/detail/",SUBSTITUTE(REFERENCEMENT_FACADE[[#This Row],[REF]],"_","-"),"/"),CONCATENATE("https://evaluation.cstb.fr/fr/appreciation-technique-transition-att/download/att-",SUBSTITUTE(SUBSTITUTE(REFERENCEMENT_FACADE[[#This Row],[REF]],"/","-"),"_","-"),"/")))</f>
        <v>https://evaluation.cstb.fr/fr/avis-technique/detail/7-18-1745_V1/</v>
      </c>
      <c r="CD153" s="48" t="s">
        <v>1031</v>
      </c>
      <c r="CE153" s="48" t="str">
        <f>CONCATENATE(IF(REFERENCEMENT_FACADE[[#This Row],[Ancienne version]]=""," ",CONCATENATE(IF(OR(REFERENCEMENT_FACADE[[#This Row],[TYPE DE DOCUMENT DE REFERENCE]]="Avis Technique",REFERENCEMENT_FACADE[[#This Row],[TYPE DE DOCUMENT DE REFERENCE]]="ATEx"),"L'","Le "),REFERENCEMENT_FACADE[[#This Row],[TYPE DE DOCUMENT DE REFERENCE]]," n°",REFERENCEMENT_FACADE[[#This Row],[REF]]," annule et remplace ",IF(OR(REFERENCEMENT_FACADE[[#This Row],[TYPE DE DOCUMENT DE REFERENCE]]="Avis Technique",REFERENCEMENT_FACADE[[#This Row],[TYPE DE DOCUMENT DE REFERENCE]]="ATEx"),"l' ","le "),REFERENCEMENT_FACADE[[#This Row],[TYPE DE DOCUMENT DE REFERENCE]]," n° ",REFERENCEMENT_FACADE[[#This Row],[Ancienne version]])),
IF(AND(REFERENCEMENT_FACADE[[#This Row],[Ancienne version]]&lt;&gt;"",REFERENCEMENT_FACADE[[#This Row],[ -&gt; AT/DTA : Sur liste verte C2p (OUI/NON)
-&gt; ATex (Avis favorable / Avis défavorable)
-&gt; Autre : SO]]="OUI"),CHAR(10),""),
IF(REFERENCEMENT_FACADE[[#This Row],[ -&gt; AT/DTA : Sur liste verte C2p (OUI/NON)
-&gt; ATex (Avis favorable / Avis défavorable)
-&gt; Autre : SO]]="OUI","Sur liste verte de la C2p à la date du référencement",""))</f>
        <v>L'Avis Technique n°7/18-1745_V1 annule et remplace l' Avis Technique n° 7/18-1745_V1
Sur liste verte de la C2p à la date du référencement</v>
      </c>
      <c r="CF153" s="48" t="str">
        <f>IF((SUPP_VISE=LISTES!$Q$2),REFERENCEMENT_FACADE[[#This Row],[Charpente bois (NF DTU 31.1)]],
IF((SUPP_VISE=LISTES!$Q$3),REFERENCEMENT_FACADE[[#This Row],[COB (NF DTU 31.2)]],
IF((SUPP_VISE=LISTES!$Q$4),REFERENCEMENT_FACADE[[#This Row],[FOB (NF DTU 31.4)]],
IF((SUPP_VISE=LISTES!$Q$5),REFERENCEMENT_FACADE[[#This Row],[FOB (Sous AT/DTA/ATEx)]],
IF((SUPP_VISE=LISTES!$Q$6),REFERENCEMENT_FACADE[[#This Row],[FOB (NF DTU 31.4 et/ou Sous AT/DTA/Atex)]],
IF((SUPP_VISE=LISTES!$Q$7),REFERENCEMENT_FACADE[[#This Row],[CLT (Sous AT/DTA)]],"ERREUR"))))))</f>
        <v>ERREUR</v>
      </c>
      <c r="CG153" s="48" t="str">
        <f>IF((HAUT_VISEE&lt;=6),IF(OR(MID(SITUA_VISEE,1,1)="a",MID(SITUA_VISEE,1,1)="b",MID(SITUA_VISEE,1,1)="c"),REFERENCEMENT_FACADE[[#This Row],[≤ 6 m (situation a à c)]],REFERENCEMENT_FACADE[[#This Row],[≤ 6 m (situation d)]]),
IF(AND(6&lt;HAUT_VISEE,HAUT_VISEE&lt;=9),IF(OR(MID(SITUA_VISEE,1,1)="a",MID(SITUA_VISEE,1,1)="b",MID(SITUA_VISEE,1,1)="c"),REFERENCEMENT_FACADE[[#This Row],[≤ 9 m (situation a à c)]],REFERENCEMENT_FACADE[[#This Row],[≤ 9 m (situation d)]]),
IF(AND(9&lt;HAUT_VISEE,HAUT_VISEE&lt;=10),IF(OR(MID(SITUA_VISEE,1,1)="a",MID(SITUA_VISEE,1,1)="b",MID(SITUA_VISEE,1,1)="c"),REFERENCEMENT_FACADE[[#This Row],[≤ 10 m (situation a à c)]],REFERENCEMENT_FACADE[[#This Row],[≤ 10 m (situation d)]]),
IF(AND(10&lt;HAUT_VISEE,HAUT_VISEE&lt;=18),IF(OR(MID(SITUA_VISEE,1,1)="a",MID(SITUA_VISEE,1,1)="b",MID(SITUA_VISEE,1,1)="c"),REFERENCEMENT_FACADE[[#This Row],[≤ 15 m (situation a à c)]],REFERENCEMENT_FACADE[[#This Row],[≤ 15 m (situation d)]]),
IF(AND(10&lt;HAUT_VISEE,HAUT_VISEE&lt;=18),IF(OR(MID(SITUA_VISEE,1,1)="a",MID(SITUA_VISEE,1,1)="b",MID(SITUA_VISEE,1,1)="c"),REFERENCEMENT_FACADE[[#This Row],[≤ 18 m (situation a à c)]],REFERENCEMENT_FACADE[[#This Row],[≤ 18 m (situation d)]]),
IF(AND(18&lt;HAUT_VISEE,HAUT_VISEE&lt;=28),IF(OR(MID(SITUA_VISEE,1,1)="a",MID(SITUA_VISEE,1,1)="b",MID(SITUA_VISEE,1,1)="c"),REFERENCEMENT_FACADE[[#This Row],[≤ 28 m (situation a à c)]],REFERENCEMENT_FACADE[[#This Row],[≤ 28 m (situation d)]]),
IF(AND(28&lt;HAUT_VISEE,HAUT_VISEE&lt;=34),IF(OR(MID(SITUA_VISEE,1,1)="a",MID(SITUA_VISEE,1,1)="b",MID(SITUA_VISEE,1,1)="c"),REFERENCEMENT_FACADE[[#This Row],[≤ 34 m (situation a à c)]],REFERENCEMENT_FACADE[[#This Row],[≤ 34 m (situation d)]]),
IF(AND(34&lt;HAUT_VISEE,HAUT_VISEE&lt;=36),IF(OR(MID(SITUA_VISEE,1,1)="a",MID(SITUA_VISEE,1,1)="b",MID(SITUA_VISEE,1,1)="c"),REFERENCEMENT_FACADE[[#This Row],[≤ 36 m (situation a à c)]],REFERENCEMENT_FACADE[[#This Row],[≤ 36 m (situation d)]]),
IF(AND(36&lt;HAUT_VISEE,HAUT_VISEE&lt;=40),IF(OR(MID(SITUA_VISEE,1,1)="a",MID(SITUA_VISEE,1,1)="b",MID(SITUA_VISEE,1,1)="c"),REFERENCEMENT_FACADE[[#This Row],[≤ 40 m (situation a à c)]],REFERENCEMENT_FACADE[[#This Row],[≤ 40 m (situation d)]]),
IF(AND(40&lt;HAUT_VISEE,HAUT_VISEE&lt;=50),IF(OR(MID(SITUA_VISEE,1,1)="a",MID(SITUA_VISEE,1,1)="b",MID(SITUA_VISEE,1,1)="c"),REFERENCEMENT_FACADE[[#This Row],[≤ 50 m (situation a à c)]],REFERENCEMENT_FACADE[[#This Row],[≤ 50 m (situation d)]]),"ERREUR"))))))))))</f>
        <v>OUI</v>
      </c>
      <c r="CH153" s="48">
        <f>IF(MID(SITUA_VISEE,1,1)="d",
IF(MID(REFERENCEMENT_FACADE[[#This Row],[≤ 50 m (situation d)]],1,3)="OUI",50,IF(MID(REFERENCEMENT_FACADE[[#This Row],[≤ 40 m (situation d)]],1,3)="OUI",40,IF(MID(REFERENCEMENT_FACADE[[#This Row],[≤ 36 m (situation d)]],1,3)="OUI",36,IF(MID(REFERENCEMENT_FACADE[[#This Row],[≤ 34 m (situation d)]],1,3)="OUI",34,IF(MID(REFERENCEMENT_FACADE[[#This Row],[≤ 28 m (situation d)]],1,3)="OUI",28,IF(MID(REFERENCEMENT_FACADE[[#This Row],[≤ 18 m (situation d)]],1,3)="OUI",18,IF(MID(REFERENCEMENT_FACADE[[#This Row],[≤ 15 m (situation d)]],1,3)="OUI",15,IF(MID(REFERENCEMENT_FACADE[[#This Row],[≤ 10 m (situation d)]],1,3)="OUI",10,IF(MID(REFERENCEMENT_FACADE[[#This Row],[≤ 9 m (situation d)]],1,3)="OUI",9,IF(MID(REFERENCEMENT_FACADE[[#This Row],[≤ 6 m (situation d)]],1,3)="OUI",6,"")))))))))),
IF(MID(REFERENCEMENT_FACADE[[#This Row],[≤ 50 m (situation a à c)]],1,3)="OUI",50,IF(MID(REFERENCEMENT_FACADE[[#This Row],[≤ 40 m (situation a à c)]],1,3)="OUI",40,IF(MID(REFERENCEMENT_FACADE[[#This Row],[≤ 36 m (situation a à c)]],1,3)="OUI",36,IF(MID(REFERENCEMENT_FACADE[[#This Row],[≤ 34 m (situation a à c)]],1,3)="OUI",34,IF(MID(REFERENCEMENT_FACADE[[#This Row],[≤ 28 m (situation a à c)]],1,3)="OUI",28,IF(MID(REFERENCEMENT_FACADE[[#This Row],[≤ 18 m (situation a à c)]],1,3)="OUI",18,IF(MID(REFERENCEMENT_FACADE[[#This Row],[≤ 15 m (situation a à c)]],1,3)="OUI",15,IF(MID(REFERENCEMENT_FACADE[[#This Row],[≤ 10 m (situation a à c)]],1,3)="OUI",10,IF(MID(REFERENCEMENT_FACADE[[#This Row],[≤ 9 m (situation a à c)]],1,3)="OUI",9,IF(MID(REFERENCEMENT_FACADE[[#This Row],[≤ 6 m (situation a à c)]],1,3)="OUI",6,"")))))))))))</f>
        <v>9</v>
      </c>
      <c r="CI153" s="48" t="str">
        <f>IF(RECH_CATEGORIE=TRUE,IF((CATEG_VISEE=LISTES!$O$2),REFERENCEMENT_FACADE[[#This Row],[I]],
IF((CATEG_VISEE=LISTES!$O$3),REFERENCEMENT_FACADE[[#This Row],[II]],
IF((CATEG_VISEE=LISTES!$O$4),REFERENCEMENT_FACADE[[#This Row],[III]],
IF((CATEG_VISEE=LISTES!$O$5),REFERENCEMENT_FACADE[[#This Row],[IV]],"ERREUR")))),
REFERENCEMENT_FACADE[[#This Row],[I]]&amp;CHAR(10)&amp;REFERENCEMENT_FACADE[[#This Row],[II]]&amp;CHAR(10)&amp;REFERENCEMENT_FACADE[[#This Row],[III]]&amp;CHAR(10)&amp;REFERENCEMENT_FACADE[[#This Row],[IV]])</f>
        <v>4
2
1
1</v>
      </c>
      <c r="CJ153" s="48" t="str">
        <f>IF(RECH_CATEGORIE=TRUE,IF(OR(REFERENCEMENT_FACADE[[#This Row],[I]]="NC",REFERENCEMENT_FACADE[[#This Row],[II]]="NC",REFERENCEMENT_FACADE[[#This Row],[III]]="NC",REFERENCEMENT_FACADE[[#This Row],[IV]]="NC"),"ERREUR",IF(MID(ZONE_SIS_VISEE,1,1)&lt;=MID(REFERENCEMENT_FACADE[[#This Row],[IV]],1,1),REFERENCEMENT_FACADE[[#Headers],[IV]],IF(MID(ZONE_SIS_VISEE,1,1)&lt;=MID(REFERENCEMENT_FACADE[[#This Row],[III]],1,1),REFERENCEMENT_FACADE[[#Headers],[III]],IF(MID(ZONE_SIS_VISEE,1,1)&lt;=MID(REFERENCEMENT_FACADE[[#This Row],[II]],1,1),REFERENCEMENT_FACADE[[#Headers],[II]],IF(MID(ZONE_SIS_VISEE,1,1)&lt;=MID(REFERENCEMENT_FACADE[[#This Row],[I]],1,1),REFERENCEMENT_FACADE[[#Headers],[I]],""))))),
REFERENCEMENT_FACADE[[#Headers],[I]]&amp;CHAR(10)&amp;REFERENCEMENT_FACADE[[#Headers],[II]]&amp;CHAR(10)&amp;REFERENCEMENT_FACADE[[#Headers],[III]]&amp;CHAR(10)&amp;REFERENCEMENT_FACADE[[#Headers],[IV]])</f>
        <v>I
II
III
IV</v>
      </c>
      <c r="CK153" s="48" t="str">
        <f>CONCATENATE(IF(MID(REFERENCEMENT_FACADE[[#This Row],[Charpente bois (NF DTU 31.1)]],1,3)="oui",LISTES!$Q$2,""),IF(AND(MID(REFERENCEMENT_FACADE[[#This Row],[COB (NF DTU 31.2)]],1,3)="oui",MID(REFERENCEMENT_FACADE[[#This Row],[Charpente bois (NF DTU 31.1)]],1,3)="oui")," / ",""),IF(MID(REFERENCEMENT_FACADE[[#This Row],[COB (NF DTU 31.2)]],1,3)="oui",LISTES!$Q$3,""),IF(OR(AND(MID(REFERENCEMENT_FACADE[[#This Row],[COB (NF DTU 31.2)]],1,3)="oui",MID(REFERENCEMENT_FACADE[[#This Row],[FOB (NF DTU 31.4)]],1,3)="oui"),AND(MID(REFERENCEMENT_FACADE[[#This Row],[COB (NF DTU 31.2)]],1,3)="oui",MID(REFERENCEMENT_FACADE[[#This Row],[CLT (Sous AT/DTA)]],1,3)="oui"))," / ",""),IF(MID(REFERENCEMENT_FACADE[[#This Row],[FOB (NF DTU 31.4)]],1,3)="oui",LISTES!$Q$4,""),IF(AND(MID(REFERENCEMENT_FACADE[[#This Row],[CLT (Sous AT/DTA)]],1,3)="oui",MID(REFERENCEMENT_FACADE[[#This Row],[FOB (NF DTU 31.4)]],1,3)="oui")," / ",""),IF(MID(REFERENCEMENT_FACADE[[#This Row],[CLT (Sous AT/DTA)]],1,3)="oui",LISTES!$Q$7,IF(MID(REFERENCEMENT_FACADE[[#This Row],[FOB (Sous AT/DTA/ATEx)]],1,3)="oui",LISTES!$Q$5,"")))</f>
        <v>COB (NF DTU 31.2) / CLT (Sous AT/DTA)</v>
      </c>
      <c r="CL153" s="48" t="str">
        <f>IF(AND(RECH_HAUTEUR=TRUE,HAUT_VISEE&lt;&gt;"",SITUA_VISEE&lt;&gt;""),IF(MID(SITUA_VISEE,1,1)="d",
IF(MID(REFERENCEMENT_FACADE[[#This Row],[≤ 50 m (situation d)]],1,3)="OUI","≤ 50 m",IF(MID(REFERENCEMENT_FACADE[[#This Row],[≤ 40 m (situation d)]],1,3)="OUI","≤ 40 m",IF(MID(REFERENCEMENT_FACADE[[#This Row],[≤ 36 m (situation d)]],1,3)="OUI","≤ 36 m",IF(MID(REFERENCEMENT_FACADE[[#This Row],[≤ 34 m (situation d)]],1,3)="OUI","≤ 34 m",IF(MID(REFERENCEMENT_FACADE[[#This Row],[≤ 28 m (situation d)]],1,3)="OUI","≤ 28 m",IF(MID(REFERENCEMENT_FACADE[[#This Row],[≤ 18 m (situation d)]],1,3)="OUI","≤ 18 m",IF(MID(REFERENCEMENT_FACADE[[#This Row],[≤ 15 m (situation d)]],1,3)="OUI","≤ 15 m",IF(MID(REFERENCEMENT_FACADE[[#This Row],[≤ 10 m (situation d)]],1,3)="OUI","≤ 10 m",IF(MID(REFERENCEMENT_FACADE[[#This Row],[≤ 9 m (situation d)]],1,3)="OUI","≤ 9 m",IF(MID(REFERENCEMENT_FACADE[[#This Row],[≤ 6 m (situation d)]],1,3)="OUI","≤ 6 m","")))))))))),
IF(MID(REFERENCEMENT_FACADE[[#This Row],[≤ 50 m (situation a à c)]],1,3)="OUI","≤ 50 m",IF(MID(REFERENCEMENT_FACADE[[#This Row],[≤ 40 m (situation a à c)]],1,3)="OUI","≤ 40 m",IF(MID(REFERENCEMENT_FACADE[[#This Row],[≤ 36 m (situation a à c)]],1,3)="OUI","≤ 36 m",IF(MID(REFERENCEMENT_FACADE[[#This Row],[≤ 34 m (situation a à c)]],1,3)="OUI","≤ 34 m",IF(MID(REFERENCEMENT_FACADE[[#This Row],[≤ 28 m (situation a à c)]],1,3)="OUI","≤ 28 m",IF(MID(REFERENCEMENT_FACADE[[#This Row],[≤ 18 m (situation a à c)]],1,3)="OUI","≤ 18 m",IF(MID(REFERENCEMENT_FACADE[[#This Row],[≤ 15 m (situation a à c)]],1,3)="OUI","≤ 15 m",IF(MID(REFERENCEMENT_FACADE[[#This Row],[≤ 10 m (situation a à c)]],1,3)="OUI","≤ 10 m",IF(MID(REFERENCEMENT_FACADE[[#This Row],[≤ 9 m (situation a à c)]],1,3)="OUI","≤ 9 m",IF(MID(REFERENCEMENT_FACADE[[#This Row],[≤ 6 m (situation a à c)]],1,3)="OUI","≤ 6 m",""))))))))))),
CONCATENATE(IF(MID(REFERENCEMENT_FACADE[[#This Row],[≤ 50 m (situation a à c)]],1,3)="OUI","(Situation a à c) h≤ 50 m"&amp;CHAR(10),IF(MID(REFERENCEMENT_FACADE[[#This Row],[≤ 40 m (situation a à c)]],1,3)="OUI","(Situation a à c) h≤ 40 m"&amp;CHAR(10),IF(MID(REFERENCEMENT_FACADE[[#This Row],[≤ 36 m (situation a à c)]],1,3)="OUI","(Situation a à c) h≤ 36 m"&amp;CHAR(10),IF(MID(REFERENCEMENT_FACADE[[#This Row],[≤ 34 m (situation a à c)]],1,3)="OUI","(Situation a à c) h≤ 34 m"&amp;CHAR(10),IF(MID(REFERENCEMENT_FACADE[[#This Row],[≤ 28 m (situation a à c)]],1,3)="OUI","(Situation a à c) h≤ 28 m"&amp;CHAR(10),IF(MID(REFERENCEMENT_FACADE[[#This Row],[≤ 18 m (situation a à c)]],1,3)="OUI","(Situation a à c) h≤ 18 m"&amp;CHAR(10),IF(MID(REFERENCEMENT_FACADE[[#This Row],[≤ 15 m (situation a à c)]],1,3)="OUI","(Situation a à c) h≤ 15 m"&amp;CHAR(10),IF(MID(REFERENCEMENT_FACADE[[#This Row],[≤ 10 m (situation a à c)]],1,3)="OUI","(Situation a à c) h≤ 10 m"&amp;CHAR(10),IF(MID(REFERENCEMENT_FACADE[[#This Row],[≤ 9 m (situation a à c)]],1,3)="OUI","(Situation a à c) h≤ 9 m"&amp;CHAR(10),IF(MID(REFERENCEMENT_FACADE[[#This Row],[≤ 6 m (situation a à c)]],1,3)="OUI","(Situation a à c) h≤ 6 m"&amp;CHAR(10),"")))))))))),IF(MID(REFERENCEMENT_FACADE[[#This Row],[≤ 50 m (situation d)]],1,3)="OUI","(Situation d) h≤ 50 m",IF(MID(REFERENCEMENT_FACADE[[#This Row],[≤ 40 m (situation d)]],1,3)="OUI","(Situation d) h≤ 40 m",IF(MID(REFERENCEMENT_FACADE[[#This Row],[≤ 36 m (situation d)]],1,3)="OUI","(Situation d) h≤ 36 m",IF(MID(REFERENCEMENT_FACADE[[#This Row],[≤ 34 m (situation d)]],1,3)="OUI","(Situation d) h≤ 34 m",IF(MID(REFERENCEMENT_FACADE[[#This Row],[≤ 28 m (situation d)]],1,3)="OUI","(Situation d) h≤ 28 m",IF(MID(REFERENCEMENT_FACADE[[#This Row],[≤ 18 m (situation d)]],1,3)="OUI","(Situation d) h≤ 18 m",IF(MID(REFERENCEMENT_FACADE[[#This Row],[≤ 15 m (situation d)]],1,3)="OUI","(Situation d) h≤ 15 m",IF(MID(REFERENCEMENT_FACADE[[#This Row],[≤ 10 m (situation d)]],1,3)="OUI","(Situation d) h≤ 10 m",IF(MID(REFERENCEMENT_FACADE[[#This Row],[≤ 9 m (situation d)]],1,3)="OUI","(Situation d) h≤ 9 m",IF(MID(REFERENCEMENT_FACADE[[#This Row],[≤ 6 m (situation d)]],1,3)="OUI","(Situation d) h≤ 6 m",""))))))))))))</f>
        <v>(Situation a à c) h≤ 9 m
(Situation d) h≤ 6 m</v>
      </c>
      <c r="CM153" s="48" t="str">
        <f>IF(OR(RECH_HAUTEUR=FALSE,HAUT_VISEE="",SITUA_VISEE=""),REFERENCEMENT_FACADE[[#This Row],[Cas où rien n''est sélectionné en hauteur]],
IF((HAUT_VISEE&lt;=6),IF(OR(MID(SITUA_VISEE,1,1)="a",MID(SITUA_VISEE,1,1)="b",MID(SITUA_VISEE,1,1)="c"),REFERENCEMENT_FACADE[[#This Row],[≤ 6 m (a à c)]],REFERENCEMENT_FACADE[[#This Row],[≤ 6 m (d)]]),
IF(AND(6&lt;HAUT_VISEE,HAUT_VISEE&lt;=9),IF(OR(MID(SITUA_VISEE,1,1)="a",MID(SITUA_VISEE,1,1)="b",MID(SITUA_VISEE,1,1)="c"),REFERENCEMENT_FACADE[[#This Row],[≤ 9 m (a à c)]],REFERENCEMENT_FACADE[[#This Row],[≤ 9 m (d)]]),
IF(AND(9&lt;HAUT_VISEE,HAUT_VISEE&lt;=10),IF(OR(MID(SITUA_VISEE,1,1)="a",MID(SITUA_VISEE,1,1)="b",MID(SITUA_VISEE,1,1)="c"),REFERENCEMENT_FACADE[[#This Row],[≤ 10 m (a à c)]],REFERENCEMENT_FACADE[[#This Row],[≤ 10 m (d)]]),
IF(AND(10&lt;HAUT_VISEE,HAUT_VISEE&lt;=18),IF(OR(MID(SITUA_VISEE,1,1)="a",MID(SITUA_VISEE,1,1)="b",MID(SITUA_VISEE,1,1)="c"),REFERENCEMENT_FACADE[[#This Row],[≤ 18 m (a à c)]],REFERENCEMENT_FACADE[[#This Row],[≤ 18 m (d)]]),
IF(AND(18&lt;HAUT_VISEE,HAUT_VISEE&lt;=28),IF(OR(MID(SITUA_VISEE,1,1)="a",MID(SITUA_VISEE,1,1)="b",MID(SITUA_VISEE,1,1)="c"),REFERENCEMENT_FACADE[[#This Row],[≤ 28 m (a à c)]],REFERENCEMENT_FACADE[[#This Row],[≤ 28 m (d)]]),
IF(AND(28&lt;HAUT_VISEE,HAUT_VISEE&lt;=34),IF(OR(MID(SITUA_VISEE,1,1)="a",MID(SITUA_VISEE,1,1)="b",MID(SITUA_VISEE,1,1)="c"),REFERENCEMENT_FACADE[[#This Row],[≤ 34 m (a à c)]],REFERENCEMENT_FACADE[[#This Row],[≤ 34 m (d)]]),
IF(AND(34&lt;HAUT_VISEE,HAUT_VISEE&lt;=36),IF(OR(MID(SITUA_VISEE,1,1)="a",MID(SITUA_VISEE,1,1)="b",MID(SITUA_VISEE,1,1)="c"),REFERENCEMENT_FACADE[[#This Row],[≤ 36 m (a à c)]],REFERENCEMENT_FACADE[[#This Row],[≤ 36 m (d)]]),
IF(AND(36&lt;HAUT_VISEE,HAUT_VISEE&lt;=40),IF(OR(MID(SITUA_VISEE,1,1)="a",MID(SITUA_VISEE,1,1)="b",MID(SITUA_VISEE,1,1)="c"),REFERENCEMENT_FACADE[[#This Row],[≤ 40 m (a à c)]],REFERENCEMENT_FACADE[[#This Row],[≤ 40 m (d)]]),
IF(AND(40&lt;HAUT_VISEE,HAUT_VISEE&lt;=50),IF(OR(MID(SITUA_VISEE,1,1)="a",MID(SITUA_VISEE,1,1)="b",MID(SITUA_VISEE,1,1)="c"),REFERENCEMENT_FACADE[[#This Row],[≤ 50 m (a à c)]],REFERENCEMENT_FACADE[[#This Row],[≤ 50 m (d)]])))))))))))</f>
        <v>Nb : Le critère de recherche par hauteur n'étant pas coché ou les données (hauteur ou situation) n'étant pas saisies, l'utilisateur est alerté qu'il peut exister des limites de hauteurs et des dispositions particulières données dans le référentiel technique du procédé qui ne sont pas affichées. 
Le logiciel peut les faire apparaitre, pour ce faire : 
 - la case de recherche en fonction de la hauteur doit être cochée ;
 - les données de hauteur ET de situation du bâtiment doivent être saisies.</v>
      </c>
      <c r="CN153" s="117">
        <f ca="1">REFERENCEMENT_FACADE[[#This Row],[VALIDITE]]</f>
        <v>1</v>
      </c>
      <c r="CO153" s="48">
        <f>IF(RECH_SUPPORT=TRUE,IF(MID(REFERENCEMENT_FACADE[[#This Row],[Colonne support visé]],1,3)="OUI",1,IF(OR(MID(REFERENCEMENT_FACADE[[#This Row],[Colonne support visé]],1,3)="non",MID(REFERENCEMENT_FACADE[[#This Row],[Colonne support visé]],1,2)="SO"),0,0)),1)</f>
        <v>1</v>
      </c>
      <c r="CP153" s="48">
        <f>IF(RECH_HAUTEUR=FALSE,1,IF(AND(MID(REFERENCEMENT_FACADE[[#This Row],[Colonne situation visé]],1,3)="oui",HAUT_VISEE&lt;=REFERENCEMENT_FACADE[[#This Row],[LIMITATION DE HAUTEUR DE FACADE]],HAUT_VISEE&lt;&gt;"",SITUA_VISEE&lt;&gt;""),1,IF(MID(REFERENCEMENT_FACADE[[#This Row],[Colonne situation visé]],1,3)="non",0,"ERREUR")))</f>
        <v>1</v>
      </c>
      <c r="CQ153" s="48">
        <f>IF(RECH_CATEGORIE=FALSE,1,IF(REFERENCEMENT_FACADE[[#This Row],[Colonne catégorie visée]]="ERREUR",0,IF(AND(RECH_CATEGORIE=TRUE,MATCH(VALUE(LEFT(REFERENCEMENT_FACADE[[#This Row],[Colonne zone visée]],1)),LISTE_ZONE_SISMIQUE,0)&gt;=MATCH(ZONE_SIS_VISEE,LISTE_ZONE_SISMIQUE,0),MATCH(REFERENCEMENT_FACADE[[#This Row],[Colonne catégorie visée]],LISTE_CATEGORIE_BATIMENT,0)&gt;=MATCH(CATEG_VISEE,LISTE_CATEGORIE_BATIMENT,0)),1,0)))</f>
        <v>1</v>
      </c>
      <c r="CR153" s="48">
        <f ca="1">IF(REFERENCEMENT_FACADE[[#This Row],[Eligibilité procédé]]&lt;&gt;0,COUNTIF(REFERENCEMENT_FACADE[Eligibilité procédé],"&lt;="&amp;REFERENCEMENT_FACADE[[#This Row],[Eligibilité procédé]])-COUNTIF(REFERENCEMENT_FACADE[Eligibilité procédé],"=0"),ROWS(REFERENCEMENT_FACADE[Ordre]))</f>
        <v>129</v>
      </c>
      <c r="CS153" s="48">
        <f ca="1">IF(COUNTIF((REFERENCEMENT_FACADE[[#This Row],[Validité]:[zone de simicité]]),"&lt;&gt;"&amp;"")=SUM(REFERENCEMENT_FACADE[[#This Row],[Validité]:[zone de simicité]]),ROW(REFERENCEMENT_FACADE[[#This Row],[zone de simicité]]),"")</f>
        <v>153</v>
      </c>
      <c r="CT153" s="48" t="str">
        <f>CONCATENATE(REFERENCEMENT_FACADE[[#This Row],[TYPE DE DOCUMENT DE REFERENCE]]," ",REFERENCEMENT_FACADE[[#This Row],[REF]]," du procédé ",REFERENCEMENT_FACADE[[#This Row],[NOM COMMERCIAL DU PROCEDE]]," : vise la pose sur : ",IF(MID(REFERENCEMENT_FACADE[[#This Row],[COB (NF DTU 31.2)]],1,3)="OUI","COB (NF DTU 31.2) ; ",""),IF(MID(REFERENCEMENT_FACADE[[#This Row],[CLT (Sous AT/DTA)]],1,3)="OUI","CLT (Sous AT/DTA)) ; ",""),IF(MID(REFERENCEMENT_FACADE[[#This Row],[FOB (NF DTU 31.4)]],1,3)="OUI","FOB (NF DTU 31.4) ; ",""),IF(MID(REFERENCEMENT_FACADE[[#This Row],[FOB (Sous AT/DTA/ATEx)]],1,3)="OUI","FOB (Sous AT/DTA/ATEx) ; ",""),"pour une hauteur max de ",REFERENCEMENT_FACADE[[#This Row],[LIMITATION DE HAUTEUR DE FACADE]],"m")</f>
        <v>Avis Technique 7/18-1745_V1 du procédé Pariso MOB LR - M : vise la pose sur : COB (NF DTU 31.2) ; CLT (Sous AT/DTA)) ; pour une hauteur max de 9m</v>
      </c>
    </row>
    <row r="154" spans="1:98" s="5" customFormat="1" ht="216" x14ac:dyDescent="0.3">
      <c r="A154" s="141">
        <v>43742</v>
      </c>
      <c r="B154" s="43" t="s">
        <v>114</v>
      </c>
      <c r="C154" s="125" t="s">
        <v>1572</v>
      </c>
      <c r="D154" s="79" t="s">
        <v>113</v>
      </c>
      <c r="E154" s="79" t="s">
        <v>113</v>
      </c>
      <c r="F154" s="43" t="s">
        <v>996</v>
      </c>
      <c r="G154" s="44" t="s">
        <v>1441</v>
      </c>
      <c r="H154" s="78" t="s">
        <v>27</v>
      </c>
      <c r="I154" s="79" t="s">
        <v>9</v>
      </c>
      <c r="J154" s="110" t="s">
        <v>10</v>
      </c>
      <c r="K154" s="39" t="s">
        <v>10</v>
      </c>
      <c r="L154" s="68" t="str">
        <f>IF(REFERENCEMENT_FACADE[[#This Row],[Charpente bois (NF DTU 31.1)]]="OUI","SO",IF(OR(REFERENCEMENT_FACADE[[#This Row],[FOB (Sous AT/DTA/ATEx)]]="OUI",REFERENCEMENT_FACADE[[#This Row],[FOB (NF DTU 31.4)]]="OUI"),"OUI","SO"))</f>
        <v>SO</v>
      </c>
      <c r="M154" s="109" t="s">
        <v>159</v>
      </c>
      <c r="N154" s="42" t="s">
        <v>9</v>
      </c>
      <c r="O154" s="43" t="s">
        <v>9</v>
      </c>
      <c r="P154" s="43" t="s">
        <v>10</v>
      </c>
      <c r="Q154" s="43" t="s">
        <v>10</v>
      </c>
      <c r="R154" s="43" t="s">
        <v>10</v>
      </c>
      <c r="S154" s="43" t="s">
        <v>10</v>
      </c>
      <c r="T154" s="43" t="s">
        <v>10</v>
      </c>
      <c r="U154" s="43" t="s">
        <v>10</v>
      </c>
      <c r="V154" s="43" t="s">
        <v>10</v>
      </c>
      <c r="W154" s="44" t="s">
        <v>10</v>
      </c>
      <c r="X154" s="45" t="s">
        <v>9</v>
      </c>
      <c r="Y154" s="43" t="s">
        <v>10</v>
      </c>
      <c r="Z154" s="43" t="s">
        <v>10</v>
      </c>
      <c r="AA154" s="43" t="s">
        <v>10</v>
      </c>
      <c r="AB154" s="43" t="s">
        <v>10</v>
      </c>
      <c r="AC154" s="43" t="s">
        <v>10</v>
      </c>
      <c r="AD154" s="43" t="s">
        <v>10</v>
      </c>
      <c r="AE154" s="43" t="s">
        <v>10</v>
      </c>
      <c r="AF154" s="43" t="s">
        <v>10</v>
      </c>
      <c r="AG154" s="44" t="s">
        <v>10</v>
      </c>
      <c r="AH154" s="163"/>
      <c r="AI154" s="164"/>
      <c r="AJ154" s="120" t="s">
        <v>1726</v>
      </c>
      <c r="AK154" s="120" t="s">
        <v>1726</v>
      </c>
      <c r="AL154" s="83"/>
      <c r="AM154" s="83"/>
      <c r="AN154" s="83"/>
      <c r="AO154" s="83"/>
      <c r="AP154" s="83"/>
      <c r="AQ154" s="83"/>
      <c r="AR154" s="83"/>
      <c r="AS154" s="83"/>
      <c r="AT154" s="120" t="s">
        <v>1726</v>
      </c>
      <c r="AU154" s="83"/>
      <c r="AV154" s="83"/>
      <c r="AW154" s="83"/>
      <c r="AX154" s="83"/>
      <c r="AY154" s="83"/>
      <c r="AZ154" s="83"/>
      <c r="BA154" s="83"/>
      <c r="BB154" s="83"/>
      <c r="BC154" s="83"/>
      <c r="BD154" s="84" t="s">
        <v>1408</v>
      </c>
      <c r="BE154" s="111">
        <v>4</v>
      </c>
      <c r="BF154" s="51">
        <v>2</v>
      </c>
      <c r="BG154" s="51">
        <v>1</v>
      </c>
      <c r="BH154" s="51">
        <v>1</v>
      </c>
      <c r="BI154" s="112"/>
      <c r="BJ154" s="40" t="s">
        <v>1394</v>
      </c>
      <c r="BK154" s="160" t="s">
        <v>932</v>
      </c>
      <c r="BL154" s="42">
        <v>0</v>
      </c>
      <c r="BM154" s="43" t="s">
        <v>990</v>
      </c>
      <c r="BN154" s="43" t="s">
        <v>12</v>
      </c>
      <c r="BO154" s="43" t="s">
        <v>1694</v>
      </c>
      <c r="BP154" s="81">
        <v>43396</v>
      </c>
      <c r="BQ154" s="81">
        <v>43605</v>
      </c>
      <c r="BR154" s="81">
        <v>45688</v>
      </c>
      <c r="BS154" s="123">
        <f ca="1">+(REFERENCEMENT_FACADE[[#This Row],[AVIS LIMITE AU / VALIDITE]]&gt;=TODAY())*1</f>
        <v>1</v>
      </c>
      <c r="BT154" s="43" t="s">
        <v>9</v>
      </c>
      <c r="BU154" s="43" t="str">
        <f ca="1">IF(REFERENCEMENT_FACADE[[#This Row],[ -&gt; AT/DTA : Sur liste verte C2p (OUI/NON)
-&gt; ATex (Avis favorable / Avis défavorable)
-&gt; Autre : SO]]&lt;&gt;"",IF(AND(OR(REFERENCEMENT_FACADE[[#This Row],[ -&gt; AT/DTA : Sur liste verte C2p (OUI/NON)
-&gt; ATex (Avis favorable / Avis défavorable)
-&gt; Autre : SO]]="OUI",REFERENCEMENT_FACADE[[#This Row],[ -&gt; AT/DTA : Sur liste verte C2p (OUI/NON)
-&gt; ATex (Avis favorable / Avis défavorable)
-&gt; Autre : SO]]="FAVORABLE",REFERENCEMENT_FACADE[[#This Row],[ -&gt; AT/DTA : Sur liste verte C2p (OUI/NON)
-&gt; ATex (Avis favorable / Avis défavorable)
-&gt; Autre : SO]]="SO
(DTU)",REFERENCEMENT_FACADE[[#This Row],[ -&gt; AT/DTA : Sur liste verte C2p (OUI/NON)
-&gt; ATex (Avis favorable / Avis défavorable)
-&gt; Autre : SO]]="SO 
(RECO -RAGE)",REFERENCEMENT_FACADE[[#This Row],[ -&gt; AT/DTA : Sur liste verte C2p (OUI/NON)
-&gt; ATex (Avis favorable / Avis défavorable)
-&gt; Autre : SO]]="OUI AVEC UN SUIVI DU RETOUR D'EXPERIENCE",
REFERENCEMENT_FACADE[[#This Row],[ -&gt; AT/DTA : Sur liste verte C2p (OUI/NON)
-&gt; ATex (Avis favorable / Avis défavorable)
-&gt; Autre : SO]]="SO 
(RP)"),REFERENCEMENT_FACADE[[#This Row],[VALIDITE]]=1),"TC",IF(REFERENCEMENT_FACADE[[#This Row],[VALIDITE]]=0,"TNC"&amp;CHAR(10)&amp;"(L'évaluation technique n'est plus valide)",IF(REFERENCEMENT_FACADE[[#This Row],[TYPE DE DOCUMENT DE REFERENCE]]="Appréciation Technique de Transition","TNC"&amp;CHAR(10)&amp;"(Les Appréciations Techniques de Transition ne sont pas reconnues en technique courante)",IF(REFERENCEMENT_FACADE[[#This Row],[ -&gt; AT/DTA : Sur liste verte C2p (OUI/NON)
-&gt; ATex (Avis favorable / Avis défavorable)
-&gt; Autre : SO]]="NON (EVALUATION RECENTE)","TNC"&amp;CHAR(10)&amp;"(Non sur liste verte de la C2p à date de référencement / EVALUATION RECENTE)","TNC"&amp;CHAR(10)&amp;"(N'est pas sur liste verte de la C2p à date du référencement)")))))</f>
        <v>TC</v>
      </c>
      <c r="BV154" s="44" t="s">
        <v>1094</v>
      </c>
      <c r="BW154" s="42"/>
      <c r="BX154" s="51"/>
      <c r="BY154" s="139"/>
      <c r="BZ154" s="57"/>
      <c r="CA154" s="134" t="s">
        <v>1064</v>
      </c>
      <c r="CB154" s="134"/>
      <c r="CC154" s="48" t="str">
        <f>IF(OR(REFERENCEMENT_FACADE[[#This Row],[TYPE DE DOCUMENT DE REFERENCE]]="Document Technique d'Application (DTA)",REFERENCEMENT_FACADE[[#This Row],[TYPE DE DOCUMENT DE REFERENCE]]="Avis Technique"),CONCATENATE("https://evaluation.cstb.fr/fr/avis-technique/detail/",SUBSTITUTE(REFERENCEMENT_FACADE[[#This Row],[REF]],"/","-"),"/"),IF(REFERENCEMENT_FACADE[[#This Row],[TYPE DE DOCUMENT DE REFERENCE]]=("Appréciation Technique d'Expérimentation (ATEx cas a)"),CONCATENATE("https://evaluation.cstb.fr/fr/appreciation-technique-expertise-atex/detail/",SUBSTITUTE(REFERENCEMENT_FACADE[[#This Row],[REF]],"_","-"),"/"),CONCATENATE("https://evaluation.cstb.fr/fr/appreciation-technique-transition-att/download/att-",SUBSTITUTE(SUBSTITUTE(REFERENCEMENT_FACADE[[#This Row],[REF]],"/","-"),"_","-"),"/")))</f>
        <v>https://evaluation.cstb.fr/fr/avis-technique/detail/7-18-1745_V1.1/</v>
      </c>
      <c r="CD154" s="225" t="s">
        <v>1031</v>
      </c>
      <c r="CE154" s="48" t="str">
        <f>CONCATENATE(IF(REFERENCEMENT_FACADE[[#This Row],[Ancienne version]]=""," ",CONCATENATE(IF(OR(REFERENCEMENT_FACADE[[#This Row],[TYPE DE DOCUMENT DE REFERENCE]]="Avis Technique",REFERENCEMENT_FACADE[[#This Row],[TYPE DE DOCUMENT DE REFERENCE]]="ATEx"),"L'","Le "),REFERENCEMENT_FACADE[[#This Row],[TYPE DE DOCUMENT DE REFERENCE]]," n°",REFERENCEMENT_FACADE[[#This Row],[REF]]," annule et remplace ",IF(OR(REFERENCEMENT_FACADE[[#This Row],[TYPE DE DOCUMENT DE REFERENCE]]="Avis Technique",REFERENCEMENT_FACADE[[#This Row],[TYPE DE DOCUMENT DE REFERENCE]]="ATEx"),"l' ","le "),REFERENCEMENT_FACADE[[#This Row],[TYPE DE DOCUMENT DE REFERENCE]]," n° ",REFERENCEMENT_FACADE[[#This Row],[Ancienne version]])),
IF(AND(REFERENCEMENT_FACADE[[#This Row],[Ancienne version]]&lt;&gt;"",REFERENCEMENT_FACADE[[#This Row],[ -&gt; AT/DTA : Sur liste verte C2p (OUI/NON)
-&gt; ATex (Avis favorable / Avis défavorable)
-&gt; Autre : SO]]="OUI"),CHAR(10),""),
IF(REFERENCEMENT_FACADE[[#This Row],[ -&gt; AT/DTA : Sur liste verte C2p (OUI/NON)
-&gt; ATex (Avis favorable / Avis défavorable)
-&gt; Autre : SO]]="OUI","Sur liste verte de la C2p à la date du référencement",""))</f>
        <v>L'Avis Technique n°7/18-1745_V1.1 annule et remplace l' Avis Technique n° 7/18-1745_V1
Sur liste verte de la C2p à la date du référencement</v>
      </c>
      <c r="CF154" s="48" t="str">
        <f>IF((SUPP_VISE=LISTES!$Q$2),REFERENCEMENT_FACADE[[#This Row],[Charpente bois (NF DTU 31.1)]],
IF((SUPP_VISE=LISTES!$Q$3),REFERENCEMENT_FACADE[[#This Row],[COB (NF DTU 31.2)]],
IF((SUPP_VISE=LISTES!$Q$4),REFERENCEMENT_FACADE[[#This Row],[FOB (NF DTU 31.4)]],
IF((SUPP_VISE=LISTES!$Q$5),REFERENCEMENT_FACADE[[#This Row],[FOB (Sous AT/DTA/ATEx)]],
IF((SUPP_VISE=LISTES!$Q$6),REFERENCEMENT_FACADE[[#This Row],[FOB (NF DTU 31.4 et/ou Sous AT/DTA/Atex)]],
IF((SUPP_VISE=LISTES!$Q$7),REFERENCEMENT_FACADE[[#This Row],[CLT (Sous AT/DTA)]],"ERREUR"))))))</f>
        <v>ERREUR</v>
      </c>
      <c r="CG154" s="48" t="str">
        <f>IF((HAUT_VISEE&lt;=6),IF(OR(MID(SITUA_VISEE,1,1)="a",MID(SITUA_VISEE,1,1)="b",MID(SITUA_VISEE,1,1)="c"),REFERENCEMENT_FACADE[[#This Row],[≤ 6 m (situation a à c)]],REFERENCEMENT_FACADE[[#This Row],[≤ 6 m (situation d)]]),
IF(AND(6&lt;HAUT_VISEE,HAUT_VISEE&lt;=9),IF(OR(MID(SITUA_VISEE,1,1)="a",MID(SITUA_VISEE,1,1)="b",MID(SITUA_VISEE,1,1)="c"),REFERENCEMENT_FACADE[[#This Row],[≤ 9 m (situation a à c)]],REFERENCEMENT_FACADE[[#This Row],[≤ 9 m (situation d)]]),
IF(AND(9&lt;HAUT_VISEE,HAUT_VISEE&lt;=10),IF(OR(MID(SITUA_VISEE,1,1)="a",MID(SITUA_VISEE,1,1)="b",MID(SITUA_VISEE,1,1)="c"),REFERENCEMENT_FACADE[[#This Row],[≤ 10 m (situation a à c)]],REFERENCEMENT_FACADE[[#This Row],[≤ 10 m (situation d)]]),
IF(AND(10&lt;HAUT_VISEE,HAUT_VISEE&lt;=18),IF(OR(MID(SITUA_VISEE,1,1)="a",MID(SITUA_VISEE,1,1)="b",MID(SITUA_VISEE,1,1)="c"),REFERENCEMENT_FACADE[[#This Row],[≤ 15 m (situation a à c)]],REFERENCEMENT_FACADE[[#This Row],[≤ 15 m (situation d)]]),
IF(AND(10&lt;HAUT_VISEE,HAUT_VISEE&lt;=18),IF(OR(MID(SITUA_VISEE,1,1)="a",MID(SITUA_VISEE,1,1)="b",MID(SITUA_VISEE,1,1)="c"),REFERENCEMENT_FACADE[[#This Row],[≤ 18 m (situation a à c)]],REFERENCEMENT_FACADE[[#This Row],[≤ 18 m (situation d)]]),
IF(AND(18&lt;HAUT_VISEE,HAUT_VISEE&lt;=28),IF(OR(MID(SITUA_VISEE,1,1)="a",MID(SITUA_VISEE,1,1)="b",MID(SITUA_VISEE,1,1)="c"),REFERENCEMENT_FACADE[[#This Row],[≤ 28 m (situation a à c)]],REFERENCEMENT_FACADE[[#This Row],[≤ 28 m (situation d)]]),
IF(AND(28&lt;HAUT_VISEE,HAUT_VISEE&lt;=34),IF(OR(MID(SITUA_VISEE,1,1)="a",MID(SITUA_VISEE,1,1)="b",MID(SITUA_VISEE,1,1)="c"),REFERENCEMENT_FACADE[[#This Row],[≤ 34 m (situation a à c)]],REFERENCEMENT_FACADE[[#This Row],[≤ 34 m (situation d)]]),
IF(AND(34&lt;HAUT_VISEE,HAUT_VISEE&lt;=36),IF(OR(MID(SITUA_VISEE,1,1)="a",MID(SITUA_VISEE,1,1)="b",MID(SITUA_VISEE,1,1)="c"),REFERENCEMENT_FACADE[[#This Row],[≤ 36 m (situation a à c)]],REFERENCEMENT_FACADE[[#This Row],[≤ 36 m (situation d)]]),
IF(AND(36&lt;HAUT_VISEE,HAUT_VISEE&lt;=40),IF(OR(MID(SITUA_VISEE,1,1)="a",MID(SITUA_VISEE,1,1)="b",MID(SITUA_VISEE,1,1)="c"),REFERENCEMENT_FACADE[[#This Row],[≤ 40 m (situation a à c)]],REFERENCEMENT_FACADE[[#This Row],[≤ 40 m (situation d)]]),
IF(AND(40&lt;HAUT_VISEE,HAUT_VISEE&lt;=50),IF(OR(MID(SITUA_VISEE,1,1)="a",MID(SITUA_VISEE,1,1)="b",MID(SITUA_VISEE,1,1)="c"),REFERENCEMENT_FACADE[[#This Row],[≤ 50 m (situation a à c)]],REFERENCEMENT_FACADE[[#This Row],[≤ 50 m (situation d)]]),"ERREUR"))))))))))</f>
        <v>OUI</v>
      </c>
      <c r="CH154" s="48">
        <f>IF(MID(SITUA_VISEE,1,1)="d",
IF(MID(REFERENCEMENT_FACADE[[#This Row],[≤ 50 m (situation d)]],1,3)="OUI",50,IF(MID(REFERENCEMENT_FACADE[[#This Row],[≤ 40 m (situation d)]],1,3)="OUI",40,IF(MID(REFERENCEMENT_FACADE[[#This Row],[≤ 36 m (situation d)]],1,3)="OUI",36,IF(MID(REFERENCEMENT_FACADE[[#This Row],[≤ 34 m (situation d)]],1,3)="OUI",34,IF(MID(REFERENCEMENT_FACADE[[#This Row],[≤ 28 m (situation d)]],1,3)="OUI",28,IF(MID(REFERENCEMENT_FACADE[[#This Row],[≤ 18 m (situation d)]],1,3)="OUI",18,IF(MID(REFERENCEMENT_FACADE[[#This Row],[≤ 15 m (situation d)]],1,3)="OUI",15,IF(MID(REFERENCEMENT_FACADE[[#This Row],[≤ 10 m (situation d)]],1,3)="OUI",10,IF(MID(REFERENCEMENT_FACADE[[#This Row],[≤ 9 m (situation d)]],1,3)="OUI",9,IF(MID(REFERENCEMENT_FACADE[[#This Row],[≤ 6 m (situation d)]],1,3)="OUI",6,"")))))))))),
IF(MID(REFERENCEMENT_FACADE[[#This Row],[≤ 50 m (situation a à c)]],1,3)="OUI",50,IF(MID(REFERENCEMENT_FACADE[[#This Row],[≤ 40 m (situation a à c)]],1,3)="OUI",40,IF(MID(REFERENCEMENT_FACADE[[#This Row],[≤ 36 m (situation a à c)]],1,3)="OUI",36,IF(MID(REFERENCEMENT_FACADE[[#This Row],[≤ 34 m (situation a à c)]],1,3)="OUI",34,IF(MID(REFERENCEMENT_FACADE[[#This Row],[≤ 28 m (situation a à c)]],1,3)="OUI",28,IF(MID(REFERENCEMENT_FACADE[[#This Row],[≤ 18 m (situation a à c)]],1,3)="OUI",18,IF(MID(REFERENCEMENT_FACADE[[#This Row],[≤ 15 m (situation a à c)]],1,3)="OUI",15,IF(MID(REFERENCEMENT_FACADE[[#This Row],[≤ 10 m (situation a à c)]],1,3)="OUI",10,IF(MID(REFERENCEMENT_FACADE[[#This Row],[≤ 9 m (situation a à c)]],1,3)="OUI",9,IF(MID(REFERENCEMENT_FACADE[[#This Row],[≤ 6 m (situation a à c)]],1,3)="OUI",6,"")))))))))))</f>
        <v>9</v>
      </c>
      <c r="CI154" s="48" t="str">
        <f>IF(RECH_CATEGORIE=TRUE,IF((CATEG_VISEE=LISTES!$O$2),REFERENCEMENT_FACADE[[#This Row],[I]],
IF((CATEG_VISEE=LISTES!$O$3),REFERENCEMENT_FACADE[[#This Row],[II]],
IF((CATEG_VISEE=LISTES!$O$4),REFERENCEMENT_FACADE[[#This Row],[III]],
IF((CATEG_VISEE=LISTES!$O$5),REFERENCEMENT_FACADE[[#This Row],[IV]],"ERREUR")))),
REFERENCEMENT_FACADE[[#This Row],[I]]&amp;CHAR(10)&amp;REFERENCEMENT_FACADE[[#This Row],[II]]&amp;CHAR(10)&amp;REFERENCEMENT_FACADE[[#This Row],[III]]&amp;CHAR(10)&amp;REFERENCEMENT_FACADE[[#This Row],[IV]])</f>
        <v>4
2
1
1</v>
      </c>
      <c r="CJ154" s="48" t="str">
        <f>IF(RECH_CATEGORIE=TRUE,IF(OR(REFERENCEMENT_FACADE[[#This Row],[I]]="NC",REFERENCEMENT_FACADE[[#This Row],[II]]="NC",REFERENCEMENT_FACADE[[#This Row],[III]]="NC",REFERENCEMENT_FACADE[[#This Row],[IV]]="NC"),"ERREUR",IF(MID(ZONE_SIS_VISEE,1,1)&lt;=MID(REFERENCEMENT_FACADE[[#This Row],[IV]],1,1),REFERENCEMENT_FACADE[[#Headers],[IV]],IF(MID(ZONE_SIS_VISEE,1,1)&lt;=MID(REFERENCEMENT_FACADE[[#This Row],[III]],1,1),REFERENCEMENT_FACADE[[#Headers],[III]],IF(MID(ZONE_SIS_VISEE,1,1)&lt;=MID(REFERENCEMENT_FACADE[[#This Row],[II]],1,1),REFERENCEMENT_FACADE[[#Headers],[II]],IF(MID(ZONE_SIS_VISEE,1,1)&lt;=MID(REFERENCEMENT_FACADE[[#This Row],[I]],1,1),REFERENCEMENT_FACADE[[#Headers],[I]],""))))),
REFERENCEMENT_FACADE[[#Headers],[I]]&amp;CHAR(10)&amp;REFERENCEMENT_FACADE[[#Headers],[II]]&amp;CHAR(10)&amp;REFERENCEMENT_FACADE[[#Headers],[III]]&amp;CHAR(10)&amp;REFERENCEMENT_FACADE[[#Headers],[IV]])</f>
        <v>I
II
III
IV</v>
      </c>
      <c r="CK154" s="48" t="str">
        <f>CONCATENATE(IF(MID(REFERENCEMENT_FACADE[[#This Row],[Charpente bois (NF DTU 31.1)]],1,3)="oui",LISTES!$Q$2,""),IF(AND(MID(REFERENCEMENT_FACADE[[#This Row],[COB (NF DTU 31.2)]],1,3)="oui",MID(REFERENCEMENT_FACADE[[#This Row],[Charpente bois (NF DTU 31.1)]],1,3)="oui")," / ",""),IF(MID(REFERENCEMENT_FACADE[[#This Row],[COB (NF DTU 31.2)]],1,3)="oui",LISTES!$Q$3,""),IF(OR(AND(MID(REFERENCEMENT_FACADE[[#This Row],[COB (NF DTU 31.2)]],1,3)="oui",MID(REFERENCEMENT_FACADE[[#This Row],[FOB (NF DTU 31.4)]],1,3)="oui"),AND(MID(REFERENCEMENT_FACADE[[#This Row],[COB (NF DTU 31.2)]],1,3)="oui",MID(REFERENCEMENT_FACADE[[#This Row],[CLT (Sous AT/DTA)]],1,3)="oui"))," / ",""),IF(MID(REFERENCEMENT_FACADE[[#This Row],[FOB (NF DTU 31.4)]],1,3)="oui",LISTES!$Q$4,""),IF(AND(MID(REFERENCEMENT_FACADE[[#This Row],[CLT (Sous AT/DTA)]],1,3)="oui",MID(REFERENCEMENT_FACADE[[#This Row],[FOB (NF DTU 31.4)]],1,3)="oui")," / ",""),IF(MID(REFERENCEMENT_FACADE[[#This Row],[CLT (Sous AT/DTA)]],1,3)="oui",LISTES!$Q$7,IF(MID(REFERENCEMENT_FACADE[[#This Row],[FOB (Sous AT/DTA/ATEx)]],1,3)="oui",LISTES!$Q$5,"")))</f>
        <v>COB (NF DTU 31.2) / CLT (Sous AT/DTA)</v>
      </c>
      <c r="CL154" s="48" t="str">
        <f>IF(AND(RECH_HAUTEUR=TRUE,HAUT_VISEE&lt;&gt;"",SITUA_VISEE&lt;&gt;""),IF(MID(SITUA_VISEE,1,1)="d",
IF(MID(REFERENCEMENT_FACADE[[#This Row],[≤ 50 m (situation d)]],1,3)="OUI","≤ 50 m",IF(MID(REFERENCEMENT_FACADE[[#This Row],[≤ 40 m (situation d)]],1,3)="OUI","≤ 40 m",IF(MID(REFERENCEMENT_FACADE[[#This Row],[≤ 36 m (situation d)]],1,3)="OUI","≤ 36 m",IF(MID(REFERENCEMENT_FACADE[[#This Row],[≤ 34 m (situation d)]],1,3)="OUI","≤ 34 m",IF(MID(REFERENCEMENT_FACADE[[#This Row],[≤ 28 m (situation d)]],1,3)="OUI","≤ 28 m",IF(MID(REFERENCEMENT_FACADE[[#This Row],[≤ 18 m (situation d)]],1,3)="OUI","≤ 18 m",IF(MID(REFERENCEMENT_FACADE[[#This Row],[≤ 15 m (situation d)]],1,3)="OUI","≤ 15 m",IF(MID(REFERENCEMENT_FACADE[[#This Row],[≤ 10 m (situation d)]],1,3)="OUI","≤ 10 m",IF(MID(REFERENCEMENT_FACADE[[#This Row],[≤ 9 m (situation d)]],1,3)="OUI","≤ 9 m",IF(MID(REFERENCEMENT_FACADE[[#This Row],[≤ 6 m (situation d)]],1,3)="OUI","≤ 6 m","")))))))))),
IF(MID(REFERENCEMENT_FACADE[[#This Row],[≤ 50 m (situation a à c)]],1,3)="OUI","≤ 50 m",IF(MID(REFERENCEMENT_FACADE[[#This Row],[≤ 40 m (situation a à c)]],1,3)="OUI","≤ 40 m",IF(MID(REFERENCEMENT_FACADE[[#This Row],[≤ 36 m (situation a à c)]],1,3)="OUI","≤ 36 m",IF(MID(REFERENCEMENT_FACADE[[#This Row],[≤ 34 m (situation a à c)]],1,3)="OUI","≤ 34 m",IF(MID(REFERENCEMENT_FACADE[[#This Row],[≤ 28 m (situation a à c)]],1,3)="OUI","≤ 28 m",IF(MID(REFERENCEMENT_FACADE[[#This Row],[≤ 18 m (situation a à c)]],1,3)="OUI","≤ 18 m",IF(MID(REFERENCEMENT_FACADE[[#This Row],[≤ 15 m (situation a à c)]],1,3)="OUI","≤ 15 m",IF(MID(REFERENCEMENT_FACADE[[#This Row],[≤ 10 m (situation a à c)]],1,3)="OUI","≤ 10 m",IF(MID(REFERENCEMENT_FACADE[[#This Row],[≤ 9 m (situation a à c)]],1,3)="OUI","≤ 9 m",IF(MID(REFERENCEMENT_FACADE[[#This Row],[≤ 6 m (situation a à c)]],1,3)="OUI","≤ 6 m",""))))))))))),
CONCATENATE(IF(MID(REFERENCEMENT_FACADE[[#This Row],[≤ 50 m (situation a à c)]],1,3)="OUI","(Situation a à c) h≤ 50 m"&amp;CHAR(10),IF(MID(REFERENCEMENT_FACADE[[#This Row],[≤ 40 m (situation a à c)]],1,3)="OUI","(Situation a à c) h≤ 40 m"&amp;CHAR(10),IF(MID(REFERENCEMENT_FACADE[[#This Row],[≤ 36 m (situation a à c)]],1,3)="OUI","(Situation a à c) h≤ 36 m"&amp;CHAR(10),IF(MID(REFERENCEMENT_FACADE[[#This Row],[≤ 34 m (situation a à c)]],1,3)="OUI","(Situation a à c) h≤ 34 m"&amp;CHAR(10),IF(MID(REFERENCEMENT_FACADE[[#This Row],[≤ 28 m (situation a à c)]],1,3)="OUI","(Situation a à c) h≤ 28 m"&amp;CHAR(10),IF(MID(REFERENCEMENT_FACADE[[#This Row],[≤ 18 m (situation a à c)]],1,3)="OUI","(Situation a à c) h≤ 18 m"&amp;CHAR(10),IF(MID(REFERENCEMENT_FACADE[[#This Row],[≤ 15 m (situation a à c)]],1,3)="OUI","(Situation a à c) h≤ 15 m"&amp;CHAR(10),IF(MID(REFERENCEMENT_FACADE[[#This Row],[≤ 10 m (situation a à c)]],1,3)="OUI","(Situation a à c) h≤ 10 m"&amp;CHAR(10),IF(MID(REFERENCEMENT_FACADE[[#This Row],[≤ 9 m (situation a à c)]],1,3)="OUI","(Situation a à c) h≤ 9 m"&amp;CHAR(10),IF(MID(REFERENCEMENT_FACADE[[#This Row],[≤ 6 m (situation a à c)]],1,3)="OUI","(Situation a à c) h≤ 6 m"&amp;CHAR(10),"")))))))))),IF(MID(REFERENCEMENT_FACADE[[#This Row],[≤ 50 m (situation d)]],1,3)="OUI","(Situation d) h≤ 50 m",IF(MID(REFERENCEMENT_FACADE[[#This Row],[≤ 40 m (situation d)]],1,3)="OUI","(Situation d) h≤ 40 m",IF(MID(REFERENCEMENT_FACADE[[#This Row],[≤ 36 m (situation d)]],1,3)="OUI","(Situation d) h≤ 36 m",IF(MID(REFERENCEMENT_FACADE[[#This Row],[≤ 34 m (situation d)]],1,3)="OUI","(Situation d) h≤ 34 m",IF(MID(REFERENCEMENT_FACADE[[#This Row],[≤ 28 m (situation d)]],1,3)="OUI","(Situation d) h≤ 28 m",IF(MID(REFERENCEMENT_FACADE[[#This Row],[≤ 18 m (situation d)]],1,3)="OUI","(Situation d) h≤ 18 m",IF(MID(REFERENCEMENT_FACADE[[#This Row],[≤ 15 m (situation d)]],1,3)="OUI","(Situation d) h≤ 15 m",IF(MID(REFERENCEMENT_FACADE[[#This Row],[≤ 10 m (situation d)]],1,3)="OUI","(Situation d) h≤ 10 m",IF(MID(REFERENCEMENT_FACADE[[#This Row],[≤ 9 m (situation d)]],1,3)="OUI","(Situation d) h≤ 9 m",IF(MID(REFERENCEMENT_FACADE[[#This Row],[≤ 6 m (situation d)]],1,3)="OUI","(Situation d) h≤ 6 m",""))))))))))))</f>
        <v>(Situation a à c) h≤ 9 m
(Situation d) h≤ 6 m</v>
      </c>
      <c r="CM154" s="48" t="str">
        <f>IF(OR(RECH_HAUTEUR=FALSE,HAUT_VISEE="",SITUA_VISEE=""),REFERENCEMENT_FACADE[[#This Row],[Cas où rien n''est sélectionné en hauteur]],
IF((HAUT_VISEE&lt;=6),IF(OR(MID(SITUA_VISEE,1,1)="a",MID(SITUA_VISEE,1,1)="b",MID(SITUA_VISEE,1,1)="c"),REFERENCEMENT_FACADE[[#This Row],[≤ 6 m (a à c)]],REFERENCEMENT_FACADE[[#This Row],[≤ 6 m (d)]]),
IF(AND(6&lt;HAUT_VISEE,HAUT_VISEE&lt;=9),IF(OR(MID(SITUA_VISEE,1,1)="a",MID(SITUA_VISEE,1,1)="b",MID(SITUA_VISEE,1,1)="c"),REFERENCEMENT_FACADE[[#This Row],[≤ 9 m (a à c)]],REFERENCEMENT_FACADE[[#This Row],[≤ 9 m (d)]]),
IF(AND(9&lt;HAUT_VISEE,HAUT_VISEE&lt;=10),IF(OR(MID(SITUA_VISEE,1,1)="a",MID(SITUA_VISEE,1,1)="b",MID(SITUA_VISEE,1,1)="c"),REFERENCEMENT_FACADE[[#This Row],[≤ 10 m (a à c)]],REFERENCEMENT_FACADE[[#This Row],[≤ 10 m (d)]]),
IF(AND(10&lt;HAUT_VISEE,HAUT_VISEE&lt;=18),IF(OR(MID(SITUA_VISEE,1,1)="a",MID(SITUA_VISEE,1,1)="b",MID(SITUA_VISEE,1,1)="c"),REFERENCEMENT_FACADE[[#This Row],[≤ 18 m (a à c)]],REFERENCEMENT_FACADE[[#This Row],[≤ 18 m (d)]]),
IF(AND(18&lt;HAUT_VISEE,HAUT_VISEE&lt;=28),IF(OR(MID(SITUA_VISEE,1,1)="a",MID(SITUA_VISEE,1,1)="b",MID(SITUA_VISEE,1,1)="c"),REFERENCEMENT_FACADE[[#This Row],[≤ 28 m (a à c)]],REFERENCEMENT_FACADE[[#This Row],[≤ 28 m (d)]]),
IF(AND(28&lt;HAUT_VISEE,HAUT_VISEE&lt;=34),IF(OR(MID(SITUA_VISEE,1,1)="a",MID(SITUA_VISEE,1,1)="b",MID(SITUA_VISEE,1,1)="c"),REFERENCEMENT_FACADE[[#This Row],[≤ 34 m (a à c)]],REFERENCEMENT_FACADE[[#This Row],[≤ 34 m (d)]]),
IF(AND(34&lt;HAUT_VISEE,HAUT_VISEE&lt;=36),IF(OR(MID(SITUA_VISEE,1,1)="a",MID(SITUA_VISEE,1,1)="b",MID(SITUA_VISEE,1,1)="c"),REFERENCEMENT_FACADE[[#This Row],[≤ 36 m (a à c)]],REFERENCEMENT_FACADE[[#This Row],[≤ 36 m (d)]]),
IF(AND(36&lt;HAUT_VISEE,HAUT_VISEE&lt;=40),IF(OR(MID(SITUA_VISEE,1,1)="a",MID(SITUA_VISEE,1,1)="b",MID(SITUA_VISEE,1,1)="c"),REFERENCEMENT_FACADE[[#This Row],[≤ 40 m (a à c)]],REFERENCEMENT_FACADE[[#This Row],[≤ 40 m (d)]]),
IF(AND(40&lt;HAUT_VISEE,HAUT_VISEE&lt;=50),IF(OR(MID(SITUA_VISEE,1,1)="a",MID(SITUA_VISEE,1,1)="b",MID(SITUA_VISEE,1,1)="c"),REFERENCEMENT_FACADE[[#This Row],[≤ 50 m (a à c)]],REFERENCEMENT_FACADE[[#This Row],[≤ 50 m (d)]])))))))))))</f>
        <v>Nb : Le critère de recherche par hauteur n'étant pas coché ou les données (hauteur ou situation) n'étant pas saisies, l'utilisateur est alerté qu'il peut exister des limites de hauteurs et des dispositions particulières données dans le référentiel technique du procédé qui ne sont pas affichées. 
Le logiciel peut les faire apparaitre, pour ce faire : 
 - la case de recherche en fonction de la hauteur doit être cochée ;
 - les données de hauteur ET de situation du bâtiment doivent être saisies.</v>
      </c>
      <c r="CN154" s="117">
        <f ca="1">REFERENCEMENT_FACADE[[#This Row],[VALIDITE]]</f>
        <v>1</v>
      </c>
      <c r="CO154" s="48">
        <f>IF(RECH_SUPPORT=TRUE,IF(MID(REFERENCEMENT_FACADE[[#This Row],[Colonne support visé]],1,3)="OUI",1,IF(OR(MID(REFERENCEMENT_FACADE[[#This Row],[Colonne support visé]],1,3)="non",MID(REFERENCEMENT_FACADE[[#This Row],[Colonne support visé]],1,2)="SO"),0,0)),1)</f>
        <v>1</v>
      </c>
      <c r="CP154" s="48">
        <f>IF(RECH_HAUTEUR=FALSE,1,IF(AND(MID(REFERENCEMENT_FACADE[[#This Row],[Colonne situation visé]],1,3)="oui",HAUT_VISEE&lt;=REFERENCEMENT_FACADE[[#This Row],[LIMITATION DE HAUTEUR DE FACADE]],HAUT_VISEE&lt;&gt;"",SITUA_VISEE&lt;&gt;""),1,IF(MID(REFERENCEMENT_FACADE[[#This Row],[Colonne situation visé]],1,3)="non",0,"ERREUR")))</f>
        <v>1</v>
      </c>
      <c r="CQ154" s="48">
        <f>IF(RECH_CATEGORIE=FALSE,1,IF(REFERENCEMENT_FACADE[[#This Row],[Colonne catégorie visée]]="ERREUR",0,IF(AND(RECH_CATEGORIE=TRUE,MATCH(VALUE(LEFT(REFERENCEMENT_FACADE[[#This Row],[Colonne zone visée]],1)),LISTE_ZONE_SISMIQUE,0)&gt;=MATCH(ZONE_SIS_VISEE,LISTE_ZONE_SISMIQUE,0),MATCH(REFERENCEMENT_FACADE[[#This Row],[Colonne catégorie visée]],LISTE_CATEGORIE_BATIMENT,0)&gt;=MATCH(CATEG_VISEE,LISTE_CATEGORIE_BATIMENT,0)),1,0)))</f>
        <v>1</v>
      </c>
      <c r="CR154" s="48">
        <f ca="1">IF(REFERENCEMENT_FACADE[[#This Row],[Eligibilité procédé]]&lt;&gt;0,COUNTIF(REFERENCEMENT_FACADE[Eligibilité procédé],"&lt;="&amp;REFERENCEMENT_FACADE[[#This Row],[Eligibilité procédé]])-COUNTIF(REFERENCEMENT_FACADE[Eligibilité procédé],"=0"),ROWS(REFERENCEMENT_FACADE[Ordre]))</f>
        <v>130</v>
      </c>
      <c r="CS154" s="48">
        <f ca="1">IF(COUNTIF((REFERENCEMENT_FACADE[[#This Row],[Validité]:[zone de simicité]]),"&lt;&gt;"&amp;"")=SUM(REFERENCEMENT_FACADE[[#This Row],[Validité]:[zone de simicité]]),ROW(REFERENCEMENT_FACADE[[#This Row],[zone de simicité]]),"")</f>
        <v>154</v>
      </c>
      <c r="CT154" s="48" t="str">
        <f>CONCATENATE(REFERENCEMENT_FACADE[[#This Row],[TYPE DE DOCUMENT DE REFERENCE]]," ",REFERENCEMENT_FACADE[[#This Row],[REF]]," du procédé ",REFERENCEMENT_FACADE[[#This Row],[NOM COMMERCIAL DU PROCEDE]]," : vise la pose sur : ",IF(MID(REFERENCEMENT_FACADE[[#This Row],[COB (NF DTU 31.2)]],1,3)="OUI","COB (NF DTU 31.2) ; ",""),IF(MID(REFERENCEMENT_FACADE[[#This Row],[CLT (Sous AT/DTA)]],1,3)="OUI","CLT (Sous AT/DTA)) ; ",""),IF(MID(REFERENCEMENT_FACADE[[#This Row],[FOB (NF DTU 31.4)]],1,3)="OUI","FOB (NF DTU 31.4) ; ",""),IF(MID(REFERENCEMENT_FACADE[[#This Row],[FOB (Sous AT/DTA/ATEx)]],1,3)="OUI","FOB (Sous AT/DTA/ATEx) ; ",""),"pour une hauteur max de ",REFERENCEMENT_FACADE[[#This Row],[LIMITATION DE HAUTEUR DE FACADE]],"m")</f>
        <v>Avis Technique 7/18-1745_V1.1 du procédé Pariso MOB LR - M : vise la pose sur : COB (NF DTU 31.2) ; CLT (Sous AT/DTA)) ; pour une hauteur max de 9m</v>
      </c>
    </row>
    <row r="155" spans="1:98" s="5" customFormat="1" ht="216" x14ac:dyDescent="0.3">
      <c r="A155" s="141">
        <v>45085</v>
      </c>
      <c r="B155" s="43" t="s">
        <v>114</v>
      </c>
      <c r="C155" s="125" t="s">
        <v>1572</v>
      </c>
      <c r="D155" s="79" t="s">
        <v>113</v>
      </c>
      <c r="E155" s="79" t="s">
        <v>113</v>
      </c>
      <c r="F155" s="43" t="s">
        <v>1069</v>
      </c>
      <c r="G155" s="44" t="s">
        <v>1475</v>
      </c>
      <c r="H155" s="78" t="s">
        <v>27</v>
      </c>
      <c r="I155" s="79" t="s">
        <v>10</v>
      </c>
      <c r="J155" s="110" t="s">
        <v>9</v>
      </c>
      <c r="K155" s="39" t="s">
        <v>10</v>
      </c>
      <c r="L155" s="68" t="str">
        <f>IF(REFERENCEMENT_FACADE[[#This Row],[Charpente bois (NF DTU 31.1)]]="OUI","SO",IF(OR(REFERENCEMENT_FACADE[[#This Row],[FOB (Sous AT/DTA/ATEx)]]="OUI",REFERENCEMENT_FACADE[[#This Row],[FOB (NF DTU 31.4)]]="OUI"),"OUI","SO"))</f>
        <v>OUI</v>
      </c>
      <c r="M155" s="109" t="s">
        <v>10</v>
      </c>
      <c r="N155" s="43" t="s">
        <v>357</v>
      </c>
      <c r="O155" s="63" t="s">
        <v>357</v>
      </c>
      <c r="P155" s="63" t="s">
        <v>357</v>
      </c>
      <c r="Q155" s="63" t="s">
        <v>357</v>
      </c>
      <c r="R155" s="63" t="s">
        <v>357</v>
      </c>
      <c r="S155" s="63" t="s">
        <v>357</v>
      </c>
      <c r="T155" s="43" t="s">
        <v>357</v>
      </c>
      <c r="U155" s="43" t="s">
        <v>357</v>
      </c>
      <c r="V155" s="43" t="s">
        <v>357</v>
      </c>
      <c r="W155" s="44" t="s">
        <v>10</v>
      </c>
      <c r="X155" s="45" t="s">
        <v>357</v>
      </c>
      <c r="Y155" s="43" t="s">
        <v>357</v>
      </c>
      <c r="Z155" s="43" t="s">
        <v>357</v>
      </c>
      <c r="AA155" s="43" t="s">
        <v>357</v>
      </c>
      <c r="AB155" s="43" t="s">
        <v>357</v>
      </c>
      <c r="AC155" s="43" t="s">
        <v>357</v>
      </c>
      <c r="AD155" s="43" t="s">
        <v>357</v>
      </c>
      <c r="AE155" s="43" t="s">
        <v>357</v>
      </c>
      <c r="AF155" s="43" t="s">
        <v>357</v>
      </c>
      <c r="AG155" s="44" t="s">
        <v>10</v>
      </c>
      <c r="AH155" s="163"/>
      <c r="AI155" s="164"/>
      <c r="AJ155" s="120" t="s">
        <v>1735</v>
      </c>
      <c r="AK155" s="120" t="s">
        <v>1735</v>
      </c>
      <c r="AL155" s="120" t="s">
        <v>1734</v>
      </c>
      <c r="AM155" s="120" t="s">
        <v>1734</v>
      </c>
      <c r="AN155" s="120" t="s">
        <v>1734</v>
      </c>
      <c r="AO155" s="120" t="s">
        <v>1734</v>
      </c>
      <c r="AP155" s="120" t="s">
        <v>1734</v>
      </c>
      <c r="AQ155" s="120" t="s">
        <v>1734</v>
      </c>
      <c r="AR155" s="120" t="s">
        <v>1734</v>
      </c>
      <c r="AS155" s="170"/>
      <c r="AT155" s="120" t="s">
        <v>1735</v>
      </c>
      <c r="AU155" s="120" t="s">
        <v>1735</v>
      </c>
      <c r="AV155" s="120" t="s">
        <v>1734</v>
      </c>
      <c r="AW155" s="120" t="s">
        <v>1734</v>
      </c>
      <c r="AX155" s="120" t="s">
        <v>1734</v>
      </c>
      <c r="AY155" s="120" t="s">
        <v>1734</v>
      </c>
      <c r="AZ155" s="120" t="s">
        <v>1734</v>
      </c>
      <c r="BA155" s="120" t="s">
        <v>1734</v>
      </c>
      <c r="BB155" s="120" t="s">
        <v>1734</v>
      </c>
      <c r="BC155" s="170"/>
      <c r="BD155" s="84" t="s">
        <v>1408</v>
      </c>
      <c r="BE155" s="42">
        <v>4</v>
      </c>
      <c r="BF155" s="43" t="s">
        <v>328</v>
      </c>
      <c r="BG155" s="43" t="s">
        <v>328</v>
      </c>
      <c r="BH155" s="43" t="s">
        <v>328</v>
      </c>
      <c r="BI155" s="112" t="s">
        <v>998</v>
      </c>
      <c r="BJ155" s="40" t="s">
        <v>1394</v>
      </c>
      <c r="BK155" s="160"/>
      <c r="BL155" s="42">
        <v>0</v>
      </c>
      <c r="BM155" s="43" t="s">
        <v>1068</v>
      </c>
      <c r="BN155" s="43" t="s">
        <v>505</v>
      </c>
      <c r="BO155" s="43" t="s">
        <v>1005</v>
      </c>
      <c r="BP155" s="129" t="s">
        <v>1004</v>
      </c>
      <c r="BQ155" s="81">
        <v>44971</v>
      </c>
      <c r="BR155" s="81">
        <v>46067</v>
      </c>
      <c r="BS155" s="123">
        <f ca="1">+(REFERENCEMENT_FACADE[[#This Row],[AVIS LIMITE AU / VALIDITE]]&gt;=TODAY())*1</f>
        <v>1</v>
      </c>
      <c r="BT155" s="81" t="s">
        <v>28</v>
      </c>
      <c r="BU155" s="43" t="str">
        <f ca="1">IF(REFERENCEMENT_FACADE[[#This Row],[ -&gt; AT/DTA : Sur liste verte C2p (OUI/NON)
-&gt; ATex (Avis favorable / Avis défavorable)
-&gt; Autre : SO]]&lt;&gt;"",IF(AND(OR(REFERENCEMENT_FACADE[[#This Row],[ -&gt; AT/DTA : Sur liste verte C2p (OUI/NON)
-&gt; ATex (Avis favorable / Avis défavorable)
-&gt; Autre : SO]]="OUI",REFERENCEMENT_FACADE[[#This Row],[ -&gt; AT/DTA : Sur liste verte C2p (OUI/NON)
-&gt; ATex (Avis favorable / Avis défavorable)
-&gt; Autre : SO]]="FAVORABLE",REFERENCEMENT_FACADE[[#This Row],[ -&gt; AT/DTA : Sur liste verte C2p (OUI/NON)
-&gt; ATex (Avis favorable / Avis défavorable)
-&gt; Autre : SO]]="SO
(DTU)",REFERENCEMENT_FACADE[[#This Row],[ -&gt; AT/DTA : Sur liste verte C2p (OUI/NON)
-&gt; ATex (Avis favorable / Avis défavorable)
-&gt; Autre : SO]]="SO 
(RECO -RAGE)",REFERENCEMENT_FACADE[[#This Row],[ -&gt; AT/DTA : Sur liste verte C2p (OUI/NON)
-&gt; ATex (Avis favorable / Avis défavorable)
-&gt; Autre : SO]]="OUI AVEC UN SUIVI DU RETOUR D'EXPERIENCE",
REFERENCEMENT_FACADE[[#This Row],[ -&gt; AT/DTA : Sur liste verte C2p (OUI/NON)
-&gt; ATex (Avis favorable / Avis défavorable)
-&gt; Autre : SO]]="SO 
(RP)"),REFERENCEMENT_FACADE[[#This Row],[VALIDITE]]=1),"TC",IF(REFERENCEMENT_FACADE[[#This Row],[VALIDITE]]=0,"TNC"&amp;CHAR(10)&amp;"(L'évaluation technique n'est plus valide)",IF(REFERENCEMENT_FACADE[[#This Row],[TYPE DE DOCUMENT DE REFERENCE]]="Appréciation Technique de Transition","TNC"&amp;CHAR(10)&amp;"(Les Appréciations Techniques de Transition ne sont pas reconnues en technique courante)",IF(REFERENCEMENT_FACADE[[#This Row],[ -&gt; AT/DTA : Sur liste verte C2p (OUI/NON)
-&gt; ATex (Avis favorable / Avis défavorable)
-&gt; Autre : SO]]="NON (EVALUATION RECENTE)","TNC"&amp;CHAR(10)&amp;"(Non sur liste verte de la C2p à date de référencement / EVALUATION RECENTE)","TNC"&amp;CHAR(10)&amp;"(N'est pas sur liste verte de la C2p à date du référencement)")))))</f>
        <v>TC</v>
      </c>
      <c r="BV155" s="44" t="s">
        <v>1380</v>
      </c>
      <c r="BW155" s="42" t="s">
        <v>1397</v>
      </c>
      <c r="BX155" s="51" t="s">
        <v>659</v>
      </c>
      <c r="BY155" s="44"/>
      <c r="BZ155" s="57"/>
      <c r="CA155" s="134" t="s">
        <v>1065</v>
      </c>
      <c r="CB155" s="134" t="s">
        <v>1067</v>
      </c>
      <c r="CC155" s="48" t="str">
        <f>IF(OR(REFERENCEMENT_FACADE[[#This Row],[TYPE DE DOCUMENT DE REFERENCE]]="Document Technique d'Application (DTA)",REFERENCEMENT_FACADE[[#This Row],[TYPE DE DOCUMENT DE REFERENCE]]="Avis Technique"),CONCATENATE("https://evaluation.cstb.fr/fr/avis-technique/detail/",SUBSTITUTE(REFERENCEMENT_FACADE[[#This Row],[REF]],"/","-"),"/"),IF(REFERENCEMENT_FACADE[[#This Row],[TYPE DE DOCUMENT DE REFERENCE]]=("Appréciation Technique d'Expérimentation (ATEx cas a)"),CONCATENATE("https://evaluation.cstb.fr/fr/appreciation-technique-expertise-atex/detail/",SUBSTITUTE(REFERENCEMENT_FACADE[[#This Row],[REF]],"_","-"),"/"),CONCATENATE("https://evaluation.cstb.fr/fr/appreciation-technique-transition-att/download/att-",SUBSTITUTE(SUBSTITUTE(REFERENCEMENT_FACADE[[#This Row],[REF]],"/","-"),"_","-"),"/")))</f>
        <v>https://evaluation.cstb.fr/fr/appreciation-technique-expertise-atex/detail/3022-v2/</v>
      </c>
      <c r="CD155" s="48"/>
      <c r="CE155" s="48" t="str">
        <f>CONCATENATE(IF(REFERENCEMENT_FACADE[[#This Row],[Ancienne version]]=""," ",CONCATENATE(IF(OR(REFERENCEMENT_FACADE[[#This Row],[TYPE DE DOCUMENT DE REFERENCE]]="Avis Technique",REFERENCEMENT_FACADE[[#This Row],[TYPE DE DOCUMENT DE REFERENCE]]="ATEx"),"L'","Le "),REFERENCEMENT_FACADE[[#This Row],[TYPE DE DOCUMENT DE REFERENCE]]," n°",REFERENCEMENT_FACADE[[#This Row],[REF]]," annule et remplace ",IF(OR(REFERENCEMENT_FACADE[[#This Row],[TYPE DE DOCUMENT DE REFERENCE]]="Avis Technique",REFERENCEMENT_FACADE[[#This Row],[TYPE DE DOCUMENT DE REFERENCE]]="ATEx"),"l' ","le "),REFERENCEMENT_FACADE[[#This Row],[TYPE DE DOCUMENT DE REFERENCE]]," n° ",REFERENCEMENT_FACADE[[#This Row],[Ancienne version]])),
IF(AND(REFERENCEMENT_FACADE[[#This Row],[Ancienne version]]&lt;&gt;"",REFERENCEMENT_FACADE[[#This Row],[ -&gt; AT/DTA : Sur liste verte C2p (OUI/NON)
-&gt; ATex (Avis favorable / Avis défavorable)
-&gt; Autre : SO]]="OUI"),CHAR(10),""),
IF(REFERENCEMENT_FACADE[[#This Row],[ -&gt; AT/DTA : Sur liste verte C2p (OUI/NON)
-&gt; ATex (Avis favorable / Avis défavorable)
-&gt; Autre : SO]]="OUI","Sur liste verte de la C2p à la date du référencement",""))</f>
        <v xml:space="preserve"> </v>
      </c>
      <c r="CF155" s="48" t="str">
        <f>IF((SUPP_VISE=LISTES!$Q$2),REFERENCEMENT_FACADE[[#This Row],[Charpente bois (NF DTU 31.1)]],
IF((SUPP_VISE=LISTES!$Q$3),REFERENCEMENT_FACADE[[#This Row],[COB (NF DTU 31.2)]],
IF((SUPP_VISE=LISTES!$Q$4),REFERENCEMENT_FACADE[[#This Row],[FOB (NF DTU 31.4)]],
IF((SUPP_VISE=LISTES!$Q$5),REFERENCEMENT_FACADE[[#This Row],[FOB (Sous AT/DTA/ATEx)]],
IF((SUPP_VISE=LISTES!$Q$6),REFERENCEMENT_FACADE[[#This Row],[FOB (NF DTU 31.4 et/ou Sous AT/DTA/Atex)]],
IF((SUPP_VISE=LISTES!$Q$7),REFERENCEMENT_FACADE[[#This Row],[CLT (Sous AT/DTA)]],"ERREUR"))))))</f>
        <v>ERREUR</v>
      </c>
      <c r="CG155" s="48" t="str">
        <f>IF((HAUT_VISEE&lt;=6),IF(OR(MID(SITUA_VISEE,1,1)="a",MID(SITUA_VISEE,1,1)="b",MID(SITUA_VISEE,1,1)="c"),REFERENCEMENT_FACADE[[#This Row],[≤ 6 m (situation a à c)]],REFERENCEMENT_FACADE[[#This Row],[≤ 6 m (situation d)]]),
IF(AND(6&lt;HAUT_VISEE,HAUT_VISEE&lt;=9),IF(OR(MID(SITUA_VISEE,1,1)="a",MID(SITUA_VISEE,1,1)="b",MID(SITUA_VISEE,1,1)="c"),REFERENCEMENT_FACADE[[#This Row],[≤ 9 m (situation a à c)]],REFERENCEMENT_FACADE[[#This Row],[≤ 9 m (situation d)]]),
IF(AND(9&lt;HAUT_VISEE,HAUT_VISEE&lt;=10),IF(OR(MID(SITUA_VISEE,1,1)="a",MID(SITUA_VISEE,1,1)="b",MID(SITUA_VISEE,1,1)="c"),REFERENCEMENT_FACADE[[#This Row],[≤ 10 m (situation a à c)]],REFERENCEMENT_FACADE[[#This Row],[≤ 10 m (situation d)]]),
IF(AND(10&lt;HAUT_VISEE,HAUT_VISEE&lt;=18),IF(OR(MID(SITUA_VISEE,1,1)="a",MID(SITUA_VISEE,1,1)="b",MID(SITUA_VISEE,1,1)="c"),REFERENCEMENT_FACADE[[#This Row],[≤ 15 m (situation a à c)]],REFERENCEMENT_FACADE[[#This Row],[≤ 15 m (situation d)]]),
IF(AND(10&lt;HAUT_VISEE,HAUT_VISEE&lt;=18),IF(OR(MID(SITUA_VISEE,1,1)="a",MID(SITUA_VISEE,1,1)="b",MID(SITUA_VISEE,1,1)="c"),REFERENCEMENT_FACADE[[#This Row],[≤ 18 m (situation a à c)]],REFERENCEMENT_FACADE[[#This Row],[≤ 18 m (situation d)]]),
IF(AND(18&lt;HAUT_VISEE,HAUT_VISEE&lt;=28),IF(OR(MID(SITUA_VISEE,1,1)="a",MID(SITUA_VISEE,1,1)="b",MID(SITUA_VISEE,1,1)="c"),REFERENCEMENT_FACADE[[#This Row],[≤ 28 m (situation a à c)]],REFERENCEMENT_FACADE[[#This Row],[≤ 28 m (situation d)]]),
IF(AND(28&lt;HAUT_VISEE,HAUT_VISEE&lt;=34),IF(OR(MID(SITUA_VISEE,1,1)="a",MID(SITUA_VISEE,1,1)="b",MID(SITUA_VISEE,1,1)="c"),REFERENCEMENT_FACADE[[#This Row],[≤ 34 m (situation a à c)]],REFERENCEMENT_FACADE[[#This Row],[≤ 34 m (situation d)]]),
IF(AND(34&lt;HAUT_VISEE,HAUT_VISEE&lt;=36),IF(OR(MID(SITUA_VISEE,1,1)="a",MID(SITUA_VISEE,1,1)="b",MID(SITUA_VISEE,1,1)="c"),REFERENCEMENT_FACADE[[#This Row],[≤ 36 m (situation a à c)]],REFERENCEMENT_FACADE[[#This Row],[≤ 36 m (situation d)]]),
IF(AND(36&lt;HAUT_VISEE,HAUT_VISEE&lt;=40),IF(OR(MID(SITUA_VISEE,1,1)="a",MID(SITUA_VISEE,1,1)="b",MID(SITUA_VISEE,1,1)="c"),REFERENCEMENT_FACADE[[#This Row],[≤ 40 m (situation a à c)]],REFERENCEMENT_FACADE[[#This Row],[≤ 40 m (situation d)]]),
IF(AND(40&lt;HAUT_VISEE,HAUT_VISEE&lt;=50),IF(OR(MID(SITUA_VISEE,1,1)="a",MID(SITUA_VISEE,1,1)="b",MID(SITUA_VISEE,1,1)="c"),REFERENCEMENT_FACADE[[#This Row],[≤ 50 m (situation a à c)]],REFERENCEMENT_FACADE[[#This Row],[≤ 50 m (situation d)]]),"ERREUR"))))))))))</f>
        <v>OUI*</v>
      </c>
      <c r="CH155" s="48">
        <f>IF(MID(SITUA_VISEE,1,1)="d",
IF(MID(REFERENCEMENT_FACADE[[#This Row],[≤ 50 m (situation d)]],1,3)="OUI",50,IF(MID(REFERENCEMENT_FACADE[[#This Row],[≤ 40 m (situation d)]],1,3)="OUI",40,IF(MID(REFERENCEMENT_FACADE[[#This Row],[≤ 36 m (situation d)]],1,3)="OUI",36,IF(MID(REFERENCEMENT_FACADE[[#This Row],[≤ 34 m (situation d)]],1,3)="OUI",34,IF(MID(REFERENCEMENT_FACADE[[#This Row],[≤ 28 m (situation d)]],1,3)="OUI",28,IF(MID(REFERENCEMENT_FACADE[[#This Row],[≤ 18 m (situation d)]],1,3)="OUI",18,IF(MID(REFERENCEMENT_FACADE[[#This Row],[≤ 15 m (situation d)]],1,3)="OUI",15,IF(MID(REFERENCEMENT_FACADE[[#This Row],[≤ 10 m (situation d)]],1,3)="OUI",10,IF(MID(REFERENCEMENT_FACADE[[#This Row],[≤ 9 m (situation d)]],1,3)="OUI",9,IF(MID(REFERENCEMENT_FACADE[[#This Row],[≤ 6 m (situation d)]],1,3)="OUI",6,"")))))))))),
IF(MID(REFERENCEMENT_FACADE[[#This Row],[≤ 50 m (situation a à c)]],1,3)="OUI",50,IF(MID(REFERENCEMENT_FACADE[[#This Row],[≤ 40 m (situation a à c)]],1,3)="OUI",40,IF(MID(REFERENCEMENT_FACADE[[#This Row],[≤ 36 m (situation a à c)]],1,3)="OUI",36,IF(MID(REFERENCEMENT_FACADE[[#This Row],[≤ 34 m (situation a à c)]],1,3)="OUI",34,IF(MID(REFERENCEMENT_FACADE[[#This Row],[≤ 28 m (situation a à c)]],1,3)="OUI",28,IF(MID(REFERENCEMENT_FACADE[[#This Row],[≤ 18 m (situation a à c)]],1,3)="OUI",18,IF(MID(REFERENCEMENT_FACADE[[#This Row],[≤ 15 m (situation a à c)]],1,3)="OUI",15,IF(MID(REFERENCEMENT_FACADE[[#This Row],[≤ 10 m (situation a à c)]],1,3)="OUI",10,IF(MID(REFERENCEMENT_FACADE[[#This Row],[≤ 9 m (situation a à c)]],1,3)="OUI",9,IF(MID(REFERENCEMENT_FACADE[[#This Row],[≤ 6 m (situation a à c)]],1,3)="OUI",6,"")))))))))))</f>
        <v>40</v>
      </c>
      <c r="CI155" s="48" t="str">
        <f>IF(RECH_CATEGORIE=TRUE,IF((CATEG_VISEE=LISTES!$O$2),REFERENCEMENT_FACADE[[#This Row],[I]],
IF((CATEG_VISEE=LISTES!$O$3),REFERENCEMENT_FACADE[[#This Row],[II]],
IF((CATEG_VISEE=LISTES!$O$4),REFERENCEMENT_FACADE[[#This Row],[III]],
IF((CATEG_VISEE=LISTES!$O$5),REFERENCEMENT_FACADE[[#This Row],[IV]],"ERREUR")))),
REFERENCEMENT_FACADE[[#This Row],[I]]&amp;CHAR(10)&amp;REFERENCEMENT_FACADE[[#This Row],[II]]&amp;CHAR(10)&amp;REFERENCEMENT_FACADE[[#This Row],[III]]&amp;CHAR(10)&amp;REFERENCEMENT_FACADE[[#This Row],[IV]])</f>
        <v>4
4**
4**
4**</v>
      </c>
      <c r="CJ155" s="48" t="str">
        <f>IF(RECH_CATEGORIE=TRUE,IF(OR(REFERENCEMENT_FACADE[[#This Row],[I]]="NC",REFERENCEMENT_FACADE[[#This Row],[II]]="NC",REFERENCEMENT_FACADE[[#This Row],[III]]="NC",REFERENCEMENT_FACADE[[#This Row],[IV]]="NC"),"ERREUR",IF(MID(ZONE_SIS_VISEE,1,1)&lt;=MID(REFERENCEMENT_FACADE[[#This Row],[IV]],1,1),REFERENCEMENT_FACADE[[#Headers],[IV]],IF(MID(ZONE_SIS_VISEE,1,1)&lt;=MID(REFERENCEMENT_FACADE[[#This Row],[III]],1,1),REFERENCEMENT_FACADE[[#Headers],[III]],IF(MID(ZONE_SIS_VISEE,1,1)&lt;=MID(REFERENCEMENT_FACADE[[#This Row],[II]],1,1),REFERENCEMENT_FACADE[[#Headers],[II]],IF(MID(ZONE_SIS_VISEE,1,1)&lt;=MID(REFERENCEMENT_FACADE[[#This Row],[I]],1,1),REFERENCEMENT_FACADE[[#Headers],[I]],""))))),
REFERENCEMENT_FACADE[[#Headers],[I]]&amp;CHAR(10)&amp;REFERENCEMENT_FACADE[[#Headers],[II]]&amp;CHAR(10)&amp;REFERENCEMENT_FACADE[[#Headers],[III]]&amp;CHAR(10)&amp;REFERENCEMENT_FACADE[[#Headers],[IV]])</f>
        <v>I
II
III
IV</v>
      </c>
      <c r="CK155" s="48" t="str">
        <f>CONCATENATE(IF(MID(REFERENCEMENT_FACADE[[#This Row],[Charpente bois (NF DTU 31.1)]],1,3)="oui",LISTES!$Q$2,""),IF(AND(MID(REFERENCEMENT_FACADE[[#This Row],[COB (NF DTU 31.2)]],1,3)="oui",MID(REFERENCEMENT_FACADE[[#This Row],[Charpente bois (NF DTU 31.1)]],1,3)="oui")," / ",""),IF(MID(REFERENCEMENT_FACADE[[#This Row],[COB (NF DTU 31.2)]],1,3)="oui",LISTES!$Q$3,""),IF(OR(AND(MID(REFERENCEMENT_FACADE[[#This Row],[COB (NF DTU 31.2)]],1,3)="oui",MID(REFERENCEMENT_FACADE[[#This Row],[FOB (NF DTU 31.4)]],1,3)="oui"),AND(MID(REFERENCEMENT_FACADE[[#This Row],[COB (NF DTU 31.2)]],1,3)="oui",MID(REFERENCEMENT_FACADE[[#This Row],[CLT (Sous AT/DTA)]],1,3)="oui"))," / ",""),IF(MID(REFERENCEMENT_FACADE[[#This Row],[FOB (NF DTU 31.4)]],1,3)="oui",LISTES!$Q$4,""),IF(AND(MID(REFERENCEMENT_FACADE[[#This Row],[CLT (Sous AT/DTA)]],1,3)="oui",MID(REFERENCEMENT_FACADE[[#This Row],[FOB (NF DTU 31.4)]],1,3)="oui")," / ",""),IF(MID(REFERENCEMENT_FACADE[[#This Row],[CLT (Sous AT/DTA)]],1,3)="oui",LISTES!$Q$7,IF(MID(REFERENCEMENT_FACADE[[#This Row],[FOB (Sous AT/DTA/ATEx)]],1,3)="oui",LISTES!$Q$5,"")))</f>
        <v>FOB (NF DTU 31.4)</v>
      </c>
      <c r="CL155" s="48" t="str">
        <f>IF(AND(RECH_HAUTEUR=TRUE,HAUT_VISEE&lt;&gt;"",SITUA_VISEE&lt;&gt;""),IF(MID(SITUA_VISEE,1,1)="d",
IF(MID(REFERENCEMENT_FACADE[[#This Row],[≤ 50 m (situation d)]],1,3)="OUI","≤ 50 m",IF(MID(REFERENCEMENT_FACADE[[#This Row],[≤ 40 m (situation d)]],1,3)="OUI","≤ 40 m",IF(MID(REFERENCEMENT_FACADE[[#This Row],[≤ 36 m (situation d)]],1,3)="OUI","≤ 36 m",IF(MID(REFERENCEMENT_FACADE[[#This Row],[≤ 34 m (situation d)]],1,3)="OUI","≤ 34 m",IF(MID(REFERENCEMENT_FACADE[[#This Row],[≤ 28 m (situation d)]],1,3)="OUI","≤ 28 m",IF(MID(REFERENCEMENT_FACADE[[#This Row],[≤ 18 m (situation d)]],1,3)="OUI","≤ 18 m",IF(MID(REFERENCEMENT_FACADE[[#This Row],[≤ 15 m (situation d)]],1,3)="OUI","≤ 15 m",IF(MID(REFERENCEMENT_FACADE[[#This Row],[≤ 10 m (situation d)]],1,3)="OUI","≤ 10 m",IF(MID(REFERENCEMENT_FACADE[[#This Row],[≤ 9 m (situation d)]],1,3)="OUI","≤ 9 m",IF(MID(REFERENCEMENT_FACADE[[#This Row],[≤ 6 m (situation d)]],1,3)="OUI","≤ 6 m","")))))))))),
IF(MID(REFERENCEMENT_FACADE[[#This Row],[≤ 50 m (situation a à c)]],1,3)="OUI","≤ 50 m",IF(MID(REFERENCEMENT_FACADE[[#This Row],[≤ 40 m (situation a à c)]],1,3)="OUI","≤ 40 m",IF(MID(REFERENCEMENT_FACADE[[#This Row],[≤ 36 m (situation a à c)]],1,3)="OUI","≤ 36 m",IF(MID(REFERENCEMENT_FACADE[[#This Row],[≤ 34 m (situation a à c)]],1,3)="OUI","≤ 34 m",IF(MID(REFERENCEMENT_FACADE[[#This Row],[≤ 28 m (situation a à c)]],1,3)="OUI","≤ 28 m",IF(MID(REFERENCEMENT_FACADE[[#This Row],[≤ 18 m (situation a à c)]],1,3)="OUI","≤ 18 m",IF(MID(REFERENCEMENT_FACADE[[#This Row],[≤ 15 m (situation a à c)]],1,3)="OUI","≤ 15 m",IF(MID(REFERENCEMENT_FACADE[[#This Row],[≤ 10 m (situation a à c)]],1,3)="OUI","≤ 10 m",IF(MID(REFERENCEMENT_FACADE[[#This Row],[≤ 9 m (situation a à c)]],1,3)="OUI","≤ 9 m",IF(MID(REFERENCEMENT_FACADE[[#This Row],[≤ 6 m (situation a à c)]],1,3)="OUI","≤ 6 m",""))))))))))),
CONCATENATE(IF(MID(REFERENCEMENT_FACADE[[#This Row],[≤ 50 m (situation a à c)]],1,3)="OUI","(Situation a à c) h≤ 50 m"&amp;CHAR(10),IF(MID(REFERENCEMENT_FACADE[[#This Row],[≤ 40 m (situation a à c)]],1,3)="OUI","(Situation a à c) h≤ 40 m"&amp;CHAR(10),IF(MID(REFERENCEMENT_FACADE[[#This Row],[≤ 36 m (situation a à c)]],1,3)="OUI","(Situation a à c) h≤ 36 m"&amp;CHAR(10),IF(MID(REFERENCEMENT_FACADE[[#This Row],[≤ 34 m (situation a à c)]],1,3)="OUI","(Situation a à c) h≤ 34 m"&amp;CHAR(10),IF(MID(REFERENCEMENT_FACADE[[#This Row],[≤ 28 m (situation a à c)]],1,3)="OUI","(Situation a à c) h≤ 28 m"&amp;CHAR(10),IF(MID(REFERENCEMENT_FACADE[[#This Row],[≤ 18 m (situation a à c)]],1,3)="OUI","(Situation a à c) h≤ 18 m"&amp;CHAR(10),IF(MID(REFERENCEMENT_FACADE[[#This Row],[≤ 15 m (situation a à c)]],1,3)="OUI","(Situation a à c) h≤ 15 m"&amp;CHAR(10),IF(MID(REFERENCEMENT_FACADE[[#This Row],[≤ 10 m (situation a à c)]],1,3)="OUI","(Situation a à c) h≤ 10 m"&amp;CHAR(10),IF(MID(REFERENCEMENT_FACADE[[#This Row],[≤ 9 m (situation a à c)]],1,3)="OUI","(Situation a à c) h≤ 9 m"&amp;CHAR(10),IF(MID(REFERENCEMENT_FACADE[[#This Row],[≤ 6 m (situation a à c)]],1,3)="OUI","(Situation a à c) h≤ 6 m"&amp;CHAR(10),"")))))))))),IF(MID(REFERENCEMENT_FACADE[[#This Row],[≤ 50 m (situation d)]],1,3)="OUI","(Situation d) h≤ 50 m",IF(MID(REFERENCEMENT_FACADE[[#This Row],[≤ 40 m (situation d)]],1,3)="OUI","(Situation d) h≤ 40 m",IF(MID(REFERENCEMENT_FACADE[[#This Row],[≤ 36 m (situation d)]],1,3)="OUI","(Situation d) h≤ 36 m",IF(MID(REFERENCEMENT_FACADE[[#This Row],[≤ 34 m (situation d)]],1,3)="OUI","(Situation d) h≤ 34 m",IF(MID(REFERENCEMENT_FACADE[[#This Row],[≤ 28 m (situation d)]],1,3)="OUI","(Situation d) h≤ 28 m",IF(MID(REFERENCEMENT_FACADE[[#This Row],[≤ 18 m (situation d)]],1,3)="OUI","(Situation d) h≤ 18 m",IF(MID(REFERENCEMENT_FACADE[[#This Row],[≤ 15 m (situation d)]],1,3)="OUI","(Situation d) h≤ 15 m",IF(MID(REFERENCEMENT_FACADE[[#This Row],[≤ 10 m (situation d)]],1,3)="OUI","(Situation d) h≤ 10 m",IF(MID(REFERENCEMENT_FACADE[[#This Row],[≤ 9 m (situation d)]],1,3)="OUI","(Situation d) h≤ 9 m",IF(MID(REFERENCEMENT_FACADE[[#This Row],[≤ 6 m (situation d)]],1,3)="OUI","(Situation d) h≤ 6 m",""))))))))))))</f>
        <v>(Situation a à c) h≤ 40 m
(Situation d) h≤ 40 m</v>
      </c>
      <c r="CM155" s="48" t="str">
        <f>IF(OR(RECH_HAUTEUR=FALSE,HAUT_VISEE="",SITUA_VISEE=""),REFERENCEMENT_FACADE[[#This Row],[Cas où rien n''est sélectionné en hauteur]],
IF((HAUT_VISEE&lt;=6),IF(OR(MID(SITUA_VISEE,1,1)="a",MID(SITUA_VISEE,1,1)="b",MID(SITUA_VISEE,1,1)="c"),REFERENCEMENT_FACADE[[#This Row],[≤ 6 m (a à c)]],REFERENCEMENT_FACADE[[#This Row],[≤ 6 m (d)]]),
IF(AND(6&lt;HAUT_VISEE,HAUT_VISEE&lt;=9),IF(OR(MID(SITUA_VISEE,1,1)="a",MID(SITUA_VISEE,1,1)="b",MID(SITUA_VISEE,1,1)="c"),REFERENCEMENT_FACADE[[#This Row],[≤ 9 m (a à c)]],REFERENCEMENT_FACADE[[#This Row],[≤ 9 m (d)]]),
IF(AND(9&lt;HAUT_VISEE,HAUT_VISEE&lt;=10),IF(OR(MID(SITUA_VISEE,1,1)="a",MID(SITUA_VISEE,1,1)="b",MID(SITUA_VISEE,1,1)="c"),REFERENCEMENT_FACADE[[#This Row],[≤ 10 m (a à c)]],REFERENCEMENT_FACADE[[#This Row],[≤ 10 m (d)]]),
IF(AND(10&lt;HAUT_VISEE,HAUT_VISEE&lt;=18),IF(OR(MID(SITUA_VISEE,1,1)="a",MID(SITUA_VISEE,1,1)="b",MID(SITUA_VISEE,1,1)="c"),REFERENCEMENT_FACADE[[#This Row],[≤ 18 m (a à c)]],REFERENCEMENT_FACADE[[#This Row],[≤ 18 m (d)]]),
IF(AND(18&lt;HAUT_VISEE,HAUT_VISEE&lt;=28),IF(OR(MID(SITUA_VISEE,1,1)="a",MID(SITUA_VISEE,1,1)="b",MID(SITUA_VISEE,1,1)="c"),REFERENCEMENT_FACADE[[#This Row],[≤ 28 m (a à c)]],REFERENCEMENT_FACADE[[#This Row],[≤ 28 m (d)]]),
IF(AND(28&lt;HAUT_VISEE,HAUT_VISEE&lt;=34),IF(OR(MID(SITUA_VISEE,1,1)="a",MID(SITUA_VISEE,1,1)="b",MID(SITUA_VISEE,1,1)="c"),REFERENCEMENT_FACADE[[#This Row],[≤ 34 m (a à c)]],REFERENCEMENT_FACADE[[#This Row],[≤ 34 m (d)]]),
IF(AND(34&lt;HAUT_VISEE,HAUT_VISEE&lt;=36),IF(OR(MID(SITUA_VISEE,1,1)="a",MID(SITUA_VISEE,1,1)="b",MID(SITUA_VISEE,1,1)="c"),REFERENCEMENT_FACADE[[#This Row],[≤ 36 m (a à c)]],REFERENCEMENT_FACADE[[#This Row],[≤ 36 m (d)]]),
IF(AND(36&lt;HAUT_VISEE,HAUT_VISEE&lt;=40),IF(OR(MID(SITUA_VISEE,1,1)="a",MID(SITUA_VISEE,1,1)="b",MID(SITUA_VISEE,1,1)="c"),REFERENCEMENT_FACADE[[#This Row],[≤ 40 m (a à c)]],REFERENCEMENT_FACADE[[#This Row],[≤ 40 m (d)]]),
IF(AND(40&lt;HAUT_VISEE,HAUT_VISEE&lt;=50),IF(OR(MID(SITUA_VISEE,1,1)="a",MID(SITUA_VISEE,1,1)="b",MID(SITUA_VISEE,1,1)="c"),REFERENCEMENT_FACADE[[#This Row],[≤ 50 m (a à c)]],REFERENCEMENT_FACADE[[#This Row],[≤ 50 m (d)]])))))))))))</f>
        <v>Nb : Le critère de recherche par hauteur n'étant pas coché ou les données (hauteur ou situation) n'étant pas saisies, l'utilisateur est alerté qu'il peut exister des limites de hauteurs et des dispositions particulières données dans le référentiel technique du procédé qui ne sont pas affichées. 
Le logiciel peut les faire apparaitre, pour ce faire : 
 - la case de recherche en fonction de la hauteur doit être cochée ;
 - les données de hauteur ET de situation du bâtiment doivent être saisies.</v>
      </c>
      <c r="CN155" s="117">
        <f ca="1">REFERENCEMENT_FACADE[[#This Row],[VALIDITE]]</f>
        <v>1</v>
      </c>
      <c r="CO155" s="48">
        <f>IF(RECH_SUPPORT=TRUE,IF(MID(REFERENCEMENT_FACADE[[#This Row],[Colonne support visé]],1,3)="OUI",1,IF(OR(MID(REFERENCEMENT_FACADE[[#This Row],[Colonne support visé]],1,3)="non",MID(REFERENCEMENT_FACADE[[#This Row],[Colonne support visé]],1,2)="SO"),0,0)),1)</f>
        <v>1</v>
      </c>
      <c r="CP155" s="48">
        <f>IF(RECH_HAUTEUR=FALSE,1,IF(AND(MID(REFERENCEMENT_FACADE[[#This Row],[Colonne situation visé]],1,3)="oui",HAUT_VISEE&lt;=REFERENCEMENT_FACADE[[#This Row],[LIMITATION DE HAUTEUR DE FACADE]],HAUT_VISEE&lt;&gt;"",SITUA_VISEE&lt;&gt;""),1,IF(MID(REFERENCEMENT_FACADE[[#This Row],[Colonne situation visé]],1,3)="non",0,"ERREUR")))</f>
        <v>1</v>
      </c>
      <c r="CQ155" s="48">
        <f>IF(RECH_CATEGORIE=FALSE,1,IF(REFERENCEMENT_FACADE[[#This Row],[Colonne catégorie visée]]="ERREUR",0,IF(AND(RECH_CATEGORIE=TRUE,MATCH(VALUE(LEFT(REFERENCEMENT_FACADE[[#This Row],[Colonne zone visée]],1)),LISTE_ZONE_SISMIQUE,0)&gt;=MATCH(ZONE_SIS_VISEE,LISTE_ZONE_SISMIQUE,0),MATCH(REFERENCEMENT_FACADE[[#This Row],[Colonne catégorie visée]],LISTE_CATEGORIE_BATIMENT,0)&gt;=MATCH(CATEG_VISEE,LISTE_CATEGORIE_BATIMENT,0)),1,0)))</f>
        <v>1</v>
      </c>
      <c r="CR155" s="48">
        <f ca="1">IF(REFERENCEMENT_FACADE[[#This Row],[Eligibilité procédé]]&lt;&gt;0,COUNTIF(REFERENCEMENT_FACADE[Eligibilité procédé],"&lt;="&amp;REFERENCEMENT_FACADE[[#This Row],[Eligibilité procédé]])-COUNTIF(REFERENCEMENT_FACADE[Eligibilité procédé],"=0"),ROWS(REFERENCEMENT_FACADE[Ordre]))</f>
        <v>131</v>
      </c>
      <c r="CS155" s="48">
        <f ca="1">IF(COUNTIF((REFERENCEMENT_FACADE[[#This Row],[Validité]:[zone de simicité]]),"&lt;&gt;"&amp;"")=SUM(REFERENCEMENT_FACADE[[#This Row],[Validité]:[zone de simicité]]),ROW(REFERENCEMENT_FACADE[[#This Row],[zone de simicité]]),"")</f>
        <v>155</v>
      </c>
      <c r="CT155" s="48" t="str">
        <f>CONCATENATE(REFERENCEMENT_FACADE[[#This Row],[TYPE DE DOCUMENT DE REFERENCE]]," ",REFERENCEMENT_FACADE[[#This Row],[REF]]," du procédé ",REFERENCEMENT_FACADE[[#This Row],[NOM COMMERCIAL DU PROCEDE]]," : vise la pose sur : ",IF(MID(REFERENCEMENT_FACADE[[#This Row],[COB (NF DTU 31.2)]],1,3)="OUI","COB (NF DTU 31.2) ; ",""),IF(MID(REFERENCEMENT_FACADE[[#This Row],[CLT (Sous AT/DTA)]],1,3)="OUI","CLT (Sous AT/DTA)) ; ",""),IF(MID(REFERENCEMENT_FACADE[[#This Row],[FOB (NF DTU 31.4)]],1,3)="OUI","FOB (NF DTU 31.4) ; ",""),IF(MID(REFERENCEMENT_FACADE[[#This Row],[FOB (Sous AT/DTA/ATEx)]],1,3)="OUI","FOB (Sous AT/DTA/ATEx) ; ",""),"pour une hauteur max de ",REFERENCEMENT_FACADE[[#This Row],[LIMITATION DE HAUTEUR DE FACADE]],"m")</f>
        <v>Appréciation Technique d'Expérimentation (ATEx cas a) 3022_v2 du procédé Procédé ETICS StoTherm Mineral COB sur parois FOB : vise la pose sur : FOB (NF DTU 31.4) ; pour une hauteur max de 40m</v>
      </c>
    </row>
    <row r="156" spans="1:98" s="5" customFormat="1" ht="216" x14ac:dyDescent="0.3">
      <c r="A156" s="149">
        <v>44510</v>
      </c>
      <c r="B156" s="43" t="s">
        <v>114</v>
      </c>
      <c r="C156" s="125" t="s">
        <v>1572</v>
      </c>
      <c r="D156" s="43" t="s">
        <v>113</v>
      </c>
      <c r="E156" s="43" t="s">
        <v>113</v>
      </c>
      <c r="F156" s="43" t="s">
        <v>1453</v>
      </c>
      <c r="G156" s="44" t="s">
        <v>1475</v>
      </c>
      <c r="H156" s="42" t="s">
        <v>27</v>
      </c>
      <c r="I156" s="43" t="s">
        <v>9</v>
      </c>
      <c r="J156" s="68" t="s">
        <v>10</v>
      </c>
      <c r="K156" s="39" t="s">
        <v>10</v>
      </c>
      <c r="L156" s="68" t="str">
        <f>IF(REFERENCEMENT_FACADE[[#This Row],[Charpente bois (NF DTU 31.1)]]="OUI","SO",IF(OR(REFERENCEMENT_FACADE[[#This Row],[FOB (Sous AT/DTA/ATEx)]]="OUI",REFERENCEMENT_FACADE[[#This Row],[FOB (NF DTU 31.4)]]="OUI"),"OUI","SO"))</f>
        <v>SO</v>
      </c>
      <c r="M156" s="44" t="s">
        <v>9</v>
      </c>
      <c r="N156" s="42" t="s">
        <v>357</v>
      </c>
      <c r="O156" s="43" t="s">
        <v>357</v>
      </c>
      <c r="P156" s="43" t="s">
        <v>357</v>
      </c>
      <c r="Q156" s="43" t="s">
        <v>357</v>
      </c>
      <c r="R156" s="43" t="s">
        <v>357</v>
      </c>
      <c r="S156" s="43" t="s">
        <v>357</v>
      </c>
      <c r="T156" s="43" t="s">
        <v>357</v>
      </c>
      <c r="U156" s="43" t="s">
        <v>357</v>
      </c>
      <c r="V156" s="43" t="s">
        <v>357</v>
      </c>
      <c r="W156" s="44" t="s">
        <v>10</v>
      </c>
      <c r="X156" s="45" t="s">
        <v>357</v>
      </c>
      <c r="Y156" s="43" t="s">
        <v>357</v>
      </c>
      <c r="Z156" s="43" t="s">
        <v>357</v>
      </c>
      <c r="AA156" s="43" t="s">
        <v>357</v>
      </c>
      <c r="AB156" s="43" t="s">
        <v>357</v>
      </c>
      <c r="AC156" s="43" t="s">
        <v>357</v>
      </c>
      <c r="AD156" s="43" t="s">
        <v>10</v>
      </c>
      <c r="AE156" s="43" t="s">
        <v>10</v>
      </c>
      <c r="AF156" s="43" t="s">
        <v>10</v>
      </c>
      <c r="AG156" s="44" t="s">
        <v>10</v>
      </c>
      <c r="AH156" s="163" t="s">
        <v>1040</v>
      </c>
      <c r="AI156" s="164"/>
      <c r="AJ156" s="120" t="s">
        <v>1736</v>
      </c>
      <c r="AK156" s="120" t="s">
        <v>1736</v>
      </c>
      <c r="AL156" s="120" t="s">
        <v>1737</v>
      </c>
      <c r="AM156" s="120" t="s">
        <v>1737</v>
      </c>
      <c r="AN156" s="120" t="s">
        <v>1737</v>
      </c>
      <c r="AO156" s="120" t="s">
        <v>1737</v>
      </c>
      <c r="AP156" s="120" t="s">
        <v>1737</v>
      </c>
      <c r="AQ156" s="120" t="s">
        <v>1737</v>
      </c>
      <c r="AR156" s="120" t="s">
        <v>1737</v>
      </c>
      <c r="AS156" s="83"/>
      <c r="AT156" s="120" t="s">
        <v>1736</v>
      </c>
      <c r="AU156" s="120" t="s">
        <v>1736</v>
      </c>
      <c r="AV156" s="120" t="s">
        <v>1737</v>
      </c>
      <c r="AW156" s="120" t="s">
        <v>1737</v>
      </c>
      <c r="AX156" s="120" t="s">
        <v>1737</v>
      </c>
      <c r="AY156" s="120" t="s">
        <v>1737</v>
      </c>
      <c r="AZ156" s="83"/>
      <c r="BA156" s="83"/>
      <c r="BB156" s="83"/>
      <c r="BC156" s="83"/>
      <c r="BD156" s="84" t="s">
        <v>1408</v>
      </c>
      <c r="BE156" s="42">
        <v>4</v>
      </c>
      <c r="BF156" s="43" t="s">
        <v>328</v>
      </c>
      <c r="BG156" s="43" t="s">
        <v>328</v>
      </c>
      <c r="BH156" s="43" t="s">
        <v>328</v>
      </c>
      <c r="BI156" s="112" t="s">
        <v>998</v>
      </c>
      <c r="BJ156" s="40" t="s">
        <v>1394</v>
      </c>
      <c r="BK156" s="153" t="s">
        <v>1001</v>
      </c>
      <c r="BL156" s="42">
        <v>0</v>
      </c>
      <c r="BM156" s="51" t="s">
        <v>1010</v>
      </c>
      <c r="BN156" s="43" t="s">
        <v>505</v>
      </c>
      <c r="BO156" s="43" t="s">
        <v>1011</v>
      </c>
      <c r="BP156" s="128">
        <v>44446</v>
      </c>
      <c r="BQ156" s="128">
        <v>44510</v>
      </c>
      <c r="BR156" s="128">
        <v>45542</v>
      </c>
      <c r="BS156" s="123">
        <f ca="1">+(REFERENCEMENT_FACADE[[#This Row],[AVIS LIMITE AU / VALIDITE]]&gt;=TODAY())*1</f>
        <v>1</v>
      </c>
      <c r="BT156" s="51" t="s">
        <v>28</v>
      </c>
      <c r="BU156" s="43" t="str">
        <f ca="1">IF(REFERENCEMENT_FACADE[[#This Row],[ -&gt; AT/DTA : Sur liste verte C2p (OUI/NON)
-&gt; ATex (Avis favorable / Avis défavorable)
-&gt; Autre : SO]]&lt;&gt;"",IF(AND(OR(REFERENCEMENT_FACADE[[#This Row],[ -&gt; AT/DTA : Sur liste verte C2p (OUI/NON)
-&gt; ATex (Avis favorable / Avis défavorable)
-&gt; Autre : SO]]="OUI",REFERENCEMENT_FACADE[[#This Row],[ -&gt; AT/DTA : Sur liste verte C2p (OUI/NON)
-&gt; ATex (Avis favorable / Avis défavorable)
-&gt; Autre : SO]]="FAVORABLE",REFERENCEMENT_FACADE[[#This Row],[ -&gt; AT/DTA : Sur liste verte C2p (OUI/NON)
-&gt; ATex (Avis favorable / Avis défavorable)
-&gt; Autre : SO]]="SO
(DTU)",REFERENCEMENT_FACADE[[#This Row],[ -&gt; AT/DTA : Sur liste verte C2p (OUI/NON)
-&gt; ATex (Avis favorable / Avis défavorable)
-&gt; Autre : SO]]="SO 
(RECO -RAGE)",REFERENCEMENT_FACADE[[#This Row],[ -&gt; AT/DTA : Sur liste verte C2p (OUI/NON)
-&gt; ATex (Avis favorable / Avis défavorable)
-&gt; Autre : SO]]="OUI AVEC UN SUIVI DU RETOUR D'EXPERIENCE",
REFERENCEMENT_FACADE[[#This Row],[ -&gt; AT/DTA : Sur liste verte C2p (OUI/NON)
-&gt; ATex (Avis favorable / Avis défavorable)
-&gt; Autre : SO]]="SO 
(RP)"),REFERENCEMENT_FACADE[[#This Row],[VALIDITE]]=1),"TC",IF(REFERENCEMENT_FACADE[[#This Row],[VALIDITE]]=0,"TNC"&amp;CHAR(10)&amp;"(L'évaluation technique n'est plus valide)",IF(REFERENCEMENT_FACADE[[#This Row],[TYPE DE DOCUMENT DE REFERENCE]]="Appréciation Technique de Transition","TNC"&amp;CHAR(10)&amp;"(Les Appréciations Techniques de Transition ne sont pas reconnues en technique courante)",IF(REFERENCEMENT_FACADE[[#This Row],[ -&gt; AT/DTA : Sur liste verte C2p (OUI/NON)
-&gt; ATex (Avis favorable / Avis défavorable)
-&gt; Autre : SO]]="NON (EVALUATION RECENTE)","TNC"&amp;CHAR(10)&amp;"(Non sur liste verte de la C2p à date de référencement / EVALUATION RECENTE)","TNC"&amp;CHAR(10)&amp;"(N'est pas sur liste verte de la C2p à date du référencement)")))))</f>
        <v>TC</v>
      </c>
      <c r="BV156" s="44" t="s">
        <v>1380</v>
      </c>
      <c r="BW156" s="42" t="s">
        <v>1036</v>
      </c>
      <c r="BX156" s="51" t="s">
        <v>659</v>
      </c>
      <c r="BY156" s="44" t="s">
        <v>1034</v>
      </c>
      <c r="BZ156" s="57"/>
      <c r="CA156" s="134" t="s">
        <v>1066</v>
      </c>
      <c r="CB156" s="134"/>
      <c r="CC156" s="48" t="str">
        <f>IF(OR(REFERENCEMENT_FACADE[[#This Row],[TYPE DE DOCUMENT DE REFERENCE]]="Document Technique d'Application (DTA)",REFERENCEMENT_FACADE[[#This Row],[TYPE DE DOCUMENT DE REFERENCE]]="Avis Technique"),CONCATENATE("https://evaluation.cstb.fr/fr/avis-technique/detail/",SUBSTITUTE(REFERENCEMENT_FACADE[[#This Row],[REF]],"/","-"),"/"),IF(REFERENCEMENT_FACADE[[#This Row],[TYPE DE DOCUMENT DE REFERENCE]]=("Appréciation Technique d'Expérimentation (ATEx cas a)"),CONCATENATE("https://evaluation.cstb.fr/fr/appreciation-technique-expertise-atex/detail/",SUBSTITUTE(REFERENCEMENT_FACADE[[#This Row],[REF]],"_","-"),"/"),CONCATENATE("https://evaluation.cstb.fr/fr/appreciation-technique-transition-att/download/att-",SUBSTITUTE(SUBSTITUTE(REFERENCEMENT_FACADE[[#This Row],[REF]],"/","-"),"_","-"),"/")))</f>
        <v>https://evaluation.cstb.fr/fr/appreciation-technique-expertise-atex/detail/2948-v1/</v>
      </c>
      <c r="CD156" s="48"/>
      <c r="CE156" s="48" t="str">
        <f>CONCATENATE(IF(REFERENCEMENT_FACADE[[#This Row],[Ancienne version]]=""," ",CONCATENATE(IF(OR(REFERENCEMENT_FACADE[[#This Row],[TYPE DE DOCUMENT DE REFERENCE]]="Avis Technique",REFERENCEMENT_FACADE[[#This Row],[TYPE DE DOCUMENT DE REFERENCE]]="ATEx"),"L'","Le "),REFERENCEMENT_FACADE[[#This Row],[TYPE DE DOCUMENT DE REFERENCE]]," n°",REFERENCEMENT_FACADE[[#This Row],[REF]]," annule et remplace ",IF(OR(REFERENCEMENT_FACADE[[#This Row],[TYPE DE DOCUMENT DE REFERENCE]]="Avis Technique",REFERENCEMENT_FACADE[[#This Row],[TYPE DE DOCUMENT DE REFERENCE]]="ATEx"),"l' ","le "),REFERENCEMENT_FACADE[[#This Row],[TYPE DE DOCUMENT DE REFERENCE]]," n° ",REFERENCEMENT_FACADE[[#This Row],[Ancienne version]])),
IF(AND(REFERENCEMENT_FACADE[[#This Row],[Ancienne version]]&lt;&gt;"",REFERENCEMENT_FACADE[[#This Row],[ -&gt; AT/DTA : Sur liste verte C2p (OUI/NON)
-&gt; ATex (Avis favorable / Avis défavorable)
-&gt; Autre : SO]]="OUI"),CHAR(10),""),
IF(REFERENCEMENT_FACADE[[#This Row],[ -&gt; AT/DTA : Sur liste verte C2p (OUI/NON)
-&gt; ATex (Avis favorable / Avis défavorable)
-&gt; Autre : SO]]="OUI","Sur liste verte de la C2p à la date du référencement",""))</f>
        <v xml:space="preserve"> </v>
      </c>
      <c r="CF156" s="48" t="str">
        <f>IF((SUPP_VISE=LISTES!$Q$2),REFERENCEMENT_FACADE[[#This Row],[Charpente bois (NF DTU 31.1)]],
IF((SUPP_VISE=LISTES!$Q$3),REFERENCEMENT_FACADE[[#This Row],[COB (NF DTU 31.2)]],
IF((SUPP_VISE=LISTES!$Q$4),REFERENCEMENT_FACADE[[#This Row],[FOB (NF DTU 31.4)]],
IF((SUPP_VISE=LISTES!$Q$5),REFERENCEMENT_FACADE[[#This Row],[FOB (Sous AT/DTA/ATEx)]],
IF((SUPP_VISE=LISTES!$Q$6),REFERENCEMENT_FACADE[[#This Row],[FOB (NF DTU 31.4 et/ou Sous AT/DTA/Atex)]],
IF((SUPP_VISE=LISTES!$Q$7),REFERENCEMENT_FACADE[[#This Row],[CLT (Sous AT/DTA)]],"ERREUR"))))))</f>
        <v>ERREUR</v>
      </c>
      <c r="CG156" s="48" t="str">
        <f>IF((HAUT_VISEE&lt;=6),IF(OR(MID(SITUA_VISEE,1,1)="a",MID(SITUA_VISEE,1,1)="b",MID(SITUA_VISEE,1,1)="c"),REFERENCEMENT_FACADE[[#This Row],[≤ 6 m (situation a à c)]],REFERENCEMENT_FACADE[[#This Row],[≤ 6 m (situation d)]]),
IF(AND(6&lt;HAUT_VISEE,HAUT_VISEE&lt;=9),IF(OR(MID(SITUA_VISEE,1,1)="a",MID(SITUA_VISEE,1,1)="b",MID(SITUA_VISEE,1,1)="c"),REFERENCEMENT_FACADE[[#This Row],[≤ 9 m (situation a à c)]],REFERENCEMENT_FACADE[[#This Row],[≤ 9 m (situation d)]]),
IF(AND(9&lt;HAUT_VISEE,HAUT_VISEE&lt;=10),IF(OR(MID(SITUA_VISEE,1,1)="a",MID(SITUA_VISEE,1,1)="b",MID(SITUA_VISEE,1,1)="c"),REFERENCEMENT_FACADE[[#This Row],[≤ 10 m (situation a à c)]],REFERENCEMENT_FACADE[[#This Row],[≤ 10 m (situation d)]]),
IF(AND(10&lt;HAUT_VISEE,HAUT_VISEE&lt;=18),IF(OR(MID(SITUA_VISEE,1,1)="a",MID(SITUA_VISEE,1,1)="b",MID(SITUA_VISEE,1,1)="c"),REFERENCEMENT_FACADE[[#This Row],[≤ 15 m (situation a à c)]],REFERENCEMENT_FACADE[[#This Row],[≤ 15 m (situation d)]]),
IF(AND(10&lt;HAUT_VISEE,HAUT_VISEE&lt;=18),IF(OR(MID(SITUA_VISEE,1,1)="a",MID(SITUA_VISEE,1,1)="b",MID(SITUA_VISEE,1,1)="c"),REFERENCEMENT_FACADE[[#This Row],[≤ 18 m (situation a à c)]],REFERENCEMENT_FACADE[[#This Row],[≤ 18 m (situation d)]]),
IF(AND(18&lt;HAUT_VISEE,HAUT_VISEE&lt;=28),IF(OR(MID(SITUA_VISEE,1,1)="a",MID(SITUA_VISEE,1,1)="b",MID(SITUA_VISEE,1,1)="c"),REFERENCEMENT_FACADE[[#This Row],[≤ 28 m (situation a à c)]],REFERENCEMENT_FACADE[[#This Row],[≤ 28 m (situation d)]]),
IF(AND(28&lt;HAUT_VISEE,HAUT_VISEE&lt;=34),IF(OR(MID(SITUA_VISEE,1,1)="a",MID(SITUA_VISEE,1,1)="b",MID(SITUA_VISEE,1,1)="c"),REFERENCEMENT_FACADE[[#This Row],[≤ 34 m (situation a à c)]],REFERENCEMENT_FACADE[[#This Row],[≤ 34 m (situation d)]]),
IF(AND(34&lt;HAUT_VISEE,HAUT_VISEE&lt;=36),IF(OR(MID(SITUA_VISEE,1,1)="a",MID(SITUA_VISEE,1,1)="b",MID(SITUA_VISEE,1,1)="c"),REFERENCEMENT_FACADE[[#This Row],[≤ 36 m (situation a à c)]],REFERENCEMENT_FACADE[[#This Row],[≤ 36 m (situation d)]]),
IF(AND(36&lt;HAUT_VISEE,HAUT_VISEE&lt;=40),IF(OR(MID(SITUA_VISEE,1,1)="a",MID(SITUA_VISEE,1,1)="b",MID(SITUA_VISEE,1,1)="c"),REFERENCEMENT_FACADE[[#This Row],[≤ 40 m (situation a à c)]],REFERENCEMENT_FACADE[[#This Row],[≤ 40 m (situation d)]]),
IF(AND(40&lt;HAUT_VISEE,HAUT_VISEE&lt;=50),IF(OR(MID(SITUA_VISEE,1,1)="a",MID(SITUA_VISEE,1,1)="b",MID(SITUA_VISEE,1,1)="c"),REFERENCEMENT_FACADE[[#This Row],[≤ 50 m (situation a à c)]],REFERENCEMENT_FACADE[[#This Row],[≤ 50 m (situation d)]]),"ERREUR"))))))))))</f>
        <v>OUI*</v>
      </c>
      <c r="CH156" s="48">
        <f>IF(MID(SITUA_VISEE,1,1)="d",
IF(MID(REFERENCEMENT_FACADE[[#This Row],[≤ 50 m (situation d)]],1,3)="OUI",50,IF(MID(REFERENCEMENT_FACADE[[#This Row],[≤ 40 m (situation d)]],1,3)="OUI",40,IF(MID(REFERENCEMENT_FACADE[[#This Row],[≤ 36 m (situation d)]],1,3)="OUI",36,IF(MID(REFERENCEMENT_FACADE[[#This Row],[≤ 34 m (situation d)]],1,3)="OUI",34,IF(MID(REFERENCEMENT_FACADE[[#This Row],[≤ 28 m (situation d)]],1,3)="OUI",28,IF(MID(REFERENCEMENT_FACADE[[#This Row],[≤ 18 m (situation d)]],1,3)="OUI",18,IF(MID(REFERENCEMENT_FACADE[[#This Row],[≤ 15 m (situation d)]],1,3)="OUI",15,IF(MID(REFERENCEMENT_FACADE[[#This Row],[≤ 10 m (situation d)]],1,3)="OUI",10,IF(MID(REFERENCEMENT_FACADE[[#This Row],[≤ 9 m (situation d)]],1,3)="OUI",9,IF(MID(REFERENCEMENT_FACADE[[#This Row],[≤ 6 m (situation d)]],1,3)="OUI",6,"")))))))))),
IF(MID(REFERENCEMENT_FACADE[[#This Row],[≤ 50 m (situation a à c)]],1,3)="OUI",50,IF(MID(REFERENCEMENT_FACADE[[#This Row],[≤ 40 m (situation a à c)]],1,3)="OUI",40,IF(MID(REFERENCEMENT_FACADE[[#This Row],[≤ 36 m (situation a à c)]],1,3)="OUI",36,IF(MID(REFERENCEMENT_FACADE[[#This Row],[≤ 34 m (situation a à c)]],1,3)="OUI",34,IF(MID(REFERENCEMENT_FACADE[[#This Row],[≤ 28 m (situation a à c)]],1,3)="OUI",28,IF(MID(REFERENCEMENT_FACADE[[#This Row],[≤ 18 m (situation a à c)]],1,3)="OUI",18,IF(MID(REFERENCEMENT_FACADE[[#This Row],[≤ 15 m (situation a à c)]],1,3)="OUI",15,IF(MID(REFERENCEMENT_FACADE[[#This Row],[≤ 10 m (situation a à c)]],1,3)="OUI",10,IF(MID(REFERENCEMENT_FACADE[[#This Row],[≤ 9 m (situation a à c)]],1,3)="OUI",9,IF(MID(REFERENCEMENT_FACADE[[#This Row],[≤ 6 m (situation a à c)]],1,3)="OUI",6,"")))))))))))</f>
        <v>40</v>
      </c>
      <c r="CI156" s="48" t="str">
        <f>IF(RECH_CATEGORIE=TRUE,IF((CATEG_VISEE=LISTES!$O$2),REFERENCEMENT_FACADE[[#This Row],[I]],
IF((CATEG_VISEE=LISTES!$O$3),REFERENCEMENT_FACADE[[#This Row],[II]],
IF((CATEG_VISEE=LISTES!$O$4),REFERENCEMENT_FACADE[[#This Row],[III]],
IF((CATEG_VISEE=LISTES!$O$5),REFERENCEMENT_FACADE[[#This Row],[IV]],"ERREUR")))),
REFERENCEMENT_FACADE[[#This Row],[I]]&amp;CHAR(10)&amp;REFERENCEMENT_FACADE[[#This Row],[II]]&amp;CHAR(10)&amp;REFERENCEMENT_FACADE[[#This Row],[III]]&amp;CHAR(10)&amp;REFERENCEMENT_FACADE[[#This Row],[IV]])</f>
        <v>4
4**
4**
4**</v>
      </c>
      <c r="CJ156" s="48" t="str">
        <f>IF(RECH_CATEGORIE=TRUE,IF(OR(REFERENCEMENT_FACADE[[#This Row],[I]]="NC",REFERENCEMENT_FACADE[[#This Row],[II]]="NC",REFERENCEMENT_FACADE[[#This Row],[III]]="NC",REFERENCEMENT_FACADE[[#This Row],[IV]]="NC"),"ERREUR",IF(MID(ZONE_SIS_VISEE,1,1)&lt;=MID(REFERENCEMENT_FACADE[[#This Row],[IV]],1,1),REFERENCEMENT_FACADE[[#Headers],[IV]],IF(MID(ZONE_SIS_VISEE,1,1)&lt;=MID(REFERENCEMENT_FACADE[[#This Row],[III]],1,1),REFERENCEMENT_FACADE[[#Headers],[III]],IF(MID(ZONE_SIS_VISEE,1,1)&lt;=MID(REFERENCEMENT_FACADE[[#This Row],[II]],1,1),REFERENCEMENT_FACADE[[#Headers],[II]],IF(MID(ZONE_SIS_VISEE,1,1)&lt;=MID(REFERENCEMENT_FACADE[[#This Row],[I]],1,1),REFERENCEMENT_FACADE[[#Headers],[I]],""))))),
REFERENCEMENT_FACADE[[#Headers],[I]]&amp;CHAR(10)&amp;REFERENCEMENT_FACADE[[#Headers],[II]]&amp;CHAR(10)&amp;REFERENCEMENT_FACADE[[#Headers],[III]]&amp;CHAR(10)&amp;REFERENCEMENT_FACADE[[#Headers],[IV]])</f>
        <v>I
II
III
IV</v>
      </c>
      <c r="CK156" s="48" t="str">
        <f>CONCATENATE(IF(MID(REFERENCEMENT_FACADE[[#This Row],[Charpente bois (NF DTU 31.1)]],1,3)="oui",LISTES!$Q$2,""),IF(AND(MID(REFERENCEMENT_FACADE[[#This Row],[COB (NF DTU 31.2)]],1,3)="oui",MID(REFERENCEMENT_FACADE[[#This Row],[Charpente bois (NF DTU 31.1)]],1,3)="oui")," / ",""),IF(MID(REFERENCEMENT_FACADE[[#This Row],[COB (NF DTU 31.2)]],1,3)="oui",LISTES!$Q$3,""),IF(OR(AND(MID(REFERENCEMENT_FACADE[[#This Row],[COB (NF DTU 31.2)]],1,3)="oui",MID(REFERENCEMENT_FACADE[[#This Row],[FOB (NF DTU 31.4)]],1,3)="oui"),AND(MID(REFERENCEMENT_FACADE[[#This Row],[COB (NF DTU 31.2)]],1,3)="oui",MID(REFERENCEMENT_FACADE[[#This Row],[CLT (Sous AT/DTA)]],1,3)="oui"))," / ",""),IF(MID(REFERENCEMENT_FACADE[[#This Row],[FOB (NF DTU 31.4)]],1,3)="oui",LISTES!$Q$4,""),IF(AND(MID(REFERENCEMENT_FACADE[[#This Row],[CLT (Sous AT/DTA)]],1,3)="oui",MID(REFERENCEMENT_FACADE[[#This Row],[FOB (NF DTU 31.4)]],1,3)="oui")," / ",""),IF(MID(REFERENCEMENT_FACADE[[#This Row],[CLT (Sous AT/DTA)]],1,3)="oui",LISTES!$Q$7,IF(MID(REFERENCEMENT_FACADE[[#This Row],[FOB (Sous AT/DTA/ATEx)]],1,3)="oui",LISTES!$Q$5,"")))</f>
        <v>COB (NF DTU 31.2) / CLT (Sous AT/DTA)</v>
      </c>
      <c r="CL156" s="48" t="str">
        <f>IF(AND(RECH_HAUTEUR=TRUE,HAUT_VISEE&lt;&gt;"",SITUA_VISEE&lt;&gt;""),IF(MID(SITUA_VISEE,1,1)="d",
IF(MID(REFERENCEMENT_FACADE[[#This Row],[≤ 50 m (situation d)]],1,3)="OUI","≤ 50 m",IF(MID(REFERENCEMENT_FACADE[[#This Row],[≤ 40 m (situation d)]],1,3)="OUI","≤ 40 m",IF(MID(REFERENCEMENT_FACADE[[#This Row],[≤ 36 m (situation d)]],1,3)="OUI","≤ 36 m",IF(MID(REFERENCEMENT_FACADE[[#This Row],[≤ 34 m (situation d)]],1,3)="OUI","≤ 34 m",IF(MID(REFERENCEMENT_FACADE[[#This Row],[≤ 28 m (situation d)]],1,3)="OUI","≤ 28 m",IF(MID(REFERENCEMENT_FACADE[[#This Row],[≤ 18 m (situation d)]],1,3)="OUI","≤ 18 m",IF(MID(REFERENCEMENT_FACADE[[#This Row],[≤ 15 m (situation d)]],1,3)="OUI","≤ 15 m",IF(MID(REFERENCEMENT_FACADE[[#This Row],[≤ 10 m (situation d)]],1,3)="OUI","≤ 10 m",IF(MID(REFERENCEMENT_FACADE[[#This Row],[≤ 9 m (situation d)]],1,3)="OUI","≤ 9 m",IF(MID(REFERENCEMENT_FACADE[[#This Row],[≤ 6 m (situation d)]],1,3)="OUI","≤ 6 m","")))))))))),
IF(MID(REFERENCEMENT_FACADE[[#This Row],[≤ 50 m (situation a à c)]],1,3)="OUI","≤ 50 m",IF(MID(REFERENCEMENT_FACADE[[#This Row],[≤ 40 m (situation a à c)]],1,3)="OUI","≤ 40 m",IF(MID(REFERENCEMENT_FACADE[[#This Row],[≤ 36 m (situation a à c)]],1,3)="OUI","≤ 36 m",IF(MID(REFERENCEMENT_FACADE[[#This Row],[≤ 34 m (situation a à c)]],1,3)="OUI","≤ 34 m",IF(MID(REFERENCEMENT_FACADE[[#This Row],[≤ 28 m (situation a à c)]],1,3)="OUI","≤ 28 m",IF(MID(REFERENCEMENT_FACADE[[#This Row],[≤ 18 m (situation a à c)]],1,3)="OUI","≤ 18 m",IF(MID(REFERENCEMENT_FACADE[[#This Row],[≤ 15 m (situation a à c)]],1,3)="OUI","≤ 15 m",IF(MID(REFERENCEMENT_FACADE[[#This Row],[≤ 10 m (situation a à c)]],1,3)="OUI","≤ 10 m",IF(MID(REFERENCEMENT_FACADE[[#This Row],[≤ 9 m (situation a à c)]],1,3)="OUI","≤ 9 m",IF(MID(REFERENCEMENT_FACADE[[#This Row],[≤ 6 m (situation a à c)]],1,3)="OUI","≤ 6 m",""))))))))))),
CONCATENATE(IF(MID(REFERENCEMENT_FACADE[[#This Row],[≤ 50 m (situation a à c)]],1,3)="OUI","(Situation a à c) h≤ 50 m"&amp;CHAR(10),IF(MID(REFERENCEMENT_FACADE[[#This Row],[≤ 40 m (situation a à c)]],1,3)="OUI","(Situation a à c) h≤ 40 m"&amp;CHAR(10),IF(MID(REFERENCEMENT_FACADE[[#This Row],[≤ 36 m (situation a à c)]],1,3)="OUI","(Situation a à c) h≤ 36 m"&amp;CHAR(10),IF(MID(REFERENCEMENT_FACADE[[#This Row],[≤ 34 m (situation a à c)]],1,3)="OUI","(Situation a à c) h≤ 34 m"&amp;CHAR(10),IF(MID(REFERENCEMENT_FACADE[[#This Row],[≤ 28 m (situation a à c)]],1,3)="OUI","(Situation a à c) h≤ 28 m"&amp;CHAR(10),IF(MID(REFERENCEMENT_FACADE[[#This Row],[≤ 18 m (situation a à c)]],1,3)="OUI","(Situation a à c) h≤ 18 m"&amp;CHAR(10),IF(MID(REFERENCEMENT_FACADE[[#This Row],[≤ 15 m (situation a à c)]],1,3)="OUI","(Situation a à c) h≤ 15 m"&amp;CHAR(10),IF(MID(REFERENCEMENT_FACADE[[#This Row],[≤ 10 m (situation a à c)]],1,3)="OUI","(Situation a à c) h≤ 10 m"&amp;CHAR(10),IF(MID(REFERENCEMENT_FACADE[[#This Row],[≤ 9 m (situation a à c)]],1,3)="OUI","(Situation a à c) h≤ 9 m"&amp;CHAR(10),IF(MID(REFERENCEMENT_FACADE[[#This Row],[≤ 6 m (situation a à c)]],1,3)="OUI","(Situation a à c) h≤ 6 m"&amp;CHAR(10),"")))))))))),IF(MID(REFERENCEMENT_FACADE[[#This Row],[≤ 50 m (situation d)]],1,3)="OUI","(Situation d) h≤ 50 m",IF(MID(REFERENCEMENT_FACADE[[#This Row],[≤ 40 m (situation d)]],1,3)="OUI","(Situation d) h≤ 40 m",IF(MID(REFERENCEMENT_FACADE[[#This Row],[≤ 36 m (situation d)]],1,3)="OUI","(Situation d) h≤ 36 m",IF(MID(REFERENCEMENT_FACADE[[#This Row],[≤ 34 m (situation d)]],1,3)="OUI","(Situation d) h≤ 34 m",IF(MID(REFERENCEMENT_FACADE[[#This Row],[≤ 28 m (situation d)]],1,3)="OUI","(Situation d) h≤ 28 m",IF(MID(REFERENCEMENT_FACADE[[#This Row],[≤ 18 m (situation d)]],1,3)="OUI","(Situation d) h≤ 18 m",IF(MID(REFERENCEMENT_FACADE[[#This Row],[≤ 15 m (situation d)]],1,3)="OUI","(Situation d) h≤ 15 m",IF(MID(REFERENCEMENT_FACADE[[#This Row],[≤ 10 m (situation d)]],1,3)="OUI","(Situation d) h≤ 10 m",IF(MID(REFERENCEMENT_FACADE[[#This Row],[≤ 9 m (situation d)]],1,3)="OUI","(Situation d) h≤ 9 m",IF(MID(REFERENCEMENT_FACADE[[#This Row],[≤ 6 m (situation d)]],1,3)="OUI","(Situation d) h≤ 6 m",""))))))))))))</f>
        <v>(Situation a à c) h≤ 40 m
(Situation d) h≤ 28 m</v>
      </c>
      <c r="CM156" s="48" t="str">
        <f>IF(OR(RECH_HAUTEUR=FALSE,HAUT_VISEE="",SITUA_VISEE=""),REFERENCEMENT_FACADE[[#This Row],[Cas où rien n''est sélectionné en hauteur]],
IF((HAUT_VISEE&lt;=6),IF(OR(MID(SITUA_VISEE,1,1)="a",MID(SITUA_VISEE,1,1)="b",MID(SITUA_VISEE,1,1)="c"),REFERENCEMENT_FACADE[[#This Row],[≤ 6 m (a à c)]],REFERENCEMENT_FACADE[[#This Row],[≤ 6 m (d)]]),
IF(AND(6&lt;HAUT_VISEE,HAUT_VISEE&lt;=9),IF(OR(MID(SITUA_VISEE,1,1)="a",MID(SITUA_VISEE,1,1)="b",MID(SITUA_VISEE,1,1)="c"),REFERENCEMENT_FACADE[[#This Row],[≤ 9 m (a à c)]],REFERENCEMENT_FACADE[[#This Row],[≤ 9 m (d)]]),
IF(AND(9&lt;HAUT_VISEE,HAUT_VISEE&lt;=10),IF(OR(MID(SITUA_VISEE,1,1)="a",MID(SITUA_VISEE,1,1)="b",MID(SITUA_VISEE,1,1)="c"),REFERENCEMENT_FACADE[[#This Row],[≤ 10 m (a à c)]],REFERENCEMENT_FACADE[[#This Row],[≤ 10 m (d)]]),
IF(AND(10&lt;HAUT_VISEE,HAUT_VISEE&lt;=18),IF(OR(MID(SITUA_VISEE,1,1)="a",MID(SITUA_VISEE,1,1)="b",MID(SITUA_VISEE,1,1)="c"),REFERENCEMENT_FACADE[[#This Row],[≤ 18 m (a à c)]],REFERENCEMENT_FACADE[[#This Row],[≤ 18 m (d)]]),
IF(AND(18&lt;HAUT_VISEE,HAUT_VISEE&lt;=28),IF(OR(MID(SITUA_VISEE,1,1)="a",MID(SITUA_VISEE,1,1)="b",MID(SITUA_VISEE,1,1)="c"),REFERENCEMENT_FACADE[[#This Row],[≤ 28 m (a à c)]],REFERENCEMENT_FACADE[[#This Row],[≤ 28 m (d)]]),
IF(AND(28&lt;HAUT_VISEE,HAUT_VISEE&lt;=34),IF(OR(MID(SITUA_VISEE,1,1)="a",MID(SITUA_VISEE,1,1)="b",MID(SITUA_VISEE,1,1)="c"),REFERENCEMENT_FACADE[[#This Row],[≤ 34 m (a à c)]],REFERENCEMENT_FACADE[[#This Row],[≤ 34 m (d)]]),
IF(AND(34&lt;HAUT_VISEE,HAUT_VISEE&lt;=36),IF(OR(MID(SITUA_VISEE,1,1)="a",MID(SITUA_VISEE,1,1)="b",MID(SITUA_VISEE,1,1)="c"),REFERENCEMENT_FACADE[[#This Row],[≤ 36 m (a à c)]],REFERENCEMENT_FACADE[[#This Row],[≤ 36 m (d)]]),
IF(AND(36&lt;HAUT_VISEE,HAUT_VISEE&lt;=40),IF(OR(MID(SITUA_VISEE,1,1)="a",MID(SITUA_VISEE,1,1)="b",MID(SITUA_VISEE,1,1)="c"),REFERENCEMENT_FACADE[[#This Row],[≤ 40 m (a à c)]],REFERENCEMENT_FACADE[[#This Row],[≤ 40 m (d)]]),
IF(AND(40&lt;HAUT_VISEE,HAUT_VISEE&lt;=50),IF(OR(MID(SITUA_VISEE,1,1)="a",MID(SITUA_VISEE,1,1)="b",MID(SITUA_VISEE,1,1)="c"),REFERENCEMENT_FACADE[[#This Row],[≤ 50 m (a à c)]],REFERENCEMENT_FACADE[[#This Row],[≤ 50 m (d)]])))))))))))</f>
        <v>Nb : Le critère de recherche par hauteur n'étant pas coché ou les données (hauteur ou situation) n'étant pas saisies, l'utilisateur est alerté qu'il peut exister des limites de hauteurs et des dispositions particulières données dans le référentiel technique du procédé qui ne sont pas affichées. 
Le logiciel peut les faire apparaitre, pour ce faire : 
 - la case de recherche en fonction de la hauteur doit être cochée ;
 - les données de hauteur ET de situation du bâtiment doivent être saisies.</v>
      </c>
      <c r="CN156" s="117">
        <f ca="1">REFERENCEMENT_FACADE[[#This Row],[VALIDITE]]</f>
        <v>1</v>
      </c>
      <c r="CO156" s="48">
        <f>IF(RECH_SUPPORT=TRUE,IF(MID(REFERENCEMENT_FACADE[[#This Row],[Colonne support visé]],1,3)="OUI",1,IF(OR(MID(REFERENCEMENT_FACADE[[#This Row],[Colonne support visé]],1,3)="non",MID(REFERENCEMENT_FACADE[[#This Row],[Colonne support visé]],1,2)="SO"),0,0)),1)</f>
        <v>1</v>
      </c>
      <c r="CP156" s="48">
        <f>IF(RECH_HAUTEUR=FALSE,1,IF(AND(MID(REFERENCEMENT_FACADE[[#This Row],[Colonne situation visé]],1,3)="oui",HAUT_VISEE&lt;=REFERENCEMENT_FACADE[[#This Row],[LIMITATION DE HAUTEUR DE FACADE]],HAUT_VISEE&lt;&gt;"",SITUA_VISEE&lt;&gt;""),1,IF(MID(REFERENCEMENT_FACADE[[#This Row],[Colonne situation visé]],1,3)="non",0,"ERREUR")))</f>
        <v>1</v>
      </c>
      <c r="CQ156" s="48">
        <f>IF(RECH_CATEGORIE=FALSE,1,IF(REFERENCEMENT_FACADE[[#This Row],[Colonne catégorie visée]]="ERREUR",0,IF(AND(RECH_CATEGORIE=TRUE,MATCH(VALUE(LEFT(REFERENCEMENT_FACADE[[#This Row],[Colonne zone visée]],1)),LISTE_ZONE_SISMIQUE,0)&gt;=MATCH(ZONE_SIS_VISEE,LISTE_ZONE_SISMIQUE,0),MATCH(REFERENCEMENT_FACADE[[#This Row],[Colonne catégorie visée]],LISTE_CATEGORIE_BATIMENT,0)&gt;=MATCH(CATEG_VISEE,LISTE_CATEGORIE_BATIMENT,0)),1,0)))</f>
        <v>1</v>
      </c>
      <c r="CR156" s="48">
        <f ca="1">IF(REFERENCEMENT_FACADE[[#This Row],[Eligibilité procédé]]&lt;&gt;0,COUNTIF(REFERENCEMENT_FACADE[Eligibilité procédé],"&lt;="&amp;REFERENCEMENT_FACADE[[#This Row],[Eligibilité procédé]])-COUNTIF(REFERENCEMENT_FACADE[Eligibilité procédé],"=0"),ROWS(REFERENCEMENT_FACADE[Ordre]))</f>
        <v>132</v>
      </c>
      <c r="CS156" s="48">
        <f ca="1">IF(COUNTIF((REFERENCEMENT_FACADE[[#This Row],[Validité]:[zone de simicité]]),"&lt;&gt;"&amp;"")=SUM(REFERENCEMENT_FACADE[[#This Row],[Validité]:[zone de simicité]]),ROW(REFERENCEMENT_FACADE[[#This Row],[zone de simicité]]),"")</f>
        <v>156</v>
      </c>
      <c r="CT156" s="48" t="str">
        <f>CONCATENATE(REFERENCEMENT_FACADE[[#This Row],[TYPE DE DOCUMENT DE REFERENCE]]," ",REFERENCEMENT_FACADE[[#This Row],[REF]]," du procédé ",REFERENCEMENT_FACADE[[#This Row],[NOM COMMERCIAL DU PROCEDE]]," : vise la pose sur : ",IF(MID(REFERENCEMENT_FACADE[[#This Row],[COB (NF DTU 31.2)]],1,3)="OUI","COB (NF DTU 31.2) ; ",""),IF(MID(REFERENCEMENT_FACADE[[#This Row],[CLT (Sous AT/DTA)]],1,3)="OUI","CLT (Sous AT/DTA)) ; ",""),IF(MID(REFERENCEMENT_FACADE[[#This Row],[FOB (NF DTU 31.4)]],1,3)="OUI","FOB (NF DTU 31.4) ; ",""),IF(MID(REFERENCEMENT_FACADE[[#This Row],[FOB (Sous AT/DTA/ATEx)]],1,3)="OUI","FOB (Sous AT/DTA/ATEx) ; ",""),"pour une hauteur max de ",REFERENCEMENT_FACADE[[#This Row],[LIMITATION DE HAUTEUR DE FACADE]],"m")</f>
        <v>Appréciation Technique d'Expérimentation (ATEx cas a) 2948_v1 du procédé StoTherm Mineral COB sur support COB / CLT : vise la pose sur : COB (NF DTU 31.2) ; CLT (Sous AT/DTA)) ; pour une hauteur max de 40m</v>
      </c>
    </row>
    <row r="157" spans="1:98" s="5" customFormat="1" ht="259.2" x14ac:dyDescent="0.3">
      <c r="A157" s="149">
        <v>43862</v>
      </c>
      <c r="B157" s="43" t="s">
        <v>114</v>
      </c>
      <c r="C157" s="125" t="s">
        <v>1572</v>
      </c>
      <c r="D157" s="43" t="s">
        <v>113</v>
      </c>
      <c r="E157" s="43" t="s">
        <v>113</v>
      </c>
      <c r="F157" s="43" t="s">
        <v>977</v>
      </c>
      <c r="G157" s="44" t="s">
        <v>1494</v>
      </c>
      <c r="H157" s="42" t="s">
        <v>27</v>
      </c>
      <c r="I157" s="79" t="s">
        <v>27</v>
      </c>
      <c r="J157" s="110" t="s">
        <v>27</v>
      </c>
      <c r="K157" s="39" t="s">
        <v>27</v>
      </c>
      <c r="L157" s="68" t="str">
        <f>IF(REFERENCEMENT_FACADE[[#This Row],[Charpente bois (NF DTU 31.1)]]="OUI","SO",IF(OR(REFERENCEMENT_FACADE[[#This Row],[FOB (Sous AT/DTA/ATEx)]]="OUI",REFERENCEMENT_FACADE[[#This Row],[FOB (NF DTU 31.4)]]="OUI"),"OUI","SO"))</f>
        <v>SO</v>
      </c>
      <c r="M157" s="109" t="s">
        <v>9</v>
      </c>
      <c r="N157" s="42" t="s">
        <v>357</v>
      </c>
      <c r="O157" s="43" t="s">
        <v>357</v>
      </c>
      <c r="P157" s="43" t="s">
        <v>357</v>
      </c>
      <c r="Q157" s="43" t="s">
        <v>357</v>
      </c>
      <c r="R157" s="43" t="s">
        <v>357</v>
      </c>
      <c r="S157" s="43" t="s">
        <v>357</v>
      </c>
      <c r="T157" s="43" t="s">
        <v>357</v>
      </c>
      <c r="U157" s="43" t="s">
        <v>357</v>
      </c>
      <c r="V157" s="43" t="s">
        <v>357</v>
      </c>
      <c r="W157" s="44" t="s">
        <v>10</v>
      </c>
      <c r="X157" s="45" t="s">
        <v>10</v>
      </c>
      <c r="Y157" s="43" t="s">
        <v>10</v>
      </c>
      <c r="Z157" s="43" t="s">
        <v>10</v>
      </c>
      <c r="AA157" s="43" t="s">
        <v>10</v>
      </c>
      <c r="AB157" s="43" t="s">
        <v>10</v>
      </c>
      <c r="AC157" s="43" t="s">
        <v>10</v>
      </c>
      <c r="AD157" s="43" t="s">
        <v>10</v>
      </c>
      <c r="AE157" s="43" t="s">
        <v>10</v>
      </c>
      <c r="AF157" s="43" t="s">
        <v>10</v>
      </c>
      <c r="AG157" s="44" t="s">
        <v>10</v>
      </c>
      <c r="AH157" s="163" t="s">
        <v>1042</v>
      </c>
      <c r="AI157" s="164"/>
      <c r="AJ157" s="120" t="s">
        <v>1742</v>
      </c>
      <c r="AK157" s="120" t="s">
        <v>1742</v>
      </c>
      <c r="AL157" s="120" t="s">
        <v>1743</v>
      </c>
      <c r="AM157" s="120" t="s">
        <v>1743</v>
      </c>
      <c r="AN157" s="120" t="s">
        <v>1743</v>
      </c>
      <c r="AO157" s="120" t="s">
        <v>1743</v>
      </c>
      <c r="AP157" s="120" t="s">
        <v>1743</v>
      </c>
      <c r="AQ157" s="120" t="s">
        <v>1743</v>
      </c>
      <c r="AR157" s="120" t="s">
        <v>1743</v>
      </c>
      <c r="AS157" s="83"/>
      <c r="AT157" s="83"/>
      <c r="AU157" s="83"/>
      <c r="AV157" s="83"/>
      <c r="AW157" s="83"/>
      <c r="AX157" s="83"/>
      <c r="AY157" s="83"/>
      <c r="AZ157" s="83"/>
      <c r="BA157" s="83"/>
      <c r="BB157" s="83"/>
      <c r="BC157" s="83"/>
      <c r="BD157" s="84" t="s">
        <v>1408</v>
      </c>
      <c r="BE157" s="42">
        <v>4</v>
      </c>
      <c r="BF157" s="43" t="s">
        <v>328</v>
      </c>
      <c r="BG157" s="43" t="s">
        <v>328</v>
      </c>
      <c r="BH157" s="43" t="s">
        <v>328</v>
      </c>
      <c r="BI157" s="112" t="s">
        <v>1000</v>
      </c>
      <c r="BJ157" s="40" t="s">
        <v>1394</v>
      </c>
      <c r="BK157" s="160" t="s">
        <v>932</v>
      </c>
      <c r="BL157" s="42">
        <v>1</v>
      </c>
      <c r="BM157" s="43" t="s">
        <v>1018</v>
      </c>
      <c r="BN157" s="43" t="s">
        <v>505</v>
      </c>
      <c r="BO157" s="43" t="s">
        <v>1019</v>
      </c>
      <c r="BP157" s="128">
        <v>44144</v>
      </c>
      <c r="BQ157" s="128">
        <v>43864</v>
      </c>
      <c r="BR157" s="128">
        <v>45507</v>
      </c>
      <c r="BS157" s="123">
        <f ca="1">+(REFERENCEMENT_FACADE[[#This Row],[AVIS LIMITE AU / VALIDITE]]&gt;=TODAY())*1</f>
        <v>1</v>
      </c>
      <c r="BT157" s="51" t="s">
        <v>28</v>
      </c>
      <c r="BU157" s="43" t="str">
        <f ca="1">IF(REFERENCEMENT_FACADE[[#This Row],[ -&gt; AT/DTA : Sur liste verte C2p (OUI/NON)
-&gt; ATex (Avis favorable / Avis défavorable)
-&gt; Autre : SO]]&lt;&gt;"",IF(AND(OR(REFERENCEMENT_FACADE[[#This Row],[ -&gt; AT/DTA : Sur liste verte C2p (OUI/NON)
-&gt; ATex (Avis favorable / Avis défavorable)
-&gt; Autre : SO]]="OUI",REFERENCEMENT_FACADE[[#This Row],[ -&gt; AT/DTA : Sur liste verte C2p (OUI/NON)
-&gt; ATex (Avis favorable / Avis défavorable)
-&gt; Autre : SO]]="FAVORABLE",REFERENCEMENT_FACADE[[#This Row],[ -&gt; AT/DTA : Sur liste verte C2p (OUI/NON)
-&gt; ATex (Avis favorable / Avis défavorable)
-&gt; Autre : SO]]="SO
(DTU)",REFERENCEMENT_FACADE[[#This Row],[ -&gt; AT/DTA : Sur liste verte C2p (OUI/NON)
-&gt; ATex (Avis favorable / Avis défavorable)
-&gt; Autre : SO]]="SO 
(RECO -RAGE)",REFERENCEMENT_FACADE[[#This Row],[ -&gt; AT/DTA : Sur liste verte C2p (OUI/NON)
-&gt; ATex (Avis favorable / Avis défavorable)
-&gt; Autre : SO]]="OUI AVEC UN SUIVI DU RETOUR D'EXPERIENCE",
REFERENCEMENT_FACADE[[#This Row],[ -&gt; AT/DTA : Sur liste verte C2p (OUI/NON)
-&gt; ATex (Avis favorable / Avis défavorable)
-&gt; Autre : SO]]="SO 
(RP)"),REFERENCEMENT_FACADE[[#This Row],[VALIDITE]]=1),"TC",IF(REFERENCEMENT_FACADE[[#This Row],[VALIDITE]]=0,"TNC"&amp;CHAR(10)&amp;"(L'évaluation technique n'est plus valide)",IF(REFERENCEMENT_FACADE[[#This Row],[TYPE DE DOCUMENT DE REFERENCE]]="Appréciation Technique de Transition","TNC"&amp;CHAR(10)&amp;"(Les Appréciations Techniques de Transition ne sont pas reconnues en technique courante)",IF(REFERENCEMENT_FACADE[[#This Row],[ -&gt; AT/DTA : Sur liste verte C2p (OUI/NON)
-&gt; ATex (Avis favorable / Avis défavorable)
-&gt; Autre : SO]]="NON (EVALUATION RECENTE)","TNC"&amp;CHAR(10)&amp;"(Non sur liste verte de la C2p à date de référencement / EVALUATION RECENTE)","TNC"&amp;CHAR(10)&amp;"(N'est pas sur liste verte de la C2p à date du référencement)")))))</f>
        <v>TC</v>
      </c>
      <c r="BV157" s="44" t="s">
        <v>1380</v>
      </c>
      <c r="BW157" s="42"/>
      <c r="BX157" s="51" t="s">
        <v>659</v>
      </c>
      <c r="BY157" s="139"/>
      <c r="BZ157" s="57"/>
      <c r="CA157" s="134" t="s">
        <v>1073</v>
      </c>
      <c r="CB157" s="134"/>
      <c r="CC157" s="48" t="str">
        <f>IF(OR(REFERENCEMENT_FACADE[[#This Row],[TYPE DE DOCUMENT DE REFERENCE]]="Document Technique d'Application (DTA)",REFERENCEMENT_FACADE[[#This Row],[TYPE DE DOCUMENT DE REFERENCE]]="Avis Technique"),CONCATENATE("https://evaluation.cstb.fr/fr/avis-technique/detail/",SUBSTITUTE(REFERENCEMENT_FACADE[[#This Row],[REF]],"/","-"),"/"),IF(REFERENCEMENT_FACADE[[#This Row],[TYPE DE DOCUMENT DE REFERENCE]]=("Appréciation Technique d'Expérimentation (ATEx cas a)"),CONCATENATE("https://evaluation.cstb.fr/fr/appreciation-technique-expertise-atex/detail/",SUBSTITUTE(REFERENCEMENT_FACADE[[#This Row],[REF]],"_","-"),"/"),CONCATENATE("https://evaluation.cstb.fr/fr/appreciation-technique-transition-att/download/att-",SUBSTITUTE(SUBSTITUTE(REFERENCEMENT_FACADE[[#This Row],[REF]],"/","-"),"_","-"),"/")))</f>
        <v>https://evaluation.cstb.fr/fr/appreciation-technique-expertise-atex/detail/2773-v3/</v>
      </c>
      <c r="CD157" s="48"/>
      <c r="CE157" s="48" t="str">
        <f>CONCATENATE(IF(REFERENCEMENT_FACADE[[#This Row],[Ancienne version]]=""," ",CONCATENATE(IF(OR(REFERENCEMENT_FACADE[[#This Row],[TYPE DE DOCUMENT DE REFERENCE]]="Avis Technique",REFERENCEMENT_FACADE[[#This Row],[TYPE DE DOCUMENT DE REFERENCE]]="ATEx"),"L'","Le "),REFERENCEMENT_FACADE[[#This Row],[TYPE DE DOCUMENT DE REFERENCE]]," n°",REFERENCEMENT_FACADE[[#This Row],[REF]]," annule et remplace ",IF(OR(REFERENCEMENT_FACADE[[#This Row],[TYPE DE DOCUMENT DE REFERENCE]]="Avis Technique",REFERENCEMENT_FACADE[[#This Row],[TYPE DE DOCUMENT DE REFERENCE]]="ATEx"),"l' ","le "),REFERENCEMENT_FACADE[[#This Row],[TYPE DE DOCUMENT DE REFERENCE]]," n° ",REFERENCEMENT_FACADE[[#This Row],[Ancienne version]])),
IF(AND(REFERENCEMENT_FACADE[[#This Row],[Ancienne version]]&lt;&gt;"",REFERENCEMENT_FACADE[[#This Row],[ -&gt; AT/DTA : Sur liste verte C2p (OUI/NON)
-&gt; ATex (Avis favorable / Avis défavorable)
-&gt; Autre : SO]]="OUI"),CHAR(10),""),
IF(REFERENCEMENT_FACADE[[#This Row],[ -&gt; AT/DTA : Sur liste verte C2p (OUI/NON)
-&gt; ATex (Avis favorable / Avis défavorable)
-&gt; Autre : SO]]="OUI","Sur liste verte de la C2p à la date du référencement",""))</f>
        <v xml:space="preserve"> </v>
      </c>
      <c r="CF157" s="48" t="str">
        <f>IF((SUPP_VISE=LISTES!$Q$2),REFERENCEMENT_FACADE[[#This Row],[Charpente bois (NF DTU 31.1)]],
IF((SUPP_VISE=LISTES!$Q$3),REFERENCEMENT_FACADE[[#This Row],[COB (NF DTU 31.2)]],
IF((SUPP_VISE=LISTES!$Q$4),REFERENCEMENT_FACADE[[#This Row],[FOB (NF DTU 31.4)]],
IF((SUPP_VISE=LISTES!$Q$5),REFERENCEMENT_FACADE[[#This Row],[FOB (Sous AT/DTA/ATEx)]],
IF((SUPP_VISE=LISTES!$Q$6),REFERENCEMENT_FACADE[[#This Row],[FOB (NF DTU 31.4 et/ou Sous AT/DTA/Atex)]],
IF((SUPP_VISE=LISTES!$Q$7),REFERENCEMENT_FACADE[[#This Row],[CLT (Sous AT/DTA)]],"ERREUR"))))))</f>
        <v>ERREUR</v>
      </c>
      <c r="CG157" s="48" t="str">
        <f>IF((HAUT_VISEE&lt;=6),IF(OR(MID(SITUA_VISEE,1,1)="a",MID(SITUA_VISEE,1,1)="b",MID(SITUA_VISEE,1,1)="c"),REFERENCEMENT_FACADE[[#This Row],[≤ 6 m (situation a à c)]],REFERENCEMENT_FACADE[[#This Row],[≤ 6 m (situation d)]]),
IF(AND(6&lt;HAUT_VISEE,HAUT_VISEE&lt;=9),IF(OR(MID(SITUA_VISEE,1,1)="a",MID(SITUA_VISEE,1,1)="b",MID(SITUA_VISEE,1,1)="c"),REFERENCEMENT_FACADE[[#This Row],[≤ 9 m (situation a à c)]],REFERENCEMENT_FACADE[[#This Row],[≤ 9 m (situation d)]]),
IF(AND(9&lt;HAUT_VISEE,HAUT_VISEE&lt;=10),IF(OR(MID(SITUA_VISEE,1,1)="a",MID(SITUA_VISEE,1,1)="b",MID(SITUA_VISEE,1,1)="c"),REFERENCEMENT_FACADE[[#This Row],[≤ 10 m (situation a à c)]],REFERENCEMENT_FACADE[[#This Row],[≤ 10 m (situation d)]]),
IF(AND(10&lt;HAUT_VISEE,HAUT_VISEE&lt;=18),IF(OR(MID(SITUA_VISEE,1,1)="a",MID(SITUA_VISEE,1,1)="b",MID(SITUA_VISEE,1,1)="c"),REFERENCEMENT_FACADE[[#This Row],[≤ 15 m (situation a à c)]],REFERENCEMENT_FACADE[[#This Row],[≤ 15 m (situation d)]]),
IF(AND(10&lt;HAUT_VISEE,HAUT_VISEE&lt;=18),IF(OR(MID(SITUA_VISEE,1,1)="a",MID(SITUA_VISEE,1,1)="b",MID(SITUA_VISEE,1,1)="c"),REFERENCEMENT_FACADE[[#This Row],[≤ 18 m (situation a à c)]],REFERENCEMENT_FACADE[[#This Row],[≤ 18 m (situation d)]]),
IF(AND(18&lt;HAUT_VISEE,HAUT_VISEE&lt;=28),IF(OR(MID(SITUA_VISEE,1,1)="a",MID(SITUA_VISEE,1,1)="b",MID(SITUA_VISEE,1,1)="c"),REFERENCEMENT_FACADE[[#This Row],[≤ 28 m (situation a à c)]],REFERENCEMENT_FACADE[[#This Row],[≤ 28 m (situation d)]]),
IF(AND(28&lt;HAUT_VISEE,HAUT_VISEE&lt;=34),IF(OR(MID(SITUA_VISEE,1,1)="a",MID(SITUA_VISEE,1,1)="b",MID(SITUA_VISEE,1,1)="c"),REFERENCEMENT_FACADE[[#This Row],[≤ 34 m (situation a à c)]],REFERENCEMENT_FACADE[[#This Row],[≤ 34 m (situation d)]]),
IF(AND(34&lt;HAUT_VISEE,HAUT_VISEE&lt;=36),IF(OR(MID(SITUA_VISEE,1,1)="a",MID(SITUA_VISEE,1,1)="b",MID(SITUA_VISEE,1,1)="c"),REFERENCEMENT_FACADE[[#This Row],[≤ 36 m (situation a à c)]],REFERENCEMENT_FACADE[[#This Row],[≤ 36 m (situation d)]]),
IF(AND(36&lt;HAUT_VISEE,HAUT_VISEE&lt;=40),IF(OR(MID(SITUA_VISEE,1,1)="a",MID(SITUA_VISEE,1,1)="b",MID(SITUA_VISEE,1,1)="c"),REFERENCEMENT_FACADE[[#This Row],[≤ 40 m (situation a à c)]],REFERENCEMENT_FACADE[[#This Row],[≤ 40 m (situation d)]]),
IF(AND(40&lt;HAUT_VISEE,HAUT_VISEE&lt;=50),IF(OR(MID(SITUA_VISEE,1,1)="a",MID(SITUA_VISEE,1,1)="b",MID(SITUA_VISEE,1,1)="c"),REFERENCEMENT_FACADE[[#This Row],[≤ 50 m (situation a à c)]],REFERENCEMENT_FACADE[[#This Row],[≤ 50 m (situation d)]]),"ERREUR"))))))))))</f>
        <v>NON</v>
      </c>
      <c r="CH157" s="48">
        <f>IF(MID(SITUA_VISEE,1,1)="d",
IF(MID(REFERENCEMENT_FACADE[[#This Row],[≤ 50 m (situation d)]],1,3)="OUI",50,IF(MID(REFERENCEMENT_FACADE[[#This Row],[≤ 40 m (situation d)]],1,3)="OUI",40,IF(MID(REFERENCEMENT_FACADE[[#This Row],[≤ 36 m (situation d)]],1,3)="OUI",36,IF(MID(REFERENCEMENT_FACADE[[#This Row],[≤ 34 m (situation d)]],1,3)="OUI",34,IF(MID(REFERENCEMENT_FACADE[[#This Row],[≤ 28 m (situation d)]],1,3)="OUI",28,IF(MID(REFERENCEMENT_FACADE[[#This Row],[≤ 18 m (situation d)]],1,3)="OUI",18,IF(MID(REFERENCEMENT_FACADE[[#This Row],[≤ 15 m (situation d)]],1,3)="OUI",15,IF(MID(REFERENCEMENT_FACADE[[#This Row],[≤ 10 m (situation d)]],1,3)="OUI",10,IF(MID(REFERENCEMENT_FACADE[[#This Row],[≤ 9 m (situation d)]],1,3)="OUI",9,IF(MID(REFERENCEMENT_FACADE[[#This Row],[≤ 6 m (situation d)]],1,3)="OUI",6,"")))))))))),
IF(MID(REFERENCEMENT_FACADE[[#This Row],[≤ 50 m (situation a à c)]],1,3)="OUI",50,IF(MID(REFERENCEMENT_FACADE[[#This Row],[≤ 40 m (situation a à c)]],1,3)="OUI",40,IF(MID(REFERENCEMENT_FACADE[[#This Row],[≤ 36 m (situation a à c)]],1,3)="OUI",36,IF(MID(REFERENCEMENT_FACADE[[#This Row],[≤ 34 m (situation a à c)]],1,3)="OUI",34,IF(MID(REFERENCEMENT_FACADE[[#This Row],[≤ 28 m (situation a à c)]],1,3)="OUI",28,IF(MID(REFERENCEMENT_FACADE[[#This Row],[≤ 18 m (situation a à c)]],1,3)="OUI",18,IF(MID(REFERENCEMENT_FACADE[[#This Row],[≤ 15 m (situation a à c)]],1,3)="OUI",15,IF(MID(REFERENCEMENT_FACADE[[#This Row],[≤ 10 m (situation a à c)]],1,3)="OUI",10,IF(MID(REFERENCEMENT_FACADE[[#This Row],[≤ 9 m (situation a à c)]],1,3)="OUI",9,IF(MID(REFERENCEMENT_FACADE[[#This Row],[≤ 6 m (situation a à c)]],1,3)="OUI",6,"")))))))))))</f>
        <v>40</v>
      </c>
      <c r="CI157" s="48" t="str">
        <f>IF(RECH_CATEGORIE=TRUE,IF((CATEG_VISEE=LISTES!$O$2),REFERENCEMENT_FACADE[[#This Row],[I]],
IF((CATEG_VISEE=LISTES!$O$3),REFERENCEMENT_FACADE[[#This Row],[II]],
IF((CATEG_VISEE=LISTES!$O$4),REFERENCEMENT_FACADE[[#This Row],[III]],
IF((CATEG_VISEE=LISTES!$O$5),REFERENCEMENT_FACADE[[#This Row],[IV]],"ERREUR")))),
REFERENCEMENT_FACADE[[#This Row],[I]]&amp;CHAR(10)&amp;REFERENCEMENT_FACADE[[#This Row],[II]]&amp;CHAR(10)&amp;REFERENCEMENT_FACADE[[#This Row],[III]]&amp;CHAR(10)&amp;REFERENCEMENT_FACADE[[#This Row],[IV]])</f>
        <v>4
4**
4**
4**</v>
      </c>
      <c r="CJ157" s="48" t="str">
        <f>IF(RECH_CATEGORIE=TRUE,IF(OR(REFERENCEMENT_FACADE[[#This Row],[I]]="NC",REFERENCEMENT_FACADE[[#This Row],[II]]="NC",REFERENCEMENT_FACADE[[#This Row],[III]]="NC",REFERENCEMENT_FACADE[[#This Row],[IV]]="NC"),"ERREUR",IF(MID(ZONE_SIS_VISEE,1,1)&lt;=MID(REFERENCEMENT_FACADE[[#This Row],[IV]],1,1),REFERENCEMENT_FACADE[[#Headers],[IV]],IF(MID(ZONE_SIS_VISEE,1,1)&lt;=MID(REFERENCEMENT_FACADE[[#This Row],[III]],1,1),REFERENCEMENT_FACADE[[#Headers],[III]],IF(MID(ZONE_SIS_VISEE,1,1)&lt;=MID(REFERENCEMENT_FACADE[[#This Row],[II]],1,1),REFERENCEMENT_FACADE[[#Headers],[II]],IF(MID(ZONE_SIS_VISEE,1,1)&lt;=MID(REFERENCEMENT_FACADE[[#This Row],[I]],1,1),REFERENCEMENT_FACADE[[#Headers],[I]],""))))),
REFERENCEMENT_FACADE[[#Headers],[I]]&amp;CHAR(10)&amp;REFERENCEMENT_FACADE[[#Headers],[II]]&amp;CHAR(10)&amp;REFERENCEMENT_FACADE[[#Headers],[III]]&amp;CHAR(10)&amp;REFERENCEMENT_FACADE[[#Headers],[IV]])</f>
        <v>I
II
III
IV</v>
      </c>
      <c r="CK157" s="48" t="str">
        <f>CONCATENATE(IF(MID(REFERENCEMENT_FACADE[[#This Row],[Charpente bois (NF DTU 31.1)]],1,3)="oui",LISTES!$Q$2,""),IF(AND(MID(REFERENCEMENT_FACADE[[#This Row],[COB (NF DTU 31.2)]],1,3)="oui",MID(REFERENCEMENT_FACADE[[#This Row],[Charpente bois (NF DTU 31.1)]],1,3)="oui")," / ",""),IF(MID(REFERENCEMENT_FACADE[[#This Row],[COB (NF DTU 31.2)]],1,3)="oui",LISTES!$Q$3,""),IF(OR(AND(MID(REFERENCEMENT_FACADE[[#This Row],[COB (NF DTU 31.2)]],1,3)="oui",MID(REFERENCEMENT_FACADE[[#This Row],[FOB (NF DTU 31.4)]],1,3)="oui"),AND(MID(REFERENCEMENT_FACADE[[#This Row],[COB (NF DTU 31.2)]],1,3)="oui",MID(REFERENCEMENT_FACADE[[#This Row],[CLT (Sous AT/DTA)]],1,3)="oui"))," / ",""),IF(MID(REFERENCEMENT_FACADE[[#This Row],[FOB (NF DTU 31.4)]],1,3)="oui",LISTES!$Q$4,""),IF(AND(MID(REFERENCEMENT_FACADE[[#This Row],[CLT (Sous AT/DTA)]],1,3)="oui",MID(REFERENCEMENT_FACADE[[#This Row],[FOB (NF DTU 31.4)]],1,3)="oui")," / ",""),IF(MID(REFERENCEMENT_FACADE[[#This Row],[CLT (Sous AT/DTA)]],1,3)="oui",LISTES!$Q$7,IF(MID(REFERENCEMENT_FACADE[[#This Row],[FOB (Sous AT/DTA/ATEx)]],1,3)="oui",LISTES!$Q$5,"")))</f>
        <v>CLT (Sous AT/DTA)</v>
      </c>
      <c r="CL157" s="48" t="str">
        <f>IF(AND(RECH_HAUTEUR=TRUE,HAUT_VISEE&lt;&gt;"",SITUA_VISEE&lt;&gt;""),IF(MID(SITUA_VISEE,1,1)="d",
IF(MID(REFERENCEMENT_FACADE[[#This Row],[≤ 50 m (situation d)]],1,3)="OUI","≤ 50 m",IF(MID(REFERENCEMENT_FACADE[[#This Row],[≤ 40 m (situation d)]],1,3)="OUI","≤ 40 m",IF(MID(REFERENCEMENT_FACADE[[#This Row],[≤ 36 m (situation d)]],1,3)="OUI","≤ 36 m",IF(MID(REFERENCEMENT_FACADE[[#This Row],[≤ 34 m (situation d)]],1,3)="OUI","≤ 34 m",IF(MID(REFERENCEMENT_FACADE[[#This Row],[≤ 28 m (situation d)]],1,3)="OUI","≤ 28 m",IF(MID(REFERENCEMENT_FACADE[[#This Row],[≤ 18 m (situation d)]],1,3)="OUI","≤ 18 m",IF(MID(REFERENCEMENT_FACADE[[#This Row],[≤ 15 m (situation d)]],1,3)="OUI","≤ 15 m",IF(MID(REFERENCEMENT_FACADE[[#This Row],[≤ 10 m (situation d)]],1,3)="OUI","≤ 10 m",IF(MID(REFERENCEMENT_FACADE[[#This Row],[≤ 9 m (situation d)]],1,3)="OUI","≤ 9 m",IF(MID(REFERENCEMENT_FACADE[[#This Row],[≤ 6 m (situation d)]],1,3)="OUI","≤ 6 m","")))))))))),
IF(MID(REFERENCEMENT_FACADE[[#This Row],[≤ 50 m (situation a à c)]],1,3)="OUI","≤ 50 m",IF(MID(REFERENCEMENT_FACADE[[#This Row],[≤ 40 m (situation a à c)]],1,3)="OUI","≤ 40 m",IF(MID(REFERENCEMENT_FACADE[[#This Row],[≤ 36 m (situation a à c)]],1,3)="OUI","≤ 36 m",IF(MID(REFERENCEMENT_FACADE[[#This Row],[≤ 34 m (situation a à c)]],1,3)="OUI","≤ 34 m",IF(MID(REFERENCEMENT_FACADE[[#This Row],[≤ 28 m (situation a à c)]],1,3)="OUI","≤ 28 m",IF(MID(REFERENCEMENT_FACADE[[#This Row],[≤ 18 m (situation a à c)]],1,3)="OUI","≤ 18 m",IF(MID(REFERENCEMENT_FACADE[[#This Row],[≤ 15 m (situation a à c)]],1,3)="OUI","≤ 15 m",IF(MID(REFERENCEMENT_FACADE[[#This Row],[≤ 10 m (situation a à c)]],1,3)="OUI","≤ 10 m",IF(MID(REFERENCEMENT_FACADE[[#This Row],[≤ 9 m (situation a à c)]],1,3)="OUI","≤ 9 m",IF(MID(REFERENCEMENT_FACADE[[#This Row],[≤ 6 m (situation a à c)]],1,3)="OUI","≤ 6 m",""))))))))))),
CONCATENATE(IF(MID(REFERENCEMENT_FACADE[[#This Row],[≤ 50 m (situation a à c)]],1,3)="OUI","(Situation a à c) h≤ 50 m"&amp;CHAR(10),IF(MID(REFERENCEMENT_FACADE[[#This Row],[≤ 40 m (situation a à c)]],1,3)="OUI","(Situation a à c) h≤ 40 m"&amp;CHAR(10),IF(MID(REFERENCEMENT_FACADE[[#This Row],[≤ 36 m (situation a à c)]],1,3)="OUI","(Situation a à c) h≤ 36 m"&amp;CHAR(10),IF(MID(REFERENCEMENT_FACADE[[#This Row],[≤ 34 m (situation a à c)]],1,3)="OUI","(Situation a à c) h≤ 34 m"&amp;CHAR(10),IF(MID(REFERENCEMENT_FACADE[[#This Row],[≤ 28 m (situation a à c)]],1,3)="OUI","(Situation a à c) h≤ 28 m"&amp;CHAR(10),IF(MID(REFERENCEMENT_FACADE[[#This Row],[≤ 18 m (situation a à c)]],1,3)="OUI","(Situation a à c) h≤ 18 m"&amp;CHAR(10),IF(MID(REFERENCEMENT_FACADE[[#This Row],[≤ 15 m (situation a à c)]],1,3)="OUI","(Situation a à c) h≤ 15 m"&amp;CHAR(10),IF(MID(REFERENCEMENT_FACADE[[#This Row],[≤ 10 m (situation a à c)]],1,3)="OUI","(Situation a à c) h≤ 10 m"&amp;CHAR(10),IF(MID(REFERENCEMENT_FACADE[[#This Row],[≤ 9 m (situation a à c)]],1,3)="OUI","(Situation a à c) h≤ 9 m"&amp;CHAR(10),IF(MID(REFERENCEMENT_FACADE[[#This Row],[≤ 6 m (situation a à c)]],1,3)="OUI","(Situation a à c) h≤ 6 m"&amp;CHAR(10),"")))))))))),IF(MID(REFERENCEMENT_FACADE[[#This Row],[≤ 50 m (situation d)]],1,3)="OUI","(Situation d) h≤ 50 m",IF(MID(REFERENCEMENT_FACADE[[#This Row],[≤ 40 m (situation d)]],1,3)="OUI","(Situation d) h≤ 40 m",IF(MID(REFERENCEMENT_FACADE[[#This Row],[≤ 36 m (situation d)]],1,3)="OUI","(Situation d) h≤ 36 m",IF(MID(REFERENCEMENT_FACADE[[#This Row],[≤ 34 m (situation d)]],1,3)="OUI","(Situation d) h≤ 34 m",IF(MID(REFERENCEMENT_FACADE[[#This Row],[≤ 28 m (situation d)]],1,3)="OUI","(Situation d) h≤ 28 m",IF(MID(REFERENCEMENT_FACADE[[#This Row],[≤ 18 m (situation d)]],1,3)="OUI","(Situation d) h≤ 18 m",IF(MID(REFERENCEMENT_FACADE[[#This Row],[≤ 15 m (situation d)]],1,3)="OUI","(Situation d) h≤ 15 m",IF(MID(REFERENCEMENT_FACADE[[#This Row],[≤ 10 m (situation d)]],1,3)="OUI","(Situation d) h≤ 10 m",IF(MID(REFERENCEMENT_FACADE[[#This Row],[≤ 9 m (situation d)]],1,3)="OUI","(Situation d) h≤ 9 m",IF(MID(REFERENCEMENT_FACADE[[#This Row],[≤ 6 m (situation d)]],1,3)="OUI","(Situation d) h≤ 6 m",""))))))))))))</f>
        <v xml:space="preserve">(Situation a à c) h≤ 40 m
</v>
      </c>
      <c r="CM157" s="48" t="str">
        <f>IF(OR(RECH_HAUTEUR=FALSE,HAUT_VISEE="",SITUA_VISEE=""),REFERENCEMENT_FACADE[[#This Row],[Cas où rien n''est sélectionné en hauteur]],
IF((HAUT_VISEE&lt;=6),IF(OR(MID(SITUA_VISEE,1,1)="a",MID(SITUA_VISEE,1,1)="b",MID(SITUA_VISEE,1,1)="c"),REFERENCEMENT_FACADE[[#This Row],[≤ 6 m (a à c)]],REFERENCEMENT_FACADE[[#This Row],[≤ 6 m (d)]]),
IF(AND(6&lt;HAUT_VISEE,HAUT_VISEE&lt;=9),IF(OR(MID(SITUA_VISEE,1,1)="a",MID(SITUA_VISEE,1,1)="b",MID(SITUA_VISEE,1,1)="c"),REFERENCEMENT_FACADE[[#This Row],[≤ 9 m (a à c)]],REFERENCEMENT_FACADE[[#This Row],[≤ 9 m (d)]]),
IF(AND(9&lt;HAUT_VISEE,HAUT_VISEE&lt;=10),IF(OR(MID(SITUA_VISEE,1,1)="a",MID(SITUA_VISEE,1,1)="b",MID(SITUA_VISEE,1,1)="c"),REFERENCEMENT_FACADE[[#This Row],[≤ 10 m (a à c)]],REFERENCEMENT_FACADE[[#This Row],[≤ 10 m (d)]]),
IF(AND(10&lt;HAUT_VISEE,HAUT_VISEE&lt;=18),IF(OR(MID(SITUA_VISEE,1,1)="a",MID(SITUA_VISEE,1,1)="b",MID(SITUA_VISEE,1,1)="c"),REFERENCEMENT_FACADE[[#This Row],[≤ 18 m (a à c)]],REFERENCEMENT_FACADE[[#This Row],[≤ 18 m (d)]]),
IF(AND(18&lt;HAUT_VISEE,HAUT_VISEE&lt;=28),IF(OR(MID(SITUA_VISEE,1,1)="a",MID(SITUA_VISEE,1,1)="b",MID(SITUA_VISEE,1,1)="c"),REFERENCEMENT_FACADE[[#This Row],[≤ 28 m (a à c)]],REFERENCEMENT_FACADE[[#This Row],[≤ 28 m (d)]]),
IF(AND(28&lt;HAUT_VISEE,HAUT_VISEE&lt;=34),IF(OR(MID(SITUA_VISEE,1,1)="a",MID(SITUA_VISEE,1,1)="b",MID(SITUA_VISEE,1,1)="c"),REFERENCEMENT_FACADE[[#This Row],[≤ 34 m (a à c)]],REFERENCEMENT_FACADE[[#This Row],[≤ 34 m (d)]]),
IF(AND(34&lt;HAUT_VISEE,HAUT_VISEE&lt;=36),IF(OR(MID(SITUA_VISEE,1,1)="a",MID(SITUA_VISEE,1,1)="b",MID(SITUA_VISEE,1,1)="c"),REFERENCEMENT_FACADE[[#This Row],[≤ 36 m (a à c)]],REFERENCEMENT_FACADE[[#This Row],[≤ 36 m (d)]]),
IF(AND(36&lt;HAUT_VISEE,HAUT_VISEE&lt;=40),IF(OR(MID(SITUA_VISEE,1,1)="a",MID(SITUA_VISEE,1,1)="b",MID(SITUA_VISEE,1,1)="c"),REFERENCEMENT_FACADE[[#This Row],[≤ 40 m (a à c)]],REFERENCEMENT_FACADE[[#This Row],[≤ 40 m (d)]]),
IF(AND(40&lt;HAUT_VISEE,HAUT_VISEE&lt;=50),IF(OR(MID(SITUA_VISEE,1,1)="a",MID(SITUA_VISEE,1,1)="b",MID(SITUA_VISEE,1,1)="c"),REFERENCEMENT_FACADE[[#This Row],[≤ 50 m (a à c)]],REFERENCEMENT_FACADE[[#This Row],[≤ 50 m (d)]])))))))))))</f>
        <v>Nb : Le critère de recherche par hauteur n'étant pas coché ou les données (hauteur ou situation) n'étant pas saisies, l'utilisateur est alerté qu'il peut exister des limites de hauteurs et des dispositions particulières données dans le référentiel technique du procédé qui ne sont pas affichées. 
Le logiciel peut les faire apparaitre, pour ce faire : 
 - la case de recherche en fonction de la hauteur doit être cochée ;
 - les données de hauteur ET de situation du bâtiment doivent être saisies.</v>
      </c>
      <c r="CN157" s="117">
        <f ca="1">REFERENCEMENT_FACADE[[#This Row],[VALIDITE]]</f>
        <v>1</v>
      </c>
      <c r="CO157" s="48">
        <f>IF(RECH_SUPPORT=TRUE,IF(MID(REFERENCEMENT_FACADE[[#This Row],[Colonne support visé]],1,3)="OUI",1,IF(OR(MID(REFERENCEMENT_FACADE[[#This Row],[Colonne support visé]],1,3)="non",MID(REFERENCEMENT_FACADE[[#This Row],[Colonne support visé]],1,2)="SO"),0,0)),1)</f>
        <v>1</v>
      </c>
      <c r="CP157" s="48">
        <f>IF(RECH_HAUTEUR=FALSE,1,IF(AND(MID(REFERENCEMENT_FACADE[[#This Row],[Colonne situation visé]],1,3)="oui",HAUT_VISEE&lt;=REFERENCEMENT_FACADE[[#This Row],[LIMITATION DE HAUTEUR DE FACADE]],HAUT_VISEE&lt;&gt;"",SITUA_VISEE&lt;&gt;""),1,IF(MID(REFERENCEMENT_FACADE[[#This Row],[Colonne situation visé]],1,3)="non",0,"ERREUR")))</f>
        <v>1</v>
      </c>
      <c r="CQ157" s="48">
        <f>IF(RECH_CATEGORIE=FALSE,1,IF(REFERENCEMENT_FACADE[[#This Row],[Colonne catégorie visée]]="ERREUR",0,IF(AND(RECH_CATEGORIE=TRUE,MATCH(VALUE(LEFT(REFERENCEMENT_FACADE[[#This Row],[Colonne zone visée]],1)),LISTE_ZONE_SISMIQUE,0)&gt;=MATCH(ZONE_SIS_VISEE,LISTE_ZONE_SISMIQUE,0),MATCH(REFERENCEMENT_FACADE[[#This Row],[Colonne catégorie visée]],LISTE_CATEGORIE_BATIMENT,0)&gt;=MATCH(CATEG_VISEE,LISTE_CATEGORIE_BATIMENT,0)),1,0)))</f>
        <v>1</v>
      </c>
      <c r="CR157" s="48">
        <f ca="1">IF(REFERENCEMENT_FACADE[[#This Row],[Eligibilité procédé]]&lt;&gt;0,COUNTIF(REFERENCEMENT_FACADE[Eligibilité procédé],"&lt;="&amp;REFERENCEMENT_FACADE[[#This Row],[Eligibilité procédé]])-COUNTIF(REFERENCEMENT_FACADE[Eligibilité procédé],"=0"),ROWS(REFERENCEMENT_FACADE[Ordre]))</f>
        <v>133</v>
      </c>
      <c r="CS157" s="48">
        <f ca="1">IF(COUNTIF((REFERENCEMENT_FACADE[[#This Row],[Validité]:[zone de simicité]]),"&lt;&gt;"&amp;"")=SUM(REFERENCEMENT_FACADE[[#This Row],[Validité]:[zone de simicité]]),ROW(REFERENCEMENT_FACADE[[#This Row],[zone de simicité]]),"")</f>
        <v>157</v>
      </c>
      <c r="CT157" s="48" t="str">
        <f>CONCATENATE(REFERENCEMENT_FACADE[[#This Row],[TYPE DE DOCUMENT DE REFERENCE]]," ",REFERENCEMENT_FACADE[[#This Row],[REF]]," du procédé ",REFERENCEMENT_FACADE[[#This Row],[NOM COMMERCIAL DU PROCEDE]]," : vise la pose sur : ",IF(MID(REFERENCEMENT_FACADE[[#This Row],[COB (NF DTU 31.2)]],1,3)="OUI","COB (NF DTU 31.2) ; ",""),IF(MID(REFERENCEMENT_FACADE[[#This Row],[CLT (Sous AT/DTA)]],1,3)="OUI","CLT (Sous AT/DTA)) ; ",""),IF(MID(REFERENCEMENT_FACADE[[#This Row],[FOB (NF DTU 31.4)]],1,3)="OUI","FOB (NF DTU 31.4) ; ",""),IF(MID(REFERENCEMENT_FACADE[[#This Row],[FOB (Sous AT/DTA/ATEx)]],1,3)="OUI","FOB (Sous AT/DTA/ATEx) ; ",""),"pour une hauteur max de ",REFERENCEMENT_FACADE[[#This Row],[LIMITATION DE HAUTEUR DE FACADE]],"m")</f>
        <v>Appréciation Technique d'Expérimentation (ATEx cas a) 2773-v3 du procédé Système ETICS sur CLT : vise la pose sur : CLT (Sous AT/DTA)) ; pour une hauteur max de 40m</v>
      </c>
    </row>
    <row r="158" spans="1:98" s="5" customFormat="1" ht="216" x14ac:dyDescent="0.3">
      <c r="A158" s="149">
        <v>43862</v>
      </c>
      <c r="B158" s="43" t="s">
        <v>114</v>
      </c>
      <c r="C158" s="125" t="s">
        <v>1572</v>
      </c>
      <c r="D158" s="43" t="s">
        <v>974</v>
      </c>
      <c r="E158" s="43" t="s">
        <v>974</v>
      </c>
      <c r="F158" s="43" t="s">
        <v>975</v>
      </c>
      <c r="G158" s="44" t="s">
        <v>1466</v>
      </c>
      <c r="H158" s="78" t="s">
        <v>27</v>
      </c>
      <c r="I158" s="79" t="s">
        <v>9</v>
      </c>
      <c r="J158" s="110" t="s">
        <v>10</v>
      </c>
      <c r="K158" s="39" t="s">
        <v>10</v>
      </c>
      <c r="L158" s="68" t="str">
        <f>IF(REFERENCEMENT_FACADE[[#This Row],[Charpente bois (NF DTU 31.1)]]="OUI","SO",IF(OR(REFERENCEMENT_FACADE[[#This Row],[FOB (Sous AT/DTA/ATEx)]]="OUI",REFERENCEMENT_FACADE[[#This Row],[FOB (NF DTU 31.4)]]="OUI"),"OUI","SO"))</f>
        <v>SO</v>
      </c>
      <c r="M158" s="109" t="s">
        <v>159</v>
      </c>
      <c r="N158" s="42" t="s">
        <v>9</v>
      </c>
      <c r="O158" s="43" t="s">
        <v>9</v>
      </c>
      <c r="P158" s="43" t="s">
        <v>10</v>
      </c>
      <c r="Q158" s="43" t="s">
        <v>10</v>
      </c>
      <c r="R158" s="43" t="s">
        <v>10</v>
      </c>
      <c r="S158" s="43" t="s">
        <v>10</v>
      </c>
      <c r="T158" s="43" t="s">
        <v>10</v>
      </c>
      <c r="U158" s="43" t="s">
        <v>10</v>
      </c>
      <c r="V158" s="43" t="s">
        <v>10</v>
      </c>
      <c r="W158" s="44" t="s">
        <v>10</v>
      </c>
      <c r="X158" s="45" t="s">
        <v>9</v>
      </c>
      <c r="Y158" s="43" t="s">
        <v>10</v>
      </c>
      <c r="Z158" s="43" t="s">
        <v>10</v>
      </c>
      <c r="AA158" s="43" t="s">
        <v>10</v>
      </c>
      <c r="AB158" s="43" t="s">
        <v>10</v>
      </c>
      <c r="AC158" s="43" t="s">
        <v>10</v>
      </c>
      <c r="AD158" s="43" t="s">
        <v>10</v>
      </c>
      <c r="AE158" s="43" t="s">
        <v>10</v>
      </c>
      <c r="AF158" s="43" t="s">
        <v>10</v>
      </c>
      <c r="AG158" s="44" t="s">
        <v>10</v>
      </c>
      <c r="AH158" s="163"/>
      <c r="AI158" s="164"/>
      <c r="AJ158" s="120" t="s">
        <v>1726</v>
      </c>
      <c r="AK158" s="120" t="s">
        <v>1726</v>
      </c>
      <c r="AL158" s="83"/>
      <c r="AM158" s="83"/>
      <c r="AN158" s="83"/>
      <c r="AO158" s="83"/>
      <c r="AP158" s="83"/>
      <c r="AQ158" s="83"/>
      <c r="AR158" s="83"/>
      <c r="AS158" s="83"/>
      <c r="AT158" s="120" t="s">
        <v>1726</v>
      </c>
      <c r="AU158" s="83"/>
      <c r="AV158" s="83"/>
      <c r="AW158" s="83"/>
      <c r="AX158" s="83"/>
      <c r="AY158" s="83"/>
      <c r="AZ158" s="83"/>
      <c r="BA158" s="83"/>
      <c r="BB158" s="83"/>
      <c r="BC158" s="83"/>
      <c r="BD158" s="84" t="s">
        <v>1408</v>
      </c>
      <c r="BE158" s="111">
        <v>4</v>
      </c>
      <c r="BF158" s="51">
        <v>2</v>
      </c>
      <c r="BG158" s="51">
        <v>1</v>
      </c>
      <c r="BH158" s="51">
        <v>1</v>
      </c>
      <c r="BI158" s="112"/>
      <c r="BJ158" s="40" t="s">
        <v>1394</v>
      </c>
      <c r="BK158" s="160" t="s">
        <v>932</v>
      </c>
      <c r="BL158" s="42">
        <v>0</v>
      </c>
      <c r="BM158" s="43" t="s">
        <v>976</v>
      </c>
      <c r="BN158" s="43" t="s">
        <v>12</v>
      </c>
      <c r="BO158" s="43" t="s">
        <v>1017</v>
      </c>
      <c r="BP158" s="128">
        <v>44098</v>
      </c>
      <c r="BQ158" s="128">
        <v>44172</v>
      </c>
      <c r="BR158" s="128">
        <v>45657</v>
      </c>
      <c r="BS158" s="123">
        <f ca="1">+(REFERENCEMENT_FACADE[[#This Row],[AVIS LIMITE AU / VALIDITE]]&gt;=TODAY())*1</f>
        <v>1</v>
      </c>
      <c r="BT158" s="43" t="s">
        <v>9</v>
      </c>
      <c r="BU158" s="43" t="str">
        <f ca="1">IF(REFERENCEMENT_FACADE[[#This Row],[ -&gt; AT/DTA : Sur liste verte C2p (OUI/NON)
-&gt; ATex (Avis favorable / Avis défavorable)
-&gt; Autre : SO]]&lt;&gt;"",IF(AND(OR(REFERENCEMENT_FACADE[[#This Row],[ -&gt; AT/DTA : Sur liste verte C2p (OUI/NON)
-&gt; ATex (Avis favorable / Avis défavorable)
-&gt; Autre : SO]]="OUI",REFERENCEMENT_FACADE[[#This Row],[ -&gt; AT/DTA : Sur liste verte C2p (OUI/NON)
-&gt; ATex (Avis favorable / Avis défavorable)
-&gt; Autre : SO]]="FAVORABLE",REFERENCEMENT_FACADE[[#This Row],[ -&gt; AT/DTA : Sur liste verte C2p (OUI/NON)
-&gt; ATex (Avis favorable / Avis défavorable)
-&gt; Autre : SO]]="SO
(DTU)",REFERENCEMENT_FACADE[[#This Row],[ -&gt; AT/DTA : Sur liste verte C2p (OUI/NON)
-&gt; ATex (Avis favorable / Avis défavorable)
-&gt; Autre : SO]]="SO 
(RECO -RAGE)",REFERENCEMENT_FACADE[[#This Row],[ -&gt; AT/DTA : Sur liste verte C2p (OUI/NON)
-&gt; ATex (Avis favorable / Avis défavorable)
-&gt; Autre : SO]]="OUI AVEC UN SUIVI DU RETOUR D'EXPERIENCE",
REFERENCEMENT_FACADE[[#This Row],[ -&gt; AT/DTA : Sur liste verte C2p (OUI/NON)
-&gt; ATex (Avis favorable / Avis défavorable)
-&gt; Autre : SO]]="SO 
(RP)"),REFERENCEMENT_FACADE[[#This Row],[VALIDITE]]=1),"TC",IF(REFERENCEMENT_FACADE[[#This Row],[VALIDITE]]=0,"TNC"&amp;CHAR(10)&amp;"(L'évaluation technique n'est plus valide)",IF(REFERENCEMENT_FACADE[[#This Row],[TYPE DE DOCUMENT DE REFERENCE]]="Appréciation Technique de Transition","TNC"&amp;CHAR(10)&amp;"(Les Appréciations Techniques de Transition ne sont pas reconnues en technique courante)",IF(REFERENCEMENT_FACADE[[#This Row],[ -&gt; AT/DTA : Sur liste verte C2p (OUI/NON)
-&gt; ATex (Avis favorable / Avis défavorable)
-&gt; Autre : SO]]="NON (EVALUATION RECENTE)","TNC"&amp;CHAR(10)&amp;"(Non sur liste verte de la C2p à date de référencement / EVALUATION RECENTE)","TNC"&amp;CHAR(10)&amp;"(N'est pas sur liste verte de la C2p à date du référencement)")))))</f>
        <v>TC</v>
      </c>
      <c r="BV158" s="44" t="s">
        <v>819</v>
      </c>
      <c r="BW158" s="42"/>
      <c r="BX158" s="51"/>
      <c r="BY158" s="139"/>
      <c r="BZ158" s="57"/>
      <c r="CA158" s="134" t="s">
        <v>1056</v>
      </c>
      <c r="CB158" s="134"/>
      <c r="CC158" s="48" t="str">
        <f>IF(OR(REFERENCEMENT_FACADE[[#This Row],[TYPE DE DOCUMENT DE REFERENCE]]="Document Technique d'Application (DTA)",REFERENCEMENT_FACADE[[#This Row],[TYPE DE DOCUMENT DE REFERENCE]]="Avis Technique"),CONCATENATE("https://evaluation.cstb.fr/fr/avis-technique/detail/",SUBSTITUTE(REFERENCEMENT_FACADE[[#This Row],[REF]],"/","-"),"/"),IF(REFERENCEMENT_FACADE[[#This Row],[TYPE DE DOCUMENT DE REFERENCE]]=("Appréciation Technique d'Expérimentation (ATEx cas a)"),CONCATENATE("https://evaluation.cstb.fr/fr/appreciation-technique-expertise-atex/detail/",SUBSTITUTE(REFERENCEMENT_FACADE[[#This Row],[REF]],"_","-"),"/"),CONCATENATE("https://evaluation.cstb.fr/fr/appreciation-technique-transition-att/download/att-",SUBSTITUTE(SUBSTITUTE(REFERENCEMENT_FACADE[[#This Row],[REF]],"/","-"),"_","-"),"/")))</f>
        <v>https://evaluation.cstb.fr/fr/avis-technique/detail/7-20-1778_V1/</v>
      </c>
      <c r="CD158" s="48"/>
      <c r="CE158" s="48" t="str">
        <f>CONCATENATE(IF(REFERENCEMENT_FACADE[[#This Row],[Ancienne version]]=""," ",CONCATENATE(IF(OR(REFERENCEMENT_FACADE[[#This Row],[TYPE DE DOCUMENT DE REFERENCE]]="Avis Technique",REFERENCEMENT_FACADE[[#This Row],[TYPE DE DOCUMENT DE REFERENCE]]="ATEx"),"L'","Le "),REFERENCEMENT_FACADE[[#This Row],[TYPE DE DOCUMENT DE REFERENCE]]," n°",REFERENCEMENT_FACADE[[#This Row],[REF]]," annule et remplace ",IF(OR(REFERENCEMENT_FACADE[[#This Row],[TYPE DE DOCUMENT DE REFERENCE]]="Avis Technique",REFERENCEMENT_FACADE[[#This Row],[TYPE DE DOCUMENT DE REFERENCE]]="ATEx"),"l' ","le "),REFERENCEMENT_FACADE[[#This Row],[TYPE DE DOCUMENT DE REFERENCE]]," n° ",REFERENCEMENT_FACADE[[#This Row],[Ancienne version]])),
IF(AND(REFERENCEMENT_FACADE[[#This Row],[Ancienne version]]&lt;&gt;"",REFERENCEMENT_FACADE[[#This Row],[ -&gt; AT/DTA : Sur liste verte C2p (OUI/NON)
-&gt; ATex (Avis favorable / Avis défavorable)
-&gt; Autre : SO]]="OUI"),CHAR(10),""),
IF(REFERENCEMENT_FACADE[[#This Row],[ -&gt; AT/DTA : Sur liste verte C2p (OUI/NON)
-&gt; ATex (Avis favorable / Avis défavorable)
-&gt; Autre : SO]]="OUI","Sur liste verte de la C2p à la date du référencement",""))</f>
        <v xml:space="preserve"> Sur liste verte de la C2p à la date du référencement</v>
      </c>
      <c r="CF158" s="48" t="str">
        <f>IF((SUPP_VISE=LISTES!$Q$2),REFERENCEMENT_FACADE[[#This Row],[Charpente bois (NF DTU 31.1)]],
IF((SUPP_VISE=LISTES!$Q$3),REFERENCEMENT_FACADE[[#This Row],[COB (NF DTU 31.2)]],
IF((SUPP_VISE=LISTES!$Q$4),REFERENCEMENT_FACADE[[#This Row],[FOB (NF DTU 31.4)]],
IF((SUPP_VISE=LISTES!$Q$5),REFERENCEMENT_FACADE[[#This Row],[FOB (Sous AT/DTA/ATEx)]],
IF((SUPP_VISE=LISTES!$Q$6),REFERENCEMENT_FACADE[[#This Row],[FOB (NF DTU 31.4 et/ou Sous AT/DTA/Atex)]],
IF((SUPP_VISE=LISTES!$Q$7),REFERENCEMENT_FACADE[[#This Row],[CLT (Sous AT/DTA)]],"ERREUR"))))))</f>
        <v>ERREUR</v>
      </c>
      <c r="CG158" s="48" t="str">
        <f>IF((HAUT_VISEE&lt;=6),IF(OR(MID(SITUA_VISEE,1,1)="a",MID(SITUA_VISEE,1,1)="b",MID(SITUA_VISEE,1,1)="c"),REFERENCEMENT_FACADE[[#This Row],[≤ 6 m (situation a à c)]],REFERENCEMENT_FACADE[[#This Row],[≤ 6 m (situation d)]]),
IF(AND(6&lt;HAUT_VISEE,HAUT_VISEE&lt;=9),IF(OR(MID(SITUA_VISEE,1,1)="a",MID(SITUA_VISEE,1,1)="b",MID(SITUA_VISEE,1,1)="c"),REFERENCEMENT_FACADE[[#This Row],[≤ 9 m (situation a à c)]],REFERENCEMENT_FACADE[[#This Row],[≤ 9 m (situation d)]]),
IF(AND(9&lt;HAUT_VISEE,HAUT_VISEE&lt;=10),IF(OR(MID(SITUA_VISEE,1,1)="a",MID(SITUA_VISEE,1,1)="b",MID(SITUA_VISEE,1,1)="c"),REFERENCEMENT_FACADE[[#This Row],[≤ 10 m (situation a à c)]],REFERENCEMENT_FACADE[[#This Row],[≤ 10 m (situation d)]]),
IF(AND(10&lt;HAUT_VISEE,HAUT_VISEE&lt;=18),IF(OR(MID(SITUA_VISEE,1,1)="a",MID(SITUA_VISEE,1,1)="b",MID(SITUA_VISEE,1,1)="c"),REFERENCEMENT_FACADE[[#This Row],[≤ 15 m (situation a à c)]],REFERENCEMENT_FACADE[[#This Row],[≤ 15 m (situation d)]]),
IF(AND(10&lt;HAUT_VISEE,HAUT_VISEE&lt;=18),IF(OR(MID(SITUA_VISEE,1,1)="a",MID(SITUA_VISEE,1,1)="b",MID(SITUA_VISEE,1,1)="c"),REFERENCEMENT_FACADE[[#This Row],[≤ 18 m (situation a à c)]],REFERENCEMENT_FACADE[[#This Row],[≤ 18 m (situation d)]]),
IF(AND(18&lt;HAUT_VISEE,HAUT_VISEE&lt;=28),IF(OR(MID(SITUA_VISEE,1,1)="a",MID(SITUA_VISEE,1,1)="b",MID(SITUA_VISEE,1,1)="c"),REFERENCEMENT_FACADE[[#This Row],[≤ 28 m (situation a à c)]],REFERENCEMENT_FACADE[[#This Row],[≤ 28 m (situation d)]]),
IF(AND(28&lt;HAUT_VISEE,HAUT_VISEE&lt;=34),IF(OR(MID(SITUA_VISEE,1,1)="a",MID(SITUA_VISEE,1,1)="b",MID(SITUA_VISEE,1,1)="c"),REFERENCEMENT_FACADE[[#This Row],[≤ 34 m (situation a à c)]],REFERENCEMENT_FACADE[[#This Row],[≤ 34 m (situation d)]]),
IF(AND(34&lt;HAUT_VISEE,HAUT_VISEE&lt;=36),IF(OR(MID(SITUA_VISEE,1,1)="a",MID(SITUA_VISEE,1,1)="b",MID(SITUA_VISEE,1,1)="c"),REFERENCEMENT_FACADE[[#This Row],[≤ 36 m (situation a à c)]],REFERENCEMENT_FACADE[[#This Row],[≤ 36 m (situation d)]]),
IF(AND(36&lt;HAUT_VISEE,HAUT_VISEE&lt;=40),IF(OR(MID(SITUA_VISEE,1,1)="a",MID(SITUA_VISEE,1,1)="b",MID(SITUA_VISEE,1,1)="c"),REFERENCEMENT_FACADE[[#This Row],[≤ 40 m (situation a à c)]],REFERENCEMENT_FACADE[[#This Row],[≤ 40 m (situation d)]]),
IF(AND(40&lt;HAUT_VISEE,HAUT_VISEE&lt;=50),IF(OR(MID(SITUA_VISEE,1,1)="a",MID(SITUA_VISEE,1,1)="b",MID(SITUA_VISEE,1,1)="c"),REFERENCEMENT_FACADE[[#This Row],[≤ 50 m (situation a à c)]],REFERENCEMENT_FACADE[[#This Row],[≤ 50 m (situation d)]]),"ERREUR"))))))))))</f>
        <v>OUI</v>
      </c>
      <c r="CH158" s="48">
        <f>IF(MID(SITUA_VISEE,1,1)="d",
IF(MID(REFERENCEMENT_FACADE[[#This Row],[≤ 50 m (situation d)]],1,3)="OUI",50,IF(MID(REFERENCEMENT_FACADE[[#This Row],[≤ 40 m (situation d)]],1,3)="OUI",40,IF(MID(REFERENCEMENT_FACADE[[#This Row],[≤ 36 m (situation d)]],1,3)="OUI",36,IF(MID(REFERENCEMENT_FACADE[[#This Row],[≤ 34 m (situation d)]],1,3)="OUI",34,IF(MID(REFERENCEMENT_FACADE[[#This Row],[≤ 28 m (situation d)]],1,3)="OUI",28,IF(MID(REFERENCEMENT_FACADE[[#This Row],[≤ 18 m (situation d)]],1,3)="OUI",18,IF(MID(REFERENCEMENT_FACADE[[#This Row],[≤ 15 m (situation d)]],1,3)="OUI",15,IF(MID(REFERENCEMENT_FACADE[[#This Row],[≤ 10 m (situation d)]],1,3)="OUI",10,IF(MID(REFERENCEMENT_FACADE[[#This Row],[≤ 9 m (situation d)]],1,3)="OUI",9,IF(MID(REFERENCEMENT_FACADE[[#This Row],[≤ 6 m (situation d)]],1,3)="OUI",6,"")))))))))),
IF(MID(REFERENCEMENT_FACADE[[#This Row],[≤ 50 m (situation a à c)]],1,3)="OUI",50,IF(MID(REFERENCEMENT_FACADE[[#This Row],[≤ 40 m (situation a à c)]],1,3)="OUI",40,IF(MID(REFERENCEMENT_FACADE[[#This Row],[≤ 36 m (situation a à c)]],1,3)="OUI",36,IF(MID(REFERENCEMENT_FACADE[[#This Row],[≤ 34 m (situation a à c)]],1,3)="OUI",34,IF(MID(REFERENCEMENT_FACADE[[#This Row],[≤ 28 m (situation a à c)]],1,3)="OUI",28,IF(MID(REFERENCEMENT_FACADE[[#This Row],[≤ 18 m (situation a à c)]],1,3)="OUI",18,IF(MID(REFERENCEMENT_FACADE[[#This Row],[≤ 15 m (situation a à c)]],1,3)="OUI",15,IF(MID(REFERENCEMENT_FACADE[[#This Row],[≤ 10 m (situation a à c)]],1,3)="OUI",10,IF(MID(REFERENCEMENT_FACADE[[#This Row],[≤ 9 m (situation a à c)]],1,3)="OUI",9,IF(MID(REFERENCEMENT_FACADE[[#This Row],[≤ 6 m (situation a à c)]],1,3)="OUI",6,"")))))))))))</f>
        <v>9</v>
      </c>
      <c r="CI158" s="48" t="str">
        <f>IF(RECH_CATEGORIE=TRUE,IF((CATEG_VISEE=LISTES!$O$2),REFERENCEMENT_FACADE[[#This Row],[I]],
IF((CATEG_VISEE=LISTES!$O$3),REFERENCEMENT_FACADE[[#This Row],[II]],
IF((CATEG_VISEE=LISTES!$O$4),REFERENCEMENT_FACADE[[#This Row],[III]],
IF((CATEG_VISEE=LISTES!$O$5),REFERENCEMENT_FACADE[[#This Row],[IV]],"ERREUR")))),
REFERENCEMENT_FACADE[[#This Row],[I]]&amp;CHAR(10)&amp;REFERENCEMENT_FACADE[[#This Row],[II]]&amp;CHAR(10)&amp;REFERENCEMENT_FACADE[[#This Row],[III]]&amp;CHAR(10)&amp;REFERENCEMENT_FACADE[[#This Row],[IV]])</f>
        <v>4
2
1
1</v>
      </c>
      <c r="CJ158" s="48" t="str">
        <f>IF(RECH_CATEGORIE=TRUE,IF(OR(REFERENCEMENT_FACADE[[#This Row],[I]]="NC",REFERENCEMENT_FACADE[[#This Row],[II]]="NC",REFERENCEMENT_FACADE[[#This Row],[III]]="NC",REFERENCEMENT_FACADE[[#This Row],[IV]]="NC"),"ERREUR",IF(MID(ZONE_SIS_VISEE,1,1)&lt;=MID(REFERENCEMENT_FACADE[[#This Row],[IV]],1,1),REFERENCEMENT_FACADE[[#Headers],[IV]],IF(MID(ZONE_SIS_VISEE,1,1)&lt;=MID(REFERENCEMENT_FACADE[[#This Row],[III]],1,1),REFERENCEMENT_FACADE[[#Headers],[III]],IF(MID(ZONE_SIS_VISEE,1,1)&lt;=MID(REFERENCEMENT_FACADE[[#This Row],[II]],1,1),REFERENCEMENT_FACADE[[#Headers],[II]],IF(MID(ZONE_SIS_VISEE,1,1)&lt;=MID(REFERENCEMENT_FACADE[[#This Row],[I]],1,1),REFERENCEMENT_FACADE[[#Headers],[I]],""))))),
REFERENCEMENT_FACADE[[#Headers],[I]]&amp;CHAR(10)&amp;REFERENCEMENT_FACADE[[#Headers],[II]]&amp;CHAR(10)&amp;REFERENCEMENT_FACADE[[#Headers],[III]]&amp;CHAR(10)&amp;REFERENCEMENT_FACADE[[#Headers],[IV]])</f>
        <v>I
II
III
IV</v>
      </c>
      <c r="CK158" s="48" t="str">
        <f>CONCATENATE(IF(MID(REFERENCEMENT_FACADE[[#This Row],[Charpente bois (NF DTU 31.1)]],1,3)="oui",LISTES!$Q$2,""),IF(AND(MID(REFERENCEMENT_FACADE[[#This Row],[COB (NF DTU 31.2)]],1,3)="oui",MID(REFERENCEMENT_FACADE[[#This Row],[Charpente bois (NF DTU 31.1)]],1,3)="oui")," / ",""),IF(MID(REFERENCEMENT_FACADE[[#This Row],[COB (NF DTU 31.2)]],1,3)="oui",LISTES!$Q$3,""),IF(OR(AND(MID(REFERENCEMENT_FACADE[[#This Row],[COB (NF DTU 31.2)]],1,3)="oui",MID(REFERENCEMENT_FACADE[[#This Row],[FOB (NF DTU 31.4)]],1,3)="oui"),AND(MID(REFERENCEMENT_FACADE[[#This Row],[COB (NF DTU 31.2)]],1,3)="oui",MID(REFERENCEMENT_FACADE[[#This Row],[CLT (Sous AT/DTA)]],1,3)="oui"))," / ",""),IF(MID(REFERENCEMENT_FACADE[[#This Row],[FOB (NF DTU 31.4)]],1,3)="oui",LISTES!$Q$4,""),IF(AND(MID(REFERENCEMENT_FACADE[[#This Row],[CLT (Sous AT/DTA)]],1,3)="oui",MID(REFERENCEMENT_FACADE[[#This Row],[FOB (NF DTU 31.4)]],1,3)="oui")," / ",""),IF(MID(REFERENCEMENT_FACADE[[#This Row],[CLT (Sous AT/DTA)]],1,3)="oui",LISTES!$Q$7,IF(MID(REFERENCEMENT_FACADE[[#This Row],[FOB (Sous AT/DTA/ATEx)]],1,3)="oui",LISTES!$Q$5,"")))</f>
        <v>COB (NF DTU 31.2) / CLT (Sous AT/DTA)</v>
      </c>
      <c r="CL158" s="48" t="str">
        <f>IF(AND(RECH_HAUTEUR=TRUE,HAUT_VISEE&lt;&gt;"",SITUA_VISEE&lt;&gt;""),IF(MID(SITUA_VISEE,1,1)="d",
IF(MID(REFERENCEMENT_FACADE[[#This Row],[≤ 50 m (situation d)]],1,3)="OUI","≤ 50 m",IF(MID(REFERENCEMENT_FACADE[[#This Row],[≤ 40 m (situation d)]],1,3)="OUI","≤ 40 m",IF(MID(REFERENCEMENT_FACADE[[#This Row],[≤ 36 m (situation d)]],1,3)="OUI","≤ 36 m",IF(MID(REFERENCEMENT_FACADE[[#This Row],[≤ 34 m (situation d)]],1,3)="OUI","≤ 34 m",IF(MID(REFERENCEMENT_FACADE[[#This Row],[≤ 28 m (situation d)]],1,3)="OUI","≤ 28 m",IF(MID(REFERENCEMENT_FACADE[[#This Row],[≤ 18 m (situation d)]],1,3)="OUI","≤ 18 m",IF(MID(REFERENCEMENT_FACADE[[#This Row],[≤ 15 m (situation d)]],1,3)="OUI","≤ 15 m",IF(MID(REFERENCEMENT_FACADE[[#This Row],[≤ 10 m (situation d)]],1,3)="OUI","≤ 10 m",IF(MID(REFERENCEMENT_FACADE[[#This Row],[≤ 9 m (situation d)]],1,3)="OUI","≤ 9 m",IF(MID(REFERENCEMENT_FACADE[[#This Row],[≤ 6 m (situation d)]],1,3)="OUI","≤ 6 m","")))))))))),
IF(MID(REFERENCEMENT_FACADE[[#This Row],[≤ 50 m (situation a à c)]],1,3)="OUI","≤ 50 m",IF(MID(REFERENCEMENT_FACADE[[#This Row],[≤ 40 m (situation a à c)]],1,3)="OUI","≤ 40 m",IF(MID(REFERENCEMENT_FACADE[[#This Row],[≤ 36 m (situation a à c)]],1,3)="OUI","≤ 36 m",IF(MID(REFERENCEMENT_FACADE[[#This Row],[≤ 34 m (situation a à c)]],1,3)="OUI","≤ 34 m",IF(MID(REFERENCEMENT_FACADE[[#This Row],[≤ 28 m (situation a à c)]],1,3)="OUI","≤ 28 m",IF(MID(REFERENCEMENT_FACADE[[#This Row],[≤ 18 m (situation a à c)]],1,3)="OUI","≤ 18 m",IF(MID(REFERENCEMENT_FACADE[[#This Row],[≤ 15 m (situation a à c)]],1,3)="OUI","≤ 15 m",IF(MID(REFERENCEMENT_FACADE[[#This Row],[≤ 10 m (situation a à c)]],1,3)="OUI","≤ 10 m",IF(MID(REFERENCEMENT_FACADE[[#This Row],[≤ 9 m (situation a à c)]],1,3)="OUI","≤ 9 m",IF(MID(REFERENCEMENT_FACADE[[#This Row],[≤ 6 m (situation a à c)]],1,3)="OUI","≤ 6 m",""))))))))))),
CONCATENATE(IF(MID(REFERENCEMENT_FACADE[[#This Row],[≤ 50 m (situation a à c)]],1,3)="OUI","(Situation a à c) h≤ 50 m"&amp;CHAR(10),IF(MID(REFERENCEMENT_FACADE[[#This Row],[≤ 40 m (situation a à c)]],1,3)="OUI","(Situation a à c) h≤ 40 m"&amp;CHAR(10),IF(MID(REFERENCEMENT_FACADE[[#This Row],[≤ 36 m (situation a à c)]],1,3)="OUI","(Situation a à c) h≤ 36 m"&amp;CHAR(10),IF(MID(REFERENCEMENT_FACADE[[#This Row],[≤ 34 m (situation a à c)]],1,3)="OUI","(Situation a à c) h≤ 34 m"&amp;CHAR(10),IF(MID(REFERENCEMENT_FACADE[[#This Row],[≤ 28 m (situation a à c)]],1,3)="OUI","(Situation a à c) h≤ 28 m"&amp;CHAR(10),IF(MID(REFERENCEMENT_FACADE[[#This Row],[≤ 18 m (situation a à c)]],1,3)="OUI","(Situation a à c) h≤ 18 m"&amp;CHAR(10),IF(MID(REFERENCEMENT_FACADE[[#This Row],[≤ 15 m (situation a à c)]],1,3)="OUI","(Situation a à c) h≤ 15 m"&amp;CHAR(10),IF(MID(REFERENCEMENT_FACADE[[#This Row],[≤ 10 m (situation a à c)]],1,3)="OUI","(Situation a à c) h≤ 10 m"&amp;CHAR(10),IF(MID(REFERENCEMENT_FACADE[[#This Row],[≤ 9 m (situation a à c)]],1,3)="OUI","(Situation a à c) h≤ 9 m"&amp;CHAR(10),IF(MID(REFERENCEMENT_FACADE[[#This Row],[≤ 6 m (situation a à c)]],1,3)="OUI","(Situation a à c) h≤ 6 m"&amp;CHAR(10),"")))))))))),IF(MID(REFERENCEMENT_FACADE[[#This Row],[≤ 50 m (situation d)]],1,3)="OUI","(Situation d) h≤ 50 m",IF(MID(REFERENCEMENT_FACADE[[#This Row],[≤ 40 m (situation d)]],1,3)="OUI","(Situation d) h≤ 40 m",IF(MID(REFERENCEMENT_FACADE[[#This Row],[≤ 36 m (situation d)]],1,3)="OUI","(Situation d) h≤ 36 m",IF(MID(REFERENCEMENT_FACADE[[#This Row],[≤ 34 m (situation d)]],1,3)="OUI","(Situation d) h≤ 34 m",IF(MID(REFERENCEMENT_FACADE[[#This Row],[≤ 28 m (situation d)]],1,3)="OUI","(Situation d) h≤ 28 m",IF(MID(REFERENCEMENT_FACADE[[#This Row],[≤ 18 m (situation d)]],1,3)="OUI","(Situation d) h≤ 18 m",IF(MID(REFERENCEMENT_FACADE[[#This Row],[≤ 15 m (situation d)]],1,3)="OUI","(Situation d) h≤ 15 m",IF(MID(REFERENCEMENT_FACADE[[#This Row],[≤ 10 m (situation d)]],1,3)="OUI","(Situation d) h≤ 10 m",IF(MID(REFERENCEMENT_FACADE[[#This Row],[≤ 9 m (situation d)]],1,3)="OUI","(Situation d) h≤ 9 m",IF(MID(REFERENCEMENT_FACADE[[#This Row],[≤ 6 m (situation d)]],1,3)="OUI","(Situation d) h≤ 6 m",""))))))))))))</f>
        <v>(Situation a à c) h≤ 9 m
(Situation d) h≤ 6 m</v>
      </c>
      <c r="CM158" s="48" t="str">
        <f>IF(OR(RECH_HAUTEUR=FALSE,HAUT_VISEE="",SITUA_VISEE=""),REFERENCEMENT_FACADE[[#This Row],[Cas où rien n''est sélectionné en hauteur]],
IF((HAUT_VISEE&lt;=6),IF(OR(MID(SITUA_VISEE,1,1)="a",MID(SITUA_VISEE,1,1)="b",MID(SITUA_VISEE,1,1)="c"),REFERENCEMENT_FACADE[[#This Row],[≤ 6 m (a à c)]],REFERENCEMENT_FACADE[[#This Row],[≤ 6 m (d)]]),
IF(AND(6&lt;HAUT_VISEE,HAUT_VISEE&lt;=9),IF(OR(MID(SITUA_VISEE,1,1)="a",MID(SITUA_VISEE,1,1)="b",MID(SITUA_VISEE,1,1)="c"),REFERENCEMENT_FACADE[[#This Row],[≤ 9 m (a à c)]],REFERENCEMENT_FACADE[[#This Row],[≤ 9 m (d)]]),
IF(AND(9&lt;HAUT_VISEE,HAUT_VISEE&lt;=10),IF(OR(MID(SITUA_VISEE,1,1)="a",MID(SITUA_VISEE,1,1)="b",MID(SITUA_VISEE,1,1)="c"),REFERENCEMENT_FACADE[[#This Row],[≤ 10 m (a à c)]],REFERENCEMENT_FACADE[[#This Row],[≤ 10 m (d)]]),
IF(AND(10&lt;HAUT_VISEE,HAUT_VISEE&lt;=18),IF(OR(MID(SITUA_VISEE,1,1)="a",MID(SITUA_VISEE,1,1)="b",MID(SITUA_VISEE,1,1)="c"),REFERENCEMENT_FACADE[[#This Row],[≤ 18 m (a à c)]],REFERENCEMENT_FACADE[[#This Row],[≤ 18 m (d)]]),
IF(AND(18&lt;HAUT_VISEE,HAUT_VISEE&lt;=28),IF(OR(MID(SITUA_VISEE,1,1)="a",MID(SITUA_VISEE,1,1)="b",MID(SITUA_VISEE,1,1)="c"),REFERENCEMENT_FACADE[[#This Row],[≤ 28 m (a à c)]],REFERENCEMENT_FACADE[[#This Row],[≤ 28 m (d)]]),
IF(AND(28&lt;HAUT_VISEE,HAUT_VISEE&lt;=34),IF(OR(MID(SITUA_VISEE,1,1)="a",MID(SITUA_VISEE,1,1)="b",MID(SITUA_VISEE,1,1)="c"),REFERENCEMENT_FACADE[[#This Row],[≤ 34 m (a à c)]],REFERENCEMENT_FACADE[[#This Row],[≤ 34 m (d)]]),
IF(AND(34&lt;HAUT_VISEE,HAUT_VISEE&lt;=36),IF(OR(MID(SITUA_VISEE,1,1)="a",MID(SITUA_VISEE,1,1)="b",MID(SITUA_VISEE,1,1)="c"),REFERENCEMENT_FACADE[[#This Row],[≤ 36 m (a à c)]],REFERENCEMENT_FACADE[[#This Row],[≤ 36 m (d)]]),
IF(AND(36&lt;HAUT_VISEE,HAUT_VISEE&lt;=40),IF(OR(MID(SITUA_VISEE,1,1)="a",MID(SITUA_VISEE,1,1)="b",MID(SITUA_VISEE,1,1)="c"),REFERENCEMENT_FACADE[[#This Row],[≤ 40 m (a à c)]],REFERENCEMENT_FACADE[[#This Row],[≤ 40 m (d)]]),
IF(AND(40&lt;HAUT_VISEE,HAUT_VISEE&lt;=50),IF(OR(MID(SITUA_VISEE,1,1)="a",MID(SITUA_VISEE,1,1)="b",MID(SITUA_VISEE,1,1)="c"),REFERENCEMENT_FACADE[[#This Row],[≤ 50 m (a à c)]],REFERENCEMENT_FACADE[[#This Row],[≤ 50 m (d)]])))))))))))</f>
        <v>Nb : Le critère de recherche par hauteur n'étant pas coché ou les données (hauteur ou situation) n'étant pas saisies, l'utilisateur est alerté qu'il peut exister des limites de hauteurs et des dispositions particulières données dans le référentiel technique du procédé qui ne sont pas affichées. 
Le logiciel peut les faire apparaitre, pour ce faire : 
 - la case de recherche en fonction de la hauteur doit être cochée ;
 - les données de hauteur ET de situation du bâtiment doivent être saisies.</v>
      </c>
      <c r="CN158" s="117">
        <f ca="1">REFERENCEMENT_FACADE[[#This Row],[VALIDITE]]</f>
        <v>1</v>
      </c>
      <c r="CO158" s="48">
        <f>IF(RECH_SUPPORT=TRUE,IF(MID(REFERENCEMENT_FACADE[[#This Row],[Colonne support visé]],1,3)="OUI",1,IF(OR(MID(REFERENCEMENT_FACADE[[#This Row],[Colonne support visé]],1,3)="non",MID(REFERENCEMENT_FACADE[[#This Row],[Colonne support visé]],1,2)="SO"),0,0)),1)</f>
        <v>1</v>
      </c>
      <c r="CP158" s="48">
        <f>IF(RECH_HAUTEUR=FALSE,1,IF(AND(MID(REFERENCEMENT_FACADE[[#This Row],[Colonne situation visé]],1,3)="oui",HAUT_VISEE&lt;=REFERENCEMENT_FACADE[[#This Row],[LIMITATION DE HAUTEUR DE FACADE]],HAUT_VISEE&lt;&gt;"",SITUA_VISEE&lt;&gt;""),1,IF(MID(REFERENCEMENT_FACADE[[#This Row],[Colonne situation visé]],1,3)="non",0,"ERREUR")))</f>
        <v>1</v>
      </c>
      <c r="CQ158" s="48">
        <f>IF(RECH_CATEGORIE=FALSE,1,IF(REFERENCEMENT_FACADE[[#This Row],[Colonne catégorie visée]]="ERREUR",0,IF(AND(RECH_CATEGORIE=TRUE,MATCH(VALUE(LEFT(REFERENCEMENT_FACADE[[#This Row],[Colonne zone visée]],1)),LISTE_ZONE_SISMIQUE,0)&gt;=MATCH(ZONE_SIS_VISEE,LISTE_ZONE_SISMIQUE,0),MATCH(REFERENCEMENT_FACADE[[#This Row],[Colonne catégorie visée]],LISTE_CATEGORIE_BATIMENT,0)&gt;=MATCH(CATEG_VISEE,LISTE_CATEGORIE_BATIMENT,0)),1,0)))</f>
        <v>1</v>
      </c>
      <c r="CR158" s="48">
        <f ca="1">IF(REFERENCEMENT_FACADE[[#This Row],[Eligibilité procédé]]&lt;&gt;0,COUNTIF(REFERENCEMENT_FACADE[Eligibilité procédé],"&lt;="&amp;REFERENCEMENT_FACADE[[#This Row],[Eligibilité procédé]])-COUNTIF(REFERENCEMENT_FACADE[Eligibilité procédé],"=0"),ROWS(REFERENCEMENT_FACADE[Ordre]))</f>
        <v>134</v>
      </c>
      <c r="CS158" s="48">
        <f ca="1">IF(COUNTIF((REFERENCEMENT_FACADE[[#This Row],[Validité]:[zone de simicité]]),"&lt;&gt;"&amp;"")=SUM(REFERENCEMENT_FACADE[[#This Row],[Validité]:[zone de simicité]]),ROW(REFERENCEMENT_FACADE[[#This Row],[zone de simicité]]),"")</f>
        <v>158</v>
      </c>
      <c r="CT158" s="48" t="str">
        <f>CONCATENATE(REFERENCEMENT_FACADE[[#This Row],[TYPE DE DOCUMENT DE REFERENCE]]," ",REFERENCEMENT_FACADE[[#This Row],[REF]]," du procédé ",REFERENCEMENT_FACADE[[#This Row],[NOM COMMERCIAL DU PROCEDE]]," : vise la pose sur : ",IF(MID(REFERENCEMENT_FACADE[[#This Row],[COB (NF DTU 31.2)]],1,3)="OUI","COB (NF DTU 31.2) ; ",""),IF(MID(REFERENCEMENT_FACADE[[#This Row],[CLT (Sous AT/DTA)]],1,3)="OUI","CLT (Sous AT/DTA)) ; ",""),IF(MID(REFERENCEMENT_FACADE[[#This Row],[FOB (NF DTU 31.4)]],1,3)="OUI","FOB (NF DTU 31.4) ; ",""),IF(MID(REFERENCEMENT_FACADE[[#This Row],[FOB (Sous AT/DTA/ATEx)]],1,3)="OUI","FOB (Sous AT/DTA/ATEx) ; ",""),"pour une hauteur max de ",REFERENCEMENT_FACADE[[#This Row],[LIMITATION DE HAUTEUR DE FACADE]],"m")</f>
        <v>Avis Technique 7/20-1778_V1 du procédé webertherm XM natura COB : vise la pose sur : COB (NF DTU 31.2) ; CLT (Sous AT/DTA)) ; pour une hauteur max de 9m</v>
      </c>
    </row>
    <row r="159" spans="1:98" s="5" customFormat="1" ht="216" x14ac:dyDescent="0.3">
      <c r="A159" s="141">
        <v>45442</v>
      </c>
      <c r="B159" s="43" t="s">
        <v>114</v>
      </c>
      <c r="C159" s="125" t="s">
        <v>1572</v>
      </c>
      <c r="D159" s="79" t="s">
        <v>112</v>
      </c>
      <c r="E159" s="79" t="s">
        <v>112</v>
      </c>
      <c r="F159" s="43" t="s">
        <v>984</v>
      </c>
      <c r="G159" s="44" t="s">
        <v>985</v>
      </c>
      <c r="H159" s="78" t="s">
        <v>27</v>
      </c>
      <c r="I159" s="79" t="s">
        <v>9</v>
      </c>
      <c r="J159" s="110" t="s">
        <v>10</v>
      </c>
      <c r="K159" s="39" t="s">
        <v>10</v>
      </c>
      <c r="L159" s="68" t="str">
        <f>IF(REFERENCEMENT_FACADE[[#This Row],[Charpente bois (NF DTU 31.1)]]="OUI","SO",IF(OR(REFERENCEMENT_FACADE[[#This Row],[FOB (Sous AT/DTA/ATEx)]]="OUI",REFERENCEMENT_FACADE[[#This Row],[FOB (NF DTU 31.4)]]="OUI"),"OUI","SO"))</f>
        <v>SO</v>
      </c>
      <c r="M159" s="109" t="s">
        <v>159</v>
      </c>
      <c r="N159" s="42" t="s">
        <v>9</v>
      </c>
      <c r="O159" s="43" t="s">
        <v>9</v>
      </c>
      <c r="P159" s="43" t="s">
        <v>10</v>
      </c>
      <c r="Q159" s="43" t="s">
        <v>10</v>
      </c>
      <c r="R159" s="43" t="s">
        <v>10</v>
      </c>
      <c r="S159" s="43" t="s">
        <v>10</v>
      </c>
      <c r="T159" s="43" t="s">
        <v>10</v>
      </c>
      <c r="U159" s="43" t="s">
        <v>10</v>
      </c>
      <c r="V159" s="43" t="s">
        <v>10</v>
      </c>
      <c r="W159" s="44" t="s">
        <v>10</v>
      </c>
      <c r="X159" s="45" t="s">
        <v>9</v>
      </c>
      <c r="Y159" s="43" t="s">
        <v>10</v>
      </c>
      <c r="Z159" s="43" t="s">
        <v>10</v>
      </c>
      <c r="AA159" s="43" t="s">
        <v>10</v>
      </c>
      <c r="AB159" s="43" t="s">
        <v>10</v>
      </c>
      <c r="AC159" s="43" t="s">
        <v>10</v>
      </c>
      <c r="AD159" s="43" t="s">
        <v>10</v>
      </c>
      <c r="AE159" s="43" t="s">
        <v>10</v>
      </c>
      <c r="AF159" s="43" t="s">
        <v>10</v>
      </c>
      <c r="AG159" s="44" t="s">
        <v>10</v>
      </c>
      <c r="AH159" s="163"/>
      <c r="AI159" s="164"/>
      <c r="AJ159" s="120" t="s">
        <v>1726</v>
      </c>
      <c r="AK159" s="120" t="s">
        <v>1726</v>
      </c>
      <c r="AL159" s="83"/>
      <c r="AM159" s="83"/>
      <c r="AN159" s="83"/>
      <c r="AO159" s="83"/>
      <c r="AP159" s="83"/>
      <c r="AQ159" s="83"/>
      <c r="AR159" s="83"/>
      <c r="AS159" s="83"/>
      <c r="AT159" s="120" t="s">
        <v>1726</v>
      </c>
      <c r="AU159" s="83"/>
      <c r="AV159" s="83"/>
      <c r="AW159" s="83"/>
      <c r="AX159" s="83"/>
      <c r="AY159" s="83"/>
      <c r="AZ159" s="83"/>
      <c r="BA159" s="83"/>
      <c r="BB159" s="83"/>
      <c r="BC159" s="83"/>
      <c r="BD159" s="84" t="s">
        <v>1408</v>
      </c>
      <c r="BE159" s="111">
        <v>4</v>
      </c>
      <c r="BF159" s="51">
        <v>4</v>
      </c>
      <c r="BG159" s="51">
        <v>4</v>
      </c>
      <c r="BH159" s="51">
        <v>4</v>
      </c>
      <c r="BI159" s="54"/>
      <c r="BJ159" s="40" t="s">
        <v>1394</v>
      </c>
      <c r="BK159" s="160" t="s">
        <v>932</v>
      </c>
      <c r="BL159" s="42">
        <v>0</v>
      </c>
      <c r="BM159" s="43" t="s">
        <v>985</v>
      </c>
      <c r="BN159" s="43" t="s">
        <v>12</v>
      </c>
      <c r="BO159" s="43" t="s">
        <v>1633</v>
      </c>
      <c r="BP159" s="81">
        <v>45363</v>
      </c>
      <c r="BQ159" s="81">
        <v>45392</v>
      </c>
      <c r="BR159" s="81">
        <v>48029</v>
      </c>
      <c r="BS159" s="123">
        <f ca="1">+(REFERENCEMENT_FACADE[[#This Row],[AVIS LIMITE AU / VALIDITE]]&gt;=TODAY())*1</f>
        <v>1</v>
      </c>
      <c r="BT159" s="43" t="s">
        <v>9</v>
      </c>
      <c r="BU159" s="43" t="str">
        <f ca="1">IF(REFERENCEMENT_FACADE[[#This Row],[ -&gt; AT/DTA : Sur liste verte C2p (OUI/NON)
-&gt; ATex (Avis favorable / Avis défavorable)
-&gt; Autre : SO]]&lt;&gt;"",IF(AND(OR(REFERENCEMENT_FACADE[[#This Row],[ -&gt; AT/DTA : Sur liste verte C2p (OUI/NON)
-&gt; ATex (Avis favorable / Avis défavorable)
-&gt; Autre : SO]]="OUI",REFERENCEMENT_FACADE[[#This Row],[ -&gt; AT/DTA : Sur liste verte C2p (OUI/NON)
-&gt; ATex (Avis favorable / Avis défavorable)
-&gt; Autre : SO]]="FAVORABLE",REFERENCEMENT_FACADE[[#This Row],[ -&gt; AT/DTA : Sur liste verte C2p (OUI/NON)
-&gt; ATex (Avis favorable / Avis défavorable)
-&gt; Autre : SO]]="SO
(DTU)",REFERENCEMENT_FACADE[[#This Row],[ -&gt; AT/DTA : Sur liste verte C2p (OUI/NON)
-&gt; ATex (Avis favorable / Avis défavorable)
-&gt; Autre : SO]]="SO 
(RECO -RAGE)",REFERENCEMENT_FACADE[[#This Row],[ -&gt; AT/DTA : Sur liste verte C2p (OUI/NON)
-&gt; ATex (Avis favorable / Avis défavorable)
-&gt; Autre : SO]]="OUI AVEC UN SUIVI DU RETOUR D'EXPERIENCE",
REFERENCEMENT_FACADE[[#This Row],[ -&gt; AT/DTA : Sur liste verte C2p (OUI/NON)
-&gt; ATex (Avis favorable / Avis défavorable)
-&gt; Autre : SO]]="SO 
(RP)"),REFERENCEMENT_FACADE[[#This Row],[VALIDITE]]=1),"TC",IF(REFERENCEMENT_FACADE[[#This Row],[VALIDITE]]=0,"TNC"&amp;CHAR(10)&amp;"(L'évaluation technique n'est plus valide)",IF(REFERENCEMENT_FACADE[[#This Row],[TYPE DE DOCUMENT DE REFERENCE]]="Appréciation Technique de Transition","TNC"&amp;CHAR(10)&amp;"(Les Appréciations Techniques de Transition ne sont pas reconnues en technique courante)",IF(REFERENCEMENT_FACADE[[#This Row],[ -&gt; AT/DTA : Sur liste verte C2p (OUI/NON)
-&gt; ATex (Avis favorable / Avis défavorable)
-&gt; Autre : SO]]="NON (EVALUATION RECENTE)","TNC"&amp;CHAR(10)&amp;"(Non sur liste verte de la C2p à date de référencement / EVALUATION RECENTE)","TNC"&amp;CHAR(10)&amp;"(N'est pas sur liste verte de la C2p à date du référencement)")))))</f>
        <v>TC</v>
      </c>
      <c r="BV159" s="44" t="s">
        <v>1096</v>
      </c>
      <c r="BW159" s="42"/>
      <c r="BX159" s="51"/>
      <c r="BY159" s="139"/>
      <c r="BZ159" s="57"/>
      <c r="CA159" s="134" t="s">
        <v>1656</v>
      </c>
      <c r="CB159" s="134"/>
      <c r="CC159" s="48" t="str">
        <f>IF(OR(REFERENCEMENT_FACADE[[#This Row],[TYPE DE DOCUMENT DE REFERENCE]]="Document Technique d'Application (DTA)",REFERENCEMENT_FACADE[[#This Row],[TYPE DE DOCUMENT DE REFERENCE]]="Avis Technique"),CONCATENATE("https://evaluation.cstb.fr/fr/avis-technique/detail/",SUBSTITUTE(REFERENCEMENT_FACADE[[#This Row],[REF]],"/","-"),"/"),IF(REFERENCEMENT_FACADE[[#This Row],[TYPE DE DOCUMENT DE REFERENCE]]=("Appréciation Technique d'Expérimentation (ATEx cas a)"),CONCATENATE("https://evaluation.cstb.fr/fr/appreciation-technique-expertise-atex/detail/",SUBSTITUTE(REFERENCEMENT_FACADE[[#This Row],[REF]],"_","-"),"/"),CONCATENATE("https://evaluation.cstb.fr/fr/appreciation-technique-transition-att/download/att-",SUBSTITUTE(SUBSTITUTE(REFERENCEMENT_FACADE[[#This Row],[REF]],"/","-"),"_","-"),"/")))</f>
        <v>https://evaluation.cstb.fr/fr/avis-technique/detail/7-18-1750_V2/</v>
      </c>
      <c r="CD159" s="48" t="s">
        <v>1023</v>
      </c>
      <c r="CE159" s="48" t="str">
        <f>CONCATENATE(IF(REFERENCEMENT_FACADE[[#This Row],[Ancienne version]]=""," ",CONCATENATE(IF(OR(REFERENCEMENT_FACADE[[#This Row],[TYPE DE DOCUMENT DE REFERENCE]]="Avis Technique",REFERENCEMENT_FACADE[[#This Row],[TYPE DE DOCUMENT DE REFERENCE]]="ATEx"),"L'","Le "),REFERENCEMENT_FACADE[[#This Row],[TYPE DE DOCUMENT DE REFERENCE]]," n°",REFERENCEMENT_FACADE[[#This Row],[REF]]," annule et remplace ",IF(OR(REFERENCEMENT_FACADE[[#This Row],[TYPE DE DOCUMENT DE REFERENCE]]="Avis Technique",REFERENCEMENT_FACADE[[#This Row],[TYPE DE DOCUMENT DE REFERENCE]]="ATEx"),"l' ","le "),REFERENCEMENT_FACADE[[#This Row],[TYPE DE DOCUMENT DE REFERENCE]]," n° ",REFERENCEMENT_FACADE[[#This Row],[Ancienne version]])),
IF(AND(REFERENCEMENT_FACADE[[#This Row],[Ancienne version]]&lt;&gt;"",REFERENCEMENT_FACADE[[#This Row],[ -&gt; AT/DTA : Sur liste verte C2p (OUI/NON)
-&gt; ATex (Avis favorable / Avis défavorable)
-&gt; Autre : SO]]="OUI"),CHAR(10),""),
IF(REFERENCEMENT_FACADE[[#This Row],[ -&gt; AT/DTA : Sur liste verte C2p (OUI/NON)
-&gt; ATex (Avis favorable / Avis défavorable)
-&gt; Autre : SO]]="OUI","Sur liste verte de la C2p à la date du référencement",""))</f>
        <v>L'Avis Technique n°7/18-1750_V2 annule et remplace l' Avis Technique n° 7/18-1750_V1
Sur liste verte de la C2p à la date du référencement</v>
      </c>
      <c r="CF159" s="48" t="str">
        <f>IF((SUPP_VISE=LISTES!$Q$2),REFERENCEMENT_FACADE[[#This Row],[Charpente bois (NF DTU 31.1)]],
IF((SUPP_VISE=LISTES!$Q$3),REFERENCEMENT_FACADE[[#This Row],[COB (NF DTU 31.2)]],
IF((SUPP_VISE=LISTES!$Q$4),REFERENCEMENT_FACADE[[#This Row],[FOB (NF DTU 31.4)]],
IF((SUPP_VISE=LISTES!$Q$5),REFERENCEMENT_FACADE[[#This Row],[FOB (Sous AT/DTA/ATEx)]],
IF((SUPP_VISE=LISTES!$Q$6),REFERENCEMENT_FACADE[[#This Row],[FOB (NF DTU 31.4 et/ou Sous AT/DTA/Atex)]],
IF((SUPP_VISE=LISTES!$Q$7),REFERENCEMENT_FACADE[[#This Row],[CLT (Sous AT/DTA)]],"ERREUR"))))))</f>
        <v>ERREUR</v>
      </c>
      <c r="CG159" s="48" t="str">
        <f>IF((HAUT_VISEE&lt;=6),IF(OR(MID(SITUA_VISEE,1,1)="a",MID(SITUA_VISEE,1,1)="b",MID(SITUA_VISEE,1,1)="c"),REFERENCEMENT_FACADE[[#This Row],[≤ 6 m (situation a à c)]],REFERENCEMENT_FACADE[[#This Row],[≤ 6 m (situation d)]]),
IF(AND(6&lt;HAUT_VISEE,HAUT_VISEE&lt;=9),IF(OR(MID(SITUA_VISEE,1,1)="a",MID(SITUA_VISEE,1,1)="b",MID(SITUA_VISEE,1,1)="c"),REFERENCEMENT_FACADE[[#This Row],[≤ 9 m (situation a à c)]],REFERENCEMENT_FACADE[[#This Row],[≤ 9 m (situation d)]]),
IF(AND(9&lt;HAUT_VISEE,HAUT_VISEE&lt;=10),IF(OR(MID(SITUA_VISEE,1,1)="a",MID(SITUA_VISEE,1,1)="b",MID(SITUA_VISEE,1,1)="c"),REFERENCEMENT_FACADE[[#This Row],[≤ 10 m (situation a à c)]],REFERENCEMENT_FACADE[[#This Row],[≤ 10 m (situation d)]]),
IF(AND(10&lt;HAUT_VISEE,HAUT_VISEE&lt;=18),IF(OR(MID(SITUA_VISEE,1,1)="a",MID(SITUA_VISEE,1,1)="b",MID(SITUA_VISEE,1,1)="c"),REFERENCEMENT_FACADE[[#This Row],[≤ 15 m (situation a à c)]],REFERENCEMENT_FACADE[[#This Row],[≤ 15 m (situation d)]]),
IF(AND(10&lt;HAUT_VISEE,HAUT_VISEE&lt;=18),IF(OR(MID(SITUA_VISEE,1,1)="a",MID(SITUA_VISEE,1,1)="b",MID(SITUA_VISEE,1,1)="c"),REFERENCEMENT_FACADE[[#This Row],[≤ 18 m (situation a à c)]],REFERENCEMENT_FACADE[[#This Row],[≤ 18 m (situation d)]]),
IF(AND(18&lt;HAUT_VISEE,HAUT_VISEE&lt;=28),IF(OR(MID(SITUA_VISEE,1,1)="a",MID(SITUA_VISEE,1,1)="b",MID(SITUA_VISEE,1,1)="c"),REFERENCEMENT_FACADE[[#This Row],[≤ 28 m (situation a à c)]],REFERENCEMENT_FACADE[[#This Row],[≤ 28 m (situation d)]]),
IF(AND(28&lt;HAUT_VISEE,HAUT_VISEE&lt;=34),IF(OR(MID(SITUA_VISEE,1,1)="a",MID(SITUA_VISEE,1,1)="b",MID(SITUA_VISEE,1,1)="c"),REFERENCEMENT_FACADE[[#This Row],[≤ 34 m (situation a à c)]],REFERENCEMENT_FACADE[[#This Row],[≤ 34 m (situation d)]]),
IF(AND(34&lt;HAUT_VISEE,HAUT_VISEE&lt;=36),IF(OR(MID(SITUA_VISEE,1,1)="a",MID(SITUA_VISEE,1,1)="b",MID(SITUA_VISEE,1,1)="c"),REFERENCEMENT_FACADE[[#This Row],[≤ 36 m (situation a à c)]],REFERENCEMENT_FACADE[[#This Row],[≤ 36 m (situation d)]]),
IF(AND(36&lt;HAUT_VISEE,HAUT_VISEE&lt;=40),IF(OR(MID(SITUA_VISEE,1,1)="a",MID(SITUA_VISEE,1,1)="b",MID(SITUA_VISEE,1,1)="c"),REFERENCEMENT_FACADE[[#This Row],[≤ 40 m (situation a à c)]],REFERENCEMENT_FACADE[[#This Row],[≤ 40 m (situation d)]]),
IF(AND(40&lt;HAUT_VISEE,HAUT_VISEE&lt;=50),IF(OR(MID(SITUA_VISEE,1,1)="a",MID(SITUA_VISEE,1,1)="b",MID(SITUA_VISEE,1,1)="c"),REFERENCEMENT_FACADE[[#This Row],[≤ 50 m (situation a à c)]],REFERENCEMENT_FACADE[[#This Row],[≤ 50 m (situation d)]]),"ERREUR"))))))))))</f>
        <v>OUI</v>
      </c>
      <c r="CH159" s="48">
        <f>IF(MID(SITUA_VISEE,1,1)="d",
IF(MID(REFERENCEMENT_FACADE[[#This Row],[≤ 50 m (situation d)]],1,3)="OUI",50,IF(MID(REFERENCEMENT_FACADE[[#This Row],[≤ 40 m (situation d)]],1,3)="OUI",40,IF(MID(REFERENCEMENT_FACADE[[#This Row],[≤ 36 m (situation d)]],1,3)="OUI",36,IF(MID(REFERENCEMENT_FACADE[[#This Row],[≤ 34 m (situation d)]],1,3)="OUI",34,IF(MID(REFERENCEMENT_FACADE[[#This Row],[≤ 28 m (situation d)]],1,3)="OUI",28,IF(MID(REFERENCEMENT_FACADE[[#This Row],[≤ 18 m (situation d)]],1,3)="OUI",18,IF(MID(REFERENCEMENT_FACADE[[#This Row],[≤ 15 m (situation d)]],1,3)="OUI",15,IF(MID(REFERENCEMENT_FACADE[[#This Row],[≤ 10 m (situation d)]],1,3)="OUI",10,IF(MID(REFERENCEMENT_FACADE[[#This Row],[≤ 9 m (situation d)]],1,3)="OUI",9,IF(MID(REFERENCEMENT_FACADE[[#This Row],[≤ 6 m (situation d)]],1,3)="OUI",6,"")))))))))),
IF(MID(REFERENCEMENT_FACADE[[#This Row],[≤ 50 m (situation a à c)]],1,3)="OUI",50,IF(MID(REFERENCEMENT_FACADE[[#This Row],[≤ 40 m (situation a à c)]],1,3)="OUI",40,IF(MID(REFERENCEMENT_FACADE[[#This Row],[≤ 36 m (situation a à c)]],1,3)="OUI",36,IF(MID(REFERENCEMENT_FACADE[[#This Row],[≤ 34 m (situation a à c)]],1,3)="OUI",34,IF(MID(REFERENCEMENT_FACADE[[#This Row],[≤ 28 m (situation a à c)]],1,3)="OUI",28,IF(MID(REFERENCEMENT_FACADE[[#This Row],[≤ 18 m (situation a à c)]],1,3)="OUI",18,IF(MID(REFERENCEMENT_FACADE[[#This Row],[≤ 15 m (situation a à c)]],1,3)="OUI",15,IF(MID(REFERENCEMENT_FACADE[[#This Row],[≤ 10 m (situation a à c)]],1,3)="OUI",10,IF(MID(REFERENCEMENT_FACADE[[#This Row],[≤ 9 m (situation a à c)]],1,3)="OUI",9,IF(MID(REFERENCEMENT_FACADE[[#This Row],[≤ 6 m (situation a à c)]],1,3)="OUI",6,"")))))))))))</f>
        <v>9</v>
      </c>
      <c r="CI159" s="48" t="str">
        <f>IF(RECH_CATEGORIE=TRUE,IF((CATEG_VISEE=LISTES!$O$2),REFERENCEMENT_FACADE[[#This Row],[I]],
IF((CATEG_VISEE=LISTES!$O$3),REFERENCEMENT_FACADE[[#This Row],[II]],
IF((CATEG_VISEE=LISTES!$O$4),REFERENCEMENT_FACADE[[#This Row],[III]],
IF((CATEG_VISEE=LISTES!$O$5),REFERENCEMENT_FACADE[[#This Row],[IV]],"ERREUR")))),
REFERENCEMENT_FACADE[[#This Row],[I]]&amp;CHAR(10)&amp;REFERENCEMENT_FACADE[[#This Row],[II]]&amp;CHAR(10)&amp;REFERENCEMENT_FACADE[[#This Row],[III]]&amp;CHAR(10)&amp;REFERENCEMENT_FACADE[[#This Row],[IV]])</f>
        <v>4
4
4
4</v>
      </c>
      <c r="CJ159" s="48" t="str">
        <f>IF(RECH_CATEGORIE=TRUE,IF(OR(REFERENCEMENT_FACADE[[#This Row],[I]]="NC",REFERENCEMENT_FACADE[[#This Row],[II]]="NC",REFERENCEMENT_FACADE[[#This Row],[III]]="NC",REFERENCEMENT_FACADE[[#This Row],[IV]]="NC"),"ERREUR",IF(MID(ZONE_SIS_VISEE,1,1)&lt;=MID(REFERENCEMENT_FACADE[[#This Row],[IV]],1,1),REFERENCEMENT_FACADE[[#Headers],[IV]],IF(MID(ZONE_SIS_VISEE,1,1)&lt;=MID(REFERENCEMENT_FACADE[[#This Row],[III]],1,1),REFERENCEMENT_FACADE[[#Headers],[III]],IF(MID(ZONE_SIS_VISEE,1,1)&lt;=MID(REFERENCEMENT_FACADE[[#This Row],[II]],1,1),REFERENCEMENT_FACADE[[#Headers],[II]],IF(MID(ZONE_SIS_VISEE,1,1)&lt;=MID(REFERENCEMENT_FACADE[[#This Row],[I]],1,1),REFERENCEMENT_FACADE[[#Headers],[I]],""))))),
REFERENCEMENT_FACADE[[#Headers],[I]]&amp;CHAR(10)&amp;REFERENCEMENT_FACADE[[#Headers],[II]]&amp;CHAR(10)&amp;REFERENCEMENT_FACADE[[#Headers],[III]]&amp;CHAR(10)&amp;REFERENCEMENT_FACADE[[#Headers],[IV]])</f>
        <v>I
II
III
IV</v>
      </c>
      <c r="CK159" s="48" t="str">
        <f>CONCATENATE(IF(MID(REFERENCEMENT_FACADE[[#This Row],[Charpente bois (NF DTU 31.1)]],1,3)="oui",LISTES!$Q$2,""),IF(AND(MID(REFERENCEMENT_FACADE[[#This Row],[COB (NF DTU 31.2)]],1,3)="oui",MID(REFERENCEMENT_FACADE[[#This Row],[Charpente bois (NF DTU 31.1)]],1,3)="oui")," / ",""),IF(MID(REFERENCEMENT_FACADE[[#This Row],[COB (NF DTU 31.2)]],1,3)="oui",LISTES!$Q$3,""),IF(OR(AND(MID(REFERENCEMENT_FACADE[[#This Row],[COB (NF DTU 31.2)]],1,3)="oui",MID(REFERENCEMENT_FACADE[[#This Row],[FOB (NF DTU 31.4)]],1,3)="oui"),AND(MID(REFERENCEMENT_FACADE[[#This Row],[COB (NF DTU 31.2)]],1,3)="oui",MID(REFERENCEMENT_FACADE[[#This Row],[CLT (Sous AT/DTA)]],1,3)="oui"))," / ",""),IF(MID(REFERENCEMENT_FACADE[[#This Row],[FOB (NF DTU 31.4)]],1,3)="oui",LISTES!$Q$4,""),IF(AND(MID(REFERENCEMENT_FACADE[[#This Row],[CLT (Sous AT/DTA)]],1,3)="oui",MID(REFERENCEMENT_FACADE[[#This Row],[FOB (NF DTU 31.4)]],1,3)="oui")," / ",""),IF(MID(REFERENCEMENT_FACADE[[#This Row],[CLT (Sous AT/DTA)]],1,3)="oui",LISTES!$Q$7,IF(MID(REFERENCEMENT_FACADE[[#This Row],[FOB (Sous AT/DTA/ATEx)]],1,3)="oui",LISTES!$Q$5,"")))</f>
        <v>COB (NF DTU 31.2) / CLT (Sous AT/DTA)</v>
      </c>
      <c r="CL159" s="48" t="str">
        <f>IF(AND(RECH_HAUTEUR=TRUE,HAUT_VISEE&lt;&gt;"",SITUA_VISEE&lt;&gt;""),IF(MID(SITUA_VISEE,1,1)="d",
IF(MID(REFERENCEMENT_FACADE[[#This Row],[≤ 50 m (situation d)]],1,3)="OUI","≤ 50 m",IF(MID(REFERENCEMENT_FACADE[[#This Row],[≤ 40 m (situation d)]],1,3)="OUI","≤ 40 m",IF(MID(REFERENCEMENT_FACADE[[#This Row],[≤ 36 m (situation d)]],1,3)="OUI","≤ 36 m",IF(MID(REFERENCEMENT_FACADE[[#This Row],[≤ 34 m (situation d)]],1,3)="OUI","≤ 34 m",IF(MID(REFERENCEMENT_FACADE[[#This Row],[≤ 28 m (situation d)]],1,3)="OUI","≤ 28 m",IF(MID(REFERENCEMENT_FACADE[[#This Row],[≤ 18 m (situation d)]],1,3)="OUI","≤ 18 m",IF(MID(REFERENCEMENT_FACADE[[#This Row],[≤ 15 m (situation d)]],1,3)="OUI","≤ 15 m",IF(MID(REFERENCEMENT_FACADE[[#This Row],[≤ 10 m (situation d)]],1,3)="OUI","≤ 10 m",IF(MID(REFERENCEMENT_FACADE[[#This Row],[≤ 9 m (situation d)]],1,3)="OUI","≤ 9 m",IF(MID(REFERENCEMENT_FACADE[[#This Row],[≤ 6 m (situation d)]],1,3)="OUI","≤ 6 m","")))))))))),
IF(MID(REFERENCEMENT_FACADE[[#This Row],[≤ 50 m (situation a à c)]],1,3)="OUI","≤ 50 m",IF(MID(REFERENCEMENT_FACADE[[#This Row],[≤ 40 m (situation a à c)]],1,3)="OUI","≤ 40 m",IF(MID(REFERENCEMENT_FACADE[[#This Row],[≤ 36 m (situation a à c)]],1,3)="OUI","≤ 36 m",IF(MID(REFERENCEMENT_FACADE[[#This Row],[≤ 34 m (situation a à c)]],1,3)="OUI","≤ 34 m",IF(MID(REFERENCEMENT_FACADE[[#This Row],[≤ 28 m (situation a à c)]],1,3)="OUI","≤ 28 m",IF(MID(REFERENCEMENT_FACADE[[#This Row],[≤ 18 m (situation a à c)]],1,3)="OUI","≤ 18 m",IF(MID(REFERENCEMENT_FACADE[[#This Row],[≤ 15 m (situation a à c)]],1,3)="OUI","≤ 15 m",IF(MID(REFERENCEMENT_FACADE[[#This Row],[≤ 10 m (situation a à c)]],1,3)="OUI","≤ 10 m",IF(MID(REFERENCEMENT_FACADE[[#This Row],[≤ 9 m (situation a à c)]],1,3)="OUI","≤ 9 m",IF(MID(REFERENCEMENT_FACADE[[#This Row],[≤ 6 m (situation a à c)]],1,3)="OUI","≤ 6 m",""))))))))))),
CONCATENATE(IF(MID(REFERENCEMENT_FACADE[[#This Row],[≤ 50 m (situation a à c)]],1,3)="OUI","(Situation a à c) h≤ 50 m"&amp;CHAR(10),IF(MID(REFERENCEMENT_FACADE[[#This Row],[≤ 40 m (situation a à c)]],1,3)="OUI","(Situation a à c) h≤ 40 m"&amp;CHAR(10),IF(MID(REFERENCEMENT_FACADE[[#This Row],[≤ 36 m (situation a à c)]],1,3)="OUI","(Situation a à c) h≤ 36 m"&amp;CHAR(10),IF(MID(REFERENCEMENT_FACADE[[#This Row],[≤ 34 m (situation a à c)]],1,3)="OUI","(Situation a à c) h≤ 34 m"&amp;CHAR(10),IF(MID(REFERENCEMENT_FACADE[[#This Row],[≤ 28 m (situation a à c)]],1,3)="OUI","(Situation a à c) h≤ 28 m"&amp;CHAR(10),IF(MID(REFERENCEMENT_FACADE[[#This Row],[≤ 18 m (situation a à c)]],1,3)="OUI","(Situation a à c) h≤ 18 m"&amp;CHAR(10),IF(MID(REFERENCEMENT_FACADE[[#This Row],[≤ 15 m (situation a à c)]],1,3)="OUI","(Situation a à c) h≤ 15 m"&amp;CHAR(10),IF(MID(REFERENCEMENT_FACADE[[#This Row],[≤ 10 m (situation a à c)]],1,3)="OUI","(Situation a à c) h≤ 10 m"&amp;CHAR(10),IF(MID(REFERENCEMENT_FACADE[[#This Row],[≤ 9 m (situation a à c)]],1,3)="OUI","(Situation a à c) h≤ 9 m"&amp;CHAR(10),IF(MID(REFERENCEMENT_FACADE[[#This Row],[≤ 6 m (situation a à c)]],1,3)="OUI","(Situation a à c) h≤ 6 m"&amp;CHAR(10),"")))))))))),IF(MID(REFERENCEMENT_FACADE[[#This Row],[≤ 50 m (situation d)]],1,3)="OUI","(Situation d) h≤ 50 m",IF(MID(REFERENCEMENT_FACADE[[#This Row],[≤ 40 m (situation d)]],1,3)="OUI","(Situation d) h≤ 40 m",IF(MID(REFERENCEMENT_FACADE[[#This Row],[≤ 36 m (situation d)]],1,3)="OUI","(Situation d) h≤ 36 m",IF(MID(REFERENCEMENT_FACADE[[#This Row],[≤ 34 m (situation d)]],1,3)="OUI","(Situation d) h≤ 34 m",IF(MID(REFERENCEMENT_FACADE[[#This Row],[≤ 28 m (situation d)]],1,3)="OUI","(Situation d) h≤ 28 m",IF(MID(REFERENCEMENT_FACADE[[#This Row],[≤ 18 m (situation d)]],1,3)="OUI","(Situation d) h≤ 18 m",IF(MID(REFERENCEMENT_FACADE[[#This Row],[≤ 15 m (situation d)]],1,3)="OUI","(Situation d) h≤ 15 m",IF(MID(REFERENCEMENT_FACADE[[#This Row],[≤ 10 m (situation d)]],1,3)="OUI","(Situation d) h≤ 10 m",IF(MID(REFERENCEMENT_FACADE[[#This Row],[≤ 9 m (situation d)]],1,3)="OUI","(Situation d) h≤ 9 m",IF(MID(REFERENCEMENT_FACADE[[#This Row],[≤ 6 m (situation d)]],1,3)="OUI","(Situation d) h≤ 6 m",""))))))))))))</f>
        <v>(Situation a à c) h≤ 9 m
(Situation d) h≤ 6 m</v>
      </c>
      <c r="CM159" s="48" t="str">
        <f>IF(OR(RECH_HAUTEUR=FALSE,HAUT_VISEE="",SITUA_VISEE=""),REFERENCEMENT_FACADE[[#This Row],[Cas où rien n''est sélectionné en hauteur]],
IF((HAUT_VISEE&lt;=6),IF(OR(MID(SITUA_VISEE,1,1)="a",MID(SITUA_VISEE,1,1)="b",MID(SITUA_VISEE,1,1)="c"),REFERENCEMENT_FACADE[[#This Row],[≤ 6 m (a à c)]],REFERENCEMENT_FACADE[[#This Row],[≤ 6 m (d)]]),
IF(AND(6&lt;HAUT_VISEE,HAUT_VISEE&lt;=9),IF(OR(MID(SITUA_VISEE,1,1)="a",MID(SITUA_VISEE,1,1)="b",MID(SITUA_VISEE,1,1)="c"),REFERENCEMENT_FACADE[[#This Row],[≤ 9 m (a à c)]],REFERENCEMENT_FACADE[[#This Row],[≤ 9 m (d)]]),
IF(AND(9&lt;HAUT_VISEE,HAUT_VISEE&lt;=10),IF(OR(MID(SITUA_VISEE,1,1)="a",MID(SITUA_VISEE,1,1)="b",MID(SITUA_VISEE,1,1)="c"),REFERENCEMENT_FACADE[[#This Row],[≤ 10 m (a à c)]],REFERENCEMENT_FACADE[[#This Row],[≤ 10 m (d)]]),
IF(AND(10&lt;HAUT_VISEE,HAUT_VISEE&lt;=18),IF(OR(MID(SITUA_VISEE,1,1)="a",MID(SITUA_VISEE,1,1)="b",MID(SITUA_VISEE,1,1)="c"),REFERENCEMENT_FACADE[[#This Row],[≤ 18 m (a à c)]],REFERENCEMENT_FACADE[[#This Row],[≤ 18 m (d)]]),
IF(AND(18&lt;HAUT_VISEE,HAUT_VISEE&lt;=28),IF(OR(MID(SITUA_VISEE,1,1)="a",MID(SITUA_VISEE,1,1)="b",MID(SITUA_VISEE,1,1)="c"),REFERENCEMENT_FACADE[[#This Row],[≤ 28 m (a à c)]],REFERENCEMENT_FACADE[[#This Row],[≤ 28 m (d)]]),
IF(AND(28&lt;HAUT_VISEE,HAUT_VISEE&lt;=34),IF(OR(MID(SITUA_VISEE,1,1)="a",MID(SITUA_VISEE,1,1)="b",MID(SITUA_VISEE,1,1)="c"),REFERENCEMENT_FACADE[[#This Row],[≤ 34 m (a à c)]],REFERENCEMENT_FACADE[[#This Row],[≤ 34 m (d)]]),
IF(AND(34&lt;HAUT_VISEE,HAUT_VISEE&lt;=36),IF(OR(MID(SITUA_VISEE,1,1)="a",MID(SITUA_VISEE,1,1)="b",MID(SITUA_VISEE,1,1)="c"),REFERENCEMENT_FACADE[[#This Row],[≤ 36 m (a à c)]],REFERENCEMENT_FACADE[[#This Row],[≤ 36 m (d)]]),
IF(AND(36&lt;HAUT_VISEE,HAUT_VISEE&lt;=40),IF(OR(MID(SITUA_VISEE,1,1)="a",MID(SITUA_VISEE,1,1)="b",MID(SITUA_VISEE,1,1)="c"),REFERENCEMENT_FACADE[[#This Row],[≤ 40 m (a à c)]],REFERENCEMENT_FACADE[[#This Row],[≤ 40 m (d)]]),
IF(AND(40&lt;HAUT_VISEE,HAUT_VISEE&lt;=50),IF(OR(MID(SITUA_VISEE,1,1)="a",MID(SITUA_VISEE,1,1)="b",MID(SITUA_VISEE,1,1)="c"),REFERENCEMENT_FACADE[[#This Row],[≤ 50 m (a à c)]],REFERENCEMENT_FACADE[[#This Row],[≤ 50 m (d)]])))))))))))</f>
        <v>Nb : Le critère de recherche par hauteur n'étant pas coché ou les données (hauteur ou situation) n'étant pas saisies, l'utilisateur est alerté qu'il peut exister des limites de hauteurs et des dispositions particulières données dans le référentiel technique du procédé qui ne sont pas affichées. 
Le logiciel peut les faire apparaitre, pour ce faire : 
 - la case de recherche en fonction de la hauteur doit être cochée ;
 - les données de hauteur ET de situation du bâtiment doivent être saisies.</v>
      </c>
      <c r="CN159" s="117">
        <f ca="1">REFERENCEMENT_FACADE[[#This Row],[VALIDITE]]</f>
        <v>1</v>
      </c>
      <c r="CO159" s="48">
        <f>IF(RECH_SUPPORT=TRUE,IF(MID(REFERENCEMENT_FACADE[[#This Row],[Colonne support visé]],1,3)="OUI",1,IF(OR(MID(REFERENCEMENT_FACADE[[#This Row],[Colonne support visé]],1,3)="non",MID(REFERENCEMENT_FACADE[[#This Row],[Colonne support visé]],1,2)="SO"),0,0)),1)</f>
        <v>1</v>
      </c>
      <c r="CP159" s="48">
        <f>IF(RECH_HAUTEUR=FALSE,1,IF(AND(MID(REFERENCEMENT_FACADE[[#This Row],[Colonne situation visé]],1,3)="oui",HAUT_VISEE&lt;=REFERENCEMENT_FACADE[[#This Row],[LIMITATION DE HAUTEUR DE FACADE]],HAUT_VISEE&lt;&gt;"",SITUA_VISEE&lt;&gt;""),1,IF(MID(REFERENCEMENT_FACADE[[#This Row],[Colonne situation visé]],1,3)="non",0,"ERREUR")))</f>
        <v>1</v>
      </c>
      <c r="CQ159" s="48">
        <f>IF(RECH_CATEGORIE=FALSE,1,IF(REFERENCEMENT_FACADE[[#This Row],[Colonne catégorie visée]]="ERREUR",0,IF(AND(RECH_CATEGORIE=TRUE,MATCH(VALUE(LEFT(REFERENCEMENT_FACADE[[#This Row],[Colonne zone visée]],1)),LISTE_ZONE_SISMIQUE,0)&gt;=MATCH(ZONE_SIS_VISEE,LISTE_ZONE_SISMIQUE,0),MATCH(REFERENCEMENT_FACADE[[#This Row],[Colonne catégorie visée]],LISTE_CATEGORIE_BATIMENT,0)&gt;=MATCH(CATEG_VISEE,LISTE_CATEGORIE_BATIMENT,0)),1,0)))</f>
        <v>1</v>
      </c>
      <c r="CR159" s="48">
        <f ca="1">IF(REFERENCEMENT_FACADE[[#This Row],[Eligibilité procédé]]&lt;&gt;0,COUNTIF(REFERENCEMENT_FACADE[Eligibilité procédé],"&lt;="&amp;REFERENCEMENT_FACADE[[#This Row],[Eligibilité procédé]])-COUNTIF(REFERENCEMENT_FACADE[Eligibilité procédé],"=0"),ROWS(REFERENCEMENT_FACADE[Ordre]))</f>
        <v>135</v>
      </c>
      <c r="CS159" s="48">
        <f ca="1">IF(COUNTIF((REFERENCEMENT_FACADE[[#This Row],[Validité]:[zone de simicité]]),"&lt;&gt;"&amp;"")=SUM(REFERENCEMENT_FACADE[[#This Row],[Validité]:[zone de simicité]]),ROW(REFERENCEMENT_FACADE[[#This Row],[zone de simicité]]),"")</f>
        <v>159</v>
      </c>
      <c r="CT159" s="48" t="str">
        <f>CONCATENATE(REFERENCEMENT_FACADE[[#This Row],[TYPE DE DOCUMENT DE REFERENCE]]," ",REFERENCEMENT_FACADE[[#This Row],[REF]]," du procédé ",REFERENCEMENT_FACADE[[#This Row],[NOM COMMERCIAL DU PROCEDE]]," : vise la pose sur : ",IF(MID(REFERENCEMENT_FACADE[[#This Row],[COB (NF DTU 31.2)]],1,3)="OUI","COB (NF DTU 31.2) ; ",""),IF(MID(REFERENCEMENT_FACADE[[#This Row],[CLT (Sous AT/DTA)]],1,3)="OUI","CLT (Sous AT/DTA)) ; ",""),IF(MID(REFERENCEMENT_FACADE[[#This Row],[FOB (NF DTU 31.4)]],1,3)="OUI","FOB (NF DTU 31.4) ; ",""),IF(MID(REFERENCEMENT_FACADE[[#This Row],[FOB (Sous AT/DTA/ATEx)]],1,3)="OUI","FOB (Sous AT/DTA/ATEx) ; ",""),"pour une hauteur max de ",REFERENCEMENT_FACADE[[#This Row],[LIMITATION DE HAUTEUR DE FACADE]],"m")</f>
        <v>Avis Technique 7/18-1750_V2 du procédé Baumit StarSystem Wood : vise la pose sur : COB (NF DTU 31.2) ; CLT (Sous AT/DTA)) ; pour une hauteur max de 9m</v>
      </c>
    </row>
    <row r="160" spans="1:98" s="5" customFormat="1" ht="216" x14ac:dyDescent="0.3">
      <c r="A160" s="121">
        <v>45442</v>
      </c>
      <c r="B160" s="43" t="s">
        <v>114</v>
      </c>
      <c r="C160" s="125" t="s">
        <v>1572</v>
      </c>
      <c r="D160" s="79" t="s">
        <v>112</v>
      </c>
      <c r="E160" s="79" t="s">
        <v>112</v>
      </c>
      <c r="F160" s="43" t="s">
        <v>1626</v>
      </c>
      <c r="G160" s="44" t="s">
        <v>1627</v>
      </c>
      <c r="H160" s="78" t="s">
        <v>27</v>
      </c>
      <c r="I160" s="79" t="s">
        <v>9</v>
      </c>
      <c r="J160" s="110" t="s">
        <v>10</v>
      </c>
      <c r="K160" s="39" t="s">
        <v>10</v>
      </c>
      <c r="L160" s="68" t="str">
        <f>IF(REFERENCEMENT_FACADE[[#This Row],[Charpente bois (NF DTU 31.1)]]="OUI","SO",IF(OR(REFERENCEMENT_FACADE[[#This Row],[FOB (Sous AT/DTA/ATEx)]]="OUI",REFERENCEMENT_FACADE[[#This Row],[FOB (NF DTU 31.4)]]="OUI"),"OUI","SO"))</f>
        <v>SO</v>
      </c>
      <c r="M160" s="109" t="s">
        <v>159</v>
      </c>
      <c r="N160" s="42" t="s">
        <v>357</v>
      </c>
      <c r="O160" s="43" t="s">
        <v>357</v>
      </c>
      <c r="P160" s="43" t="s">
        <v>10</v>
      </c>
      <c r="Q160" s="43" t="s">
        <v>10</v>
      </c>
      <c r="R160" s="43" t="s">
        <v>10</v>
      </c>
      <c r="S160" s="43" t="s">
        <v>10</v>
      </c>
      <c r="T160" s="43" t="s">
        <v>10</v>
      </c>
      <c r="U160" s="43" t="s">
        <v>10</v>
      </c>
      <c r="V160" s="43" t="s">
        <v>10</v>
      </c>
      <c r="W160" s="44" t="s">
        <v>10</v>
      </c>
      <c r="X160" s="45" t="s">
        <v>357</v>
      </c>
      <c r="Y160" s="43" t="s">
        <v>10</v>
      </c>
      <c r="Z160" s="43" t="s">
        <v>10</v>
      </c>
      <c r="AA160" s="43" t="s">
        <v>10</v>
      </c>
      <c r="AB160" s="43" t="s">
        <v>10</v>
      </c>
      <c r="AC160" s="43" t="s">
        <v>10</v>
      </c>
      <c r="AD160" s="43" t="s">
        <v>10</v>
      </c>
      <c r="AE160" s="43" t="s">
        <v>10</v>
      </c>
      <c r="AF160" s="43" t="s">
        <v>10</v>
      </c>
      <c r="AG160" s="44" t="s">
        <v>10</v>
      </c>
      <c r="AH160" s="163" t="s">
        <v>1332</v>
      </c>
      <c r="AI160" s="164"/>
      <c r="AJ160" s="120" t="s">
        <v>1718</v>
      </c>
      <c r="AK160" s="120" t="s">
        <v>1718</v>
      </c>
      <c r="AL160" s="83"/>
      <c r="AM160" s="83"/>
      <c r="AN160" s="83"/>
      <c r="AO160" s="83"/>
      <c r="AP160" s="83"/>
      <c r="AQ160" s="83"/>
      <c r="AR160" s="83"/>
      <c r="AS160" s="83"/>
      <c r="AT160" s="120" t="s">
        <v>1719</v>
      </c>
      <c r="AU160" s="120"/>
      <c r="AV160" s="120"/>
      <c r="AW160" s="120"/>
      <c r="AX160" s="120"/>
      <c r="AY160" s="120"/>
      <c r="AZ160" s="120"/>
      <c r="BA160" s="120"/>
      <c r="BB160" s="120"/>
      <c r="BC160" s="120"/>
      <c r="BD160" s="84" t="s">
        <v>1408</v>
      </c>
      <c r="BE160" s="42">
        <v>4</v>
      </c>
      <c r="BF160" s="43" t="s">
        <v>328</v>
      </c>
      <c r="BG160" s="43" t="s">
        <v>328</v>
      </c>
      <c r="BH160" s="43" t="s">
        <v>328</v>
      </c>
      <c r="BI160" s="112" t="s">
        <v>1000</v>
      </c>
      <c r="BJ160" s="40" t="s">
        <v>1394</v>
      </c>
      <c r="BK160" s="159" t="s">
        <v>679</v>
      </c>
      <c r="BL160" s="42">
        <v>0</v>
      </c>
      <c r="BM160" s="43" t="s">
        <v>1627</v>
      </c>
      <c r="BN160" s="79" t="s">
        <v>12</v>
      </c>
      <c r="BO160" s="43" t="s">
        <v>1629</v>
      </c>
      <c r="BP160" s="122">
        <v>45235</v>
      </c>
      <c r="BQ160" s="87">
        <v>45407</v>
      </c>
      <c r="BR160" s="87">
        <v>48304</v>
      </c>
      <c r="BS160" s="123">
        <f ca="1">+(REFERENCEMENT_FACADE[[#This Row],[AVIS LIMITE AU / VALIDITE]]&gt;=TODAY())*1</f>
        <v>1</v>
      </c>
      <c r="BT160" s="43" t="s">
        <v>9</v>
      </c>
      <c r="BU160" s="43" t="str">
        <f ca="1">IF(REFERENCEMENT_FACADE[[#This Row],[ -&gt; AT/DTA : Sur liste verte C2p (OUI/NON)
-&gt; ATex (Avis favorable / Avis défavorable)
-&gt; Autre : SO]]&lt;&gt;"",IF(AND(OR(REFERENCEMENT_FACADE[[#This Row],[ -&gt; AT/DTA : Sur liste verte C2p (OUI/NON)
-&gt; ATex (Avis favorable / Avis défavorable)
-&gt; Autre : SO]]="OUI",REFERENCEMENT_FACADE[[#This Row],[ -&gt; AT/DTA : Sur liste verte C2p (OUI/NON)
-&gt; ATex (Avis favorable / Avis défavorable)
-&gt; Autre : SO]]="FAVORABLE",REFERENCEMENT_FACADE[[#This Row],[ -&gt; AT/DTA : Sur liste verte C2p (OUI/NON)
-&gt; ATex (Avis favorable / Avis défavorable)
-&gt; Autre : SO]]="SO
(DTU)",REFERENCEMENT_FACADE[[#This Row],[ -&gt; AT/DTA : Sur liste verte C2p (OUI/NON)
-&gt; ATex (Avis favorable / Avis défavorable)
-&gt; Autre : SO]]="SO 
(RECO -RAGE)",REFERENCEMENT_FACADE[[#This Row],[ -&gt; AT/DTA : Sur liste verte C2p (OUI/NON)
-&gt; ATex (Avis favorable / Avis défavorable)
-&gt; Autre : SO]]="OUI AVEC UN SUIVI DU RETOUR D'EXPERIENCE",
REFERENCEMENT_FACADE[[#This Row],[ -&gt; AT/DTA : Sur liste verte C2p (OUI/NON)
-&gt; ATex (Avis favorable / Avis défavorable)
-&gt; Autre : SO]]="SO 
(RP)"),REFERENCEMENT_FACADE[[#This Row],[VALIDITE]]=1),"TC",IF(REFERENCEMENT_FACADE[[#This Row],[VALIDITE]]=0,"TNC"&amp;CHAR(10)&amp;"(L'évaluation technique n'est plus valide)",IF(REFERENCEMENT_FACADE[[#This Row],[TYPE DE DOCUMENT DE REFERENCE]]="Appréciation Technique de Transition","TNC"&amp;CHAR(10)&amp;"(Les Appréciations Techniques de Transition ne sont pas reconnues en technique courante)",IF(REFERENCEMENT_FACADE[[#This Row],[ -&gt; AT/DTA : Sur liste verte C2p (OUI/NON)
-&gt; ATex (Avis favorable / Avis défavorable)
-&gt; Autre : SO]]="NON (EVALUATION RECENTE)","TNC"&amp;CHAR(10)&amp;"(Non sur liste verte de la C2p à date de référencement / EVALUATION RECENTE)","TNC"&amp;CHAR(10)&amp;"(N'est pas sur liste verte de la C2p à date du référencement)")))))</f>
        <v>TC</v>
      </c>
      <c r="BV160" s="44"/>
      <c r="BW160" s="42"/>
      <c r="BX160" s="43"/>
      <c r="BY160" s="44"/>
      <c r="BZ160" s="57"/>
      <c r="CA160" s="134" t="s">
        <v>1657</v>
      </c>
      <c r="CB160" s="134"/>
      <c r="CC160" s="48" t="str">
        <f>IF(OR(REFERENCEMENT_FACADE[[#This Row],[TYPE DE DOCUMENT DE REFERENCE]]="Document d'Application Technique (DTA)",REFERENCEMENT_FACADE[[#This Row],[TYPE DE DOCUMENT DE REFERENCE]]="Avis Technique"),CONCATENATE("https://evaluation.cstb.fr/fr/avis-technique/detail/",SUBSTITUTE(REFERENCEMENT_FACADE[[#This Row],[REF]],"/","-"),"/"),IF(REFERENCEMENT_FACADE[[#This Row],[TYPE DE DOCUMENT DE REFERENCE]]=("Appréciation Technique d'Expérimentation (ATEx cas a)"),CONCATENATE("https://evaluation.cstb.fr/fr/appreciation-technique-expertise-atex/detail/",SUBSTITUTE(REFERENCEMENT_FACADE[[#This Row],[REF]],"_","-"),"/"),CONCATENATE("https://evaluation.cstb.fr/fr/appreciation-technique-transition-att/download/att-",SUBSTITUTE(SUBSTITUTE(REFERENCEMENT_FACADE[[#This Row],[REF]],"/","-"),"_","-"),"/")))</f>
        <v>https://evaluation.cstb.fr/fr/avis-technique/detail/7-17-1685_V2/</v>
      </c>
      <c r="CD160" s="48" t="s">
        <v>1628</v>
      </c>
      <c r="CE160" s="48" t="str">
        <f>CONCATENATE(IF(REFERENCEMENT_FACADE[[#This Row],[Ancienne version]]=""," ",CONCATENATE(IF(OR(REFERENCEMENT_FACADE[[#This Row],[TYPE DE DOCUMENT DE REFERENCE]]="Avis Technique",REFERENCEMENT_FACADE[[#This Row],[TYPE DE DOCUMENT DE REFERENCE]]="ATEx"),"L'","Le "),REFERENCEMENT_FACADE[[#This Row],[TYPE DE DOCUMENT DE REFERENCE]]," n°",REFERENCEMENT_FACADE[[#This Row],[REF]]," annule et remplace ",IF(OR(REFERENCEMENT_FACADE[[#This Row],[TYPE DE DOCUMENT DE REFERENCE]]="Avis Technique",REFERENCEMENT_FACADE[[#This Row],[TYPE DE DOCUMENT DE REFERENCE]]="ATEx"),"l' ","le "),REFERENCEMENT_FACADE[[#This Row],[TYPE DE DOCUMENT DE REFERENCE]]," n° ",REFERENCEMENT_FACADE[[#This Row],[Ancienne version]])),
IF(AND(REFERENCEMENT_FACADE[[#This Row],[Ancienne version]]&lt;&gt;"",REFERENCEMENT_FACADE[[#This Row],[ -&gt; AT/DTA : Sur liste verte C2p (OUI/NON)
-&gt; ATex (Avis favorable / Avis défavorable)
-&gt; Autre : SO]]="OUI"),CHAR(10),""),
IF(REFERENCEMENT_FACADE[[#This Row],[ -&gt; AT/DTA : Sur liste verte C2p (OUI/NON)
-&gt; ATex (Avis favorable / Avis défavorable)
-&gt; Autre : SO]]="OUI","Sur liste verte de la C2p à la date du référencement",""))</f>
        <v>L'Avis Technique n°7/17-1685_V2 annule et remplace l' Avis Technique n° 7/17-1685_V1
Sur liste verte de la C2p à la date du référencement</v>
      </c>
      <c r="CF160" s="48" t="str">
        <f>IF((SUPP_VISE=LISTES!$Q$2),REFERENCEMENT_FACADE[[#This Row],[Charpente bois (NF DTU 31.1)]],
IF((SUPP_VISE=LISTES!$Q$3),REFERENCEMENT_FACADE[[#This Row],[COB (NF DTU 31.2)]],
IF((SUPP_VISE=LISTES!$Q$4),REFERENCEMENT_FACADE[[#This Row],[FOB (NF DTU 31.4)]],
IF((SUPP_VISE=LISTES!$Q$5),REFERENCEMENT_FACADE[[#This Row],[FOB (Sous AT/DTA/ATEx)]],
IF((SUPP_VISE=LISTES!$Q$6),REFERENCEMENT_FACADE[[#This Row],[FOB (NF DTU 31.4 et/ou Sous AT/DTA/Atex)]],
IF((SUPP_VISE=LISTES!$Q$7),REFERENCEMENT_FACADE[[#This Row],[CLT (Sous AT/DTA)]],"ERREUR"))))))</f>
        <v>ERREUR</v>
      </c>
      <c r="CG160" s="48" t="str">
        <f>IF((HAUT_VISEE&lt;=6),IF(OR(MID(SITUA_VISEE,1,1)="a",MID(SITUA_VISEE,1,1)="b",MID(SITUA_VISEE,1,1)="c"),REFERENCEMENT_FACADE[[#This Row],[≤ 6 m (situation a à c)]],REFERENCEMENT_FACADE[[#This Row],[≤ 6 m (situation d)]]),
IF(AND(6&lt;HAUT_VISEE,HAUT_VISEE&lt;=9),IF(OR(MID(SITUA_VISEE,1,1)="a",MID(SITUA_VISEE,1,1)="b",MID(SITUA_VISEE,1,1)="c"),REFERENCEMENT_FACADE[[#This Row],[≤ 9 m (situation a à c)]],REFERENCEMENT_FACADE[[#This Row],[≤ 9 m (situation d)]]),
IF(AND(9&lt;HAUT_VISEE,HAUT_VISEE&lt;=10),IF(OR(MID(SITUA_VISEE,1,1)="a",MID(SITUA_VISEE,1,1)="b",MID(SITUA_VISEE,1,1)="c"),REFERENCEMENT_FACADE[[#This Row],[≤ 10 m (situation a à c)]],REFERENCEMENT_FACADE[[#This Row],[≤ 10 m (situation d)]]),
IF(AND(10&lt;HAUT_VISEE,HAUT_VISEE&lt;=18),IF(OR(MID(SITUA_VISEE,1,1)="a",MID(SITUA_VISEE,1,1)="b",MID(SITUA_VISEE,1,1)="c"),REFERENCEMENT_FACADE[[#This Row],[≤ 15 m (situation a à c)]],REFERENCEMENT_FACADE[[#This Row],[≤ 15 m (situation d)]]),
IF(AND(10&lt;HAUT_VISEE,HAUT_VISEE&lt;=18),IF(OR(MID(SITUA_VISEE,1,1)="a",MID(SITUA_VISEE,1,1)="b",MID(SITUA_VISEE,1,1)="c"),REFERENCEMENT_FACADE[[#This Row],[≤ 18 m (situation a à c)]],REFERENCEMENT_FACADE[[#This Row],[≤ 18 m (situation d)]]),
IF(AND(18&lt;HAUT_VISEE,HAUT_VISEE&lt;=28),IF(OR(MID(SITUA_VISEE,1,1)="a",MID(SITUA_VISEE,1,1)="b",MID(SITUA_VISEE,1,1)="c"),REFERENCEMENT_FACADE[[#This Row],[≤ 28 m (situation a à c)]],REFERENCEMENT_FACADE[[#This Row],[≤ 28 m (situation d)]]),
IF(AND(28&lt;HAUT_VISEE,HAUT_VISEE&lt;=34),IF(OR(MID(SITUA_VISEE,1,1)="a",MID(SITUA_VISEE,1,1)="b",MID(SITUA_VISEE,1,1)="c"),REFERENCEMENT_FACADE[[#This Row],[≤ 34 m (situation a à c)]],REFERENCEMENT_FACADE[[#This Row],[≤ 34 m (situation d)]]),
IF(AND(34&lt;HAUT_VISEE,HAUT_VISEE&lt;=36),IF(OR(MID(SITUA_VISEE,1,1)="a",MID(SITUA_VISEE,1,1)="b",MID(SITUA_VISEE,1,1)="c"),REFERENCEMENT_FACADE[[#This Row],[≤ 36 m (situation a à c)]],REFERENCEMENT_FACADE[[#This Row],[≤ 36 m (situation d)]]),
IF(AND(36&lt;HAUT_VISEE,HAUT_VISEE&lt;=40),IF(OR(MID(SITUA_VISEE,1,1)="a",MID(SITUA_VISEE,1,1)="b",MID(SITUA_VISEE,1,1)="c"),REFERENCEMENT_FACADE[[#This Row],[≤ 40 m (situation a à c)]],REFERENCEMENT_FACADE[[#This Row],[≤ 40 m (situation d)]]),
IF(AND(40&lt;HAUT_VISEE,HAUT_VISEE&lt;=50),IF(OR(MID(SITUA_VISEE,1,1)="a",MID(SITUA_VISEE,1,1)="b",MID(SITUA_VISEE,1,1)="c"),REFERENCEMENT_FACADE[[#This Row],[≤ 50 m (situation a à c)]],REFERENCEMENT_FACADE[[#This Row],[≤ 50 m (situation d)]]),"ERREUR"))))))))))</f>
        <v>OUI*</v>
      </c>
      <c r="CH160" s="48">
        <f>IF(MID(SITUA_VISEE,1,1)="d",
IF(MID(REFERENCEMENT_FACADE[[#This Row],[≤ 50 m (situation d)]],1,3)="OUI",50,IF(MID(REFERENCEMENT_FACADE[[#This Row],[≤ 40 m (situation d)]],1,3)="OUI",40,IF(MID(REFERENCEMENT_FACADE[[#This Row],[≤ 36 m (situation d)]],1,3)="OUI",36,IF(MID(REFERENCEMENT_FACADE[[#This Row],[≤ 34 m (situation d)]],1,3)="OUI",34,IF(MID(REFERENCEMENT_FACADE[[#This Row],[≤ 28 m (situation d)]],1,3)="OUI",28,IF(MID(REFERENCEMENT_FACADE[[#This Row],[≤ 18 m (situation d)]],1,3)="OUI",18,IF(MID(REFERENCEMENT_FACADE[[#This Row],[≤ 15 m (situation d)]],1,3)="OUI",15,IF(MID(REFERENCEMENT_FACADE[[#This Row],[≤ 10 m (situation d)]],1,3)="OUI",10,IF(MID(REFERENCEMENT_FACADE[[#This Row],[≤ 9 m (situation d)]],1,3)="OUI",9,IF(MID(REFERENCEMENT_FACADE[[#This Row],[≤ 6 m (situation d)]],1,3)="OUI",6,"")))))))))),
IF(MID(REFERENCEMENT_FACADE[[#This Row],[≤ 50 m (situation a à c)]],1,3)="OUI",50,IF(MID(REFERENCEMENT_FACADE[[#This Row],[≤ 40 m (situation a à c)]],1,3)="OUI",40,IF(MID(REFERENCEMENT_FACADE[[#This Row],[≤ 36 m (situation a à c)]],1,3)="OUI",36,IF(MID(REFERENCEMENT_FACADE[[#This Row],[≤ 34 m (situation a à c)]],1,3)="OUI",34,IF(MID(REFERENCEMENT_FACADE[[#This Row],[≤ 28 m (situation a à c)]],1,3)="OUI",28,IF(MID(REFERENCEMENT_FACADE[[#This Row],[≤ 18 m (situation a à c)]],1,3)="OUI",18,IF(MID(REFERENCEMENT_FACADE[[#This Row],[≤ 15 m (situation a à c)]],1,3)="OUI",15,IF(MID(REFERENCEMENT_FACADE[[#This Row],[≤ 10 m (situation a à c)]],1,3)="OUI",10,IF(MID(REFERENCEMENT_FACADE[[#This Row],[≤ 9 m (situation a à c)]],1,3)="OUI",9,IF(MID(REFERENCEMENT_FACADE[[#This Row],[≤ 6 m (situation a à c)]],1,3)="OUI",6,"")))))))))))</f>
        <v>9</v>
      </c>
      <c r="CI160" s="48" t="str">
        <f>IF(RECH_CATEGORIE=TRUE,IF((CATEG_VISEE=LISTES!$O$2),REFERENCEMENT_FACADE[[#This Row],[I]],
IF((CATEG_VISEE=LISTES!$O$3),REFERENCEMENT_FACADE[[#This Row],[II]],
IF((CATEG_VISEE=LISTES!$O$4),REFERENCEMENT_FACADE[[#This Row],[III]],
IF((CATEG_VISEE=LISTES!$O$5),REFERENCEMENT_FACADE[[#This Row],[IV]],"ERREUR")))),
REFERENCEMENT_FACADE[[#This Row],[I]]&amp;CHAR(10)&amp;REFERENCEMENT_FACADE[[#This Row],[II]]&amp;CHAR(10)&amp;REFERENCEMENT_FACADE[[#This Row],[III]]&amp;CHAR(10)&amp;REFERENCEMENT_FACADE[[#This Row],[IV]])</f>
        <v>4
4**
4**
4**</v>
      </c>
      <c r="CJ160" s="48" t="str">
        <f>IF(RECH_CATEGORIE=TRUE,IF(OR(REFERENCEMENT_FACADE[[#This Row],[I]]="NC",REFERENCEMENT_FACADE[[#This Row],[II]]="NC",REFERENCEMENT_FACADE[[#This Row],[III]]="NC",REFERENCEMENT_FACADE[[#This Row],[IV]]="NC"),"ERREUR",IF(MID(ZONE_SIS_VISEE,1,1)&lt;=MID(REFERENCEMENT_FACADE[[#This Row],[IV]],1,1),REFERENCEMENT_FACADE[[#Headers],[IV]],IF(MID(ZONE_SIS_VISEE,1,1)&lt;=MID(REFERENCEMENT_FACADE[[#This Row],[III]],1,1),REFERENCEMENT_FACADE[[#Headers],[III]],IF(MID(ZONE_SIS_VISEE,1,1)&lt;=MID(REFERENCEMENT_FACADE[[#This Row],[II]],1,1),REFERENCEMENT_FACADE[[#Headers],[II]],IF(MID(ZONE_SIS_VISEE,1,1)&lt;=MID(REFERENCEMENT_FACADE[[#This Row],[I]],1,1),REFERENCEMENT_FACADE[[#Headers],[I]],""))))),
REFERENCEMENT_FACADE[[#Headers],[I]]&amp;CHAR(10)&amp;REFERENCEMENT_FACADE[[#Headers],[II]]&amp;CHAR(10)&amp;REFERENCEMENT_FACADE[[#Headers],[III]]&amp;CHAR(10)&amp;REFERENCEMENT_FACADE[[#Headers],[IV]])</f>
        <v>I
II
III
IV</v>
      </c>
      <c r="CK160" s="48" t="str">
        <f>CONCATENATE(IF(MID(REFERENCEMENT_FACADE[[#This Row],[Charpente bois (NF DTU 31.1)]],1,3)="oui",LISTES!$Q$2,""),IF(AND(MID(REFERENCEMENT_FACADE[[#This Row],[COB (NF DTU 31.2)]],1,3)="oui",MID(REFERENCEMENT_FACADE[[#This Row],[Charpente bois (NF DTU 31.1)]],1,3)="oui")," / ",""),IF(MID(REFERENCEMENT_FACADE[[#This Row],[COB (NF DTU 31.2)]],1,3)="oui",LISTES!$Q$3,""),IF(OR(AND(MID(REFERENCEMENT_FACADE[[#This Row],[COB (NF DTU 31.2)]],1,3)="oui",MID(REFERENCEMENT_FACADE[[#This Row],[FOB (NF DTU 31.4)]],1,3)="oui"),AND(MID(REFERENCEMENT_FACADE[[#This Row],[COB (NF DTU 31.2)]],1,3)="oui",MID(REFERENCEMENT_FACADE[[#This Row],[CLT (Sous AT/DTA)]],1,3)="oui"))," / ",""),IF(MID(REFERENCEMENT_FACADE[[#This Row],[FOB (NF DTU 31.4)]],1,3)="oui",LISTES!$Q$4,""),IF(AND(MID(REFERENCEMENT_FACADE[[#This Row],[CLT (Sous AT/DTA)]],1,3)="oui",MID(REFERENCEMENT_FACADE[[#This Row],[FOB (NF DTU 31.4)]],1,3)="oui")," / ",""),IF(MID(REFERENCEMENT_FACADE[[#This Row],[CLT (Sous AT/DTA)]],1,3)="oui",LISTES!$Q$7,IF(MID(REFERENCEMENT_FACADE[[#This Row],[FOB (Sous AT/DTA/ATEx)]],1,3)="oui",LISTES!$Q$5,"")))</f>
        <v>COB (NF DTU 31.2) / CLT (Sous AT/DTA)</v>
      </c>
      <c r="CL160" s="48" t="str">
        <f>IF(AND(RECH_HAUTEUR=TRUE,HAUT_VISEE&lt;&gt;"",SITUA_VISEE&lt;&gt;""),IF(MID(SITUA_VISEE,1,1)="d",
IF(MID(REFERENCEMENT_FACADE[[#This Row],[≤ 50 m (situation d)]],1,3)="OUI","≤ 50 m",IF(MID(REFERENCEMENT_FACADE[[#This Row],[≤ 40 m (situation d)]],1,3)="OUI","≤ 40 m",IF(MID(REFERENCEMENT_FACADE[[#This Row],[≤ 36 m (situation d)]],1,3)="OUI","≤ 36 m",IF(MID(REFERENCEMENT_FACADE[[#This Row],[≤ 34 m (situation d)]],1,3)="OUI","≤ 34 m",IF(MID(REFERENCEMENT_FACADE[[#This Row],[≤ 28 m (situation d)]],1,3)="OUI","≤ 28 m",IF(MID(REFERENCEMENT_FACADE[[#This Row],[≤ 18 m (situation d)]],1,3)="OUI","≤ 18 m",IF(MID(REFERENCEMENT_FACADE[[#This Row],[≤ 15 m (situation d)]],1,3)="OUI","≤ 15 m",IF(MID(REFERENCEMENT_FACADE[[#This Row],[≤ 10 m (situation d)]],1,3)="OUI","≤ 10 m",IF(MID(REFERENCEMENT_FACADE[[#This Row],[≤ 9 m (situation d)]],1,3)="OUI","≤ 9 m",IF(MID(REFERENCEMENT_FACADE[[#This Row],[≤ 6 m (situation d)]],1,3)="OUI","≤ 6 m","")))))))))),
IF(MID(REFERENCEMENT_FACADE[[#This Row],[≤ 50 m (situation a à c)]],1,3)="OUI","≤ 50 m",IF(MID(REFERENCEMENT_FACADE[[#This Row],[≤ 40 m (situation a à c)]],1,3)="OUI","≤ 40 m",IF(MID(REFERENCEMENT_FACADE[[#This Row],[≤ 36 m (situation a à c)]],1,3)="OUI","≤ 36 m",IF(MID(REFERENCEMENT_FACADE[[#This Row],[≤ 34 m (situation a à c)]],1,3)="OUI","≤ 34 m",IF(MID(REFERENCEMENT_FACADE[[#This Row],[≤ 28 m (situation a à c)]],1,3)="OUI","≤ 28 m",IF(MID(REFERENCEMENT_FACADE[[#This Row],[≤ 18 m (situation a à c)]],1,3)="OUI","≤ 18 m",IF(MID(REFERENCEMENT_FACADE[[#This Row],[≤ 15 m (situation a à c)]],1,3)="OUI","≤ 15 m",IF(MID(REFERENCEMENT_FACADE[[#This Row],[≤ 10 m (situation a à c)]],1,3)="OUI","≤ 10 m",IF(MID(REFERENCEMENT_FACADE[[#This Row],[≤ 9 m (situation a à c)]],1,3)="OUI","≤ 9 m",IF(MID(REFERENCEMENT_FACADE[[#This Row],[≤ 6 m (situation a à c)]],1,3)="OUI","≤ 6 m",""))))))))))),
CONCATENATE(IF(MID(REFERENCEMENT_FACADE[[#This Row],[≤ 50 m (situation a à c)]],1,3)="OUI","(Situation a à c) h≤ 50 m"&amp;CHAR(10),IF(MID(REFERENCEMENT_FACADE[[#This Row],[≤ 40 m (situation a à c)]],1,3)="OUI","(Situation a à c) h≤ 40 m"&amp;CHAR(10),IF(MID(REFERENCEMENT_FACADE[[#This Row],[≤ 36 m (situation a à c)]],1,3)="OUI","(Situation a à c) h≤ 36 m"&amp;CHAR(10),IF(MID(REFERENCEMENT_FACADE[[#This Row],[≤ 34 m (situation a à c)]],1,3)="OUI","(Situation a à c) h≤ 34 m"&amp;CHAR(10),IF(MID(REFERENCEMENT_FACADE[[#This Row],[≤ 28 m (situation a à c)]],1,3)="OUI","(Situation a à c) h≤ 28 m"&amp;CHAR(10),IF(MID(REFERENCEMENT_FACADE[[#This Row],[≤ 18 m (situation a à c)]],1,3)="OUI","(Situation a à c) h≤ 18 m"&amp;CHAR(10),IF(MID(REFERENCEMENT_FACADE[[#This Row],[≤ 15 m (situation a à c)]],1,3)="OUI","(Situation a à c) h≤ 15 m"&amp;CHAR(10),IF(MID(REFERENCEMENT_FACADE[[#This Row],[≤ 10 m (situation a à c)]],1,3)="OUI","(Situation a à c) h≤ 10 m"&amp;CHAR(10),IF(MID(REFERENCEMENT_FACADE[[#This Row],[≤ 9 m (situation a à c)]],1,3)="OUI","(Situation a à c) h≤ 9 m"&amp;CHAR(10),IF(MID(REFERENCEMENT_FACADE[[#This Row],[≤ 6 m (situation a à c)]],1,3)="OUI","(Situation a à c) h≤ 6 m"&amp;CHAR(10),"")))))))))),IF(MID(REFERENCEMENT_FACADE[[#This Row],[≤ 50 m (situation d)]],1,3)="OUI","(Situation d) h≤ 50 m",IF(MID(REFERENCEMENT_FACADE[[#This Row],[≤ 40 m (situation d)]],1,3)="OUI","(Situation d) h≤ 40 m",IF(MID(REFERENCEMENT_FACADE[[#This Row],[≤ 36 m (situation d)]],1,3)="OUI","(Situation d) h≤ 36 m",IF(MID(REFERENCEMENT_FACADE[[#This Row],[≤ 34 m (situation d)]],1,3)="OUI","(Situation d) h≤ 34 m",IF(MID(REFERENCEMENT_FACADE[[#This Row],[≤ 28 m (situation d)]],1,3)="OUI","(Situation d) h≤ 28 m",IF(MID(REFERENCEMENT_FACADE[[#This Row],[≤ 18 m (situation d)]],1,3)="OUI","(Situation d) h≤ 18 m",IF(MID(REFERENCEMENT_FACADE[[#This Row],[≤ 15 m (situation d)]],1,3)="OUI","(Situation d) h≤ 15 m",IF(MID(REFERENCEMENT_FACADE[[#This Row],[≤ 10 m (situation d)]],1,3)="OUI","(Situation d) h≤ 10 m",IF(MID(REFERENCEMENT_FACADE[[#This Row],[≤ 9 m (situation d)]],1,3)="OUI","(Situation d) h≤ 9 m",IF(MID(REFERENCEMENT_FACADE[[#This Row],[≤ 6 m (situation d)]],1,3)="OUI","(Situation d) h≤ 6 m",""))))))))))))</f>
        <v>(Situation a à c) h≤ 9 m
(Situation d) h≤ 6 m</v>
      </c>
      <c r="CM160" s="48" t="str">
        <f>IF(OR(RECH_HAUTEUR=FALSE,HAUT_VISEE="",SITUA_VISEE=""),REFERENCEMENT_FACADE[[#This Row],[Cas où rien n''est sélectionné en hauteur]],
IF((HAUT_VISEE&lt;=6),IF(OR(MID(SITUA_VISEE,1,1)="a",MID(SITUA_VISEE,1,1)="b",MID(SITUA_VISEE,1,1)="c"),REFERENCEMENT_FACADE[[#This Row],[≤ 6 m (a à c)]],REFERENCEMENT_FACADE[[#This Row],[≤ 6 m (d)]]),
IF(AND(6&lt;HAUT_VISEE,HAUT_VISEE&lt;=9),IF(OR(MID(SITUA_VISEE,1,1)="a",MID(SITUA_VISEE,1,1)="b",MID(SITUA_VISEE,1,1)="c"),REFERENCEMENT_FACADE[[#This Row],[≤ 9 m (a à c)]],REFERENCEMENT_FACADE[[#This Row],[≤ 9 m (d)]]),
IF(AND(9&lt;HAUT_VISEE,HAUT_VISEE&lt;=10),IF(OR(MID(SITUA_VISEE,1,1)="a",MID(SITUA_VISEE,1,1)="b",MID(SITUA_VISEE,1,1)="c"),REFERENCEMENT_FACADE[[#This Row],[≤ 10 m (a à c)]],REFERENCEMENT_FACADE[[#This Row],[≤ 10 m (d)]]),
IF(AND(10&lt;HAUT_VISEE,HAUT_VISEE&lt;=18),IF(OR(MID(SITUA_VISEE,1,1)="a",MID(SITUA_VISEE,1,1)="b",MID(SITUA_VISEE,1,1)="c"),REFERENCEMENT_FACADE[[#This Row],[≤ 18 m (a à c)]],REFERENCEMENT_FACADE[[#This Row],[≤ 18 m (d)]]),
IF(AND(18&lt;HAUT_VISEE,HAUT_VISEE&lt;=28),IF(OR(MID(SITUA_VISEE,1,1)="a",MID(SITUA_VISEE,1,1)="b",MID(SITUA_VISEE,1,1)="c"),REFERENCEMENT_FACADE[[#This Row],[≤ 28 m (a à c)]],REFERENCEMENT_FACADE[[#This Row],[≤ 28 m (d)]]),
IF(AND(28&lt;HAUT_VISEE,HAUT_VISEE&lt;=34),IF(OR(MID(SITUA_VISEE,1,1)="a",MID(SITUA_VISEE,1,1)="b",MID(SITUA_VISEE,1,1)="c"),REFERENCEMENT_FACADE[[#This Row],[≤ 34 m (a à c)]],REFERENCEMENT_FACADE[[#This Row],[≤ 34 m (d)]]),
IF(AND(34&lt;HAUT_VISEE,HAUT_VISEE&lt;=36),IF(OR(MID(SITUA_VISEE,1,1)="a",MID(SITUA_VISEE,1,1)="b",MID(SITUA_VISEE,1,1)="c"),REFERENCEMENT_FACADE[[#This Row],[≤ 36 m (a à c)]],REFERENCEMENT_FACADE[[#This Row],[≤ 36 m (d)]]),
IF(AND(36&lt;HAUT_VISEE,HAUT_VISEE&lt;=40),IF(OR(MID(SITUA_VISEE,1,1)="a",MID(SITUA_VISEE,1,1)="b",MID(SITUA_VISEE,1,1)="c"),REFERENCEMENT_FACADE[[#This Row],[≤ 40 m (a à c)]],REFERENCEMENT_FACADE[[#This Row],[≤ 40 m (d)]]),
IF(AND(40&lt;HAUT_VISEE,HAUT_VISEE&lt;=50),IF(OR(MID(SITUA_VISEE,1,1)="a",MID(SITUA_VISEE,1,1)="b",MID(SITUA_VISEE,1,1)="c"),REFERENCEMENT_FACADE[[#This Row],[≤ 50 m (a à c)]],REFERENCEMENT_FACADE[[#This Row],[≤ 50 m (d)]])))))))))))</f>
        <v>Nb : Le critère de recherche par hauteur n'étant pas coché ou les données (hauteur ou situation) n'étant pas saisies, l'utilisateur est alerté qu'il peut exister des limites de hauteurs et des dispositions particulières données dans le référentiel technique du procédé qui ne sont pas affichées. 
Le logiciel peut les faire apparaitre, pour ce faire : 
 - la case de recherche en fonction de la hauteur doit être cochée ;
 - les données de hauteur ET de situation du bâtiment doivent être saisies.</v>
      </c>
      <c r="CN160" s="117">
        <f ca="1">REFERENCEMENT_FACADE[[#This Row],[VALIDITE]]</f>
        <v>1</v>
      </c>
      <c r="CO160" s="48">
        <f>IF(RECH_SUPPORT=TRUE,IF(MID(REFERENCEMENT_FACADE[[#This Row],[Colonne support visé]],1,3)="OUI",1,IF(OR(MID(REFERENCEMENT_FACADE[[#This Row],[Colonne support visé]],1,3)="non",MID(REFERENCEMENT_FACADE[[#This Row],[Colonne support visé]],1,2)="SO"),0,0)),1)</f>
        <v>1</v>
      </c>
      <c r="CP160" s="48">
        <f>IF(RECH_HAUTEUR=FALSE,1,IF(AND(MID(REFERENCEMENT_FACADE[[#This Row],[Colonne situation visé]],1,3)="oui",HAUT_VISEE&lt;=REFERENCEMENT_FACADE[[#This Row],[LIMITATION DE HAUTEUR DE FACADE]],HAUT_VISEE&lt;&gt;"",SITUA_VISEE&lt;&gt;""),1,IF(MID(REFERENCEMENT_FACADE[[#This Row],[Colonne situation visé]],1,3)="non",0,"ERREUR")))</f>
        <v>1</v>
      </c>
      <c r="CQ160" s="48">
        <f>IF(RECH_CATEGORIE=FALSE,1,IF(REFERENCEMENT_FACADE[[#This Row],[Colonne catégorie visée]]="ERREUR",0,IF(AND(RECH_CATEGORIE=TRUE,MATCH(VALUE(LEFT(REFERENCEMENT_FACADE[[#This Row],[Colonne zone visée]],1)),LISTE_ZONE_SISMIQUE,0)&gt;=MATCH(ZONE_SIS_VISEE,LISTE_ZONE_SISMIQUE,0),MATCH(REFERENCEMENT_FACADE[[#This Row],[Colonne catégorie visée]],LISTE_CATEGORIE_BATIMENT,0)&gt;=MATCH(CATEG_VISEE,LISTE_CATEGORIE_BATIMENT,0)),1,0)))</f>
        <v>1</v>
      </c>
      <c r="CR160" s="48">
        <f ca="1">IF(REFERENCEMENT_FACADE[[#This Row],[Eligibilité procédé]]&lt;&gt;0,COUNTIF(REFERENCEMENT_FACADE[Eligibilité procédé],"&lt;="&amp;REFERENCEMENT_FACADE[[#This Row],[Eligibilité procédé]])-COUNTIF(REFERENCEMENT_FACADE[Eligibilité procédé],"=0"),ROWS(REFERENCEMENT_FACADE[Ordre]))</f>
        <v>136</v>
      </c>
      <c r="CS160" s="48">
        <f ca="1">IF(COUNTIF((REFERENCEMENT_FACADE[[#This Row],[Validité]:[zone de simicité]]),"&lt;&gt;"&amp;"")=SUM(REFERENCEMENT_FACADE[[#This Row],[Validité]:[zone de simicité]]),ROW(REFERENCEMENT_FACADE[[#This Row],[zone de simicité]]),"")</f>
        <v>160</v>
      </c>
      <c r="CT160" s="48" t="str">
        <f>CONCATENATE(REFERENCEMENT_FACADE[[#This Row],[TYPE DE DOCUMENT DE REFERENCE]]," ",REFERENCEMENT_FACADE[[#This Row],[REF]]," du procédé ",REFERENCEMENT_FACADE[[#This Row],[NOM COMMERCIAL DU PROCEDE]]," : vise la pose sur : ",IF(MID(REFERENCEMENT_FACADE[[#This Row],[COB (NF DTU 31.2)]],1,3)="OUI","COB (NF DTU 31.2) ; ",""),IF(MID(REFERENCEMENT_FACADE[[#This Row],[CLT (Sous AT/DTA)]],1,3)="OUI","CLT (Sous AT/DTA)) ; ",""),IF(MID(REFERENCEMENT_FACADE[[#This Row],[FOB (NF DTU 31.4)]],1,3)="OUI","FOB (NF DTU 31.4) ; ",""),IF(MID(REFERENCEMENT_FACADE[[#This Row],[FOB (Sous AT/DTA/ATEx)]],1,3)="OUI","FOB (Sous AT/DTA/ATEx) ; ",""),"pour une hauteur max de ",REFERENCEMENT_FACADE[[#This Row],[LIMITATION DE HAUTEUR DE FACADE]],"m")</f>
        <v>Avis Technique 7/17-1685_V2 du procédé Rhéatherm 600 COB : vise la pose sur : COB (NF DTU 31.2) ; CLT (Sous AT/DTA)) ; pour une hauteur max de 9m</v>
      </c>
    </row>
    <row r="161" spans="1:98" s="5" customFormat="1" ht="216" x14ac:dyDescent="0.3">
      <c r="A161" s="141">
        <v>45254</v>
      </c>
      <c r="B161" s="43" t="s">
        <v>114</v>
      </c>
      <c r="C161" s="125" t="s">
        <v>1572</v>
      </c>
      <c r="D161" s="79" t="s">
        <v>112</v>
      </c>
      <c r="E161" s="79" t="s">
        <v>112</v>
      </c>
      <c r="F161" s="43" t="s">
        <v>991</v>
      </c>
      <c r="G161" s="44" t="s">
        <v>1442</v>
      </c>
      <c r="H161" s="78" t="s">
        <v>27</v>
      </c>
      <c r="I161" s="79" t="s">
        <v>9</v>
      </c>
      <c r="J161" s="110" t="s">
        <v>10</v>
      </c>
      <c r="K161" s="39" t="s">
        <v>10</v>
      </c>
      <c r="L161" s="68" t="str">
        <f>IF(REFERENCEMENT_FACADE[[#This Row],[Charpente bois (NF DTU 31.1)]]="OUI","SO",IF(OR(REFERENCEMENT_FACADE[[#This Row],[FOB (Sous AT/DTA/ATEx)]]="OUI",REFERENCEMENT_FACADE[[#This Row],[FOB (NF DTU 31.4)]]="OUI"),"OUI","SO"))</f>
        <v>SO</v>
      </c>
      <c r="M161" s="109" t="s">
        <v>159</v>
      </c>
      <c r="N161" s="42" t="s">
        <v>357</v>
      </c>
      <c r="O161" s="43" t="s">
        <v>357</v>
      </c>
      <c r="P161" s="43" t="s">
        <v>10</v>
      </c>
      <c r="Q161" s="43" t="s">
        <v>10</v>
      </c>
      <c r="R161" s="43" t="s">
        <v>10</v>
      </c>
      <c r="S161" s="43" t="s">
        <v>10</v>
      </c>
      <c r="T161" s="43" t="s">
        <v>10</v>
      </c>
      <c r="U161" s="43" t="s">
        <v>10</v>
      </c>
      <c r="V161" s="43" t="s">
        <v>10</v>
      </c>
      <c r="W161" s="44" t="s">
        <v>10</v>
      </c>
      <c r="X161" s="45" t="s">
        <v>357</v>
      </c>
      <c r="Y161" s="43" t="s">
        <v>10</v>
      </c>
      <c r="Z161" s="43" t="s">
        <v>10</v>
      </c>
      <c r="AA161" s="43" t="s">
        <v>10</v>
      </c>
      <c r="AB161" s="43" t="s">
        <v>10</v>
      </c>
      <c r="AC161" s="43" t="s">
        <v>10</v>
      </c>
      <c r="AD161" s="43" t="s">
        <v>10</v>
      </c>
      <c r="AE161" s="43" t="s">
        <v>10</v>
      </c>
      <c r="AF161" s="43" t="s">
        <v>10</v>
      </c>
      <c r="AG161" s="44" t="s">
        <v>10</v>
      </c>
      <c r="AH161" s="163" t="s">
        <v>1332</v>
      </c>
      <c r="AI161" s="164"/>
      <c r="AJ161" s="120" t="s">
        <v>1718</v>
      </c>
      <c r="AK161" s="120" t="s">
        <v>1718</v>
      </c>
      <c r="AL161" s="83"/>
      <c r="AM161" s="83"/>
      <c r="AN161" s="83"/>
      <c r="AO161" s="83"/>
      <c r="AP161" s="83"/>
      <c r="AQ161" s="83"/>
      <c r="AR161" s="83"/>
      <c r="AS161" s="83"/>
      <c r="AT161" s="120" t="s">
        <v>1719</v>
      </c>
      <c r="AU161" s="83"/>
      <c r="AV161" s="83"/>
      <c r="AW161" s="83"/>
      <c r="AX161" s="83"/>
      <c r="AY161" s="83"/>
      <c r="AZ161" s="83"/>
      <c r="BA161" s="83"/>
      <c r="BB161" s="83"/>
      <c r="BC161" s="83"/>
      <c r="BD161" s="84" t="s">
        <v>1408</v>
      </c>
      <c r="BE161" s="111">
        <v>4</v>
      </c>
      <c r="BF161" s="51">
        <v>4</v>
      </c>
      <c r="BG161" s="51">
        <v>4</v>
      </c>
      <c r="BH161" s="51">
        <v>4</v>
      </c>
      <c r="BI161" s="112"/>
      <c r="BJ161" s="40" t="s">
        <v>1394</v>
      </c>
      <c r="BK161" s="160" t="s">
        <v>679</v>
      </c>
      <c r="BL161" s="42">
        <v>0</v>
      </c>
      <c r="BM161" s="43" t="s">
        <v>992</v>
      </c>
      <c r="BN161" s="43" t="s">
        <v>12</v>
      </c>
      <c r="BO161" s="43" t="s">
        <v>1331</v>
      </c>
      <c r="BP161" s="129" t="s">
        <v>1004</v>
      </c>
      <c r="BQ161" s="81">
        <v>45239</v>
      </c>
      <c r="BR161" s="81">
        <v>47756</v>
      </c>
      <c r="BS161" s="123">
        <f ca="1">+(REFERENCEMENT_FACADE[[#This Row],[AVIS LIMITE AU / VALIDITE]]&gt;=TODAY())*1</f>
        <v>1</v>
      </c>
      <c r="BT161" s="43" t="s">
        <v>9</v>
      </c>
      <c r="BU161" s="43" t="str">
        <f ca="1">IF(REFERENCEMENT_FACADE[[#This Row],[ -&gt; AT/DTA : Sur liste verte C2p (OUI/NON)
-&gt; ATex (Avis favorable / Avis défavorable)
-&gt; Autre : SO]]&lt;&gt;"",IF(AND(OR(REFERENCEMENT_FACADE[[#This Row],[ -&gt; AT/DTA : Sur liste verte C2p (OUI/NON)
-&gt; ATex (Avis favorable / Avis défavorable)
-&gt; Autre : SO]]="OUI",REFERENCEMENT_FACADE[[#This Row],[ -&gt; AT/DTA : Sur liste verte C2p (OUI/NON)
-&gt; ATex (Avis favorable / Avis défavorable)
-&gt; Autre : SO]]="FAVORABLE",REFERENCEMENT_FACADE[[#This Row],[ -&gt; AT/DTA : Sur liste verte C2p (OUI/NON)
-&gt; ATex (Avis favorable / Avis défavorable)
-&gt; Autre : SO]]="SO
(DTU)",REFERENCEMENT_FACADE[[#This Row],[ -&gt; AT/DTA : Sur liste verte C2p (OUI/NON)
-&gt; ATex (Avis favorable / Avis défavorable)
-&gt; Autre : SO]]="SO 
(RECO -RAGE)",REFERENCEMENT_FACADE[[#This Row],[ -&gt; AT/DTA : Sur liste verte C2p (OUI/NON)
-&gt; ATex (Avis favorable / Avis défavorable)
-&gt; Autre : SO]]="OUI AVEC UN SUIVI DU RETOUR D'EXPERIENCE",
REFERENCEMENT_FACADE[[#This Row],[ -&gt; AT/DTA : Sur liste verte C2p (OUI/NON)
-&gt; ATex (Avis favorable / Avis défavorable)
-&gt; Autre : SO]]="SO 
(RP)"),REFERENCEMENT_FACADE[[#This Row],[VALIDITE]]=1),"TC",IF(REFERENCEMENT_FACADE[[#This Row],[VALIDITE]]=0,"TNC"&amp;CHAR(10)&amp;"(L'évaluation technique n'est plus valide)",IF(REFERENCEMENT_FACADE[[#This Row],[TYPE DE DOCUMENT DE REFERENCE]]="Appréciation Technique de Transition","TNC"&amp;CHAR(10)&amp;"(Les Appréciations Techniques de Transition ne sont pas reconnues en technique courante)",IF(REFERENCEMENT_FACADE[[#This Row],[ -&gt; AT/DTA : Sur liste verte C2p (OUI/NON)
-&gt; ATex (Avis favorable / Avis défavorable)
-&gt; Autre : SO]]="NON (EVALUATION RECENTE)","TNC"&amp;CHAR(10)&amp;"(Non sur liste verte de la C2p à date de référencement / EVALUATION RECENTE)","TNC"&amp;CHAR(10)&amp;"(N'est pas sur liste verte de la C2p à date du référencement)")))))</f>
        <v>TC</v>
      </c>
      <c r="BV161" s="44" t="s">
        <v>1370</v>
      </c>
      <c r="BW161" s="42"/>
      <c r="BX161" s="51"/>
      <c r="BY161" s="139"/>
      <c r="BZ161" s="57"/>
      <c r="CA161" s="134" t="s">
        <v>1341</v>
      </c>
      <c r="CB161" s="134"/>
      <c r="CC161" s="48" t="str">
        <f>IF(OR(REFERENCEMENT_FACADE[[#This Row],[TYPE DE DOCUMENT DE REFERENCE]]="Document Technique d'Application (DTA)",REFERENCEMENT_FACADE[[#This Row],[TYPE DE DOCUMENT DE REFERENCE]]="Avis Technique"),CONCATENATE("https://evaluation.cstb.fr/fr/avis-technique/detail/",SUBSTITUTE(REFERENCEMENT_FACADE[[#This Row],[REF]],"/","-"),"/"),IF(REFERENCEMENT_FACADE[[#This Row],[TYPE DE DOCUMENT DE REFERENCE]]=("Appréciation Technique d'Expérimentation (ATEx cas a)"),CONCATENATE("https://evaluation.cstb.fr/fr/appreciation-technique-expertise-atex/detail/",SUBSTITUTE(REFERENCEMENT_FACADE[[#This Row],[REF]],"_","-"),"/"),CONCATENATE("https://evaluation.cstb.fr/fr/appreciation-technique-transition-att/download/att-",SUBSTITUTE(SUBSTITUTE(REFERENCEMENT_FACADE[[#This Row],[REF]],"/","-"),"_","-"),"/")))</f>
        <v>https://evaluation.cstb.fr/fr/avis-technique/detail/7-18-1717_V2/</v>
      </c>
      <c r="CD161" s="48" t="s">
        <v>1028</v>
      </c>
      <c r="CE161" s="48" t="str">
        <f>CONCATENATE(IF(REFERENCEMENT_FACADE[[#This Row],[Ancienne version]]=""," ",CONCATENATE(IF(OR(REFERENCEMENT_FACADE[[#This Row],[TYPE DE DOCUMENT DE REFERENCE]]="Avis Technique",REFERENCEMENT_FACADE[[#This Row],[TYPE DE DOCUMENT DE REFERENCE]]="ATEx"),"L'","Le "),REFERENCEMENT_FACADE[[#This Row],[TYPE DE DOCUMENT DE REFERENCE]]," n°",REFERENCEMENT_FACADE[[#This Row],[REF]]," annule et remplace ",IF(OR(REFERENCEMENT_FACADE[[#This Row],[TYPE DE DOCUMENT DE REFERENCE]]="Avis Technique",REFERENCEMENT_FACADE[[#This Row],[TYPE DE DOCUMENT DE REFERENCE]]="ATEx"),"l' ","le "),REFERENCEMENT_FACADE[[#This Row],[TYPE DE DOCUMENT DE REFERENCE]]," n° ",REFERENCEMENT_FACADE[[#This Row],[Ancienne version]])),
IF(AND(REFERENCEMENT_FACADE[[#This Row],[Ancienne version]]&lt;&gt;"",REFERENCEMENT_FACADE[[#This Row],[ -&gt; AT/DTA : Sur liste verte C2p (OUI/NON)
-&gt; ATex (Avis favorable / Avis défavorable)
-&gt; Autre : SO]]="OUI"),CHAR(10),""),
IF(REFERENCEMENT_FACADE[[#This Row],[ -&gt; AT/DTA : Sur liste verte C2p (OUI/NON)
-&gt; ATex (Avis favorable / Avis défavorable)
-&gt; Autre : SO]]="OUI","Sur liste verte de la C2p à la date du référencement",""))</f>
        <v>L'Avis Technique n°7/18-1717_V2 annule et remplace l' Avis Technique n° 7/18-1717_V1
Sur liste verte de la C2p à la date du référencement</v>
      </c>
      <c r="CF161" s="48" t="str">
        <f>IF((SUPP_VISE=LISTES!$Q$2),REFERENCEMENT_FACADE[[#This Row],[Charpente bois (NF DTU 31.1)]],
IF((SUPP_VISE=LISTES!$Q$3),REFERENCEMENT_FACADE[[#This Row],[COB (NF DTU 31.2)]],
IF((SUPP_VISE=LISTES!$Q$4),REFERENCEMENT_FACADE[[#This Row],[FOB (NF DTU 31.4)]],
IF((SUPP_VISE=LISTES!$Q$5),REFERENCEMENT_FACADE[[#This Row],[FOB (Sous AT/DTA/ATEx)]],
IF((SUPP_VISE=LISTES!$Q$6),REFERENCEMENT_FACADE[[#This Row],[FOB (NF DTU 31.4 et/ou Sous AT/DTA/Atex)]],
IF((SUPP_VISE=LISTES!$Q$7),REFERENCEMENT_FACADE[[#This Row],[CLT (Sous AT/DTA)]],"ERREUR"))))))</f>
        <v>ERREUR</v>
      </c>
      <c r="CG161" s="48" t="str">
        <f>IF((HAUT_VISEE&lt;=6),IF(OR(MID(SITUA_VISEE,1,1)="a",MID(SITUA_VISEE,1,1)="b",MID(SITUA_VISEE,1,1)="c"),REFERENCEMENT_FACADE[[#This Row],[≤ 6 m (situation a à c)]],REFERENCEMENT_FACADE[[#This Row],[≤ 6 m (situation d)]]),
IF(AND(6&lt;HAUT_VISEE,HAUT_VISEE&lt;=9),IF(OR(MID(SITUA_VISEE,1,1)="a",MID(SITUA_VISEE,1,1)="b",MID(SITUA_VISEE,1,1)="c"),REFERENCEMENT_FACADE[[#This Row],[≤ 9 m (situation a à c)]],REFERENCEMENT_FACADE[[#This Row],[≤ 9 m (situation d)]]),
IF(AND(9&lt;HAUT_VISEE,HAUT_VISEE&lt;=10),IF(OR(MID(SITUA_VISEE,1,1)="a",MID(SITUA_VISEE,1,1)="b",MID(SITUA_VISEE,1,1)="c"),REFERENCEMENT_FACADE[[#This Row],[≤ 10 m (situation a à c)]],REFERENCEMENT_FACADE[[#This Row],[≤ 10 m (situation d)]]),
IF(AND(10&lt;HAUT_VISEE,HAUT_VISEE&lt;=18),IF(OR(MID(SITUA_VISEE,1,1)="a",MID(SITUA_VISEE,1,1)="b",MID(SITUA_VISEE,1,1)="c"),REFERENCEMENT_FACADE[[#This Row],[≤ 15 m (situation a à c)]],REFERENCEMENT_FACADE[[#This Row],[≤ 15 m (situation d)]]),
IF(AND(10&lt;HAUT_VISEE,HAUT_VISEE&lt;=18),IF(OR(MID(SITUA_VISEE,1,1)="a",MID(SITUA_VISEE,1,1)="b",MID(SITUA_VISEE,1,1)="c"),REFERENCEMENT_FACADE[[#This Row],[≤ 18 m (situation a à c)]],REFERENCEMENT_FACADE[[#This Row],[≤ 18 m (situation d)]]),
IF(AND(18&lt;HAUT_VISEE,HAUT_VISEE&lt;=28),IF(OR(MID(SITUA_VISEE,1,1)="a",MID(SITUA_VISEE,1,1)="b",MID(SITUA_VISEE,1,1)="c"),REFERENCEMENT_FACADE[[#This Row],[≤ 28 m (situation a à c)]],REFERENCEMENT_FACADE[[#This Row],[≤ 28 m (situation d)]]),
IF(AND(28&lt;HAUT_VISEE,HAUT_VISEE&lt;=34),IF(OR(MID(SITUA_VISEE,1,1)="a",MID(SITUA_VISEE,1,1)="b",MID(SITUA_VISEE,1,1)="c"),REFERENCEMENT_FACADE[[#This Row],[≤ 34 m (situation a à c)]],REFERENCEMENT_FACADE[[#This Row],[≤ 34 m (situation d)]]),
IF(AND(34&lt;HAUT_VISEE,HAUT_VISEE&lt;=36),IF(OR(MID(SITUA_VISEE,1,1)="a",MID(SITUA_VISEE,1,1)="b",MID(SITUA_VISEE,1,1)="c"),REFERENCEMENT_FACADE[[#This Row],[≤ 36 m (situation a à c)]],REFERENCEMENT_FACADE[[#This Row],[≤ 36 m (situation d)]]),
IF(AND(36&lt;HAUT_VISEE,HAUT_VISEE&lt;=40),IF(OR(MID(SITUA_VISEE,1,1)="a",MID(SITUA_VISEE,1,1)="b",MID(SITUA_VISEE,1,1)="c"),REFERENCEMENT_FACADE[[#This Row],[≤ 40 m (situation a à c)]],REFERENCEMENT_FACADE[[#This Row],[≤ 40 m (situation d)]]),
IF(AND(40&lt;HAUT_VISEE,HAUT_VISEE&lt;=50),IF(OR(MID(SITUA_VISEE,1,1)="a",MID(SITUA_VISEE,1,1)="b",MID(SITUA_VISEE,1,1)="c"),REFERENCEMENT_FACADE[[#This Row],[≤ 50 m (situation a à c)]],REFERENCEMENT_FACADE[[#This Row],[≤ 50 m (situation d)]]),"ERREUR"))))))))))</f>
        <v>OUI*</v>
      </c>
      <c r="CH161" s="48">
        <f>IF(MID(SITUA_VISEE,1,1)="d",
IF(MID(REFERENCEMENT_FACADE[[#This Row],[≤ 50 m (situation d)]],1,3)="OUI",50,IF(MID(REFERENCEMENT_FACADE[[#This Row],[≤ 40 m (situation d)]],1,3)="OUI",40,IF(MID(REFERENCEMENT_FACADE[[#This Row],[≤ 36 m (situation d)]],1,3)="OUI",36,IF(MID(REFERENCEMENT_FACADE[[#This Row],[≤ 34 m (situation d)]],1,3)="OUI",34,IF(MID(REFERENCEMENT_FACADE[[#This Row],[≤ 28 m (situation d)]],1,3)="OUI",28,IF(MID(REFERENCEMENT_FACADE[[#This Row],[≤ 18 m (situation d)]],1,3)="OUI",18,IF(MID(REFERENCEMENT_FACADE[[#This Row],[≤ 15 m (situation d)]],1,3)="OUI",15,IF(MID(REFERENCEMENT_FACADE[[#This Row],[≤ 10 m (situation d)]],1,3)="OUI",10,IF(MID(REFERENCEMENT_FACADE[[#This Row],[≤ 9 m (situation d)]],1,3)="OUI",9,IF(MID(REFERENCEMENT_FACADE[[#This Row],[≤ 6 m (situation d)]],1,3)="OUI",6,"")))))))))),
IF(MID(REFERENCEMENT_FACADE[[#This Row],[≤ 50 m (situation a à c)]],1,3)="OUI",50,IF(MID(REFERENCEMENT_FACADE[[#This Row],[≤ 40 m (situation a à c)]],1,3)="OUI",40,IF(MID(REFERENCEMENT_FACADE[[#This Row],[≤ 36 m (situation a à c)]],1,3)="OUI",36,IF(MID(REFERENCEMENT_FACADE[[#This Row],[≤ 34 m (situation a à c)]],1,3)="OUI",34,IF(MID(REFERENCEMENT_FACADE[[#This Row],[≤ 28 m (situation a à c)]],1,3)="OUI",28,IF(MID(REFERENCEMENT_FACADE[[#This Row],[≤ 18 m (situation a à c)]],1,3)="OUI",18,IF(MID(REFERENCEMENT_FACADE[[#This Row],[≤ 15 m (situation a à c)]],1,3)="OUI",15,IF(MID(REFERENCEMENT_FACADE[[#This Row],[≤ 10 m (situation a à c)]],1,3)="OUI",10,IF(MID(REFERENCEMENT_FACADE[[#This Row],[≤ 9 m (situation a à c)]],1,3)="OUI",9,IF(MID(REFERENCEMENT_FACADE[[#This Row],[≤ 6 m (situation a à c)]],1,3)="OUI",6,"")))))))))))</f>
        <v>9</v>
      </c>
      <c r="CI161" s="48" t="str">
        <f>IF(RECH_CATEGORIE=TRUE,IF((CATEG_VISEE=LISTES!$O$2),REFERENCEMENT_FACADE[[#This Row],[I]],
IF((CATEG_VISEE=LISTES!$O$3),REFERENCEMENT_FACADE[[#This Row],[II]],
IF((CATEG_VISEE=LISTES!$O$4),REFERENCEMENT_FACADE[[#This Row],[III]],
IF((CATEG_VISEE=LISTES!$O$5),REFERENCEMENT_FACADE[[#This Row],[IV]],"ERREUR")))),
REFERENCEMENT_FACADE[[#This Row],[I]]&amp;CHAR(10)&amp;REFERENCEMENT_FACADE[[#This Row],[II]]&amp;CHAR(10)&amp;REFERENCEMENT_FACADE[[#This Row],[III]]&amp;CHAR(10)&amp;REFERENCEMENT_FACADE[[#This Row],[IV]])</f>
        <v>4
4
4
4</v>
      </c>
      <c r="CJ161" s="48" t="str">
        <f>IF(RECH_CATEGORIE=TRUE,IF(OR(REFERENCEMENT_FACADE[[#This Row],[I]]="NC",REFERENCEMENT_FACADE[[#This Row],[II]]="NC",REFERENCEMENT_FACADE[[#This Row],[III]]="NC",REFERENCEMENT_FACADE[[#This Row],[IV]]="NC"),"ERREUR",IF(MID(ZONE_SIS_VISEE,1,1)&lt;=MID(REFERENCEMENT_FACADE[[#This Row],[IV]],1,1),REFERENCEMENT_FACADE[[#Headers],[IV]],IF(MID(ZONE_SIS_VISEE,1,1)&lt;=MID(REFERENCEMENT_FACADE[[#This Row],[III]],1,1),REFERENCEMENT_FACADE[[#Headers],[III]],IF(MID(ZONE_SIS_VISEE,1,1)&lt;=MID(REFERENCEMENT_FACADE[[#This Row],[II]],1,1),REFERENCEMENT_FACADE[[#Headers],[II]],IF(MID(ZONE_SIS_VISEE,1,1)&lt;=MID(REFERENCEMENT_FACADE[[#This Row],[I]],1,1),REFERENCEMENT_FACADE[[#Headers],[I]],""))))),
REFERENCEMENT_FACADE[[#Headers],[I]]&amp;CHAR(10)&amp;REFERENCEMENT_FACADE[[#Headers],[II]]&amp;CHAR(10)&amp;REFERENCEMENT_FACADE[[#Headers],[III]]&amp;CHAR(10)&amp;REFERENCEMENT_FACADE[[#Headers],[IV]])</f>
        <v>I
II
III
IV</v>
      </c>
      <c r="CK161" s="48" t="str">
        <f>CONCATENATE(IF(MID(REFERENCEMENT_FACADE[[#This Row],[Charpente bois (NF DTU 31.1)]],1,3)="oui",LISTES!$Q$2,""),IF(AND(MID(REFERENCEMENT_FACADE[[#This Row],[COB (NF DTU 31.2)]],1,3)="oui",MID(REFERENCEMENT_FACADE[[#This Row],[Charpente bois (NF DTU 31.1)]],1,3)="oui")," / ",""),IF(MID(REFERENCEMENT_FACADE[[#This Row],[COB (NF DTU 31.2)]],1,3)="oui",LISTES!$Q$3,""),IF(OR(AND(MID(REFERENCEMENT_FACADE[[#This Row],[COB (NF DTU 31.2)]],1,3)="oui",MID(REFERENCEMENT_FACADE[[#This Row],[FOB (NF DTU 31.4)]],1,3)="oui"),AND(MID(REFERENCEMENT_FACADE[[#This Row],[COB (NF DTU 31.2)]],1,3)="oui",MID(REFERENCEMENT_FACADE[[#This Row],[CLT (Sous AT/DTA)]],1,3)="oui"))," / ",""),IF(MID(REFERENCEMENT_FACADE[[#This Row],[FOB (NF DTU 31.4)]],1,3)="oui",LISTES!$Q$4,""),IF(AND(MID(REFERENCEMENT_FACADE[[#This Row],[CLT (Sous AT/DTA)]],1,3)="oui",MID(REFERENCEMENT_FACADE[[#This Row],[FOB (NF DTU 31.4)]],1,3)="oui")," / ",""),IF(MID(REFERENCEMENT_FACADE[[#This Row],[CLT (Sous AT/DTA)]],1,3)="oui",LISTES!$Q$7,IF(MID(REFERENCEMENT_FACADE[[#This Row],[FOB (Sous AT/DTA/ATEx)]],1,3)="oui",LISTES!$Q$5,"")))</f>
        <v>COB (NF DTU 31.2) / CLT (Sous AT/DTA)</v>
      </c>
      <c r="CL161" s="48" t="str">
        <f>IF(AND(RECH_HAUTEUR=TRUE,HAUT_VISEE&lt;&gt;"",SITUA_VISEE&lt;&gt;""),IF(MID(SITUA_VISEE,1,1)="d",
IF(MID(REFERENCEMENT_FACADE[[#This Row],[≤ 50 m (situation d)]],1,3)="OUI","≤ 50 m",IF(MID(REFERENCEMENT_FACADE[[#This Row],[≤ 40 m (situation d)]],1,3)="OUI","≤ 40 m",IF(MID(REFERENCEMENT_FACADE[[#This Row],[≤ 36 m (situation d)]],1,3)="OUI","≤ 36 m",IF(MID(REFERENCEMENT_FACADE[[#This Row],[≤ 34 m (situation d)]],1,3)="OUI","≤ 34 m",IF(MID(REFERENCEMENT_FACADE[[#This Row],[≤ 28 m (situation d)]],1,3)="OUI","≤ 28 m",IF(MID(REFERENCEMENT_FACADE[[#This Row],[≤ 18 m (situation d)]],1,3)="OUI","≤ 18 m",IF(MID(REFERENCEMENT_FACADE[[#This Row],[≤ 15 m (situation d)]],1,3)="OUI","≤ 15 m",IF(MID(REFERENCEMENT_FACADE[[#This Row],[≤ 10 m (situation d)]],1,3)="OUI","≤ 10 m",IF(MID(REFERENCEMENT_FACADE[[#This Row],[≤ 9 m (situation d)]],1,3)="OUI","≤ 9 m",IF(MID(REFERENCEMENT_FACADE[[#This Row],[≤ 6 m (situation d)]],1,3)="OUI","≤ 6 m","")))))))))),
IF(MID(REFERENCEMENT_FACADE[[#This Row],[≤ 50 m (situation a à c)]],1,3)="OUI","≤ 50 m",IF(MID(REFERENCEMENT_FACADE[[#This Row],[≤ 40 m (situation a à c)]],1,3)="OUI","≤ 40 m",IF(MID(REFERENCEMENT_FACADE[[#This Row],[≤ 36 m (situation a à c)]],1,3)="OUI","≤ 36 m",IF(MID(REFERENCEMENT_FACADE[[#This Row],[≤ 34 m (situation a à c)]],1,3)="OUI","≤ 34 m",IF(MID(REFERENCEMENT_FACADE[[#This Row],[≤ 28 m (situation a à c)]],1,3)="OUI","≤ 28 m",IF(MID(REFERENCEMENT_FACADE[[#This Row],[≤ 18 m (situation a à c)]],1,3)="OUI","≤ 18 m",IF(MID(REFERENCEMENT_FACADE[[#This Row],[≤ 15 m (situation a à c)]],1,3)="OUI","≤ 15 m",IF(MID(REFERENCEMENT_FACADE[[#This Row],[≤ 10 m (situation a à c)]],1,3)="OUI","≤ 10 m",IF(MID(REFERENCEMENT_FACADE[[#This Row],[≤ 9 m (situation a à c)]],1,3)="OUI","≤ 9 m",IF(MID(REFERENCEMENT_FACADE[[#This Row],[≤ 6 m (situation a à c)]],1,3)="OUI","≤ 6 m",""))))))))))),
CONCATENATE(IF(MID(REFERENCEMENT_FACADE[[#This Row],[≤ 50 m (situation a à c)]],1,3)="OUI","(Situation a à c) h≤ 50 m"&amp;CHAR(10),IF(MID(REFERENCEMENT_FACADE[[#This Row],[≤ 40 m (situation a à c)]],1,3)="OUI","(Situation a à c) h≤ 40 m"&amp;CHAR(10),IF(MID(REFERENCEMENT_FACADE[[#This Row],[≤ 36 m (situation a à c)]],1,3)="OUI","(Situation a à c) h≤ 36 m"&amp;CHAR(10),IF(MID(REFERENCEMENT_FACADE[[#This Row],[≤ 34 m (situation a à c)]],1,3)="OUI","(Situation a à c) h≤ 34 m"&amp;CHAR(10),IF(MID(REFERENCEMENT_FACADE[[#This Row],[≤ 28 m (situation a à c)]],1,3)="OUI","(Situation a à c) h≤ 28 m"&amp;CHAR(10),IF(MID(REFERENCEMENT_FACADE[[#This Row],[≤ 18 m (situation a à c)]],1,3)="OUI","(Situation a à c) h≤ 18 m"&amp;CHAR(10),IF(MID(REFERENCEMENT_FACADE[[#This Row],[≤ 15 m (situation a à c)]],1,3)="OUI","(Situation a à c) h≤ 15 m"&amp;CHAR(10),IF(MID(REFERENCEMENT_FACADE[[#This Row],[≤ 10 m (situation a à c)]],1,3)="OUI","(Situation a à c) h≤ 10 m"&amp;CHAR(10),IF(MID(REFERENCEMENT_FACADE[[#This Row],[≤ 9 m (situation a à c)]],1,3)="OUI","(Situation a à c) h≤ 9 m"&amp;CHAR(10),IF(MID(REFERENCEMENT_FACADE[[#This Row],[≤ 6 m (situation a à c)]],1,3)="OUI","(Situation a à c) h≤ 6 m"&amp;CHAR(10),"")))))))))),IF(MID(REFERENCEMENT_FACADE[[#This Row],[≤ 50 m (situation d)]],1,3)="OUI","(Situation d) h≤ 50 m",IF(MID(REFERENCEMENT_FACADE[[#This Row],[≤ 40 m (situation d)]],1,3)="OUI","(Situation d) h≤ 40 m",IF(MID(REFERENCEMENT_FACADE[[#This Row],[≤ 36 m (situation d)]],1,3)="OUI","(Situation d) h≤ 36 m",IF(MID(REFERENCEMENT_FACADE[[#This Row],[≤ 34 m (situation d)]],1,3)="OUI","(Situation d) h≤ 34 m",IF(MID(REFERENCEMENT_FACADE[[#This Row],[≤ 28 m (situation d)]],1,3)="OUI","(Situation d) h≤ 28 m",IF(MID(REFERENCEMENT_FACADE[[#This Row],[≤ 18 m (situation d)]],1,3)="OUI","(Situation d) h≤ 18 m",IF(MID(REFERENCEMENT_FACADE[[#This Row],[≤ 15 m (situation d)]],1,3)="OUI","(Situation d) h≤ 15 m",IF(MID(REFERENCEMENT_FACADE[[#This Row],[≤ 10 m (situation d)]],1,3)="OUI","(Situation d) h≤ 10 m",IF(MID(REFERENCEMENT_FACADE[[#This Row],[≤ 9 m (situation d)]],1,3)="OUI","(Situation d) h≤ 9 m",IF(MID(REFERENCEMENT_FACADE[[#This Row],[≤ 6 m (situation d)]],1,3)="OUI","(Situation d) h≤ 6 m",""))))))))))))</f>
        <v>(Situation a à c) h≤ 9 m
(Situation d) h≤ 6 m</v>
      </c>
      <c r="CM161" s="48" t="str">
        <f>IF(OR(RECH_HAUTEUR=FALSE,HAUT_VISEE="",SITUA_VISEE=""),REFERENCEMENT_FACADE[[#This Row],[Cas où rien n''est sélectionné en hauteur]],
IF((HAUT_VISEE&lt;=6),IF(OR(MID(SITUA_VISEE,1,1)="a",MID(SITUA_VISEE,1,1)="b",MID(SITUA_VISEE,1,1)="c"),REFERENCEMENT_FACADE[[#This Row],[≤ 6 m (a à c)]],REFERENCEMENT_FACADE[[#This Row],[≤ 6 m (d)]]),
IF(AND(6&lt;HAUT_VISEE,HAUT_VISEE&lt;=9),IF(OR(MID(SITUA_VISEE,1,1)="a",MID(SITUA_VISEE,1,1)="b",MID(SITUA_VISEE,1,1)="c"),REFERENCEMENT_FACADE[[#This Row],[≤ 9 m (a à c)]],REFERENCEMENT_FACADE[[#This Row],[≤ 9 m (d)]]),
IF(AND(9&lt;HAUT_VISEE,HAUT_VISEE&lt;=10),IF(OR(MID(SITUA_VISEE,1,1)="a",MID(SITUA_VISEE,1,1)="b",MID(SITUA_VISEE,1,1)="c"),REFERENCEMENT_FACADE[[#This Row],[≤ 10 m (a à c)]],REFERENCEMENT_FACADE[[#This Row],[≤ 10 m (d)]]),
IF(AND(10&lt;HAUT_VISEE,HAUT_VISEE&lt;=18),IF(OR(MID(SITUA_VISEE,1,1)="a",MID(SITUA_VISEE,1,1)="b",MID(SITUA_VISEE,1,1)="c"),REFERENCEMENT_FACADE[[#This Row],[≤ 18 m (a à c)]],REFERENCEMENT_FACADE[[#This Row],[≤ 18 m (d)]]),
IF(AND(18&lt;HAUT_VISEE,HAUT_VISEE&lt;=28),IF(OR(MID(SITUA_VISEE,1,1)="a",MID(SITUA_VISEE,1,1)="b",MID(SITUA_VISEE,1,1)="c"),REFERENCEMENT_FACADE[[#This Row],[≤ 28 m (a à c)]],REFERENCEMENT_FACADE[[#This Row],[≤ 28 m (d)]]),
IF(AND(28&lt;HAUT_VISEE,HAUT_VISEE&lt;=34),IF(OR(MID(SITUA_VISEE,1,1)="a",MID(SITUA_VISEE,1,1)="b",MID(SITUA_VISEE,1,1)="c"),REFERENCEMENT_FACADE[[#This Row],[≤ 34 m (a à c)]],REFERENCEMENT_FACADE[[#This Row],[≤ 34 m (d)]]),
IF(AND(34&lt;HAUT_VISEE,HAUT_VISEE&lt;=36),IF(OR(MID(SITUA_VISEE,1,1)="a",MID(SITUA_VISEE,1,1)="b",MID(SITUA_VISEE,1,1)="c"),REFERENCEMENT_FACADE[[#This Row],[≤ 36 m (a à c)]],REFERENCEMENT_FACADE[[#This Row],[≤ 36 m (d)]]),
IF(AND(36&lt;HAUT_VISEE,HAUT_VISEE&lt;=40),IF(OR(MID(SITUA_VISEE,1,1)="a",MID(SITUA_VISEE,1,1)="b",MID(SITUA_VISEE,1,1)="c"),REFERENCEMENT_FACADE[[#This Row],[≤ 40 m (a à c)]],REFERENCEMENT_FACADE[[#This Row],[≤ 40 m (d)]]),
IF(AND(40&lt;HAUT_VISEE,HAUT_VISEE&lt;=50),IF(OR(MID(SITUA_VISEE,1,1)="a",MID(SITUA_VISEE,1,1)="b",MID(SITUA_VISEE,1,1)="c"),REFERENCEMENT_FACADE[[#This Row],[≤ 50 m (a à c)]],REFERENCEMENT_FACADE[[#This Row],[≤ 50 m (d)]])))))))))))</f>
        <v>Nb : Le critère de recherche par hauteur n'étant pas coché ou les données (hauteur ou situation) n'étant pas saisies, l'utilisateur est alerté qu'il peut exister des limites de hauteurs et des dispositions particulières données dans le référentiel technique du procédé qui ne sont pas affichées. 
Le logiciel peut les faire apparaitre, pour ce faire : 
 - la case de recherche en fonction de la hauteur doit être cochée ;
 - les données de hauteur ET de situation du bâtiment doivent être saisies.</v>
      </c>
      <c r="CN161" s="117">
        <f ca="1">REFERENCEMENT_FACADE[[#This Row],[VALIDITE]]</f>
        <v>1</v>
      </c>
      <c r="CO161" s="48">
        <f>IF(RECH_SUPPORT=TRUE,IF(MID(REFERENCEMENT_FACADE[[#This Row],[Colonne support visé]],1,3)="OUI",1,IF(OR(MID(REFERENCEMENT_FACADE[[#This Row],[Colonne support visé]],1,3)="non",MID(REFERENCEMENT_FACADE[[#This Row],[Colonne support visé]],1,2)="SO"),0,0)),1)</f>
        <v>1</v>
      </c>
      <c r="CP161" s="48">
        <f>IF(RECH_HAUTEUR=FALSE,1,IF(AND(MID(REFERENCEMENT_FACADE[[#This Row],[Colonne situation visé]],1,3)="oui",HAUT_VISEE&lt;=REFERENCEMENT_FACADE[[#This Row],[LIMITATION DE HAUTEUR DE FACADE]],HAUT_VISEE&lt;&gt;"",SITUA_VISEE&lt;&gt;""),1,IF(MID(REFERENCEMENT_FACADE[[#This Row],[Colonne situation visé]],1,3)="non",0,"ERREUR")))</f>
        <v>1</v>
      </c>
      <c r="CQ161" s="48">
        <f>IF(RECH_CATEGORIE=FALSE,1,IF(REFERENCEMENT_FACADE[[#This Row],[Colonne catégorie visée]]="ERREUR",0,IF(AND(RECH_CATEGORIE=TRUE,MATCH(VALUE(LEFT(REFERENCEMENT_FACADE[[#This Row],[Colonne zone visée]],1)),LISTE_ZONE_SISMIQUE,0)&gt;=MATCH(ZONE_SIS_VISEE,LISTE_ZONE_SISMIQUE,0),MATCH(REFERENCEMENT_FACADE[[#This Row],[Colonne catégorie visée]],LISTE_CATEGORIE_BATIMENT,0)&gt;=MATCH(CATEG_VISEE,LISTE_CATEGORIE_BATIMENT,0)),1,0)))</f>
        <v>1</v>
      </c>
      <c r="CR161" s="48">
        <f ca="1">IF(REFERENCEMENT_FACADE[[#This Row],[Eligibilité procédé]]&lt;&gt;0,COUNTIF(REFERENCEMENT_FACADE[Eligibilité procédé],"&lt;="&amp;REFERENCEMENT_FACADE[[#This Row],[Eligibilité procédé]])-COUNTIF(REFERENCEMENT_FACADE[Eligibilité procédé],"=0"),ROWS(REFERENCEMENT_FACADE[Ordre]))</f>
        <v>137</v>
      </c>
      <c r="CS161" s="48">
        <f ca="1">IF(COUNTIF((REFERENCEMENT_FACADE[[#This Row],[Validité]:[zone de simicité]]),"&lt;&gt;"&amp;"")=SUM(REFERENCEMENT_FACADE[[#This Row],[Validité]:[zone de simicité]]),ROW(REFERENCEMENT_FACADE[[#This Row],[zone de simicité]]),"")</f>
        <v>161</v>
      </c>
      <c r="CT161" s="48" t="str">
        <f>CONCATENATE(REFERENCEMENT_FACADE[[#This Row],[TYPE DE DOCUMENT DE REFERENCE]]," ",REFERENCEMENT_FACADE[[#This Row],[REF]]," du procédé ",REFERENCEMENT_FACADE[[#This Row],[NOM COMMERCIAL DU PROCEDE]]," : vise la pose sur : ",IF(MID(REFERENCEMENT_FACADE[[#This Row],[COB (NF DTU 31.2)]],1,3)="OUI","COB (NF DTU 31.2) ; ",""),IF(MID(REFERENCEMENT_FACADE[[#This Row],[CLT (Sous AT/DTA)]],1,3)="OUI","CLT (Sous AT/DTA)) ; ",""),IF(MID(REFERENCEMENT_FACADE[[#This Row],[FOB (NF DTU 31.4)]],1,3)="OUI","FOB (NF DTU 31.4) ; ",""),IF(MID(REFERENCEMENT_FACADE[[#This Row],[FOB (Sous AT/DTA/ATEx)]],1,3)="OUI","FOB (Sous AT/DTA/ATEx) ; ",""),"pour une hauteur max de ",REFERENCEMENT_FACADE[[#This Row],[LIMITATION DE HAUTEUR DE FACADE]],"m")</f>
        <v>Avis Technique 7/18-1717_V2 du procédé PRB THERMOLOOK EMI MOB  : vise la pose sur : COB (NF DTU 31.2) ; CLT (Sous AT/DTA)) ; pour une hauteur max de 9m</v>
      </c>
    </row>
    <row r="162" spans="1:98" s="5" customFormat="1" ht="216" x14ac:dyDescent="0.3">
      <c r="A162" s="121">
        <v>45218</v>
      </c>
      <c r="B162" s="43" t="s">
        <v>114</v>
      </c>
      <c r="C162" s="125" t="s">
        <v>1572</v>
      </c>
      <c r="D162" s="43" t="s">
        <v>112</v>
      </c>
      <c r="E162" s="43" t="s">
        <v>112</v>
      </c>
      <c r="F162" s="43" t="s">
        <v>1327</v>
      </c>
      <c r="G162" s="44" t="s">
        <v>601</v>
      </c>
      <c r="H162" s="52" t="s">
        <v>27</v>
      </c>
      <c r="I162" s="82" t="s">
        <v>9</v>
      </c>
      <c r="J162" s="38" t="s">
        <v>10</v>
      </c>
      <c r="K162" s="39" t="s">
        <v>10</v>
      </c>
      <c r="L162" s="68" t="str">
        <f>IF(REFERENCEMENT_FACADE[[#This Row],[Charpente bois (NF DTU 31.1)]]="OUI","SO",IF(OR(REFERENCEMENT_FACADE[[#This Row],[FOB (Sous AT/DTA/ATEx)]]="OUI",REFERENCEMENT_FACADE[[#This Row],[FOB (NF DTU 31.4)]]="OUI"),"OUI","SO"))</f>
        <v>SO</v>
      </c>
      <c r="M162" s="65" t="s">
        <v>158</v>
      </c>
      <c r="N162" s="42" t="s">
        <v>9</v>
      </c>
      <c r="O162" s="43" t="s">
        <v>9</v>
      </c>
      <c r="P162" s="43" t="s">
        <v>10</v>
      </c>
      <c r="Q162" s="43" t="s">
        <v>10</v>
      </c>
      <c r="R162" s="43" t="s">
        <v>10</v>
      </c>
      <c r="S162" s="43" t="s">
        <v>10</v>
      </c>
      <c r="T162" s="43" t="s">
        <v>10</v>
      </c>
      <c r="U162" s="43" t="s">
        <v>10</v>
      </c>
      <c r="V162" s="43" t="s">
        <v>10</v>
      </c>
      <c r="W162" s="44" t="s">
        <v>10</v>
      </c>
      <c r="X162" s="45" t="s">
        <v>10</v>
      </c>
      <c r="Y162" s="43" t="s">
        <v>10</v>
      </c>
      <c r="Z162" s="43" t="s">
        <v>10</v>
      </c>
      <c r="AA162" s="43" t="s">
        <v>10</v>
      </c>
      <c r="AB162" s="43" t="s">
        <v>10</v>
      </c>
      <c r="AC162" s="43" t="s">
        <v>10</v>
      </c>
      <c r="AD162" s="43" t="s">
        <v>10</v>
      </c>
      <c r="AE162" s="43" t="s">
        <v>10</v>
      </c>
      <c r="AF162" s="43" t="s">
        <v>10</v>
      </c>
      <c r="AG162" s="44" t="s">
        <v>10</v>
      </c>
      <c r="AH162" s="163"/>
      <c r="AI162" s="164"/>
      <c r="AJ162" s="120" t="s">
        <v>1726</v>
      </c>
      <c r="AK162" s="120" t="s">
        <v>1726</v>
      </c>
      <c r="AL162" s="120"/>
      <c r="AM162" s="120"/>
      <c r="AN162" s="120"/>
      <c r="AO162" s="120"/>
      <c r="AP162" s="120"/>
      <c r="AQ162" s="120"/>
      <c r="AR162" s="120"/>
      <c r="AS162" s="120"/>
      <c r="AT162" s="120"/>
      <c r="AU162" s="120"/>
      <c r="AV162" s="120"/>
      <c r="AW162" s="120"/>
      <c r="AX162" s="120"/>
      <c r="AY162" s="83"/>
      <c r="AZ162" s="83"/>
      <c r="BA162" s="83"/>
      <c r="BB162" s="83"/>
      <c r="BC162" s="83"/>
      <c r="BD162" s="84" t="s">
        <v>1408</v>
      </c>
      <c r="BE162" s="42">
        <v>4</v>
      </c>
      <c r="BF162" s="43">
        <v>4</v>
      </c>
      <c r="BG162" s="43">
        <v>4</v>
      </c>
      <c r="BH162" s="43">
        <v>4</v>
      </c>
      <c r="BI162" s="84"/>
      <c r="BJ162" s="40" t="s">
        <v>1394</v>
      </c>
      <c r="BK162" s="158" t="s">
        <v>689</v>
      </c>
      <c r="BL162" s="42">
        <v>0</v>
      </c>
      <c r="BM162" s="43" t="s">
        <v>601</v>
      </c>
      <c r="BN162" s="43" t="s">
        <v>505</v>
      </c>
      <c r="BO162" s="43" t="s">
        <v>1328</v>
      </c>
      <c r="BP162" s="122" t="s">
        <v>1004</v>
      </c>
      <c r="BQ162" s="87">
        <v>45077</v>
      </c>
      <c r="BR162" s="87">
        <v>46173</v>
      </c>
      <c r="BS162" s="123">
        <f ca="1">+(REFERENCEMENT_FACADE[[#This Row],[AVIS LIMITE AU / VALIDITE]]&gt;=TODAY())*1</f>
        <v>1</v>
      </c>
      <c r="BT162" s="81" t="s">
        <v>28</v>
      </c>
      <c r="BU162" s="43" t="str">
        <f ca="1">IF(REFERENCEMENT_FACADE[[#This Row],[ -&gt; AT/DTA : Sur liste verte C2p (OUI/NON)
-&gt; ATex (Avis favorable / Avis défavorable)
-&gt; Autre : SO]]&lt;&gt;"",IF(AND(OR(REFERENCEMENT_FACADE[[#This Row],[ -&gt; AT/DTA : Sur liste verte C2p (OUI/NON)
-&gt; ATex (Avis favorable / Avis défavorable)
-&gt; Autre : SO]]="OUI",REFERENCEMENT_FACADE[[#This Row],[ -&gt; AT/DTA : Sur liste verte C2p (OUI/NON)
-&gt; ATex (Avis favorable / Avis défavorable)
-&gt; Autre : SO]]="FAVORABLE",REFERENCEMENT_FACADE[[#This Row],[ -&gt; AT/DTA : Sur liste verte C2p (OUI/NON)
-&gt; ATex (Avis favorable / Avis défavorable)
-&gt; Autre : SO]]="SO
(DTU)",REFERENCEMENT_FACADE[[#This Row],[ -&gt; AT/DTA : Sur liste verte C2p (OUI/NON)
-&gt; ATex (Avis favorable / Avis défavorable)
-&gt; Autre : SO]]="SO 
(RECO -RAGE)",REFERENCEMENT_FACADE[[#This Row],[ -&gt; AT/DTA : Sur liste verte C2p (OUI/NON)
-&gt; ATex (Avis favorable / Avis défavorable)
-&gt; Autre : SO]]="OUI AVEC UN SUIVI DU RETOUR D'EXPERIENCE",
REFERENCEMENT_FACADE[[#This Row],[ -&gt; AT/DTA : Sur liste verte C2p (OUI/NON)
-&gt; ATex (Avis favorable / Avis défavorable)
-&gt; Autre : SO]]="SO 
(RP)"),REFERENCEMENT_FACADE[[#This Row],[VALIDITE]]=1),"TC",IF(REFERENCEMENT_FACADE[[#This Row],[VALIDITE]]=0,"TNC"&amp;CHAR(10)&amp;"(L'évaluation technique n'est plus valide)",IF(REFERENCEMENT_FACADE[[#This Row],[TYPE DE DOCUMENT DE REFERENCE]]="Appréciation Technique de Transition","TNC"&amp;CHAR(10)&amp;"(Les Appréciations Techniques de Transition ne sont pas reconnues en technique courante)",IF(REFERENCEMENT_FACADE[[#This Row],[ -&gt; AT/DTA : Sur liste verte C2p (OUI/NON)
-&gt; ATex (Avis favorable / Avis défavorable)
-&gt; Autre : SO]]="NON (EVALUATION RECENTE)","TNC"&amp;CHAR(10)&amp;"(Non sur liste verte de la C2p à date de référencement / EVALUATION RECENTE)","TNC"&amp;CHAR(10)&amp;"(N'est pas sur liste verte de la C2p à date du référencement)")))))</f>
        <v>TC</v>
      </c>
      <c r="BV162" s="44" t="s">
        <v>1344</v>
      </c>
      <c r="BW162" s="42"/>
      <c r="BX162" s="43"/>
      <c r="BY162" s="44"/>
      <c r="BZ162" s="57"/>
      <c r="CA162" s="134" t="s">
        <v>1330</v>
      </c>
      <c r="CB162" s="134"/>
      <c r="CC162" s="48" t="str">
        <f>IF(OR(REFERENCEMENT_FACADE[[#This Row],[TYPE DE DOCUMENT DE REFERENCE]]="Document d'Application Technique (DTA)",REFERENCEMENT_FACADE[[#This Row],[TYPE DE DOCUMENT DE REFERENCE]]="Avis Technique"),CONCATENATE("https://evaluation.cstb.fr/fr/avis-technique/detail/",SUBSTITUTE(REFERENCEMENT_FACADE[[#This Row],[REF]],"/","-"),"/"),IF(REFERENCEMENT_FACADE[[#This Row],[TYPE DE DOCUMENT DE REFERENCE]]=("Appréciation Technique d'Expérimentation (ATEx cas a)"),CONCATENATE("https://evaluation.cstb.fr/fr/appreciation-technique-expertise-atex/detail/",SUBSTITUTE(REFERENCEMENT_FACADE[[#This Row],[REF]],"_","-"),"/"),CONCATENATE("https://evaluation.cstb.fr/fr/appreciation-technique-transition-att/download/att-",SUBSTITUTE(SUBSTITUTE(REFERENCEMENT_FACADE[[#This Row],[REF]],"/","-"),"_","-"),"/")))</f>
        <v>https://evaluation.cstb.fr/fr/appreciation-technique-expertise-atex/detail/3172-v2/</v>
      </c>
      <c r="CD162" s="48" t="s">
        <v>1329</v>
      </c>
      <c r="CE162" s="48" t="str">
        <f>CONCATENATE(IF(REFERENCEMENT_FACADE[[#This Row],[Ancienne version]]=""," ",CONCATENATE(IF(OR(REFERENCEMENT_FACADE[[#This Row],[TYPE DE DOCUMENT DE REFERENCE]]="Avis Technique",REFERENCEMENT_FACADE[[#This Row],[TYPE DE DOCUMENT DE REFERENCE]]="ATEx"),"L'","Le "),REFERENCEMENT_FACADE[[#This Row],[TYPE DE DOCUMENT DE REFERENCE]]," n°",REFERENCEMENT_FACADE[[#This Row],[REF]]," annule et remplace ",IF(OR(REFERENCEMENT_FACADE[[#This Row],[TYPE DE DOCUMENT DE REFERENCE]]="Avis Technique",REFERENCEMENT_FACADE[[#This Row],[TYPE DE DOCUMENT DE REFERENCE]]="ATEx"),"l' ","le "),REFERENCEMENT_FACADE[[#This Row],[TYPE DE DOCUMENT DE REFERENCE]]," n° ",REFERENCEMENT_FACADE[[#This Row],[Ancienne version]])),
IF(AND(REFERENCEMENT_FACADE[[#This Row],[Ancienne version]]&lt;&gt;"",REFERENCEMENT_FACADE[[#This Row],[ -&gt; AT/DTA : Sur liste verte C2p (OUI/NON)
-&gt; ATex (Avis favorable / Avis défavorable)
-&gt; Autre : SO]]="OUI"),CHAR(10),""),
IF(REFERENCEMENT_FACADE[[#This Row],[ -&gt; AT/DTA : Sur liste verte C2p (OUI/NON)
-&gt; ATex (Avis favorable / Avis défavorable)
-&gt; Autre : SO]]="OUI","Sur liste verte de la C2p à la date du référencement",""))</f>
        <v>Le Appréciation Technique d'Expérimentation (ATEx cas a) n°3172_v2 annule et remplace le Appréciation Technique d'Expérimentation (ATEx cas a) n° 3172_v1</v>
      </c>
      <c r="CF162" s="48" t="str">
        <f>IF((SUPP_VISE=LISTES!$Q$2),REFERENCEMENT_FACADE[[#This Row],[Charpente bois (NF DTU 31.1)]],
IF((SUPP_VISE=LISTES!$Q$3),REFERENCEMENT_FACADE[[#This Row],[COB (NF DTU 31.2)]],
IF((SUPP_VISE=LISTES!$Q$4),REFERENCEMENT_FACADE[[#This Row],[FOB (NF DTU 31.4)]],
IF((SUPP_VISE=LISTES!$Q$5),REFERENCEMENT_FACADE[[#This Row],[FOB (Sous AT/DTA/ATEx)]],
IF((SUPP_VISE=LISTES!$Q$6),REFERENCEMENT_FACADE[[#This Row],[FOB (NF DTU 31.4 et/ou Sous AT/DTA/Atex)]],
IF((SUPP_VISE=LISTES!$Q$7),REFERENCEMENT_FACADE[[#This Row],[CLT (Sous AT/DTA)]],"ERREUR"))))))</f>
        <v>ERREUR</v>
      </c>
      <c r="CG162" s="48" t="str">
        <f>IF((HAUT_VISEE&lt;=6),IF(OR(MID(SITUA_VISEE,1,1)="a",MID(SITUA_VISEE,1,1)="b",MID(SITUA_VISEE,1,1)="c"),REFERENCEMENT_FACADE[[#This Row],[≤ 6 m (situation a à c)]],REFERENCEMENT_FACADE[[#This Row],[≤ 6 m (situation d)]]),
IF(AND(6&lt;HAUT_VISEE,HAUT_VISEE&lt;=9),IF(OR(MID(SITUA_VISEE,1,1)="a",MID(SITUA_VISEE,1,1)="b",MID(SITUA_VISEE,1,1)="c"),REFERENCEMENT_FACADE[[#This Row],[≤ 9 m (situation a à c)]],REFERENCEMENT_FACADE[[#This Row],[≤ 9 m (situation d)]]),
IF(AND(9&lt;HAUT_VISEE,HAUT_VISEE&lt;=10),IF(OR(MID(SITUA_VISEE,1,1)="a",MID(SITUA_VISEE,1,1)="b",MID(SITUA_VISEE,1,1)="c"),REFERENCEMENT_FACADE[[#This Row],[≤ 10 m (situation a à c)]],REFERENCEMENT_FACADE[[#This Row],[≤ 10 m (situation d)]]),
IF(AND(10&lt;HAUT_VISEE,HAUT_VISEE&lt;=18),IF(OR(MID(SITUA_VISEE,1,1)="a",MID(SITUA_VISEE,1,1)="b",MID(SITUA_VISEE,1,1)="c"),REFERENCEMENT_FACADE[[#This Row],[≤ 15 m (situation a à c)]],REFERENCEMENT_FACADE[[#This Row],[≤ 15 m (situation d)]]),
IF(AND(10&lt;HAUT_VISEE,HAUT_VISEE&lt;=18),IF(OR(MID(SITUA_VISEE,1,1)="a",MID(SITUA_VISEE,1,1)="b",MID(SITUA_VISEE,1,1)="c"),REFERENCEMENT_FACADE[[#This Row],[≤ 18 m (situation a à c)]],REFERENCEMENT_FACADE[[#This Row],[≤ 18 m (situation d)]]),
IF(AND(18&lt;HAUT_VISEE,HAUT_VISEE&lt;=28),IF(OR(MID(SITUA_VISEE,1,1)="a",MID(SITUA_VISEE,1,1)="b",MID(SITUA_VISEE,1,1)="c"),REFERENCEMENT_FACADE[[#This Row],[≤ 28 m (situation a à c)]],REFERENCEMENT_FACADE[[#This Row],[≤ 28 m (situation d)]]),
IF(AND(28&lt;HAUT_VISEE,HAUT_VISEE&lt;=34),IF(OR(MID(SITUA_VISEE,1,1)="a",MID(SITUA_VISEE,1,1)="b",MID(SITUA_VISEE,1,1)="c"),REFERENCEMENT_FACADE[[#This Row],[≤ 34 m (situation a à c)]],REFERENCEMENT_FACADE[[#This Row],[≤ 34 m (situation d)]]),
IF(AND(34&lt;HAUT_VISEE,HAUT_VISEE&lt;=36),IF(OR(MID(SITUA_VISEE,1,1)="a",MID(SITUA_VISEE,1,1)="b",MID(SITUA_VISEE,1,1)="c"),REFERENCEMENT_FACADE[[#This Row],[≤ 36 m (situation a à c)]],REFERENCEMENT_FACADE[[#This Row],[≤ 36 m (situation d)]]),
IF(AND(36&lt;HAUT_VISEE,HAUT_VISEE&lt;=40),IF(OR(MID(SITUA_VISEE,1,1)="a",MID(SITUA_VISEE,1,1)="b",MID(SITUA_VISEE,1,1)="c"),REFERENCEMENT_FACADE[[#This Row],[≤ 40 m (situation a à c)]],REFERENCEMENT_FACADE[[#This Row],[≤ 40 m (situation d)]]),
IF(AND(40&lt;HAUT_VISEE,HAUT_VISEE&lt;=50),IF(OR(MID(SITUA_VISEE,1,1)="a",MID(SITUA_VISEE,1,1)="b",MID(SITUA_VISEE,1,1)="c"),REFERENCEMENT_FACADE[[#This Row],[≤ 50 m (situation a à c)]],REFERENCEMENT_FACADE[[#This Row],[≤ 50 m (situation d)]]),"ERREUR"))))))))))</f>
        <v>NON</v>
      </c>
      <c r="CH162" s="48">
        <f>IF(MID(SITUA_VISEE,1,1)="d",
IF(MID(REFERENCEMENT_FACADE[[#This Row],[≤ 50 m (situation d)]],1,3)="OUI",50,IF(MID(REFERENCEMENT_FACADE[[#This Row],[≤ 40 m (situation d)]],1,3)="OUI",40,IF(MID(REFERENCEMENT_FACADE[[#This Row],[≤ 36 m (situation d)]],1,3)="OUI",36,IF(MID(REFERENCEMENT_FACADE[[#This Row],[≤ 34 m (situation d)]],1,3)="OUI",34,IF(MID(REFERENCEMENT_FACADE[[#This Row],[≤ 28 m (situation d)]],1,3)="OUI",28,IF(MID(REFERENCEMENT_FACADE[[#This Row],[≤ 18 m (situation d)]],1,3)="OUI",18,IF(MID(REFERENCEMENT_FACADE[[#This Row],[≤ 15 m (situation d)]],1,3)="OUI",15,IF(MID(REFERENCEMENT_FACADE[[#This Row],[≤ 10 m (situation d)]],1,3)="OUI",10,IF(MID(REFERENCEMENT_FACADE[[#This Row],[≤ 9 m (situation d)]],1,3)="OUI",9,IF(MID(REFERENCEMENT_FACADE[[#This Row],[≤ 6 m (situation d)]],1,3)="OUI",6,"")))))))))),
IF(MID(REFERENCEMENT_FACADE[[#This Row],[≤ 50 m (situation a à c)]],1,3)="OUI",50,IF(MID(REFERENCEMENT_FACADE[[#This Row],[≤ 40 m (situation a à c)]],1,3)="OUI",40,IF(MID(REFERENCEMENT_FACADE[[#This Row],[≤ 36 m (situation a à c)]],1,3)="OUI",36,IF(MID(REFERENCEMENT_FACADE[[#This Row],[≤ 34 m (situation a à c)]],1,3)="OUI",34,IF(MID(REFERENCEMENT_FACADE[[#This Row],[≤ 28 m (situation a à c)]],1,3)="OUI",28,IF(MID(REFERENCEMENT_FACADE[[#This Row],[≤ 18 m (situation a à c)]],1,3)="OUI",18,IF(MID(REFERENCEMENT_FACADE[[#This Row],[≤ 15 m (situation a à c)]],1,3)="OUI",15,IF(MID(REFERENCEMENT_FACADE[[#This Row],[≤ 10 m (situation a à c)]],1,3)="OUI",10,IF(MID(REFERENCEMENT_FACADE[[#This Row],[≤ 9 m (situation a à c)]],1,3)="OUI",9,IF(MID(REFERENCEMENT_FACADE[[#This Row],[≤ 6 m (situation a à c)]],1,3)="OUI",6,"")))))))))))</f>
        <v>9</v>
      </c>
      <c r="CI162" s="48" t="str">
        <f>IF(RECH_CATEGORIE=TRUE,IF((CATEG_VISEE=LISTES!$O$2),REFERENCEMENT_FACADE[[#This Row],[I]],
IF((CATEG_VISEE=LISTES!$O$3),REFERENCEMENT_FACADE[[#This Row],[II]],
IF((CATEG_VISEE=LISTES!$O$4),REFERENCEMENT_FACADE[[#This Row],[III]],
IF((CATEG_VISEE=LISTES!$O$5),REFERENCEMENT_FACADE[[#This Row],[IV]],"ERREUR")))),
REFERENCEMENT_FACADE[[#This Row],[I]]&amp;CHAR(10)&amp;REFERENCEMENT_FACADE[[#This Row],[II]]&amp;CHAR(10)&amp;REFERENCEMENT_FACADE[[#This Row],[III]]&amp;CHAR(10)&amp;REFERENCEMENT_FACADE[[#This Row],[IV]])</f>
        <v>4
4
4
4</v>
      </c>
      <c r="CJ162" s="48" t="str">
        <f>IF(RECH_CATEGORIE=TRUE,IF(OR(REFERENCEMENT_FACADE[[#This Row],[I]]="NC",REFERENCEMENT_FACADE[[#This Row],[II]]="NC",REFERENCEMENT_FACADE[[#This Row],[III]]="NC",REFERENCEMENT_FACADE[[#This Row],[IV]]="NC"),"ERREUR",IF(MID(ZONE_SIS_VISEE,1,1)&lt;=MID(REFERENCEMENT_FACADE[[#This Row],[IV]],1,1),REFERENCEMENT_FACADE[[#Headers],[IV]],IF(MID(ZONE_SIS_VISEE,1,1)&lt;=MID(REFERENCEMENT_FACADE[[#This Row],[III]],1,1),REFERENCEMENT_FACADE[[#Headers],[III]],IF(MID(ZONE_SIS_VISEE,1,1)&lt;=MID(REFERENCEMENT_FACADE[[#This Row],[II]],1,1),REFERENCEMENT_FACADE[[#Headers],[II]],IF(MID(ZONE_SIS_VISEE,1,1)&lt;=MID(REFERENCEMENT_FACADE[[#This Row],[I]],1,1),REFERENCEMENT_FACADE[[#Headers],[I]],""))))),
REFERENCEMENT_FACADE[[#Headers],[I]]&amp;CHAR(10)&amp;REFERENCEMENT_FACADE[[#Headers],[II]]&amp;CHAR(10)&amp;REFERENCEMENT_FACADE[[#Headers],[III]]&amp;CHAR(10)&amp;REFERENCEMENT_FACADE[[#Headers],[IV]])</f>
        <v>I
II
III
IV</v>
      </c>
      <c r="CK162" s="48" t="str">
        <f>CONCATENATE(IF(MID(REFERENCEMENT_FACADE[[#This Row],[Charpente bois (NF DTU 31.1)]],1,3)="oui",LISTES!$Q$2,""),IF(AND(MID(REFERENCEMENT_FACADE[[#This Row],[COB (NF DTU 31.2)]],1,3)="oui",MID(REFERENCEMENT_FACADE[[#This Row],[Charpente bois (NF DTU 31.1)]],1,3)="oui")," / ",""),IF(MID(REFERENCEMENT_FACADE[[#This Row],[COB (NF DTU 31.2)]],1,3)="oui",LISTES!$Q$3,""),IF(OR(AND(MID(REFERENCEMENT_FACADE[[#This Row],[COB (NF DTU 31.2)]],1,3)="oui",MID(REFERENCEMENT_FACADE[[#This Row],[FOB (NF DTU 31.4)]],1,3)="oui"),AND(MID(REFERENCEMENT_FACADE[[#This Row],[COB (NF DTU 31.2)]],1,3)="oui",MID(REFERENCEMENT_FACADE[[#This Row],[CLT (Sous AT/DTA)]],1,3)="oui"))," / ",""),IF(MID(REFERENCEMENT_FACADE[[#This Row],[FOB (NF DTU 31.4)]],1,3)="oui",LISTES!$Q$4,""),IF(AND(MID(REFERENCEMENT_FACADE[[#This Row],[CLT (Sous AT/DTA)]],1,3)="oui",MID(REFERENCEMENT_FACADE[[#This Row],[FOB (NF DTU 31.4)]],1,3)="oui")," / ",""),IF(MID(REFERENCEMENT_FACADE[[#This Row],[CLT (Sous AT/DTA)]],1,3)="oui",LISTES!$Q$7,IF(MID(REFERENCEMENT_FACADE[[#This Row],[FOB (Sous AT/DTA/ATEx)]],1,3)="oui",LISTES!$Q$5,"")))</f>
        <v>COB (NF DTU 31.2) / CLT (Sous AT/DTA)</v>
      </c>
      <c r="CL162" s="48" t="str">
        <f>IF(AND(RECH_HAUTEUR=TRUE,HAUT_VISEE&lt;&gt;"",SITUA_VISEE&lt;&gt;""),IF(MID(SITUA_VISEE,1,1)="d",
IF(MID(REFERENCEMENT_FACADE[[#This Row],[≤ 50 m (situation d)]],1,3)="OUI","≤ 50 m",IF(MID(REFERENCEMENT_FACADE[[#This Row],[≤ 40 m (situation d)]],1,3)="OUI","≤ 40 m",IF(MID(REFERENCEMENT_FACADE[[#This Row],[≤ 36 m (situation d)]],1,3)="OUI","≤ 36 m",IF(MID(REFERENCEMENT_FACADE[[#This Row],[≤ 34 m (situation d)]],1,3)="OUI","≤ 34 m",IF(MID(REFERENCEMENT_FACADE[[#This Row],[≤ 28 m (situation d)]],1,3)="OUI","≤ 28 m",IF(MID(REFERENCEMENT_FACADE[[#This Row],[≤ 18 m (situation d)]],1,3)="OUI","≤ 18 m",IF(MID(REFERENCEMENT_FACADE[[#This Row],[≤ 15 m (situation d)]],1,3)="OUI","≤ 15 m",IF(MID(REFERENCEMENT_FACADE[[#This Row],[≤ 10 m (situation d)]],1,3)="OUI","≤ 10 m",IF(MID(REFERENCEMENT_FACADE[[#This Row],[≤ 9 m (situation d)]],1,3)="OUI","≤ 9 m",IF(MID(REFERENCEMENT_FACADE[[#This Row],[≤ 6 m (situation d)]],1,3)="OUI","≤ 6 m","")))))))))),
IF(MID(REFERENCEMENT_FACADE[[#This Row],[≤ 50 m (situation a à c)]],1,3)="OUI","≤ 50 m",IF(MID(REFERENCEMENT_FACADE[[#This Row],[≤ 40 m (situation a à c)]],1,3)="OUI","≤ 40 m",IF(MID(REFERENCEMENT_FACADE[[#This Row],[≤ 36 m (situation a à c)]],1,3)="OUI","≤ 36 m",IF(MID(REFERENCEMENT_FACADE[[#This Row],[≤ 34 m (situation a à c)]],1,3)="OUI","≤ 34 m",IF(MID(REFERENCEMENT_FACADE[[#This Row],[≤ 28 m (situation a à c)]],1,3)="OUI","≤ 28 m",IF(MID(REFERENCEMENT_FACADE[[#This Row],[≤ 18 m (situation a à c)]],1,3)="OUI","≤ 18 m",IF(MID(REFERENCEMENT_FACADE[[#This Row],[≤ 15 m (situation a à c)]],1,3)="OUI","≤ 15 m",IF(MID(REFERENCEMENT_FACADE[[#This Row],[≤ 10 m (situation a à c)]],1,3)="OUI","≤ 10 m",IF(MID(REFERENCEMENT_FACADE[[#This Row],[≤ 9 m (situation a à c)]],1,3)="OUI","≤ 9 m",IF(MID(REFERENCEMENT_FACADE[[#This Row],[≤ 6 m (situation a à c)]],1,3)="OUI","≤ 6 m",""))))))))))),
CONCATENATE(IF(MID(REFERENCEMENT_FACADE[[#This Row],[≤ 50 m (situation a à c)]],1,3)="OUI","(Situation a à c) h≤ 50 m"&amp;CHAR(10),IF(MID(REFERENCEMENT_FACADE[[#This Row],[≤ 40 m (situation a à c)]],1,3)="OUI","(Situation a à c) h≤ 40 m"&amp;CHAR(10),IF(MID(REFERENCEMENT_FACADE[[#This Row],[≤ 36 m (situation a à c)]],1,3)="OUI","(Situation a à c) h≤ 36 m"&amp;CHAR(10),IF(MID(REFERENCEMENT_FACADE[[#This Row],[≤ 34 m (situation a à c)]],1,3)="OUI","(Situation a à c) h≤ 34 m"&amp;CHAR(10),IF(MID(REFERENCEMENT_FACADE[[#This Row],[≤ 28 m (situation a à c)]],1,3)="OUI","(Situation a à c) h≤ 28 m"&amp;CHAR(10),IF(MID(REFERENCEMENT_FACADE[[#This Row],[≤ 18 m (situation a à c)]],1,3)="OUI","(Situation a à c) h≤ 18 m"&amp;CHAR(10),IF(MID(REFERENCEMENT_FACADE[[#This Row],[≤ 15 m (situation a à c)]],1,3)="OUI","(Situation a à c) h≤ 15 m"&amp;CHAR(10),IF(MID(REFERENCEMENT_FACADE[[#This Row],[≤ 10 m (situation a à c)]],1,3)="OUI","(Situation a à c) h≤ 10 m"&amp;CHAR(10),IF(MID(REFERENCEMENT_FACADE[[#This Row],[≤ 9 m (situation a à c)]],1,3)="OUI","(Situation a à c) h≤ 9 m"&amp;CHAR(10),IF(MID(REFERENCEMENT_FACADE[[#This Row],[≤ 6 m (situation a à c)]],1,3)="OUI","(Situation a à c) h≤ 6 m"&amp;CHAR(10),"")))))))))),IF(MID(REFERENCEMENT_FACADE[[#This Row],[≤ 50 m (situation d)]],1,3)="OUI","(Situation d) h≤ 50 m",IF(MID(REFERENCEMENT_FACADE[[#This Row],[≤ 40 m (situation d)]],1,3)="OUI","(Situation d) h≤ 40 m",IF(MID(REFERENCEMENT_FACADE[[#This Row],[≤ 36 m (situation d)]],1,3)="OUI","(Situation d) h≤ 36 m",IF(MID(REFERENCEMENT_FACADE[[#This Row],[≤ 34 m (situation d)]],1,3)="OUI","(Situation d) h≤ 34 m",IF(MID(REFERENCEMENT_FACADE[[#This Row],[≤ 28 m (situation d)]],1,3)="OUI","(Situation d) h≤ 28 m",IF(MID(REFERENCEMENT_FACADE[[#This Row],[≤ 18 m (situation d)]],1,3)="OUI","(Situation d) h≤ 18 m",IF(MID(REFERENCEMENT_FACADE[[#This Row],[≤ 15 m (situation d)]],1,3)="OUI","(Situation d) h≤ 15 m",IF(MID(REFERENCEMENT_FACADE[[#This Row],[≤ 10 m (situation d)]],1,3)="OUI","(Situation d) h≤ 10 m",IF(MID(REFERENCEMENT_FACADE[[#This Row],[≤ 9 m (situation d)]],1,3)="OUI","(Situation d) h≤ 9 m",IF(MID(REFERENCEMENT_FACADE[[#This Row],[≤ 6 m (situation d)]],1,3)="OUI","(Situation d) h≤ 6 m",""))))))))))))</f>
        <v xml:space="preserve">(Situation a à c) h≤ 9 m
</v>
      </c>
      <c r="CM162" s="48" t="str">
        <f>IF(OR(RECH_HAUTEUR=FALSE,HAUT_VISEE="",SITUA_VISEE=""),REFERENCEMENT_FACADE[[#This Row],[Cas où rien n''est sélectionné en hauteur]],
IF((HAUT_VISEE&lt;=6),IF(OR(MID(SITUA_VISEE,1,1)="a",MID(SITUA_VISEE,1,1)="b",MID(SITUA_VISEE,1,1)="c"),REFERENCEMENT_FACADE[[#This Row],[≤ 6 m (a à c)]],REFERENCEMENT_FACADE[[#This Row],[≤ 6 m (d)]]),
IF(AND(6&lt;HAUT_VISEE,HAUT_VISEE&lt;=9),IF(OR(MID(SITUA_VISEE,1,1)="a",MID(SITUA_VISEE,1,1)="b",MID(SITUA_VISEE,1,1)="c"),REFERENCEMENT_FACADE[[#This Row],[≤ 9 m (a à c)]],REFERENCEMENT_FACADE[[#This Row],[≤ 9 m (d)]]),
IF(AND(9&lt;HAUT_VISEE,HAUT_VISEE&lt;=10),IF(OR(MID(SITUA_VISEE,1,1)="a",MID(SITUA_VISEE,1,1)="b",MID(SITUA_VISEE,1,1)="c"),REFERENCEMENT_FACADE[[#This Row],[≤ 10 m (a à c)]],REFERENCEMENT_FACADE[[#This Row],[≤ 10 m (d)]]),
IF(AND(10&lt;HAUT_VISEE,HAUT_VISEE&lt;=18),IF(OR(MID(SITUA_VISEE,1,1)="a",MID(SITUA_VISEE,1,1)="b",MID(SITUA_VISEE,1,1)="c"),REFERENCEMENT_FACADE[[#This Row],[≤ 18 m (a à c)]],REFERENCEMENT_FACADE[[#This Row],[≤ 18 m (d)]]),
IF(AND(18&lt;HAUT_VISEE,HAUT_VISEE&lt;=28),IF(OR(MID(SITUA_VISEE,1,1)="a",MID(SITUA_VISEE,1,1)="b",MID(SITUA_VISEE,1,1)="c"),REFERENCEMENT_FACADE[[#This Row],[≤ 28 m (a à c)]],REFERENCEMENT_FACADE[[#This Row],[≤ 28 m (d)]]),
IF(AND(28&lt;HAUT_VISEE,HAUT_VISEE&lt;=34),IF(OR(MID(SITUA_VISEE,1,1)="a",MID(SITUA_VISEE,1,1)="b",MID(SITUA_VISEE,1,1)="c"),REFERENCEMENT_FACADE[[#This Row],[≤ 34 m (a à c)]],REFERENCEMENT_FACADE[[#This Row],[≤ 34 m (d)]]),
IF(AND(34&lt;HAUT_VISEE,HAUT_VISEE&lt;=36),IF(OR(MID(SITUA_VISEE,1,1)="a",MID(SITUA_VISEE,1,1)="b",MID(SITUA_VISEE,1,1)="c"),REFERENCEMENT_FACADE[[#This Row],[≤ 36 m (a à c)]],REFERENCEMENT_FACADE[[#This Row],[≤ 36 m (d)]]),
IF(AND(36&lt;HAUT_VISEE,HAUT_VISEE&lt;=40),IF(OR(MID(SITUA_VISEE,1,1)="a",MID(SITUA_VISEE,1,1)="b",MID(SITUA_VISEE,1,1)="c"),REFERENCEMENT_FACADE[[#This Row],[≤ 40 m (a à c)]],REFERENCEMENT_FACADE[[#This Row],[≤ 40 m (d)]]),
IF(AND(40&lt;HAUT_VISEE,HAUT_VISEE&lt;=50),IF(OR(MID(SITUA_VISEE,1,1)="a",MID(SITUA_VISEE,1,1)="b",MID(SITUA_VISEE,1,1)="c"),REFERENCEMENT_FACADE[[#This Row],[≤ 50 m (a à c)]],REFERENCEMENT_FACADE[[#This Row],[≤ 50 m (d)]])))))))))))</f>
        <v>Nb : Le critère de recherche par hauteur n'étant pas coché ou les données (hauteur ou situation) n'étant pas saisies, l'utilisateur est alerté qu'il peut exister des limites de hauteurs et des dispositions particulières données dans le référentiel technique du procédé qui ne sont pas affichées. 
Le logiciel peut les faire apparaitre, pour ce faire : 
 - la case de recherche en fonction de la hauteur doit être cochée ;
 - les données de hauteur ET de situation du bâtiment doivent être saisies.</v>
      </c>
      <c r="CN162" s="117">
        <f ca="1">REFERENCEMENT_FACADE[[#This Row],[VALIDITE]]</f>
        <v>1</v>
      </c>
      <c r="CO162" s="48">
        <f>IF(RECH_SUPPORT=TRUE,IF(MID(REFERENCEMENT_FACADE[[#This Row],[Colonne support visé]],1,3)="OUI",1,IF(OR(MID(REFERENCEMENT_FACADE[[#This Row],[Colonne support visé]],1,3)="non",MID(REFERENCEMENT_FACADE[[#This Row],[Colonne support visé]],1,2)="SO"),0,0)),1)</f>
        <v>1</v>
      </c>
      <c r="CP162" s="48">
        <f>IF(RECH_HAUTEUR=FALSE,1,IF(AND(MID(REFERENCEMENT_FACADE[[#This Row],[Colonne situation visé]],1,3)="oui",HAUT_VISEE&lt;=REFERENCEMENT_FACADE[[#This Row],[LIMITATION DE HAUTEUR DE FACADE]],HAUT_VISEE&lt;&gt;"",SITUA_VISEE&lt;&gt;""),1,IF(MID(REFERENCEMENT_FACADE[[#This Row],[Colonne situation visé]],1,3)="non",0,"ERREUR")))</f>
        <v>1</v>
      </c>
      <c r="CQ162" s="48">
        <f>IF(RECH_CATEGORIE=FALSE,1,IF(REFERENCEMENT_FACADE[[#This Row],[Colonne catégorie visée]]="ERREUR",0,IF(AND(RECH_CATEGORIE=TRUE,MATCH(VALUE(LEFT(REFERENCEMENT_FACADE[[#This Row],[Colonne zone visée]],1)),LISTE_ZONE_SISMIQUE,0)&gt;=MATCH(ZONE_SIS_VISEE,LISTE_ZONE_SISMIQUE,0),MATCH(REFERENCEMENT_FACADE[[#This Row],[Colonne catégorie visée]],LISTE_CATEGORIE_BATIMENT,0)&gt;=MATCH(CATEG_VISEE,LISTE_CATEGORIE_BATIMENT,0)),1,0)))</f>
        <v>1</v>
      </c>
      <c r="CR162" s="48">
        <f ca="1">IF(REFERENCEMENT_FACADE[[#This Row],[Eligibilité procédé]]&lt;&gt;0,COUNTIF(REFERENCEMENT_FACADE[Eligibilité procédé],"&lt;="&amp;REFERENCEMENT_FACADE[[#This Row],[Eligibilité procédé]])-COUNTIF(REFERENCEMENT_FACADE[Eligibilité procédé],"=0"),ROWS(REFERENCEMENT_FACADE[Ordre]))</f>
        <v>138</v>
      </c>
      <c r="CS162" s="48">
        <f ca="1">IF(COUNTIF((REFERENCEMENT_FACADE[[#This Row],[Validité]:[zone de simicité]]),"&lt;&gt;"&amp;"")=SUM(REFERENCEMENT_FACADE[[#This Row],[Validité]:[zone de simicité]]),ROW(REFERENCEMENT_FACADE[[#This Row],[zone de simicité]]),"")</f>
        <v>162</v>
      </c>
      <c r="CT162" s="48" t="str">
        <f>CONCATENATE(REFERENCEMENT_FACADE[[#This Row],[TYPE DE DOCUMENT DE REFERENCE]]," ",REFERENCEMENT_FACADE[[#This Row],[REF]]," du procédé ",REFERENCEMENT_FACADE[[#This Row],[NOM COMMERCIAL DU PROCEDE]]," : vise la pose sur : ",IF(MID(REFERENCEMENT_FACADE[[#This Row],[COB (NF DTU 31.2)]],1,3)="OUI","COB (NF DTU 31.2) ; ",""),IF(MID(REFERENCEMENT_FACADE[[#This Row],[CLT (Sous AT/DTA)]],1,3)="OUI","CLT (Sous AT/DTA)) ; ",""),IF(MID(REFERENCEMENT_FACADE[[#This Row],[FOB (NF DTU 31.4)]],1,3)="OUI","FOB (NF DTU 31.4) ; ",""),IF(MID(REFERENCEMENT_FACADE[[#This Row],[FOB (Sous AT/DTA/ATEx)]],1,3)="OUI","FOB (Sous AT/DTA/ATEx) ; ",""),"pour une hauteur max de ",REFERENCEMENT_FACADE[[#This Row],[LIMITATION DE HAUTEUR DE FACADE]],"m")</f>
        <v>Appréciation Technique d'Expérimentation (ATEx cas a) 3172_v2 du procédé StoTherm Classic 8 : vise la pose sur : COB (NF DTU 31.2) ; CLT (Sous AT/DTA)) ; pour une hauteur max de 9m</v>
      </c>
    </row>
    <row r="163" spans="1:98" s="5" customFormat="1" ht="216" x14ac:dyDescent="0.3">
      <c r="A163" s="121">
        <v>45216</v>
      </c>
      <c r="B163" s="43" t="s">
        <v>114</v>
      </c>
      <c r="C163" s="125" t="s">
        <v>1572</v>
      </c>
      <c r="D163" s="43" t="s">
        <v>112</v>
      </c>
      <c r="E163" s="43" t="s">
        <v>112</v>
      </c>
      <c r="F163" s="43" t="s">
        <v>1282</v>
      </c>
      <c r="G163" s="44" t="s">
        <v>1442</v>
      </c>
      <c r="H163" s="52" t="s">
        <v>27</v>
      </c>
      <c r="I163" s="82" t="s">
        <v>9</v>
      </c>
      <c r="J163" s="38" t="s">
        <v>10</v>
      </c>
      <c r="K163" s="39" t="s">
        <v>10</v>
      </c>
      <c r="L163" s="68" t="str">
        <f>IF(REFERENCEMENT_FACADE[[#This Row],[Charpente bois (NF DTU 31.1)]]="OUI","SO",IF(OR(REFERENCEMENT_FACADE[[#This Row],[FOB (Sous AT/DTA/ATEx)]]="OUI",REFERENCEMENT_FACADE[[#This Row],[FOB (NF DTU 31.4)]]="OUI"),"OUI","SO"))</f>
        <v>SO</v>
      </c>
      <c r="M163" s="65" t="s">
        <v>158</v>
      </c>
      <c r="N163" s="42" t="s">
        <v>9</v>
      </c>
      <c r="O163" s="43" t="s">
        <v>9</v>
      </c>
      <c r="P163" s="43" t="s">
        <v>10</v>
      </c>
      <c r="Q163" s="43" t="s">
        <v>10</v>
      </c>
      <c r="R163" s="43" t="s">
        <v>10</v>
      </c>
      <c r="S163" s="43" t="s">
        <v>10</v>
      </c>
      <c r="T163" s="43" t="s">
        <v>10</v>
      </c>
      <c r="U163" s="43" t="s">
        <v>10</v>
      </c>
      <c r="V163" s="43" t="s">
        <v>10</v>
      </c>
      <c r="W163" s="44" t="s">
        <v>10</v>
      </c>
      <c r="X163" s="45" t="s">
        <v>9</v>
      </c>
      <c r="Y163" s="43" t="s">
        <v>10</v>
      </c>
      <c r="Z163" s="43" t="s">
        <v>10</v>
      </c>
      <c r="AA163" s="43" t="s">
        <v>10</v>
      </c>
      <c r="AB163" s="43" t="s">
        <v>10</v>
      </c>
      <c r="AC163" s="43" t="s">
        <v>10</v>
      </c>
      <c r="AD163" s="43" t="s">
        <v>10</v>
      </c>
      <c r="AE163" s="43" t="s">
        <v>10</v>
      </c>
      <c r="AF163" s="43" t="s">
        <v>10</v>
      </c>
      <c r="AG163" s="44" t="s">
        <v>10</v>
      </c>
      <c r="AH163" s="163"/>
      <c r="AI163" s="164"/>
      <c r="AJ163" s="120" t="s">
        <v>1726</v>
      </c>
      <c r="AK163" s="120" t="s">
        <v>1726</v>
      </c>
      <c r="AL163" s="120"/>
      <c r="AM163" s="120"/>
      <c r="AN163" s="120"/>
      <c r="AO163" s="120"/>
      <c r="AP163" s="120"/>
      <c r="AQ163" s="120"/>
      <c r="AR163" s="120"/>
      <c r="AS163" s="120"/>
      <c r="AT163" s="120" t="s">
        <v>1726</v>
      </c>
      <c r="AU163" s="120"/>
      <c r="AV163" s="120"/>
      <c r="AW163" s="120"/>
      <c r="AX163" s="120"/>
      <c r="AY163" s="83"/>
      <c r="AZ163" s="83"/>
      <c r="BA163" s="83"/>
      <c r="BB163" s="83"/>
      <c r="BC163" s="83"/>
      <c r="BD163" s="84" t="s">
        <v>1408</v>
      </c>
      <c r="BE163" s="42">
        <v>4</v>
      </c>
      <c r="BF163" s="43" t="s">
        <v>328</v>
      </c>
      <c r="BG163" s="43" t="s">
        <v>328</v>
      </c>
      <c r="BH163" s="43" t="s">
        <v>328</v>
      </c>
      <c r="BI163" s="112" t="s">
        <v>1000</v>
      </c>
      <c r="BJ163" s="40" t="s">
        <v>1394</v>
      </c>
      <c r="BK163" s="158" t="s">
        <v>679</v>
      </c>
      <c r="BL163" s="42">
        <v>0</v>
      </c>
      <c r="BM163" s="43" t="s">
        <v>1283</v>
      </c>
      <c r="BN163" s="43" t="s">
        <v>12</v>
      </c>
      <c r="BO163" s="43" t="s">
        <v>1285</v>
      </c>
      <c r="BP163" s="122" t="s">
        <v>1004</v>
      </c>
      <c r="BQ163" s="87">
        <v>45140</v>
      </c>
      <c r="BR163" s="87">
        <v>47664</v>
      </c>
      <c r="BS163" s="123">
        <f ca="1">+(REFERENCEMENT_FACADE[[#This Row],[AVIS LIMITE AU / VALIDITE]]&gt;=TODAY())*1</f>
        <v>1</v>
      </c>
      <c r="BT163" s="43" t="s">
        <v>9</v>
      </c>
      <c r="BU163" s="43" t="str">
        <f ca="1">IF(REFERENCEMENT_FACADE[[#This Row],[ -&gt; AT/DTA : Sur liste verte C2p (OUI/NON)
-&gt; ATex (Avis favorable / Avis défavorable)
-&gt; Autre : SO]]&lt;&gt;"",IF(AND(OR(REFERENCEMENT_FACADE[[#This Row],[ -&gt; AT/DTA : Sur liste verte C2p (OUI/NON)
-&gt; ATex (Avis favorable / Avis défavorable)
-&gt; Autre : SO]]="OUI",REFERENCEMENT_FACADE[[#This Row],[ -&gt; AT/DTA : Sur liste verte C2p (OUI/NON)
-&gt; ATex (Avis favorable / Avis défavorable)
-&gt; Autre : SO]]="FAVORABLE",REFERENCEMENT_FACADE[[#This Row],[ -&gt; AT/DTA : Sur liste verte C2p (OUI/NON)
-&gt; ATex (Avis favorable / Avis défavorable)
-&gt; Autre : SO]]="SO
(DTU)",REFERENCEMENT_FACADE[[#This Row],[ -&gt; AT/DTA : Sur liste verte C2p (OUI/NON)
-&gt; ATex (Avis favorable / Avis défavorable)
-&gt; Autre : SO]]="SO 
(RECO -RAGE)",REFERENCEMENT_FACADE[[#This Row],[ -&gt; AT/DTA : Sur liste verte C2p (OUI/NON)
-&gt; ATex (Avis favorable / Avis défavorable)
-&gt; Autre : SO]]="OUI AVEC UN SUIVI DU RETOUR D'EXPERIENCE",
REFERENCEMENT_FACADE[[#This Row],[ -&gt; AT/DTA : Sur liste verte C2p (OUI/NON)
-&gt; ATex (Avis favorable / Avis défavorable)
-&gt; Autre : SO]]="SO 
(RP)"),REFERENCEMENT_FACADE[[#This Row],[VALIDITE]]=1),"TC",IF(REFERENCEMENT_FACADE[[#This Row],[VALIDITE]]=0,"TNC"&amp;CHAR(10)&amp;"(L'évaluation technique n'est plus valide)",IF(REFERENCEMENT_FACADE[[#This Row],[TYPE DE DOCUMENT DE REFERENCE]]="Appréciation Technique de Transition","TNC"&amp;CHAR(10)&amp;"(Les Appréciations Techniques de Transition ne sont pas reconnues en technique courante)",IF(REFERENCEMENT_FACADE[[#This Row],[ -&gt; AT/DTA : Sur liste verte C2p (OUI/NON)
-&gt; ATex (Avis favorable / Avis défavorable)
-&gt; Autre : SO]]="NON (EVALUATION RECENTE)","TNC"&amp;CHAR(10)&amp;"(Non sur liste verte de la C2p à date de référencement / EVALUATION RECENTE)","TNC"&amp;CHAR(10)&amp;"(N'est pas sur liste verte de la C2p à date du référencement)")))))</f>
        <v>TC</v>
      </c>
      <c r="BV163" s="44" t="s">
        <v>1371</v>
      </c>
      <c r="BW163" s="42"/>
      <c r="BX163" s="43"/>
      <c r="BY163" s="44"/>
      <c r="BZ163" s="57"/>
      <c r="CA163" s="134" t="s">
        <v>1286</v>
      </c>
      <c r="CB163" s="134"/>
      <c r="CC163" s="48" t="str">
        <f>IF(OR(REFERENCEMENT_FACADE[[#This Row],[TYPE DE DOCUMENT DE REFERENCE]]="Document d'Application Technique (DTA)",REFERENCEMENT_FACADE[[#This Row],[TYPE DE DOCUMENT DE REFERENCE]]="Avis Technique"),CONCATENATE("https://evaluation.cstb.fr/fr/avis-technique/detail/",SUBSTITUTE(REFERENCEMENT_FACADE[[#This Row],[REF]],"/","-"),"/"),IF(REFERENCEMENT_FACADE[[#This Row],[TYPE DE DOCUMENT DE REFERENCE]]=("Appréciation Technique d'Expérimentation (ATEx cas a)"),CONCATENATE("https://evaluation.cstb.fr/fr/appreciation-technique-expertise-atex/detail/",SUBSTITUTE(REFERENCEMENT_FACADE[[#This Row],[REF]],"_","-"),"/"),CONCATENATE("https://evaluation.cstb.fr/fr/appreciation-technique-transition-att/download/att-",SUBSTITUTE(SUBSTITUTE(REFERENCEMENT_FACADE[[#This Row],[REF]],"/","-"),"_","-"),"/")))</f>
        <v>https://evaluation.cstb.fr/fr/avis-technique/detail/7-17-1703_V2/</v>
      </c>
      <c r="CD163" s="48" t="s">
        <v>1284</v>
      </c>
      <c r="CE163" s="48" t="str">
        <f>CONCATENATE(IF(REFERENCEMENT_FACADE[[#This Row],[Ancienne version]]=""," ",CONCATENATE(IF(OR(REFERENCEMENT_FACADE[[#This Row],[TYPE DE DOCUMENT DE REFERENCE]]="Avis Technique",REFERENCEMENT_FACADE[[#This Row],[TYPE DE DOCUMENT DE REFERENCE]]="ATEx"),"L'","Le "),REFERENCEMENT_FACADE[[#This Row],[TYPE DE DOCUMENT DE REFERENCE]]," n°",REFERENCEMENT_FACADE[[#This Row],[REF]]," annule et remplace ",IF(OR(REFERENCEMENT_FACADE[[#This Row],[TYPE DE DOCUMENT DE REFERENCE]]="Avis Technique",REFERENCEMENT_FACADE[[#This Row],[TYPE DE DOCUMENT DE REFERENCE]]="ATEx"),"l' ","le "),REFERENCEMENT_FACADE[[#This Row],[TYPE DE DOCUMENT DE REFERENCE]]," n° ",REFERENCEMENT_FACADE[[#This Row],[Ancienne version]])),
IF(AND(REFERENCEMENT_FACADE[[#This Row],[Ancienne version]]&lt;&gt;"",REFERENCEMENT_FACADE[[#This Row],[ -&gt; AT/DTA : Sur liste verte C2p (OUI/NON)
-&gt; ATex (Avis favorable / Avis défavorable)
-&gt; Autre : SO]]="OUI"),CHAR(10),""),
IF(REFERENCEMENT_FACADE[[#This Row],[ -&gt; AT/DTA : Sur liste verte C2p (OUI/NON)
-&gt; ATex (Avis favorable / Avis défavorable)
-&gt; Autre : SO]]="OUI","Sur liste verte de la C2p à la date du référencement",""))</f>
        <v>L'Avis Technique n°7/17-1703_V2 annule et remplace l' Avis Technique n° 7/17-1703_V1
Sur liste verte de la C2p à la date du référencement</v>
      </c>
      <c r="CF163" s="48" t="str">
        <f>IF((SUPP_VISE=LISTES!$Q$2),REFERENCEMENT_FACADE[[#This Row],[Charpente bois (NF DTU 31.1)]],
IF((SUPP_VISE=LISTES!$Q$3),REFERENCEMENT_FACADE[[#This Row],[COB (NF DTU 31.2)]],
IF((SUPP_VISE=LISTES!$Q$4),REFERENCEMENT_FACADE[[#This Row],[FOB (NF DTU 31.4)]],
IF((SUPP_VISE=LISTES!$Q$5),REFERENCEMENT_FACADE[[#This Row],[FOB (Sous AT/DTA/ATEx)]],
IF((SUPP_VISE=LISTES!$Q$6),REFERENCEMENT_FACADE[[#This Row],[FOB (NF DTU 31.4 et/ou Sous AT/DTA/Atex)]],
IF((SUPP_VISE=LISTES!$Q$7),REFERENCEMENT_FACADE[[#This Row],[CLT (Sous AT/DTA)]],"ERREUR"))))))</f>
        <v>ERREUR</v>
      </c>
      <c r="CG163" s="48" t="str">
        <f>IF((HAUT_VISEE&lt;=6),IF(OR(MID(SITUA_VISEE,1,1)="a",MID(SITUA_VISEE,1,1)="b",MID(SITUA_VISEE,1,1)="c"),REFERENCEMENT_FACADE[[#This Row],[≤ 6 m (situation a à c)]],REFERENCEMENT_FACADE[[#This Row],[≤ 6 m (situation d)]]),
IF(AND(6&lt;HAUT_VISEE,HAUT_VISEE&lt;=9),IF(OR(MID(SITUA_VISEE,1,1)="a",MID(SITUA_VISEE,1,1)="b",MID(SITUA_VISEE,1,1)="c"),REFERENCEMENT_FACADE[[#This Row],[≤ 9 m (situation a à c)]],REFERENCEMENT_FACADE[[#This Row],[≤ 9 m (situation d)]]),
IF(AND(9&lt;HAUT_VISEE,HAUT_VISEE&lt;=10),IF(OR(MID(SITUA_VISEE,1,1)="a",MID(SITUA_VISEE,1,1)="b",MID(SITUA_VISEE,1,1)="c"),REFERENCEMENT_FACADE[[#This Row],[≤ 10 m (situation a à c)]],REFERENCEMENT_FACADE[[#This Row],[≤ 10 m (situation d)]]),
IF(AND(10&lt;HAUT_VISEE,HAUT_VISEE&lt;=18),IF(OR(MID(SITUA_VISEE,1,1)="a",MID(SITUA_VISEE,1,1)="b",MID(SITUA_VISEE,1,1)="c"),REFERENCEMENT_FACADE[[#This Row],[≤ 15 m (situation a à c)]],REFERENCEMENT_FACADE[[#This Row],[≤ 15 m (situation d)]]),
IF(AND(10&lt;HAUT_VISEE,HAUT_VISEE&lt;=18),IF(OR(MID(SITUA_VISEE,1,1)="a",MID(SITUA_VISEE,1,1)="b",MID(SITUA_VISEE,1,1)="c"),REFERENCEMENT_FACADE[[#This Row],[≤ 18 m (situation a à c)]],REFERENCEMENT_FACADE[[#This Row],[≤ 18 m (situation d)]]),
IF(AND(18&lt;HAUT_VISEE,HAUT_VISEE&lt;=28),IF(OR(MID(SITUA_VISEE,1,1)="a",MID(SITUA_VISEE,1,1)="b",MID(SITUA_VISEE,1,1)="c"),REFERENCEMENT_FACADE[[#This Row],[≤ 28 m (situation a à c)]],REFERENCEMENT_FACADE[[#This Row],[≤ 28 m (situation d)]]),
IF(AND(28&lt;HAUT_VISEE,HAUT_VISEE&lt;=34),IF(OR(MID(SITUA_VISEE,1,1)="a",MID(SITUA_VISEE,1,1)="b",MID(SITUA_VISEE,1,1)="c"),REFERENCEMENT_FACADE[[#This Row],[≤ 34 m (situation a à c)]],REFERENCEMENT_FACADE[[#This Row],[≤ 34 m (situation d)]]),
IF(AND(34&lt;HAUT_VISEE,HAUT_VISEE&lt;=36),IF(OR(MID(SITUA_VISEE,1,1)="a",MID(SITUA_VISEE,1,1)="b",MID(SITUA_VISEE,1,1)="c"),REFERENCEMENT_FACADE[[#This Row],[≤ 36 m (situation a à c)]],REFERENCEMENT_FACADE[[#This Row],[≤ 36 m (situation d)]]),
IF(AND(36&lt;HAUT_VISEE,HAUT_VISEE&lt;=40),IF(OR(MID(SITUA_VISEE,1,1)="a",MID(SITUA_VISEE,1,1)="b",MID(SITUA_VISEE,1,1)="c"),REFERENCEMENT_FACADE[[#This Row],[≤ 40 m (situation a à c)]],REFERENCEMENT_FACADE[[#This Row],[≤ 40 m (situation d)]]),
IF(AND(40&lt;HAUT_VISEE,HAUT_VISEE&lt;=50),IF(OR(MID(SITUA_VISEE,1,1)="a",MID(SITUA_VISEE,1,1)="b",MID(SITUA_VISEE,1,1)="c"),REFERENCEMENT_FACADE[[#This Row],[≤ 50 m (situation a à c)]],REFERENCEMENT_FACADE[[#This Row],[≤ 50 m (situation d)]]),"ERREUR"))))))))))</f>
        <v>OUI</v>
      </c>
      <c r="CH163" s="48">
        <f>IF(MID(SITUA_VISEE,1,1)="d",
IF(MID(REFERENCEMENT_FACADE[[#This Row],[≤ 50 m (situation d)]],1,3)="OUI",50,IF(MID(REFERENCEMENT_FACADE[[#This Row],[≤ 40 m (situation d)]],1,3)="OUI",40,IF(MID(REFERENCEMENT_FACADE[[#This Row],[≤ 36 m (situation d)]],1,3)="OUI",36,IF(MID(REFERENCEMENT_FACADE[[#This Row],[≤ 34 m (situation d)]],1,3)="OUI",34,IF(MID(REFERENCEMENT_FACADE[[#This Row],[≤ 28 m (situation d)]],1,3)="OUI",28,IF(MID(REFERENCEMENT_FACADE[[#This Row],[≤ 18 m (situation d)]],1,3)="OUI",18,IF(MID(REFERENCEMENT_FACADE[[#This Row],[≤ 15 m (situation d)]],1,3)="OUI",15,IF(MID(REFERENCEMENT_FACADE[[#This Row],[≤ 10 m (situation d)]],1,3)="OUI",10,IF(MID(REFERENCEMENT_FACADE[[#This Row],[≤ 9 m (situation d)]],1,3)="OUI",9,IF(MID(REFERENCEMENT_FACADE[[#This Row],[≤ 6 m (situation d)]],1,3)="OUI",6,"")))))))))),
IF(MID(REFERENCEMENT_FACADE[[#This Row],[≤ 50 m (situation a à c)]],1,3)="OUI",50,IF(MID(REFERENCEMENT_FACADE[[#This Row],[≤ 40 m (situation a à c)]],1,3)="OUI",40,IF(MID(REFERENCEMENT_FACADE[[#This Row],[≤ 36 m (situation a à c)]],1,3)="OUI",36,IF(MID(REFERENCEMENT_FACADE[[#This Row],[≤ 34 m (situation a à c)]],1,3)="OUI",34,IF(MID(REFERENCEMENT_FACADE[[#This Row],[≤ 28 m (situation a à c)]],1,3)="OUI",28,IF(MID(REFERENCEMENT_FACADE[[#This Row],[≤ 18 m (situation a à c)]],1,3)="OUI",18,IF(MID(REFERENCEMENT_FACADE[[#This Row],[≤ 15 m (situation a à c)]],1,3)="OUI",15,IF(MID(REFERENCEMENT_FACADE[[#This Row],[≤ 10 m (situation a à c)]],1,3)="OUI",10,IF(MID(REFERENCEMENT_FACADE[[#This Row],[≤ 9 m (situation a à c)]],1,3)="OUI",9,IF(MID(REFERENCEMENT_FACADE[[#This Row],[≤ 6 m (situation a à c)]],1,3)="OUI",6,"")))))))))))</f>
        <v>9</v>
      </c>
      <c r="CI163" s="48" t="str">
        <f>IF(RECH_CATEGORIE=TRUE,IF((CATEG_VISEE=LISTES!$O$2),REFERENCEMENT_FACADE[[#This Row],[I]],
IF((CATEG_VISEE=LISTES!$O$3),REFERENCEMENT_FACADE[[#This Row],[II]],
IF((CATEG_VISEE=LISTES!$O$4),REFERENCEMENT_FACADE[[#This Row],[III]],
IF((CATEG_VISEE=LISTES!$O$5),REFERENCEMENT_FACADE[[#This Row],[IV]],"ERREUR")))),
REFERENCEMENT_FACADE[[#This Row],[I]]&amp;CHAR(10)&amp;REFERENCEMENT_FACADE[[#This Row],[II]]&amp;CHAR(10)&amp;REFERENCEMENT_FACADE[[#This Row],[III]]&amp;CHAR(10)&amp;REFERENCEMENT_FACADE[[#This Row],[IV]])</f>
        <v>4
4**
4**
4**</v>
      </c>
      <c r="CJ163" s="48" t="str">
        <f>IF(RECH_CATEGORIE=TRUE,IF(OR(REFERENCEMENT_FACADE[[#This Row],[I]]="NC",REFERENCEMENT_FACADE[[#This Row],[II]]="NC",REFERENCEMENT_FACADE[[#This Row],[III]]="NC",REFERENCEMENT_FACADE[[#This Row],[IV]]="NC"),"ERREUR",IF(MID(ZONE_SIS_VISEE,1,1)&lt;=MID(REFERENCEMENT_FACADE[[#This Row],[IV]],1,1),REFERENCEMENT_FACADE[[#Headers],[IV]],IF(MID(ZONE_SIS_VISEE,1,1)&lt;=MID(REFERENCEMENT_FACADE[[#This Row],[III]],1,1),REFERENCEMENT_FACADE[[#Headers],[III]],IF(MID(ZONE_SIS_VISEE,1,1)&lt;=MID(REFERENCEMENT_FACADE[[#This Row],[II]],1,1),REFERENCEMENT_FACADE[[#Headers],[II]],IF(MID(ZONE_SIS_VISEE,1,1)&lt;=MID(REFERENCEMENT_FACADE[[#This Row],[I]],1,1),REFERENCEMENT_FACADE[[#Headers],[I]],""))))),
REFERENCEMENT_FACADE[[#Headers],[I]]&amp;CHAR(10)&amp;REFERENCEMENT_FACADE[[#Headers],[II]]&amp;CHAR(10)&amp;REFERENCEMENT_FACADE[[#Headers],[III]]&amp;CHAR(10)&amp;REFERENCEMENT_FACADE[[#Headers],[IV]])</f>
        <v>I
II
III
IV</v>
      </c>
      <c r="CK163" s="48" t="str">
        <f>CONCATENATE(IF(MID(REFERENCEMENT_FACADE[[#This Row],[Charpente bois (NF DTU 31.1)]],1,3)="oui",LISTES!$Q$2,""),IF(AND(MID(REFERENCEMENT_FACADE[[#This Row],[COB (NF DTU 31.2)]],1,3)="oui",MID(REFERENCEMENT_FACADE[[#This Row],[Charpente bois (NF DTU 31.1)]],1,3)="oui")," / ",""),IF(MID(REFERENCEMENT_FACADE[[#This Row],[COB (NF DTU 31.2)]],1,3)="oui",LISTES!$Q$3,""),IF(OR(AND(MID(REFERENCEMENT_FACADE[[#This Row],[COB (NF DTU 31.2)]],1,3)="oui",MID(REFERENCEMENT_FACADE[[#This Row],[FOB (NF DTU 31.4)]],1,3)="oui"),AND(MID(REFERENCEMENT_FACADE[[#This Row],[COB (NF DTU 31.2)]],1,3)="oui",MID(REFERENCEMENT_FACADE[[#This Row],[CLT (Sous AT/DTA)]],1,3)="oui"))," / ",""),IF(MID(REFERENCEMENT_FACADE[[#This Row],[FOB (NF DTU 31.4)]],1,3)="oui",LISTES!$Q$4,""),IF(AND(MID(REFERENCEMENT_FACADE[[#This Row],[CLT (Sous AT/DTA)]],1,3)="oui",MID(REFERENCEMENT_FACADE[[#This Row],[FOB (NF DTU 31.4)]],1,3)="oui")," / ",""),IF(MID(REFERENCEMENT_FACADE[[#This Row],[CLT (Sous AT/DTA)]],1,3)="oui",LISTES!$Q$7,IF(MID(REFERENCEMENT_FACADE[[#This Row],[FOB (Sous AT/DTA/ATEx)]],1,3)="oui",LISTES!$Q$5,"")))</f>
        <v>COB (NF DTU 31.2) / CLT (Sous AT/DTA)</v>
      </c>
      <c r="CL163" s="48" t="str">
        <f>IF(AND(RECH_HAUTEUR=TRUE,HAUT_VISEE&lt;&gt;"",SITUA_VISEE&lt;&gt;""),IF(MID(SITUA_VISEE,1,1)="d",
IF(MID(REFERENCEMENT_FACADE[[#This Row],[≤ 50 m (situation d)]],1,3)="OUI","≤ 50 m",IF(MID(REFERENCEMENT_FACADE[[#This Row],[≤ 40 m (situation d)]],1,3)="OUI","≤ 40 m",IF(MID(REFERENCEMENT_FACADE[[#This Row],[≤ 36 m (situation d)]],1,3)="OUI","≤ 36 m",IF(MID(REFERENCEMENT_FACADE[[#This Row],[≤ 34 m (situation d)]],1,3)="OUI","≤ 34 m",IF(MID(REFERENCEMENT_FACADE[[#This Row],[≤ 28 m (situation d)]],1,3)="OUI","≤ 28 m",IF(MID(REFERENCEMENT_FACADE[[#This Row],[≤ 18 m (situation d)]],1,3)="OUI","≤ 18 m",IF(MID(REFERENCEMENT_FACADE[[#This Row],[≤ 15 m (situation d)]],1,3)="OUI","≤ 15 m",IF(MID(REFERENCEMENT_FACADE[[#This Row],[≤ 10 m (situation d)]],1,3)="OUI","≤ 10 m",IF(MID(REFERENCEMENT_FACADE[[#This Row],[≤ 9 m (situation d)]],1,3)="OUI","≤ 9 m",IF(MID(REFERENCEMENT_FACADE[[#This Row],[≤ 6 m (situation d)]],1,3)="OUI","≤ 6 m","")))))))))),
IF(MID(REFERENCEMENT_FACADE[[#This Row],[≤ 50 m (situation a à c)]],1,3)="OUI","≤ 50 m",IF(MID(REFERENCEMENT_FACADE[[#This Row],[≤ 40 m (situation a à c)]],1,3)="OUI","≤ 40 m",IF(MID(REFERENCEMENT_FACADE[[#This Row],[≤ 36 m (situation a à c)]],1,3)="OUI","≤ 36 m",IF(MID(REFERENCEMENT_FACADE[[#This Row],[≤ 34 m (situation a à c)]],1,3)="OUI","≤ 34 m",IF(MID(REFERENCEMENT_FACADE[[#This Row],[≤ 28 m (situation a à c)]],1,3)="OUI","≤ 28 m",IF(MID(REFERENCEMENT_FACADE[[#This Row],[≤ 18 m (situation a à c)]],1,3)="OUI","≤ 18 m",IF(MID(REFERENCEMENT_FACADE[[#This Row],[≤ 15 m (situation a à c)]],1,3)="OUI","≤ 15 m",IF(MID(REFERENCEMENT_FACADE[[#This Row],[≤ 10 m (situation a à c)]],1,3)="OUI","≤ 10 m",IF(MID(REFERENCEMENT_FACADE[[#This Row],[≤ 9 m (situation a à c)]],1,3)="OUI","≤ 9 m",IF(MID(REFERENCEMENT_FACADE[[#This Row],[≤ 6 m (situation a à c)]],1,3)="OUI","≤ 6 m",""))))))))))),
CONCATENATE(IF(MID(REFERENCEMENT_FACADE[[#This Row],[≤ 50 m (situation a à c)]],1,3)="OUI","(Situation a à c) h≤ 50 m"&amp;CHAR(10),IF(MID(REFERENCEMENT_FACADE[[#This Row],[≤ 40 m (situation a à c)]],1,3)="OUI","(Situation a à c) h≤ 40 m"&amp;CHAR(10),IF(MID(REFERENCEMENT_FACADE[[#This Row],[≤ 36 m (situation a à c)]],1,3)="OUI","(Situation a à c) h≤ 36 m"&amp;CHAR(10),IF(MID(REFERENCEMENT_FACADE[[#This Row],[≤ 34 m (situation a à c)]],1,3)="OUI","(Situation a à c) h≤ 34 m"&amp;CHAR(10),IF(MID(REFERENCEMENT_FACADE[[#This Row],[≤ 28 m (situation a à c)]],1,3)="OUI","(Situation a à c) h≤ 28 m"&amp;CHAR(10),IF(MID(REFERENCEMENT_FACADE[[#This Row],[≤ 18 m (situation a à c)]],1,3)="OUI","(Situation a à c) h≤ 18 m"&amp;CHAR(10),IF(MID(REFERENCEMENT_FACADE[[#This Row],[≤ 15 m (situation a à c)]],1,3)="OUI","(Situation a à c) h≤ 15 m"&amp;CHAR(10),IF(MID(REFERENCEMENT_FACADE[[#This Row],[≤ 10 m (situation a à c)]],1,3)="OUI","(Situation a à c) h≤ 10 m"&amp;CHAR(10),IF(MID(REFERENCEMENT_FACADE[[#This Row],[≤ 9 m (situation a à c)]],1,3)="OUI","(Situation a à c) h≤ 9 m"&amp;CHAR(10),IF(MID(REFERENCEMENT_FACADE[[#This Row],[≤ 6 m (situation a à c)]],1,3)="OUI","(Situation a à c) h≤ 6 m"&amp;CHAR(10),"")))))))))),IF(MID(REFERENCEMENT_FACADE[[#This Row],[≤ 50 m (situation d)]],1,3)="OUI","(Situation d) h≤ 50 m",IF(MID(REFERENCEMENT_FACADE[[#This Row],[≤ 40 m (situation d)]],1,3)="OUI","(Situation d) h≤ 40 m",IF(MID(REFERENCEMENT_FACADE[[#This Row],[≤ 36 m (situation d)]],1,3)="OUI","(Situation d) h≤ 36 m",IF(MID(REFERENCEMENT_FACADE[[#This Row],[≤ 34 m (situation d)]],1,3)="OUI","(Situation d) h≤ 34 m",IF(MID(REFERENCEMENT_FACADE[[#This Row],[≤ 28 m (situation d)]],1,3)="OUI","(Situation d) h≤ 28 m",IF(MID(REFERENCEMENT_FACADE[[#This Row],[≤ 18 m (situation d)]],1,3)="OUI","(Situation d) h≤ 18 m",IF(MID(REFERENCEMENT_FACADE[[#This Row],[≤ 15 m (situation d)]],1,3)="OUI","(Situation d) h≤ 15 m",IF(MID(REFERENCEMENT_FACADE[[#This Row],[≤ 10 m (situation d)]],1,3)="OUI","(Situation d) h≤ 10 m",IF(MID(REFERENCEMENT_FACADE[[#This Row],[≤ 9 m (situation d)]],1,3)="OUI","(Situation d) h≤ 9 m",IF(MID(REFERENCEMENT_FACADE[[#This Row],[≤ 6 m (situation d)]],1,3)="OUI","(Situation d) h≤ 6 m",""))))))))))))</f>
        <v>(Situation a à c) h≤ 9 m
(Situation d) h≤ 6 m</v>
      </c>
      <c r="CM163" s="48" t="str">
        <f>IF(OR(RECH_HAUTEUR=FALSE,HAUT_VISEE="",SITUA_VISEE=""),REFERENCEMENT_FACADE[[#This Row],[Cas où rien n''est sélectionné en hauteur]],
IF((HAUT_VISEE&lt;=6),IF(OR(MID(SITUA_VISEE,1,1)="a",MID(SITUA_VISEE,1,1)="b",MID(SITUA_VISEE,1,1)="c"),REFERENCEMENT_FACADE[[#This Row],[≤ 6 m (a à c)]],REFERENCEMENT_FACADE[[#This Row],[≤ 6 m (d)]]),
IF(AND(6&lt;HAUT_VISEE,HAUT_VISEE&lt;=9),IF(OR(MID(SITUA_VISEE,1,1)="a",MID(SITUA_VISEE,1,1)="b",MID(SITUA_VISEE,1,1)="c"),REFERENCEMENT_FACADE[[#This Row],[≤ 9 m (a à c)]],REFERENCEMENT_FACADE[[#This Row],[≤ 9 m (d)]]),
IF(AND(9&lt;HAUT_VISEE,HAUT_VISEE&lt;=10),IF(OR(MID(SITUA_VISEE,1,1)="a",MID(SITUA_VISEE,1,1)="b",MID(SITUA_VISEE,1,1)="c"),REFERENCEMENT_FACADE[[#This Row],[≤ 10 m (a à c)]],REFERENCEMENT_FACADE[[#This Row],[≤ 10 m (d)]]),
IF(AND(10&lt;HAUT_VISEE,HAUT_VISEE&lt;=18),IF(OR(MID(SITUA_VISEE,1,1)="a",MID(SITUA_VISEE,1,1)="b",MID(SITUA_VISEE,1,1)="c"),REFERENCEMENT_FACADE[[#This Row],[≤ 18 m (a à c)]],REFERENCEMENT_FACADE[[#This Row],[≤ 18 m (d)]]),
IF(AND(18&lt;HAUT_VISEE,HAUT_VISEE&lt;=28),IF(OR(MID(SITUA_VISEE,1,1)="a",MID(SITUA_VISEE,1,1)="b",MID(SITUA_VISEE,1,1)="c"),REFERENCEMENT_FACADE[[#This Row],[≤ 28 m (a à c)]],REFERENCEMENT_FACADE[[#This Row],[≤ 28 m (d)]]),
IF(AND(28&lt;HAUT_VISEE,HAUT_VISEE&lt;=34),IF(OR(MID(SITUA_VISEE,1,1)="a",MID(SITUA_VISEE,1,1)="b",MID(SITUA_VISEE,1,1)="c"),REFERENCEMENT_FACADE[[#This Row],[≤ 34 m (a à c)]],REFERENCEMENT_FACADE[[#This Row],[≤ 34 m (d)]]),
IF(AND(34&lt;HAUT_VISEE,HAUT_VISEE&lt;=36),IF(OR(MID(SITUA_VISEE,1,1)="a",MID(SITUA_VISEE,1,1)="b",MID(SITUA_VISEE,1,1)="c"),REFERENCEMENT_FACADE[[#This Row],[≤ 36 m (a à c)]],REFERENCEMENT_FACADE[[#This Row],[≤ 36 m (d)]]),
IF(AND(36&lt;HAUT_VISEE,HAUT_VISEE&lt;=40),IF(OR(MID(SITUA_VISEE,1,1)="a",MID(SITUA_VISEE,1,1)="b",MID(SITUA_VISEE,1,1)="c"),REFERENCEMENT_FACADE[[#This Row],[≤ 40 m (a à c)]],REFERENCEMENT_FACADE[[#This Row],[≤ 40 m (d)]]),
IF(AND(40&lt;HAUT_VISEE,HAUT_VISEE&lt;=50),IF(OR(MID(SITUA_VISEE,1,1)="a",MID(SITUA_VISEE,1,1)="b",MID(SITUA_VISEE,1,1)="c"),REFERENCEMENT_FACADE[[#This Row],[≤ 50 m (a à c)]],REFERENCEMENT_FACADE[[#This Row],[≤ 50 m (d)]])))))))))))</f>
        <v>Nb : Le critère de recherche par hauteur n'étant pas coché ou les données (hauteur ou situation) n'étant pas saisies, l'utilisateur est alerté qu'il peut exister des limites de hauteurs et des dispositions particulières données dans le référentiel technique du procédé qui ne sont pas affichées. 
Le logiciel peut les faire apparaitre, pour ce faire : 
 - la case de recherche en fonction de la hauteur doit être cochée ;
 - les données de hauteur ET de situation du bâtiment doivent être saisies.</v>
      </c>
      <c r="CN163" s="117">
        <f ca="1">REFERENCEMENT_FACADE[[#This Row],[VALIDITE]]</f>
        <v>1</v>
      </c>
      <c r="CO163" s="48">
        <f>IF(RECH_SUPPORT=TRUE,IF(MID(REFERENCEMENT_FACADE[[#This Row],[Colonne support visé]],1,3)="OUI",1,IF(OR(MID(REFERENCEMENT_FACADE[[#This Row],[Colonne support visé]],1,3)="non",MID(REFERENCEMENT_FACADE[[#This Row],[Colonne support visé]],1,2)="SO"),0,0)),1)</f>
        <v>1</v>
      </c>
      <c r="CP163" s="48">
        <f>IF(RECH_HAUTEUR=FALSE,1,IF(AND(MID(REFERENCEMENT_FACADE[[#This Row],[Colonne situation visé]],1,3)="oui",HAUT_VISEE&lt;=REFERENCEMENT_FACADE[[#This Row],[LIMITATION DE HAUTEUR DE FACADE]],HAUT_VISEE&lt;&gt;"",SITUA_VISEE&lt;&gt;""),1,IF(MID(REFERENCEMENT_FACADE[[#This Row],[Colonne situation visé]],1,3)="non",0,"ERREUR")))</f>
        <v>1</v>
      </c>
      <c r="CQ163" s="48">
        <f>IF(RECH_CATEGORIE=FALSE,1,IF(REFERENCEMENT_FACADE[[#This Row],[Colonne catégorie visée]]="ERREUR",0,IF(AND(RECH_CATEGORIE=TRUE,MATCH(VALUE(LEFT(REFERENCEMENT_FACADE[[#This Row],[Colonne zone visée]],1)),LISTE_ZONE_SISMIQUE,0)&gt;=MATCH(ZONE_SIS_VISEE,LISTE_ZONE_SISMIQUE,0),MATCH(REFERENCEMENT_FACADE[[#This Row],[Colonne catégorie visée]],LISTE_CATEGORIE_BATIMENT,0)&gt;=MATCH(CATEG_VISEE,LISTE_CATEGORIE_BATIMENT,0)),1,0)))</f>
        <v>1</v>
      </c>
      <c r="CR163" s="48">
        <f ca="1">IF(REFERENCEMENT_FACADE[[#This Row],[Eligibilité procédé]]&lt;&gt;0,COUNTIF(REFERENCEMENT_FACADE[Eligibilité procédé],"&lt;="&amp;REFERENCEMENT_FACADE[[#This Row],[Eligibilité procédé]])-COUNTIF(REFERENCEMENT_FACADE[Eligibilité procédé],"=0"),ROWS(REFERENCEMENT_FACADE[Ordre]))</f>
        <v>139</v>
      </c>
      <c r="CS163" s="48">
        <f ca="1">IF(COUNTIF((REFERENCEMENT_FACADE[[#This Row],[Validité]:[zone de simicité]]),"&lt;&gt;"&amp;"")=SUM(REFERENCEMENT_FACADE[[#This Row],[Validité]:[zone de simicité]]),ROW(REFERENCEMENT_FACADE[[#This Row],[zone de simicité]]),"")</f>
        <v>163</v>
      </c>
      <c r="CT163" s="226" t="str">
        <f>CONCATENATE(REFERENCEMENT_FACADE[[#This Row],[TYPE DE DOCUMENT DE REFERENCE]]," ",REFERENCEMENT_FACADE[[#This Row],[REF]]," du procédé ",REFERENCEMENT_FACADE[[#This Row],[NOM COMMERCIAL DU PROCEDE]]," : vise la pose sur : ",IF(MID(REFERENCEMENT_FACADE[[#This Row],[COB (NF DTU 31.2)]],1,3)="OUI","COB (NF DTU 31.2) ; ",""),IF(MID(REFERENCEMENT_FACADE[[#This Row],[CLT (Sous AT/DTA)]],1,3)="OUI","CLT (Sous AT/DTA)) ; ",""),IF(MID(REFERENCEMENT_FACADE[[#This Row],[FOB (NF DTU 31.4)]],1,3)="OUI","FOB (NF DTU 31.4) ; ",""),IF(MID(REFERENCEMENT_FACADE[[#This Row],[FOB (Sous AT/DTA/ATEx)]],1,3)="OUI","FOB (Sous AT/DTA/ATEx) ; ",""),"pour une hauteur max de ",REFERENCEMENT_FACADE[[#This Row],[LIMITATION DE HAUTEUR DE FACADE]],"m")</f>
        <v>Avis Technique 7/17-1703_V2 du procédé PRB THERMOLOOK GF/GM MOB : vise la pose sur : COB (NF DTU 31.2) ; CLT (Sous AT/DTA)) ; pour une hauteur max de 9m</v>
      </c>
    </row>
    <row r="164" spans="1:98" s="5" customFormat="1" ht="216" x14ac:dyDescent="0.3">
      <c r="A164" s="149">
        <v>44631</v>
      </c>
      <c r="B164" s="43" t="s">
        <v>114</v>
      </c>
      <c r="C164" s="125" t="s">
        <v>1572</v>
      </c>
      <c r="D164" s="43" t="s">
        <v>112</v>
      </c>
      <c r="E164" s="43" t="s">
        <v>112</v>
      </c>
      <c r="F164" s="43" t="s">
        <v>966</v>
      </c>
      <c r="G164" s="139" t="s">
        <v>967</v>
      </c>
      <c r="H164" s="42" t="s">
        <v>27</v>
      </c>
      <c r="I164" s="43" t="s">
        <v>9</v>
      </c>
      <c r="J164" s="68" t="s">
        <v>10</v>
      </c>
      <c r="K164" s="39" t="s">
        <v>10</v>
      </c>
      <c r="L164" s="68" t="str">
        <f>IF(REFERENCEMENT_FACADE[[#This Row],[Charpente bois (NF DTU 31.1)]]="OUI","SO",IF(OR(REFERENCEMENT_FACADE[[#This Row],[FOB (Sous AT/DTA/ATEx)]]="OUI",REFERENCEMENT_FACADE[[#This Row],[FOB (NF DTU 31.4)]]="OUI"),"OUI","SO"))</f>
        <v>SO</v>
      </c>
      <c r="M164" s="44" t="s">
        <v>158</v>
      </c>
      <c r="N164" s="42" t="s">
        <v>9</v>
      </c>
      <c r="O164" s="43" t="s">
        <v>9</v>
      </c>
      <c r="P164" s="43" t="s">
        <v>10</v>
      </c>
      <c r="Q164" s="43" t="s">
        <v>10</v>
      </c>
      <c r="R164" s="43" t="s">
        <v>10</v>
      </c>
      <c r="S164" s="43" t="s">
        <v>10</v>
      </c>
      <c r="T164" s="43" t="s">
        <v>10</v>
      </c>
      <c r="U164" s="43" t="s">
        <v>10</v>
      </c>
      <c r="V164" s="43" t="s">
        <v>10</v>
      </c>
      <c r="W164" s="44" t="s">
        <v>10</v>
      </c>
      <c r="X164" s="45" t="s">
        <v>9</v>
      </c>
      <c r="Y164" s="43" t="s">
        <v>10</v>
      </c>
      <c r="Z164" s="43" t="s">
        <v>10</v>
      </c>
      <c r="AA164" s="43" t="s">
        <v>10</v>
      </c>
      <c r="AB164" s="43" t="s">
        <v>10</v>
      </c>
      <c r="AC164" s="43" t="s">
        <v>10</v>
      </c>
      <c r="AD164" s="43" t="s">
        <v>10</v>
      </c>
      <c r="AE164" s="43" t="s">
        <v>10</v>
      </c>
      <c r="AF164" s="43" t="s">
        <v>10</v>
      </c>
      <c r="AG164" s="44" t="s">
        <v>10</v>
      </c>
      <c r="AH164" s="163"/>
      <c r="AI164" s="164"/>
      <c r="AJ164" s="120" t="s">
        <v>1726</v>
      </c>
      <c r="AK164" s="120" t="s">
        <v>1726</v>
      </c>
      <c r="AL164" s="83"/>
      <c r="AM164" s="83"/>
      <c r="AN164" s="83"/>
      <c r="AO164" s="83"/>
      <c r="AP164" s="83"/>
      <c r="AQ164" s="83"/>
      <c r="AR164" s="83"/>
      <c r="AS164" s="83"/>
      <c r="AT164" s="120" t="s">
        <v>1726</v>
      </c>
      <c r="AU164" s="83"/>
      <c r="AV164" s="83"/>
      <c r="AW164" s="83"/>
      <c r="AX164" s="83"/>
      <c r="AY164" s="83"/>
      <c r="AZ164" s="83"/>
      <c r="BA164" s="83"/>
      <c r="BB164" s="83"/>
      <c r="BC164" s="83"/>
      <c r="BD164" s="84" t="s">
        <v>1408</v>
      </c>
      <c r="BE164" s="42">
        <v>4</v>
      </c>
      <c r="BF164" s="43">
        <v>4</v>
      </c>
      <c r="BG164" s="43">
        <v>4</v>
      </c>
      <c r="BH164" s="43">
        <v>4</v>
      </c>
      <c r="BI164" s="112"/>
      <c r="BJ164" s="40" t="s">
        <v>1394</v>
      </c>
      <c r="BK164" s="160" t="s">
        <v>932</v>
      </c>
      <c r="BL164" s="42">
        <v>0</v>
      </c>
      <c r="BM164" s="51" t="s">
        <v>1008</v>
      </c>
      <c r="BN164" s="43" t="s">
        <v>12</v>
      </c>
      <c r="BO164" s="43" t="s">
        <v>1009</v>
      </c>
      <c r="BP164" s="150" t="s">
        <v>1004</v>
      </c>
      <c r="BQ164" s="128">
        <v>44543</v>
      </c>
      <c r="BR164" s="128">
        <v>47057</v>
      </c>
      <c r="BS164" s="123">
        <f ca="1">+(REFERENCEMENT_FACADE[[#This Row],[AVIS LIMITE AU / VALIDITE]]&gt;=TODAY())*1</f>
        <v>1</v>
      </c>
      <c r="BT164" s="51" t="s">
        <v>9</v>
      </c>
      <c r="BU164" s="43" t="str">
        <f ca="1">IF(REFERENCEMENT_FACADE[[#This Row],[ -&gt; AT/DTA : Sur liste verte C2p (OUI/NON)
-&gt; ATex (Avis favorable / Avis défavorable)
-&gt; Autre : SO]]&lt;&gt;"",IF(AND(OR(REFERENCEMENT_FACADE[[#This Row],[ -&gt; AT/DTA : Sur liste verte C2p (OUI/NON)
-&gt; ATex (Avis favorable / Avis défavorable)
-&gt; Autre : SO]]="OUI",REFERENCEMENT_FACADE[[#This Row],[ -&gt; AT/DTA : Sur liste verte C2p (OUI/NON)
-&gt; ATex (Avis favorable / Avis défavorable)
-&gt; Autre : SO]]="FAVORABLE",REFERENCEMENT_FACADE[[#This Row],[ -&gt; AT/DTA : Sur liste verte C2p (OUI/NON)
-&gt; ATex (Avis favorable / Avis défavorable)
-&gt; Autre : SO]]="SO
(DTU)",REFERENCEMENT_FACADE[[#This Row],[ -&gt; AT/DTA : Sur liste verte C2p (OUI/NON)
-&gt; ATex (Avis favorable / Avis défavorable)
-&gt; Autre : SO]]="SO 
(RECO -RAGE)",REFERENCEMENT_FACADE[[#This Row],[ -&gt; AT/DTA : Sur liste verte C2p (OUI/NON)
-&gt; ATex (Avis favorable / Avis défavorable)
-&gt; Autre : SO]]="OUI AVEC UN SUIVI DU RETOUR D'EXPERIENCE",
REFERENCEMENT_FACADE[[#This Row],[ -&gt; AT/DTA : Sur liste verte C2p (OUI/NON)
-&gt; ATex (Avis favorable / Avis défavorable)
-&gt; Autre : SO]]="SO 
(RP)"),REFERENCEMENT_FACADE[[#This Row],[VALIDITE]]=1),"TC",IF(REFERENCEMENT_FACADE[[#This Row],[VALIDITE]]=0,"TNC"&amp;CHAR(10)&amp;"(L'évaluation technique n'est plus valide)",IF(REFERENCEMENT_FACADE[[#This Row],[TYPE DE DOCUMENT DE REFERENCE]]="Appréciation Technique de Transition","TNC"&amp;CHAR(10)&amp;"(Les Appréciations Techniques de Transition ne sont pas reconnues en technique courante)",IF(REFERENCEMENT_FACADE[[#This Row],[ -&gt; AT/DTA : Sur liste verte C2p (OUI/NON)
-&gt; ATex (Avis favorable / Avis défavorable)
-&gt; Autre : SO]]="NON (EVALUATION RECENTE)","TNC"&amp;CHAR(10)&amp;"(Non sur liste verte de la C2p à date de référencement / EVALUATION RECENTE)","TNC"&amp;CHAR(10)&amp;"(N'est pas sur liste verte de la C2p à date du référencement)")))))</f>
        <v>TC</v>
      </c>
      <c r="BV164" s="44" t="s">
        <v>1087</v>
      </c>
      <c r="BW164" s="42"/>
      <c r="BX164" s="51"/>
      <c r="BY164" s="139"/>
      <c r="BZ164" s="57"/>
      <c r="CA164" s="134" t="s">
        <v>1051</v>
      </c>
      <c r="CB164" s="134"/>
      <c r="CC164" s="48" t="str">
        <f>IF(OR(REFERENCEMENT_FACADE[[#This Row],[TYPE DE DOCUMENT DE REFERENCE]]="Document Technique d'Application (DTA)",REFERENCEMENT_FACADE[[#This Row],[TYPE DE DOCUMENT DE REFERENCE]]="Avis Technique"),CONCATENATE("https://evaluation.cstb.fr/fr/avis-technique/detail/",SUBSTITUTE(REFERENCEMENT_FACADE[[#This Row],[REF]],"/","-"),"/"),IF(REFERENCEMENT_FACADE[[#This Row],[TYPE DE DOCUMENT DE REFERENCE]]=("Appréciation Technique d'Expérimentation (ATEx cas a)"),CONCATENATE("https://evaluation.cstb.fr/fr/appreciation-technique-expertise-atex/detail/",SUBSTITUTE(REFERENCEMENT_FACADE[[#This Row],[REF]],"_","-"),"/"),CONCATENATE("https://evaluation.cstb.fr/fr/appreciation-technique-transition-att/download/att-",SUBSTITUTE(SUBSTITUTE(REFERENCEMENT_FACADE[[#This Row],[REF]],"/","-"),"_","-"),"/")))</f>
        <v>https://evaluation.cstb.fr/fr/avis-technique/detail/7-16-1651_V1/</v>
      </c>
      <c r="CD164" s="48" t="s">
        <v>1070</v>
      </c>
      <c r="CE164" s="48" t="str">
        <f>CONCATENATE(IF(REFERENCEMENT_FACADE[[#This Row],[Ancienne version]]=""," ",CONCATENATE(IF(OR(REFERENCEMENT_FACADE[[#This Row],[TYPE DE DOCUMENT DE REFERENCE]]="Avis Technique",REFERENCEMENT_FACADE[[#This Row],[TYPE DE DOCUMENT DE REFERENCE]]="ATEx"),"L'","Le "),REFERENCEMENT_FACADE[[#This Row],[TYPE DE DOCUMENT DE REFERENCE]]," n°",REFERENCEMENT_FACADE[[#This Row],[REF]]," annule et remplace ",IF(OR(REFERENCEMENT_FACADE[[#This Row],[TYPE DE DOCUMENT DE REFERENCE]]="Avis Technique",REFERENCEMENT_FACADE[[#This Row],[TYPE DE DOCUMENT DE REFERENCE]]="ATEx"),"l' ","le "),REFERENCEMENT_FACADE[[#This Row],[TYPE DE DOCUMENT DE REFERENCE]]," n° ",REFERENCEMENT_FACADE[[#This Row],[Ancienne version]])),
IF(AND(REFERENCEMENT_FACADE[[#This Row],[Ancienne version]]&lt;&gt;"",REFERENCEMENT_FACADE[[#This Row],[ -&gt; AT/DTA : Sur liste verte C2p (OUI/NON)
-&gt; ATex (Avis favorable / Avis défavorable)
-&gt; Autre : SO]]="OUI"),CHAR(10),""),
IF(REFERENCEMENT_FACADE[[#This Row],[ -&gt; AT/DTA : Sur liste verte C2p (OUI/NON)
-&gt; ATex (Avis favorable / Avis défavorable)
-&gt; Autre : SO]]="OUI","Sur liste verte de la C2p à la date du référencement",""))</f>
        <v>L'Avis Technique n°7/16-1651_V1 annule et remplace l' Avis Technique n° 7/16-1651
Sur liste verte de la C2p à la date du référencement</v>
      </c>
      <c r="CF164" s="48" t="str">
        <f>IF((SUPP_VISE=LISTES!$Q$2),REFERENCEMENT_FACADE[[#This Row],[Charpente bois (NF DTU 31.1)]],
IF((SUPP_VISE=LISTES!$Q$3),REFERENCEMENT_FACADE[[#This Row],[COB (NF DTU 31.2)]],
IF((SUPP_VISE=LISTES!$Q$4),REFERENCEMENT_FACADE[[#This Row],[FOB (NF DTU 31.4)]],
IF((SUPP_VISE=LISTES!$Q$5),REFERENCEMENT_FACADE[[#This Row],[FOB (Sous AT/DTA/ATEx)]],
IF((SUPP_VISE=LISTES!$Q$6),REFERENCEMENT_FACADE[[#This Row],[FOB (NF DTU 31.4 et/ou Sous AT/DTA/Atex)]],
IF((SUPP_VISE=LISTES!$Q$7),REFERENCEMENT_FACADE[[#This Row],[CLT (Sous AT/DTA)]],"ERREUR"))))))</f>
        <v>ERREUR</v>
      </c>
      <c r="CG164" s="48" t="str">
        <f>IF((HAUT_VISEE&lt;=6),IF(OR(MID(SITUA_VISEE,1,1)="a",MID(SITUA_VISEE,1,1)="b",MID(SITUA_VISEE,1,1)="c"),REFERENCEMENT_FACADE[[#This Row],[≤ 6 m (situation a à c)]],REFERENCEMENT_FACADE[[#This Row],[≤ 6 m (situation d)]]),
IF(AND(6&lt;HAUT_VISEE,HAUT_VISEE&lt;=9),IF(OR(MID(SITUA_VISEE,1,1)="a",MID(SITUA_VISEE,1,1)="b",MID(SITUA_VISEE,1,1)="c"),REFERENCEMENT_FACADE[[#This Row],[≤ 9 m (situation a à c)]],REFERENCEMENT_FACADE[[#This Row],[≤ 9 m (situation d)]]),
IF(AND(9&lt;HAUT_VISEE,HAUT_VISEE&lt;=10),IF(OR(MID(SITUA_VISEE,1,1)="a",MID(SITUA_VISEE,1,1)="b",MID(SITUA_VISEE,1,1)="c"),REFERENCEMENT_FACADE[[#This Row],[≤ 10 m (situation a à c)]],REFERENCEMENT_FACADE[[#This Row],[≤ 10 m (situation d)]]),
IF(AND(10&lt;HAUT_VISEE,HAUT_VISEE&lt;=18),IF(OR(MID(SITUA_VISEE,1,1)="a",MID(SITUA_VISEE,1,1)="b",MID(SITUA_VISEE,1,1)="c"),REFERENCEMENT_FACADE[[#This Row],[≤ 15 m (situation a à c)]],REFERENCEMENT_FACADE[[#This Row],[≤ 15 m (situation d)]]),
IF(AND(10&lt;HAUT_VISEE,HAUT_VISEE&lt;=18),IF(OR(MID(SITUA_VISEE,1,1)="a",MID(SITUA_VISEE,1,1)="b",MID(SITUA_VISEE,1,1)="c"),REFERENCEMENT_FACADE[[#This Row],[≤ 18 m (situation a à c)]],REFERENCEMENT_FACADE[[#This Row],[≤ 18 m (situation d)]]),
IF(AND(18&lt;HAUT_VISEE,HAUT_VISEE&lt;=28),IF(OR(MID(SITUA_VISEE,1,1)="a",MID(SITUA_VISEE,1,1)="b",MID(SITUA_VISEE,1,1)="c"),REFERENCEMENT_FACADE[[#This Row],[≤ 28 m (situation a à c)]],REFERENCEMENT_FACADE[[#This Row],[≤ 28 m (situation d)]]),
IF(AND(28&lt;HAUT_VISEE,HAUT_VISEE&lt;=34),IF(OR(MID(SITUA_VISEE,1,1)="a",MID(SITUA_VISEE,1,1)="b",MID(SITUA_VISEE,1,1)="c"),REFERENCEMENT_FACADE[[#This Row],[≤ 34 m (situation a à c)]],REFERENCEMENT_FACADE[[#This Row],[≤ 34 m (situation d)]]),
IF(AND(34&lt;HAUT_VISEE,HAUT_VISEE&lt;=36),IF(OR(MID(SITUA_VISEE,1,1)="a",MID(SITUA_VISEE,1,1)="b",MID(SITUA_VISEE,1,1)="c"),REFERENCEMENT_FACADE[[#This Row],[≤ 36 m (situation a à c)]],REFERENCEMENT_FACADE[[#This Row],[≤ 36 m (situation d)]]),
IF(AND(36&lt;HAUT_VISEE,HAUT_VISEE&lt;=40),IF(OR(MID(SITUA_VISEE,1,1)="a",MID(SITUA_VISEE,1,1)="b",MID(SITUA_VISEE,1,1)="c"),REFERENCEMENT_FACADE[[#This Row],[≤ 40 m (situation a à c)]],REFERENCEMENT_FACADE[[#This Row],[≤ 40 m (situation d)]]),
IF(AND(40&lt;HAUT_VISEE,HAUT_VISEE&lt;=50),IF(OR(MID(SITUA_VISEE,1,1)="a",MID(SITUA_VISEE,1,1)="b",MID(SITUA_VISEE,1,1)="c"),REFERENCEMENT_FACADE[[#This Row],[≤ 50 m (situation a à c)]],REFERENCEMENT_FACADE[[#This Row],[≤ 50 m (situation d)]]),"ERREUR"))))))))))</f>
        <v>OUI</v>
      </c>
      <c r="CH164" s="48">
        <f>IF(MID(SITUA_VISEE,1,1)="d",
IF(MID(REFERENCEMENT_FACADE[[#This Row],[≤ 50 m (situation d)]],1,3)="OUI",50,IF(MID(REFERENCEMENT_FACADE[[#This Row],[≤ 40 m (situation d)]],1,3)="OUI",40,IF(MID(REFERENCEMENT_FACADE[[#This Row],[≤ 36 m (situation d)]],1,3)="OUI",36,IF(MID(REFERENCEMENT_FACADE[[#This Row],[≤ 34 m (situation d)]],1,3)="OUI",34,IF(MID(REFERENCEMENT_FACADE[[#This Row],[≤ 28 m (situation d)]],1,3)="OUI",28,IF(MID(REFERENCEMENT_FACADE[[#This Row],[≤ 18 m (situation d)]],1,3)="OUI",18,IF(MID(REFERENCEMENT_FACADE[[#This Row],[≤ 15 m (situation d)]],1,3)="OUI",15,IF(MID(REFERENCEMENT_FACADE[[#This Row],[≤ 10 m (situation d)]],1,3)="OUI",10,IF(MID(REFERENCEMENT_FACADE[[#This Row],[≤ 9 m (situation d)]],1,3)="OUI",9,IF(MID(REFERENCEMENT_FACADE[[#This Row],[≤ 6 m (situation d)]],1,3)="OUI",6,"")))))))))),
IF(MID(REFERENCEMENT_FACADE[[#This Row],[≤ 50 m (situation a à c)]],1,3)="OUI",50,IF(MID(REFERENCEMENT_FACADE[[#This Row],[≤ 40 m (situation a à c)]],1,3)="OUI",40,IF(MID(REFERENCEMENT_FACADE[[#This Row],[≤ 36 m (situation a à c)]],1,3)="OUI",36,IF(MID(REFERENCEMENT_FACADE[[#This Row],[≤ 34 m (situation a à c)]],1,3)="OUI",34,IF(MID(REFERENCEMENT_FACADE[[#This Row],[≤ 28 m (situation a à c)]],1,3)="OUI",28,IF(MID(REFERENCEMENT_FACADE[[#This Row],[≤ 18 m (situation a à c)]],1,3)="OUI",18,IF(MID(REFERENCEMENT_FACADE[[#This Row],[≤ 15 m (situation a à c)]],1,3)="OUI",15,IF(MID(REFERENCEMENT_FACADE[[#This Row],[≤ 10 m (situation a à c)]],1,3)="OUI",10,IF(MID(REFERENCEMENT_FACADE[[#This Row],[≤ 9 m (situation a à c)]],1,3)="OUI",9,IF(MID(REFERENCEMENT_FACADE[[#This Row],[≤ 6 m (situation a à c)]],1,3)="OUI",6,"")))))))))))</f>
        <v>9</v>
      </c>
      <c r="CI164" s="48" t="str">
        <f>IF(RECH_CATEGORIE=TRUE,IF((CATEG_VISEE=LISTES!$O$2),REFERENCEMENT_FACADE[[#This Row],[I]],
IF((CATEG_VISEE=LISTES!$O$3),REFERENCEMENT_FACADE[[#This Row],[II]],
IF((CATEG_VISEE=LISTES!$O$4),REFERENCEMENT_FACADE[[#This Row],[III]],
IF((CATEG_VISEE=LISTES!$O$5),REFERENCEMENT_FACADE[[#This Row],[IV]],"ERREUR")))),
REFERENCEMENT_FACADE[[#This Row],[I]]&amp;CHAR(10)&amp;REFERENCEMENT_FACADE[[#This Row],[II]]&amp;CHAR(10)&amp;REFERENCEMENT_FACADE[[#This Row],[III]]&amp;CHAR(10)&amp;REFERENCEMENT_FACADE[[#This Row],[IV]])</f>
        <v>4
4
4
4</v>
      </c>
      <c r="CJ164" s="48" t="str">
        <f>IF(RECH_CATEGORIE=TRUE,IF(OR(REFERENCEMENT_FACADE[[#This Row],[I]]="NC",REFERENCEMENT_FACADE[[#This Row],[II]]="NC",REFERENCEMENT_FACADE[[#This Row],[III]]="NC",REFERENCEMENT_FACADE[[#This Row],[IV]]="NC"),"ERREUR",IF(MID(ZONE_SIS_VISEE,1,1)&lt;=MID(REFERENCEMENT_FACADE[[#This Row],[IV]],1,1),REFERENCEMENT_FACADE[[#Headers],[IV]],IF(MID(ZONE_SIS_VISEE,1,1)&lt;=MID(REFERENCEMENT_FACADE[[#This Row],[III]],1,1),REFERENCEMENT_FACADE[[#Headers],[III]],IF(MID(ZONE_SIS_VISEE,1,1)&lt;=MID(REFERENCEMENT_FACADE[[#This Row],[II]],1,1),REFERENCEMENT_FACADE[[#Headers],[II]],IF(MID(ZONE_SIS_VISEE,1,1)&lt;=MID(REFERENCEMENT_FACADE[[#This Row],[I]],1,1),REFERENCEMENT_FACADE[[#Headers],[I]],""))))),
REFERENCEMENT_FACADE[[#Headers],[I]]&amp;CHAR(10)&amp;REFERENCEMENT_FACADE[[#Headers],[II]]&amp;CHAR(10)&amp;REFERENCEMENT_FACADE[[#Headers],[III]]&amp;CHAR(10)&amp;REFERENCEMENT_FACADE[[#Headers],[IV]])</f>
        <v>I
II
III
IV</v>
      </c>
      <c r="CK164" s="48" t="str">
        <f>CONCATENATE(IF(MID(REFERENCEMENT_FACADE[[#This Row],[Charpente bois (NF DTU 31.1)]],1,3)="oui",LISTES!$Q$2,""),IF(AND(MID(REFERENCEMENT_FACADE[[#This Row],[COB (NF DTU 31.2)]],1,3)="oui",MID(REFERENCEMENT_FACADE[[#This Row],[Charpente bois (NF DTU 31.1)]],1,3)="oui")," / ",""),IF(MID(REFERENCEMENT_FACADE[[#This Row],[COB (NF DTU 31.2)]],1,3)="oui",LISTES!$Q$3,""),IF(OR(AND(MID(REFERENCEMENT_FACADE[[#This Row],[COB (NF DTU 31.2)]],1,3)="oui",MID(REFERENCEMENT_FACADE[[#This Row],[FOB (NF DTU 31.4)]],1,3)="oui"),AND(MID(REFERENCEMENT_FACADE[[#This Row],[COB (NF DTU 31.2)]],1,3)="oui",MID(REFERENCEMENT_FACADE[[#This Row],[CLT (Sous AT/DTA)]],1,3)="oui"))," / ",""),IF(MID(REFERENCEMENT_FACADE[[#This Row],[FOB (NF DTU 31.4)]],1,3)="oui",LISTES!$Q$4,""),IF(AND(MID(REFERENCEMENT_FACADE[[#This Row],[CLT (Sous AT/DTA)]],1,3)="oui",MID(REFERENCEMENT_FACADE[[#This Row],[FOB (NF DTU 31.4)]],1,3)="oui")," / ",""),IF(MID(REFERENCEMENT_FACADE[[#This Row],[CLT (Sous AT/DTA)]],1,3)="oui",LISTES!$Q$7,IF(MID(REFERENCEMENT_FACADE[[#This Row],[FOB (Sous AT/DTA/ATEx)]],1,3)="oui",LISTES!$Q$5,"")))</f>
        <v>COB (NF DTU 31.2) / CLT (Sous AT/DTA)</v>
      </c>
      <c r="CL164" s="48" t="str">
        <f>IF(AND(RECH_HAUTEUR=TRUE,HAUT_VISEE&lt;&gt;"",SITUA_VISEE&lt;&gt;""),IF(MID(SITUA_VISEE,1,1)="d",
IF(MID(REFERENCEMENT_FACADE[[#This Row],[≤ 50 m (situation d)]],1,3)="OUI","≤ 50 m",IF(MID(REFERENCEMENT_FACADE[[#This Row],[≤ 40 m (situation d)]],1,3)="OUI","≤ 40 m",IF(MID(REFERENCEMENT_FACADE[[#This Row],[≤ 36 m (situation d)]],1,3)="OUI","≤ 36 m",IF(MID(REFERENCEMENT_FACADE[[#This Row],[≤ 34 m (situation d)]],1,3)="OUI","≤ 34 m",IF(MID(REFERENCEMENT_FACADE[[#This Row],[≤ 28 m (situation d)]],1,3)="OUI","≤ 28 m",IF(MID(REFERENCEMENT_FACADE[[#This Row],[≤ 18 m (situation d)]],1,3)="OUI","≤ 18 m",IF(MID(REFERENCEMENT_FACADE[[#This Row],[≤ 15 m (situation d)]],1,3)="OUI","≤ 15 m",IF(MID(REFERENCEMENT_FACADE[[#This Row],[≤ 10 m (situation d)]],1,3)="OUI","≤ 10 m",IF(MID(REFERENCEMENT_FACADE[[#This Row],[≤ 9 m (situation d)]],1,3)="OUI","≤ 9 m",IF(MID(REFERENCEMENT_FACADE[[#This Row],[≤ 6 m (situation d)]],1,3)="OUI","≤ 6 m","")))))))))),
IF(MID(REFERENCEMENT_FACADE[[#This Row],[≤ 50 m (situation a à c)]],1,3)="OUI","≤ 50 m",IF(MID(REFERENCEMENT_FACADE[[#This Row],[≤ 40 m (situation a à c)]],1,3)="OUI","≤ 40 m",IF(MID(REFERENCEMENT_FACADE[[#This Row],[≤ 36 m (situation a à c)]],1,3)="OUI","≤ 36 m",IF(MID(REFERENCEMENT_FACADE[[#This Row],[≤ 34 m (situation a à c)]],1,3)="OUI","≤ 34 m",IF(MID(REFERENCEMENT_FACADE[[#This Row],[≤ 28 m (situation a à c)]],1,3)="OUI","≤ 28 m",IF(MID(REFERENCEMENT_FACADE[[#This Row],[≤ 18 m (situation a à c)]],1,3)="OUI","≤ 18 m",IF(MID(REFERENCEMENT_FACADE[[#This Row],[≤ 15 m (situation a à c)]],1,3)="OUI","≤ 15 m",IF(MID(REFERENCEMENT_FACADE[[#This Row],[≤ 10 m (situation a à c)]],1,3)="OUI","≤ 10 m",IF(MID(REFERENCEMENT_FACADE[[#This Row],[≤ 9 m (situation a à c)]],1,3)="OUI","≤ 9 m",IF(MID(REFERENCEMENT_FACADE[[#This Row],[≤ 6 m (situation a à c)]],1,3)="OUI","≤ 6 m",""))))))))))),
CONCATENATE(IF(MID(REFERENCEMENT_FACADE[[#This Row],[≤ 50 m (situation a à c)]],1,3)="OUI","(Situation a à c) h≤ 50 m"&amp;CHAR(10),IF(MID(REFERENCEMENT_FACADE[[#This Row],[≤ 40 m (situation a à c)]],1,3)="OUI","(Situation a à c) h≤ 40 m"&amp;CHAR(10),IF(MID(REFERENCEMENT_FACADE[[#This Row],[≤ 36 m (situation a à c)]],1,3)="OUI","(Situation a à c) h≤ 36 m"&amp;CHAR(10),IF(MID(REFERENCEMENT_FACADE[[#This Row],[≤ 34 m (situation a à c)]],1,3)="OUI","(Situation a à c) h≤ 34 m"&amp;CHAR(10),IF(MID(REFERENCEMENT_FACADE[[#This Row],[≤ 28 m (situation a à c)]],1,3)="OUI","(Situation a à c) h≤ 28 m"&amp;CHAR(10),IF(MID(REFERENCEMENT_FACADE[[#This Row],[≤ 18 m (situation a à c)]],1,3)="OUI","(Situation a à c) h≤ 18 m"&amp;CHAR(10),IF(MID(REFERENCEMENT_FACADE[[#This Row],[≤ 15 m (situation a à c)]],1,3)="OUI","(Situation a à c) h≤ 15 m"&amp;CHAR(10),IF(MID(REFERENCEMENT_FACADE[[#This Row],[≤ 10 m (situation a à c)]],1,3)="OUI","(Situation a à c) h≤ 10 m"&amp;CHAR(10),IF(MID(REFERENCEMENT_FACADE[[#This Row],[≤ 9 m (situation a à c)]],1,3)="OUI","(Situation a à c) h≤ 9 m"&amp;CHAR(10),IF(MID(REFERENCEMENT_FACADE[[#This Row],[≤ 6 m (situation a à c)]],1,3)="OUI","(Situation a à c) h≤ 6 m"&amp;CHAR(10),"")))))))))),IF(MID(REFERENCEMENT_FACADE[[#This Row],[≤ 50 m (situation d)]],1,3)="OUI","(Situation d) h≤ 50 m",IF(MID(REFERENCEMENT_FACADE[[#This Row],[≤ 40 m (situation d)]],1,3)="OUI","(Situation d) h≤ 40 m",IF(MID(REFERENCEMENT_FACADE[[#This Row],[≤ 36 m (situation d)]],1,3)="OUI","(Situation d) h≤ 36 m",IF(MID(REFERENCEMENT_FACADE[[#This Row],[≤ 34 m (situation d)]],1,3)="OUI","(Situation d) h≤ 34 m",IF(MID(REFERENCEMENT_FACADE[[#This Row],[≤ 28 m (situation d)]],1,3)="OUI","(Situation d) h≤ 28 m",IF(MID(REFERENCEMENT_FACADE[[#This Row],[≤ 18 m (situation d)]],1,3)="OUI","(Situation d) h≤ 18 m",IF(MID(REFERENCEMENT_FACADE[[#This Row],[≤ 15 m (situation d)]],1,3)="OUI","(Situation d) h≤ 15 m",IF(MID(REFERENCEMENT_FACADE[[#This Row],[≤ 10 m (situation d)]],1,3)="OUI","(Situation d) h≤ 10 m",IF(MID(REFERENCEMENT_FACADE[[#This Row],[≤ 9 m (situation d)]],1,3)="OUI","(Situation d) h≤ 9 m",IF(MID(REFERENCEMENT_FACADE[[#This Row],[≤ 6 m (situation d)]],1,3)="OUI","(Situation d) h≤ 6 m",""))))))))))))</f>
        <v>(Situation a à c) h≤ 9 m
(Situation d) h≤ 6 m</v>
      </c>
      <c r="CM164" s="48" t="str">
        <f>IF(OR(RECH_HAUTEUR=FALSE,HAUT_VISEE="",SITUA_VISEE=""),REFERENCEMENT_FACADE[[#This Row],[Cas où rien n''est sélectionné en hauteur]],
IF((HAUT_VISEE&lt;=6),IF(OR(MID(SITUA_VISEE,1,1)="a",MID(SITUA_VISEE,1,1)="b",MID(SITUA_VISEE,1,1)="c"),REFERENCEMENT_FACADE[[#This Row],[≤ 6 m (a à c)]],REFERENCEMENT_FACADE[[#This Row],[≤ 6 m (d)]]),
IF(AND(6&lt;HAUT_VISEE,HAUT_VISEE&lt;=9),IF(OR(MID(SITUA_VISEE,1,1)="a",MID(SITUA_VISEE,1,1)="b",MID(SITUA_VISEE,1,1)="c"),REFERENCEMENT_FACADE[[#This Row],[≤ 9 m (a à c)]],REFERENCEMENT_FACADE[[#This Row],[≤ 9 m (d)]]),
IF(AND(9&lt;HAUT_VISEE,HAUT_VISEE&lt;=10),IF(OR(MID(SITUA_VISEE,1,1)="a",MID(SITUA_VISEE,1,1)="b",MID(SITUA_VISEE,1,1)="c"),REFERENCEMENT_FACADE[[#This Row],[≤ 10 m (a à c)]],REFERENCEMENT_FACADE[[#This Row],[≤ 10 m (d)]]),
IF(AND(10&lt;HAUT_VISEE,HAUT_VISEE&lt;=18),IF(OR(MID(SITUA_VISEE,1,1)="a",MID(SITUA_VISEE,1,1)="b",MID(SITUA_VISEE,1,1)="c"),REFERENCEMENT_FACADE[[#This Row],[≤ 18 m (a à c)]],REFERENCEMENT_FACADE[[#This Row],[≤ 18 m (d)]]),
IF(AND(18&lt;HAUT_VISEE,HAUT_VISEE&lt;=28),IF(OR(MID(SITUA_VISEE,1,1)="a",MID(SITUA_VISEE,1,1)="b",MID(SITUA_VISEE,1,1)="c"),REFERENCEMENT_FACADE[[#This Row],[≤ 28 m (a à c)]],REFERENCEMENT_FACADE[[#This Row],[≤ 28 m (d)]]),
IF(AND(28&lt;HAUT_VISEE,HAUT_VISEE&lt;=34),IF(OR(MID(SITUA_VISEE,1,1)="a",MID(SITUA_VISEE,1,1)="b",MID(SITUA_VISEE,1,1)="c"),REFERENCEMENT_FACADE[[#This Row],[≤ 34 m (a à c)]],REFERENCEMENT_FACADE[[#This Row],[≤ 34 m (d)]]),
IF(AND(34&lt;HAUT_VISEE,HAUT_VISEE&lt;=36),IF(OR(MID(SITUA_VISEE,1,1)="a",MID(SITUA_VISEE,1,1)="b",MID(SITUA_VISEE,1,1)="c"),REFERENCEMENT_FACADE[[#This Row],[≤ 36 m (a à c)]],REFERENCEMENT_FACADE[[#This Row],[≤ 36 m (d)]]),
IF(AND(36&lt;HAUT_VISEE,HAUT_VISEE&lt;=40),IF(OR(MID(SITUA_VISEE,1,1)="a",MID(SITUA_VISEE,1,1)="b",MID(SITUA_VISEE,1,1)="c"),REFERENCEMENT_FACADE[[#This Row],[≤ 40 m (a à c)]],REFERENCEMENT_FACADE[[#This Row],[≤ 40 m (d)]]),
IF(AND(40&lt;HAUT_VISEE,HAUT_VISEE&lt;=50),IF(OR(MID(SITUA_VISEE,1,1)="a",MID(SITUA_VISEE,1,1)="b",MID(SITUA_VISEE,1,1)="c"),REFERENCEMENT_FACADE[[#This Row],[≤ 50 m (a à c)]],REFERENCEMENT_FACADE[[#This Row],[≤ 50 m (d)]])))))))))))</f>
        <v>Nb : Le critère de recherche par hauteur n'étant pas coché ou les données (hauteur ou situation) n'étant pas saisies, l'utilisateur est alerté qu'il peut exister des limites de hauteurs et des dispositions particulières données dans le référentiel technique du procédé qui ne sont pas affichées. 
Le logiciel peut les faire apparaitre, pour ce faire : 
 - la case de recherche en fonction de la hauteur doit être cochée ;
 - les données de hauteur ET de situation du bâtiment doivent être saisies.</v>
      </c>
      <c r="CN164" s="117">
        <f ca="1">REFERENCEMENT_FACADE[[#This Row],[VALIDITE]]</f>
        <v>1</v>
      </c>
      <c r="CO164" s="48">
        <f>IF(RECH_SUPPORT=TRUE,IF(MID(REFERENCEMENT_FACADE[[#This Row],[Colonne support visé]],1,3)="OUI",1,IF(OR(MID(REFERENCEMENT_FACADE[[#This Row],[Colonne support visé]],1,3)="non",MID(REFERENCEMENT_FACADE[[#This Row],[Colonne support visé]],1,2)="SO"),0,0)),1)</f>
        <v>1</v>
      </c>
      <c r="CP164" s="48">
        <f>IF(RECH_HAUTEUR=FALSE,1,IF(AND(MID(REFERENCEMENT_FACADE[[#This Row],[Colonne situation visé]],1,3)="oui",HAUT_VISEE&lt;=REFERENCEMENT_FACADE[[#This Row],[LIMITATION DE HAUTEUR DE FACADE]],HAUT_VISEE&lt;&gt;"",SITUA_VISEE&lt;&gt;""),1,IF(MID(REFERENCEMENT_FACADE[[#This Row],[Colonne situation visé]],1,3)="non",0,"ERREUR")))</f>
        <v>1</v>
      </c>
      <c r="CQ164" s="48">
        <f>IF(RECH_CATEGORIE=FALSE,1,IF(REFERENCEMENT_FACADE[[#This Row],[Colonne catégorie visée]]="ERREUR",0,IF(AND(RECH_CATEGORIE=TRUE,MATCH(VALUE(LEFT(REFERENCEMENT_FACADE[[#This Row],[Colonne zone visée]],1)),LISTE_ZONE_SISMIQUE,0)&gt;=MATCH(ZONE_SIS_VISEE,LISTE_ZONE_SISMIQUE,0),MATCH(REFERENCEMENT_FACADE[[#This Row],[Colonne catégorie visée]],LISTE_CATEGORIE_BATIMENT,0)&gt;=MATCH(CATEG_VISEE,LISTE_CATEGORIE_BATIMENT,0)),1,0)))</f>
        <v>1</v>
      </c>
      <c r="CR164" s="48">
        <f ca="1">IF(REFERENCEMENT_FACADE[[#This Row],[Eligibilité procédé]]&lt;&gt;0,COUNTIF(REFERENCEMENT_FACADE[Eligibilité procédé],"&lt;="&amp;REFERENCEMENT_FACADE[[#This Row],[Eligibilité procédé]])-COUNTIF(REFERENCEMENT_FACADE[Eligibilité procédé],"=0"),ROWS(REFERENCEMENT_FACADE[Ordre]))</f>
        <v>140</v>
      </c>
      <c r="CS164" s="48">
        <f ca="1">IF(COUNTIF((REFERENCEMENT_FACADE[[#This Row],[Validité]:[zone de simicité]]),"&lt;&gt;"&amp;"")=SUM(REFERENCEMENT_FACADE[[#This Row],[Validité]:[zone de simicité]]),ROW(REFERENCEMENT_FACADE[[#This Row],[zone de simicité]]),"")</f>
        <v>164</v>
      </c>
      <c r="CT164" s="48" t="str">
        <f>CONCATENATE(REFERENCEMENT_FACADE[[#This Row],[TYPE DE DOCUMENT DE REFERENCE]]," ",REFERENCEMENT_FACADE[[#This Row],[REF]]," du procédé ",REFERENCEMENT_FACADE[[#This Row],[NOM COMMERCIAL DU PROCEDE]]," : vise la pose sur : ",IF(MID(REFERENCEMENT_FACADE[[#This Row],[COB (NF DTU 31.2)]],1,3)="OUI","COB (NF DTU 31.2) ; ",""),IF(MID(REFERENCEMENT_FACADE[[#This Row],[CLT (Sous AT/DTA)]],1,3)="OUI","CLT (Sous AT/DTA)) ; ",""),IF(MID(REFERENCEMENT_FACADE[[#This Row],[FOB (NF DTU 31.4)]],1,3)="OUI","FOB (NF DTU 31.4) ; ",""),IF(MID(REFERENCEMENT_FACADE[[#This Row],[FOB (Sous AT/DTA/ATEx)]],1,3)="OUI","FOB (Sous AT/DTA/ATEx) ; ",""),"pour une hauteur max de ",REFERENCEMENT_FACADE[[#This Row],[LIMITATION DE HAUTEUR DE FACADE]],"m")</f>
        <v>Avis Technique 7/16-1651_V1 du procédé Chabiso Panneaux Bois : vise la pose sur : COB (NF DTU 31.2) ; CLT (Sous AT/DTA)) ; pour une hauteur max de 9m</v>
      </c>
    </row>
    <row r="165" spans="1:98" s="5" customFormat="1" ht="216" x14ac:dyDescent="0.3">
      <c r="A165" s="141">
        <v>43838</v>
      </c>
      <c r="B165" s="43" t="s">
        <v>114</v>
      </c>
      <c r="C165" s="125" t="s">
        <v>1572</v>
      </c>
      <c r="D165" s="79" t="s">
        <v>112</v>
      </c>
      <c r="E165" s="79" t="s">
        <v>112</v>
      </c>
      <c r="F165" s="43" t="s">
        <v>979</v>
      </c>
      <c r="G165" s="139" t="s">
        <v>980</v>
      </c>
      <c r="H165" s="42" t="s">
        <v>27</v>
      </c>
      <c r="I165" s="43" t="s">
        <v>9</v>
      </c>
      <c r="J165" s="68" t="s">
        <v>10</v>
      </c>
      <c r="K165" s="39" t="s">
        <v>10</v>
      </c>
      <c r="L165" s="68" t="str">
        <f>IF(REFERENCEMENT_FACADE[[#This Row],[Charpente bois (NF DTU 31.1)]]="OUI","SO",IF(OR(REFERENCEMENT_FACADE[[#This Row],[FOB (Sous AT/DTA/ATEx)]]="OUI",REFERENCEMENT_FACADE[[#This Row],[FOB (NF DTU 31.4)]]="OUI"),"OUI","SO"))</f>
        <v>SO</v>
      </c>
      <c r="M165" s="44" t="s">
        <v>981</v>
      </c>
      <c r="N165" s="42" t="s">
        <v>9</v>
      </c>
      <c r="O165" s="43" t="s">
        <v>9</v>
      </c>
      <c r="P165" s="43" t="s">
        <v>10</v>
      </c>
      <c r="Q165" s="43" t="s">
        <v>10</v>
      </c>
      <c r="R165" s="43" t="s">
        <v>10</v>
      </c>
      <c r="S165" s="43" t="s">
        <v>10</v>
      </c>
      <c r="T165" s="43" t="s">
        <v>10</v>
      </c>
      <c r="U165" s="43" t="s">
        <v>10</v>
      </c>
      <c r="V165" s="43" t="s">
        <v>10</v>
      </c>
      <c r="W165" s="44" t="s">
        <v>10</v>
      </c>
      <c r="X165" s="45" t="s">
        <v>9</v>
      </c>
      <c r="Y165" s="43" t="s">
        <v>10</v>
      </c>
      <c r="Z165" s="43" t="s">
        <v>10</v>
      </c>
      <c r="AA165" s="43" t="s">
        <v>10</v>
      </c>
      <c r="AB165" s="43" t="s">
        <v>10</v>
      </c>
      <c r="AC165" s="43" t="s">
        <v>10</v>
      </c>
      <c r="AD165" s="43" t="s">
        <v>10</v>
      </c>
      <c r="AE165" s="43" t="s">
        <v>10</v>
      </c>
      <c r="AF165" s="43" t="s">
        <v>10</v>
      </c>
      <c r="AG165" s="44" t="s">
        <v>10</v>
      </c>
      <c r="AH165" s="163"/>
      <c r="AI165" s="164"/>
      <c r="AJ165" s="120" t="s">
        <v>1726</v>
      </c>
      <c r="AK165" s="120" t="s">
        <v>1726</v>
      </c>
      <c r="AL165" s="83"/>
      <c r="AM165" s="83"/>
      <c r="AN165" s="83"/>
      <c r="AO165" s="83"/>
      <c r="AP165" s="83"/>
      <c r="AQ165" s="83"/>
      <c r="AR165" s="83"/>
      <c r="AS165" s="83"/>
      <c r="AT165" s="120" t="s">
        <v>1726</v>
      </c>
      <c r="AU165" s="83"/>
      <c r="AV165" s="83"/>
      <c r="AW165" s="83"/>
      <c r="AX165" s="83"/>
      <c r="AY165" s="83"/>
      <c r="AZ165" s="83"/>
      <c r="BA165" s="83"/>
      <c r="BB165" s="83"/>
      <c r="BC165" s="83"/>
      <c r="BD165" s="84" t="s">
        <v>1408</v>
      </c>
      <c r="BE165" s="42">
        <v>4</v>
      </c>
      <c r="BF165" s="43" t="s">
        <v>328</v>
      </c>
      <c r="BG165" s="43" t="s">
        <v>328</v>
      </c>
      <c r="BH165" s="43" t="s">
        <v>328</v>
      </c>
      <c r="BI165" s="112" t="s">
        <v>1000</v>
      </c>
      <c r="BJ165" s="40" t="s">
        <v>1394</v>
      </c>
      <c r="BK165" s="160" t="s">
        <v>932</v>
      </c>
      <c r="BL165" s="42">
        <v>0</v>
      </c>
      <c r="BM165" s="43" t="s">
        <v>1020</v>
      </c>
      <c r="BN165" s="43" t="s">
        <v>12</v>
      </c>
      <c r="BO165" s="43" t="s">
        <v>1021</v>
      </c>
      <c r="BP165" s="87">
        <v>43762</v>
      </c>
      <c r="BQ165" s="87">
        <v>43816</v>
      </c>
      <c r="BR165" s="87">
        <v>45688</v>
      </c>
      <c r="BS165" s="123">
        <f ca="1">+(REFERENCEMENT_FACADE[[#This Row],[AVIS LIMITE AU / VALIDITE]]&gt;=TODAY())*1</f>
        <v>1</v>
      </c>
      <c r="BT165" s="43" t="s">
        <v>9</v>
      </c>
      <c r="BU165" s="43" t="str">
        <f ca="1">IF(REFERENCEMENT_FACADE[[#This Row],[ -&gt; AT/DTA : Sur liste verte C2p (OUI/NON)
-&gt; ATex (Avis favorable / Avis défavorable)
-&gt; Autre : SO]]&lt;&gt;"",IF(AND(OR(REFERENCEMENT_FACADE[[#This Row],[ -&gt; AT/DTA : Sur liste verte C2p (OUI/NON)
-&gt; ATex (Avis favorable / Avis défavorable)
-&gt; Autre : SO]]="OUI",REFERENCEMENT_FACADE[[#This Row],[ -&gt; AT/DTA : Sur liste verte C2p (OUI/NON)
-&gt; ATex (Avis favorable / Avis défavorable)
-&gt; Autre : SO]]="FAVORABLE",REFERENCEMENT_FACADE[[#This Row],[ -&gt; AT/DTA : Sur liste verte C2p (OUI/NON)
-&gt; ATex (Avis favorable / Avis défavorable)
-&gt; Autre : SO]]="SO
(DTU)",REFERENCEMENT_FACADE[[#This Row],[ -&gt; AT/DTA : Sur liste verte C2p (OUI/NON)
-&gt; ATex (Avis favorable / Avis défavorable)
-&gt; Autre : SO]]="SO 
(RECO -RAGE)",REFERENCEMENT_FACADE[[#This Row],[ -&gt; AT/DTA : Sur liste verte C2p (OUI/NON)
-&gt; ATex (Avis favorable / Avis défavorable)
-&gt; Autre : SO]]="OUI AVEC UN SUIVI DU RETOUR D'EXPERIENCE",
REFERENCEMENT_FACADE[[#This Row],[ -&gt; AT/DTA : Sur liste verte C2p (OUI/NON)
-&gt; ATex (Avis favorable / Avis défavorable)
-&gt; Autre : SO]]="SO 
(RP)"),REFERENCEMENT_FACADE[[#This Row],[VALIDITE]]=1),"TC",IF(REFERENCEMENT_FACADE[[#This Row],[VALIDITE]]=0,"TNC"&amp;CHAR(10)&amp;"(L'évaluation technique n'est plus valide)",IF(REFERENCEMENT_FACADE[[#This Row],[TYPE DE DOCUMENT DE REFERENCE]]="Appréciation Technique de Transition","TNC"&amp;CHAR(10)&amp;"(Les Appréciations Techniques de Transition ne sont pas reconnues en technique courante)",IF(REFERENCEMENT_FACADE[[#This Row],[ -&gt; AT/DTA : Sur liste verte C2p (OUI/NON)
-&gt; ATex (Avis favorable / Avis défavorable)
-&gt; Autre : SO]]="NON (EVALUATION RECENTE)","TNC"&amp;CHAR(10)&amp;"(Non sur liste verte de la C2p à date de référencement / EVALUATION RECENTE)","TNC"&amp;CHAR(10)&amp;"(N'est pas sur liste verte de la C2p à date du référencement)")))))</f>
        <v>TC</v>
      </c>
      <c r="BV165" s="44" t="s">
        <v>819</v>
      </c>
      <c r="BW165" s="42"/>
      <c r="BX165" s="51"/>
      <c r="BY165" s="139"/>
      <c r="BZ165" s="57"/>
      <c r="CA165" s="134" t="s">
        <v>1057</v>
      </c>
      <c r="CB165" s="134"/>
      <c r="CC165" s="48" t="str">
        <f>IF(OR(REFERENCEMENT_FACADE[[#This Row],[TYPE DE DOCUMENT DE REFERENCE]]="Document Technique d'Application (DTA)",REFERENCEMENT_FACADE[[#This Row],[TYPE DE DOCUMENT DE REFERENCE]]="Avis Technique"),CONCATENATE("https://evaluation.cstb.fr/fr/avis-technique/detail/",SUBSTITUTE(REFERENCEMENT_FACADE[[#This Row],[REF]],"/","-"),"/"),IF(REFERENCEMENT_FACADE[[#This Row],[TYPE DE DOCUMENT DE REFERENCE]]=("Appréciation Technique d'Expérimentation (ATEx cas a)"),CONCATENATE("https://evaluation.cstb.fr/fr/appreciation-technique-expertise-atex/detail/",SUBSTITUTE(REFERENCEMENT_FACADE[[#This Row],[REF]],"_","-"),"/"),CONCATENATE("https://evaluation.cstb.fr/fr/appreciation-technique-transition-att/download/att-",SUBSTITUTE(SUBSTITUTE(REFERENCEMENT_FACADE[[#This Row],[REF]],"/","-"),"_","-"),"/")))</f>
        <v>https://evaluation.cstb.fr/fr/avis-technique/detail/7-19-1769_V1/</v>
      </c>
      <c r="CD165" s="48"/>
      <c r="CE165" s="48" t="str">
        <f>CONCATENATE(IF(REFERENCEMENT_FACADE[[#This Row],[Ancienne version]]=""," ",CONCATENATE(IF(OR(REFERENCEMENT_FACADE[[#This Row],[TYPE DE DOCUMENT DE REFERENCE]]="Avis Technique",REFERENCEMENT_FACADE[[#This Row],[TYPE DE DOCUMENT DE REFERENCE]]="ATEx"),"L'","Le "),REFERENCEMENT_FACADE[[#This Row],[TYPE DE DOCUMENT DE REFERENCE]]," n°",REFERENCEMENT_FACADE[[#This Row],[REF]]," annule et remplace ",IF(OR(REFERENCEMENT_FACADE[[#This Row],[TYPE DE DOCUMENT DE REFERENCE]]="Avis Technique",REFERENCEMENT_FACADE[[#This Row],[TYPE DE DOCUMENT DE REFERENCE]]="ATEx"),"l' ","le "),REFERENCEMENT_FACADE[[#This Row],[TYPE DE DOCUMENT DE REFERENCE]]," n° ",REFERENCEMENT_FACADE[[#This Row],[Ancienne version]])),
IF(AND(REFERENCEMENT_FACADE[[#This Row],[Ancienne version]]&lt;&gt;"",REFERENCEMENT_FACADE[[#This Row],[ -&gt; AT/DTA : Sur liste verte C2p (OUI/NON)
-&gt; ATex (Avis favorable / Avis défavorable)
-&gt; Autre : SO]]="OUI"),CHAR(10),""),
IF(REFERENCEMENT_FACADE[[#This Row],[ -&gt; AT/DTA : Sur liste verte C2p (OUI/NON)
-&gt; ATex (Avis favorable / Avis défavorable)
-&gt; Autre : SO]]="OUI","Sur liste verte de la C2p à la date du référencement",""))</f>
        <v xml:space="preserve"> Sur liste verte de la C2p à la date du référencement</v>
      </c>
      <c r="CF165" s="48" t="str">
        <f>IF((SUPP_VISE=LISTES!$Q$2),REFERENCEMENT_FACADE[[#This Row],[Charpente bois (NF DTU 31.1)]],
IF((SUPP_VISE=LISTES!$Q$3),REFERENCEMENT_FACADE[[#This Row],[COB (NF DTU 31.2)]],
IF((SUPP_VISE=LISTES!$Q$4),REFERENCEMENT_FACADE[[#This Row],[FOB (NF DTU 31.4)]],
IF((SUPP_VISE=LISTES!$Q$5),REFERENCEMENT_FACADE[[#This Row],[FOB (Sous AT/DTA/ATEx)]],
IF((SUPP_VISE=LISTES!$Q$6),REFERENCEMENT_FACADE[[#This Row],[FOB (NF DTU 31.4 et/ou Sous AT/DTA/Atex)]],
IF((SUPP_VISE=LISTES!$Q$7),REFERENCEMENT_FACADE[[#This Row],[CLT (Sous AT/DTA)]],"ERREUR"))))))</f>
        <v>ERREUR</v>
      </c>
      <c r="CG165" s="48" t="str">
        <f>IF((HAUT_VISEE&lt;=6),IF(OR(MID(SITUA_VISEE,1,1)="a",MID(SITUA_VISEE,1,1)="b",MID(SITUA_VISEE,1,1)="c"),REFERENCEMENT_FACADE[[#This Row],[≤ 6 m (situation a à c)]],REFERENCEMENT_FACADE[[#This Row],[≤ 6 m (situation d)]]),
IF(AND(6&lt;HAUT_VISEE,HAUT_VISEE&lt;=9),IF(OR(MID(SITUA_VISEE,1,1)="a",MID(SITUA_VISEE,1,1)="b",MID(SITUA_VISEE,1,1)="c"),REFERENCEMENT_FACADE[[#This Row],[≤ 9 m (situation a à c)]],REFERENCEMENT_FACADE[[#This Row],[≤ 9 m (situation d)]]),
IF(AND(9&lt;HAUT_VISEE,HAUT_VISEE&lt;=10),IF(OR(MID(SITUA_VISEE,1,1)="a",MID(SITUA_VISEE,1,1)="b",MID(SITUA_VISEE,1,1)="c"),REFERENCEMENT_FACADE[[#This Row],[≤ 10 m (situation a à c)]],REFERENCEMENT_FACADE[[#This Row],[≤ 10 m (situation d)]]),
IF(AND(10&lt;HAUT_VISEE,HAUT_VISEE&lt;=18),IF(OR(MID(SITUA_VISEE,1,1)="a",MID(SITUA_VISEE,1,1)="b",MID(SITUA_VISEE,1,1)="c"),REFERENCEMENT_FACADE[[#This Row],[≤ 15 m (situation a à c)]],REFERENCEMENT_FACADE[[#This Row],[≤ 15 m (situation d)]]),
IF(AND(10&lt;HAUT_VISEE,HAUT_VISEE&lt;=18),IF(OR(MID(SITUA_VISEE,1,1)="a",MID(SITUA_VISEE,1,1)="b",MID(SITUA_VISEE,1,1)="c"),REFERENCEMENT_FACADE[[#This Row],[≤ 18 m (situation a à c)]],REFERENCEMENT_FACADE[[#This Row],[≤ 18 m (situation d)]]),
IF(AND(18&lt;HAUT_VISEE,HAUT_VISEE&lt;=28),IF(OR(MID(SITUA_VISEE,1,1)="a",MID(SITUA_VISEE,1,1)="b",MID(SITUA_VISEE,1,1)="c"),REFERENCEMENT_FACADE[[#This Row],[≤ 28 m (situation a à c)]],REFERENCEMENT_FACADE[[#This Row],[≤ 28 m (situation d)]]),
IF(AND(28&lt;HAUT_VISEE,HAUT_VISEE&lt;=34),IF(OR(MID(SITUA_VISEE,1,1)="a",MID(SITUA_VISEE,1,1)="b",MID(SITUA_VISEE,1,1)="c"),REFERENCEMENT_FACADE[[#This Row],[≤ 34 m (situation a à c)]],REFERENCEMENT_FACADE[[#This Row],[≤ 34 m (situation d)]]),
IF(AND(34&lt;HAUT_VISEE,HAUT_VISEE&lt;=36),IF(OR(MID(SITUA_VISEE,1,1)="a",MID(SITUA_VISEE,1,1)="b",MID(SITUA_VISEE,1,1)="c"),REFERENCEMENT_FACADE[[#This Row],[≤ 36 m (situation a à c)]],REFERENCEMENT_FACADE[[#This Row],[≤ 36 m (situation d)]]),
IF(AND(36&lt;HAUT_VISEE,HAUT_VISEE&lt;=40),IF(OR(MID(SITUA_VISEE,1,1)="a",MID(SITUA_VISEE,1,1)="b",MID(SITUA_VISEE,1,1)="c"),REFERENCEMENT_FACADE[[#This Row],[≤ 40 m (situation a à c)]],REFERENCEMENT_FACADE[[#This Row],[≤ 40 m (situation d)]]),
IF(AND(40&lt;HAUT_VISEE,HAUT_VISEE&lt;=50),IF(OR(MID(SITUA_VISEE,1,1)="a",MID(SITUA_VISEE,1,1)="b",MID(SITUA_VISEE,1,1)="c"),REFERENCEMENT_FACADE[[#This Row],[≤ 50 m (situation a à c)]],REFERENCEMENT_FACADE[[#This Row],[≤ 50 m (situation d)]]),"ERREUR"))))))))))</f>
        <v>OUI</v>
      </c>
      <c r="CH165" s="48">
        <f>IF(MID(SITUA_VISEE,1,1)="d",
IF(MID(REFERENCEMENT_FACADE[[#This Row],[≤ 50 m (situation d)]],1,3)="OUI",50,IF(MID(REFERENCEMENT_FACADE[[#This Row],[≤ 40 m (situation d)]],1,3)="OUI",40,IF(MID(REFERENCEMENT_FACADE[[#This Row],[≤ 36 m (situation d)]],1,3)="OUI",36,IF(MID(REFERENCEMENT_FACADE[[#This Row],[≤ 34 m (situation d)]],1,3)="OUI",34,IF(MID(REFERENCEMENT_FACADE[[#This Row],[≤ 28 m (situation d)]],1,3)="OUI",28,IF(MID(REFERENCEMENT_FACADE[[#This Row],[≤ 18 m (situation d)]],1,3)="OUI",18,IF(MID(REFERENCEMENT_FACADE[[#This Row],[≤ 15 m (situation d)]],1,3)="OUI",15,IF(MID(REFERENCEMENT_FACADE[[#This Row],[≤ 10 m (situation d)]],1,3)="OUI",10,IF(MID(REFERENCEMENT_FACADE[[#This Row],[≤ 9 m (situation d)]],1,3)="OUI",9,IF(MID(REFERENCEMENT_FACADE[[#This Row],[≤ 6 m (situation d)]],1,3)="OUI",6,"")))))))))),
IF(MID(REFERENCEMENT_FACADE[[#This Row],[≤ 50 m (situation a à c)]],1,3)="OUI",50,IF(MID(REFERENCEMENT_FACADE[[#This Row],[≤ 40 m (situation a à c)]],1,3)="OUI",40,IF(MID(REFERENCEMENT_FACADE[[#This Row],[≤ 36 m (situation a à c)]],1,3)="OUI",36,IF(MID(REFERENCEMENT_FACADE[[#This Row],[≤ 34 m (situation a à c)]],1,3)="OUI",34,IF(MID(REFERENCEMENT_FACADE[[#This Row],[≤ 28 m (situation a à c)]],1,3)="OUI",28,IF(MID(REFERENCEMENT_FACADE[[#This Row],[≤ 18 m (situation a à c)]],1,3)="OUI",18,IF(MID(REFERENCEMENT_FACADE[[#This Row],[≤ 15 m (situation a à c)]],1,3)="OUI",15,IF(MID(REFERENCEMENT_FACADE[[#This Row],[≤ 10 m (situation a à c)]],1,3)="OUI",10,IF(MID(REFERENCEMENT_FACADE[[#This Row],[≤ 9 m (situation a à c)]],1,3)="OUI",9,IF(MID(REFERENCEMENT_FACADE[[#This Row],[≤ 6 m (situation a à c)]],1,3)="OUI",6,"")))))))))))</f>
        <v>9</v>
      </c>
      <c r="CI165" s="48" t="str">
        <f>IF(RECH_CATEGORIE=TRUE,IF((CATEG_VISEE=LISTES!$O$2),REFERENCEMENT_FACADE[[#This Row],[I]],
IF((CATEG_VISEE=LISTES!$O$3),REFERENCEMENT_FACADE[[#This Row],[II]],
IF((CATEG_VISEE=LISTES!$O$4),REFERENCEMENT_FACADE[[#This Row],[III]],
IF((CATEG_VISEE=LISTES!$O$5),REFERENCEMENT_FACADE[[#This Row],[IV]],"ERREUR")))),
REFERENCEMENT_FACADE[[#This Row],[I]]&amp;CHAR(10)&amp;REFERENCEMENT_FACADE[[#This Row],[II]]&amp;CHAR(10)&amp;REFERENCEMENT_FACADE[[#This Row],[III]]&amp;CHAR(10)&amp;REFERENCEMENT_FACADE[[#This Row],[IV]])</f>
        <v>4
4**
4**
4**</v>
      </c>
      <c r="CJ165" s="48" t="str">
        <f>IF(RECH_CATEGORIE=TRUE,IF(OR(REFERENCEMENT_FACADE[[#This Row],[I]]="NC",REFERENCEMENT_FACADE[[#This Row],[II]]="NC",REFERENCEMENT_FACADE[[#This Row],[III]]="NC",REFERENCEMENT_FACADE[[#This Row],[IV]]="NC"),"ERREUR",IF(MID(ZONE_SIS_VISEE,1,1)&lt;=MID(REFERENCEMENT_FACADE[[#This Row],[IV]],1,1),REFERENCEMENT_FACADE[[#Headers],[IV]],IF(MID(ZONE_SIS_VISEE,1,1)&lt;=MID(REFERENCEMENT_FACADE[[#This Row],[III]],1,1),REFERENCEMENT_FACADE[[#Headers],[III]],IF(MID(ZONE_SIS_VISEE,1,1)&lt;=MID(REFERENCEMENT_FACADE[[#This Row],[II]],1,1),REFERENCEMENT_FACADE[[#Headers],[II]],IF(MID(ZONE_SIS_VISEE,1,1)&lt;=MID(REFERENCEMENT_FACADE[[#This Row],[I]],1,1),REFERENCEMENT_FACADE[[#Headers],[I]],""))))),
REFERENCEMENT_FACADE[[#Headers],[I]]&amp;CHAR(10)&amp;REFERENCEMENT_FACADE[[#Headers],[II]]&amp;CHAR(10)&amp;REFERENCEMENT_FACADE[[#Headers],[III]]&amp;CHAR(10)&amp;REFERENCEMENT_FACADE[[#Headers],[IV]])</f>
        <v>I
II
III
IV</v>
      </c>
      <c r="CK165" s="48" t="str">
        <f>CONCATENATE(IF(MID(REFERENCEMENT_FACADE[[#This Row],[Charpente bois (NF DTU 31.1)]],1,3)="oui",LISTES!$Q$2,""),IF(AND(MID(REFERENCEMENT_FACADE[[#This Row],[COB (NF DTU 31.2)]],1,3)="oui",MID(REFERENCEMENT_FACADE[[#This Row],[Charpente bois (NF DTU 31.1)]],1,3)="oui")," / ",""),IF(MID(REFERENCEMENT_FACADE[[#This Row],[COB (NF DTU 31.2)]],1,3)="oui",LISTES!$Q$3,""),IF(OR(AND(MID(REFERENCEMENT_FACADE[[#This Row],[COB (NF DTU 31.2)]],1,3)="oui",MID(REFERENCEMENT_FACADE[[#This Row],[FOB (NF DTU 31.4)]],1,3)="oui"),AND(MID(REFERENCEMENT_FACADE[[#This Row],[COB (NF DTU 31.2)]],1,3)="oui",MID(REFERENCEMENT_FACADE[[#This Row],[CLT (Sous AT/DTA)]],1,3)="oui"))," / ",""),IF(MID(REFERENCEMENT_FACADE[[#This Row],[FOB (NF DTU 31.4)]],1,3)="oui",LISTES!$Q$4,""),IF(AND(MID(REFERENCEMENT_FACADE[[#This Row],[CLT (Sous AT/DTA)]],1,3)="oui",MID(REFERENCEMENT_FACADE[[#This Row],[FOB (NF DTU 31.4)]],1,3)="oui")," / ",""),IF(MID(REFERENCEMENT_FACADE[[#This Row],[CLT (Sous AT/DTA)]],1,3)="oui",LISTES!$Q$7,IF(MID(REFERENCEMENT_FACADE[[#This Row],[FOB (Sous AT/DTA/ATEx)]],1,3)="oui",LISTES!$Q$5,"")))</f>
        <v>COB (NF DTU 31.2) / CLT (Sous AT/DTA)</v>
      </c>
      <c r="CL165" s="48" t="str">
        <f>IF(AND(RECH_HAUTEUR=TRUE,HAUT_VISEE&lt;&gt;"",SITUA_VISEE&lt;&gt;""),IF(MID(SITUA_VISEE,1,1)="d",
IF(MID(REFERENCEMENT_FACADE[[#This Row],[≤ 50 m (situation d)]],1,3)="OUI","≤ 50 m",IF(MID(REFERENCEMENT_FACADE[[#This Row],[≤ 40 m (situation d)]],1,3)="OUI","≤ 40 m",IF(MID(REFERENCEMENT_FACADE[[#This Row],[≤ 36 m (situation d)]],1,3)="OUI","≤ 36 m",IF(MID(REFERENCEMENT_FACADE[[#This Row],[≤ 34 m (situation d)]],1,3)="OUI","≤ 34 m",IF(MID(REFERENCEMENT_FACADE[[#This Row],[≤ 28 m (situation d)]],1,3)="OUI","≤ 28 m",IF(MID(REFERENCEMENT_FACADE[[#This Row],[≤ 18 m (situation d)]],1,3)="OUI","≤ 18 m",IF(MID(REFERENCEMENT_FACADE[[#This Row],[≤ 15 m (situation d)]],1,3)="OUI","≤ 15 m",IF(MID(REFERENCEMENT_FACADE[[#This Row],[≤ 10 m (situation d)]],1,3)="OUI","≤ 10 m",IF(MID(REFERENCEMENT_FACADE[[#This Row],[≤ 9 m (situation d)]],1,3)="OUI","≤ 9 m",IF(MID(REFERENCEMENT_FACADE[[#This Row],[≤ 6 m (situation d)]],1,3)="OUI","≤ 6 m","")))))))))),
IF(MID(REFERENCEMENT_FACADE[[#This Row],[≤ 50 m (situation a à c)]],1,3)="OUI","≤ 50 m",IF(MID(REFERENCEMENT_FACADE[[#This Row],[≤ 40 m (situation a à c)]],1,3)="OUI","≤ 40 m",IF(MID(REFERENCEMENT_FACADE[[#This Row],[≤ 36 m (situation a à c)]],1,3)="OUI","≤ 36 m",IF(MID(REFERENCEMENT_FACADE[[#This Row],[≤ 34 m (situation a à c)]],1,3)="OUI","≤ 34 m",IF(MID(REFERENCEMENT_FACADE[[#This Row],[≤ 28 m (situation a à c)]],1,3)="OUI","≤ 28 m",IF(MID(REFERENCEMENT_FACADE[[#This Row],[≤ 18 m (situation a à c)]],1,3)="OUI","≤ 18 m",IF(MID(REFERENCEMENT_FACADE[[#This Row],[≤ 15 m (situation a à c)]],1,3)="OUI","≤ 15 m",IF(MID(REFERENCEMENT_FACADE[[#This Row],[≤ 10 m (situation a à c)]],1,3)="OUI","≤ 10 m",IF(MID(REFERENCEMENT_FACADE[[#This Row],[≤ 9 m (situation a à c)]],1,3)="OUI","≤ 9 m",IF(MID(REFERENCEMENT_FACADE[[#This Row],[≤ 6 m (situation a à c)]],1,3)="OUI","≤ 6 m",""))))))))))),
CONCATENATE(IF(MID(REFERENCEMENT_FACADE[[#This Row],[≤ 50 m (situation a à c)]],1,3)="OUI","(Situation a à c) h≤ 50 m"&amp;CHAR(10),IF(MID(REFERENCEMENT_FACADE[[#This Row],[≤ 40 m (situation a à c)]],1,3)="OUI","(Situation a à c) h≤ 40 m"&amp;CHAR(10),IF(MID(REFERENCEMENT_FACADE[[#This Row],[≤ 36 m (situation a à c)]],1,3)="OUI","(Situation a à c) h≤ 36 m"&amp;CHAR(10),IF(MID(REFERENCEMENT_FACADE[[#This Row],[≤ 34 m (situation a à c)]],1,3)="OUI","(Situation a à c) h≤ 34 m"&amp;CHAR(10),IF(MID(REFERENCEMENT_FACADE[[#This Row],[≤ 28 m (situation a à c)]],1,3)="OUI","(Situation a à c) h≤ 28 m"&amp;CHAR(10),IF(MID(REFERENCEMENT_FACADE[[#This Row],[≤ 18 m (situation a à c)]],1,3)="OUI","(Situation a à c) h≤ 18 m"&amp;CHAR(10),IF(MID(REFERENCEMENT_FACADE[[#This Row],[≤ 15 m (situation a à c)]],1,3)="OUI","(Situation a à c) h≤ 15 m"&amp;CHAR(10),IF(MID(REFERENCEMENT_FACADE[[#This Row],[≤ 10 m (situation a à c)]],1,3)="OUI","(Situation a à c) h≤ 10 m"&amp;CHAR(10),IF(MID(REFERENCEMENT_FACADE[[#This Row],[≤ 9 m (situation a à c)]],1,3)="OUI","(Situation a à c) h≤ 9 m"&amp;CHAR(10),IF(MID(REFERENCEMENT_FACADE[[#This Row],[≤ 6 m (situation a à c)]],1,3)="OUI","(Situation a à c) h≤ 6 m"&amp;CHAR(10),"")))))))))),IF(MID(REFERENCEMENT_FACADE[[#This Row],[≤ 50 m (situation d)]],1,3)="OUI","(Situation d) h≤ 50 m",IF(MID(REFERENCEMENT_FACADE[[#This Row],[≤ 40 m (situation d)]],1,3)="OUI","(Situation d) h≤ 40 m",IF(MID(REFERENCEMENT_FACADE[[#This Row],[≤ 36 m (situation d)]],1,3)="OUI","(Situation d) h≤ 36 m",IF(MID(REFERENCEMENT_FACADE[[#This Row],[≤ 34 m (situation d)]],1,3)="OUI","(Situation d) h≤ 34 m",IF(MID(REFERENCEMENT_FACADE[[#This Row],[≤ 28 m (situation d)]],1,3)="OUI","(Situation d) h≤ 28 m",IF(MID(REFERENCEMENT_FACADE[[#This Row],[≤ 18 m (situation d)]],1,3)="OUI","(Situation d) h≤ 18 m",IF(MID(REFERENCEMENT_FACADE[[#This Row],[≤ 15 m (situation d)]],1,3)="OUI","(Situation d) h≤ 15 m",IF(MID(REFERENCEMENT_FACADE[[#This Row],[≤ 10 m (situation d)]],1,3)="OUI","(Situation d) h≤ 10 m",IF(MID(REFERENCEMENT_FACADE[[#This Row],[≤ 9 m (situation d)]],1,3)="OUI","(Situation d) h≤ 9 m",IF(MID(REFERENCEMENT_FACADE[[#This Row],[≤ 6 m (situation d)]],1,3)="OUI","(Situation d) h≤ 6 m",""))))))))))))</f>
        <v>(Situation a à c) h≤ 9 m
(Situation d) h≤ 6 m</v>
      </c>
      <c r="CM165" s="48" t="str">
        <f>IF(OR(RECH_HAUTEUR=FALSE,HAUT_VISEE="",SITUA_VISEE=""),REFERENCEMENT_FACADE[[#This Row],[Cas où rien n''est sélectionné en hauteur]],
IF((HAUT_VISEE&lt;=6),IF(OR(MID(SITUA_VISEE,1,1)="a",MID(SITUA_VISEE,1,1)="b",MID(SITUA_VISEE,1,1)="c"),REFERENCEMENT_FACADE[[#This Row],[≤ 6 m (a à c)]],REFERENCEMENT_FACADE[[#This Row],[≤ 6 m (d)]]),
IF(AND(6&lt;HAUT_VISEE,HAUT_VISEE&lt;=9),IF(OR(MID(SITUA_VISEE,1,1)="a",MID(SITUA_VISEE,1,1)="b",MID(SITUA_VISEE,1,1)="c"),REFERENCEMENT_FACADE[[#This Row],[≤ 9 m (a à c)]],REFERENCEMENT_FACADE[[#This Row],[≤ 9 m (d)]]),
IF(AND(9&lt;HAUT_VISEE,HAUT_VISEE&lt;=10),IF(OR(MID(SITUA_VISEE,1,1)="a",MID(SITUA_VISEE,1,1)="b",MID(SITUA_VISEE,1,1)="c"),REFERENCEMENT_FACADE[[#This Row],[≤ 10 m (a à c)]],REFERENCEMENT_FACADE[[#This Row],[≤ 10 m (d)]]),
IF(AND(10&lt;HAUT_VISEE,HAUT_VISEE&lt;=18),IF(OR(MID(SITUA_VISEE,1,1)="a",MID(SITUA_VISEE,1,1)="b",MID(SITUA_VISEE,1,1)="c"),REFERENCEMENT_FACADE[[#This Row],[≤ 18 m (a à c)]],REFERENCEMENT_FACADE[[#This Row],[≤ 18 m (d)]]),
IF(AND(18&lt;HAUT_VISEE,HAUT_VISEE&lt;=28),IF(OR(MID(SITUA_VISEE,1,1)="a",MID(SITUA_VISEE,1,1)="b",MID(SITUA_VISEE,1,1)="c"),REFERENCEMENT_FACADE[[#This Row],[≤ 28 m (a à c)]],REFERENCEMENT_FACADE[[#This Row],[≤ 28 m (d)]]),
IF(AND(28&lt;HAUT_VISEE,HAUT_VISEE&lt;=34),IF(OR(MID(SITUA_VISEE,1,1)="a",MID(SITUA_VISEE,1,1)="b",MID(SITUA_VISEE,1,1)="c"),REFERENCEMENT_FACADE[[#This Row],[≤ 34 m (a à c)]],REFERENCEMENT_FACADE[[#This Row],[≤ 34 m (d)]]),
IF(AND(34&lt;HAUT_VISEE,HAUT_VISEE&lt;=36),IF(OR(MID(SITUA_VISEE,1,1)="a",MID(SITUA_VISEE,1,1)="b",MID(SITUA_VISEE,1,1)="c"),REFERENCEMENT_FACADE[[#This Row],[≤ 36 m (a à c)]],REFERENCEMENT_FACADE[[#This Row],[≤ 36 m (d)]]),
IF(AND(36&lt;HAUT_VISEE,HAUT_VISEE&lt;=40),IF(OR(MID(SITUA_VISEE,1,1)="a",MID(SITUA_VISEE,1,1)="b",MID(SITUA_VISEE,1,1)="c"),REFERENCEMENT_FACADE[[#This Row],[≤ 40 m (a à c)]],REFERENCEMENT_FACADE[[#This Row],[≤ 40 m (d)]]),
IF(AND(40&lt;HAUT_VISEE,HAUT_VISEE&lt;=50),IF(OR(MID(SITUA_VISEE,1,1)="a",MID(SITUA_VISEE,1,1)="b",MID(SITUA_VISEE,1,1)="c"),REFERENCEMENT_FACADE[[#This Row],[≤ 50 m (a à c)]],REFERENCEMENT_FACADE[[#This Row],[≤ 50 m (d)]])))))))))))</f>
        <v>Nb : Le critère de recherche par hauteur n'étant pas coché ou les données (hauteur ou situation) n'étant pas saisies, l'utilisateur est alerté qu'il peut exister des limites de hauteurs et des dispositions particulières données dans le référentiel technique du procédé qui ne sont pas affichées. 
Le logiciel peut les faire apparaitre, pour ce faire : 
 - la case de recherche en fonction de la hauteur doit être cochée ;
 - les données de hauteur ET de situation du bâtiment doivent être saisies.</v>
      </c>
      <c r="CN165" s="117">
        <f ca="1">REFERENCEMENT_FACADE[[#This Row],[VALIDITE]]</f>
        <v>1</v>
      </c>
      <c r="CO165" s="48">
        <f>IF(RECH_SUPPORT=TRUE,IF(MID(REFERENCEMENT_FACADE[[#This Row],[Colonne support visé]],1,3)="OUI",1,IF(OR(MID(REFERENCEMENT_FACADE[[#This Row],[Colonne support visé]],1,3)="non",MID(REFERENCEMENT_FACADE[[#This Row],[Colonne support visé]],1,2)="SO"),0,0)),1)</f>
        <v>1</v>
      </c>
      <c r="CP165" s="48">
        <f>IF(RECH_HAUTEUR=FALSE,1,IF(AND(MID(REFERENCEMENT_FACADE[[#This Row],[Colonne situation visé]],1,3)="oui",HAUT_VISEE&lt;=REFERENCEMENT_FACADE[[#This Row],[LIMITATION DE HAUTEUR DE FACADE]],HAUT_VISEE&lt;&gt;"",SITUA_VISEE&lt;&gt;""),1,IF(MID(REFERENCEMENT_FACADE[[#This Row],[Colonne situation visé]],1,3)="non",0,"ERREUR")))</f>
        <v>1</v>
      </c>
      <c r="CQ165" s="48">
        <f>IF(RECH_CATEGORIE=FALSE,1,IF(REFERENCEMENT_FACADE[[#This Row],[Colonne catégorie visée]]="ERREUR",0,IF(AND(RECH_CATEGORIE=TRUE,MATCH(VALUE(LEFT(REFERENCEMENT_FACADE[[#This Row],[Colonne zone visée]],1)),LISTE_ZONE_SISMIQUE,0)&gt;=MATCH(ZONE_SIS_VISEE,LISTE_ZONE_SISMIQUE,0),MATCH(REFERENCEMENT_FACADE[[#This Row],[Colonne catégorie visée]],LISTE_CATEGORIE_BATIMENT,0)&gt;=MATCH(CATEG_VISEE,LISTE_CATEGORIE_BATIMENT,0)),1,0)))</f>
        <v>1</v>
      </c>
      <c r="CR165" s="48">
        <f ca="1">IF(REFERENCEMENT_FACADE[[#This Row],[Eligibilité procédé]]&lt;&gt;0,COUNTIF(REFERENCEMENT_FACADE[Eligibilité procédé],"&lt;="&amp;REFERENCEMENT_FACADE[[#This Row],[Eligibilité procédé]])-COUNTIF(REFERENCEMENT_FACADE[Eligibilité procédé],"=0"),ROWS(REFERENCEMENT_FACADE[Ordre]))</f>
        <v>141</v>
      </c>
      <c r="CS165" s="48">
        <f ca="1">IF(COUNTIF((REFERENCEMENT_FACADE[[#This Row],[Validité]:[zone de simicité]]),"&lt;&gt;"&amp;"")=SUM(REFERENCEMENT_FACADE[[#This Row],[Validité]:[zone de simicité]]),ROW(REFERENCEMENT_FACADE[[#This Row],[zone de simicité]]),"")</f>
        <v>165</v>
      </c>
      <c r="CT165" s="48" t="str">
        <f>CONCATENATE(REFERENCEMENT_FACADE[[#This Row],[TYPE DE DOCUMENT DE REFERENCE]]," ",REFERENCEMENT_FACADE[[#This Row],[REF]]," du procédé ",REFERENCEMENT_FACADE[[#This Row],[NOM COMMERCIAL DU PROCEDE]]," : vise la pose sur : ",IF(MID(REFERENCEMENT_FACADE[[#This Row],[COB (NF DTU 31.2)]],1,3)="OUI","COB (NF DTU 31.2) ; ",""),IF(MID(REFERENCEMENT_FACADE[[#This Row],[CLT (Sous AT/DTA)]],1,3)="OUI","CLT (Sous AT/DTA)) ; ",""),IF(MID(REFERENCEMENT_FACADE[[#This Row],[FOB (NF DTU 31.4)]],1,3)="OUI","FOB (NF DTU 31.4) ; ",""),IF(MID(REFERENCEMENT_FACADE[[#This Row],[FOB (Sous AT/DTA/ATEx)]],1,3)="OUI","FOB (Sous AT/DTA/ATEx) ; ",""),"pour une hauteur max de ",REFERENCEMENT_FACADE[[#This Row],[LIMITATION DE HAUTEUR DE FACADE]],"m")</f>
        <v>Avis Technique 7/19-1769_V1 du procédé Revithermono Initex COB : vise la pose sur : COB (NF DTU 31.2) ; CLT (Sous AT/DTA)) ; pour une hauteur max de 9m</v>
      </c>
    </row>
    <row r="166" spans="1:98" s="5" customFormat="1" ht="216" x14ac:dyDescent="0.3">
      <c r="A166" s="141">
        <v>43742</v>
      </c>
      <c r="B166" s="43" t="s">
        <v>114</v>
      </c>
      <c r="C166" s="125" t="s">
        <v>1572</v>
      </c>
      <c r="D166" s="79" t="s">
        <v>112</v>
      </c>
      <c r="E166" s="79" t="s">
        <v>112</v>
      </c>
      <c r="F166" s="43" t="s">
        <v>982</v>
      </c>
      <c r="G166" s="44" t="s">
        <v>1469</v>
      </c>
      <c r="H166" s="78" t="s">
        <v>27</v>
      </c>
      <c r="I166" s="79" t="s">
        <v>9</v>
      </c>
      <c r="J166" s="110" t="s">
        <v>10</v>
      </c>
      <c r="K166" s="39" t="s">
        <v>10</v>
      </c>
      <c r="L166" s="68" t="str">
        <f>IF(REFERENCEMENT_FACADE[[#This Row],[Charpente bois (NF DTU 31.1)]]="OUI","SO",IF(OR(REFERENCEMENT_FACADE[[#This Row],[FOB (Sous AT/DTA/ATEx)]]="OUI",REFERENCEMENT_FACADE[[#This Row],[FOB (NF DTU 31.4)]]="OUI"),"OUI","SO"))</f>
        <v>SO</v>
      </c>
      <c r="M166" s="109" t="s">
        <v>159</v>
      </c>
      <c r="N166" s="42" t="s">
        <v>9</v>
      </c>
      <c r="O166" s="43" t="s">
        <v>9</v>
      </c>
      <c r="P166" s="43" t="s">
        <v>10</v>
      </c>
      <c r="Q166" s="43" t="s">
        <v>10</v>
      </c>
      <c r="R166" s="43" t="s">
        <v>10</v>
      </c>
      <c r="S166" s="43" t="s">
        <v>10</v>
      </c>
      <c r="T166" s="43" t="s">
        <v>10</v>
      </c>
      <c r="U166" s="43" t="s">
        <v>10</v>
      </c>
      <c r="V166" s="43" t="s">
        <v>10</v>
      </c>
      <c r="W166" s="44" t="s">
        <v>10</v>
      </c>
      <c r="X166" s="45" t="s">
        <v>9</v>
      </c>
      <c r="Y166" s="43" t="s">
        <v>10</v>
      </c>
      <c r="Z166" s="43" t="s">
        <v>10</v>
      </c>
      <c r="AA166" s="43" t="s">
        <v>10</v>
      </c>
      <c r="AB166" s="43" t="s">
        <v>10</v>
      </c>
      <c r="AC166" s="43" t="s">
        <v>10</v>
      </c>
      <c r="AD166" s="43" t="s">
        <v>10</v>
      </c>
      <c r="AE166" s="43" t="s">
        <v>10</v>
      </c>
      <c r="AF166" s="43" t="s">
        <v>10</v>
      </c>
      <c r="AG166" s="44" t="s">
        <v>10</v>
      </c>
      <c r="AH166" s="163"/>
      <c r="AI166" s="164"/>
      <c r="AJ166" s="120" t="s">
        <v>1726</v>
      </c>
      <c r="AK166" s="120" t="s">
        <v>1726</v>
      </c>
      <c r="AL166" s="83"/>
      <c r="AM166" s="83"/>
      <c r="AN166" s="83"/>
      <c r="AO166" s="83"/>
      <c r="AP166" s="83"/>
      <c r="AQ166" s="83"/>
      <c r="AR166" s="83"/>
      <c r="AS166" s="83"/>
      <c r="AT166" s="120" t="s">
        <v>1726</v>
      </c>
      <c r="AU166" s="83"/>
      <c r="AV166" s="83"/>
      <c r="AW166" s="83"/>
      <c r="AX166" s="83"/>
      <c r="AY166" s="83"/>
      <c r="AZ166" s="83"/>
      <c r="BA166" s="83"/>
      <c r="BB166" s="83"/>
      <c r="BC166" s="83"/>
      <c r="BD166" s="84" t="s">
        <v>1408</v>
      </c>
      <c r="BE166" s="111">
        <v>4</v>
      </c>
      <c r="BF166" s="51" t="s">
        <v>328</v>
      </c>
      <c r="BG166" s="51" t="s">
        <v>328</v>
      </c>
      <c r="BH166" s="51" t="s">
        <v>328</v>
      </c>
      <c r="BI166" s="112" t="s">
        <v>999</v>
      </c>
      <c r="BJ166" s="40" t="s">
        <v>1394</v>
      </c>
      <c r="BK166" s="160" t="s">
        <v>932</v>
      </c>
      <c r="BL166" s="42">
        <v>0</v>
      </c>
      <c r="BM166" s="43" t="s">
        <v>983</v>
      </c>
      <c r="BN166" s="43" t="s">
        <v>12</v>
      </c>
      <c r="BO166" s="43" t="s">
        <v>1022</v>
      </c>
      <c r="BP166" s="81">
        <v>43453</v>
      </c>
      <c r="BQ166" s="81">
        <v>43453</v>
      </c>
      <c r="BR166" s="81">
        <v>45657</v>
      </c>
      <c r="BS166" s="123">
        <f ca="1">+(REFERENCEMENT_FACADE[[#This Row],[AVIS LIMITE AU / VALIDITE]]&gt;=TODAY())*1</f>
        <v>1</v>
      </c>
      <c r="BT166" s="43" t="s">
        <v>9</v>
      </c>
      <c r="BU166" s="43" t="str">
        <f ca="1">IF(REFERENCEMENT_FACADE[[#This Row],[ -&gt; AT/DTA : Sur liste verte C2p (OUI/NON)
-&gt; ATex (Avis favorable / Avis défavorable)
-&gt; Autre : SO]]&lt;&gt;"",IF(AND(OR(REFERENCEMENT_FACADE[[#This Row],[ -&gt; AT/DTA : Sur liste verte C2p (OUI/NON)
-&gt; ATex (Avis favorable / Avis défavorable)
-&gt; Autre : SO]]="OUI",REFERENCEMENT_FACADE[[#This Row],[ -&gt; AT/DTA : Sur liste verte C2p (OUI/NON)
-&gt; ATex (Avis favorable / Avis défavorable)
-&gt; Autre : SO]]="FAVORABLE",REFERENCEMENT_FACADE[[#This Row],[ -&gt; AT/DTA : Sur liste verte C2p (OUI/NON)
-&gt; ATex (Avis favorable / Avis défavorable)
-&gt; Autre : SO]]="SO
(DTU)",REFERENCEMENT_FACADE[[#This Row],[ -&gt; AT/DTA : Sur liste verte C2p (OUI/NON)
-&gt; ATex (Avis favorable / Avis défavorable)
-&gt; Autre : SO]]="SO 
(RECO -RAGE)",REFERENCEMENT_FACADE[[#This Row],[ -&gt; AT/DTA : Sur liste verte C2p (OUI/NON)
-&gt; ATex (Avis favorable / Avis défavorable)
-&gt; Autre : SO]]="OUI AVEC UN SUIVI DU RETOUR D'EXPERIENCE",
REFERENCEMENT_FACADE[[#This Row],[ -&gt; AT/DTA : Sur liste verte C2p (OUI/NON)
-&gt; ATex (Avis favorable / Avis défavorable)
-&gt; Autre : SO]]="SO 
(RP)"),REFERENCEMENT_FACADE[[#This Row],[VALIDITE]]=1),"TC",IF(REFERENCEMENT_FACADE[[#This Row],[VALIDITE]]=0,"TNC"&amp;CHAR(10)&amp;"(L'évaluation technique n'est plus valide)",IF(REFERENCEMENT_FACADE[[#This Row],[TYPE DE DOCUMENT DE REFERENCE]]="Appréciation Technique de Transition","TNC"&amp;CHAR(10)&amp;"(Les Appréciations Techniques de Transition ne sont pas reconnues en technique courante)",IF(REFERENCEMENT_FACADE[[#This Row],[ -&gt; AT/DTA : Sur liste verte C2p (OUI/NON)
-&gt; ATex (Avis favorable / Avis défavorable)
-&gt; Autre : SO]]="NON (EVALUATION RECENTE)","TNC"&amp;CHAR(10)&amp;"(Non sur liste verte de la C2p à date de référencement / EVALUATION RECENTE)","TNC"&amp;CHAR(10)&amp;"(N'est pas sur liste verte de la C2p à date du référencement)")))))</f>
        <v>TC</v>
      </c>
      <c r="BV166" s="44" t="s">
        <v>1091</v>
      </c>
      <c r="BW166" s="42"/>
      <c r="BX166" s="51"/>
      <c r="BY166" s="139"/>
      <c r="BZ166" s="57"/>
      <c r="CA166" s="134" t="s">
        <v>1058</v>
      </c>
      <c r="CB166" s="134"/>
      <c r="CC166" s="48" t="str">
        <f>IF(OR(REFERENCEMENT_FACADE[[#This Row],[TYPE DE DOCUMENT DE REFERENCE]]="Document Technique d'Application (DTA)",REFERENCEMENT_FACADE[[#This Row],[TYPE DE DOCUMENT DE REFERENCE]]="Avis Technique"),CONCATENATE("https://evaluation.cstb.fr/fr/avis-technique/detail/",SUBSTITUTE(REFERENCEMENT_FACADE[[#This Row],[REF]],"/","-"),"/"),IF(REFERENCEMENT_FACADE[[#This Row],[TYPE DE DOCUMENT DE REFERENCE]]=("Appréciation Technique d'Expérimentation (ATEx cas a)"),CONCATENATE("https://evaluation.cstb.fr/fr/appreciation-technique-expertise-atex/detail/",SUBSTITUTE(REFERENCEMENT_FACADE[[#This Row],[REF]],"_","-"),"/"),CONCATENATE("https://evaluation.cstb.fr/fr/appreciation-technique-transition-att/download/att-",SUBSTITUTE(SUBSTITUTE(REFERENCEMENT_FACADE[[#This Row],[REF]],"/","-"),"_","-"),"/")))</f>
        <v>https://evaluation.cstb.fr/fr/avis-technique/detail/7-18-1740_V1/</v>
      </c>
      <c r="CD166" s="48" t="s">
        <v>1022</v>
      </c>
      <c r="CE166" s="48" t="str">
        <f>CONCATENATE(IF(REFERENCEMENT_FACADE[[#This Row],[Ancienne version]]=""," ",CONCATENATE(IF(OR(REFERENCEMENT_FACADE[[#This Row],[TYPE DE DOCUMENT DE REFERENCE]]="Avis Technique",REFERENCEMENT_FACADE[[#This Row],[TYPE DE DOCUMENT DE REFERENCE]]="ATEx"),"L'","Le "),REFERENCEMENT_FACADE[[#This Row],[TYPE DE DOCUMENT DE REFERENCE]]," n°",REFERENCEMENT_FACADE[[#This Row],[REF]]," annule et remplace ",IF(OR(REFERENCEMENT_FACADE[[#This Row],[TYPE DE DOCUMENT DE REFERENCE]]="Avis Technique",REFERENCEMENT_FACADE[[#This Row],[TYPE DE DOCUMENT DE REFERENCE]]="ATEx"),"l' ","le "),REFERENCEMENT_FACADE[[#This Row],[TYPE DE DOCUMENT DE REFERENCE]]," n° ",REFERENCEMENT_FACADE[[#This Row],[Ancienne version]])),
IF(AND(REFERENCEMENT_FACADE[[#This Row],[Ancienne version]]&lt;&gt;"",REFERENCEMENT_FACADE[[#This Row],[ -&gt; AT/DTA : Sur liste verte C2p (OUI/NON)
-&gt; ATex (Avis favorable / Avis défavorable)
-&gt; Autre : SO]]="OUI"),CHAR(10),""),
IF(REFERENCEMENT_FACADE[[#This Row],[ -&gt; AT/DTA : Sur liste verte C2p (OUI/NON)
-&gt; ATex (Avis favorable / Avis défavorable)
-&gt; Autre : SO]]="OUI","Sur liste verte de la C2p à la date du référencement",""))</f>
        <v>L'Avis Technique n°7/18-1740_V1 annule et remplace l' Avis Technique n° 7/18-1740_V1
Sur liste verte de la C2p à la date du référencement</v>
      </c>
      <c r="CF166" s="48" t="str">
        <f>IF((SUPP_VISE=LISTES!$Q$2),REFERENCEMENT_FACADE[[#This Row],[Charpente bois (NF DTU 31.1)]],
IF((SUPP_VISE=LISTES!$Q$3),REFERENCEMENT_FACADE[[#This Row],[COB (NF DTU 31.2)]],
IF((SUPP_VISE=LISTES!$Q$4),REFERENCEMENT_FACADE[[#This Row],[FOB (NF DTU 31.4)]],
IF((SUPP_VISE=LISTES!$Q$5),REFERENCEMENT_FACADE[[#This Row],[FOB (Sous AT/DTA/ATEx)]],
IF((SUPP_VISE=LISTES!$Q$6),REFERENCEMENT_FACADE[[#This Row],[FOB (NF DTU 31.4 et/ou Sous AT/DTA/Atex)]],
IF((SUPP_VISE=LISTES!$Q$7),REFERENCEMENT_FACADE[[#This Row],[CLT (Sous AT/DTA)]],"ERREUR"))))))</f>
        <v>ERREUR</v>
      </c>
      <c r="CG166" s="48" t="str">
        <f>IF((HAUT_VISEE&lt;=6),IF(OR(MID(SITUA_VISEE,1,1)="a",MID(SITUA_VISEE,1,1)="b",MID(SITUA_VISEE,1,1)="c"),REFERENCEMENT_FACADE[[#This Row],[≤ 6 m (situation a à c)]],REFERENCEMENT_FACADE[[#This Row],[≤ 6 m (situation d)]]),
IF(AND(6&lt;HAUT_VISEE,HAUT_VISEE&lt;=9),IF(OR(MID(SITUA_VISEE,1,1)="a",MID(SITUA_VISEE,1,1)="b",MID(SITUA_VISEE,1,1)="c"),REFERENCEMENT_FACADE[[#This Row],[≤ 9 m (situation a à c)]],REFERENCEMENT_FACADE[[#This Row],[≤ 9 m (situation d)]]),
IF(AND(9&lt;HAUT_VISEE,HAUT_VISEE&lt;=10),IF(OR(MID(SITUA_VISEE,1,1)="a",MID(SITUA_VISEE,1,1)="b",MID(SITUA_VISEE,1,1)="c"),REFERENCEMENT_FACADE[[#This Row],[≤ 10 m (situation a à c)]],REFERENCEMENT_FACADE[[#This Row],[≤ 10 m (situation d)]]),
IF(AND(10&lt;HAUT_VISEE,HAUT_VISEE&lt;=18),IF(OR(MID(SITUA_VISEE,1,1)="a",MID(SITUA_VISEE,1,1)="b",MID(SITUA_VISEE,1,1)="c"),REFERENCEMENT_FACADE[[#This Row],[≤ 15 m (situation a à c)]],REFERENCEMENT_FACADE[[#This Row],[≤ 15 m (situation d)]]),
IF(AND(10&lt;HAUT_VISEE,HAUT_VISEE&lt;=18),IF(OR(MID(SITUA_VISEE,1,1)="a",MID(SITUA_VISEE,1,1)="b",MID(SITUA_VISEE,1,1)="c"),REFERENCEMENT_FACADE[[#This Row],[≤ 18 m (situation a à c)]],REFERENCEMENT_FACADE[[#This Row],[≤ 18 m (situation d)]]),
IF(AND(18&lt;HAUT_VISEE,HAUT_VISEE&lt;=28),IF(OR(MID(SITUA_VISEE,1,1)="a",MID(SITUA_VISEE,1,1)="b",MID(SITUA_VISEE,1,1)="c"),REFERENCEMENT_FACADE[[#This Row],[≤ 28 m (situation a à c)]],REFERENCEMENT_FACADE[[#This Row],[≤ 28 m (situation d)]]),
IF(AND(28&lt;HAUT_VISEE,HAUT_VISEE&lt;=34),IF(OR(MID(SITUA_VISEE,1,1)="a",MID(SITUA_VISEE,1,1)="b",MID(SITUA_VISEE,1,1)="c"),REFERENCEMENT_FACADE[[#This Row],[≤ 34 m (situation a à c)]],REFERENCEMENT_FACADE[[#This Row],[≤ 34 m (situation d)]]),
IF(AND(34&lt;HAUT_VISEE,HAUT_VISEE&lt;=36),IF(OR(MID(SITUA_VISEE,1,1)="a",MID(SITUA_VISEE,1,1)="b",MID(SITUA_VISEE,1,1)="c"),REFERENCEMENT_FACADE[[#This Row],[≤ 36 m (situation a à c)]],REFERENCEMENT_FACADE[[#This Row],[≤ 36 m (situation d)]]),
IF(AND(36&lt;HAUT_VISEE,HAUT_VISEE&lt;=40),IF(OR(MID(SITUA_VISEE,1,1)="a",MID(SITUA_VISEE,1,1)="b",MID(SITUA_VISEE,1,1)="c"),REFERENCEMENT_FACADE[[#This Row],[≤ 40 m (situation a à c)]],REFERENCEMENT_FACADE[[#This Row],[≤ 40 m (situation d)]]),
IF(AND(40&lt;HAUT_VISEE,HAUT_VISEE&lt;=50),IF(OR(MID(SITUA_VISEE,1,1)="a",MID(SITUA_VISEE,1,1)="b",MID(SITUA_VISEE,1,1)="c"),REFERENCEMENT_FACADE[[#This Row],[≤ 50 m (situation a à c)]],REFERENCEMENT_FACADE[[#This Row],[≤ 50 m (situation d)]]),"ERREUR"))))))))))</f>
        <v>OUI</v>
      </c>
      <c r="CH166" s="48">
        <f>IF(MID(SITUA_VISEE,1,1)="d",
IF(MID(REFERENCEMENT_FACADE[[#This Row],[≤ 50 m (situation d)]],1,3)="OUI",50,IF(MID(REFERENCEMENT_FACADE[[#This Row],[≤ 40 m (situation d)]],1,3)="OUI",40,IF(MID(REFERENCEMENT_FACADE[[#This Row],[≤ 36 m (situation d)]],1,3)="OUI",36,IF(MID(REFERENCEMENT_FACADE[[#This Row],[≤ 34 m (situation d)]],1,3)="OUI",34,IF(MID(REFERENCEMENT_FACADE[[#This Row],[≤ 28 m (situation d)]],1,3)="OUI",28,IF(MID(REFERENCEMENT_FACADE[[#This Row],[≤ 18 m (situation d)]],1,3)="OUI",18,IF(MID(REFERENCEMENT_FACADE[[#This Row],[≤ 15 m (situation d)]],1,3)="OUI",15,IF(MID(REFERENCEMENT_FACADE[[#This Row],[≤ 10 m (situation d)]],1,3)="OUI",10,IF(MID(REFERENCEMENT_FACADE[[#This Row],[≤ 9 m (situation d)]],1,3)="OUI",9,IF(MID(REFERENCEMENT_FACADE[[#This Row],[≤ 6 m (situation d)]],1,3)="OUI",6,"")))))))))),
IF(MID(REFERENCEMENT_FACADE[[#This Row],[≤ 50 m (situation a à c)]],1,3)="OUI",50,IF(MID(REFERENCEMENT_FACADE[[#This Row],[≤ 40 m (situation a à c)]],1,3)="OUI",40,IF(MID(REFERENCEMENT_FACADE[[#This Row],[≤ 36 m (situation a à c)]],1,3)="OUI",36,IF(MID(REFERENCEMENT_FACADE[[#This Row],[≤ 34 m (situation a à c)]],1,3)="OUI",34,IF(MID(REFERENCEMENT_FACADE[[#This Row],[≤ 28 m (situation a à c)]],1,3)="OUI",28,IF(MID(REFERENCEMENT_FACADE[[#This Row],[≤ 18 m (situation a à c)]],1,3)="OUI",18,IF(MID(REFERENCEMENT_FACADE[[#This Row],[≤ 15 m (situation a à c)]],1,3)="OUI",15,IF(MID(REFERENCEMENT_FACADE[[#This Row],[≤ 10 m (situation a à c)]],1,3)="OUI",10,IF(MID(REFERENCEMENT_FACADE[[#This Row],[≤ 9 m (situation a à c)]],1,3)="OUI",9,IF(MID(REFERENCEMENT_FACADE[[#This Row],[≤ 6 m (situation a à c)]],1,3)="OUI",6,"")))))))))))</f>
        <v>9</v>
      </c>
      <c r="CI166" s="48" t="str">
        <f>IF(RECH_CATEGORIE=TRUE,IF((CATEG_VISEE=LISTES!$O$2),REFERENCEMENT_FACADE[[#This Row],[I]],
IF((CATEG_VISEE=LISTES!$O$3),REFERENCEMENT_FACADE[[#This Row],[II]],
IF((CATEG_VISEE=LISTES!$O$4),REFERENCEMENT_FACADE[[#This Row],[III]],
IF((CATEG_VISEE=LISTES!$O$5),REFERENCEMENT_FACADE[[#This Row],[IV]],"ERREUR")))),
REFERENCEMENT_FACADE[[#This Row],[I]]&amp;CHAR(10)&amp;REFERENCEMENT_FACADE[[#This Row],[II]]&amp;CHAR(10)&amp;REFERENCEMENT_FACADE[[#This Row],[III]]&amp;CHAR(10)&amp;REFERENCEMENT_FACADE[[#This Row],[IV]])</f>
        <v>4
4**
4**
4**</v>
      </c>
      <c r="CJ166" s="48" t="str">
        <f>IF(RECH_CATEGORIE=TRUE,IF(OR(REFERENCEMENT_FACADE[[#This Row],[I]]="NC",REFERENCEMENT_FACADE[[#This Row],[II]]="NC",REFERENCEMENT_FACADE[[#This Row],[III]]="NC",REFERENCEMENT_FACADE[[#This Row],[IV]]="NC"),"ERREUR",IF(MID(ZONE_SIS_VISEE,1,1)&lt;=MID(REFERENCEMENT_FACADE[[#This Row],[IV]],1,1),REFERENCEMENT_FACADE[[#Headers],[IV]],IF(MID(ZONE_SIS_VISEE,1,1)&lt;=MID(REFERENCEMENT_FACADE[[#This Row],[III]],1,1),REFERENCEMENT_FACADE[[#Headers],[III]],IF(MID(ZONE_SIS_VISEE,1,1)&lt;=MID(REFERENCEMENT_FACADE[[#This Row],[II]],1,1),REFERENCEMENT_FACADE[[#Headers],[II]],IF(MID(ZONE_SIS_VISEE,1,1)&lt;=MID(REFERENCEMENT_FACADE[[#This Row],[I]],1,1),REFERENCEMENT_FACADE[[#Headers],[I]],""))))),
REFERENCEMENT_FACADE[[#Headers],[I]]&amp;CHAR(10)&amp;REFERENCEMENT_FACADE[[#Headers],[II]]&amp;CHAR(10)&amp;REFERENCEMENT_FACADE[[#Headers],[III]]&amp;CHAR(10)&amp;REFERENCEMENT_FACADE[[#Headers],[IV]])</f>
        <v>I
II
III
IV</v>
      </c>
      <c r="CK166" s="48" t="str">
        <f>CONCATENATE(IF(MID(REFERENCEMENT_FACADE[[#This Row],[Charpente bois (NF DTU 31.1)]],1,3)="oui",LISTES!$Q$2,""),IF(AND(MID(REFERENCEMENT_FACADE[[#This Row],[COB (NF DTU 31.2)]],1,3)="oui",MID(REFERENCEMENT_FACADE[[#This Row],[Charpente bois (NF DTU 31.1)]],1,3)="oui")," / ",""),IF(MID(REFERENCEMENT_FACADE[[#This Row],[COB (NF DTU 31.2)]],1,3)="oui",LISTES!$Q$3,""),IF(OR(AND(MID(REFERENCEMENT_FACADE[[#This Row],[COB (NF DTU 31.2)]],1,3)="oui",MID(REFERENCEMENT_FACADE[[#This Row],[FOB (NF DTU 31.4)]],1,3)="oui"),AND(MID(REFERENCEMENT_FACADE[[#This Row],[COB (NF DTU 31.2)]],1,3)="oui",MID(REFERENCEMENT_FACADE[[#This Row],[CLT (Sous AT/DTA)]],1,3)="oui"))," / ",""),IF(MID(REFERENCEMENT_FACADE[[#This Row],[FOB (NF DTU 31.4)]],1,3)="oui",LISTES!$Q$4,""),IF(AND(MID(REFERENCEMENT_FACADE[[#This Row],[CLT (Sous AT/DTA)]],1,3)="oui",MID(REFERENCEMENT_FACADE[[#This Row],[FOB (NF DTU 31.4)]],1,3)="oui")," / ",""),IF(MID(REFERENCEMENT_FACADE[[#This Row],[CLT (Sous AT/DTA)]],1,3)="oui",LISTES!$Q$7,IF(MID(REFERENCEMENT_FACADE[[#This Row],[FOB (Sous AT/DTA/ATEx)]],1,3)="oui",LISTES!$Q$5,"")))</f>
        <v>COB (NF DTU 31.2) / CLT (Sous AT/DTA)</v>
      </c>
      <c r="CL166" s="48" t="str">
        <f>IF(AND(RECH_HAUTEUR=TRUE,HAUT_VISEE&lt;&gt;"",SITUA_VISEE&lt;&gt;""),IF(MID(SITUA_VISEE,1,1)="d",
IF(MID(REFERENCEMENT_FACADE[[#This Row],[≤ 50 m (situation d)]],1,3)="OUI","≤ 50 m",IF(MID(REFERENCEMENT_FACADE[[#This Row],[≤ 40 m (situation d)]],1,3)="OUI","≤ 40 m",IF(MID(REFERENCEMENT_FACADE[[#This Row],[≤ 36 m (situation d)]],1,3)="OUI","≤ 36 m",IF(MID(REFERENCEMENT_FACADE[[#This Row],[≤ 34 m (situation d)]],1,3)="OUI","≤ 34 m",IF(MID(REFERENCEMENT_FACADE[[#This Row],[≤ 28 m (situation d)]],1,3)="OUI","≤ 28 m",IF(MID(REFERENCEMENT_FACADE[[#This Row],[≤ 18 m (situation d)]],1,3)="OUI","≤ 18 m",IF(MID(REFERENCEMENT_FACADE[[#This Row],[≤ 15 m (situation d)]],1,3)="OUI","≤ 15 m",IF(MID(REFERENCEMENT_FACADE[[#This Row],[≤ 10 m (situation d)]],1,3)="OUI","≤ 10 m",IF(MID(REFERENCEMENT_FACADE[[#This Row],[≤ 9 m (situation d)]],1,3)="OUI","≤ 9 m",IF(MID(REFERENCEMENT_FACADE[[#This Row],[≤ 6 m (situation d)]],1,3)="OUI","≤ 6 m","")))))))))),
IF(MID(REFERENCEMENT_FACADE[[#This Row],[≤ 50 m (situation a à c)]],1,3)="OUI","≤ 50 m",IF(MID(REFERENCEMENT_FACADE[[#This Row],[≤ 40 m (situation a à c)]],1,3)="OUI","≤ 40 m",IF(MID(REFERENCEMENT_FACADE[[#This Row],[≤ 36 m (situation a à c)]],1,3)="OUI","≤ 36 m",IF(MID(REFERENCEMENT_FACADE[[#This Row],[≤ 34 m (situation a à c)]],1,3)="OUI","≤ 34 m",IF(MID(REFERENCEMENT_FACADE[[#This Row],[≤ 28 m (situation a à c)]],1,3)="OUI","≤ 28 m",IF(MID(REFERENCEMENT_FACADE[[#This Row],[≤ 18 m (situation a à c)]],1,3)="OUI","≤ 18 m",IF(MID(REFERENCEMENT_FACADE[[#This Row],[≤ 15 m (situation a à c)]],1,3)="OUI","≤ 15 m",IF(MID(REFERENCEMENT_FACADE[[#This Row],[≤ 10 m (situation a à c)]],1,3)="OUI","≤ 10 m",IF(MID(REFERENCEMENT_FACADE[[#This Row],[≤ 9 m (situation a à c)]],1,3)="OUI","≤ 9 m",IF(MID(REFERENCEMENT_FACADE[[#This Row],[≤ 6 m (situation a à c)]],1,3)="OUI","≤ 6 m",""))))))))))),
CONCATENATE(IF(MID(REFERENCEMENT_FACADE[[#This Row],[≤ 50 m (situation a à c)]],1,3)="OUI","(Situation a à c) h≤ 50 m"&amp;CHAR(10),IF(MID(REFERENCEMENT_FACADE[[#This Row],[≤ 40 m (situation a à c)]],1,3)="OUI","(Situation a à c) h≤ 40 m"&amp;CHAR(10),IF(MID(REFERENCEMENT_FACADE[[#This Row],[≤ 36 m (situation a à c)]],1,3)="OUI","(Situation a à c) h≤ 36 m"&amp;CHAR(10),IF(MID(REFERENCEMENT_FACADE[[#This Row],[≤ 34 m (situation a à c)]],1,3)="OUI","(Situation a à c) h≤ 34 m"&amp;CHAR(10),IF(MID(REFERENCEMENT_FACADE[[#This Row],[≤ 28 m (situation a à c)]],1,3)="OUI","(Situation a à c) h≤ 28 m"&amp;CHAR(10),IF(MID(REFERENCEMENT_FACADE[[#This Row],[≤ 18 m (situation a à c)]],1,3)="OUI","(Situation a à c) h≤ 18 m"&amp;CHAR(10),IF(MID(REFERENCEMENT_FACADE[[#This Row],[≤ 15 m (situation a à c)]],1,3)="OUI","(Situation a à c) h≤ 15 m"&amp;CHAR(10),IF(MID(REFERENCEMENT_FACADE[[#This Row],[≤ 10 m (situation a à c)]],1,3)="OUI","(Situation a à c) h≤ 10 m"&amp;CHAR(10),IF(MID(REFERENCEMENT_FACADE[[#This Row],[≤ 9 m (situation a à c)]],1,3)="OUI","(Situation a à c) h≤ 9 m"&amp;CHAR(10),IF(MID(REFERENCEMENT_FACADE[[#This Row],[≤ 6 m (situation a à c)]],1,3)="OUI","(Situation a à c) h≤ 6 m"&amp;CHAR(10),"")))))))))),IF(MID(REFERENCEMENT_FACADE[[#This Row],[≤ 50 m (situation d)]],1,3)="OUI","(Situation d) h≤ 50 m",IF(MID(REFERENCEMENT_FACADE[[#This Row],[≤ 40 m (situation d)]],1,3)="OUI","(Situation d) h≤ 40 m",IF(MID(REFERENCEMENT_FACADE[[#This Row],[≤ 36 m (situation d)]],1,3)="OUI","(Situation d) h≤ 36 m",IF(MID(REFERENCEMENT_FACADE[[#This Row],[≤ 34 m (situation d)]],1,3)="OUI","(Situation d) h≤ 34 m",IF(MID(REFERENCEMENT_FACADE[[#This Row],[≤ 28 m (situation d)]],1,3)="OUI","(Situation d) h≤ 28 m",IF(MID(REFERENCEMENT_FACADE[[#This Row],[≤ 18 m (situation d)]],1,3)="OUI","(Situation d) h≤ 18 m",IF(MID(REFERENCEMENT_FACADE[[#This Row],[≤ 15 m (situation d)]],1,3)="OUI","(Situation d) h≤ 15 m",IF(MID(REFERENCEMENT_FACADE[[#This Row],[≤ 10 m (situation d)]],1,3)="OUI","(Situation d) h≤ 10 m",IF(MID(REFERENCEMENT_FACADE[[#This Row],[≤ 9 m (situation d)]],1,3)="OUI","(Situation d) h≤ 9 m",IF(MID(REFERENCEMENT_FACADE[[#This Row],[≤ 6 m (situation d)]],1,3)="OUI","(Situation d) h≤ 6 m",""))))))))))))</f>
        <v>(Situation a à c) h≤ 9 m
(Situation d) h≤ 6 m</v>
      </c>
      <c r="CM166" s="48" t="str">
        <f>IF(OR(RECH_HAUTEUR=FALSE,HAUT_VISEE="",SITUA_VISEE=""),REFERENCEMENT_FACADE[[#This Row],[Cas où rien n''est sélectionné en hauteur]],
IF((HAUT_VISEE&lt;=6),IF(OR(MID(SITUA_VISEE,1,1)="a",MID(SITUA_VISEE,1,1)="b",MID(SITUA_VISEE,1,1)="c"),REFERENCEMENT_FACADE[[#This Row],[≤ 6 m (a à c)]],REFERENCEMENT_FACADE[[#This Row],[≤ 6 m (d)]]),
IF(AND(6&lt;HAUT_VISEE,HAUT_VISEE&lt;=9),IF(OR(MID(SITUA_VISEE,1,1)="a",MID(SITUA_VISEE,1,1)="b",MID(SITUA_VISEE,1,1)="c"),REFERENCEMENT_FACADE[[#This Row],[≤ 9 m (a à c)]],REFERENCEMENT_FACADE[[#This Row],[≤ 9 m (d)]]),
IF(AND(9&lt;HAUT_VISEE,HAUT_VISEE&lt;=10),IF(OR(MID(SITUA_VISEE,1,1)="a",MID(SITUA_VISEE,1,1)="b",MID(SITUA_VISEE,1,1)="c"),REFERENCEMENT_FACADE[[#This Row],[≤ 10 m (a à c)]],REFERENCEMENT_FACADE[[#This Row],[≤ 10 m (d)]]),
IF(AND(10&lt;HAUT_VISEE,HAUT_VISEE&lt;=18),IF(OR(MID(SITUA_VISEE,1,1)="a",MID(SITUA_VISEE,1,1)="b",MID(SITUA_VISEE,1,1)="c"),REFERENCEMENT_FACADE[[#This Row],[≤ 18 m (a à c)]],REFERENCEMENT_FACADE[[#This Row],[≤ 18 m (d)]]),
IF(AND(18&lt;HAUT_VISEE,HAUT_VISEE&lt;=28),IF(OR(MID(SITUA_VISEE,1,1)="a",MID(SITUA_VISEE,1,1)="b",MID(SITUA_VISEE,1,1)="c"),REFERENCEMENT_FACADE[[#This Row],[≤ 28 m (a à c)]],REFERENCEMENT_FACADE[[#This Row],[≤ 28 m (d)]]),
IF(AND(28&lt;HAUT_VISEE,HAUT_VISEE&lt;=34),IF(OR(MID(SITUA_VISEE,1,1)="a",MID(SITUA_VISEE,1,1)="b",MID(SITUA_VISEE,1,1)="c"),REFERENCEMENT_FACADE[[#This Row],[≤ 34 m (a à c)]],REFERENCEMENT_FACADE[[#This Row],[≤ 34 m (d)]]),
IF(AND(34&lt;HAUT_VISEE,HAUT_VISEE&lt;=36),IF(OR(MID(SITUA_VISEE,1,1)="a",MID(SITUA_VISEE,1,1)="b",MID(SITUA_VISEE,1,1)="c"),REFERENCEMENT_FACADE[[#This Row],[≤ 36 m (a à c)]],REFERENCEMENT_FACADE[[#This Row],[≤ 36 m (d)]]),
IF(AND(36&lt;HAUT_VISEE,HAUT_VISEE&lt;=40),IF(OR(MID(SITUA_VISEE,1,1)="a",MID(SITUA_VISEE,1,1)="b",MID(SITUA_VISEE,1,1)="c"),REFERENCEMENT_FACADE[[#This Row],[≤ 40 m (a à c)]],REFERENCEMENT_FACADE[[#This Row],[≤ 40 m (d)]]),
IF(AND(40&lt;HAUT_VISEE,HAUT_VISEE&lt;=50),IF(OR(MID(SITUA_VISEE,1,1)="a",MID(SITUA_VISEE,1,1)="b",MID(SITUA_VISEE,1,1)="c"),REFERENCEMENT_FACADE[[#This Row],[≤ 50 m (a à c)]],REFERENCEMENT_FACADE[[#This Row],[≤ 50 m (d)]])))))))))))</f>
        <v>Nb : Le critère de recherche par hauteur n'étant pas coché ou les données (hauteur ou situation) n'étant pas saisies, l'utilisateur est alerté qu'il peut exister des limites de hauteurs et des dispositions particulières données dans le référentiel technique du procédé qui ne sont pas affichées. 
Le logiciel peut les faire apparaitre, pour ce faire : 
 - la case de recherche en fonction de la hauteur doit être cochée ;
 - les données de hauteur ET de situation du bâtiment doivent être saisies.</v>
      </c>
      <c r="CN166" s="117">
        <f ca="1">REFERENCEMENT_FACADE[[#This Row],[VALIDITE]]</f>
        <v>1</v>
      </c>
      <c r="CO166" s="48">
        <f>IF(RECH_SUPPORT=TRUE,IF(MID(REFERENCEMENT_FACADE[[#This Row],[Colonne support visé]],1,3)="OUI",1,IF(OR(MID(REFERENCEMENT_FACADE[[#This Row],[Colonne support visé]],1,3)="non",MID(REFERENCEMENT_FACADE[[#This Row],[Colonne support visé]],1,2)="SO"),0,0)),1)</f>
        <v>1</v>
      </c>
      <c r="CP166" s="48">
        <f>IF(RECH_HAUTEUR=FALSE,1,IF(AND(MID(REFERENCEMENT_FACADE[[#This Row],[Colonne situation visé]],1,3)="oui",HAUT_VISEE&lt;=REFERENCEMENT_FACADE[[#This Row],[LIMITATION DE HAUTEUR DE FACADE]],HAUT_VISEE&lt;&gt;"",SITUA_VISEE&lt;&gt;""),1,IF(MID(REFERENCEMENT_FACADE[[#This Row],[Colonne situation visé]],1,3)="non",0,"ERREUR")))</f>
        <v>1</v>
      </c>
      <c r="CQ166" s="48">
        <f>IF(RECH_CATEGORIE=FALSE,1,IF(REFERENCEMENT_FACADE[[#This Row],[Colonne catégorie visée]]="ERREUR",0,IF(AND(RECH_CATEGORIE=TRUE,MATCH(VALUE(LEFT(REFERENCEMENT_FACADE[[#This Row],[Colonne zone visée]],1)),LISTE_ZONE_SISMIQUE,0)&gt;=MATCH(ZONE_SIS_VISEE,LISTE_ZONE_SISMIQUE,0),MATCH(REFERENCEMENT_FACADE[[#This Row],[Colonne catégorie visée]],LISTE_CATEGORIE_BATIMENT,0)&gt;=MATCH(CATEG_VISEE,LISTE_CATEGORIE_BATIMENT,0)),1,0)))</f>
        <v>1</v>
      </c>
      <c r="CR166" s="48">
        <f ca="1">IF(REFERENCEMENT_FACADE[[#This Row],[Eligibilité procédé]]&lt;&gt;0,COUNTIF(REFERENCEMENT_FACADE[Eligibilité procédé],"&lt;="&amp;REFERENCEMENT_FACADE[[#This Row],[Eligibilité procédé]])-COUNTIF(REFERENCEMENT_FACADE[Eligibilité procédé],"=0"),ROWS(REFERENCEMENT_FACADE[Ordre]))</f>
        <v>142</v>
      </c>
      <c r="CS166" s="48">
        <f ca="1">IF(COUNTIF((REFERENCEMENT_FACADE[[#This Row],[Validité]:[zone de simicité]]),"&lt;&gt;"&amp;"")=SUM(REFERENCEMENT_FACADE[[#This Row],[Validité]:[zone de simicité]]),ROW(REFERENCEMENT_FACADE[[#This Row],[zone de simicité]]),"")</f>
        <v>166</v>
      </c>
      <c r="CT166" s="48" t="str">
        <f>CONCATENATE(REFERENCEMENT_FACADE[[#This Row],[TYPE DE DOCUMENT DE REFERENCE]]," ",REFERENCEMENT_FACADE[[#This Row],[REF]]," du procédé ",REFERENCEMENT_FACADE[[#This Row],[NOM COMMERCIAL DU PROCEDE]]," : vise la pose sur : ",IF(MID(REFERENCEMENT_FACADE[[#This Row],[COB (NF DTU 31.2)]],1,3)="OUI","COB (NF DTU 31.2) ; ",""),IF(MID(REFERENCEMENT_FACADE[[#This Row],[CLT (Sous AT/DTA)]],1,3)="OUI","CLT (Sous AT/DTA)) ; ",""),IF(MID(REFERENCEMENT_FACADE[[#This Row],[FOB (NF DTU 31.4)]],1,3)="OUI","FOB (NF DTU 31.4) ; ",""),IF(MID(REFERENCEMENT_FACADE[[#This Row],[FOB (Sous AT/DTA/ATEx)]],1,3)="OUI","FOB (Sous AT/DTA/ATEx) ; ",""),"pour une hauteur max de ",REFERENCEMENT_FACADE[[#This Row],[LIMITATION DE HAUTEUR DE FACADE]],"m")</f>
        <v>Avis Technique 7/18-1740_V1 du procédé Armaterm Bois Poudre PSE : vise la pose sur : COB (NF DTU 31.2) ; CLT (Sous AT/DTA)) ; pour une hauteur max de 9m</v>
      </c>
    </row>
    <row r="167" spans="1:98" s="5" customFormat="1" ht="216" x14ac:dyDescent="0.3">
      <c r="A167" s="141">
        <v>43742</v>
      </c>
      <c r="B167" s="43" t="s">
        <v>114</v>
      </c>
      <c r="C167" s="125" t="s">
        <v>1572</v>
      </c>
      <c r="D167" s="79" t="s">
        <v>112</v>
      </c>
      <c r="E167" s="79" t="s">
        <v>112</v>
      </c>
      <c r="F167" s="43" t="s">
        <v>986</v>
      </c>
      <c r="G167" s="44" t="s">
        <v>1473</v>
      </c>
      <c r="H167" s="78" t="s">
        <v>27</v>
      </c>
      <c r="I167" s="79" t="s">
        <v>9</v>
      </c>
      <c r="J167" s="110" t="s">
        <v>10</v>
      </c>
      <c r="K167" s="39" t="s">
        <v>10</v>
      </c>
      <c r="L167" s="68" t="str">
        <f>IF(REFERENCEMENT_FACADE[[#This Row],[Charpente bois (NF DTU 31.1)]]="OUI","SO",IF(OR(REFERENCEMENT_FACADE[[#This Row],[FOB (Sous AT/DTA/ATEx)]]="OUI",REFERENCEMENT_FACADE[[#This Row],[FOB (NF DTU 31.4)]]="OUI"),"OUI","SO"))</f>
        <v>SO</v>
      </c>
      <c r="M167" s="109" t="s">
        <v>159</v>
      </c>
      <c r="N167" s="42" t="s">
        <v>9</v>
      </c>
      <c r="O167" s="43" t="s">
        <v>9</v>
      </c>
      <c r="P167" s="43" t="s">
        <v>10</v>
      </c>
      <c r="Q167" s="43" t="s">
        <v>10</v>
      </c>
      <c r="R167" s="43" t="s">
        <v>10</v>
      </c>
      <c r="S167" s="43" t="s">
        <v>10</v>
      </c>
      <c r="T167" s="43" t="s">
        <v>10</v>
      </c>
      <c r="U167" s="43" t="s">
        <v>10</v>
      </c>
      <c r="V167" s="43" t="s">
        <v>10</v>
      </c>
      <c r="W167" s="44" t="s">
        <v>10</v>
      </c>
      <c r="X167" s="45" t="s">
        <v>9</v>
      </c>
      <c r="Y167" s="43" t="s">
        <v>10</v>
      </c>
      <c r="Z167" s="43" t="s">
        <v>10</v>
      </c>
      <c r="AA167" s="43" t="s">
        <v>10</v>
      </c>
      <c r="AB167" s="43" t="s">
        <v>10</v>
      </c>
      <c r="AC167" s="43" t="s">
        <v>10</v>
      </c>
      <c r="AD167" s="43" t="s">
        <v>10</v>
      </c>
      <c r="AE167" s="43" t="s">
        <v>10</v>
      </c>
      <c r="AF167" s="43" t="s">
        <v>10</v>
      </c>
      <c r="AG167" s="44" t="s">
        <v>10</v>
      </c>
      <c r="AH167" s="163"/>
      <c r="AI167" s="164"/>
      <c r="AJ167" s="120" t="s">
        <v>1726</v>
      </c>
      <c r="AK167" s="120" t="s">
        <v>1726</v>
      </c>
      <c r="AL167" s="83"/>
      <c r="AM167" s="83"/>
      <c r="AN167" s="83"/>
      <c r="AO167" s="83"/>
      <c r="AP167" s="83"/>
      <c r="AQ167" s="83"/>
      <c r="AR167" s="83"/>
      <c r="AS167" s="83"/>
      <c r="AT167" s="120" t="s">
        <v>1726</v>
      </c>
      <c r="AU167" s="83"/>
      <c r="AV167" s="83"/>
      <c r="AW167" s="83"/>
      <c r="AX167" s="83"/>
      <c r="AY167" s="83"/>
      <c r="AZ167" s="83"/>
      <c r="BA167" s="83"/>
      <c r="BB167" s="83"/>
      <c r="BC167" s="83"/>
      <c r="BD167" s="84" t="s">
        <v>1408</v>
      </c>
      <c r="BE167" s="111">
        <v>4</v>
      </c>
      <c r="BF167" s="51">
        <v>4</v>
      </c>
      <c r="BG167" s="51">
        <v>4</v>
      </c>
      <c r="BH167" s="51">
        <v>4</v>
      </c>
      <c r="BI167" s="54"/>
      <c r="BJ167" s="40" t="s">
        <v>1394</v>
      </c>
      <c r="BK167" s="160" t="s">
        <v>932</v>
      </c>
      <c r="BL167" s="42">
        <v>0</v>
      </c>
      <c r="BM167" s="43" t="s">
        <v>987</v>
      </c>
      <c r="BN167" s="43" t="s">
        <v>12</v>
      </c>
      <c r="BO167" s="43" t="s">
        <v>1024</v>
      </c>
      <c r="BP167" s="81">
        <v>43510</v>
      </c>
      <c r="BQ167" s="81">
        <v>43607</v>
      </c>
      <c r="BR167" s="81">
        <v>45443</v>
      </c>
      <c r="BS167" s="123">
        <f ca="1">+(REFERENCEMENT_FACADE[[#This Row],[AVIS LIMITE AU / VALIDITE]]&gt;=TODAY())*1</f>
        <v>0</v>
      </c>
      <c r="BT167" s="43" t="s">
        <v>9</v>
      </c>
      <c r="BU167" s="43" t="str">
        <f ca="1">IF(REFERENCEMENT_FACADE[[#This Row],[ -&gt; AT/DTA : Sur liste verte C2p (OUI/NON)
-&gt; ATex (Avis favorable / Avis défavorable)
-&gt; Autre : SO]]&lt;&gt;"",IF(AND(OR(REFERENCEMENT_FACADE[[#This Row],[ -&gt; AT/DTA : Sur liste verte C2p (OUI/NON)
-&gt; ATex (Avis favorable / Avis défavorable)
-&gt; Autre : SO]]="OUI",REFERENCEMENT_FACADE[[#This Row],[ -&gt; AT/DTA : Sur liste verte C2p (OUI/NON)
-&gt; ATex (Avis favorable / Avis défavorable)
-&gt; Autre : SO]]="FAVORABLE",REFERENCEMENT_FACADE[[#This Row],[ -&gt; AT/DTA : Sur liste verte C2p (OUI/NON)
-&gt; ATex (Avis favorable / Avis défavorable)
-&gt; Autre : SO]]="SO
(DTU)",REFERENCEMENT_FACADE[[#This Row],[ -&gt; AT/DTA : Sur liste verte C2p (OUI/NON)
-&gt; ATex (Avis favorable / Avis défavorable)
-&gt; Autre : SO]]="SO 
(RECO -RAGE)",REFERENCEMENT_FACADE[[#This Row],[ -&gt; AT/DTA : Sur liste verte C2p (OUI/NON)
-&gt; ATex (Avis favorable / Avis défavorable)
-&gt; Autre : SO]]="OUI AVEC UN SUIVI DU RETOUR D'EXPERIENCE",
REFERENCEMENT_FACADE[[#This Row],[ -&gt; AT/DTA : Sur liste verte C2p (OUI/NON)
-&gt; ATex (Avis favorable / Avis défavorable)
-&gt; Autre : SO]]="SO 
(RP)"),REFERENCEMENT_FACADE[[#This Row],[VALIDITE]]=1),"TC",IF(REFERENCEMENT_FACADE[[#This Row],[VALIDITE]]=0,"TNC"&amp;CHAR(10)&amp;"(L'évaluation technique n'est plus valide)",IF(REFERENCEMENT_FACADE[[#This Row],[TYPE DE DOCUMENT DE REFERENCE]]="Appréciation Technique de Transition","TNC"&amp;CHAR(10)&amp;"(Les Appréciations Techniques de Transition ne sont pas reconnues en technique courante)",IF(REFERENCEMENT_FACADE[[#This Row],[ -&gt; AT/DTA : Sur liste verte C2p (OUI/NON)
-&gt; ATex (Avis favorable / Avis défavorable)
-&gt; Autre : SO]]="NON (EVALUATION RECENTE)","TNC"&amp;CHAR(10)&amp;"(Non sur liste verte de la C2p à date de référencement / EVALUATION RECENTE)","TNC"&amp;CHAR(10)&amp;"(N'est pas sur liste verte de la C2p à date du référencement)")))))</f>
        <v>TNC
(L'évaluation technique n'est plus valide)</v>
      </c>
      <c r="BV167" s="44" t="s">
        <v>819</v>
      </c>
      <c r="BW167" s="42"/>
      <c r="BX167" s="51"/>
      <c r="BY167" s="139"/>
      <c r="BZ167" s="57"/>
      <c r="CA167" s="134" t="s">
        <v>1059</v>
      </c>
      <c r="CB167" s="134"/>
      <c r="CC167" s="48" t="str">
        <f>IF(OR(REFERENCEMENT_FACADE[[#This Row],[TYPE DE DOCUMENT DE REFERENCE]]="Document Technique d'Application (DTA)",REFERENCEMENT_FACADE[[#This Row],[TYPE DE DOCUMENT DE REFERENCE]]="Avis Technique"),CONCATENATE("https://evaluation.cstb.fr/fr/avis-technique/detail/",SUBSTITUTE(REFERENCEMENT_FACADE[[#This Row],[REF]],"/","-"),"/"),IF(REFERENCEMENT_FACADE[[#This Row],[TYPE DE DOCUMENT DE REFERENCE]]=("Appréciation Technique d'Expérimentation (ATEx cas a)"),CONCATENATE("https://evaluation.cstb.fr/fr/appreciation-technique-expertise-atex/detail/",SUBSTITUTE(REFERENCEMENT_FACADE[[#This Row],[REF]],"_","-"),"/"),CONCATENATE("https://evaluation.cstb.fr/fr/appreciation-technique-transition-att/download/att-",SUBSTITUTE(SUBSTITUTE(REFERENCEMENT_FACADE[[#This Row],[REF]],"/","-"),"_","-"),"/")))</f>
        <v>https://evaluation.cstb.fr/fr/avis-technique/detail/7-19-1752_V1/</v>
      </c>
      <c r="CD167" s="48"/>
      <c r="CE167" s="48" t="str">
        <f>CONCATENATE(IF(REFERENCEMENT_FACADE[[#This Row],[Ancienne version]]=""," ",CONCATENATE(IF(OR(REFERENCEMENT_FACADE[[#This Row],[TYPE DE DOCUMENT DE REFERENCE]]="Avis Technique",REFERENCEMENT_FACADE[[#This Row],[TYPE DE DOCUMENT DE REFERENCE]]="ATEx"),"L'","Le "),REFERENCEMENT_FACADE[[#This Row],[TYPE DE DOCUMENT DE REFERENCE]]," n°",REFERENCEMENT_FACADE[[#This Row],[REF]]," annule et remplace ",IF(OR(REFERENCEMENT_FACADE[[#This Row],[TYPE DE DOCUMENT DE REFERENCE]]="Avis Technique",REFERENCEMENT_FACADE[[#This Row],[TYPE DE DOCUMENT DE REFERENCE]]="ATEx"),"l' ","le "),REFERENCEMENT_FACADE[[#This Row],[TYPE DE DOCUMENT DE REFERENCE]]," n° ",REFERENCEMENT_FACADE[[#This Row],[Ancienne version]])),
IF(AND(REFERENCEMENT_FACADE[[#This Row],[Ancienne version]]&lt;&gt;"",REFERENCEMENT_FACADE[[#This Row],[ -&gt; AT/DTA : Sur liste verte C2p (OUI/NON)
-&gt; ATex (Avis favorable / Avis défavorable)
-&gt; Autre : SO]]="OUI"),CHAR(10),""),
IF(REFERENCEMENT_FACADE[[#This Row],[ -&gt; AT/DTA : Sur liste verte C2p (OUI/NON)
-&gt; ATex (Avis favorable / Avis défavorable)
-&gt; Autre : SO]]="OUI","Sur liste verte de la C2p à la date du référencement",""))</f>
        <v xml:space="preserve"> Sur liste verte de la C2p à la date du référencement</v>
      </c>
      <c r="CF167" s="48" t="str">
        <f>IF((SUPP_VISE=LISTES!$Q$2),REFERENCEMENT_FACADE[[#This Row],[Charpente bois (NF DTU 31.1)]],
IF((SUPP_VISE=LISTES!$Q$3),REFERENCEMENT_FACADE[[#This Row],[COB (NF DTU 31.2)]],
IF((SUPP_VISE=LISTES!$Q$4),REFERENCEMENT_FACADE[[#This Row],[FOB (NF DTU 31.4)]],
IF((SUPP_VISE=LISTES!$Q$5),REFERENCEMENT_FACADE[[#This Row],[FOB (Sous AT/DTA/ATEx)]],
IF((SUPP_VISE=LISTES!$Q$6),REFERENCEMENT_FACADE[[#This Row],[FOB (NF DTU 31.4 et/ou Sous AT/DTA/Atex)]],
IF((SUPP_VISE=LISTES!$Q$7),REFERENCEMENT_FACADE[[#This Row],[CLT (Sous AT/DTA)]],"ERREUR"))))))</f>
        <v>ERREUR</v>
      </c>
      <c r="CG167" s="48" t="str">
        <f>IF((HAUT_VISEE&lt;=6),IF(OR(MID(SITUA_VISEE,1,1)="a",MID(SITUA_VISEE,1,1)="b",MID(SITUA_VISEE,1,1)="c"),REFERENCEMENT_FACADE[[#This Row],[≤ 6 m (situation a à c)]],REFERENCEMENT_FACADE[[#This Row],[≤ 6 m (situation d)]]),
IF(AND(6&lt;HAUT_VISEE,HAUT_VISEE&lt;=9),IF(OR(MID(SITUA_VISEE,1,1)="a",MID(SITUA_VISEE,1,1)="b",MID(SITUA_VISEE,1,1)="c"),REFERENCEMENT_FACADE[[#This Row],[≤ 9 m (situation a à c)]],REFERENCEMENT_FACADE[[#This Row],[≤ 9 m (situation d)]]),
IF(AND(9&lt;HAUT_VISEE,HAUT_VISEE&lt;=10),IF(OR(MID(SITUA_VISEE,1,1)="a",MID(SITUA_VISEE,1,1)="b",MID(SITUA_VISEE,1,1)="c"),REFERENCEMENT_FACADE[[#This Row],[≤ 10 m (situation a à c)]],REFERENCEMENT_FACADE[[#This Row],[≤ 10 m (situation d)]]),
IF(AND(10&lt;HAUT_VISEE,HAUT_VISEE&lt;=18),IF(OR(MID(SITUA_VISEE,1,1)="a",MID(SITUA_VISEE,1,1)="b",MID(SITUA_VISEE,1,1)="c"),REFERENCEMENT_FACADE[[#This Row],[≤ 15 m (situation a à c)]],REFERENCEMENT_FACADE[[#This Row],[≤ 15 m (situation d)]]),
IF(AND(10&lt;HAUT_VISEE,HAUT_VISEE&lt;=18),IF(OR(MID(SITUA_VISEE,1,1)="a",MID(SITUA_VISEE,1,1)="b",MID(SITUA_VISEE,1,1)="c"),REFERENCEMENT_FACADE[[#This Row],[≤ 18 m (situation a à c)]],REFERENCEMENT_FACADE[[#This Row],[≤ 18 m (situation d)]]),
IF(AND(18&lt;HAUT_VISEE,HAUT_VISEE&lt;=28),IF(OR(MID(SITUA_VISEE,1,1)="a",MID(SITUA_VISEE,1,1)="b",MID(SITUA_VISEE,1,1)="c"),REFERENCEMENT_FACADE[[#This Row],[≤ 28 m (situation a à c)]],REFERENCEMENT_FACADE[[#This Row],[≤ 28 m (situation d)]]),
IF(AND(28&lt;HAUT_VISEE,HAUT_VISEE&lt;=34),IF(OR(MID(SITUA_VISEE,1,1)="a",MID(SITUA_VISEE,1,1)="b",MID(SITUA_VISEE,1,1)="c"),REFERENCEMENT_FACADE[[#This Row],[≤ 34 m (situation a à c)]],REFERENCEMENT_FACADE[[#This Row],[≤ 34 m (situation d)]]),
IF(AND(34&lt;HAUT_VISEE,HAUT_VISEE&lt;=36),IF(OR(MID(SITUA_VISEE,1,1)="a",MID(SITUA_VISEE,1,1)="b",MID(SITUA_VISEE,1,1)="c"),REFERENCEMENT_FACADE[[#This Row],[≤ 36 m (situation a à c)]],REFERENCEMENT_FACADE[[#This Row],[≤ 36 m (situation d)]]),
IF(AND(36&lt;HAUT_VISEE,HAUT_VISEE&lt;=40),IF(OR(MID(SITUA_VISEE,1,1)="a",MID(SITUA_VISEE,1,1)="b",MID(SITUA_VISEE,1,1)="c"),REFERENCEMENT_FACADE[[#This Row],[≤ 40 m (situation a à c)]],REFERENCEMENT_FACADE[[#This Row],[≤ 40 m (situation d)]]),
IF(AND(40&lt;HAUT_VISEE,HAUT_VISEE&lt;=50),IF(OR(MID(SITUA_VISEE,1,1)="a",MID(SITUA_VISEE,1,1)="b",MID(SITUA_VISEE,1,1)="c"),REFERENCEMENT_FACADE[[#This Row],[≤ 50 m (situation a à c)]],REFERENCEMENT_FACADE[[#This Row],[≤ 50 m (situation d)]]),"ERREUR"))))))))))</f>
        <v>OUI</v>
      </c>
      <c r="CH167" s="48">
        <f>IF(MID(SITUA_VISEE,1,1)="d",
IF(MID(REFERENCEMENT_FACADE[[#This Row],[≤ 50 m (situation d)]],1,3)="OUI",50,IF(MID(REFERENCEMENT_FACADE[[#This Row],[≤ 40 m (situation d)]],1,3)="OUI",40,IF(MID(REFERENCEMENT_FACADE[[#This Row],[≤ 36 m (situation d)]],1,3)="OUI",36,IF(MID(REFERENCEMENT_FACADE[[#This Row],[≤ 34 m (situation d)]],1,3)="OUI",34,IF(MID(REFERENCEMENT_FACADE[[#This Row],[≤ 28 m (situation d)]],1,3)="OUI",28,IF(MID(REFERENCEMENT_FACADE[[#This Row],[≤ 18 m (situation d)]],1,3)="OUI",18,IF(MID(REFERENCEMENT_FACADE[[#This Row],[≤ 15 m (situation d)]],1,3)="OUI",15,IF(MID(REFERENCEMENT_FACADE[[#This Row],[≤ 10 m (situation d)]],1,3)="OUI",10,IF(MID(REFERENCEMENT_FACADE[[#This Row],[≤ 9 m (situation d)]],1,3)="OUI",9,IF(MID(REFERENCEMENT_FACADE[[#This Row],[≤ 6 m (situation d)]],1,3)="OUI",6,"")))))))))),
IF(MID(REFERENCEMENT_FACADE[[#This Row],[≤ 50 m (situation a à c)]],1,3)="OUI",50,IF(MID(REFERENCEMENT_FACADE[[#This Row],[≤ 40 m (situation a à c)]],1,3)="OUI",40,IF(MID(REFERENCEMENT_FACADE[[#This Row],[≤ 36 m (situation a à c)]],1,3)="OUI",36,IF(MID(REFERENCEMENT_FACADE[[#This Row],[≤ 34 m (situation a à c)]],1,3)="OUI",34,IF(MID(REFERENCEMENT_FACADE[[#This Row],[≤ 28 m (situation a à c)]],1,3)="OUI",28,IF(MID(REFERENCEMENT_FACADE[[#This Row],[≤ 18 m (situation a à c)]],1,3)="OUI",18,IF(MID(REFERENCEMENT_FACADE[[#This Row],[≤ 15 m (situation a à c)]],1,3)="OUI",15,IF(MID(REFERENCEMENT_FACADE[[#This Row],[≤ 10 m (situation a à c)]],1,3)="OUI",10,IF(MID(REFERENCEMENT_FACADE[[#This Row],[≤ 9 m (situation a à c)]],1,3)="OUI",9,IF(MID(REFERENCEMENT_FACADE[[#This Row],[≤ 6 m (situation a à c)]],1,3)="OUI",6,"")))))))))))</f>
        <v>9</v>
      </c>
      <c r="CI167" s="48" t="str">
        <f>IF(RECH_CATEGORIE=TRUE,IF((CATEG_VISEE=LISTES!$O$2),REFERENCEMENT_FACADE[[#This Row],[I]],
IF((CATEG_VISEE=LISTES!$O$3),REFERENCEMENT_FACADE[[#This Row],[II]],
IF((CATEG_VISEE=LISTES!$O$4),REFERENCEMENT_FACADE[[#This Row],[III]],
IF((CATEG_VISEE=LISTES!$O$5),REFERENCEMENT_FACADE[[#This Row],[IV]],"ERREUR")))),
REFERENCEMENT_FACADE[[#This Row],[I]]&amp;CHAR(10)&amp;REFERENCEMENT_FACADE[[#This Row],[II]]&amp;CHAR(10)&amp;REFERENCEMENT_FACADE[[#This Row],[III]]&amp;CHAR(10)&amp;REFERENCEMENT_FACADE[[#This Row],[IV]])</f>
        <v>4
4
4
4</v>
      </c>
      <c r="CJ167" s="48" t="str">
        <f>IF(RECH_CATEGORIE=TRUE,IF(OR(REFERENCEMENT_FACADE[[#This Row],[I]]="NC",REFERENCEMENT_FACADE[[#This Row],[II]]="NC",REFERENCEMENT_FACADE[[#This Row],[III]]="NC",REFERENCEMENT_FACADE[[#This Row],[IV]]="NC"),"ERREUR",IF(MID(ZONE_SIS_VISEE,1,1)&lt;=MID(REFERENCEMENT_FACADE[[#This Row],[IV]],1,1),REFERENCEMENT_FACADE[[#Headers],[IV]],IF(MID(ZONE_SIS_VISEE,1,1)&lt;=MID(REFERENCEMENT_FACADE[[#This Row],[III]],1,1),REFERENCEMENT_FACADE[[#Headers],[III]],IF(MID(ZONE_SIS_VISEE,1,1)&lt;=MID(REFERENCEMENT_FACADE[[#This Row],[II]],1,1),REFERENCEMENT_FACADE[[#Headers],[II]],IF(MID(ZONE_SIS_VISEE,1,1)&lt;=MID(REFERENCEMENT_FACADE[[#This Row],[I]],1,1),REFERENCEMENT_FACADE[[#Headers],[I]],""))))),
REFERENCEMENT_FACADE[[#Headers],[I]]&amp;CHAR(10)&amp;REFERENCEMENT_FACADE[[#Headers],[II]]&amp;CHAR(10)&amp;REFERENCEMENT_FACADE[[#Headers],[III]]&amp;CHAR(10)&amp;REFERENCEMENT_FACADE[[#Headers],[IV]])</f>
        <v>I
II
III
IV</v>
      </c>
      <c r="CK167" s="48" t="str">
        <f>CONCATENATE(IF(MID(REFERENCEMENT_FACADE[[#This Row],[Charpente bois (NF DTU 31.1)]],1,3)="oui",LISTES!$Q$2,""),IF(AND(MID(REFERENCEMENT_FACADE[[#This Row],[COB (NF DTU 31.2)]],1,3)="oui",MID(REFERENCEMENT_FACADE[[#This Row],[Charpente bois (NF DTU 31.1)]],1,3)="oui")," / ",""),IF(MID(REFERENCEMENT_FACADE[[#This Row],[COB (NF DTU 31.2)]],1,3)="oui",LISTES!$Q$3,""),IF(OR(AND(MID(REFERENCEMENT_FACADE[[#This Row],[COB (NF DTU 31.2)]],1,3)="oui",MID(REFERENCEMENT_FACADE[[#This Row],[FOB (NF DTU 31.4)]],1,3)="oui"),AND(MID(REFERENCEMENT_FACADE[[#This Row],[COB (NF DTU 31.2)]],1,3)="oui",MID(REFERENCEMENT_FACADE[[#This Row],[CLT (Sous AT/DTA)]],1,3)="oui"))," / ",""),IF(MID(REFERENCEMENT_FACADE[[#This Row],[FOB (NF DTU 31.4)]],1,3)="oui",LISTES!$Q$4,""),IF(AND(MID(REFERENCEMENT_FACADE[[#This Row],[CLT (Sous AT/DTA)]],1,3)="oui",MID(REFERENCEMENT_FACADE[[#This Row],[FOB (NF DTU 31.4)]],1,3)="oui")," / ",""),IF(MID(REFERENCEMENT_FACADE[[#This Row],[CLT (Sous AT/DTA)]],1,3)="oui",LISTES!$Q$7,IF(MID(REFERENCEMENT_FACADE[[#This Row],[FOB (Sous AT/DTA/ATEx)]],1,3)="oui",LISTES!$Q$5,"")))</f>
        <v>COB (NF DTU 31.2) / CLT (Sous AT/DTA)</v>
      </c>
      <c r="CL167" s="48" t="str">
        <f>IF(AND(RECH_HAUTEUR=TRUE,HAUT_VISEE&lt;&gt;"",SITUA_VISEE&lt;&gt;""),IF(MID(SITUA_VISEE,1,1)="d",
IF(MID(REFERENCEMENT_FACADE[[#This Row],[≤ 50 m (situation d)]],1,3)="OUI","≤ 50 m",IF(MID(REFERENCEMENT_FACADE[[#This Row],[≤ 40 m (situation d)]],1,3)="OUI","≤ 40 m",IF(MID(REFERENCEMENT_FACADE[[#This Row],[≤ 36 m (situation d)]],1,3)="OUI","≤ 36 m",IF(MID(REFERENCEMENT_FACADE[[#This Row],[≤ 34 m (situation d)]],1,3)="OUI","≤ 34 m",IF(MID(REFERENCEMENT_FACADE[[#This Row],[≤ 28 m (situation d)]],1,3)="OUI","≤ 28 m",IF(MID(REFERENCEMENT_FACADE[[#This Row],[≤ 18 m (situation d)]],1,3)="OUI","≤ 18 m",IF(MID(REFERENCEMENT_FACADE[[#This Row],[≤ 15 m (situation d)]],1,3)="OUI","≤ 15 m",IF(MID(REFERENCEMENT_FACADE[[#This Row],[≤ 10 m (situation d)]],1,3)="OUI","≤ 10 m",IF(MID(REFERENCEMENT_FACADE[[#This Row],[≤ 9 m (situation d)]],1,3)="OUI","≤ 9 m",IF(MID(REFERENCEMENT_FACADE[[#This Row],[≤ 6 m (situation d)]],1,3)="OUI","≤ 6 m","")))))))))),
IF(MID(REFERENCEMENT_FACADE[[#This Row],[≤ 50 m (situation a à c)]],1,3)="OUI","≤ 50 m",IF(MID(REFERENCEMENT_FACADE[[#This Row],[≤ 40 m (situation a à c)]],1,3)="OUI","≤ 40 m",IF(MID(REFERENCEMENT_FACADE[[#This Row],[≤ 36 m (situation a à c)]],1,3)="OUI","≤ 36 m",IF(MID(REFERENCEMENT_FACADE[[#This Row],[≤ 34 m (situation a à c)]],1,3)="OUI","≤ 34 m",IF(MID(REFERENCEMENT_FACADE[[#This Row],[≤ 28 m (situation a à c)]],1,3)="OUI","≤ 28 m",IF(MID(REFERENCEMENT_FACADE[[#This Row],[≤ 18 m (situation a à c)]],1,3)="OUI","≤ 18 m",IF(MID(REFERENCEMENT_FACADE[[#This Row],[≤ 15 m (situation a à c)]],1,3)="OUI","≤ 15 m",IF(MID(REFERENCEMENT_FACADE[[#This Row],[≤ 10 m (situation a à c)]],1,3)="OUI","≤ 10 m",IF(MID(REFERENCEMENT_FACADE[[#This Row],[≤ 9 m (situation a à c)]],1,3)="OUI","≤ 9 m",IF(MID(REFERENCEMENT_FACADE[[#This Row],[≤ 6 m (situation a à c)]],1,3)="OUI","≤ 6 m",""))))))))))),
CONCATENATE(IF(MID(REFERENCEMENT_FACADE[[#This Row],[≤ 50 m (situation a à c)]],1,3)="OUI","(Situation a à c) h≤ 50 m"&amp;CHAR(10),IF(MID(REFERENCEMENT_FACADE[[#This Row],[≤ 40 m (situation a à c)]],1,3)="OUI","(Situation a à c) h≤ 40 m"&amp;CHAR(10),IF(MID(REFERENCEMENT_FACADE[[#This Row],[≤ 36 m (situation a à c)]],1,3)="OUI","(Situation a à c) h≤ 36 m"&amp;CHAR(10),IF(MID(REFERENCEMENT_FACADE[[#This Row],[≤ 34 m (situation a à c)]],1,3)="OUI","(Situation a à c) h≤ 34 m"&amp;CHAR(10),IF(MID(REFERENCEMENT_FACADE[[#This Row],[≤ 28 m (situation a à c)]],1,3)="OUI","(Situation a à c) h≤ 28 m"&amp;CHAR(10),IF(MID(REFERENCEMENT_FACADE[[#This Row],[≤ 18 m (situation a à c)]],1,3)="OUI","(Situation a à c) h≤ 18 m"&amp;CHAR(10),IF(MID(REFERENCEMENT_FACADE[[#This Row],[≤ 15 m (situation a à c)]],1,3)="OUI","(Situation a à c) h≤ 15 m"&amp;CHAR(10),IF(MID(REFERENCEMENT_FACADE[[#This Row],[≤ 10 m (situation a à c)]],1,3)="OUI","(Situation a à c) h≤ 10 m"&amp;CHAR(10),IF(MID(REFERENCEMENT_FACADE[[#This Row],[≤ 9 m (situation a à c)]],1,3)="OUI","(Situation a à c) h≤ 9 m"&amp;CHAR(10),IF(MID(REFERENCEMENT_FACADE[[#This Row],[≤ 6 m (situation a à c)]],1,3)="OUI","(Situation a à c) h≤ 6 m"&amp;CHAR(10),"")))))))))),IF(MID(REFERENCEMENT_FACADE[[#This Row],[≤ 50 m (situation d)]],1,3)="OUI","(Situation d) h≤ 50 m",IF(MID(REFERENCEMENT_FACADE[[#This Row],[≤ 40 m (situation d)]],1,3)="OUI","(Situation d) h≤ 40 m",IF(MID(REFERENCEMENT_FACADE[[#This Row],[≤ 36 m (situation d)]],1,3)="OUI","(Situation d) h≤ 36 m",IF(MID(REFERENCEMENT_FACADE[[#This Row],[≤ 34 m (situation d)]],1,3)="OUI","(Situation d) h≤ 34 m",IF(MID(REFERENCEMENT_FACADE[[#This Row],[≤ 28 m (situation d)]],1,3)="OUI","(Situation d) h≤ 28 m",IF(MID(REFERENCEMENT_FACADE[[#This Row],[≤ 18 m (situation d)]],1,3)="OUI","(Situation d) h≤ 18 m",IF(MID(REFERENCEMENT_FACADE[[#This Row],[≤ 15 m (situation d)]],1,3)="OUI","(Situation d) h≤ 15 m",IF(MID(REFERENCEMENT_FACADE[[#This Row],[≤ 10 m (situation d)]],1,3)="OUI","(Situation d) h≤ 10 m",IF(MID(REFERENCEMENT_FACADE[[#This Row],[≤ 9 m (situation d)]],1,3)="OUI","(Situation d) h≤ 9 m",IF(MID(REFERENCEMENT_FACADE[[#This Row],[≤ 6 m (situation d)]],1,3)="OUI","(Situation d) h≤ 6 m",""))))))))))))</f>
        <v>(Situation a à c) h≤ 9 m
(Situation d) h≤ 6 m</v>
      </c>
      <c r="CM167" s="48" t="str">
        <f>IF(OR(RECH_HAUTEUR=FALSE,HAUT_VISEE="",SITUA_VISEE=""),REFERENCEMENT_FACADE[[#This Row],[Cas où rien n''est sélectionné en hauteur]],
IF((HAUT_VISEE&lt;=6),IF(OR(MID(SITUA_VISEE,1,1)="a",MID(SITUA_VISEE,1,1)="b",MID(SITUA_VISEE,1,1)="c"),REFERENCEMENT_FACADE[[#This Row],[≤ 6 m (a à c)]],REFERENCEMENT_FACADE[[#This Row],[≤ 6 m (d)]]),
IF(AND(6&lt;HAUT_VISEE,HAUT_VISEE&lt;=9),IF(OR(MID(SITUA_VISEE,1,1)="a",MID(SITUA_VISEE,1,1)="b",MID(SITUA_VISEE,1,1)="c"),REFERENCEMENT_FACADE[[#This Row],[≤ 9 m (a à c)]],REFERENCEMENT_FACADE[[#This Row],[≤ 9 m (d)]]),
IF(AND(9&lt;HAUT_VISEE,HAUT_VISEE&lt;=10),IF(OR(MID(SITUA_VISEE,1,1)="a",MID(SITUA_VISEE,1,1)="b",MID(SITUA_VISEE,1,1)="c"),REFERENCEMENT_FACADE[[#This Row],[≤ 10 m (a à c)]],REFERENCEMENT_FACADE[[#This Row],[≤ 10 m (d)]]),
IF(AND(10&lt;HAUT_VISEE,HAUT_VISEE&lt;=18),IF(OR(MID(SITUA_VISEE,1,1)="a",MID(SITUA_VISEE,1,1)="b",MID(SITUA_VISEE,1,1)="c"),REFERENCEMENT_FACADE[[#This Row],[≤ 18 m (a à c)]],REFERENCEMENT_FACADE[[#This Row],[≤ 18 m (d)]]),
IF(AND(18&lt;HAUT_VISEE,HAUT_VISEE&lt;=28),IF(OR(MID(SITUA_VISEE,1,1)="a",MID(SITUA_VISEE,1,1)="b",MID(SITUA_VISEE,1,1)="c"),REFERENCEMENT_FACADE[[#This Row],[≤ 28 m (a à c)]],REFERENCEMENT_FACADE[[#This Row],[≤ 28 m (d)]]),
IF(AND(28&lt;HAUT_VISEE,HAUT_VISEE&lt;=34),IF(OR(MID(SITUA_VISEE,1,1)="a",MID(SITUA_VISEE,1,1)="b",MID(SITUA_VISEE,1,1)="c"),REFERENCEMENT_FACADE[[#This Row],[≤ 34 m (a à c)]],REFERENCEMENT_FACADE[[#This Row],[≤ 34 m (d)]]),
IF(AND(34&lt;HAUT_VISEE,HAUT_VISEE&lt;=36),IF(OR(MID(SITUA_VISEE,1,1)="a",MID(SITUA_VISEE,1,1)="b",MID(SITUA_VISEE,1,1)="c"),REFERENCEMENT_FACADE[[#This Row],[≤ 36 m (a à c)]],REFERENCEMENT_FACADE[[#This Row],[≤ 36 m (d)]]),
IF(AND(36&lt;HAUT_VISEE,HAUT_VISEE&lt;=40),IF(OR(MID(SITUA_VISEE,1,1)="a",MID(SITUA_VISEE,1,1)="b",MID(SITUA_VISEE,1,1)="c"),REFERENCEMENT_FACADE[[#This Row],[≤ 40 m (a à c)]],REFERENCEMENT_FACADE[[#This Row],[≤ 40 m (d)]]),
IF(AND(40&lt;HAUT_VISEE,HAUT_VISEE&lt;=50),IF(OR(MID(SITUA_VISEE,1,1)="a",MID(SITUA_VISEE,1,1)="b",MID(SITUA_VISEE,1,1)="c"),REFERENCEMENT_FACADE[[#This Row],[≤ 50 m (a à c)]],REFERENCEMENT_FACADE[[#This Row],[≤ 50 m (d)]])))))))))))</f>
        <v>Nb : Le critère de recherche par hauteur n'étant pas coché ou les données (hauteur ou situation) n'étant pas saisies, l'utilisateur est alerté qu'il peut exister des limites de hauteurs et des dispositions particulières données dans le référentiel technique du procédé qui ne sont pas affichées. 
Le logiciel peut les faire apparaitre, pour ce faire : 
 - la case de recherche en fonction de la hauteur doit être cochée ;
 - les données de hauteur ET de situation du bâtiment doivent être saisies.</v>
      </c>
      <c r="CN167" s="117">
        <f ca="1">REFERENCEMENT_FACADE[[#This Row],[VALIDITE]]</f>
        <v>0</v>
      </c>
      <c r="CO167" s="48">
        <f>IF(RECH_SUPPORT=TRUE,IF(MID(REFERENCEMENT_FACADE[[#This Row],[Colonne support visé]],1,3)="OUI",1,IF(OR(MID(REFERENCEMENT_FACADE[[#This Row],[Colonne support visé]],1,3)="non",MID(REFERENCEMENT_FACADE[[#This Row],[Colonne support visé]],1,2)="SO"),0,0)),1)</f>
        <v>1</v>
      </c>
      <c r="CP167" s="48">
        <f>IF(RECH_HAUTEUR=FALSE,1,IF(AND(MID(REFERENCEMENT_FACADE[[#This Row],[Colonne situation visé]],1,3)="oui",HAUT_VISEE&lt;=REFERENCEMENT_FACADE[[#This Row],[LIMITATION DE HAUTEUR DE FACADE]],HAUT_VISEE&lt;&gt;"",SITUA_VISEE&lt;&gt;""),1,IF(MID(REFERENCEMENT_FACADE[[#This Row],[Colonne situation visé]],1,3)="non",0,"ERREUR")))</f>
        <v>1</v>
      </c>
      <c r="CQ167" s="48">
        <f>IF(RECH_CATEGORIE=FALSE,1,IF(REFERENCEMENT_FACADE[[#This Row],[Colonne catégorie visée]]="ERREUR",0,IF(AND(RECH_CATEGORIE=TRUE,MATCH(VALUE(LEFT(REFERENCEMENT_FACADE[[#This Row],[Colonne zone visée]],1)),LISTE_ZONE_SISMIQUE,0)&gt;=MATCH(ZONE_SIS_VISEE,LISTE_ZONE_SISMIQUE,0),MATCH(REFERENCEMENT_FACADE[[#This Row],[Colonne catégorie visée]],LISTE_CATEGORIE_BATIMENT,0)&gt;=MATCH(CATEG_VISEE,LISTE_CATEGORIE_BATIMENT,0)),1,0)))</f>
        <v>1</v>
      </c>
      <c r="CR167" s="48">
        <f ca="1">IF(REFERENCEMENT_FACADE[[#This Row],[Eligibilité procédé]]&lt;&gt;0,COUNTIF(REFERENCEMENT_FACADE[Eligibilité procédé],"&lt;="&amp;REFERENCEMENT_FACADE[[#This Row],[Eligibilité procédé]])-COUNTIF(REFERENCEMENT_FACADE[Eligibilité procédé],"=0"),ROWS(REFERENCEMENT_FACADE[Ordre]))</f>
        <v>0</v>
      </c>
      <c r="CS167" s="48" t="str">
        <f ca="1">IF(COUNTIF((REFERENCEMENT_FACADE[[#This Row],[Validité]:[zone de simicité]]),"&lt;&gt;"&amp;"")=SUM(REFERENCEMENT_FACADE[[#This Row],[Validité]:[zone de simicité]]),ROW(REFERENCEMENT_FACADE[[#This Row],[zone de simicité]]),"")</f>
        <v/>
      </c>
      <c r="CT167" s="48" t="str">
        <f>CONCATENATE(REFERENCEMENT_FACADE[[#This Row],[TYPE DE DOCUMENT DE REFERENCE]]," ",REFERENCEMENT_FACADE[[#This Row],[REF]]," du procédé ",REFERENCEMENT_FACADE[[#This Row],[NOM COMMERCIAL DU PROCEDE]]," : vise la pose sur : ",IF(MID(REFERENCEMENT_FACADE[[#This Row],[COB (NF DTU 31.2)]],1,3)="OUI","COB (NF DTU 31.2) ; ",""),IF(MID(REFERENCEMENT_FACADE[[#This Row],[CLT (Sous AT/DTA)]],1,3)="OUI","CLT (Sous AT/DTA)) ; ",""),IF(MID(REFERENCEMENT_FACADE[[#This Row],[FOB (NF DTU 31.4)]],1,3)="OUI","FOB (NF DTU 31.4) ; ",""),IF(MID(REFERENCEMENT_FACADE[[#This Row],[FOB (Sous AT/DTA/ATEx)]],1,3)="OUI","FOB (Sous AT/DTA/ATEx) ; ",""),"pour une hauteur max de ",REFERENCEMENT_FACADE[[#This Row],[LIMITATION DE HAUTEUR DE FACADE]],"m")</f>
        <v>Avis Technique 7/19-1752_V1 du procédé EDIL-Therm PSE COB  : vise la pose sur : COB (NF DTU 31.2) ; CLT (Sous AT/DTA)) ; pour une hauteur max de 9m</v>
      </c>
    </row>
    <row r="168" spans="1:98" s="5" customFormat="1" ht="216" x14ac:dyDescent="0.3">
      <c r="A168" s="141">
        <v>43742</v>
      </c>
      <c r="B168" s="43" t="s">
        <v>114</v>
      </c>
      <c r="C168" s="125" t="s">
        <v>1572</v>
      </c>
      <c r="D168" s="79" t="s">
        <v>112</v>
      </c>
      <c r="E168" s="79" t="s">
        <v>112</v>
      </c>
      <c r="F168" s="43" t="s">
        <v>988</v>
      </c>
      <c r="G168" s="44" t="s">
        <v>1427</v>
      </c>
      <c r="H168" s="78" t="s">
        <v>27</v>
      </c>
      <c r="I168" s="79" t="s">
        <v>9</v>
      </c>
      <c r="J168" s="110" t="s">
        <v>10</v>
      </c>
      <c r="K168" s="39" t="s">
        <v>10</v>
      </c>
      <c r="L168" s="68" t="str">
        <f>IF(REFERENCEMENT_FACADE[[#This Row],[Charpente bois (NF DTU 31.1)]]="OUI","SO",IF(OR(REFERENCEMENT_FACADE[[#This Row],[FOB (Sous AT/DTA/ATEx)]]="OUI",REFERENCEMENT_FACADE[[#This Row],[FOB (NF DTU 31.4)]]="OUI"),"OUI","SO"))</f>
        <v>SO</v>
      </c>
      <c r="M168" s="109" t="s">
        <v>159</v>
      </c>
      <c r="N168" s="42" t="s">
        <v>9</v>
      </c>
      <c r="O168" s="43" t="s">
        <v>9</v>
      </c>
      <c r="P168" s="43" t="s">
        <v>10</v>
      </c>
      <c r="Q168" s="43" t="s">
        <v>10</v>
      </c>
      <c r="R168" s="43" t="s">
        <v>10</v>
      </c>
      <c r="S168" s="43" t="s">
        <v>10</v>
      </c>
      <c r="T168" s="43" t="s">
        <v>10</v>
      </c>
      <c r="U168" s="43" t="s">
        <v>10</v>
      </c>
      <c r="V168" s="43" t="s">
        <v>10</v>
      </c>
      <c r="W168" s="44" t="s">
        <v>10</v>
      </c>
      <c r="X168" s="45" t="s">
        <v>9</v>
      </c>
      <c r="Y168" s="43" t="s">
        <v>10</v>
      </c>
      <c r="Z168" s="43" t="s">
        <v>10</v>
      </c>
      <c r="AA168" s="43" t="s">
        <v>10</v>
      </c>
      <c r="AB168" s="43" t="s">
        <v>10</v>
      </c>
      <c r="AC168" s="43" t="s">
        <v>10</v>
      </c>
      <c r="AD168" s="43" t="s">
        <v>10</v>
      </c>
      <c r="AE168" s="43" t="s">
        <v>10</v>
      </c>
      <c r="AF168" s="43" t="s">
        <v>10</v>
      </c>
      <c r="AG168" s="44" t="s">
        <v>10</v>
      </c>
      <c r="AH168" s="163"/>
      <c r="AI168" s="164"/>
      <c r="AJ168" s="120" t="s">
        <v>1726</v>
      </c>
      <c r="AK168" s="120" t="s">
        <v>1726</v>
      </c>
      <c r="AL168" s="83"/>
      <c r="AM168" s="83"/>
      <c r="AN168" s="83"/>
      <c r="AO168" s="83"/>
      <c r="AP168" s="83"/>
      <c r="AQ168" s="83"/>
      <c r="AR168" s="83"/>
      <c r="AS168" s="83"/>
      <c r="AT168" s="120" t="s">
        <v>1726</v>
      </c>
      <c r="AU168" s="83"/>
      <c r="AV168" s="83"/>
      <c r="AW168" s="83"/>
      <c r="AX168" s="83"/>
      <c r="AY168" s="83"/>
      <c r="AZ168" s="83"/>
      <c r="BA168" s="83"/>
      <c r="BB168" s="83"/>
      <c r="BC168" s="83"/>
      <c r="BD168" s="84" t="s">
        <v>1408</v>
      </c>
      <c r="BE168" s="111">
        <v>4</v>
      </c>
      <c r="BF168" s="51" t="s">
        <v>328</v>
      </c>
      <c r="BG168" s="51" t="s">
        <v>328</v>
      </c>
      <c r="BH168" s="51" t="s">
        <v>328</v>
      </c>
      <c r="BI168" s="112" t="s">
        <v>999</v>
      </c>
      <c r="BJ168" s="40" t="s">
        <v>1394</v>
      </c>
      <c r="BK168" s="160" t="s">
        <v>932</v>
      </c>
      <c r="BL168" s="42">
        <v>0</v>
      </c>
      <c r="BM168" s="43" t="s">
        <v>1025</v>
      </c>
      <c r="BN168" s="43" t="s">
        <v>12</v>
      </c>
      <c r="BO168" s="43" t="s">
        <v>1026</v>
      </c>
      <c r="BP168" s="81">
        <v>43648</v>
      </c>
      <c r="BQ168" s="81">
        <v>43679</v>
      </c>
      <c r="BR168" s="81">
        <v>45657</v>
      </c>
      <c r="BS168" s="123">
        <f ca="1">+(REFERENCEMENT_FACADE[[#This Row],[AVIS LIMITE AU / VALIDITE]]&gt;=TODAY())*1</f>
        <v>1</v>
      </c>
      <c r="BT168" s="43" t="s">
        <v>9</v>
      </c>
      <c r="BU168" s="43" t="str">
        <f ca="1">IF(REFERENCEMENT_FACADE[[#This Row],[ -&gt; AT/DTA : Sur liste verte C2p (OUI/NON)
-&gt; ATex (Avis favorable / Avis défavorable)
-&gt; Autre : SO]]&lt;&gt;"",IF(AND(OR(REFERENCEMENT_FACADE[[#This Row],[ -&gt; AT/DTA : Sur liste verte C2p (OUI/NON)
-&gt; ATex (Avis favorable / Avis défavorable)
-&gt; Autre : SO]]="OUI",REFERENCEMENT_FACADE[[#This Row],[ -&gt; AT/DTA : Sur liste verte C2p (OUI/NON)
-&gt; ATex (Avis favorable / Avis défavorable)
-&gt; Autre : SO]]="FAVORABLE",REFERENCEMENT_FACADE[[#This Row],[ -&gt; AT/DTA : Sur liste verte C2p (OUI/NON)
-&gt; ATex (Avis favorable / Avis défavorable)
-&gt; Autre : SO]]="SO
(DTU)",REFERENCEMENT_FACADE[[#This Row],[ -&gt; AT/DTA : Sur liste verte C2p (OUI/NON)
-&gt; ATex (Avis favorable / Avis défavorable)
-&gt; Autre : SO]]="SO 
(RECO -RAGE)",REFERENCEMENT_FACADE[[#This Row],[ -&gt; AT/DTA : Sur liste verte C2p (OUI/NON)
-&gt; ATex (Avis favorable / Avis défavorable)
-&gt; Autre : SO]]="OUI AVEC UN SUIVI DU RETOUR D'EXPERIENCE",
REFERENCEMENT_FACADE[[#This Row],[ -&gt; AT/DTA : Sur liste verte C2p (OUI/NON)
-&gt; ATex (Avis favorable / Avis défavorable)
-&gt; Autre : SO]]="SO 
(RP)"),REFERENCEMENT_FACADE[[#This Row],[VALIDITE]]=1),"TC",IF(REFERENCEMENT_FACADE[[#This Row],[VALIDITE]]=0,"TNC"&amp;CHAR(10)&amp;"(L'évaluation technique n'est plus valide)",IF(REFERENCEMENT_FACADE[[#This Row],[TYPE DE DOCUMENT DE REFERENCE]]="Appréciation Technique de Transition","TNC"&amp;CHAR(10)&amp;"(Les Appréciations Techniques de Transition ne sont pas reconnues en technique courante)",IF(REFERENCEMENT_FACADE[[#This Row],[ -&gt; AT/DTA : Sur liste verte C2p (OUI/NON)
-&gt; ATex (Avis favorable / Avis défavorable)
-&gt; Autre : SO]]="NON (EVALUATION RECENTE)","TNC"&amp;CHAR(10)&amp;"(Non sur liste verte de la C2p à date de référencement / EVALUATION RECENTE)","TNC"&amp;CHAR(10)&amp;"(N'est pas sur liste verte de la C2p à date du référencement)")))))</f>
        <v>TC</v>
      </c>
      <c r="BV168" s="44" t="s">
        <v>1098</v>
      </c>
      <c r="BW168" s="42"/>
      <c r="BX168" s="51"/>
      <c r="BY168" s="139"/>
      <c r="BZ168" s="57"/>
      <c r="CA168" s="134" t="s">
        <v>1060</v>
      </c>
      <c r="CB168" s="134"/>
      <c r="CC168" s="48" t="str">
        <f>IF(OR(REFERENCEMENT_FACADE[[#This Row],[TYPE DE DOCUMENT DE REFERENCE]]="Document Technique d'Application (DTA)",REFERENCEMENT_FACADE[[#This Row],[TYPE DE DOCUMENT DE REFERENCE]]="Avis Technique"),CONCATENATE("https://evaluation.cstb.fr/fr/avis-technique/detail/",SUBSTITUTE(REFERENCEMENT_FACADE[[#This Row],[REF]],"/","-"),"/"),IF(REFERENCEMENT_FACADE[[#This Row],[TYPE DE DOCUMENT DE REFERENCE]]=("Appréciation Technique d'Expérimentation (ATEx cas a)"),CONCATENATE("https://evaluation.cstb.fr/fr/appreciation-technique-expertise-atex/detail/",SUBSTITUTE(REFERENCEMENT_FACADE[[#This Row],[REF]],"_","-"),"/"),CONCATENATE("https://evaluation.cstb.fr/fr/appreciation-technique-transition-att/download/att-",SUBSTITUTE(SUBSTITUTE(REFERENCEMENT_FACADE[[#This Row],[REF]],"/","-"),"_","-"),"/")))</f>
        <v>https://evaluation.cstb.fr/fr/avis-technique/detail/7-19-1757_V1/</v>
      </c>
      <c r="CD168" s="48" t="s">
        <v>1084</v>
      </c>
      <c r="CE168" s="48" t="str">
        <f>CONCATENATE(IF(REFERENCEMENT_FACADE[[#This Row],[Ancienne version]]=""," ",CONCATENATE(IF(OR(REFERENCEMENT_FACADE[[#This Row],[TYPE DE DOCUMENT DE REFERENCE]]="Avis Technique",REFERENCEMENT_FACADE[[#This Row],[TYPE DE DOCUMENT DE REFERENCE]]="ATEx"),"L'","Le "),REFERENCEMENT_FACADE[[#This Row],[TYPE DE DOCUMENT DE REFERENCE]]," n°",REFERENCEMENT_FACADE[[#This Row],[REF]]," annule et remplace ",IF(OR(REFERENCEMENT_FACADE[[#This Row],[TYPE DE DOCUMENT DE REFERENCE]]="Avis Technique",REFERENCEMENT_FACADE[[#This Row],[TYPE DE DOCUMENT DE REFERENCE]]="ATEx"),"l' ","le "),REFERENCEMENT_FACADE[[#This Row],[TYPE DE DOCUMENT DE REFERENCE]]," n° ",REFERENCEMENT_FACADE[[#This Row],[Ancienne version]])),
IF(AND(REFERENCEMENT_FACADE[[#This Row],[Ancienne version]]&lt;&gt;"",REFERENCEMENT_FACADE[[#This Row],[ -&gt; AT/DTA : Sur liste verte C2p (OUI/NON)
-&gt; ATex (Avis favorable / Avis défavorable)
-&gt; Autre : SO]]="OUI"),CHAR(10),""),
IF(REFERENCEMENT_FACADE[[#This Row],[ -&gt; AT/DTA : Sur liste verte C2p (OUI/NON)
-&gt; ATex (Avis favorable / Avis défavorable)
-&gt; Autre : SO]]="OUI","Sur liste verte de la C2p à la date du référencement",""))</f>
        <v>L'Avis Technique n°7/19-1757_V1 annule et remplace l' Avis Technique n° 7/16-1661
Sur liste verte de la C2p à la date du référencement</v>
      </c>
      <c r="CF168" s="48" t="str">
        <f>IF((SUPP_VISE=LISTES!$Q$2),REFERENCEMENT_FACADE[[#This Row],[Charpente bois (NF DTU 31.1)]],
IF((SUPP_VISE=LISTES!$Q$3),REFERENCEMENT_FACADE[[#This Row],[COB (NF DTU 31.2)]],
IF((SUPP_VISE=LISTES!$Q$4),REFERENCEMENT_FACADE[[#This Row],[FOB (NF DTU 31.4)]],
IF((SUPP_VISE=LISTES!$Q$5),REFERENCEMENT_FACADE[[#This Row],[FOB (Sous AT/DTA/ATEx)]],
IF((SUPP_VISE=LISTES!$Q$6),REFERENCEMENT_FACADE[[#This Row],[FOB (NF DTU 31.4 et/ou Sous AT/DTA/Atex)]],
IF((SUPP_VISE=LISTES!$Q$7),REFERENCEMENT_FACADE[[#This Row],[CLT (Sous AT/DTA)]],"ERREUR"))))))</f>
        <v>ERREUR</v>
      </c>
      <c r="CG168" s="48" t="str">
        <f>IF((HAUT_VISEE&lt;=6),IF(OR(MID(SITUA_VISEE,1,1)="a",MID(SITUA_VISEE,1,1)="b",MID(SITUA_VISEE,1,1)="c"),REFERENCEMENT_FACADE[[#This Row],[≤ 6 m (situation a à c)]],REFERENCEMENT_FACADE[[#This Row],[≤ 6 m (situation d)]]),
IF(AND(6&lt;HAUT_VISEE,HAUT_VISEE&lt;=9),IF(OR(MID(SITUA_VISEE,1,1)="a",MID(SITUA_VISEE,1,1)="b",MID(SITUA_VISEE,1,1)="c"),REFERENCEMENT_FACADE[[#This Row],[≤ 9 m (situation a à c)]],REFERENCEMENT_FACADE[[#This Row],[≤ 9 m (situation d)]]),
IF(AND(9&lt;HAUT_VISEE,HAUT_VISEE&lt;=10),IF(OR(MID(SITUA_VISEE,1,1)="a",MID(SITUA_VISEE,1,1)="b",MID(SITUA_VISEE,1,1)="c"),REFERENCEMENT_FACADE[[#This Row],[≤ 10 m (situation a à c)]],REFERENCEMENT_FACADE[[#This Row],[≤ 10 m (situation d)]]),
IF(AND(10&lt;HAUT_VISEE,HAUT_VISEE&lt;=18),IF(OR(MID(SITUA_VISEE,1,1)="a",MID(SITUA_VISEE,1,1)="b",MID(SITUA_VISEE,1,1)="c"),REFERENCEMENT_FACADE[[#This Row],[≤ 15 m (situation a à c)]],REFERENCEMENT_FACADE[[#This Row],[≤ 15 m (situation d)]]),
IF(AND(10&lt;HAUT_VISEE,HAUT_VISEE&lt;=18),IF(OR(MID(SITUA_VISEE,1,1)="a",MID(SITUA_VISEE,1,1)="b",MID(SITUA_VISEE,1,1)="c"),REFERENCEMENT_FACADE[[#This Row],[≤ 18 m (situation a à c)]],REFERENCEMENT_FACADE[[#This Row],[≤ 18 m (situation d)]]),
IF(AND(18&lt;HAUT_VISEE,HAUT_VISEE&lt;=28),IF(OR(MID(SITUA_VISEE,1,1)="a",MID(SITUA_VISEE,1,1)="b",MID(SITUA_VISEE,1,1)="c"),REFERENCEMENT_FACADE[[#This Row],[≤ 28 m (situation a à c)]],REFERENCEMENT_FACADE[[#This Row],[≤ 28 m (situation d)]]),
IF(AND(28&lt;HAUT_VISEE,HAUT_VISEE&lt;=34),IF(OR(MID(SITUA_VISEE,1,1)="a",MID(SITUA_VISEE,1,1)="b",MID(SITUA_VISEE,1,1)="c"),REFERENCEMENT_FACADE[[#This Row],[≤ 34 m (situation a à c)]],REFERENCEMENT_FACADE[[#This Row],[≤ 34 m (situation d)]]),
IF(AND(34&lt;HAUT_VISEE,HAUT_VISEE&lt;=36),IF(OR(MID(SITUA_VISEE,1,1)="a",MID(SITUA_VISEE,1,1)="b",MID(SITUA_VISEE,1,1)="c"),REFERENCEMENT_FACADE[[#This Row],[≤ 36 m (situation a à c)]],REFERENCEMENT_FACADE[[#This Row],[≤ 36 m (situation d)]]),
IF(AND(36&lt;HAUT_VISEE,HAUT_VISEE&lt;=40),IF(OR(MID(SITUA_VISEE,1,1)="a",MID(SITUA_VISEE,1,1)="b",MID(SITUA_VISEE,1,1)="c"),REFERENCEMENT_FACADE[[#This Row],[≤ 40 m (situation a à c)]],REFERENCEMENT_FACADE[[#This Row],[≤ 40 m (situation d)]]),
IF(AND(40&lt;HAUT_VISEE,HAUT_VISEE&lt;=50),IF(OR(MID(SITUA_VISEE,1,1)="a",MID(SITUA_VISEE,1,1)="b",MID(SITUA_VISEE,1,1)="c"),REFERENCEMENT_FACADE[[#This Row],[≤ 50 m (situation a à c)]],REFERENCEMENT_FACADE[[#This Row],[≤ 50 m (situation d)]]),"ERREUR"))))))))))</f>
        <v>OUI</v>
      </c>
      <c r="CH168" s="48">
        <f>IF(MID(SITUA_VISEE,1,1)="d",
IF(MID(REFERENCEMENT_FACADE[[#This Row],[≤ 50 m (situation d)]],1,3)="OUI",50,IF(MID(REFERENCEMENT_FACADE[[#This Row],[≤ 40 m (situation d)]],1,3)="OUI",40,IF(MID(REFERENCEMENT_FACADE[[#This Row],[≤ 36 m (situation d)]],1,3)="OUI",36,IF(MID(REFERENCEMENT_FACADE[[#This Row],[≤ 34 m (situation d)]],1,3)="OUI",34,IF(MID(REFERENCEMENT_FACADE[[#This Row],[≤ 28 m (situation d)]],1,3)="OUI",28,IF(MID(REFERENCEMENT_FACADE[[#This Row],[≤ 18 m (situation d)]],1,3)="OUI",18,IF(MID(REFERENCEMENT_FACADE[[#This Row],[≤ 15 m (situation d)]],1,3)="OUI",15,IF(MID(REFERENCEMENT_FACADE[[#This Row],[≤ 10 m (situation d)]],1,3)="OUI",10,IF(MID(REFERENCEMENT_FACADE[[#This Row],[≤ 9 m (situation d)]],1,3)="OUI",9,IF(MID(REFERENCEMENT_FACADE[[#This Row],[≤ 6 m (situation d)]],1,3)="OUI",6,"")))))))))),
IF(MID(REFERENCEMENT_FACADE[[#This Row],[≤ 50 m (situation a à c)]],1,3)="OUI",50,IF(MID(REFERENCEMENT_FACADE[[#This Row],[≤ 40 m (situation a à c)]],1,3)="OUI",40,IF(MID(REFERENCEMENT_FACADE[[#This Row],[≤ 36 m (situation a à c)]],1,3)="OUI",36,IF(MID(REFERENCEMENT_FACADE[[#This Row],[≤ 34 m (situation a à c)]],1,3)="OUI",34,IF(MID(REFERENCEMENT_FACADE[[#This Row],[≤ 28 m (situation a à c)]],1,3)="OUI",28,IF(MID(REFERENCEMENT_FACADE[[#This Row],[≤ 18 m (situation a à c)]],1,3)="OUI",18,IF(MID(REFERENCEMENT_FACADE[[#This Row],[≤ 15 m (situation a à c)]],1,3)="OUI",15,IF(MID(REFERENCEMENT_FACADE[[#This Row],[≤ 10 m (situation a à c)]],1,3)="OUI",10,IF(MID(REFERENCEMENT_FACADE[[#This Row],[≤ 9 m (situation a à c)]],1,3)="OUI",9,IF(MID(REFERENCEMENT_FACADE[[#This Row],[≤ 6 m (situation a à c)]],1,3)="OUI",6,"")))))))))))</f>
        <v>9</v>
      </c>
      <c r="CI168" s="48" t="str">
        <f>IF(RECH_CATEGORIE=TRUE,IF((CATEG_VISEE=LISTES!$O$2),REFERENCEMENT_FACADE[[#This Row],[I]],
IF((CATEG_VISEE=LISTES!$O$3),REFERENCEMENT_FACADE[[#This Row],[II]],
IF((CATEG_VISEE=LISTES!$O$4),REFERENCEMENT_FACADE[[#This Row],[III]],
IF((CATEG_VISEE=LISTES!$O$5),REFERENCEMENT_FACADE[[#This Row],[IV]],"ERREUR")))),
REFERENCEMENT_FACADE[[#This Row],[I]]&amp;CHAR(10)&amp;REFERENCEMENT_FACADE[[#This Row],[II]]&amp;CHAR(10)&amp;REFERENCEMENT_FACADE[[#This Row],[III]]&amp;CHAR(10)&amp;REFERENCEMENT_FACADE[[#This Row],[IV]])</f>
        <v>4
4**
4**
4**</v>
      </c>
      <c r="CJ168" s="48" t="str">
        <f>IF(RECH_CATEGORIE=TRUE,IF(OR(REFERENCEMENT_FACADE[[#This Row],[I]]="NC",REFERENCEMENT_FACADE[[#This Row],[II]]="NC",REFERENCEMENT_FACADE[[#This Row],[III]]="NC",REFERENCEMENT_FACADE[[#This Row],[IV]]="NC"),"ERREUR",IF(MID(ZONE_SIS_VISEE,1,1)&lt;=MID(REFERENCEMENT_FACADE[[#This Row],[IV]],1,1),REFERENCEMENT_FACADE[[#Headers],[IV]],IF(MID(ZONE_SIS_VISEE,1,1)&lt;=MID(REFERENCEMENT_FACADE[[#This Row],[III]],1,1),REFERENCEMENT_FACADE[[#Headers],[III]],IF(MID(ZONE_SIS_VISEE,1,1)&lt;=MID(REFERENCEMENT_FACADE[[#This Row],[II]],1,1),REFERENCEMENT_FACADE[[#Headers],[II]],IF(MID(ZONE_SIS_VISEE,1,1)&lt;=MID(REFERENCEMENT_FACADE[[#This Row],[I]],1,1),REFERENCEMENT_FACADE[[#Headers],[I]],""))))),
REFERENCEMENT_FACADE[[#Headers],[I]]&amp;CHAR(10)&amp;REFERENCEMENT_FACADE[[#Headers],[II]]&amp;CHAR(10)&amp;REFERENCEMENT_FACADE[[#Headers],[III]]&amp;CHAR(10)&amp;REFERENCEMENT_FACADE[[#Headers],[IV]])</f>
        <v>I
II
III
IV</v>
      </c>
      <c r="CK168" s="48" t="str">
        <f>CONCATENATE(IF(MID(REFERENCEMENT_FACADE[[#This Row],[Charpente bois (NF DTU 31.1)]],1,3)="oui",LISTES!$Q$2,""),IF(AND(MID(REFERENCEMENT_FACADE[[#This Row],[COB (NF DTU 31.2)]],1,3)="oui",MID(REFERENCEMENT_FACADE[[#This Row],[Charpente bois (NF DTU 31.1)]],1,3)="oui")," / ",""),IF(MID(REFERENCEMENT_FACADE[[#This Row],[COB (NF DTU 31.2)]],1,3)="oui",LISTES!$Q$3,""),IF(OR(AND(MID(REFERENCEMENT_FACADE[[#This Row],[COB (NF DTU 31.2)]],1,3)="oui",MID(REFERENCEMENT_FACADE[[#This Row],[FOB (NF DTU 31.4)]],1,3)="oui"),AND(MID(REFERENCEMENT_FACADE[[#This Row],[COB (NF DTU 31.2)]],1,3)="oui",MID(REFERENCEMENT_FACADE[[#This Row],[CLT (Sous AT/DTA)]],1,3)="oui"))," / ",""),IF(MID(REFERENCEMENT_FACADE[[#This Row],[FOB (NF DTU 31.4)]],1,3)="oui",LISTES!$Q$4,""),IF(AND(MID(REFERENCEMENT_FACADE[[#This Row],[CLT (Sous AT/DTA)]],1,3)="oui",MID(REFERENCEMENT_FACADE[[#This Row],[FOB (NF DTU 31.4)]],1,3)="oui")," / ",""),IF(MID(REFERENCEMENT_FACADE[[#This Row],[CLT (Sous AT/DTA)]],1,3)="oui",LISTES!$Q$7,IF(MID(REFERENCEMENT_FACADE[[#This Row],[FOB (Sous AT/DTA/ATEx)]],1,3)="oui",LISTES!$Q$5,"")))</f>
        <v>COB (NF DTU 31.2) / CLT (Sous AT/DTA)</v>
      </c>
      <c r="CL168" s="48" t="str">
        <f>IF(AND(RECH_HAUTEUR=TRUE,HAUT_VISEE&lt;&gt;"",SITUA_VISEE&lt;&gt;""),IF(MID(SITUA_VISEE,1,1)="d",
IF(MID(REFERENCEMENT_FACADE[[#This Row],[≤ 50 m (situation d)]],1,3)="OUI","≤ 50 m",IF(MID(REFERENCEMENT_FACADE[[#This Row],[≤ 40 m (situation d)]],1,3)="OUI","≤ 40 m",IF(MID(REFERENCEMENT_FACADE[[#This Row],[≤ 36 m (situation d)]],1,3)="OUI","≤ 36 m",IF(MID(REFERENCEMENT_FACADE[[#This Row],[≤ 34 m (situation d)]],1,3)="OUI","≤ 34 m",IF(MID(REFERENCEMENT_FACADE[[#This Row],[≤ 28 m (situation d)]],1,3)="OUI","≤ 28 m",IF(MID(REFERENCEMENT_FACADE[[#This Row],[≤ 18 m (situation d)]],1,3)="OUI","≤ 18 m",IF(MID(REFERENCEMENT_FACADE[[#This Row],[≤ 15 m (situation d)]],1,3)="OUI","≤ 15 m",IF(MID(REFERENCEMENT_FACADE[[#This Row],[≤ 10 m (situation d)]],1,3)="OUI","≤ 10 m",IF(MID(REFERENCEMENT_FACADE[[#This Row],[≤ 9 m (situation d)]],1,3)="OUI","≤ 9 m",IF(MID(REFERENCEMENT_FACADE[[#This Row],[≤ 6 m (situation d)]],1,3)="OUI","≤ 6 m","")))))))))),
IF(MID(REFERENCEMENT_FACADE[[#This Row],[≤ 50 m (situation a à c)]],1,3)="OUI","≤ 50 m",IF(MID(REFERENCEMENT_FACADE[[#This Row],[≤ 40 m (situation a à c)]],1,3)="OUI","≤ 40 m",IF(MID(REFERENCEMENT_FACADE[[#This Row],[≤ 36 m (situation a à c)]],1,3)="OUI","≤ 36 m",IF(MID(REFERENCEMENT_FACADE[[#This Row],[≤ 34 m (situation a à c)]],1,3)="OUI","≤ 34 m",IF(MID(REFERENCEMENT_FACADE[[#This Row],[≤ 28 m (situation a à c)]],1,3)="OUI","≤ 28 m",IF(MID(REFERENCEMENT_FACADE[[#This Row],[≤ 18 m (situation a à c)]],1,3)="OUI","≤ 18 m",IF(MID(REFERENCEMENT_FACADE[[#This Row],[≤ 15 m (situation a à c)]],1,3)="OUI","≤ 15 m",IF(MID(REFERENCEMENT_FACADE[[#This Row],[≤ 10 m (situation a à c)]],1,3)="OUI","≤ 10 m",IF(MID(REFERENCEMENT_FACADE[[#This Row],[≤ 9 m (situation a à c)]],1,3)="OUI","≤ 9 m",IF(MID(REFERENCEMENT_FACADE[[#This Row],[≤ 6 m (situation a à c)]],1,3)="OUI","≤ 6 m",""))))))))))),
CONCATENATE(IF(MID(REFERENCEMENT_FACADE[[#This Row],[≤ 50 m (situation a à c)]],1,3)="OUI","(Situation a à c) h≤ 50 m"&amp;CHAR(10),IF(MID(REFERENCEMENT_FACADE[[#This Row],[≤ 40 m (situation a à c)]],1,3)="OUI","(Situation a à c) h≤ 40 m"&amp;CHAR(10),IF(MID(REFERENCEMENT_FACADE[[#This Row],[≤ 36 m (situation a à c)]],1,3)="OUI","(Situation a à c) h≤ 36 m"&amp;CHAR(10),IF(MID(REFERENCEMENT_FACADE[[#This Row],[≤ 34 m (situation a à c)]],1,3)="OUI","(Situation a à c) h≤ 34 m"&amp;CHAR(10),IF(MID(REFERENCEMENT_FACADE[[#This Row],[≤ 28 m (situation a à c)]],1,3)="OUI","(Situation a à c) h≤ 28 m"&amp;CHAR(10),IF(MID(REFERENCEMENT_FACADE[[#This Row],[≤ 18 m (situation a à c)]],1,3)="OUI","(Situation a à c) h≤ 18 m"&amp;CHAR(10),IF(MID(REFERENCEMENT_FACADE[[#This Row],[≤ 15 m (situation a à c)]],1,3)="OUI","(Situation a à c) h≤ 15 m"&amp;CHAR(10),IF(MID(REFERENCEMENT_FACADE[[#This Row],[≤ 10 m (situation a à c)]],1,3)="OUI","(Situation a à c) h≤ 10 m"&amp;CHAR(10),IF(MID(REFERENCEMENT_FACADE[[#This Row],[≤ 9 m (situation a à c)]],1,3)="OUI","(Situation a à c) h≤ 9 m"&amp;CHAR(10),IF(MID(REFERENCEMENT_FACADE[[#This Row],[≤ 6 m (situation a à c)]],1,3)="OUI","(Situation a à c) h≤ 6 m"&amp;CHAR(10),"")))))))))),IF(MID(REFERENCEMENT_FACADE[[#This Row],[≤ 50 m (situation d)]],1,3)="OUI","(Situation d) h≤ 50 m",IF(MID(REFERENCEMENT_FACADE[[#This Row],[≤ 40 m (situation d)]],1,3)="OUI","(Situation d) h≤ 40 m",IF(MID(REFERENCEMENT_FACADE[[#This Row],[≤ 36 m (situation d)]],1,3)="OUI","(Situation d) h≤ 36 m",IF(MID(REFERENCEMENT_FACADE[[#This Row],[≤ 34 m (situation d)]],1,3)="OUI","(Situation d) h≤ 34 m",IF(MID(REFERENCEMENT_FACADE[[#This Row],[≤ 28 m (situation d)]],1,3)="OUI","(Situation d) h≤ 28 m",IF(MID(REFERENCEMENT_FACADE[[#This Row],[≤ 18 m (situation d)]],1,3)="OUI","(Situation d) h≤ 18 m",IF(MID(REFERENCEMENT_FACADE[[#This Row],[≤ 15 m (situation d)]],1,3)="OUI","(Situation d) h≤ 15 m",IF(MID(REFERENCEMENT_FACADE[[#This Row],[≤ 10 m (situation d)]],1,3)="OUI","(Situation d) h≤ 10 m",IF(MID(REFERENCEMENT_FACADE[[#This Row],[≤ 9 m (situation d)]],1,3)="OUI","(Situation d) h≤ 9 m",IF(MID(REFERENCEMENT_FACADE[[#This Row],[≤ 6 m (situation d)]],1,3)="OUI","(Situation d) h≤ 6 m",""))))))))))))</f>
        <v>(Situation a à c) h≤ 9 m
(Situation d) h≤ 6 m</v>
      </c>
      <c r="CM168" s="48" t="str">
        <f>IF(OR(RECH_HAUTEUR=FALSE,HAUT_VISEE="",SITUA_VISEE=""),REFERENCEMENT_FACADE[[#This Row],[Cas où rien n''est sélectionné en hauteur]],
IF((HAUT_VISEE&lt;=6),IF(OR(MID(SITUA_VISEE,1,1)="a",MID(SITUA_VISEE,1,1)="b",MID(SITUA_VISEE,1,1)="c"),REFERENCEMENT_FACADE[[#This Row],[≤ 6 m (a à c)]],REFERENCEMENT_FACADE[[#This Row],[≤ 6 m (d)]]),
IF(AND(6&lt;HAUT_VISEE,HAUT_VISEE&lt;=9),IF(OR(MID(SITUA_VISEE,1,1)="a",MID(SITUA_VISEE,1,1)="b",MID(SITUA_VISEE,1,1)="c"),REFERENCEMENT_FACADE[[#This Row],[≤ 9 m (a à c)]],REFERENCEMENT_FACADE[[#This Row],[≤ 9 m (d)]]),
IF(AND(9&lt;HAUT_VISEE,HAUT_VISEE&lt;=10),IF(OR(MID(SITUA_VISEE,1,1)="a",MID(SITUA_VISEE,1,1)="b",MID(SITUA_VISEE,1,1)="c"),REFERENCEMENT_FACADE[[#This Row],[≤ 10 m (a à c)]],REFERENCEMENT_FACADE[[#This Row],[≤ 10 m (d)]]),
IF(AND(10&lt;HAUT_VISEE,HAUT_VISEE&lt;=18),IF(OR(MID(SITUA_VISEE,1,1)="a",MID(SITUA_VISEE,1,1)="b",MID(SITUA_VISEE,1,1)="c"),REFERENCEMENT_FACADE[[#This Row],[≤ 18 m (a à c)]],REFERENCEMENT_FACADE[[#This Row],[≤ 18 m (d)]]),
IF(AND(18&lt;HAUT_VISEE,HAUT_VISEE&lt;=28),IF(OR(MID(SITUA_VISEE,1,1)="a",MID(SITUA_VISEE,1,1)="b",MID(SITUA_VISEE,1,1)="c"),REFERENCEMENT_FACADE[[#This Row],[≤ 28 m (a à c)]],REFERENCEMENT_FACADE[[#This Row],[≤ 28 m (d)]]),
IF(AND(28&lt;HAUT_VISEE,HAUT_VISEE&lt;=34),IF(OR(MID(SITUA_VISEE,1,1)="a",MID(SITUA_VISEE,1,1)="b",MID(SITUA_VISEE,1,1)="c"),REFERENCEMENT_FACADE[[#This Row],[≤ 34 m (a à c)]],REFERENCEMENT_FACADE[[#This Row],[≤ 34 m (d)]]),
IF(AND(34&lt;HAUT_VISEE,HAUT_VISEE&lt;=36),IF(OR(MID(SITUA_VISEE,1,1)="a",MID(SITUA_VISEE,1,1)="b",MID(SITUA_VISEE,1,1)="c"),REFERENCEMENT_FACADE[[#This Row],[≤ 36 m (a à c)]],REFERENCEMENT_FACADE[[#This Row],[≤ 36 m (d)]]),
IF(AND(36&lt;HAUT_VISEE,HAUT_VISEE&lt;=40),IF(OR(MID(SITUA_VISEE,1,1)="a",MID(SITUA_VISEE,1,1)="b",MID(SITUA_VISEE,1,1)="c"),REFERENCEMENT_FACADE[[#This Row],[≤ 40 m (a à c)]],REFERENCEMENT_FACADE[[#This Row],[≤ 40 m (d)]]),
IF(AND(40&lt;HAUT_VISEE,HAUT_VISEE&lt;=50),IF(OR(MID(SITUA_VISEE,1,1)="a",MID(SITUA_VISEE,1,1)="b",MID(SITUA_VISEE,1,1)="c"),REFERENCEMENT_FACADE[[#This Row],[≤ 50 m (a à c)]],REFERENCEMENT_FACADE[[#This Row],[≤ 50 m (d)]])))))))))))</f>
        <v>Nb : Le critère de recherche par hauteur n'étant pas coché ou les données (hauteur ou situation) n'étant pas saisies, l'utilisateur est alerté qu'il peut exister des limites de hauteurs et des dispositions particulières données dans le référentiel technique du procédé qui ne sont pas affichées. 
Le logiciel peut les faire apparaitre, pour ce faire : 
 - la case de recherche en fonction de la hauteur doit être cochée ;
 - les données de hauteur ET de situation du bâtiment doivent être saisies.</v>
      </c>
      <c r="CN168" s="117">
        <f ca="1">REFERENCEMENT_FACADE[[#This Row],[VALIDITE]]</f>
        <v>1</v>
      </c>
      <c r="CO168" s="48">
        <f>IF(RECH_SUPPORT=TRUE,IF(MID(REFERENCEMENT_FACADE[[#This Row],[Colonne support visé]],1,3)="OUI",1,IF(OR(MID(REFERENCEMENT_FACADE[[#This Row],[Colonne support visé]],1,3)="non",MID(REFERENCEMENT_FACADE[[#This Row],[Colonne support visé]],1,2)="SO"),0,0)),1)</f>
        <v>1</v>
      </c>
      <c r="CP168" s="48">
        <f>IF(RECH_HAUTEUR=FALSE,1,IF(AND(MID(REFERENCEMENT_FACADE[[#This Row],[Colonne situation visé]],1,3)="oui",HAUT_VISEE&lt;=REFERENCEMENT_FACADE[[#This Row],[LIMITATION DE HAUTEUR DE FACADE]],HAUT_VISEE&lt;&gt;"",SITUA_VISEE&lt;&gt;""),1,IF(MID(REFERENCEMENT_FACADE[[#This Row],[Colonne situation visé]],1,3)="non",0,"ERREUR")))</f>
        <v>1</v>
      </c>
      <c r="CQ168" s="48">
        <f>IF(RECH_CATEGORIE=FALSE,1,IF(REFERENCEMENT_FACADE[[#This Row],[Colonne catégorie visée]]="ERREUR",0,IF(AND(RECH_CATEGORIE=TRUE,MATCH(VALUE(LEFT(REFERENCEMENT_FACADE[[#This Row],[Colonne zone visée]],1)),LISTE_ZONE_SISMIQUE,0)&gt;=MATCH(ZONE_SIS_VISEE,LISTE_ZONE_SISMIQUE,0),MATCH(REFERENCEMENT_FACADE[[#This Row],[Colonne catégorie visée]],LISTE_CATEGORIE_BATIMENT,0)&gt;=MATCH(CATEG_VISEE,LISTE_CATEGORIE_BATIMENT,0)),1,0)))</f>
        <v>1</v>
      </c>
      <c r="CR168" s="48">
        <f ca="1">IF(REFERENCEMENT_FACADE[[#This Row],[Eligibilité procédé]]&lt;&gt;0,COUNTIF(REFERENCEMENT_FACADE[Eligibilité procédé],"&lt;="&amp;REFERENCEMENT_FACADE[[#This Row],[Eligibilité procédé]])-COUNTIF(REFERENCEMENT_FACADE[Eligibilité procédé],"=0"),ROWS(REFERENCEMENT_FACADE[Ordre]))</f>
        <v>143</v>
      </c>
      <c r="CS168" s="48">
        <f ca="1">IF(COUNTIF((REFERENCEMENT_FACADE[[#This Row],[Validité]:[zone de simicité]]),"&lt;&gt;"&amp;"")=SUM(REFERENCEMENT_FACADE[[#This Row],[Validité]:[zone de simicité]]),ROW(REFERENCEMENT_FACADE[[#This Row],[zone de simicité]]),"")</f>
        <v>168</v>
      </c>
      <c r="CT168" s="48" t="str">
        <f>CONCATENATE(REFERENCEMENT_FACADE[[#This Row],[TYPE DE DOCUMENT DE REFERENCE]]," ",REFERENCEMENT_FACADE[[#This Row],[REF]]," du procédé ",REFERENCEMENT_FACADE[[#This Row],[NOM COMMERCIAL DU PROCEDE]]," : vise la pose sur : ",IF(MID(REFERENCEMENT_FACADE[[#This Row],[COB (NF DTU 31.2)]],1,3)="OUI","COB (NF DTU 31.2) ; ",""),IF(MID(REFERENCEMENT_FACADE[[#This Row],[CLT (Sous AT/DTA)]],1,3)="OUI","CLT (Sous AT/DTA)) ; ",""),IF(MID(REFERENCEMENT_FACADE[[#This Row],[FOB (NF DTU 31.4)]],1,3)="OUI","FOB (NF DTU 31.4) ; ",""),IF(MID(REFERENCEMENT_FACADE[[#This Row],[FOB (Sous AT/DTA/ATEx)]],1,3)="OUI","FOB (Sous AT/DTA/ATEx) ; ",""),"pour une hauteur max de ",REFERENCEMENT_FACADE[[#This Row],[LIMITATION DE HAUTEUR DE FACADE]],"m")</f>
        <v>Avis Technique 7/19-1757_V1 du procédé PARA-THERM MOB TRADI : vise la pose sur : COB (NF DTU 31.2) ; CLT (Sous AT/DTA)) ; pour une hauteur max de 9m</v>
      </c>
    </row>
    <row r="169" spans="1:98" s="5" customFormat="1" ht="216" x14ac:dyDescent="0.3">
      <c r="A169" s="141">
        <v>43742</v>
      </c>
      <c r="B169" s="43" t="s">
        <v>114</v>
      </c>
      <c r="C169" s="125" t="s">
        <v>1572</v>
      </c>
      <c r="D169" s="79" t="s">
        <v>112</v>
      </c>
      <c r="E169" s="79" t="s">
        <v>112</v>
      </c>
      <c r="F169" s="43" t="s">
        <v>989</v>
      </c>
      <c r="G169" s="44" t="s">
        <v>1441</v>
      </c>
      <c r="H169" s="78" t="s">
        <v>27</v>
      </c>
      <c r="I169" s="79" t="s">
        <v>9</v>
      </c>
      <c r="J169" s="110" t="s">
        <v>10</v>
      </c>
      <c r="K169" s="39" t="s">
        <v>10</v>
      </c>
      <c r="L169" s="68" t="str">
        <f>IF(REFERENCEMENT_FACADE[[#This Row],[Charpente bois (NF DTU 31.1)]]="OUI","SO",IF(OR(REFERENCEMENT_FACADE[[#This Row],[FOB (Sous AT/DTA/ATEx)]]="OUI",REFERENCEMENT_FACADE[[#This Row],[FOB (NF DTU 31.4)]]="OUI"),"OUI","SO"))</f>
        <v>SO</v>
      </c>
      <c r="M169" s="109" t="s">
        <v>159</v>
      </c>
      <c r="N169" s="42" t="s">
        <v>9</v>
      </c>
      <c r="O169" s="43" t="s">
        <v>9</v>
      </c>
      <c r="P169" s="43" t="s">
        <v>10</v>
      </c>
      <c r="Q169" s="43" t="s">
        <v>10</v>
      </c>
      <c r="R169" s="43" t="s">
        <v>10</v>
      </c>
      <c r="S169" s="43" t="s">
        <v>10</v>
      </c>
      <c r="T169" s="43" t="s">
        <v>10</v>
      </c>
      <c r="U169" s="43" t="s">
        <v>10</v>
      </c>
      <c r="V169" s="43" t="s">
        <v>10</v>
      </c>
      <c r="W169" s="44" t="s">
        <v>10</v>
      </c>
      <c r="X169" s="45" t="s">
        <v>9</v>
      </c>
      <c r="Y169" s="43" t="s">
        <v>10</v>
      </c>
      <c r="Z169" s="43" t="s">
        <v>10</v>
      </c>
      <c r="AA169" s="43" t="s">
        <v>10</v>
      </c>
      <c r="AB169" s="43" t="s">
        <v>10</v>
      </c>
      <c r="AC169" s="43" t="s">
        <v>10</v>
      </c>
      <c r="AD169" s="43" t="s">
        <v>10</v>
      </c>
      <c r="AE169" s="43" t="s">
        <v>10</v>
      </c>
      <c r="AF169" s="43" t="s">
        <v>10</v>
      </c>
      <c r="AG169" s="44" t="s">
        <v>10</v>
      </c>
      <c r="AH169" s="163"/>
      <c r="AI169" s="164"/>
      <c r="AJ169" s="120" t="s">
        <v>1726</v>
      </c>
      <c r="AK169" s="120" t="s">
        <v>1726</v>
      </c>
      <c r="AL169" s="83"/>
      <c r="AM169" s="83"/>
      <c r="AN169" s="83"/>
      <c r="AO169" s="83"/>
      <c r="AP169" s="83"/>
      <c r="AQ169" s="83"/>
      <c r="AR169" s="83"/>
      <c r="AS169" s="83"/>
      <c r="AT169" s="120" t="s">
        <v>1726</v>
      </c>
      <c r="AU169" s="83"/>
      <c r="AV169" s="83"/>
      <c r="AW169" s="83"/>
      <c r="AX169" s="83"/>
      <c r="AY169" s="83"/>
      <c r="AZ169" s="83"/>
      <c r="BA169" s="83"/>
      <c r="BB169" s="83"/>
      <c r="BC169" s="83"/>
      <c r="BD169" s="84" t="s">
        <v>1408</v>
      </c>
      <c r="BE169" s="111">
        <v>4</v>
      </c>
      <c r="BF169" s="51" t="s">
        <v>328</v>
      </c>
      <c r="BG169" s="51" t="s">
        <v>328</v>
      </c>
      <c r="BH169" s="51" t="s">
        <v>328</v>
      </c>
      <c r="BI169" s="112" t="s">
        <v>999</v>
      </c>
      <c r="BJ169" s="40" t="s">
        <v>1394</v>
      </c>
      <c r="BK169" s="160" t="s">
        <v>932</v>
      </c>
      <c r="BL169" s="42">
        <v>0</v>
      </c>
      <c r="BM169" s="43" t="s">
        <v>990</v>
      </c>
      <c r="BN169" s="43" t="s">
        <v>12</v>
      </c>
      <c r="BO169" s="43" t="s">
        <v>1027</v>
      </c>
      <c r="BP169" s="81">
        <v>43396</v>
      </c>
      <c r="BQ169" s="81">
        <v>43605</v>
      </c>
      <c r="BR169" s="81">
        <v>45688</v>
      </c>
      <c r="BS169" s="123">
        <f ca="1">+(REFERENCEMENT_FACADE[[#This Row],[AVIS LIMITE AU / VALIDITE]]&gt;=TODAY())*1</f>
        <v>1</v>
      </c>
      <c r="BT169" s="43" t="s">
        <v>9</v>
      </c>
      <c r="BU169" s="43" t="str">
        <f ca="1">IF(REFERENCEMENT_FACADE[[#This Row],[ -&gt; AT/DTA : Sur liste verte C2p (OUI/NON)
-&gt; ATex (Avis favorable / Avis défavorable)
-&gt; Autre : SO]]&lt;&gt;"",IF(AND(OR(REFERENCEMENT_FACADE[[#This Row],[ -&gt; AT/DTA : Sur liste verte C2p (OUI/NON)
-&gt; ATex (Avis favorable / Avis défavorable)
-&gt; Autre : SO]]="OUI",REFERENCEMENT_FACADE[[#This Row],[ -&gt; AT/DTA : Sur liste verte C2p (OUI/NON)
-&gt; ATex (Avis favorable / Avis défavorable)
-&gt; Autre : SO]]="FAVORABLE",REFERENCEMENT_FACADE[[#This Row],[ -&gt; AT/DTA : Sur liste verte C2p (OUI/NON)
-&gt; ATex (Avis favorable / Avis défavorable)
-&gt; Autre : SO]]="SO
(DTU)",REFERENCEMENT_FACADE[[#This Row],[ -&gt; AT/DTA : Sur liste verte C2p (OUI/NON)
-&gt; ATex (Avis favorable / Avis défavorable)
-&gt; Autre : SO]]="SO 
(RECO -RAGE)",REFERENCEMENT_FACADE[[#This Row],[ -&gt; AT/DTA : Sur liste verte C2p (OUI/NON)
-&gt; ATex (Avis favorable / Avis défavorable)
-&gt; Autre : SO]]="OUI AVEC UN SUIVI DU RETOUR D'EXPERIENCE",
REFERENCEMENT_FACADE[[#This Row],[ -&gt; AT/DTA : Sur liste verte C2p (OUI/NON)
-&gt; ATex (Avis favorable / Avis défavorable)
-&gt; Autre : SO]]="SO 
(RP)"),REFERENCEMENT_FACADE[[#This Row],[VALIDITE]]=1),"TC",IF(REFERENCEMENT_FACADE[[#This Row],[VALIDITE]]=0,"TNC"&amp;CHAR(10)&amp;"(L'évaluation technique n'est plus valide)",IF(REFERENCEMENT_FACADE[[#This Row],[TYPE DE DOCUMENT DE REFERENCE]]="Appréciation Technique de Transition","TNC"&amp;CHAR(10)&amp;"(Les Appréciations Techniques de Transition ne sont pas reconnues en technique courante)",IF(REFERENCEMENT_FACADE[[#This Row],[ -&gt; AT/DTA : Sur liste verte C2p (OUI/NON)
-&gt; ATex (Avis favorable / Avis défavorable)
-&gt; Autre : SO]]="NON (EVALUATION RECENTE)","TNC"&amp;CHAR(10)&amp;"(Non sur liste verte de la C2p à date de référencement / EVALUATION RECENTE)","TNC"&amp;CHAR(10)&amp;"(N'est pas sur liste verte de la C2p à date du référencement)")))))</f>
        <v>TC</v>
      </c>
      <c r="BV169" s="44" t="s">
        <v>1093</v>
      </c>
      <c r="BW169" s="42"/>
      <c r="BX169" s="51"/>
      <c r="BY169" s="139"/>
      <c r="BZ169" s="57"/>
      <c r="CA169" s="134" t="s">
        <v>1061</v>
      </c>
      <c r="CB169" s="134"/>
      <c r="CC169" s="48" t="str">
        <f>IF(OR(REFERENCEMENT_FACADE[[#This Row],[TYPE DE DOCUMENT DE REFERENCE]]="Document Technique d'Application (DTA)",REFERENCEMENT_FACADE[[#This Row],[TYPE DE DOCUMENT DE REFERENCE]]="Avis Technique"),CONCATENATE("https://evaluation.cstb.fr/fr/avis-technique/detail/",SUBSTITUTE(REFERENCEMENT_FACADE[[#This Row],[REF]],"/","-"),"/"),IF(REFERENCEMENT_FACADE[[#This Row],[TYPE DE DOCUMENT DE REFERENCE]]=("Appréciation Technique d'Expérimentation (ATEx cas a)"),CONCATENATE("https://evaluation.cstb.fr/fr/appreciation-technique-expertise-atex/detail/",SUBSTITUTE(REFERENCEMENT_FACADE[[#This Row],[REF]],"_","-"),"/"),CONCATENATE("https://evaluation.cstb.fr/fr/appreciation-technique-transition-att/download/att-",SUBSTITUTE(SUBSTITUTE(REFERENCEMENT_FACADE[[#This Row],[REF]],"/","-"),"_","-"),"/")))</f>
        <v>https://evaluation.cstb.fr/fr/avis-technique/detail/7-18-1744_V1/</v>
      </c>
      <c r="CD169" s="48" t="s">
        <v>1027</v>
      </c>
      <c r="CE169" s="48" t="str">
        <f>CONCATENATE(IF(REFERENCEMENT_FACADE[[#This Row],[Ancienne version]]=""," ",CONCATENATE(IF(OR(REFERENCEMENT_FACADE[[#This Row],[TYPE DE DOCUMENT DE REFERENCE]]="Avis Technique",REFERENCEMENT_FACADE[[#This Row],[TYPE DE DOCUMENT DE REFERENCE]]="ATEx"),"L'","Le "),REFERENCEMENT_FACADE[[#This Row],[TYPE DE DOCUMENT DE REFERENCE]]," n°",REFERENCEMENT_FACADE[[#This Row],[REF]]," annule et remplace ",IF(OR(REFERENCEMENT_FACADE[[#This Row],[TYPE DE DOCUMENT DE REFERENCE]]="Avis Technique",REFERENCEMENT_FACADE[[#This Row],[TYPE DE DOCUMENT DE REFERENCE]]="ATEx"),"l' ","le "),REFERENCEMENT_FACADE[[#This Row],[TYPE DE DOCUMENT DE REFERENCE]]," n° ",REFERENCEMENT_FACADE[[#This Row],[Ancienne version]])),
IF(AND(REFERENCEMENT_FACADE[[#This Row],[Ancienne version]]&lt;&gt;"",REFERENCEMENT_FACADE[[#This Row],[ -&gt; AT/DTA : Sur liste verte C2p (OUI/NON)
-&gt; ATex (Avis favorable / Avis défavorable)
-&gt; Autre : SO]]="OUI"),CHAR(10),""),
IF(REFERENCEMENT_FACADE[[#This Row],[ -&gt; AT/DTA : Sur liste verte C2p (OUI/NON)
-&gt; ATex (Avis favorable / Avis défavorable)
-&gt; Autre : SO]]="OUI","Sur liste verte de la C2p à la date du référencement",""))</f>
        <v>L'Avis Technique n°7/18-1744_V1 annule et remplace l' Avis Technique n° 7/18-1744_V1
Sur liste verte de la C2p à la date du référencement</v>
      </c>
      <c r="CF169" s="48" t="str">
        <f>IF((SUPP_VISE=LISTES!$Q$2),REFERENCEMENT_FACADE[[#This Row],[Charpente bois (NF DTU 31.1)]],
IF((SUPP_VISE=LISTES!$Q$3),REFERENCEMENT_FACADE[[#This Row],[COB (NF DTU 31.2)]],
IF((SUPP_VISE=LISTES!$Q$4),REFERENCEMENT_FACADE[[#This Row],[FOB (NF DTU 31.4)]],
IF((SUPP_VISE=LISTES!$Q$5),REFERENCEMENT_FACADE[[#This Row],[FOB (Sous AT/DTA/ATEx)]],
IF((SUPP_VISE=LISTES!$Q$6),REFERENCEMENT_FACADE[[#This Row],[FOB (NF DTU 31.4 et/ou Sous AT/DTA/Atex)]],
IF((SUPP_VISE=LISTES!$Q$7),REFERENCEMENT_FACADE[[#This Row],[CLT (Sous AT/DTA)]],"ERREUR"))))))</f>
        <v>ERREUR</v>
      </c>
      <c r="CG169" s="48" t="str">
        <f>IF((HAUT_VISEE&lt;=6),IF(OR(MID(SITUA_VISEE,1,1)="a",MID(SITUA_VISEE,1,1)="b",MID(SITUA_VISEE,1,1)="c"),REFERENCEMENT_FACADE[[#This Row],[≤ 6 m (situation a à c)]],REFERENCEMENT_FACADE[[#This Row],[≤ 6 m (situation d)]]),
IF(AND(6&lt;HAUT_VISEE,HAUT_VISEE&lt;=9),IF(OR(MID(SITUA_VISEE,1,1)="a",MID(SITUA_VISEE,1,1)="b",MID(SITUA_VISEE,1,1)="c"),REFERENCEMENT_FACADE[[#This Row],[≤ 9 m (situation a à c)]],REFERENCEMENT_FACADE[[#This Row],[≤ 9 m (situation d)]]),
IF(AND(9&lt;HAUT_VISEE,HAUT_VISEE&lt;=10),IF(OR(MID(SITUA_VISEE,1,1)="a",MID(SITUA_VISEE,1,1)="b",MID(SITUA_VISEE,1,1)="c"),REFERENCEMENT_FACADE[[#This Row],[≤ 10 m (situation a à c)]],REFERENCEMENT_FACADE[[#This Row],[≤ 10 m (situation d)]]),
IF(AND(10&lt;HAUT_VISEE,HAUT_VISEE&lt;=18),IF(OR(MID(SITUA_VISEE,1,1)="a",MID(SITUA_VISEE,1,1)="b",MID(SITUA_VISEE,1,1)="c"),REFERENCEMENT_FACADE[[#This Row],[≤ 15 m (situation a à c)]],REFERENCEMENT_FACADE[[#This Row],[≤ 15 m (situation d)]]),
IF(AND(10&lt;HAUT_VISEE,HAUT_VISEE&lt;=18),IF(OR(MID(SITUA_VISEE,1,1)="a",MID(SITUA_VISEE,1,1)="b",MID(SITUA_VISEE,1,1)="c"),REFERENCEMENT_FACADE[[#This Row],[≤ 18 m (situation a à c)]],REFERENCEMENT_FACADE[[#This Row],[≤ 18 m (situation d)]]),
IF(AND(18&lt;HAUT_VISEE,HAUT_VISEE&lt;=28),IF(OR(MID(SITUA_VISEE,1,1)="a",MID(SITUA_VISEE,1,1)="b",MID(SITUA_VISEE,1,1)="c"),REFERENCEMENT_FACADE[[#This Row],[≤ 28 m (situation a à c)]],REFERENCEMENT_FACADE[[#This Row],[≤ 28 m (situation d)]]),
IF(AND(28&lt;HAUT_VISEE,HAUT_VISEE&lt;=34),IF(OR(MID(SITUA_VISEE,1,1)="a",MID(SITUA_VISEE,1,1)="b",MID(SITUA_VISEE,1,1)="c"),REFERENCEMENT_FACADE[[#This Row],[≤ 34 m (situation a à c)]],REFERENCEMENT_FACADE[[#This Row],[≤ 34 m (situation d)]]),
IF(AND(34&lt;HAUT_VISEE,HAUT_VISEE&lt;=36),IF(OR(MID(SITUA_VISEE,1,1)="a",MID(SITUA_VISEE,1,1)="b",MID(SITUA_VISEE,1,1)="c"),REFERENCEMENT_FACADE[[#This Row],[≤ 36 m (situation a à c)]],REFERENCEMENT_FACADE[[#This Row],[≤ 36 m (situation d)]]),
IF(AND(36&lt;HAUT_VISEE,HAUT_VISEE&lt;=40),IF(OR(MID(SITUA_VISEE,1,1)="a",MID(SITUA_VISEE,1,1)="b",MID(SITUA_VISEE,1,1)="c"),REFERENCEMENT_FACADE[[#This Row],[≤ 40 m (situation a à c)]],REFERENCEMENT_FACADE[[#This Row],[≤ 40 m (situation d)]]),
IF(AND(40&lt;HAUT_VISEE,HAUT_VISEE&lt;=50),IF(OR(MID(SITUA_VISEE,1,1)="a",MID(SITUA_VISEE,1,1)="b",MID(SITUA_VISEE,1,1)="c"),REFERENCEMENT_FACADE[[#This Row],[≤ 50 m (situation a à c)]],REFERENCEMENT_FACADE[[#This Row],[≤ 50 m (situation d)]]),"ERREUR"))))))))))</f>
        <v>OUI</v>
      </c>
      <c r="CH169" s="48">
        <f>IF(MID(SITUA_VISEE,1,1)="d",
IF(MID(REFERENCEMENT_FACADE[[#This Row],[≤ 50 m (situation d)]],1,3)="OUI",50,IF(MID(REFERENCEMENT_FACADE[[#This Row],[≤ 40 m (situation d)]],1,3)="OUI",40,IF(MID(REFERENCEMENT_FACADE[[#This Row],[≤ 36 m (situation d)]],1,3)="OUI",36,IF(MID(REFERENCEMENT_FACADE[[#This Row],[≤ 34 m (situation d)]],1,3)="OUI",34,IF(MID(REFERENCEMENT_FACADE[[#This Row],[≤ 28 m (situation d)]],1,3)="OUI",28,IF(MID(REFERENCEMENT_FACADE[[#This Row],[≤ 18 m (situation d)]],1,3)="OUI",18,IF(MID(REFERENCEMENT_FACADE[[#This Row],[≤ 15 m (situation d)]],1,3)="OUI",15,IF(MID(REFERENCEMENT_FACADE[[#This Row],[≤ 10 m (situation d)]],1,3)="OUI",10,IF(MID(REFERENCEMENT_FACADE[[#This Row],[≤ 9 m (situation d)]],1,3)="OUI",9,IF(MID(REFERENCEMENT_FACADE[[#This Row],[≤ 6 m (situation d)]],1,3)="OUI",6,"")))))))))),
IF(MID(REFERENCEMENT_FACADE[[#This Row],[≤ 50 m (situation a à c)]],1,3)="OUI",50,IF(MID(REFERENCEMENT_FACADE[[#This Row],[≤ 40 m (situation a à c)]],1,3)="OUI",40,IF(MID(REFERENCEMENT_FACADE[[#This Row],[≤ 36 m (situation a à c)]],1,3)="OUI",36,IF(MID(REFERENCEMENT_FACADE[[#This Row],[≤ 34 m (situation a à c)]],1,3)="OUI",34,IF(MID(REFERENCEMENT_FACADE[[#This Row],[≤ 28 m (situation a à c)]],1,3)="OUI",28,IF(MID(REFERENCEMENT_FACADE[[#This Row],[≤ 18 m (situation a à c)]],1,3)="OUI",18,IF(MID(REFERENCEMENT_FACADE[[#This Row],[≤ 15 m (situation a à c)]],1,3)="OUI",15,IF(MID(REFERENCEMENT_FACADE[[#This Row],[≤ 10 m (situation a à c)]],1,3)="OUI",10,IF(MID(REFERENCEMENT_FACADE[[#This Row],[≤ 9 m (situation a à c)]],1,3)="OUI",9,IF(MID(REFERENCEMENT_FACADE[[#This Row],[≤ 6 m (situation a à c)]],1,3)="OUI",6,"")))))))))))</f>
        <v>9</v>
      </c>
      <c r="CI169" s="48" t="str">
        <f>IF(RECH_CATEGORIE=TRUE,IF((CATEG_VISEE=LISTES!$O$2),REFERENCEMENT_FACADE[[#This Row],[I]],
IF((CATEG_VISEE=LISTES!$O$3),REFERENCEMENT_FACADE[[#This Row],[II]],
IF((CATEG_VISEE=LISTES!$O$4),REFERENCEMENT_FACADE[[#This Row],[III]],
IF((CATEG_VISEE=LISTES!$O$5),REFERENCEMENT_FACADE[[#This Row],[IV]],"ERREUR")))),
REFERENCEMENT_FACADE[[#This Row],[I]]&amp;CHAR(10)&amp;REFERENCEMENT_FACADE[[#This Row],[II]]&amp;CHAR(10)&amp;REFERENCEMENT_FACADE[[#This Row],[III]]&amp;CHAR(10)&amp;REFERENCEMENT_FACADE[[#This Row],[IV]])</f>
        <v>4
4**
4**
4**</v>
      </c>
      <c r="CJ169" s="48" t="str">
        <f>IF(RECH_CATEGORIE=TRUE,IF(OR(REFERENCEMENT_FACADE[[#This Row],[I]]="NC",REFERENCEMENT_FACADE[[#This Row],[II]]="NC",REFERENCEMENT_FACADE[[#This Row],[III]]="NC",REFERENCEMENT_FACADE[[#This Row],[IV]]="NC"),"ERREUR",IF(MID(ZONE_SIS_VISEE,1,1)&lt;=MID(REFERENCEMENT_FACADE[[#This Row],[IV]],1,1),REFERENCEMENT_FACADE[[#Headers],[IV]],IF(MID(ZONE_SIS_VISEE,1,1)&lt;=MID(REFERENCEMENT_FACADE[[#This Row],[III]],1,1),REFERENCEMENT_FACADE[[#Headers],[III]],IF(MID(ZONE_SIS_VISEE,1,1)&lt;=MID(REFERENCEMENT_FACADE[[#This Row],[II]],1,1),REFERENCEMENT_FACADE[[#Headers],[II]],IF(MID(ZONE_SIS_VISEE,1,1)&lt;=MID(REFERENCEMENT_FACADE[[#This Row],[I]],1,1),REFERENCEMENT_FACADE[[#Headers],[I]],""))))),
REFERENCEMENT_FACADE[[#Headers],[I]]&amp;CHAR(10)&amp;REFERENCEMENT_FACADE[[#Headers],[II]]&amp;CHAR(10)&amp;REFERENCEMENT_FACADE[[#Headers],[III]]&amp;CHAR(10)&amp;REFERENCEMENT_FACADE[[#Headers],[IV]])</f>
        <v>I
II
III
IV</v>
      </c>
      <c r="CK169" s="48" t="str">
        <f>CONCATENATE(IF(MID(REFERENCEMENT_FACADE[[#This Row],[Charpente bois (NF DTU 31.1)]],1,3)="oui",LISTES!$Q$2,""),IF(AND(MID(REFERENCEMENT_FACADE[[#This Row],[COB (NF DTU 31.2)]],1,3)="oui",MID(REFERENCEMENT_FACADE[[#This Row],[Charpente bois (NF DTU 31.1)]],1,3)="oui")," / ",""),IF(MID(REFERENCEMENT_FACADE[[#This Row],[COB (NF DTU 31.2)]],1,3)="oui",LISTES!$Q$3,""),IF(OR(AND(MID(REFERENCEMENT_FACADE[[#This Row],[COB (NF DTU 31.2)]],1,3)="oui",MID(REFERENCEMENT_FACADE[[#This Row],[FOB (NF DTU 31.4)]],1,3)="oui"),AND(MID(REFERENCEMENT_FACADE[[#This Row],[COB (NF DTU 31.2)]],1,3)="oui",MID(REFERENCEMENT_FACADE[[#This Row],[CLT (Sous AT/DTA)]],1,3)="oui"))," / ",""),IF(MID(REFERENCEMENT_FACADE[[#This Row],[FOB (NF DTU 31.4)]],1,3)="oui",LISTES!$Q$4,""),IF(AND(MID(REFERENCEMENT_FACADE[[#This Row],[CLT (Sous AT/DTA)]],1,3)="oui",MID(REFERENCEMENT_FACADE[[#This Row],[FOB (NF DTU 31.4)]],1,3)="oui")," / ",""),IF(MID(REFERENCEMENT_FACADE[[#This Row],[CLT (Sous AT/DTA)]],1,3)="oui",LISTES!$Q$7,IF(MID(REFERENCEMENT_FACADE[[#This Row],[FOB (Sous AT/DTA/ATEx)]],1,3)="oui",LISTES!$Q$5,"")))</f>
        <v>COB (NF DTU 31.2) / CLT (Sous AT/DTA)</v>
      </c>
      <c r="CL169" s="48" t="str">
        <f>IF(AND(RECH_HAUTEUR=TRUE,HAUT_VISEE&lt;&gt;"",SITUA_VISEE&lt;&gt;""),IF(MID(SITUA_VISEE,1,1)="d",
IF(MID(REFERENCEMENT_FACADE[[#This Row],[≤ 50 m (situation d)]],1,3)="OUI","≤ 50 m",IF(MID(REFERENCEMENT_FACADE[[#This Row],[≤ 40 m (situation d)]],1,3)="OUI","≤ 40 m",IF(MID(REFERENCEMENT_FACADE[[#This Row],[≤ 36 m (situation d)]],1,3)="OUI","≤ 36 m",IF(MID(REFERENCEMENT_FACADE[[#This Row],[≤ 34 m (situation d)]],1,3)="OUI","≤ 34 m",IF(MID(REFERENCEMENT_FACADE[[#This Row],[≤ 28 m (situation d)]],1,3)="OUI","≤ 28 m",IF(MID(REFERENCEMENT_FACADE[[#This Row],[≤ 18 m (situation d)]],1,3)="OUI","≤ 18 m",IF(MID(REFERENCEMENT_FACADE[[#This Row],[≤ 15 m (situation d)]],1,3)="OUI","≤ 15 m",IF(MID(REFERENCEMENT_FACADE[[#This Row],[≤ 10 m (situation d)]],1,3)="OUI","≤ 10 m",IF(MID(REFERENCEMENT_FACADE[[#This Row],[≤ 9 m (situation d)]],1,3)="OUI","≤ 9 m",IF(MID(REFERENCEMENT_FACADE[[#This Row],[≤ 6 m (situation d)]],1,3)="OUI","≤ 6 m","")))))))))),
IF(MID(REFERENCEMENT_FACADE[[#This Row],[≤ 50 m (situation a à c)]],1,3)="OUI","≤ 50 m",IF(MID(REFERENCEMENT_FACADE[[#This Row],[≤ 40 m (situation a à c)]],1,3)="OUI","≤ 40 m",IF(MID(REFERENCEMENT_FACADE[[#This Row],[≤ 36 m (situation a à c)]],1,3)="OUI","≤ 36 m",IF(MID(REFERENCEMENT_FACADE[[#This Row],[≤ 34 m (situation a à c)]],1,3)="OUI","≤ 34 m",IF(MID(REFERENCEMENT_FACADE[[#This Row],[≤ 28 m (situation a à c)]],1,3)="OUI","≤ 28 m",IF(MID(REFERENCEMENT_FACADE[[#This Row],[≤ 18 m (situation a à c)]],1,3)="OUI","≤ 18 m",IF(MID(REFERENCEMENT_FACADE[[#This Row],[≤ 15 m (situation a à c)]],1,3)="OUI","≤ 15 m",IF(MID(REFERENCEMENT_FACADE[[#This Row],[≤ 10 m (situation a à c)]],1,3)="OUI","≤ 10 m",IF(MID(REFERENCEMENT_FACADE[[#This Row],[≤ 9 m (situation a à c)]],1,3)="OUI","≤ 9 m",IF(MID(REFERENCEMENT_FACADE[[#This Row],[≤ 6 m (situation a à c)]],1,3)="OUI","≤ 6 m",""))))))))))),
CONCATENATE(IF(MID(REFERENCEMENT_FACADE[[#This Row],[≤ 50 m (situation a à c)]],1,3)="OUI","(Situation a à c) h≤ 50 m"&amp;CHAR(10),IF(MID(REFERENCEMENT_FACADE[[#This Row],[≤ 40 m (situation a à c)]],1,3)="OUI","(Situation a à c) h≤ 40 m"&amp;CHAR(10),IF(MID(REFERENCEMENT_FACADE[[#This Row],[≤ 36 m (situation a à c)]],1,3)="OUI","(Situation a à c) h≤ 36 m"&amp;CHAR(10),IF(MID(REFERENCEMENT_FACADE[[#This Row],[≤ 34 m (situation a à c)]],1,3)="OUI","(Situation a à c) h≤ 34 m"&amp;CHAR(10),IF(MID(REFERENCEMENT_FACADE[[#This Row],[≤ 28 m (situation a à c)]],1,3)="OUI","(Situation a à c) h≤ 28 m"&amp;CHAR(10),IF(MID(REFERENCEMENT_FACADE[[#This Row],[≤ 18 m (situation a à c)]],1,3)="OUI","(Situation a à c) h≤ 18 m"&amp;CHAR(10),IF(MID(REFERENCEMENT_FACADE[[#This Row],[≤ 15 m (situation a à c)]],1,3)="OUI","(Situation a à c) h≤ 15 m"&amp;CHAR(10),IF(MID(REFERENCEMENT_FACADE[[#This Row],[≤ 10 m (situation a à c)]],1,3)="OUI","(Situation a à c) h≤ 10 m"&amp;CHAR(10),IF(MID(REFERENCEMENT_FACADE[[#This Row],[≤ 9 m (situation a à c)]],1,3)="OUI","(Situation a à c) h≤ 9 m"&amp;CHAR(10),IF(MID(REFERENCEMENT_FACADE[[#This Row],[≤ 6 m (situation a à c)]],1,3)="OUI","(Situation a à c) h≤ 6 m"&amp;CHAR(10),"")))))))))),IF(MID(REFERENCEMENT_FACADE[[#This Row],[≤ 50 m (situation d)]],1,3)="OUI","(Situation d) h≤ 50 m",IF(MID(REFERENCEMENT_FACADE[[#This Row],[≤ 40 m (situation d)]],1,3)="OUI","(Situation d) h≤ 40 m",IF(MID(REFERENCEMENT_FACADE[[#This Row],[≤ 36 m (situation d)]],1,3)="OUI","(Situation d) h≤ 36 m",IF(MID(REFERENCEMENT_FACADE[[#This Row],[≤ 34 m (situation d)]],1,3)="OUI","(Situation d) h≤ 34 m",IF(MID(REFERENCEMENT_FACADE[[#This Row],[≤ 28 m (situation d)]],1,3)="OUI","(Situation d) h≤ 28 m",IF(MID(REFERENCEMENT_FACADE[[#This Row],[≤ 18 m (situation d)]],1,3)="OUI","(Situation d) h≤ 18 m",IF(MID(REFERENCEMENT_FACADE[[#This Row],[≤ 15 m (situation d)]],1,3)="OUI","(Situation d) h≤ 15 m",IF(MID(REFERENCEMENT_FACADE[[#This Row],[≤ 10 m (situation d)]],1,3)="OUI","(Situation d) h≤ 10 m",IF(MID(REFERENCEMENT_FACADE[[#This Row],[≤ 9 m (situation d)]],1,3)="OUI","(Situation d) h≤ 9 m",IF(MID(REFERENCEMENT_FACADE[[#This Row],[≤ 6 m (situation d)]],1,3)="OUI","(Situation d) h≤ 6 m",""))))))))))))</f>
        <v>(Situation a à c) h≤ 9 m
(Situation d) h≤ 6 m</v>
      </c>
      <c r="CM169" s="48" t="str">
        <f>IF(OR(RECH_HAUTEUR=FALSE,HAUT_VISEE="",SITUA_VISEE=""),REFERENCEMENT_FACADE[[#This Row],[Cas où rien n''est sélectionné en hauteur]],
IF((HAUT_VISEE&lt;=6),IF(OR(MID(SITUA_VISEE,1,1)="a",MID(SITUA_VISEE,1,1)="b",MID(SITUA_VISEE,1,1)="c"),REFERENCEMENT_FACADE[[#This Row],[≤ 6 m (a à c)]],REFERENCEMENT_FACADE[[#This Row],[≤ 6 m (d)]]),
IF(AND(6&lt;HAUT_VISEE,HAUT_VISEE&lt;=9),IF(OR(MID(SITUA_VISEE,1,1)="a",MID(SITUA_VISEE,1,1)="b",MID(SITUA_VISEE,1,1)="c"),REFERENCEMENT_FACADE[[#This Row],[≤ 9 m (a à c)]],REFERENCEMENT_FACADE[[#This Row],[≤ 9 m (d)]]),
IF(AND(9&lt;HAUT_VISEE,HAUT_VISEE&lt;=10),IF(OR(MID(SITUA_VISEE,1,1)="a",MID(SITUA_VISEE,1,1)="b",MID(SITUA_VISEE,1,1)="c"),REFERENCEMENT_FACADE[[#This Row],[≤ 10 m (a à c)]],REFERENCEMENT_FACADE[[#This Row],[≤ 10 m (d)]]),
IF(AND(10&lt;HAUT_VISEE,HAUT_VISEE&lt;=18),IF(OR(MID(SITUA_VISEE,1,1)="a",MID(SITUA_VISEE,1,1)="b",MID(SITUA_VISEE,1,1)="c"),REFERENCEMENT_FACADE[[#This Row],[≤ 18 m (a à c)]],REFERENCEMENT_FACADE[[#This Row],[≤ 18 m (d)]]),
IF(AND(18&lt;HAUT_VISEE,HAUT_VISEE&lt;=28),IF(OR(MID(SITUA_VISEE,1,1)="a",MID(SITUA_VISEE,1,1)="b",MID(SITUA_VISEE,1,1)="c"),REFERENCEMENT_FACADE[[#This Row],[≤ 28 m (a à c)]],REFERENCEMENT_FACADE[[#This Row],[≤ 28 m (d)]]),
IF(AND(28&lt;HAUT_VISEE,HAUT_VISEE&lt;=34),IF(OR(MID(SITUA_VISEE,1,1)="a",MID(SITUA_VISEE,1,1)="b",MID(SITUA_VISEE,1,1)="c"),REFERENCEMENT_FACADE[[#This Row],[≤ 34 m (a à c)]],REFERENCEMENT_FACADE[[#This Row],[≤ 34 m (d)]]),
IF(AND(34&lt;HAUT_VISEE,HAUT_VISEE&lt;=36),IF(OR(MID(SITUA_VISEE,1,1)="a",MID(SITUA_VISEE,1,1)="b",MID(SITUA_VISEE,1,1)="c"),REFERENCEMENT_FACADE[[#This Row],[≤ 36 m (a à c)]],REFERENCEMENT_FACADE[[#This Row],[≤ 36 m (d)]]),
IF(AND(36&lt;HAUT_VISEE,HAUT_VISEE&lt;=40),IF(OR(MID(SITUA_VISEE,1,1)="a",MID(SITUA_VISEE,1,1)="b",MID(SITUA_VISEE,1,1)="c"),REFERENCEMENT_FACADE[[#This Row],[≤ 40 m (a à c)]],REFERENCEMENT_FACADE[[#This Row],[≤ 40 m (d)]]),
IF(AND(40&lt;HAUT_VISEE,HAUT_VISEE&lt;=50),IF(OR(MID(SITUA_VISEE,1,1)="a",MID(SITUA_VISEE,1,1)="b",MID(SITUA_VISEE,1,1)="c"),REFERENCEMENT_FACADE[[#This Row],[≤ 50 m (a à c)]],REFERENCEMENT_FACADE[[#This Row],[≤ 50 m (d)]])))))))))))</f>
        <v>Nb : Le critère de recherche par hauteur n'étant pas coché ou les données (hauteur ou situation) n'étant pas saisies, l'utilisateur est alerté qu'il peut exister des limites de hauteurs et des dispositions particulières données dans le référentiel technique du procédé qui ne sont pas affichées. 
Le logiciel peut les faire apparaitre, pour ce faire : 
 - la case de recherche en fonction de la hauteur doit être cochée ;
 - les données de hauteur ET de situation du bâtiment doivent être saisies.</v>
      </c>
      <c r="CN169" s="117">
        <f ca="1">REFERENCEMENT_FACADE[[#This Row],[VALIDITE]]</f>
        <v>1</v>
      </c>
      <c r="CO169" s="48">
        <f>IF(RECH_SUPPORT=TRUE,IF(MID(REFERENCEMENT_FACADE[[#This Row],[Colonne support visé]],1,3)="OUI",1,IF(OR(MID(REFERENCEMENT_FACADE[[#This Row],[Colonne support visé]],1,3)="non",MID(REFERENCEMENT_FACADE[[#This Row],[Colonne support visé]],1,2)="SO"),0,0)),1)</f>
        <v>1</v>
      </c>
      <c r="CP169" s="48">
        <f>IF(RECH_HAUTEUR=FALSE,1,IF(AND(MID(REFERENCEMENT_FACADE[[#This Row],[Colonne situation visé]],1,3)="oui",HAUT_VISEE&lt;=REFERENCEMENT_FACADE[[#This Row],[LIMITATION DE HAUTEUR DE FACADE]],HAUT_VISEE&lt;&gt;"",SITUA_VISEE&lt;&gt;""),1,IF(MID(REFERENCEMENT_FACADE[[#This Row],[Colonne situation visé]],1,3)="non",0,"ERREUR")))</f>
        <v>1</v>
      </c>
      <c r="CQ169" s="48">
        <f>IF(RECH_CATEGORIE=FALSE,1,IF(REFERENCEMENT_FACADE[[#This Row],[Colonne catégorie visée]]="ERREUR",0,IF(AND(RECH_CATEGORIE=TRUE,MATCH(VALUE(LEFT(REFERENCEMENT_FACADE[[#This Row],[Colonne zone visée]],1)),LISTE_ZONE_SISMIQUE,0)&gt;=MATCH(ZONE_SIS_VISEE,LISTE_ZONE_SISMIQUE,0),MATCH(REFERENCEMENT_FACADE[[#This Row],[Colonne catégorie visée]],LISTE_CATEGORIE_BATIMENT,0)&gt;=MATCH(CATEG_VISEE,LISTE_CATEGORIE_BATIMENT,0)),1,0)))</f>
        <v>1</v>
      </c>
      <c r="CR169" s="48">
        <f ca="1">IF(REFERENCEMENT_FACADE[[#This Row],[Eligibilité procédé]]&lt;&gt;0,COUNTIF(REFERENCEMENT_FACADE[Eligibilité procédé],"&lt;="&amp;REFERENCEMENT_FACADE[[#This Row],[Eligibilité procédé]])-COUNTIF(REFERENCEMENT_FACADE[Eligibilité procédé],"=0"),ROWS(REFERENCEMENT_FACADE[Ordre]))</f>
        <v>144</v>
      </c>
      <c r="CS169" s="48">
        <f ca="1">IF(COUNTIF((REFERENCEMENT_FACADE[[#This Row],[Validité]:[zone de simicité]]),"&lt;&gt;"&amp;"")=SUM(REFERENCEMENT_FACADE[[#This Row],[Validité]:[zone de simicité]]),ROW(REFERENCEMENT_FACADE[[#This Row],[zone de simicité]]),"")</f>
        <v>169</v>
      </c>
      <c r="CT169" s="48" t="str">
        <f>CONCATENATE(REFERENCEMENT_FACADE[[#This Row],[TYPE DE DOCUMENT DE REFERENCE]]," ",REFERENCEMENT_FACADE[[#This Row],[REF]]," du procédé ",REFERENCEMENT_FACADE[[#This Row],[NOM COMMERCIAL DU PROCEDE]]," : vise la pose sur : ",IF(MID(REFERENCEMENT_FACADE[[#This Row],[COB (NF DTU 31.2)]],1,3)="OUI","COB (NF DTU 31.2) ; ",""),IF(MID(REFERENCEMENT_FACADE[[#This Row],[CLT (Sous AT/DTA)]],1,3)="OUI","CLT (Sous AT/DTA)) ; ",""),IF(MID(REFERENCEMENT_FACADE[[#This Row],[FOB (NF DTU 31.4)]],1,3)="OUI","FOB (NF DTU 31.4) ; ",""),IF(MID(REFERENCEMENT_FACADE[[#This Row],[FOB (Sous AT/DTA/ATEx)]],1,3)="OUI","FOB (Sous AT/DTA/ATEx) ; ",""),"pour une hauteur max de ",REFERENCEMENT_FACADE[[#This Row],[LIMITATION DE HAUTEUR DE FACADE]],"m")</f>
        <v>Avis Technique 7/18-1744_V1 du procédé Pariso MOB PSE - M : vise la pose sur : COB (NF DTU 31.2) ; CLT (Sous AT/DTA)) ; pour une hauteur max de 9m</v>
      </c>
    </row>
    <row r="170" spans="1:98" s="5" customFormat="1" ht="216" x14ac:dyDescent="0.3">
      <c r="A170" s="141">
        <v>43742</v>
      </c>
      <c r="B170" s="43" t="s">
        <v>114</v>
      </c>
      <c r="C170" s="125" t="s">
        <v>1572</v>
      </c>
      <c r="D170" s="79" t="s">
        <v>112</v>
      </c>
      <c r="E170" s="79" t="s">
        <v>112</v>
      </c>
      <c r="F170" s="43" t="s">
        <v>993</v>
      </c>
      <c r="G170" s="44" t="s">
        <v>1431</v>
      </c>
      <c r="H170" s="78" t="s">
        <v>27</v>
      </c>
      <c r="I170" s="79" t="s">
        <v>9</v>
      </c>
      <c r="J170" s="110" t="s">
        <v>10</v>
      </c>
      <c r="K170" s="39" t="s">
        <v>10</v>
      </c>
      <c r="L170" s="68" t="str">
        <f>IF(REFERENCEMENT_FACADE[[#This Row],[Charpente bois (NF DTU 31.1)]]="OUI","SO",IF(OR(REFERENCEMENT_FACADE[[#This Row],[FOB (Sous AT/DTA/ATEx)]]="OUI",REFERENCEMENT_FACADE[[#This Row],[FOB (NF DTU 31.4)]]="OUI"),"OUI","SO"))</f>
        <v>SO</v>
      </c>
      <c r="M170" s="109" t="s">
        <v>159</v>
      </c>
      <c r="N170" s="42" t="s">
        <v>9</v>
      </c>
      <c r="O170" s="43" t="s">
        <v>9</v>
      </c>
      <c r="P170" s="43" t="s">
        <v>10</v>
      </c>
      <c r="Q170" s="43" t="s">
        <v>10</v>
      </c>
      <c r="R170" s="43" t="s">
        <v>10</v>
      </c>
      <c r="S170" s="43" t="s">
        <v>10</v>
      </c>
      <c r="T170" s="43" t="s">
        <v>10</v>
      </c>
      <c r="U170" s="43" t="s">
        <v>10</v>
      </c>
      <c r="V170" s="43" t="s">
        <v>10</v>
      </c>
      <c r="W170" s="44" t="s">
        <v>10</v>
      </c>
      <c r="X170" s="45" t="s">
        <v>9</v>
      </c>
      <c r="Y170" s="43" t="s">
        <v>10</v>
      </c>
      <c r="Z170" s="43" t="s">
        <v>10</v>
      </c>
      <c r="AA170" s="43" t="s">
        <v>10</v>
      </c>
      <c r="AB170" s="43" t="s">
        <v>10</v>
      </c>
      <c r="AC170" s="43" t="s">
        <v>10</v>
      </c>
      <c r="AD170" s="43" t="s">
        <v>10</v>
      </c>
      <c r="AE170" s="43" t="s">
        <v>10</v>
      </c>
      <c r="AF170" s="43" t="s">
        <v>10</v>
      </c>
      <c r="AG170" s="44" t="s">
        <v>10</v>
      </c>
      <c r="AH170" s="163"/>
      <c r="AI170" s="164"/>
      <c r="AJ170" s="120" t="s">
        <v>1726</v>
      </c>
      <c r="AK170" s="120" t="s">
        <v>1726</v>
      </c>
      <c r="AL170" s="83"/>
      <c r="AM170" s="83"/>
      <c r="AN170" s="83"/>
      <c r="AO170" s="83"/>
      <c r="AP170" s="83"/>
      <c r="AQ170" s="83"/>
      <c r="AR170" s="83"/>
      <c r="AS170" s="83"/>
      <c r="AT170" s="120" t="s">
        <v>1726</v>
      </c>
      <c r="AU170" s="83"/>
      <c r="AV170" s="83"/>
      <c r="AW170" s="83"/>
      <c r="AX170" s="83"/>
      <c r="AY170" s="83"/>
      <c r="AZ170" s="83"/>
      <c r="BA170" s="83"/>
      <c r="BB170" s="83"/>
      <c r="BC170" s="83"/>
      <c r="BD170" s="84" t="s">
        <v>1408</v>
      </c>
      <c r="BE170" s="111">
        <v>4</v>
      </c>
      <c r="BF170" s="51" t="s">
        <v>328</v>
      </c>
      <c r="BG170" s="51" t="s">
        <v>328</v>
      </c>
      <c r="BH170" s="51" t="s">
        <v>328</v>
      </c>
      <c r="BI170" s="112" t="s">
        <v>999</v>
      </c>
      <c r="BJ170" s="40" t="s">
        <v>1394</v>
      </c>
      <c r="BK170" s="160" t="s">
        <v>932</v>
      </c>
      <c r="BL170" s="42">
        <v>0</v>
      </c>
      <c r="BM170" s="43" t="s">
        <v>994</v>
      </c>
      <c r="BN170" s="43" t="s">
        <v>12</v>
      </c>
      <c r="BO170" s="43" t="s">
        <v>1029</v>
      </c>
      <c r="BP170" s="81">
        <v>43648</v>
      </c>
      <c r="BQ170" s="81">
        <v>43679</v>
      </c>
      <c r="BR170" s="81">
        <v>45657</v>
      </c>
      <c r="BS170" s="123">
        <f ca="1">+(REFERENCEMENT_FACADE[[#This Row],[AVIS LIMITE AU / VALIDITE]]&gt;=TODAY())*1</f>
        <v>1</v>
      </c>
      <c r="BT170" s="43" t="s">
        <v>9</v>
      </c>
      <c r="BU170" s="43" t="str">
        <f ca="1">IF(REFERENCEMENT_FACADE[[#This Row],[ -&gt; AT/DTA : Sur liste verte C2p (OUI/NON)
-&gt; ATex (Avis favorable / Avis défavorable)
-&gt; Autre : SO]]&lt;&gt;"",IF(AND(OR(REFERENCEMENT_FACADE[[#This Row],[ -&gt; AT/DTA : Sur liste verte C2p (OUI/NON)
-&gt; ATex (Avis favorable / Avis défavorable)
-&gt; Autre : SO]]="OUI",REFERENCEMENT_FACADE[[#This Row],[ -&gt; AT/DTA : Sur liste verte C2p (OUI/NON)
-&gt; ATex (Avis favorable / Avis défavorable)
-&gt; Autre : SO]]="FAVORABLE",REFERENCEMENT_FACADE[[#This Row],[ -&gt; AT/DTA : Sur liste verte C2p (OUI/NON)
-&gt; ATex (Avis favorable / Avis défavorable)
-&gt; Autre : SO]]="SO
(DTU)",REFERENCEMENT_FACADE[[#This Row],[ -&gt; AT/DTA : Sur liste verte C2p (OUI/NON)
-&gt; ATex (Avis favorable / Avis défavorable)
-&gt; Autre : SO]]="SO 
(RECO -RAGE)",REFERENCEMENT_FACADE[[#This Row],[ -&gt; AT/DTA : Sur liste verte C2p (OUI/NON)
-&gt; ATex (Avis favorable / Avis défavorable)
-&gt; Autre : SO]]="OUI AVEC UN SUIVI DU RETOUR D'EXPERIENCE",
REFERENCEMENT_FACADE[[#This Row],[ -&gt; AT/DTA : Sur liste verte C2p (OUI/NON)
-&gt; ATex (Avis favorable / Avis défavorable)
-&gt; Autre : SO]]="SO 
(RP)"),REFERENCEMENT_FACADE[[#This Row],[VALIDITE]]=1),"TC",IF(REFERENCEMENT_FACADE[[#This Row],[VALIDITE]]=0,"TNC"&amp;CHAR(10)&amp;"(L'évaluation technique n'est plus valide)",IF(REFERENCEMENT_FACADE[[#This Row],[TYPE DE DOCUMENT DE REFERENCE]]="Appréciation Technique de Transition","TNC"&amp;CHAR(10)&amp;"(Les Appréciations Techniques de Transition ne sont pas reconnues en technique courante)",IF(REFERENCEMENT_FACADE[[#This Row],[ -&gt; AT/DTA : Sur liste verte C2p (OUI/NON)
-&gt; ATex (Avis favorable / Avis défavorable)
-&gt; Autre : SO]]="NON (EVALUATION RECENTE)","TNC"&amp;CHAR(10)&amp;"(Non sur liste verte de la C2p à date de référencement / EVALUATION RECENTE)","TNC"&amp;CHAR(10)&amp;"(N'est pas sur liste verte de la C2p à date du référencement)")))))</f>
        <v>TC</v>
      </c>
      <c r="BV170" s="44" t="s">
        <v>1097</v>
      </c>
      <c r="BW170" s="42"/>
      <c r="BX170" s="51"/>
      <c r="BY170" s="139"/>
      <c r="BZ170" s="57"/>
      <c r="CA170" s="134" t="s">
        <v>1062</v>
      </c>
      <c r="CB170" s="134"/>
      <c r="CC170" s="48" t="str">
        <f>IF(OR(REFERENCEMENT_FACADE[[#This Row],[TYPE DE DOCUMENT DE REFERENCE]]="Document Technique d'Application (DTA)",REFERENCEMENT_FACADE[[#This Row],[TYPE DE DOCUMENT DE REFERENCE]]="Avis Technique"),CONCATENATE("https://evaluation.cstb.fr/fr/avis-technique/detail/",SUBSTITUTE(REFERENCEMENT_FACADE[[#This Row],[REF]],"/","-"),"/"),IF(REFERENCEMENT_FACADE[[#This Row],[TYPE DE DOCUMENT DE REFERENCE]]=("Appréciation Technique d'Expérimentation (ATEx cas a)"),CONCATENATE("https://evaluation.cstb.fr/fr/appreciation-technique-expertise-atex/detail/",SUBSTITUTE(REFERENCEMENT_FACADE[[#This Row],[REF]],"_","-"),"/"),CONCATENATE("https://evaluation.cstb.fr/fr/appreciation-technique-transition-att/download/att-",SUBSTITUTE(SUBSTITUTE(REFERENCEMENT_FACADE[[#This Row],[REF]],"/","-"),"_","-"),"/")))</f>
        <v>https://evaluation.cstb.fr/fr/avis-technique/detail/7-19-1756_V1/</v>
      </c>
      <c r="CD170" s="48" t="s">
        <v>1083</v>
      </c>
      <c r="CE170" s="48" t="str">
        <f>CONCATENATE(IF(REFERENCEMENT_FACADE[[#This Row],[Ancienne version]]=""," ",CONCATENATE(IF(OR(REFERENCEMENT_FACADE[[#This Row],[TYPE DE DOCUMENT DE REFERENCE]]="Avis Technique",REFERENCEMENT_FACADE[[#This Row],[TYPE DE DOCUMENT DE REFERENCE]]="ATEx"),"L'","Le "),REFERENCEMENT_FACADE[[#This Row],[TYPE DE DOCUMENT DE REFERENCE]]," n°",REFERENCEMENT_FACADE[[#This Row],[REF]]," annule et remplace ",IF(OR(REFERENCEMENT_FACADE[[#This Row],[TYPE DE DOCUMENT DE REFERENCE]]="Avis Technique",REFERENCEMENT_FACADE[[#This Row],[TYPE DE DOCUMENT DE REFERENCE]]="ATEx"),"l' ","le "),REFERENCEMENT_FACADE[[#This Row],[TYPE DE DOCUMENT DE REFERENCE]]," n° ",REFERENCEMENT_FACADE[[#This Row],[Ancienne version]])),
IF(AND(REFERENCEMENT_FACADE[[#This Row],[Ancienne version]]&lt;&gt;"",REFERENCEMENT_FACADE[[#This Row],[ -&gt; AT/DTA : Sur liste verte C2p (OUI/NON)
-&gt; ATex (Avis favorable / Avis défavorable)
-&gt; Autre : SO]]="OUI"),CHAR(10),""),
IF(REFERENCEMENT_FACADE[[#This Row],[ -&gt; AT/DTA : Sur liste verte C2p (OUI/NON)
-&gt; ATex (Avis favorable / Avis défavorable)
-&gt; Autre : SO]]="OUI","Sur liste verte de la C2p à la date du référencement",""))</f>
        <v>L'Avis Technique n°7/19-1756_V1 annule et remplace l' Avis Technique n° 7/16-1662
Sur liste verte de la C2p à la date du référencement</v>
      </c>
      <c r="CF170" s="48" t="str">
        <f>IF((SUPP_VISE=LISTES!$Q$2),REFERENCEMENT_FACADE[[#This Row],[Charpente bois (NF DTU 31.1)]],
IF((SUPP_VISE=LISTES!$Q$3),REFERENCEMENT_FACADE[[#This Row],[COB (NF DTU 31.2)]],
IF((SUPP_VISE=LISTES!$Q$4),REFERENCEMENT_FACADE[[#This Row],[FOB (NF DTU 31.4)]],
IF((SUPP_VISE=LISTES!$Q$5),REFERENCEMENT_FACADE[[#This Row],[FOB (Sous AT/DTA/ATEx)]],
IF((SUPP_VISE=LISTES!$Q$6),REFERENCEMENT_FACADE[[#This Row],[FOB (NF DTU 31.4 et/ou Sous AT/DTA/Atex)]],
IF((SUPP_VISE=LISTES!$Q$7),REFERENCEMENT_FACADE[[#This Row],[CLT (Sous AT/DTA)]],"ERREUR"))))))</f>
        <v>ERREUR</v>
      </c>
      <c r="CG170" s="48" t="str">
        <f>IF((HAUT_VISEE&lt;=6),IF(OR(MID(SITUA_VISEE,1,1)="a",MID(SITUA_VISEE,1,1)="b",MID(SITUA_VISEE,1,1)="c"),REFERENCEMENT_FACADE[[#This Row],[≤ 6 m (situation a à c)]],REFERENCEMENT_FACADE[[#This Row],[≤ 6 m (situation d)]]),
IF(AND(6&lt;HAUT_VISEE,HAUT_VISEE&lt;=9),IF(OR(MID(SITUA_VISEE,1,1)="a",MID(SITUA_VISEE,1,1)="b",MID(SITUA_VISEE,1,1)="c"),REFERENCEMENT_FACADE[[#This Row],[≤ 9 m (situation a à c)]],REFERENCEMENT_FACADE[[#This Row],[≤ 9 m (situation d)]]),
IF(AND(9&lt;HAUT_VISEE,HAUT_VISEE&lt;=10),IF(OR(MID(SITUA_VISEE,1,1)="a",MID(SITUA_VISEE,1,1)="b",MID(SITUA_VISEE,1,1)="c"),REFERENCEMENT_FACADE[[#This Row],[≤ 10 m (situation a à c)]],REFERENCEMENT_FACADE[[#This Row],[≤ 10 m (situation d)]]),
IF(AND(10&lt;HAUT_VISEE,HAUT_VISEE&lt;=18),IF(OR(MID(SITUA_VISEE,1,1)="a",MID(SITUA_VISEE,1,1)="b",MID(SITUA_VISEE,1,1)="c"),REFERENCEMENT_FACADE[[#This Row],[≤ 15 m (situation a à c)]],REFERENCEMENT_FACADE[[#This Row],[≤ 15 m (situation d)]]),
IF(AND(10&lt;HAUT_VISEE,HAUT_VISEE&lt;=18),IF(OR(MID(SITUA_VISEE,1,1)="a",MID(SITUA_VISEE,1,1)="b",MID(SITUA_VISEE,1,1)="c"),REFERENCEMENT_FACADE[[#This Row],[≤ 18 m (situation a à c)]],REFERENCEMENT_FACADE[[#This Row],[≤ 18 m (situation d)]]),
IF(AND(18&lt;HAUT_VISEE,HAUT_VISEE&lt;=28),IF(OR(MID(SITUA_VISEE,1,1)="a",MID(SITUA_VISEE,1,1)="b",MID(SITUA_VISEE,1,1)="c"),REFERENCEMENT_FACADE[[#This Row],[≤ 28 m (situation a à c)]],REFERENCEMENT_FACADE[[#This Row],[≤ 28 m (situation d)]]),
IF(AND(28&lt;HAUT_VISEE,HAUT_VISEE&lt;=34),IF(OR(MID(SITUA_VISEE,1,1)="a",MID(SITUA_VISEE,1,1)="b",MID(SITUA_VISEE,1,1)="c"),REFERENCEMENT_FACADE[[#This Row],[≤ 34 m (situation a à c)]],REFERENCEMENT_FACADE[[#This Row],[≤ 34 m (situation d)]]),
IF(AND(34&lt;HAUT_VISEE,HAUT_VISEE&lt;=36),IF(OR(MID(SITUA_VISEE,1,1)="a",MID(SITUA_VISEE,1,1)="b",MID(SITUA_VISEE,1,1)="c"),REFERENCEMENT_FACADE[[#This Row],[≤ 36 m (situation a à c)]],REFERENCEMENT_FACADE[[#This Row],[≤ 36 m (situation d)]]),
IF(AND(36&lt;HAUT_VISEE,HAUT_VISEE&lt;=40),IF(OR(MID(SITUA_VISEE,1,1)="a",MID(SITUA_VISEE,1,1)="b",MID(SITUA_VISEE,1,1)="c"),REFERENCEMENT_FACADE[[#This Row],[≤ 40 m (situation a à c)]],REFERENCEMENT_FACADE[[#This Row],[≤ 40 m (situation d)]]),
IF(AND(40&lt;HAUT_VISEE,HAUT_VISEE&lt;=50),IF(OR(MID(SITUA_VISEE,1,1)="a",MID(SITUA_VISEE,1,1)="b",MID(SITUA_VISEE,1,1)="c"),REFERENCEMENT_FACADE[[#This Row],[≤ 50 m (situation a à c)]],REFERENCEMENT_FACADE[[#This Row],[≤ 50 m (situation d)]]),"ERREUR"))))))))))</f>
        <v>OUI</v>
      </c>
      <c r="CH170" s="48">
        <f>IF(MID(SITUA_VISEE,1,1)="d",
IF(MID(REFERENCEMENT_FACADE[[#This Row],[≤ 50 m (situation d)]],1,3)="OUI",50,IF(MID(REFERENCEMENT_FACADE[[#This Row],[≤ 40 m (situation d)]],1,3)="OUI",40,IF(MID(REFERENCEMENT_FACADE[[#This Row],[≤ 36 m (situation d)]],1,3)="OUI",36,IF(MID(REFERENCEMENT_FACADE[[#This Row],[≤ 34 m (situation d)]],1,3)="OUI",34,IF(MID(REFERENCEMENT_FACADE[[#This Row],[≤ 28 m (situation d)]],1,3)="OUI",28,IF(MID(REFERENCEMENT_FACADE[[#This Row],[≤ 18 m (situation d)]],1,3)="OUI",18,IF(MID(REFERENCEMENT_FACADE[[#This Row],[≤ 15 m (situation d)]],1,3)="OUI",15,IF(MID(REFERENCEMENT_FACADE[[#This Row],[≤ 10 m (situation d)]],1,3)="OUI",10,IF(MID(REFERENCEMENT_FACADE[[#This Row],[≤ 9 m (situation d)]],1,3)="OUI",9,IF(MID(REFERENCEMENT_FACADE[[#This Row],[≤ 6 m (situation d)]],1,3)="OUI",6,"")))))))))),
IF(MID(REFERENCEMENT_FACADE[[#This Row],[≤ 50 m (situation a à c)]],1,3)="OUI",50,IF(MID(REFERENCEMENT_FACADE[[#This Row],[≤ 40 m (situation a à c)]],1,3)="OUI",40,IF(MID(REFERENCEMENT_FACADE[[#This Row],[≤ 36 m (situation a à c)]],1,3)="OUI",36,IF(MID(REFERENCEMENT_FACADE[[#This Row],[≤ 34 m (situation a à c)]],1,3)="OUI",34,IF(MID(REFERENCEMENT_FACADE[[#This Row],[≤ 28 m (situation a à c)]],1,3)="OUI",28,IF(MID(REFERENCEMENT_FACADE[[#This Row],[≤ 18 m (situation a à c)]],1,3)="OUI",18,IF(MID(REFERENCEMENT_FACADE[[#This Row],[≤ 15 m (situation a à c)]],1,3)="OUI",15,IF(MID(REFERENCEMENT_FACADE[[#This Row],[≤ 10 m (situation a à c)]],1,3)="OUI",10,IF(MID(REFERENCEMENT_FACADE[[#This Row],[≤ 9 m (situation a à c)]],1,3)="OUI",9,IF(MID(REFERENCEMENT_FACADE[[#This Row],[≤ 6 m (situation a à c)]],1,3)="OUI",6,"")))))))))))</f>
        <v>9</v>
      </c>
      <c r="CI170" s="48" t="str">
        <f>IF(RECH_CATEGORIE=TRUE,IF((CATEG_VISEE=LISTES!$O$2),REFERENCEMENT_FACADE[[#This Row],[I]],
IF((CATEG_VISEE=LISTES!$O$3),REFERENCEMENT_FACADE[[#This Row],[II]],
IF((CATEG_VISEE=LISTES!$O$4),REFERENCEMENT_FACADE[[#This Row],[III]],
IF((CATEG_VISEE=LISTES!$O$5),REFERENCEMENT_FACADE[[#This Row],[IV]],"ERREUR")))),
REFERENCEMENT_FACADE[[#This Row],[I]]&amp;CHAR(10)&amp;REFERENCEMENT_FACADE[[#This Row],[II]]&amp;CHAR(10)&amp;REFERENCEMENT_FACADE[[#This Row],[III]]&amp;CHAR(10)&amp;REFERENCEMENT_FACADE[[#This Row],[IV]])</f>
        <v>4
4**
4**
4**</v>
      </c>
      <c r="CJ170" s="48" t="str">
        <f>IF(RECH_CATEGORIE=TRUE,IF(OR(REFERENCEMENT_FACADE[[#This Row],[I]]="NC",REFERENCEMENT_FACADE[[#This Row],[II]]="NC",REFERENCEMENT_FACADE[[#This Row],[III]]="NC",REFERENCEMENT_FACADE[[#This Row],[IV]]="NC"),"ERREUR",IF(MID(ZONE_SIS_VISEE,1,1)&lt;=MID(REFERENCEMENT_FACADE[[#This Row],[IV]],1,1),REFERENCEMENT_FACADE[[#Headers],[IV]],IF(MID(ZONE_SIS_VISEE,1,1)&lt;=MID(REFERENCEMENT_FACADE[[#This Row],[III]],1,1),REFERENCEMENT_FACADE[[#Headers],[III]],IF(MID(ZONE_SIS_VISEE,1,1)&lt;=MID(REFERENCEMENT_FACADE[[#This Row],[II]],1,1),REFERENCEMENT_FACADE[[#Headers],[II]],IF(MID(ZONE_SIS_VISEE,1,1)&lt;=MID(REFERENCEMENT_FACADE[[#This Row],[I]],1,1),REFERENCEMENT_FACADE[[#Headers],[I]],""))))),
REFERENCEMENT_FACADE[[#Headers],[I]]&amp;CHAR(10)&amp;REFERENCEMENT_FACADE[[#Headers],[II]]&amp;CHAR(10)&amp;REFERENCEMENT_FACADE[[#Headers],[III]]&amp;CHAR(10)&amp;REFERENCEMENT_FACADE[[#Headers],[IV]])</f>
        <v>I
II
III
IV</v>
      </c>
      <c r="CK170" s="48" t="str">
        <f>CONCATENATE(IF(MID(REFERENCEMENT_FACADE[[#This Row],[Charpente bois (NF DTU 31.1)]],1,3)="oui",LISTES!$Q$2,""),IF(AND(MID(REFERENCEMENT_FACADE[[#This Row],[COB (NF DTU 31.2)]],1,3)="oui",MID(REFERENCEMENT_FACADE[[#This Row],[Charpente bois (NF DTU 31.1)]],1,3)="oui")," / ",""),IF(MID(REFERENCEMENT_FACADE[[#This Row],[COB (NF DTU 31.2)]],1,3)="oui",LISTES!$Q$3,""),IF(OR(AND(MID(REFERENCEMENT_FACADE[[#This Row],[COB (NF DTU 31.2)]],1,3)="oui",MID(REFERENCEMENT_FACADE[[#This Row],[FOB (NF DTU 31.4)]],1,3)="oui"),AND(MID(REFERENCEMENT_FACADE[[#This Row],[COB (NF DTU 31.2)]],1,3)="oui",MID(REFERENCEMENT_FACADE[[#This Row],[CLT (Sous AT/DTA)]],1,3)="oui"))," / ",""),IF(MID(REFERENCEMENT_FACADE[[#This Row],[FOB (NF DTU 31.4)]],1,3)="oui",LISTES!$Q$4,""),IF(AND(MID(REFERENCEMENT_FACADE[[#This Row],[CLT (Sous AT/DTA)]],1,3)="oui",MID(REFERENCEMENT_FACADE[[#This Row],[FOB (NF DTU 31.4)]],1,3)="oui")," / ",""),IF(MID(REFERENCEMENT_FACADE[[#This Row],[CLT (Sous AT/DTA)]],1,3)="oui",LISTES!$Q$7,IF(MID(REFERENCEMENT_FACADE[[#This Row],[FOB (Sous AT/DTA/ATEx)]],1,3)="oui",LISTES!$Q$5,"")))</f>
        <v>COB (NF DTU 31.2) / CLT (Sous AT/DTA)</v>
      </c>
      <c r="CL170" s="48" t="str">
        <f>IF(AND(RECH_HAUTEUR=TRUE,HAUT_VISEE&lt;&gt;"",SITUA_VISEE&lt;&gt;""),IF(MID(SITUA_VISEE,1,1)="d",
IF(MID(REFERENCEMENT_FACADE[[#This Row],[≤ 50 m (situation d)]],1,3)="OUI","≤ 50 m",IF(MID(REFERENCEMENT_FACADE[[#This Row],[≤ 40 m (situation d)]],1,3)="OUI","≤ 40 m",IF(MID(REFERENCEMENT_FACADE[[#This Row],[≤ 36 m (situation d)]],1,3)="OUI","≤ 36 m",IF(MID(REFERENCEMENT_FACADE[[#This Row],[≤ 34 m (situation d)]],1,3)="OUI","≤ 34 m",IF(MID(REFERENCEMENT_FACADE[[#This Row],[≤ 28 m (situation d)]],1,3)="OUI","≤ 28 m",IF(MID(REFERENCEMENT_FACADE[[#This Row],[≤ 18 m (situation d)]],1,3)="OUI","≤ 18 m",IF(MID(REFERENCEMENT_FACADE[[#This Row],[≤ 15 m (situation d)]],1,3)="OUI","≤ 15 m",IF(MID(REFERENCEMENT_FACADE[[#This Row],[≤ 10 m (situation d)]],1,3)="OUI","≤ 10 m",IF(MID(REFERENCEMENT_FACADE[[#This Row],[≤ 9 m (situation d)]],1,3)="OUI","≤ 9 m",IF(MID(REFERENCEMENT_FACADE[[#This Row],[≤ 6 m (situation d)]],1,3)="OUI","≤ 6 m","")))))))))),
IF(MID(REFERENCEMENT_FACADE[[#This Row],[≤ 50 m (situation a à c)]],1,3)="OUI","≤ 50 m",IF(MID(REFERENCEMENT_FACADE[[#This Row],[≤ 40 m (situation a à c)]],1,3)="OUI","≤ 40 m",IF(MID(REFERENCEMENT_FACADE[[#This Row],[≤ 36 m (situation a à c)]],1,3)="OUI","≤ 36 m",IF(MID(REFERENCEMENT_FACADE[[#This Row],[≤ 34 m (situation a à c)]],1,3)="OUI","≤ 34 m",IF(MID(REFERENCEMENT_FACADE[[#This Row],[≤ 28 m (situation a à c)]],1,3)="OUI","≤ 28 m",IF(MID(REFERENCEMENT_FACADE[[#This Row],[≤ 18 m (situation a à c)]],1,3)="OUI","≤ 18 m",IF(MID(REFERENCEMENT_FACADE[[#This Row],[≤ 15 m (situation a à c)]],1,3)="OUI","≤ 15 m",IF(MID(REFERENCEMENT_FACADE[[#This Row],[≤ 10 m (situation a à c)]],1,3)="OUI","≤ 10 m",IF(MID(REFERENCEMENT_FACADE[[#This Row],[≤ 9 m (situation a à c)]],1,3)="OUI","≤ 9 m",IF(MID(REFERENCEMENT_FACADE[[#This Row],[≤ 6 m (situation a à c)]],1,3)="OUI","≤ 6 m",""))))))))))),
CONCATENATE(IF(MID(REFERENCEMENT_FACADE[[#This Row],[≤ 50 m (situation a à c)]],1,3)="OUI","(Situation a à c) h≤ 50 m"&amp;CHAR(10),IF(MID(REFERENCEMENT_FACADE[[#This Row],[≤ 40 m (situation a à c)]],1,3)="OUI","(Situation a à c) h≤ 40 m"&amp;CHAR(10),IF(MID(REFERENCEMENT_FACADE[[#This Row],[≤ 36 m (situation a à c)]],1,3)="OUI","(Situation a à c) h≤ 36 m"&amp;CHAR(10),IF(MID(REFERENCEMENT_FACADE[[#This Row],[≤ 34 m (situation a à c)]],1,3)="OUI","(Situation a à c) h≤ 34 m"&amp;CHAR(10),IF(MID(REFERENCEMENT_FACADE[[#This Row],[≤ 28 m (situation a à c)]],1,3)="OUI","(Situation a à c) h≤ 28 m"&amp;CHAR(10),IF(MID(REFERENCEMENT_FACADE[[#This Row],[≤ 18 m (situation a à c)]],1,3)="OUI","(Situation a à c) h≤ 18 m"&amp;CHAR(10),IF(MID(REFERENCEMENT_FACADE[[#This Row],[≤ 15 m (situation a à c)]],1,3)="OUI","(Situation a à c) h≤ 15 m"&amp;CHAR(10),IF(MID(REFERENCEMENT_FACADE[[#This Row],[≤ 10 m (situation a à c)]],1,3)="OUI","(Situation a à c) h≤ 10 m"&amp;CHAR(10),IF(MID(REFERENCEMENT_FACADE[[#This Row],[≤ 9 m (situation a à c)]],1,3)="OUI","(Situation a à c) h≤ 9 m"&amp;CHAR(10),IF(MID(REFERENCEMENT_FACADE[[#This Row],[≤ 6 m (situation a à c)]],1,3)="OUI","(Situation a à c) h≤ 6 m"&amp;CHAR(10),"")))))))))),IF(MID(REFERENCEMENT_FACADE[[#This Row],[≤ 50 m (situation d)]],1,3)="OUI","(Situation d) h≤ 50 m",IF(MID(REFERENCEMENT_FACADE[[#This Row],[≤ 40 m (situation d)]],1,3)="OUI","(Situation d) h≤ 40 m",IF(MID(REFERENCEMENT_FACADE[[#This Row],[≤ 36 m (situation d)]],1,3)="OUI","(Situation d) h≤ 36 m",IF(MID(REFERENCEMENT_FACADE[[#This Row],[≤ 34 m (situation d)]],1,3)="OUI","(Situation d) h≤ 34 m",IF(MID(REFERENCEMENT_FACADE[[#This Row],[≤ 28 m (situation d)]],1,3)="OUI","(Situation d) h≤ 28 m",IF(MID(REFERENCEMENT_FACADE[[#This Row],[≤ 18 m (situation d)]],1,3)="OUI","(Situation d) h≤ 18 m",IF(MID(REFERENCEMENT_FACADE[[#This Row],[≤ 15 m (situation d)]],1,3)="OUI","(Situation d) h≤ 15 m",IF(MID(REFERENCEMENT_FACADE[[#This Row],[≤ 10 m (situation d)]],1,3)="OUI","(Situation d) h≤ 10 m",IF(MID(REFERENCEMENT_FACADE[[#This Row],[≤ 9 m (situation d)]],1,3)="OUI","(Situation d) h≤ 9 m",IF(MID(REFERENCEMENT_FACADE[[#This Row],[≤ 6 m (situation d)]],1,3)="OUI","(Situation d) h≤ 6 m",""))))))))))))</f>
        <v>(Situation a à c) h≤ 9 m
(Situation d) h≤ 6 m</v>
      </c>
      <c r="CM170" s="48" t="str">
        <f>IF(OR(RECH_HAUTEUR=FALSE,HAUT_VISEE="",SITUA_VISEE=""),REFERENCEMENT_FACADE[[#This Row],[Cas où rien n''est sélectionné en hauteur]],
IF((HAUT_VISEE&lt;=6),IF(OR(MID(SITUA_VISEE,1,1)="a",MID(SITUA_VISEE,1,1)="b",MID(SITUA_VISEE,1,1)="c"),REFERENCEMENT_FACADE[[#This Row],[≤ 6 m (a à c)]],REFERENCEMENT_FACADE[[#This Row],[≤ 6 m (d)]]),
IF(AND(6&lt;HAUT_VISEE,HAUT_VISEE&lt;=9),IF(OR(MID(SITUA_VISEE,1,1)="a",MID(SITUA_VISEE,1,1)="b",MID(SITUA_VISEE,1,1)="c"),REFERENCEMENT_FACADE[[#This Row],[≤ 9 m (a à c)]],REFERENCEMENT_FACADE[[#This Row],[≤ 9 m (d)]]),
IF(AND(9&lt;HAUT_VISEE,HAUT_VISEE&lt;=10),IF(OR(MID(SITUA_VISEE,1,1)="a",MID(SITUA_VISEE,1,1)="b",MID(SITUA_VISEE,1,1)="c"),REFERENCEMENT_FACADE[[#This Row],[≤ 10 m (a à c)]],REFERENCEMENT_FACADE[[#This Row],[≤ 10 m (d)]]),
IF(AND(10&lt;HAUT_VISEE,HAUT_VISEE&lt;=18),IF(OR(MID(SITUA_VISEE,1,1)="a",MID(SITUA_VISEE,1,1)="b",MID(SITUA_VISEE,1,1)="c"),REFERENCEMENT_FACADE[[#This Row],[≤ 18 m (a à c)]],REFERENCEMENT_FACADE[[#This Row],[≤ 18 m (d)]]),
IF(AND(18&lt;HAUT_VISEE,HAUT_VISEE&lt;=28),IF(OR(MID(SITUA_VISEE,1,1)="a",MID(SITUA_VISEE,1,1)="b",MID(SITUA_VISEE,1,1)="c"),REFERENCEMENT_FACADE[[#This Row],[≤ 28 m (a à c)]],REFERENCEMENT_FACADE[[#This Row],[≤ 28 m (d)]]),
IF(AND(28&lt;HAUT_VISEE,HAUT_VISEE&lt;=34),IF(OR(MID(SITUA_VISEE,1,1)="a",MID(SITUA_VISEE,1,1)="b",MID(SITUA_VISEE,1,1)="c"),REFERENCEMENT_FACADE[[#This Row],[≤ 34 m (a à c)]],REFERENCEMENT_FACADE[[#This Row],[≤ 34 m (d)]]),
IF(AND(34&lt;HAUT_VISEE,HAUT_VISEE&lt;=36),IF(OR(MID(SITUA_VISEE,1,1)="a",MID(SITUA_VISEE,1,1)="b",MID(SITUA_VISEE,1,1)="c"),REFERENCEMENT_FACADE[[#This Row],[≤ 36 m (a à c)]],REFERENCEMENT_FACADE[[#This Row],[≤ 36 m (d)]]),
IF(AND(36&lt;HAUT_VISEE,HAUT_VISEE&lt;=40),IF(OR(MID(SITUA_VISEE,1,1)="a",MID(SITUA_VISEE,1,1)="b",MID(SITUA_VISEE,1,1)="c"),REFERENCEMENT_FACADE[[#This Row],[≤ 40 m (a à c)]],REFERENCEMENT_FACADE[[#This Row],[≤ 40 m (d)]]),
IF(AND(40&lt;HAUT_VISEE,HAUT_VISEE&lt;=50),IF(OR(MID(SITUA_VISEE,1,1)="a",MID(SITUA_VISEE,1,1)="b",MID(SITUA_VISEE,1,1)="c"),REFERENCEMENT_FACADE[[#This Row],[≤ 50 m (a à c)]],REFERENCEMENT_FACADE[[#This Row],[≤ 50 m (d)]])))))))))))</f>
        <v>Nb : Le critère de recherche par hauteur n'étant pas coché ou les données (hauteur ou situation) n'étant pas saisies, l'utilisateur est alerté qu'il peut exister des limites de hauteurs et des dispositions particulières données dans le référentiel technique du procédé qui ne sont pas affichées. 
Le logiciel peut les faire apparaitre, pour ce faire : 
 - la case de recherche en fonction de la hauteur doit être cochée ;
 - les données de hauteur ET de situation du bâtiment doivent être saisies.</v>
      </c>
      <c r="CN170" s="117">
        <f ca="1">REFERENCEMENT_FACADE[[#This Row],[VALIDITE]]</f>
        <v>1</v>
      </c>
      <c r="CO170" s="48">
        <f>IF(RECH_SUPPORT=TRUE,IF(MID(REFERENCEMENT_FACADE[[#This Row],[Colonne support visé]],1,3)="OUI",1,IF(OR(MID(REFERENCEMENT_FACADE[[#This Row],[Colonne support visé]],1,3)="non",MID(REFERENCEMENT_FACADE[[#This Row],[Colonne support visé]],1,2)="SO"),0,0)),1)</f>
        <v>1</v>
      </c>
      <c r="CP170" s="48">
        <f>IF(RECH_HAUTEUR=FALSE,1,IF(AND(MID(REFERENCEMENT_FACADE[[#This Row],[Colonne situation visé]],1,3)="oui",HAUT_VISEE&lt;=REFERENCEMENT_FACADE[[#This Row],[LIMITATION DE HAUTEUR DE FACADE]],HAUT_VISEE&lt;&gt;"",SITUA_VISEE&lt;&gt;""),1,IF(MID(REFERENCEMENT_FACADE[[#This Row],[Colonne situation visé]],1,3)="non",0,"ERREUR")))</f>
        <v>1</v>
      </c>
      <c r="CQ170" s="48">
        <f>IF(RECH_CATEGORIE=FALSE,1,IF(REFERENCEMENT_FACADE[[#This Row],[Colonne catégorie visée]]="ERREUR",0,IF(AND(RECH_CATEGORIE=TRUE,MATCH(VALUE(LEFT(REFERENCEMENT_FACADE[[#This Row],[Colonne zone visée]],1)),LISTE_ZONE_SISMIQUE,0)&gt;=MATCH(ZONE_SIS_VISEE,LISTE_ZONE_SISMIQUE,0),MATCH(REFERENCEMENT_FACADE[[#This Row],[Colonne catégorie visée]],LISTE_CATEGORIE_BATIMENT,0)&gt;=MATCH(CATEG_VISEE,LISTE_CATEGORIE_BATIMENT,0)),1,0)))</f>
        <v>1</v>
      </c>
      <c r="CR170" s="48">
        <f ca="1">IF(REFERENCEMENT_FACADE[[#This Row],[Eligibilité procédé]]&lt;&gt;0,COUNTIF(REFERENCEMENT_FACADE[Eligibilité procédé],"&lt;="&amp;REFERENCEMENT_FACADE[[#This Row],[Eligibilité procédé]])-COUNTIF(REFERENCEMENT_FACADE[Eligibilité procédé],"=0"),ROWS(REFERENCEMENT_FACADE[Ordre]))</f>
        <v>145</v>
      </c>
      <c r="CS170" s="48">
        <f ca="1">IF(COUNTIF((REFERENCEMENT_FACADE[[#This Row],[Validité]:[zone de simicité]]),"&lt;&gt;"&amp;"")=SUM(REFERENCEMENT_FACADE[[#This Row],[Validité]:[zone de simicité]]),ROW(REFERENCEMENT_FACADE[[#This Row],[zone de simicité]]),"")</f>
        <v>170</v>
      </c>
      <c r="CT170" s="48" t="str">
        <f>CONCATENATE(REFERENCEMENT_FACADE[[#This Row],[TYPE DE DOCUMENT DE REFERENCE]]," ",REFERENCEMENT_FACADE[[#This Row],[REF]]," du procédé ",REFERENCEMENT_FACADE[[#This Row],[NOM COMMERCIAL DU PROCEDE]]," : vise la pose sur : ",IF(MID(REFERENCEMENT_FACADE[[#This Row],[COB (NF DTU 31.2)]],1,3)="OUI","COB (NF DTU 31.2) ; ",""),IF(MID(REFERENCEMENT_FACADE[[#This Row],[CLT (Sous AT/DTA)]],1,3)="OUI","CLT (Sous AT/DTA)) ; ",""),IF(MID(REFERENCEMENT_FACADE[[#This Row],[FOB (NF DTU 31.4)]],1,3)="OUI","FOB (NF DTU 31.4) ; ",""),IF(MID(REFERENCEMENT_FACADE[[#This Row],[FOB (Sous AT/DTA/ATEx)]],1,3)="OUI","FOB (Sous AT/DTA/ATEx) ; ",""),"pour une hauteur max de ",REFERENCEMENT_FACADE[[#This Row],[LIMITATION DE HAUTEUR DE FACADE]],"m")</f>
        <v>Avis Technique 7/19-1756_V1 du procédé TOLL-O-THERM MOB CP : vise la pose sur : COB (NF DTU 31.2) ; CLT (Sous AT/DTA)) ; pour une hauteur max de 9m</v>
      </c>
    </row>
    <row r="171" spans="1:98" s="5" customFormat="1" ht="216" x14ac:dyDescent="0.3">
      <c r="A171" s="141">
        <v>43742</v>
      </c>
      <c r="B171" s="43" t="s">
        <v>114</v>
      </c>
      <c r="C171" s="125" t="s">
        <v>1572</v>
      </c>
      <c r="D171" s="79" t="s">
        <v>112</v>
      </c>
      <c r="E171" s="79" t="s">
        <v>112</v>
      </c>
      <c r="F171" s="43" t="s">
        <v>995</v>
      </c>
      <c r="G171" s="44" t="s">
        <v>1466</v>
      </c>
      <c r="H171" s="78" t="s">
        <v>27</v>
      </c>
      <c r="I171" s="79" t="s">
        <v>9</v>
      </c>
      <c r="J171" s="110" t="s">
        <v>10</v>
      </c>
      <c r="K171" s="39" t="s">
        <v>10</v>
      </c>
      <c r="L171" s="68" t="str">
        <f>IF(REFERENCEMENT_FACADE[[#This Row],[Charpente bois (NF DTU 31.1)]]="OUI","SO",IF(OR(REFERENCEMENT_FACADE[[#This Row],[FOB (Sous AT/DTA/ATEx)]]="OUI",REFERENCEMENT_FACADE[[#This Row],[FOB (NF DTU 31.4)]]="OUI"),"OUI","SO"))</f>
        <v>SO</v>
      </c>
      <c r="M171" s="109" t="s">
        <v>159</v>
      </c>
      <c r="N171" s="42" t="s">
        <v>9</v>
      </c>
      <c r="O171" s="43" t="s">
        <v>9</v>
      </c>
      <c r="P171" s="43" t="s">
        <v>10</v>
      </c>
      <c r="Q171" s="43" t="s">
        <v>10</v>
      </c>
      <c r="R171" s="43" t="s">
        <v>10</v>
      </c>
      <c r="S171" s="43" t="s">
        <v>10</v>
      </c>
      <c r="T171" s="43" t="s">
        <v>10</v>
      </c>
      <c r="U171" s="43" t="s">
        <v>10</v>
      </c>
      <c r="V171" s="43" t="s">
        <v>10</v>
      </c>
      <c r="W171" s="44" t="s">
        <v>10</v>
      </c>
      <c r="X171" s="45" t="s">
        <v>9</v>
      </c>
      <c r="Y171" s="43" t="s">
        <v>10</v>
      </c>
      <c r="Z171" s="43" t="s">
        <v>10</v>
      </c>
      <c r="AA171" s="43" t="s">
        <v>10</v>
      </c>
      <c r="AB171" s="43" t="s">
        <v>10</v>
      </c>
      <c r="AC171" s="43" t="s">
        <v>10</v>
      </c>
      <c r="AD171" s="43" t="s">
        <v>10</v>
      </c>
      <c r="AE171" s="43" t="s">
        <v>10</v>
      </c>
      <c r="AF171" s="43" t="s">
        <v>10</v>
      </c>
      <c r="AG171" s="44" t="s">
        <v>10</v>
      </c>
      <c r="AH171" s="163"/>
      <c r="AI171" s="164"/>
      <c r="AJ171" s="120" t="s">
        <v>1726</v>
      </c>
      <c r="AK171" s="120" t="s">
        <v>1726</v>
      </c>
      <c r="AL171" s="83"/>
      <c r="AM171" s="83"/>
      <c r="AN171" s="83"/>
      <c r="AO171" s="83"/>
      <c r="AP171" s="83"/>
      <c r="AQ171" s="83"/>
      <c r="AR171" s="83"/>
      <c r="AS171" s="83"/>
      <c r="AT171" s="120" t="s">
        <v>1726</v>
      </c>
      <c r="AU171" s="83"/>
      <c r="AV171" s="83"/>
      <c r="AW171" s="83"/>
      <c r="AX171" s="83"/>
      <c r="AY171" s="83"/>
      <c r="AZ171" s="83"/>
      <c r="BA171" s="83"/>
      <c r="BB171" s="83"/>
      <c r="BC171" s="83"/>
      <c r="BD171" s="84" t="s">
        <v>1408</v>
      </c>
      <c r="BE171" s="111">
        <v>4</v>
      </c>
      <c r="BF171" s="51">
        <v>2</v>
      </c>
      <c r="BG171" s="51">
        <v>1</v>
      </c>
      <c r="BH171" s="51">
        <v>1</v>
      </c>
      <c r="BI171" s="112"/>
      <c r="BJ171" s="40" t="s">
        <v>1394</v>
      </c>
      <c r="BK171" s="160" t="s">
        <v>932</v>
      </c>
      <c r="BL171" s="42">
        <v>0</v>
      </c>
      <c r="BM171" s="43" t="s">
        <v>965</v>
      </c>
      <c r="BN171" s="43" t="s">
        <v>12</v>
      </c>
      <c r="BO171" s="43" t="s">
        <v>1030</v>
      </c>
      <c r="BP171" s="81">
        <v>43272</v>
      </c>
      <c r="BQ171" s="81">
        <v>43374</v>
      </c>
      <c r="BR171" s="81">
        <v>45565</v>
      </c>
      <c r="BS171" s="123">
        <f ca="1">+(REFERENCEMENT_FACADE[[#This Row],[AVIS LIMITE AU / VALIDITE]]&gt;=TODAY())*1</f>
        <v>1</v>
      </c>
      <c r="BT171" s="43" t="s">
        <v>9</v>
      </c>
      <c r="BU171" s="43" t="str">
        <f ca="1">IF(REFERENCEMENT_FACADE[[#This Row],[ -&gt; AT/DTA : Sur liste verte C2p (OUI/NON)
-&gt; ATex (Avis favorable / Avis défavorable)
-&gt; Autre : SO]]&lt;&gt;"",IF(AND(OR(REFERENCEMENT_FACADE[[#This Row],[ -&gt; AT/DTA : Sur liste verte C2p (OUI/NON)
-&gt; ATex (Avis favorable / Avis défavorable)
-&gt; Autre : SO]]="OUI",REFERENCEMENT_FACADE[[#This Row],[ -&gt; AT/DTA : Sur liste verte C2p (OUI/NON)
-&gt; ATex (Avis favorable / Avis défavorable)
-&gt; Autre : SO]]="FAVORABLE",REFERENCEMENT_FACADE[[#This Row],[ -&gt; AT/DTA : Sur liste verte C2p (OUI/NON)
-&gt; ATex (Avis favorable / Avis défavorable)
-&gt; Autre : SO]]="SO
(DTU)",REFERENCEMENT_FACADE[[#This Row],[ -&gt; AT/DTA : Sur liste verte C2p (OUI/NON)
-&gt; ATex (Avis favorable / Avis défavorable)
-&gt; Autre : SO]]="SO 
(RECO -RAGE)",REFERENCEMENT_FACADE[[#This Row],[ -&gt; AT/DTA : Sur liste verte C2p (OUI/NON)
-&gt; ATex (Avis favorable / Avis défavorable)
-&gt; Autre : SO]]="OUI AVEC UN SUIVI DU RETOUR D'EXPERIENCE",
REFERENCEMENT_FACADE[[#This Row],[ -&gt; AT/DTA : Sur liste verte C2p (OUI/NON)
-&gt; ATex (Avis favorable / Avis défavorable)
-&gt; Autre : SO]]="SO 
(RP)"),REFERENCEMENT_FACADE[[#This Row],[VALIDITE]]=1),"TC",IF(REFERENCEMENT_FACADE[[#This Row],[VALIDITE]]=0,"TNC"&amp;CHAR(10)&amp;"(L'évaluation technique n'est plus valide)",IF(REFERENCEMENT_FACADE[[#This Row],[TYPE DE DOCUMENT DE REFERENCE]]="Appréciation Technique de Transition","TNC"&amp;CHAR(10)&amp;"(Les Appréciations Techniques de Transition ne sont pas reconnues en technique courante)",IF(REFERENCEMENT_FACADE[[#This Row],[ -&gt; AT/DTA : Sur liste verte C2p (OUI/NON)
-&gt; ATex (Avis favorable / Avis défavorable)
-&gt; Autre : SO]]="NON (EVALUATION RECENTE)","TNC"&amp;CHAR(10)&amp;"(Non sur liste verte de la C2p à date de référencement / EVALUATION RECENTE)","TNC"&amp;CHAR(10)&amp;"(N'est pas sur liste verte de la C2p à date du référencement)")))))</f>
        <v>TC</v>
      </c>
      <c r="BV171" s="44" t="s">
        <v>1090</v>
      </c>
      <c r="BW171" s="42"/>
      <c r="BX171" s="51"/>
      <c r="BY171" s="139"/>
      <c r="BZ171" s="57"/>
      <c r="CA171" s="134" t="s">
        <v>1063</v>
      </c>
      <c r="CB171" s="134"/>
      <c r="CC171" s="48" t="str">
        <f>IF(OR(REFERENCEMENT_FACADE[[#This Row],[TYPE DE DOCUMENT DE REFERENCE]]="Document Technique d'Application (DTA)",REFERENCEMENT_FACADE[[#This Row],[TYPE DE DOCUMENT DE REFERENCE]]="Avis Technique"),CONCATENATE("https://evaluation.cstb.fr/fr/avis-technique/detail/",SUBSTITUTE(REFERENCEMENT_FACADE[[#This Row],[REF]],"/","-"),"/"),IF(REFERENCEMENT_FACADE[[#This Row],[TYPE DE DOCUMENT DE REFERENCE]]=("Appréciation Technique d'Expérimentation (ATEx cas a)"),CONCATENATE("https://evaluation.cstb.fr/fr/appreciation-technique-expertise-atex/detail/",SUBSTITUTE(REFERENCEMENT_FACADE[[#This Row],[REF]],"_","-"),"/"),CONCATENATE("https://evaluation.cstb.fr/fr/appreciation-technique-transition-att/download/att-",SUBSTITUTE(SUBSTITUTE(REFERENCEMENT_FACADE[[#This Row],[REF]],"/","-"),"_","-"),"/")))</f>
        <v>https://evaluation.cstb.fr/fr/avis-technique/detail/7-18-1727_V1/</v>
      </c>
      <c r="CD171" s="48" t="s">
        <v>1030</v>
      </c>
      <c r="CE171" s="48" t="str">
        <f>CONCATENATE(IF(REFERENCEMENT_FACADE[[#This Row],[Ancienne version]]=""," ",CONCATENATE(IF(OR(REFERENCEMENT_FACADE[[#This Row],[TYPE DE DOCUMENT DE REFERENCE]]="Avis Technique",REFERENCEMENT_FACADE[[#This Row],[TYPE DE DOCUMENT DE REFERENCE]]="ATEx"),"L'","Le "),REFERENCEMENT_FACADE[[#This Row],[TYPE DE DOCUMENT DE REFERENCE]]," n°",REFERENCEMENT_FACADE[[#This Row],[REF]]," annule et remplace ",IF(OR(REFERENCEMENT_FACADE[[#This Row],[TYPE DE DOCUMENT DE REFERENCE]]="Avis Technique",REFERENCEMENT_FACADE[[#This Row],[TYPE DE DOCUMENT DE REFERENCE]]="ATEx"),"l' ","le "),REFERENCEMENT_FACADE[[#This Row],[TYPE DE DOCUMENT DE REFERENCE]]," n° ",REFERENCEMENT_FACADE[[#This Row],[Ancienne version]])),
IF(AND(REFERENCEMENT_FACADE[[#This Row],[Ancienne version]]&lt;&gt;"",REFERENCEMENT_FACADE[[#This Row],[ -&gt; AT/DTA : Sur liste verte C2p (OUI/NON)
-&gt; ATex (Avis favorable / Avis défavorable)
-&gt; Autre : SO]]="OUI"),CHAR(10),""),
IF(REFERENCEMENT_FACADE[[#This Row],[ -&gt; AT/DTA : Sur liste verte C2p (OUI/NON)
-&gt; ATex (Avis favorable / Avis défavorable)
-&gt; Autre : SO]]="OUI","Sur liste verte de la C2p à la date du référencement",""))</f>
        <v>L'Avis Technique n°7/18-1727_V1 annule et remplace l' Avis Technique n° 7/18-1727_V1
Sur liste verte de la C2p à la date du référencement</v>
      </c>
      <c r="CF171" s="48" t="str">
        <f>IF((SUPP_VISE=LISTES!$Q$2),REFERENCEMENT_FACADE[[#This Row],[Charpente bois (NF DTU 31.1)]],
IF((SUPP_VISE=LISTES!$Q$3),REFERENCEMENT_FACADE[[#This Row],[COB (NF DTU 31.2)]],
IF((SUPP_VISE=LISTES!$Q$4),REFERENCEMENT_FACADE[[#This Row],[FOB (NF DTU 31.4)]],
IF((SUPP_VISE=LISTES!$Q$5),REFERENCEMENT_FACADE[[#This Row],[FOB (Sous AT/DTA/ATEx)]],
IF((SUPP_VISE=LISTES!$Q$6),REFERENCEMENT_FACADE[[#This Row],[FOB (NF DTU 31.4 et/ou Sous AT/DTA/Atex)]],
IF((SUPP_VISE=LISTES!$Q$7),REFERENCEMENT_FACADE[[#This Row],[CLT (Sous AT/DTA)]],"ERREUR"))))))</f>
        <v>ERREUR</v>
      </c>
      <c r="CG171" s="48" t="str">
        <f>IF((HAUT_VISEE&lt;=6),IF(OR(MID(SITUA_VISEE,1,1)="a",MID(SITUA_VISEE,1,1)="b",MID(SITUA_VISEE,1,1)="c"),REFERENCEMENT_FACADE[[#This Row],[≤ 6 m (situation a à c)]],REFERENCEMENT_FACADE[[#This Row],[≤ 6 m (situation d)]]),
IF(AND(6&lt;HAUT_VISEE,HAUT_VISEE&lt;=9),IF(OR(MID(SITUA_VISEE,1,1)="a",MID(SITUA_VISEE,1,1)="b",MID(SITUA_VISEE,1,1)="c"),REFERENCEMENT_FACADE[[#This Row],[≤ 9 m (situation a à c)]],REFERENCEMENT_FACADE[[#This Row],[≤ 9 m (situation d)]]),
IF(AND(9&lt;HAUT_VISEE,HAUT_VISEE&lt;=10),IF(OR(MID(SITUA_VISEE,1,1)="a",MID(SITUA_VISEE,1,1)="b",MID(SITUA_VISEE,1,1)="c"),REFERENCEMENT_FACADE[[#This Row],[≤ 10 m (situation a à c)]],REFERENCEMENT_FACADE[[#This Row],[≤ 10 m (situation d)]]),
IF(AND(10&lt;HAUT_VISEE,HAUT_VISEE&lt;=18),IF(OR(MID(SITUA_VISEE,1,1)="a",MID(SITUA_VISEE,1,1)="b",MID(SITUA_VISEE,1,1)="c"),REFERENCEMENT_FACADE[[#This Row],[≤ 15 m (situation a à c)]],REFERENCEMENT_FACADE[[#This Row],[≤ 15 m (situation d)]]),
IF(AND(10&lt;HAUT_VISEE,HAUT_VISEE&lt;=18),IF(OR(MID(SITUA_VISEE,1,1)="a",MID(SITUA_VISEE,1,1)="b",MID(SITUA_VISEE,1,1)="c"),REFERENCEMENT_FACADE[[#This Row],[≤ 18 m (situation a à c)]],REFERENCEMENT_FACADE[[#This Row],[≤ 18 m (situation d)]]),
IF(AND(18&lt;HAUT_VISEE,HAUT_VISEE&lt;=28),IF(OR(MID(SITUA_VISEE,1,1)="a",MID(SITUA_VISEE,1,1)="b",MID(SITUA_VISEE,1,1)="c"),REFERENCEMENT_FACADE[[#This Row],[≤ 28 m (situation a à c)]],REFERENCEMENT_FACADE[[#This Row],[≤ 28 m (situation d)]]),
IF(AND(28&lt;HAUT_VISEE,HAUT_VISEE&lt;=34),IF(OR(MID(SITUA_VISEE,1,1)="a",MID(SITUA_VISEE,1,1)="b",MID(SITUA_VISEE,1,1)="c"),REFERENCEMENT_FACADE[[#This Row],[≤ 34 m (situation a à c)]],REFERENCEMENT_FACADE[[#This Row],[≤ 34 m (situation d)]]),
IF(AND(34&lt;HAUT_VISEE,HAUT_VISEE&lt;=36),IF(OR(MID(SITUA_VISEE,1,1)="a",MID(SITUA_VISEE,1,1)="b",MID(SITUA_VISEE,1,1)="c"),REFERENCEMENT_FACADE[[#This Row],[≤ 36 m (situation a à c)]],REFERENCEMENT_FACADE[[#This Row],[≤ 36 m (situation d)]]),
IF(AND(36&lt;HAUT_VISEE,HAUT_VISEE&lt;=40),IF(OR(MID(SITUA_VISEE,1,1)="a",MID(SITUA_VISEE,1,1)="b",MID(SITUA_VISEE,1,1)="c"),REFERENCEMENT_FACADE[[#This Row],[≤ 40 m (situation a à c)]],REFERENCEMENT_FACADE[[#This Row],[≤ 40 m (situation d)]]),
IF(AND(40&lt;HAUT_VISEE,HAUT_VISEE&lt;=50),IF(OR(MID(SITUA_VISEE,1,1)="a",MID(SITUA_VISEE,1,1)="b",MID(SITUA_VISEE,1,1)="c"),REFERENCEMENT_FACADE[[#This Row],[≤ 50 m (situation a à c)]],REFERENCEMENT_FACADE[[#This Row],[≤ 50 m (situation d)]]),"ERREUR"))))))))))</f>
        <v>OUI</v>
      </c>
      <c r="CH171" s="48">
        <f>IF(MID(SITUA_VISEE,1,1)="d",
IF(MID(REFERENCEMENT_FACADE[[#This Row],[≤ 50 m (situation d)]],1,3)="OUI",50,IF(MID(REFERENCEMENT_FACADE[[#This Row],[≤ 40 m (situation d)]],1,3)="OUI",40,IF(MID(REFERENCEMENT_FACADE[[#This Row],[≤ 36 m (situation d)]],1,3)="OUI",36,IF(MID(REFERENCEMENT_FACADE[[#This Row],[≤ 34 m (situation d)]],1,3)="OUI",34,IF(MID(REFERENCEMENT_FACADE[[#This Row],[≤ 28 m (situation d)]],1,3)="OUI",28,IF(MID(REFERENCEMENT_FACADE[[#This Row],[≤ 18 m (situation d)]],1,3)="OUI",18,IF(MID(REFERENCEMENT_FACADE[[#This Row],[≤ 15 m (situation d)]],1,3)="OUI",15,IF(MID(REFERENCEMENT_FACADE[[#This Row],[≤ 10 m (situation d)]],1,3)="OUI",10,IF(MID(REFERENCEMENT_FACADE[[#This Row],[≤ 9 m (situation d)]],1,3)="OUI",9,IF(MID(REFERENCEMENT_FACADE[[#This Row],[≤ 6 m (situation d)]],1,3)="OUI",6,"")))))))))),
IF(MID(REFERENCEMENT_FACADE[[#This Row],[≤ 50 m (situation a à c)]],1,3)="OUI",50,IF(MID(REFERENCEMENT_FACADE[[#This Row],[≤ 40 m (situation a à c)]],1,3)="OUI",40,IF(MID(REFERENCEMENT_FACADE[[#This Row],[≤ 36 m (situation a à c)]],1,3)="OUI",36,IF(MID(REFERENCEMENT_FACADE[[#This Row],[≤ 34 m (situation a à c)]],1,3)="OUI",34,IF(MID(REFERENCEMENT_FACADE[[#This Row],[≤ 28 m (situation a à c)]],1,3)="OUI",28,IF(MID(REFERENCEMENT_FACADE[[#This Row],[≤ 18 m (situation a à c)]],1,3)="OUI",18,IF(MID(REFERENCEMENT_FACADE[[#This Row],[≤ 15 m (situation a à c)]],1,3)="OUI",15,IF(MID(REFERENCEMENT_FACADE[[#This Row],[≤ 10 m (situation a à c)]],1,3)="OUI",10,IF(MID(REFERENCEMENT_FACADE[[#This Row],[≤ 9 m (situation a à c)]],1,3)="OUI",9,IF(MID(REFERENCEMENT_FACADE[[#This Row],[≤ 6 m (situation a à c)]],1,3)="OUI",6,"")))))))))))</f>
        <v>9</v>
      </c>
      <c r="CI171" s="48" t="str">
        <f>IF(RECH_CATEGORIE=TRUE,IF((CATEG_VISEE=LISTES!$O$2),REFERENCEMENT_FACADE[[#This Row],[I]],
IF((CATEG_VISEE=LISTES!$O$3),REFERENCEMENT_FACADE[[#This Row],[II]],
IF((CATEG_VISEE=LISTES!$O$4),REFERENCEMENT_FACADE[[#This Row],[III]],
IF((CATEG_VISEE=LISTES!$O$5),REFERENCEMENT_FACADE[[#This Row],[IV]],"ERREUR")))),
REFERENCEMENT_FACADE[[#This Row],[I]]&amp;CHAR(10)&amp;REFERENCEMENT_FACADE[[#This Row],[II]]&amp;CHAR(10)&amp;REFERENCEMENT_FACADE[[#This Row],[III]]&amp;CHAR(10)&amp;REFERENCEMENT_FACADE[[#This Row],[IV]])</f>
        <v>4
2
1
1</v>
      </c>
      <c r="CJ171" s="48" t="str">
        <f>IF(RECH_CATEGORIE=TRUE,IF(OR(REFERENCEMENT_FACADE[[#This Row],[I]]="NC",REFERENCEMENT_FACADE[[#This Row],[II]]="NC",REFERENCEMENT_FACADE[[#This Row],[III]]="NC",REFERENCEMENT_FACADE[[#This Row],[IV]]="NC"),"ERREUR",IF(MID(ZONE_SIS_VISEE,1,1)&lt;=MID(REFERENCEMENT_FACADE[[#This Row],[IV]],1,1),REFERENCEMENT_FACADE[[#Headers],[IV]],IF(MID(ZONE_SIS_VISEE,1,1)&lt;=MID(REFERENCEMENT_FACADE[[#This Row],[III]],1,1),REFERENCEMENT_FACADE[[#Headers],[III]],IF(MID(ZONE_SIS_VISEE,1,1)&lt;=MID(REFERENCEMENT_FACADE[[#This Row],[II]],1,1),REFERENCEMENT_FACADE[[#Headers],[II]],IF(MID(ZONE_SIS_VISEE,1,1)&lt;=MID(REFERENCEMENT_FACADE[[#This Row],[I]],1,1),REFERENCEMENT_FACADE[[#Headers],[I]],""))))),
REFERENCEMENT_FACADE[[#Headers],[I]]&amp;CHAR(10)&amp;REFERENCEMENT_FACADE[[#Headers],[II]]&amp;CHAR(10)&amp;REFERENCEMENT_FACADE[[#Headers],[III]]&amp;CHAR(10)&amp;REFERENCEMENT_FACADE[[#Headers],[IV]])</f>
        <v>I
II
III
IV</v>
      </c>
      <c r="CK171" s="48" t="str">
        <f>CONCATENATE(IF(MID(REFERENCEMENT_FACADE[[#This Row],[Charpente bois (NF DTU 31.1)]],1,3)="oui",LISTES!$Q$2,""),IF(AND(MID(REFERENCEMENT_FACADE[[#This Row],[COB (NF DTU 31.2)]],1,3)="oui",MID(REFERENCEMENT_FACADE[[#This Row],[Charpente bois (NF DTU 31.1)]],1,3)="oui")," / ",""),IF(MID(REFERENCEMENT_FACADE[[#This Row],[COB (NF DTU 31.2)]],1,3)="oui",LISTES!$Q$3,""),IF(OR(AND(MID(REFERENCEMENT_FACADE[[#This Row],[COB (NF DTU 31.2)]],1,3)="oui",MID(REFERENCEMENT_FACADE[[#This Row],[FOB (NF DTU 31.4)]],1,3)="oui"),AND(MID(REFERENCEMENT_FACADE[[#This Row],[COB (NF DTU 31.2)]],1,3)="oui",MID(REFERENCEMENT_FACADE[[#This Row],[CLT (Sous AT/DTA)]],1,3)="oui"))," / ",""),IF(MID(REFERENCEMENT_FACADE[[#This Row],[FOB (NF DTU 31.4)]],1,3)="oui",LISTES!$Q$4,""),IF(AND(MID(REFERENCEMENT_FACADE[[#This Row],[CLT (Sous AT/DTA)]],1,3)="oui",MID(REFERENCEMENT_FACADE[[#This Row],[FOB (NF DTU 31.4)]],1,3)="oui")," / ",""),IF(MID(REFERENCEMENT_FACADE[[#This Row],[CLT (Sous AT/DTA)]],1,3)="oui",LISTES!$Q$7,IF(MID(REFERENCEMENT_FACADE[[#This Row],[FOB (Sous AT/DTA/ATEx)]],1,3)="oui",LISTES!$Q$5,"")))</f>
        <v>COB (NF DTU 31.2) / CLT (Sous AT/DTA)</v>
      </c>
      <c r="CL171" s="48" t="str">
        <f>IF(AND(RECH_HAUTEUR=TRUE,HAUT_VISEE&lt;&gt;"",SITUA_VISEE&lt;&gt;""),IF(MID(SITUA_VISEE,1,1)="d",
IF(MID(REFERENCEMENT_FACADE[[#This Row],[≤ 50 m (situation d)]],1,3)="OUI","≤ 50 m",IF(MID(REFERENCEMENT_FACADE[[#This Row],[≤ 40 m (situation d)]],1,3)="OUI","≤ 40 m",IF(MID(REFERENCEMENT_FACADE[[#This Row],[≤ 36 m (situation d)]],1,3)="OUI","≤ 36 m",IF(MID(REFERENCEMENT_FACADE[[#This Row],[≤ 34 m (situation d)]],1,3)="OUI","≤ 34 m",IF(MID(REFERENCEMENT_FACADE[[#This Row],[≤ 28 m (situation d)]],1,3)="OUI","≤ 28 m",IF(MID(REFERENCEMENT_FACADE[[#This Row],[≤ 18 m (situation d)]],1,3)="OUI","≤ 18 m",IF(MID(REFERENCEMENT_FACADE[[#This Row],[≤ 15 m (situation d)]],1,3)="OUI","≤ 15 m",IF(MID(REFERENCEMENT_FACADE[[#This Row],[≤ 10 m (situation d)]],1,3)="OUI","≤ 10 m",IF(MID(REFERENCEMENT_FACADE[[#This Row],[≤ 9 m (situation d)]],1,3)="OUI","≤ 9 m",IF(MID(REFERENCEMENT_FACADE[[#This Row],[≤ 6 m (situation d)]],1,3)="OUI","≤ 6 m","")))))))))),
IF(MID(REFERENCEMENT_FACADE[[#This Row],[≤ 50 m (situation a à c)]],1,3)="OUI","≤ 50 m",IF(MID(REFERENCEMENT_FACADE[[#This Row],[≤ 40 m (situation a à c)]],1,3)="OUI","≤ 40 m",IF(MID(REFERENCEMENT_FACADE[[#This Row],[≤ 36 m (situation a à c)]],1,3)="OUI","≤ 36 m",IF(MID(REFERENCEMENT_FACADE[[#This Row],[≤ 34 m (situation a à c)]],1,3)="OUI","≤ 34 m",IF(MID(REFERENCEMENT_FACADE[[#This Row],[≤ 28 m (situation a à c)]],1,3)="OUI","≤ 28 m",IF(MID(REFERENCEMENT_FACADE[[#This Row],[≤ 18 m (situation a à c)]],1,3)="OUI","≤ 18 m",IF(MID(REFERENCEMENT_FACADE[[#This Row],[≤ 15 m (situation a à c)]],1,3)="OUI","≤ 15 m",IF(MID(REFERENCEMENT_FACADE[[#This Row],[≤ 10 m (situation a à c)]],1,3)="OUI","≤ 10 m",IF(MID(REFERENCEMENT_FACADE[[#This Row],[≤ 9 m (situation a à c)]],1,3)="OUI","≤ 9 m",IF(MID(REFERENCEMENT_FACADE[[#This Row],[≤ 6 m (situation a à c)]],1,3)="OUI","≤ 6 m",""))))))))))),
CONCATENATE(IF(MID(REFERENCEMENT_FACADE[[#This Row],[≤ 50 m (situation a à c)]],1,3)="OUI","(Situation a à c) h≤ 50 m"&amp;CHAR(10),IF(MID(REFERENCEMENT_FACADE[[#This Row],[≤ 40 m (situation a à c)]],1,3)="OUI","(Situation a à c) h≤ 40 m"&amp;CHAR(10),IF(MID(REFERENCEMENT_FACADE[[#This Row],[≤ 36 m (situation a à c)]],1,3)="OUI","(Situation a à c) h≤ 36 m"&amp;CHAR(10),IF(MID(REFERENCEMENT_FACADE[[#This Row],[≤ 34 m (situation a à c)]],1,3)="OUI","(Situation a à c) h≤ 34 m"&amp;CHAR(10),IF(MID(REFERENCEMENT_FACADE[[#This Row],[≤ 28 m (situation a à c)]],1,3)="OUI","(Situation a à c) h≤ 28 m"&amp;CHAR(10),IF(MID(REFERENCEMENT_FACADE[[#This Row],[≤ 18 m (situation a à c)]],1,3)="OUI","(Situation a à c) h≤ 18 m"&amp;CHAR(10),IF(MID(REFERENCEMENT_FACADE[[#This Row],[≤ 15 m (situation a à c)]],1,3)="OUI","(Situation a à c) h≤ 15 m"&amp;CHAR(10),IF(MID(REFERENCEMENT_FACADE[[#This Row],[≤ 10 m (situation a à c)]],1,3)="OUI","(Situation a à c) h≤ 10 m"&amp;CHAR(10),IF(MID(REFERENCEMENT_FACADE[[#This Row],[≤ 9 m (situation a à c)]],1,3)="OUI","(Situation a à c) h≤ 9 m"&amp;CHAR(10),IF(MID(REFERENCEMENT_FACADE[[#This Row],[≤ 6 m (situation a à c)]],1,3)="OUI","(Situation a à c) h≤ 6 m"&amp;CHAR(10),"")))))))))),IF(MID(REFERENCEMENT_FACADE[[#This Row],[≤ 50 m (situation d)]],1,3)="OUI","(Situation d) h≤ 50 m",IF(MID(REFERENCEMENT_FACADE[[#This Row],[≤ 40 m (situation d)]],1,3)="OUI","(Situation d) h≤ 40 m",IF(MID(REFERENCEMENT_FACADE[[#This Row],[≤ 36 m (situation d)]],1,3)="OUI","(Situation d) h≤ 36 m",IF(MID(REFERENCEMENT_FACADE[[#This Row],[≤ 34 m (situation d)]],1,3)="OUI","(Situation d) h≤ 34 m",IF(MID(REFERENCEMENT_FACADE[[#This Row],[≤ 28 m (situation d)]],1,3)="OUI","(Situation d) h≤ 28 m",IF(MID(REFERENCEMENT_FACADE[[#This Row],[≤ 18 m (situation d)]],1,3)="OUI","(Situation d) h≤ 18 m",IF(MID(REFERENCEMENT_FACADE[[#This Row],[≤ 15 m (situation d)]],1,3)="OUI","(Situation d) h≤ 15 m",IF(MID(REFERENCEMENT_FACADE[[#This Row],[≤ 10 m (situation d)]],1,3)="OUI","(Situation d) h≤ 10 m",IF(MID(REFERENCEMENT_FACADE[[#This Row],[≤ 9 m (situation d)]],1,3)="OUI","(Situation d) h≤ 9 m",IF(MID(REFERENCEMENT_FACADE[[#This Row],[≤ 6 m (situation d)]],1,3)="OUI","(Situation d) h≤ 6 m",""))))))))))))</f>
        <v>(Situation a à c) h≤ 9 m
(Situation d) h≤ 6 m</v>
      </c>
      <c r="CM171" s="48" t="str">
        <f>IF(OR(RECH_HAUTEUR=FALSE,HAUT_VISEE="",SITUA_VISEE=""),REFERENCEMENT_FACADE[[#This Row],[Cas où rien n''est sélectionné en hauteur]],
IF((HAUT_VISEE&lt;=6),IF(OR(MID(SITUA_VISEE,1,1)="a",MID(SITUA_VISEE,1,1)="b",MID(SITUA_VISEE,1,1)="c"),REFERENCEMENT_FACADE[[#This Row],[≤ 6 m (a à c)]],REFERENCEMENT_FACADE[[#This Row],[≤ 6 m (d)]]),
IF(AND(6&lt;HAUT_VISEE,HAUT_VISEE&lt;=9),IF(OR(MID(SITUA_VISEE,1,1)="a",MID(SITUA_VISEE,1,1)="b",MID(SITUA_VISEE,1,1)="c"),REFERENCEMENT_FACADE[[#This Row],[≤ 9 m (a à c)]],REFERENCEMENT_FACADE[[#This Row],[≤ 9 m (d)]]),
IF(AND(9&lt;HAUT_VISEE,HAUT_VISEE&lt;=10),IF(OR(MID(SITUA_VISEE,1,1)="a",MID(SITUA_VISEE,1,1)="b",MID(SITUA_VISEE,1,1)="c"),REFERENCEMENT_FACADE[[#This Row],[≤ 10 m (a à c)]],REFERENCEMENT_FACADE[[#This Row],[≤ 10 m (d)]]),
IF(AND(10&lt;HAUT_VISEE,HAUT_VISEE&lt;=18),IF(OR(MID(SITUA_VISEE,1,1)="a",MID(SITUA_VISEE,1,1)="b",MID(SITUA_VISEE,1,1)="c"),REFERENCEMENT_FACADE[[#This Row],[≤ 18 m (a à c)]],REFERENCEMENT_FACADE[[#This Row],[≤ 18 m (d)]]),
IF(AND(18&lt;HAUT_VISEE,HAUT_VISEE&lt;=28),IF(OR(MID(SITUA_VISEE,1,1)="a",MID(SITUA_VISEE,1,1)="b",MID(SITUA_VISEE,1,1)="c"),REFERENCEMENT_FACADE[[#This Row],[≤ 28 m (a à c)]],REFERENCEMENT_FACADE[[#This Row],[≤ 28 m (d)]]),
IF(AND(28&lt;HAUT_VISEE,HAUT_VISEE&lt;=34),IF(OR(MID(SITUA_VISEE,1,1)="a",MID(SITUA_VISEE,1,1)="b",MID(SITUA_VISEE,1,1)="c"),REFERENCEMENT_FACADE[[#This Row],[≤ 34 m (a à c)]],REFERENCEMENT_FACADE[[#This Row],[≤ 34 m (d)]]),
IF(AND(34&lt;HAUT_VISEE,HAUT_VISEE&lt;=36),IF(OR(MID(SITUA_VISEE,1,1)="a",MID(SITUA_VISEE,1,1)="b",MID(SITUA_VISEE,1,1)="c"),REFERENCEMENT_FACADE[[#This Row],[≤ 36 m (a à c)]],REFERENCEMENT_FACADE[[#This Row],[≤ 36 m (d)]]),
IF(AND(36&lt;HAUT_VISEE,HAUT_VISEE&lt;=40),IF(OR(MID(SITUA_VISEE,1,1)="a",MID(SITUA_VISEE,1,1)="b",MID(SITUA_VISEE,1,1)="c"),REFERENCEMENT_FACADE[[#This Row],[≤ 40 m (a à c)]],REFERENCEMENT_FACADE[[#This Row],[≤ 40 m (d)]]),
IF(AND(40&lt;HAUT_VISEE,HAUT_VISEE&lt;=50),IF(OR(MID(SITUA_VISEE,1,1)="a",MID(SITUA_VISEE,1,1)="b",MID(SITUA_VISEE,1,1)="c"),REFERENCEMENT_FACADE[[#This Row],[≤ 50 m (a à c)]],REFERENCEMENT_FACADE[[#This Row],[≤ 50 m (d)]])))))))))))</f>
        <v>Nb : Le critère de recherche par hauteur n'étant pas coché ou les données (hauteur ou situation) n'étant pas saisies, l'utilisateur est alerté qu'il peut exister des limites de hauteurs et des dispositions particulières données dans le référentiel technique du procédé qui ne sont pas affichées. 
Le logiciel peut les faire apparaitre, pour ce faire : 
 - la case de recherche en fonction de la hauteur doit être cochée ;
 - les données de hauteur ET de situation du bâtiment doivent être saisies.</v>
      </c>
      <c r="CN171" s="117">
        <f ca="1">REFERENCEMENT_FACADE[[#This Row],[VALIDITE]]</f>
        <v>1</v>
      </c>
      <c r="CO171" s="48">
        <f>IF(RECH_SUPPORT=TRUE,IF(MID(REFERENCEMENT_FACADE[[#This Row],[Colonne support visé]],1,3)="OUI",1,IF(OR(MID(REFERENCEMENT_FACADE[[#This Row],[Colonne support visé]],1,3)="non",MID(REFERENCEMENT_FACADE[[#This Row],[Colonne support visé]],1,2)="SO"),0,0)),1)</f>
        <v>1</v>
      </c>
      <c r="CP171" s="48">
        <f>IF(RECH_HAUTEUR=FALSE,1,IF(AND(MID(REFERENCEMENT_FACADE[[#This Row],[Colonne situation visé]],1,3)="oui",HAUT_VISEE&lt;=REFERENCEMENT_FACADE[[#This Row],[LIMITATION DE HAUTEUR DE FACADE]],HAUT_VISEE&lt;&gt;"",SITUA_VISEE&lt;&gt;""),1,IF(MID(REFERENCEMENT_FACADE[[#This Row],[Colonne situation visé]],1,3)="non",0,"ERREUR")))</f>
        <v>1</v>
      </c>
      <c r="CQ171" s="48">
        <f>IF(RECH_CATEGORIE=FALSE,1,IF(REFERENCEMENT_FACADE[[#This Row],[Colonne catégorie visée]]="ERREUR",0,IF(AND(RECH_CATEGORIE=TRUE,MATCH(VALUE(LEFT(REFERENCEMENT_FACADE[[#This Row],[Colonne zone visée]],1)),LISTE_ZONE_SISMIQUE,0)&gt;=MATCH(ZONE_SIS_VISEE,LISTE_ZONE_SISMIQUE,0),MATCH(REFERENCEMENT_FACADE[[#This Row],[Colonne catégorie visée]],LISTE_CATEGORIE_BATIMENT,0)&gt;=MATCH(CATEG_VISEE,LISTE_CATEGORIE_BATIMENT,0)),1,0)))</f>
        <v>1</v>
      </c>
      <c r="CR171" s="48">
        <f ca="1">IF(REFERENCEMENT_FACADE[[#This Row],[Eligibilité procédé]]&lt;&gt;0,COUNTIF(REFERENCEMENT_FACADE[Eligibilité procédé],"&lt;="&amp;REFERENCEMENT_FACADE[[#This Row],[Eligibilité procédé]])-COUNTIF(REFERENCEMENT_FACADE[Eligibilité procédé],"=0"),ROWS(REFERENCEMENT_FACADE[Ordre]))</f>
        <v>146</v>
      </c>
      <c r="CS171" s="48">
        <f ca="1">IF(COUNTIF((REFERENCEMENT_FACADE[[#This Row],[Validité]:[zone de simicité]]),"&lt;&gt;"&amp;"")=SUM(REFERENCEMENT_FACADE[[#This Row],[Validité]:[zone de simicité]]),ROW(REFERENCEMENT_FACADE[[#This Row],[zone de simicité]]),"")</f>
        <v>171</v>
      </c>
      <c r="CT171" s="48" t="str">
        <f>CONCATENATE(REFERENCEMENT_FACADE[[#This Row],[TYPE DE DOCUMENT DE REFERENCE]]," ",REFERENCEMENT_FACADE[[#This Row],[REF]]," du procédé ",REFERENCEMENT_FACADE[[#This Row],[NOM COMMERCIAL DU PROCEDE]]," : vise la pose sur : ",IF(MID(REFERENCEMENT_FACADE[[#This Row],[COB (NF DTU 31.2)]],1,3)="OUI","COB (NF DTU 31.2) ; ",""),IF(MID(REFERENCEMENT_FACADE[[#This Row],[CLT (Sous AT/DTA)]],1,3)="OUI","CLT (Sous AT/DTA)) ; ",""),IF(MID(REFERENCEMENT_FACADE[[#This Row],[FOB (NF DTU 31.4)]],1,3)="OUI","FOB (NF DTU 31.4) ; ",""),IF(MID(REFERENCEMENT_FACADE[[#This Row],[FOB (Sous AT/DTA/ATEx)]],1,3)="OUI","FOB (Sous AT/DTA/ATEx) ; ",""),"pour une hauteur max de ",REFERENCEMENT_FACADE[[#This Row],[LIMITATION DE HAUTEUR DE FACADE]],"m")</f>
        <v>Avis Technique 7/18-1727_V1 du procédé webertherm XM PSE COB  : vise la pose sur : COB (NF DTU 31.2) ; CLT (Sous AT/DTA)) ; pour une hauteur max de 9m</v>
      </c>
    </row>
    <row r="172" spans="1:98" s="5" customFormat="1" ht="216" x14ac:dyDescent="0.3">
      <c r="A172" s="195">
        <v>45303</v>
      </c>
      <c r="B172" s="196" t="s">
        <v>660</v>
      </c>
      <c r="C172" s="196"/>
      <c r="D172" s="196" t="s">
        <v>87</v>
      </c>
      <c r="E172" s="196"/>
      <c r="F172" s="196" t="s">
        <v>1507</v>
      </c>
      <c r="G172" s="197" t="s">
        <v>1508</v>
      </c>
      <c r="H172" s="198" t="s">
        <v>9</v>
      </c>
      <c r="I172" s="199" t="s">
        <v>27</v>
      </c>
      <c r="J172" s="200" t="s">
        <v>27</v>
      </c>
      <c r="K172" s="200" t="s">
        <v>10</v>
      </c>
      <c r="L172" s="68" t="str">
        <f>IF(REFERENCEMENT_FACADE[[#This Row],[Charpente bois (NF DTU 31.1)]]="OUI","SO",IF(OR(REFERENCEMENT_FACADE[[#This Row],[FOB (Sous AT/DTA/ATEx)]]="OUI",REFERENCEMENT_FACADE[[#This Row],[FOB (NF DTU 31.4)]]="OUI"),"OUI","SO"))</f>
        <v>SO</v>
      </c>
      <c r="M172" s="201" t="s">
        <v>27</v>
      </c>
      <c r="N172" s="202" t="s">
        <v>357</v>
      </c>
      <c r="O172" s="196" t="s">
        <v>357</v>
      </c>
      <c r="P172" s="196" t="s">
        <v>357</v>
      </c>
      <c r="Q172" s="196" t="s">
        <v>357</v>
      </c>
      <c r="R172" s="196" t="s">
        <v>357</v>
      </c>
      <c r="S172" s="196" t="s">
        <v>357</v>
      </c>
      <c r="T172" s="196" t="s">
        <v>357</v>
      </c>
      <c r="U172" s="196" t="s">
        <v>357</v>
      </c>
      <c r="V172" s="196" t="s">
        <v>357</v>
      </c>
      <c r="W172" s="197" t="s">
        <v>10</v>
      </c>
      <c r="X172" s="250" t="s">
        <v>357</v>
      </c>
      <c r="Y172" s="196" t="s">
        <v>357</v>
      </c>
      <c r="Z172" s="196" t="s">
        <v>357</v>
      </c>
      <c r="AA172" s="196" t="s">
        <v>357</v>
      </c>
      <c r="AB172" s="196" t="s">
        <v>357</v>
      </c>
      <c r="AC172" s="196" t="s">
        <v>357</v>
      </c>
      <c r="AD172" s="196" t="s">
        <v>357</v>
      </c>
      <c r="AE172" s="196" t="s">
        <v>357</v>
      </c>
      <c r="AF172" s="196" t="s">
        <v>357</v>
      </c>
      <c r="AG172" s="197" t="s">
        <v>10</v>
      </c>
      <c r="AH172" s="203" t="s">
        <v>1542</v>
      </c>
      <c r="AI172" s="204" t="s">
        <v>1516</v>
      </c>
      <c r="AJ172" s="205"/>
      <c r="AK172" s="205"/>
      <c r="AL172" s="205"/>
      <c r="AM172" s="205"/>
      <c r="AN172" s="205"/>
      <c r="AO172" s="205"/>
      <c r="AP172" s="205"/>
      <c r="AQ172" s="205"/>
      <c r="AR172" s="205"/>
      <c r="AS172" s="205"/>
      <c r="AT172" s="232"/>
      <c r="AU172" s="232"/>
      <c r="AV172" s="232"/>
      <c r="AW172" s="232"/>
      <c r="AX172" s="232"/>
      <c r="AY172" s="232"/>
      <c r="AZ172" s="232"/>
      <c r="BA172" s="232"/>
      <c r="BB172" s="232"/>
      <c r="BC172" s="205"/>
      <c r="BD172" s="206" t="s">
        <v>1408</v>
      </c>
      <c r="BE172" s="202">
        <v>4</v>
      </c>
      <c r="BF172" s="196" t="s">
        <v>328</v>
      </c>
      <c r="BG172" s="196" t="s">
        <v>328</v>
      </c>
      <c r="BH172" s="196" t="s">
        <v>328</v>
      </c>
      <c r="BI172" s="206" t="s">
        <v>1175</v>
      </c>
      <c r="BJ172" s="40" t="s">
        <v>1394</v>
      </c>
      <c r="BK172" s="207" t="s">
        <v>932</v>
      </c>
      <c r="BL172" s="178">
        <v>2</v>
      </c>
      <c r="BM172" s="196" t="s">
        <v>1508</v>
      </c>
      <c r="BN172" s="196" t="s">
        <v>12</v>
      </c>
      <c r="BO172" s="196" t="s">
        <v>1509</v>
      </c>
      <c r="BP172" s="224" t="s">
        <v>1004</v>
      </c>
      <c r="BQ172" s="208">
        <v>45281</v>
      </c>
      <c r="BR172" s="214">
        <v>45199</v>
      </c>
      <c r="BS172" s="209">
        <f ca="1">+(REFERENCEMENT_FACADE[[#This Row],[AVIS LIMITE AU / VALIDITE]]&gt;=TODAY())*1</f>
        <v>0</v>
      </c>
      <c r="BT172" s="196" t="s">
        <v>1239</v>
      </c>
      <c r="BU172" s="196" t="str">
        <f ca="1">IF(REFERENCEMENT_FACADE[[#This Row],[ -&gt; AT/DTA : Sur liste verte C2p (OUI/NON)
-&gt; ATex (Avis favorable / Avis défavorable)
-&gt; Autre : SO]]&lt;&gt;"",IF(AND(OR(REFERENCEMENT_FACADE[[#This Row],[ -&gt; AT/DTA : Sur liste verte C2p (OUI/NON)
-&gt; ATex (Avis favorable / Avis défavorable)
-&gt; Autre : SO]]="OUI",REFERENCEMENT_FACADE[[#This Row],[ -&gt; AT/DTA : Sur liste verte C2p (OUI/NON)
-&gt; ATex (Avis favorable / Avis défavorable)
-&gt; Autre : SO]]="FAVORABLE",REFERENCEMENT_FACADE[[#This Row],[ -&gt; AT/DTA : Sur liste verte C2p (OUI/NON)
-&gt; ATex (Avis favorable / Avis défavorable)
-&gt; Autre : SO]]="SO
(DTU)",REFERENCEMENT_FACADE[[#This Row],[ -&gt; AT/DTA : Sur liste verte C2p (OUI/NON)
-&gt; ATex (Avis favorable / Avis défavorable)
-&gt; Autre : SO]]="SO 
(RECO -RAGE)",REFERENCEMENT_FACADE[[#This Row],[ -&gt; AT/DTA : Sur liste verte C2p (OUI/NON)
-&gt; ATex (Avis favorable / Avis défavorable)
-&gt; Autre : SO]]="OUI AVEC UN SUIVI DU RETOUR D'EXPERIENCE",
REFERENCEMENT_FACADE[[#This Row],[ -&gt; AT/DTA : Sur liste verte C2p (OUI/NON)
-&gt; ATex (Avis favorable / Avis défavorable)
-&gt; Autre : SO]]="SO 
(RP)"),REFERENCEMENT_FACADE[[#This Row],[VALIDITE]]=1),"TC",IF(REFERENCEMENT_FACADE[[#This Row],[VALIDITE]]=0,"TNC"&amp;CHAR(10)&amp;"(L'évaluation technique n'est plus valide)",IF(REFERENCEMENT_FACADE[[#This Row],[TYPE DE DOCUMENT DE REFERENCE]]="Appréciation Technique de Transition","TNC"&amp;CHAR(10)&amp;"(Les Appréciations Techniques de Transition ne sont pas reconnues en technique courante)",IF(REFERENCEMENT_FACADE[[#This Row],[ -&gt; AT/DTA : Sur liste verte C2p (OUI/NON)
-&gt; ATex (Avis favorable / Avis défavorable)
-&gt; Autre : SO]]="NON (EVALUATION RECENTE)","TNC"&amp;CHAR(10)&amp;"(Non sur liste verte de la C2p à date de référencement / EVALUATION RECENTE)","TNC"&amp;CHAR(10)&amp;"(N'est pas sur liste verte de la C2p à date du référencement)")))))</f>
        <v>TNC
(L'évaluation technique n'est plus valide)</v>
      </c>
      <c r="BV172" s="197"/>
      <c r="BW172" s="202" t="s">
        <v>1515</v>
      </c>
      <c r="BX172" s="196" t="s">
        <v>279</v>
      </c>
      <c r="BY172" s="197"/>
      <c r="BZ172" s="210"/>
      <c r="CA172" s="211" t="s">
        <v>1511</v>
      </c>
      <c r="CB172" s="211"/>
      <c r="CC172" s="212" t="str">
        <f>IF(OR(REFERENCEMENT_FACADE[[#This Row],[TYPE DE DOCUMENT DE REFERENCE]]="Document d'Application Technique (DTA)",REFERENCEMENT_FACADE[[#This Row],[TYPE DE DOCUMENT DE REFERENCE]]="Avis Technique"),CONCATENATE("https://evaluation.cstb.fr/fr/avis-technique/detail/",SUBSTITUTE(REFERENCEMENT_FACADE[[#This Row],[REF]],"/","-"),"/"),IF(REFERENCEMENT_FACADE[[#This Row],[TYPE DE DOCUMENT DE REFERENCE]]=("Appréciation Technique d'Expérimentation (ATEx cas a)"),CONCATENATE("https://evaluation.cstb.fr/fr/appreciation-technique-expertise-atex/detail/",SUBSTITUTE(REFERENCEMENT_FACADE[[#This Row],[REF]],"_","-"),"/"),CONCATENATE("https://evaluation.cstb.fr/fr/appreciation-technique-transition-att/download/att-",SUBSTITUTE(SUBSTITUTE(REFERENCEMENT_FACADE[[#This Row],[REF]],"/","-"),"_","-"),"/")))</f>
        <v>https://evaluation.cstb.fr/fr/avis-technique/detail/2.1-23-1836_V1/</v>
      </c>
      <c r="CD172" s="212"/>
      <c r="CE172" s="212" t="str">
        <f>CONCATENATE(IF(REFERENCEMENT_FACADE[[#This Row],[Ancienne version]]=""," ",CONCATENATE(IF(OR(REFERENCEMENT_FACADE[[#This Row],[TYPE DE DOCUMENT DE REFERENCE]]="Avis Technique",REFERENCEMENT_FACADE[[#This Row],[TYPE DE DOCUMENT DE REFERENCE]]="ATEx"),"L'","Le "),REFERENCEMENT_FACADE[[#This Row],[TYPE DE DOCUMENT DE REFERENCE]]," n°",REFERENCEMENT_FACADE[[#This Row],[REF]]," annule et remplace ",IF(OR(REFERENCEMENT_FACADE[[#This Row],[TYPE DE DOCUMENT DE REFERENCE]]="Avis Technique",REFERENCEMENT_FACADE[[#This Row],[TYPE DE DOCUMENT DE REFERENCE]]="ATEx"),"l' ","le "),REFERENCEMENT_FACADE[[#This Row],[TYPE DE DOCUMENT DE REFERENCE]]," n° ",REFERENCEMENT_FACADE[[#This Row],[Ancienne version]])),
IF(AND(REFERENCEMENT_FACADE[[#This Row],[Ancienne version]]&lt;&gt;"",REFERENCEMENT_FACADE[[#This Row],[ -&gt; AT/DTA : Sur liste verte C2p (OUI/NON)
-&gt; ATex (Avis favorable / Avis défavorable)
-&gt; Autre : SO]]="OUI"),CHAR(10),""),
IF(REFERENCEMENT_FACADE[[#This Row],[ -&gt; AT/DTA : Sur liste verte C2p (OUI/NON)
-&gt; ATex (Avis favorable / Avis défavorable)
-&gt; Autre : SO]]="OUI","Sur liste verte de la C2p à la date du référencement",""))</f>
        <v xml:space="preserve"> </v>
      </c>
      <c r="CF172" s="212" t="str">
        <f>IF((SUPP_VISE=LISTES!$Q$2),REFERENCEMENT_FACADE[[#This Row],[Charpente bois (NF DTU 31.1)]],
IF((SUPP_VISE=LISTES!$Q$3),REFERENCEMENT_FACADE[[#This Row],[COB (NF DTU 31.2)]],
IF((SUPP_VISE=LISTES!$Q$4),REFERENCEMENT_FACADE[[#This Row],[FOB (NF DTU 31.4)]],
IF((SUPP_VISE=LISTES!$Q$5),REFERENCEMENT_FACADE[[#This Row],[FOB (Sous AT/DTA/ATEx)]],
IF((SUPP_VISE=LISTES!$Q$6),REFERENCEMENT_FACADE[[#This Row],[FOB (NF DTU 31.4 et/ou Sous AT/DTA/Atex)]],
IF((SUPP_VISE=LISTES!$Q$7),REFERENCEMENT_FACADE[[#This Row],[CLT (Sous AT/DTA)]],"ERREUR"))))))</f>
        <v>ERREUR</v>
      </c>
      <c r="CG172" s="212" t="str">
        <f>IF((HAUT_VISEE&lt;=6),IF(OR(MID(SITUA_VISEE,1,1)="a",MID(SITUA_VISEE,1,1)="b",MID(SITUA_VISEE,1,1)="c"),REFERENCEMENT_FACADE[[#This Row],[≤ 6 m (situation a à c)]],REFERENCEMENT_FACADE[[#This Row],[≤ 6 m (situation d)]]),
IF(AND(6&lt;HAUT_VISEE,HAUT_VISEE&lt;=9),IF(OR(MID(SITUA_VISEE,1,1)="a",MID(SITUA_VISEE,1,1)="b",MID(SITUA_VISEE,1,1)="c"),REFERENCEMENT_FACADE[[#This Row],[≤ 9 m (situation a à c)]],REFERENCEMENT_FACADE[[#This Row],[≤ 9 m (situation d)]]),
IF(AND(9&lt;HAUT_VISEE,HAUT_VISEE&lt;=10),IF(OR(MID(SITUA_VISEE,1,1)="a",MID(SITUA_VISEE,1,1)="b",MID(SITUA_VISEE,1,1)="c"),REFERENCEMENT_FACADE[[#This Row],[≤ 10 m (situation a à c)]],REFERENCEMENT_FACADE[[#This Row],[≤ 10 m (situation d)]]),
IF(AND(10&lt;HAUT_VISEE,HAUT_VISEE&lt;=18),IF(OR(MID(SITUA_VISEE,1,1)="a",MID(SITUA_VISEE,1,1)="b",MID(SITUA_VISEE,1,1)="c"),REFERENCEMENT_FACADE[[#This Row],[≤ 15 m (situation a à c)]],REFERENCEMENT_FACADE[[#This Row],[≤ 15 m (situation d)]]),
IF(AND(10&lt;HAUT_VISEE,HAUT_VISEE&lt;=18),IF(OR(MID(SITUA_VISEE,1,1)="a",MID(SITUA_VISEE,1,1)="b",MID(SITUA_VISEE,1,1)="c"),REFERENCEMENT_FACADE[[#This Row],[≤ 18 m (situation a à c)]],REFERENCEMENT_FACADE[[#This Row],[≤ 18 m (situation d)]]),
IF(AND(18&lt;HAUT_VISEE,HAUT_VISEE&lt;=28),IF(OR(MID(SITUA_VISEE,1,1)="a",MID(SITUA_VISEE,1,1)="b",MID(SITUA_VISEE,1,1)="c"),REFERENCEMENT_FACADE[[#This Row],[≤ 28 m (situation a à c)]],REFERENCEMENT_FACADE[[#This Row],[≤ 28 m (situation d)]]),
IF(AND(28&lt;HAUT_VISEE,HAUT_VISEE&lt;=34),IF(OR(MID(SITUA_VISEE,1,1)="a",MID(SITUA_VISEE,1,1)="b",MID(SITUA_VISEE,1,1)="c"),REFERENCEMENT_FACADE[[#This Row],[≤ 34 m (situation a à c)]],REFERENCEMENT_FACADE[[#This Row],[≤ 34 m (situation d)]]),
IF(AND(34&lt;HAUT_VISEE,HAUT_VISEE&lt;=36),IF(OR(MID(SITUA_VISEE,1,1)="a",MID(SITUA_VISEE,1,1)="b",MID(SITUA_VISEE,1,1)="c"),REFERENCEMENT_FACADE[[#This Row],[≤ 36 m (situation a à c)]],REFERENCEMENT_FACADE[[#This Row],[≤ 36 m (situation d)]]),
IF(AND(36&lt;HAUT_VISEE,HAUT_VISEE&lt;=40),IF(OR(MID(SITUA_VISEE,1,1)="a",MID(SITUA_VISEE,1,1)="b",MID(SITUA_VISEE,1,1)="c"),REFERENCEMENT_FACADE[[#This Row],[≤ 40 m (situation a à c)]],REFERENCEMENT_FACADE[[#This Row],[≤ 40 m (situation d)]]),
IF(AND(40&lt;HAUT_VISEE,HAUT_VISEE&lt;=50),IF(OR(MID(SITUA_VISEE,1,1)="a",MID(SITUA_VISEE,1,1)="b",MID(SITUA_VISEE,1,1)="c"),REFERENCEMENT_FACADE[[#This Row],[≤ 50 m (situation a à c)]],REFERENCEMENT_FACADE[[#This Row],[≤ 50 m (situation d)]]),"ERREUR"))))))))))</f>
        <v>OUI*</v>
      </c>
      <c r="CH172" s="212">
        <f>IF(MID(SITUA_VISEE,1,1)="d",
IF(MID(REFERENCEMENT_FACADE[[#This Row],[≤ 50 m (situation d)]],1,3)="OUI",50,IF(MID(REFERENCEMENT_FACADE[[#This Row],[≤ 40 m (situation d)]],1,3)="OUI",40,IF(MID(REFERENCEMENT_FACADE[[#This Row],[≤ 36 m (situation d)]],1,3)="OUI",36,IF(MID(REFERENCEMENT_FACADE[[#This Row],[≤ 34 m (situation d)]],1,3)="OUI",34,IF(MID(REFERENCEMENT_FACADE[[#This Row],[≤ 28 m (situation d)]],1,3)="OUI",28,IF(MID(REFERENCEMENT_FACADE[[#This Row],[≤ 18 m (situation d)]],1,3)="OUI",18,IF(MID(REFERENCEMENT_FACADE[[#This Row],[≤ 15 m (situation d)]],1,3)="OUI",15,IF(MID(REFERENCEMENT_FACADE[[#This Row],[≤ 10 m (situation d)]],1,3)="OUI",10,IF(MID(REFERENCEMENT_FACADE[[#This Row],[≤ 9 m (situation d)]],1,3)="OUI",9,IF(MID(REFERENCEMENT_FACADE[[#This Row],[≤ 6 m (situation d)]],1,3)="OUI",6,"")))))))))),
IF(MID(REFERENCEMENT_FACADE[[#This Row],[≤ 50 m (situation a à c)]],1,3)="OUI",50,IF(MID(REFERENCEMENT_FACADE[[#This Row],[≤ 40 m (situation a à c)]],1,3)="OUI",40,IF(MID(REFERENCEMENT_FACADE[[#This Row],[≤ 36 m (situation a à c)]],1,3)="OUI",36,IF(MID(REFERENCEMENT_FACADE[[#This Row],[≤ 34 m (situation a à c)]],1,3)="OUI",34,IF(MID(REFERENCEMENT_FACADE[[#This Row],[≤ 28 m (situation a à c)]],1,3)="OUI",28,IF(MID(REFERENCEMENT_FACADE[[#This Row],[≤ 18 m (situation a à c)]],1,3)="OUI",18,IF(MID(REFERENCEMENT_FACADE[[#This Row],[≤ 15 m (situation a à c)]],1,3)="OUI",15,IF(MID(REFERENCEMENT_FACADE[[#This Row],[≤ 10 m (situation a à c)]],1,3)="OUI",10,IF(MID(REFERENCEMENT_FACADE[[#This Row],[≤ 9 m (situation a à c)]],1,3)="OUI",9,IF(MID(REFERENCEMENT_FACADE[[#This Row],[≤ 6 m (situation a à c)]],1,3)="OUI",6,"")))))))))))</f>
        <v>40</v>
      </c>
      <c r="CI172" s="212" t="str">
        <f>IF(RECH_CATEGORIE=TRUE,IF((CATEG_VISEE=LISTES!$O$2),REFERENCEMENT_FACADE[[#This Row],[I]],
IF((CATEG_VISEE=LISTES!$O$3),REFERENCEMENT_FACADE[[#This Row],[II]],
IF((CATEG_VISEE=LISTES!$O$4),REFERENCEMENT_FACADE[[#This Row],[III]],
IF((CATEG_VISEE=LISTES!$O$5),REFERENCEMENT_FACADE[[#This Row],[IV]],"ERREUR")))),
REFERENCEMENT_FACADE[[#This Row],[I]]&amp;CHAR(10)&amp;REFERENCEMENT_FACADE[[#This Row],[II]]&amp;CHAR(10)&amp;REFERENCEMENT_FACADE[[#This Row],[III]]&amp;CHAR(10)&amp;REFERENCEMENT_FACADE[[#This Row],[IV]])</f>
        <v>4
4**
4**
4**</v>
      </c>
      <c r="CJ172" s="212" t="str">
        <f>IF(RECH_CATEGORIE=TRUE,IF(OR(REFERENCEMENT_FACADE[[#This Row],[I]]="NC",REFERENCEMENT_FACADE[[#This Row],[II]]="NC",REFERENCEMENT_FACADE[[#This Row],[III]]="NC",REFERENCEMENT_FACADE[[#This Row],[IV]]="NC"),"ERREUR",IF(MID(ZONE_SIS_VISEE,1,1)&lt;=MID(REFERENCEMENT_FACADE[[#This Row],[IV]],1,1),REFERENCEMENT_FACADE[[#Headers],[IV]],IF(MID(ZONE_SIS_VISEE,1,1)&lt;=MID(REFERENCEMENT_FACADE[[#This Row],[III]],1,1),REFERENCEMENT_FACADE[[#Headers],[III]],IF(MID(ZONE_SIS_VISEE,1,1)&lt;=MID(REFERENCEMENT_FACADE[[#This Row],[II]],1,1),REFERENCEMENT_FACADE[[#Headers],[II]],IF(MID(ZONE_SIS_VISEE,1,1)&lt;=MID(REFERENCEMENT_FACADE[[#This Row],[I]],1,1),REFERENCEMENT_FACADE[[#Headers],[I]],""))))),
REFERENCEMENT_FACADE[[#Headers],[I]]&amp;CHAR(10)&amp;REFERENCEMENT_FACADE[[#Headers],[II]]&amp;CHAR(10)&amp;REFERENCEMENT_FACADE[[#Headers],[III]]&amp;CHAR(10)&amp;REFERENCEMENT_FACADE[[#Headers],[IV]])</f>
        <v>I
II
III
IV</v>
      </c>
      <c r="CK172" s="212" t="str">
        <f>CONCATENATE(IF(MID(REFERENCEMENT_FACADE[[#This Row],[Charpente bois (NF DTU 31.1)]],1,3)="oui",LISTES!$Q$2,""),IF(AND(MID(REFERENCEMENT_FACADE[[#This Row],[COB (NF DTU 31.2)]],1,3)="oui",MID(REFERENCEMENT_FACADE[[#This Row],[Charpente bois (NF DTU 31.1)]],1,3)="oui")," / ",""),IF(MID(REFERENCEMENT_FACADE[[#This Row],[COB (NF DTU 31.2)]],1,3)="oui",LISTES!$Q$3,""),IF(OR(AND(MID(REFERENCEMENT_FACADE[[#This Row],[COB (NF DTU 31.2)]],1,3)="oui",MID(REFERENCEMENT_FACADE[[#This Row],[FOB (NF DTU 31.4)]],1,3)="oui"),AND(MID(REFERENCEMENT_FACADE[[#This Row],[COB (NF DTU 31.2)]],1,3)="oui",MID(REFERENCEMENT_FACADE[[#This Row],[CLT (Sous AT/DTA)]],1,3)="oui"))," / ",""),IF(MID(REFERENCEMENT_FACADE[[#This Row],[FOB (NF DTU 31.4)]],1,3)="oui",LISTES!$Q$4,""),IF(AND(MID(REFERENCEMENT_FACADE[[#This Row],[CLT (Sous AT/DTA)]],1,3)="oui",MID(REFERENCEMENT_FACADE[[#This Row],[FOB (NF DTU 31.4)]],1,3)="oui")," / ",""),IF(MID(REFERENCEMENT_FACADE[[#This Row],[CLT (Sous AT/DTA)]],1,3)="oui",LISTES!$Q$7,IF(MID(REFERENCEMENT_FACADE[[#This Row],[FOB (Sous AT/DTA/ATEx)]],1,3)="oui",LISTES!$Q$5,"")))</f>
        <v>Charpente bois (NF DTU 31.1)</v>
      </c>
      <c r="CL172" s="212" t="str">
        <f>IF(AND(RECH_HAUTEUR=TRUE,HAUT_VISEE&lt;&gt;"",SITUA_VISEE&lt;&gt;""),IF(MID(SITUA_VISEE,1,1)="d",
IF(MID(REFERENCEMENT_FACADE[[#This Row],[≤ 50 m (situation d)]],1,3)="OUI","≤ 50 m",IF(MID(REFERENCEMENT_FACADE[[#This Row],[≤ 40 m (situation d)]],1,3)="OUI","≤ 40 m",IF(MID(REFERENCEMENT_FACADE[[#This Row],[≤ 36 m (situation d)]],1,3)="OUI","≤ 36 m",IF(MID(REFERENCEMENT_FACADE[[#This Row],[≤ 34 m (situation d)]],1,3)="OUI","≤ 34 m",IF(MID(REFERENCEMENT_FACADE[[#This Row],[≤ 28 m (situation d)]],1,3)="OUI","≤ 28 m",IF(MID(REFERENCEMENT_FACADE[[#This Row],[≤ 18 m (situation d)]],1,3)="OUI","≤ 18 m",IF(MID(REFERENCEMENT_FACADE[[#This Row],[≤ 15 m (situation d)]],1,3)="OUI","≤ 15 m",IF(MID(REFERENCEMENT_FACADE[[#This Row],[≤ 10 m (situation d)]],1,3)="OUI","≤ 10 m",IF(MID(REFERENCEMENT_FACADE[[#This Row],[≤ 9 m (situation d)]],1,3)="OUI","≤ 9 m",IF(MID(REFERENCEMENT_FACADE[[#This Row],[≤ 6 m (situation d)]],1,3)="OUI","≤ 6 m","")))))))))),
IF(MID(REFERENCEMENT_FACADE[[#This Row],[≤ 50 m (situation a à c)]],1,3)="OUI","≤ 50 m",IF(MID(REFERENCEMENT_FACADE[[#This Row],[≤ 40 m (situation a à c)]],1,3)="OUI","≤ 40 m",IF(MID(REFERENCEMENT_FACADE[[#This Row],[≤ 36 m (situation a à c)]],1,3)="OUI","≤ 36 m",IF(MID(REFERENCEMENT_FACADE[[#This Row],[≤ 34 m (situation a à c)]],1,3)="OUI","≤ 34 m",IF(MID(REFERENCEMENT_FACADE[[#This Row],[≤ 28 m (situation a à c)]],1,3)="OUI","≤ 28 m",IF(MID(REFERENCEMENT_FACADE[[#This Row],[≤ 18 m (situation a à c)]],1,3)="OUI","≤ 18 m",IF(MID(REFERENCEMENT_FACADE[[#This Row],[≤ 15 m (situation a à c)]],1,3)="OUI","≤ 15 m",IF(MID(REFERENCEMENT_FACADE[[#This Row],[≤ 10 m (situation a à c)]],1,3)="OUI","≤ 10 m",IF(MID(REFERENCEMENT_FACADE[[#This Row],[≤ 9 m (situation a à c)]],1,3)="OUI","≤ 9 m",IF(MID(REFERENCEMENT_FACADE[[#This Row],[≤ 6 m (situation a à c)]],1,3)="OUI","≤ 6 m",""))))))))))),
CONCATENATE(IF(MID(REFERENCEMENT_FACADE[[#This Row],[≤ 50 m (situation a à c)]],1,3)="OUI","(Situation a à c) h≤ 50 m"&amp;CHAR(10),IF(MID(REFERENCEMENT_FACADE[[#This Row],[≤ 40 m (situation a à c)]],1,3)="OUI","(Situation a à c) h≤ 40 m"&amp;CHAR(10),IF(MID(REFERENCEMENT_FACADE[[#This Row],[≤ 36 m (situation a à c)]],1,3)="OUI","(Situation a à c) h≤ 36 m"&amp;CHAR(10),IF(MID(REFERENCEMENT_FACADE[[#This Row],[≤ 34 m (situation a à c)]],1,3)="OUI","(Situation a à c) h≤ 34 m"&amp;CHAR(10),IF(MID(REFERENCEMENT_FACADE[[#This Row],[≤ 28 m (situation a à c)]],1,3)="OUI","(Situation a à c) h≤ 28 m"&amp;CHAR(10),IF(MID(REFERENCEMENT_FACADE[[#This Row],[≤ 18 m (situation a à c)]],1,3)="OUI","(Situation a à c) h≤ 18 m"&amp;CHAR(10),IF(MID(REFERENCEMENT_FACADE[[#This Row],[≤ 15 m (situation a à c)]],1,3)="OUI","(Situation a à c) h≤ 15 m"&amp;CHAR(10),IF(MID(REFERENCEMENT_FACADE[[#This Row],[≤ 10 m (situation a à c)]],1,3)="OUI","(Situation a à c) h≤ 10 m"&amp;CHAR(10),IF(MID(REFERENCEMENT_FACADE[[#This Row],[≤ 9 m (situation a à c)]],1,3)="OUI","(Situation a à c) h≤ 9 m"&amp;CHAR(10),IF(MID(REFERENCEMENT_FACADE[[#This Row],[≤ 6 m (situation a à c)]],1,3)="OUI","(Situation a à c) h≤ 6 m"&amp;CHAR(10),"")))))))))),IF(MID(REFERENCEMENT_FACADE[[#This Row],[≤ 50 m (situation d)]],1,3)="OUI","(Situation d) h≤ 50 m",IF(MID(REFERENCEMENT_FACADE[[#This Row],[≤ 40 m (situation d)]],1,3)="OUI","(Situation d) h≤ 40 m",IF(MID(REFERENCEMENT_FACADE[[#This Row],[≤ 36 m (situation d)]],1,3)="OUI","(Situation d) h≤ 36 m",IF(MID(REFERENCEMENT_FACADE[[#This Row],[≤ 34 m (situation d)]],1,3)="OUI","(Situation d) h≤ 34 m",IF(MID(REFERENCEMENT_FACADE[[#This Row],[≤ 28 m (situation d)]],1,3)="OUI","(Situation d) h≤ 28 m",IF(MID(REFERENCEMENT_FACADE[[#This Row],[≤ 18 m (situation d)]],1,3)="OUI","(Situation d) h≤ 18 m",IF(MID(REFERENCEMENT_FACADE[[#This Row],[≤ 15 m (situation d)]],1,3)="OUI","(Situation d) h≤ 15 m",IF(MID(REFERENCEMENT_FACADE[[#This Row],[≤ 10 m (situation d)]],1,3)="OUI","(Situation d) h≤ 10 m",IF(MID(REFERENCEMENT_FACADE[[#This Row],[≤ 9 m (situation d)]],1,3)="OUI","(Situation d) h≤ 9 m",IF(MID(REFERENCEMENT_FACADE[[#This Row],[≤ 6 m (situation d)]],1,3)="OUI","(Situation d) h≤ 6 m",""))))))))))))</f>
        <v>(Situation a à c) h≤ 40 m
(Situation d) h≤ 40 m</v>
      </c>
      <c r="CM172" s="212" t="str">
        <f>IF(OR(RECH_HAUTEUR=FALSE,HAUT_VISEE="",SITUA_VISEE=""),REFERENCEMENT_FACADE[[#This Row],[Cas où rien n''est sélectionné en hauteur]],
IF((HAUT_VISEE&lt;=6),IF(OR(MID(SITUA_VISEE,1,1)="a",MID(SITUA_VISEE,1,1)="b",MID(SITUA_VISEE,1,1)="c"),REFERENCEMENT_FACADE[[#This Row],[≤ 6 m (a à c)]],REFERENCEMENT_FACADE[[#This Row],[≤ 6 m (d)]]),
IF(AND(6&lt;HAUT_VISEE,HAUT_VISEE&lt;=9),IF(OR(MID(SITUA_VISEE,1,1)="a",MID(SITUA_VISEE,1,1)="b",MID(SITUA_VISEE,1,1)="c"),REFERENCEMENT_FACADE[[#This Row],[≤ 9 m (a à c)]],REFERENCEMENT_FACADE[[#This Row],[≤ 9 m (d)]]),
IF(AND(9&lt;HAUT_VISEE,HAUT_VISEE&lt;=10),IF(OR(MID(SITUA_VISEE,1,1)="a",MID(SITUA_VISEE,1,1)="b",MID(SITUA_VISEE,1,1)="c"),REFERENCEMENT_FACADE[[#This Row],[≤ 10 m (a à c)]],REFERENCEMENT_FACADE[[#This Row],[≤ 10 m (d)]]),
IF(AND(10&lt;HAUT_VISEE,HAUT_VISEE&lt;=18),IF(OR(MID(SITUA_VISEE,1,1)="a",MID(SITUA_VISEE,1,1)="b",MID(SITUA_VISEE,1,1)="c"),REFERENCEMENT_FACADE[[#This Row],[≤ 18 m (a à c)]],REFERENCEMENT_FACADE[[#This Row],[≤ 18 m (d)]]),
IF(AND(18&lt;HAUT_VISEE,HAUT_VISEE&lt;=28),IF(OR(MID(SITUA_VISEE,1,1)="a",MID(SITUA_VISEE,1,1)="b",MID(SITUA_VISEE,1,1)="c"),REFERENCEMENT_FACADE[[#This Row],[≤ 28 m (a à c)]],REFERENCEMENT_FACADE[[#This Row],[≤ 28 m (d)]]),
IF(AND(28&lt;HAUT_VISEE,HAUT_VISEE&lt;=34),IF(OR(MID(SITUA_VISEE,1,1)="a",MID(SITUA_VISEE,1,1)="b",MID(SITUA_VISEE,1,1)="c"),REFERENCEMENT_FACADE[[#This Row],[≤ 34 m (a à c)]],REFERENCEMENT_FACADE[[#This Row],[≤ 34 m (d)]]),
IF(AND(34&lt;HAUT_VISEE,HAUT_VISEE&lt;=36),IF(OR(MID(SITUA_VISEE,1,1)="a",MID(SITUA_VISEE,1,1)="b",MID(SITUA_VISEE,1,1)="c"),REFERENCEMENT_FACADE[[#This Row],[≤ 36 m (a à c)]],REFERENCEMENT_FACADE[[#This Row],[≤ 36 m (d)]]),
IF(AND(36&lt;HAUT_VISEE,HAUT_VISEE&lt;=40),IF(OR(MID(SITUA_VISEE,1,1)="a",MID(SITUA_VISEE,1,1)="b",MID(SITUA_VISEE,1,1)="c"),REFERENCEMENT_FACADE[[#This Row],[≤ 40 m (a à c)]],REFERENCEMENT_FACADE[[#This Row],[≤ 40 m (d)]]),
IF(AND(40&lt;HAUT_VISEE,HAUT_VISEE&lt;=50),IF(OR(MID(SITUA_VISEE,1,1)="a",MID(SITUA_VISEE,1,1)="b",MID(SITUA_VISEE,1,1)="c"),REFERENCEMENT_FACADE[[#This Row],[≤ 50 m (a à c)]],REFERENCEMENT_FACADE[[#This Row],[≤ 50 m (d)]])))))))))))</f>
        <v>Nb : Le critère de recherche par hauteur n'étant pas coché ou les données (hauteur ou situation) n'étant pas saisies, l'utilisateur est alerté qu'il peut exister des limites de hauteurs et des dispositions particulières données dans le référentiel technique du procédé qui ne sont pas affichées. 
Le logiciel peut les faire apparaitre, pour ce faire : 
 - la case de recherche en fonction de la hauteur doit être cochée ;
 - les données de hauteur ET de situation du bâtiment doivent être saisies.</v>
      </c>
      <c r="CN172" s="213">
        <f ca="1">REFERENCEMENT_FACADE[[#This Row],[VALIDITE]]</f>
        <v>0</v>
      </c>
      <c r="CO172" s="212">
        <f>IF(RECH_SUPPORT=TRUE,IF(MID(REFERENCEMENT_FACADE[[#This Row],[Colonne support visé]],1,3)="OUI",1,IF(OR(MID(REFERENCEMENT_FACADE[[#This Row],[Colonne support visé]],1,3)="non",MID(REFERENCEMENT_FACADE[[#This Row],[Colonne support visé]],1,2)="SO"),0,0)),1)</f>
        <v>1</v>
      </c>
      <c r="CP172" s="212">
        <f>IF(RECH_HAUTEUR=FALSE,1,IF(AND(MID(REFERENCEMENT_FACADE[[#This Row],[Colonne situation visé]],1,3)="oui",HAUT_VISEE&lt;=REFERENCEMENT_FACADE[[#This Row],[LIMITATION DE HAUTEUR DE FACADE]],HAUT_VISEE&lt;&gt;"",SITUA_VISEE&lt;&gt;""),1,IF(MID(REFERENCEMENT_FACADE[[#This Row],[Colonne situation visé]],1,3)="non",0,"ERREUR")))</f>
        <v>1</v>
      </c>
      <c r="CQ172" s="212">
        <f>IF(RECH_CATEGORIE=FALSE,1,IF(REFERENCEMENT_FACADE[[#This Row],[Colonne catégorie visée]]="ERREUR",0,IF(AND(RECH_CATEGORIE=TRUE,MATCH(VALUE(LEFT(REFERENCEMENT_FACADE[[#This Row],[Colonne zone visée]],1)),LISTE_ZONE_SISMIQUE,0)&gt;=MATCH(ZONE_SIS_VISEE,LISTE_ZONE_SISMIQUE,0),MATCH(REFERENCEMENT_FACADE[[#This Row],[Colonne catégorie visée]],LISTE_CATEGORIE_BATIMENT,0)&gt;=MATCH(CATEG_VISEE,LISTE_CATEGORIE_BATIMENT,0)),1,0)))</f>
        <v>1</v>
      </c>
      <c r="CR172" s="212">
        <f ca="1">IF(REFERENCEMENT_FACADE[[#This Row],[Eligibilité procédé]]&lt;&gt;0,COUNTIF(REFERENCEMENT_FACADE[Eligibilité procédé],"&lt;="&amp;REFERENCEMENT_FACADE[[#This Row],[Eligibilité procédé]])-COUNTIF(REFERENCEMENT_FACADE[Eligibilité procédé],"=0"),ROWS(REFERENCEMENT_FACADE[Ordre]))</f>
        <v>0</v>
      </c>
      <c r="CS172" s="212" t="str">
        <f ca="1">IF(COUNTIF((REFERENCEMENT_FACADE[[#This Row],[Validité]:[zone de simicité]]),"&lt;&gt;"&amp;"")=SUM(REFERENCEMENT_FACADE[[#This Row],[Validité]:[zone de simicité]]),ROW(REFERENCEMENT_FACADE[[#This Row],[zone de simicité]]),"")</f>
        <v/>
      </c>
      <c r="CT172" s="48" t="str">
        <f>CONCATENATE(REFERENCEMENT_FACADE[[#This Row],[TYPE DE DOCUMENT DE REFERENCE]]," ",REFERENCEMENT_FACADE[[#This Row],[REF]]," du procédé ",REFERENCEMENT_FACADE[[#This Row],[NOM COMMERCIAL DU PROCEDE]]," : vise la pose sur : ",IF(MID(REFERENCEMENT_FACADE[[#This Row],[COB (NF DTU 31.2)]],1,3)="OUI","COB (NF DTU 31.2) ; ",""),IF(MID(REFERENCEMENT_FACADE[[#This Row],[CLT (Sous AT/DTA)]],1,3)="OUI","CLT (Sous AT/DTA)) ; ",""),IF(MID(REFERENCEMENT_FACADE[[#This Row],[FOB (NF DTU 31.4)]],1,3)="OUI","FOB (NF DTU 31.4) ; ",""),IF(MID(REFERENCEMENT_FACADE[[#This Row],[FOB (Sous AT/DTA/ATEx)]],1,3)="OUI","FOB (Sous AT/DTA/ATEx) ; ",""),"pour une hauteur max de ",REFERENCEMENT_FACADE[[#This Row],[LIMITATION DE HAUTEUR DE FACADE]],"m")</f>
        <v>Avis Technique 2.1/23-1836_V1 du procédé LOGISKIN : vise la pose sur : pour une hauteur max de 40m</v>
      </c>
    </row>
    <row r="173" spans="1:98" s="5" customFormat="1" ht="244.8" x14ac:dyDescent="0.3">
      <c r="A173" s="121">
        <v>45198</v>
      </c>
      <c r="B173" s="43" t="s">
        <v>118</v>
      </c>
      <c r="C173" s="125"/>
      <c r="D173" s="43" t="s">
        <v>87</v>
      </c>
      <c r="E173" s="43" t="s">
        <v>87</v>
      </c>
      <c r="F173" s="43" t="s">
        <v>1241</v>
      </c>
      <c r="G173" s="44" t="s">
        <v>1486</v>
      </c>
      <c r="H173" s="52" t="s">
        <v>9</v>
      </c>
      <c r="I173" s="82" t="s">
        <v>27</v>
      </c>
      <c r="J173" s="38" t="s">
        <v>27</v>
      </c>
      <c r="K173" s="39" t="s">
        <v>27</v>
      </c>
      <c r="L173" s="68" t="str">
        <f>IF(REFERENCEMENT_FACADE[[#This Row],[Charpente bois (NF DTU 31.1)]]="OUI","SO",IF(OR(REFERENCEMENT_FACADE[[#This Row],[FOB (Sous AT/DTA/ATEx)]]="OUI",REFERENCEMENT_FACADE[[#This Row],[FOB (NF DTU 31.4)]]="OUI"),"OUI","SO"))</f>
        <v>SO</v>
      </c>
      <c r="M173" s="65" t="s">
        <v>27</v>
      </c>
      <c r="N173" s="42" t="s">
        <v>357</v>
      </c>
      <c r="O173" s="43" t="s">
        <v>357</v>
      </c>
      <c r="P173" s="43" t="s">
        <v>357</v>
      </c>
      <c r="Q173" s="43" t="s">
        <v>357</v>
      </c>
      <c r="R173" s="43" t="s">
        <v>357</v>
      </c>
      <c r="S173" s="43" t="s">
        <v>357</v>
      </c>
      <c r="T173" s="43" t="s">
        <v>357</v>
      </c>
      <c r="U173" s="43" t="s">
        <v>357</v>
      </c>
      <c r="V173" s="43" t="s">
        <v>357</v>
      </c>
      <c r="W173" s="44" t="s">
        <v>357</v>
      </c>
      <c r="X173" s="45" t="s">
        <v>357</v>
      </c>
      <c r="Y173" s="43" t="s">
        <v>357</v>
      </c>
      <c r="Z173" s="43" t="s">
        <v>357</v>
      </c>
      <c r="AA173" s="43" t="s">
        <v>357</v>
      </c>
      <c r="AB173" s="43" t="s">
        <v>357</v>
      </c>
      <c r="AC173" s="43" t="s">
        <v>357</v>
      </c>
      <c r="AD173" s="43" t="s">
        <v>357</v>
      </c>
      <c r="AE173" s="43" t="s">
        <v>357</v>
      </c>
      <c r="AF173" s="43" t="s">
        <v>357</v>
      </c>
      <c r="AG173" s="44" t="s">
        <v>357</v>
      </c>
      <c r="AH173" s="168" t="s">
        <v>271</v>
      </c>
      <c r="AI173" s="169"/>
      <c r="AJ173" s="120" t="s">
        <v>1729</v>
      </c>
      <c r="AK173" s="120" t="s">
        <v>1729</v>
      </c>
      <c r="AL173" s="120" t="s">
        <v>1729</v>
      </c>
      <c r="AM173" s="120" t="s">
        <v>1729</v>
      </c>
      <c r="AN173" s="120" t="s">
        <v>1729</v>
      </c>
      <c r="AO173" s="120" t="s">
        <v>1729</v>
      </c>
      <c r="AP173" s="120" t="s">
        <v>1729</v>
      </c>
      <c r="AQ173" s="120" t="s">
        <v>1729</v>
      </c>
      <c r="AR173" s="120" t="s">
        <v>1729</v>
      </c>
      <c r="AS173" s="120" t="s">
        <v>1729</v>
      </c>
      <c r="AT173" s="120" t="s">
        <v>1729</v>
      </c>
      <c r="AU173" s="120" t="s">
        <v>1729</v>
      </c>
      <c r="AV173" s="120" t="s">
        <v>1729</v>
      </c>
      <c r="AW173" s="120" t="s">
        <v>1729</v>
      </c>
      <c r="AX173" s="120" t="s">
        <v>1729</v>
      </c>
      <c r="AY173" s="120" t="s">
        <v>1729</v>
      </c>
      <c r="AZ173" s="120" t="s">
        <v>1729</v>
      </c>
      <c r="BA173" s="120" t="s">
        <v>1729</v>
      </c>
      <c r="BB173" s="120" t="s">
        <v>1729</v>
      </c>
      <c r="BC173" s="120" t="s">
        <v>1729</v>
      </c>
      <c r="BD173" s="84" t="s">
        <v>1408</v>
      </c>
      <c r="BE173" s="42">
        <v>4</v>
      </c>
      <c r="BF173" s="43" t="s">
        <v>328</v>
      </c>
      <c r="BG173" s="43">
        <v>1</v>
      </c>
      <c r="BH173" s="43">
        <v>1</v>
      </c>
      <c r="BI173" s="84" t="s">
        <v>1242</v>
      </c>
      <c r="BJ173" s="40" t="s">
        <v>1394</v>
      </c>
      <c r="BK173" s="158" t="s">
        <v>932</v>
      </c>
      <c r="BL173" s="42">
        <v>0</v>
      </c>
      <c r="BM173" s="43" t="s">
        <v>1240</v>
      </c>
      <c r="BN173" s="43" t="s">
        <v>1006</v>
      </c>
      <c r="BO173" s="43" t="s">
        <v>1244</v>
      </c>
      <c r="BP173" s="87"/>
      <c r="BQ173" s="87">
        <v>45132</v>
      </c>
      <c r="BR173" s="87">
        <v>46752</v>
      </c>
      <c r="BS173" s="123">
        <f ca="1">+(REFERENCEMENT_FACADE[[#This Row],[AVIS LIMITE AU / VALIDITE]]&gt;=TODAY())*1</f>
        <v>1</v>
      </c>
      <c r="BT173" s="43" t="s">
        <v>9</v>
      </c>
      <c r="BU173" s="43" t="str">
        <f ca="1">IF(REFERENCEMENT_FACADE[[#This Row],[ -&gt; AT/DTA : Sur liste verte C2p (OUI/NON)
-&gt; ATex (Avis favorable / Avis défavorable)
-&gt; Autre : SO]]&lt;&gt;"",IF(AND(OR(REFERENCEMENT_FACADE[[#This Row],[ -&gt; AT/DTA : Sur liste verte C2p (OUI/NON)
-&gt; ATex (Avis favorable / Avis défavorable)
-&gt; Autre : SO]]="OUI",REFERENCEMENT_FACADE[[#This Row],[ -&gt; AT/DTA : Sur liste verte C2p (OUI/NON)
-&gt; ATex (Avis favorable / Avis défavorable)
-&gt; Autre : SO]]="FAVORABLE",REFERENCEMENT_FACADE[[#This Row],[ -&gt; AT/DTA : Sur liste verte C2p (OUI/NON)
-&gt; ATex (Avis favorable / Avis défavorable)
-&gt; Autre : SO]]="SO
(DTU)",REFERENCEMENT_FACADE[[#This Row],[ -&gt; AT/DTA : Sur liste verte C2p (OUI/NON)
-&gt; ATex (Avis favorable / Avis défavorable)
-&gt; Autre : SO]]="SO 
(RECO -RAGE)",REFERENCEMENT_FACADE[[#This Row],[ -&gt; AT/DTA : Sur liste verte C2p (OUI/NON)
-&gt; ATex (Avis favorable / Avis défavorable)
-&gt; Autre : SO]]="OUI AVEC UN SUIVI DU RETOUR D'EXPERIENCE",
REFERENCEMENT_FACADE[[#This Row],[ -&gt; AT/DTA : Sur liste verte C2p (OUI/NON)
-&gt; ATex (Avis favorable / Avis défavorable)
-&gt; Autre : SO]]="SO 
(RP)"),REFERENCEMENT_FACADE[[#This Row],[VALIDITE]]=1),"TC",IF(REFERENCEMENT_FACADE[[#This Row],[VALIDITE]]=0,"TNC"&amp;CHAR(10)&amp;"(L'évaluation technique n'est plus valide)",IF(REFERENCEMENT_FACADE[[#This Row],[TYPE DE DOCUMENT DE REFERENCE]]="Appréciation Technique de Transition","TNC"&amp;CHAR(10)&amp;"(Les Appréciations Techniques de Transition ne sont pas reconnues en technique courante)",IF(REFERENCEMENT_FACADE[[#This Row],[ -&gt; AT/DTA : Sur liste verte C2p (OUI/NON)
-&gt; ATex (Avis favorable / Avis défavorable)
-&gt; Autre : SO]]="NON (EVALUATION RECENTE)","TNC"&amp;CHAR(10)&amp;"(Non sur liste verte de la C2p à date de référencement / EVALUATION RECENTE)","TNC"&amp;CHAR(10)&amp;"(N'est pas sur liste verte de la C2p à date du référencement)")))))</f>
        <v>TC</v>
      </c>
      <c r="BV173" s="44" t="s">
        <v>819</v>
      </c>
      <c r="BW173" s="42"/>
      <c r="BX173" s="43"/>
      <c r="BY173" s="44"/>
      <c r="BZ173" s="57"/>
      <c r="CA173" s="134" t="s">
        <v>1246</v>
      </c>
      <c r="CB173" s="134"/>
      <c r="CC173" s="48" t="str">
        <f>IF(OR(REFERENCEMENT_FACADE[[#This Row],[TYPE DE DOCUMENT DE REFERENCE]]="Document Technique d'Application (DTA)",REFERENCEMENT_FACADE[[#This Row],[TYPE DE DOCUMENT DE REFERENCE]]="Avis Technique"),CONCATENATE("https://evaluation.cstb.fr/fr/avis-technique/detail/",SUBSTITUTE(REFERENCEMENT_FACADE[[#This Row],[REF]],"/","-"),"/"),IF(REFERENCEMENT_FACADE[[#This Row],[TYPE DE DOCUMENT DE REFERENCE]]=("Appréciation Technique d'Expérimentation (ATEx cas a)"),CONCATENATE("https://evaluation.cstb.fr/fr/appreciation-technique-expertise-atex/detail/",SUBSTITUTE(REFERENCEMENT_FACADE[[#This Row],[REF]],"_","-"),"/"),CONCATENATE("https://evaluation.cstb.fr/fr/appreciation-technique-transition-att/download/att-",SUBSTITUTE(SUBSTITUTE(REFERENCEMENT_FACADE[[#This Row],[REF]],"/","-"),"_","-"),"/")))</f>
        <v>https://evaluation.cstb.fr/fr/avis-technique/detail/2.1-13-1573_V2/</v>
      </c>
      <c r="CD173" s="48"/>
      <c r="CE173" s="48" t="str">
        <f>CONCATENATE(IF(REFERENCEMENT_FACADE[[#This Row],[Ancienne version]]=""," ",CONCATENATE(IF(OR(REFERENCEMENT_FACADE[[#This Row],[TYPE DE DOCUMENT DE REFERENCE]]="Avis Technique",REFERENCEMENT_FACADE[[#This Row],[TYPE DE DOCUMENT DE REFERENCE]]="ATEx"),"L'","Le "),REFERENCEMENT_FACADE[[#This Row],[TYPE DE DOCUMENT DE REFERENCE]]," n°",REFERENCEMENT_FACADE[[#This Row],[REF]]," annule et remplace ",IF(OR(REFERENCEMENT_FACADE[[#This Row],[TYPE DE DOCUMENT DE REFERENCE]]="Avis Technique",REFERENCEMENT_FACADE[[#This Row],[TYPE DE DOCUMENT DE REFERENCE]]="ATEx"),"l' ","le "),REFERENCEMENT_FACADE[[#This Row],[TYPE DE DOCUMENT DE REFERENCE]]," n° ",REFERENCEMENT_FACADE[[#This Row],[Ancienne version]])),
IF(AND(REFERENCEMENT_FACADE[[#This Row],[Ancienne version]]&lt;&gt;"",REFERENCEMENT_FACADE[[#This Row],[ -&gt; AT/DTA : Sur liste verte C2p (OUI/NON)
-&gt; ATex (Avis favorable / Avis défavorable)
-&gt; Autre : SO]]="OUI"),CHAR(10),""),
IF(REFERENCEMENT_FACADE[[#This Row],[ -&gt; AT/DTA : Sur liste verte C2p (OUI/NON)
-&gt; ATex (Avis favorable / Avis défavorable)
-&gt; Autre : SO]]="OUI","Sur liste verte de la C2p à la date du référencement",""))</f>
        <v xml:space="preserve"> Sur liste verte de la C2p à la date du référencement</v>
      </c>
      <c r="CF173" s="48" t="str">
        <f>IF((SUPP_VISE=LISTES!$Q$2),REFERENCEMENT_FACADE[[#This Row],[Charpente bois (NF DTU 31.1)]],
IF((SUPP_VISE=LISTES!$Q$3),REFERENCEMENT_FACADE[[#This Row],[COB (NF DTU 31.2)]],
IF((SUPP_VISE=LISTES!$Q$4),REFERENCEMENT_FACADE[[#This Row],[FOB (NF DTU 31.4)]],
IF((SUPP_VISE=LISTES!$Q$5),REFERENCEMENT_FACADE[[#This Row],[FOB (Sous AT/DTA/ATEx)]],
IF((SUPP_VISE=LISTES!$Q$6),REFERENCEMENT_FACADE[[#This Row],[FOB (NF DTU 31.4 et/ou Sous AT/DTA/Atex)]],
IF((SUPP_VISE=LISTES!$Q$7),REFERENCEMENT_FACADE[[#This Row],[CLT (Sous AT/DTA)]],"ERREUR"))))))</f>
        <v>ERREUR</v>
      </c>
      <c r="CG173" s="48" t="str">
        <f>IF((HAUT_VISEE&lt;=6),IF(OR(MID(SITUA_VISEE,1,1)="a",MID(SITUA_VISEE,1,1)="b",MID(SITUA_VISEE,1,1)="c"),REFERENCEMENT_FACADE[[#This Row],[≤ 6 m (situation a à c)]],REFERENCEMENT_FACADE[[#This Row],[≤ 6 m (situation d)]]),
IF(AND(6&lt;HAUT_VISEE,HAUT_VISEE&lt;=9),IF(OR(MID(SITUA_VISEE,1,1)="a",MID(SITUA_VISEE,1,1)="b",MID(SITUA_VISEE,1,1)="c"),REFERENCEMENT_FACADE[[#This Row],[≤ 9 m (situation a à c)]],REFERENCEMENT_FACADE[[#This Row],[≤ 9 m (situation d)]]),
IF(AND(9&lt;HAUT_VISEE,HAUT_VISEE&lt;=10),IF(OR(MID(SITUA_VISEE,1,1)="a",MID(SITUA_VISEE,1,1)="b",MID(SITUA_VISEE,1,1)="c"),REFERENCEMENT_FACADE[[#This Row],[≤ 10 m (situation a à c)]],REFERENCEMENT_FACADE[[#This Row],[≤ 10 m (situation d)]]),
IF(AND(10&lt;HAUT_VISEE,HAUT_VISEE&lt;=18),IF(OR(MID(SITUA_VISEE,1,1)="a",MID(SITUA_VISEE,1,1)="b",MID(SITUA_VISEE,1,1)="c"),REFERENCEMENT_FACADE[[#This Row],[≤ 15 m (situation a à c)]],REFERENCEMENT_FACADE[[#This Row],[≤ 15 m (situation d)]]),
IF(AND(10&lt;HAUT_VISEE,HAUT_VISEE&lt;=18),IF(OR(MID(SITUA_VISEE,1,1)="a",MID(SITUA_VISEE,1,1)="b",MID(SITUA_VISEE,1,1)="c"),REFERENCEMENT_FACADE[[#This Row],[≤ 18 m (situation a à c)]],REFERENCEMENT_FACADE[[#This Row],[≤ 18 m (situation d)]]),
IF(AND(18&lt;HAUT_VISEE,HAUT_VISEE&lt;=28),IF(OR(MID(SITUA_VISEE,1,1)="a",MID(SITUA_VISEE,1,1)="b",MID(SITUA_VISEE,1,1)="c"),REFERENCEMENT_FACADE[[#This Row],[≤ 28 m (situation a à c)]],REFERENCEMENT_FACADE[[#This Row],[≤ 28 m (situation d)]]),
IF(AND(28&lt;HAUT_VISEE,HAUT_VISEE&lt;=34),IF(OR(MID(SITUA_VISEE,1,1)="a",MID(SITUA_VISEE,1,1)="b",MID(SITUA_VISEE,1,1)="c"),REFERENCEMENT_FACADE[[#This Row],[≤ 34 m (situation a à c)]],REFERENCEMENT_FACADE[[#This Row],[≤ 34 m (situation d)]]),
IF(AND(34&lt;HAUT_VISEE,HAUT_VISEE&lt;=36),IF(OR(MID(SITUA_VISEE,1,1)="a",MID(SITUA_VISEE,1,1)="b",MID(SITUA_VISEE,1,1)="c"),REFERENCEMENT_FACADE[[#This Row],[≤ 36 m (situation a à c)]],REFERENCEMENT_FACADE[[#This Row],[≤ 36 m (situation d)]]),
IF(AND(36&lt;HAUT_VISEE,HAUT_VISEE&lt;=40),IF(OR(MID(SITUA_VISEE,1,1)="a",MID(SITUA_VISEE,1,1)="b",MID(SITUA_VISEE,1,1)="c"),REFERENCEMENT_FACADE[[#This Row],[≤ 40 m (situation a à c)]],REFERENCEMENT_FACADE[[#This Row],[≤ 40 m (situation d)]]),
IF(AND(40&lt;HAUT_VISEE,HAUT_VISEE&lt;=50),IF(OR(MID(SITUA_VISEE,1,1)="a",MID(SITUA_VISEE,1,1)="b",MID(SITUA_VISEE,1,1)="c"),REFERENCEMENT_FACADE[[#This Row],[≤ 50 m (situation a à c)]],REFERENCEMENT_FACADE[[#This Row],[≤ 50 m (situation d)]]),"ERREUR"))))))))))</f>
        <v>OUI*</v>
      </c>
      <c r="CH173" s="48">
        <f>IF(MID(SITUA_VISEE,1,1)="d",
IF(MID(REFERENCEMENT_FACADE[[#This Row],[≤ 50 m (situation d)]],1,3)="OUI",50,IF(MID(REFERENCEMENT_FACADE[[#This Row],[≤ 40 m (situation d)]],1,3)="OUI",40,IF(MID(REFERENCEMENT_FACADE[[#This Row],[≤ 36 m (situation d)]],1,3)="OUI",36,IF(MID(REFERENCEMENT_FACADE[[#This Row],[≤ 34 m (situation d)]],1,3)="OUI",34,IF(MID(REFERENCEMENT_FACADE[[#This Row],[≤ 28 m (situation d)]],1,3)="OUI",28,IF(MID(REFERENCEMENT_FACADE[[#This Row],[≤ 18 m (situation d)]],1,3)="OUI",18,IF(MID(REFERENCEMENT_FACADE[[#This Row],[≤ 15 m (situation d)]],1,3)="OUI",15,IF(MID(REFERENCEMENT_FACADE[[#This Row],[≤ 10 m (situation d)]],1,3)="OUI",10,IF(MID(REFERENCEMENT_FACADE[[#This Row],[≤ 9 m (situation d)]],1,3)="OUI",9,IF(MID(REFERENCEMENT_FACADE[[#This Row],[≤ 6 m (situation d)]],1,3)="OUI",6,"")))))))))),
IF(MID(REFERENCEMENT_FACADE[[#This Row],[≤ 50 m (situation a à c)]],1,3)="OUI",50,IF(MID(REFERENCEMENT_FACADE[[#This Row],[≤ 40 m (situation a à c)]],1,3)="OUI",40,IF(MID(REFERENCEMENT_FACADE[[#This Row],[≤ 36 m (situation a à c)]],1,3)="OUI",36,IF(MID(REFERENCEMENT_FACADE[[#This Row],[≤ 34 m (situation a à c)]],1,3)="OUI",34,IF(MID(REFERENCEMENT_FACADE[[#This Row],[≤ 28 m (situation a à c)]],1,3)="OUI",28,IF(MID(REFERENCEMENT_FACADE[[#This Row],[≤ 18 m (situation a à c)]],1,3)="OUI",18,IF(MID(REFERENCEMENT_FACADE[[#This Row],[≤ 15 m (situation a à c)]],1,3)="OUI",15,IF(MID(REFERENCEMENT_FACADE[[#This Row],[≤ 10 m (situation a à c)]],1,3)="OUI",10,IF(MID(REFERENCEMENT_FACADE[[#This Row],[≤ 9 m (situation a à c)]],1,3)="OUI",9,IF(MID(REFERENCEMENT_FACADE[[#This Row],[≤ 6 m (situation a à c)]],1,3)="OUI",6,"")))))))))))</f>
        <v>50</v>
      </c>
      <c r="CI173" s="48" t="str">
        <f>IF(RECH_CATEGORIE=TRUE,IF((CATEG_VISEE=LISTES!$O$2),REFERENCEMENT_FACADE[[#This Row],[I]],
IF((CATEG_VISEE=LISTES!$O$3),REFERENCEMENT_FACADE[[#This Row],[II]],
IF((CATEG_VISEE=LISTES!$O$4),REFERENCEMENT_FACADE[[#This Row],[III]],
IF((CATEG_VISEE=LISTES!$O$5),REFERENCEMENT_FACADE[[#This Row],[IV]],"ERREUR")))),
REFERENCEMENT_FACADE[[#This Row],[I]]&amp;CHAR(10)&amp;REFERENCEMENT_FACADE[[#This Row],[II]]&amp;CHAR(10)&amp;REFERENCEMENT_FACADE[[#This Row],[III]]&amp;CHAR(10)&amp;REFERENCEMENT_FACADE[[#This Row],[IV]])</f>
        <v>4
4**
1
1</v>
      </c>
      <c r="CJ173" s="48" t="str">
        <f>IF(RECH_CATEGORIE=TRUE,IF(OR(REFERENCEMENT_FACADE[[#This Row],[I]]="NC",REFERENCEMENT_FACADE[[#This Row],[II]]="NC",REFERENCEMENT_FACADE[[#This Row],[III]]="NC",REFERENCEMENT_FACADE[[#This Row],[IV]]="NC"),"ERREUR",IF(MID(ZONE_SIS_VISEE,1,1)&lt;=MID(REFERENCEMENT_FACADE[[#This Row],[IV]],1,1),REFERENCEMENT_FACADE[[#Headers],[IV]],IF(MID(ZONE_SIS_VISEE,1,1)&lt;=MID(REFERENCEMENT_FACADE[[#This Row],[III]],1,1),REFERENCEMENT_FACADE[[#Headers],[III]],IF(MID(ZONE_SIS_VISEE,1,1)&lt;=MID(REFERENCEMENT_FACADE[[#This Row],[II]],1,1),REFERENCEMENT_FACADE[[#Headers],[II]],IF(MID(ZONE_SIS_VISEE,1,1)&lt;=MID(REFERENCEMENT_FACADE[[#This Row],[I]],1,1),REFERENCEMENT_FACADE[[#Headers],[I]],""))))),
REFERENCEMENT_FACADE[[#Headers],[I]]&amp;CHAR(10)&amp;REFERENCEMENT_FACADE[[#Headers],[II]]&amp;CHAR(10)&amp;REFERENCEMENT_FACADE[[#Headers],[III]]&amp;CHAR(10)&amp;REFERENCEMENT_FACADE[[#Headers],[IV]])</f>
        <v>I
II
III
IV</v>
      </c>
      <c r="CK173" s="48" t="str">
        <f>CONCATENATE(IF(MID(REFERENCEMENT_FACADE[[#This Row],[Charpente bois (NF DTU 31.1)]],1,3)="oui",LISTES!$Q$2,""),IF(AND(MID(REFERENCEMENT_FACADE[[#This Row],[COB (NF DTU 31.2)]],1,3)="oui",MID(REFERENCEMENT_FACADE[[#This Row],[Charpente bois (NF DTU 31.1)]],1,3)="oui")," / ",""),IF(MID(REFERENCEMENT_FACADE[[#This Row],[COB (NF DTU 31.2)]],1,3)="oui",LISTES!$Q$3,""),IF(OR(AND(MID(REFERENCEMENT_FACADE[[#This Row],[COB (NF DTU 31.2)]],1,3)="oui",MID(REFERENCEMENT_FACADE[[#This Row],[FOB (NF DTU 31.4)]],1,3)="oui"),AND(MID(REFERENCEMENT_FACADE[[#This Row],[COB (NF DTU 31.2)]],1,3)="oui",MID(REFERENCEMENT_FACADE[[#This Row],[CLT (Sous AT/DTA)]],1,3)="oui"))," / ",""),IF(MID(REFERENCEMENT_FACADE[[#This Row],[FOB (NF DTU 31.4)]],1,3)="oui",LISTES!$Q$4,""),IF(AND(MID(REFERENCEMENT_FACADE[[#This Row],[CLT (Sous AT/DTA)]],1,3)="oui",MID(REFERENCEMENT_FACADE[[#This Row],[FOB (NF DTU 31.4)]],1,3)="oui")," / ",""),IF(MID(REFERENCEMENT_FACADE[[#This Row],[CLT (Sous AT/DTA)]],1,3)="oui",LISTES!$Q$7,IF(MID(REFERENCEMENT_FACADE[[#This Row],[FOB (Sous AT/DTA/ATEx)]],1,3)="oui",LISTES!$Q$5,"")))</f>
        <v>Charpente bois (NF DTU 31.1)</v>
      </c>
      <c r="CL173" s="48" t="str">
        <f>IF(AND(RECH_HAUTEUR=TRUE,HAUT_VISEE&lt;&gt;"",SITUA_VISEE&lt;&gt;""),IF(MID(SITUA_VISEE,1,1)="d",
IF(MID(REFERENCEMENT_FACADE[[#This Row],[≤ 50 m (situation d)]],1,3)="OUI","≤ 50 m",IF(MID(REFERENCEMENT_FACADE[[#This Row],[≤ 40 m (situation d)]],1,3)="OUI","≤ 40 m",IF(MID(REFERENCEMENT_FACADE[[#This Row],[≤ 36 m (situation d)]],1,3)="OUI","≤ 36 m",IF(MID(REFERENCEMENT_FACADE[[#This Row],[≤ 34 m (situation d)]],1,3)="OUI","≤ 34 m",IF(MID(REFERENCEMENT_FACADE[[#This Row],[≤ 28 m (situation d)]],1,3)="OUI","≤ 28 m",IF(MID(REFERENCEMENT_FACADE[[#This Row],[≤ 18 m (situation d)]],1,3)="OUI","≤ 18 m",IF(MID(REFERENCEMENT_FACADE[[#This Row],[≤ 15 m (situation d)]],1,3)="OUI","≤ 15 m",IF(MID(REFERENCEMENT_FACADE[[#This Row],[≤ 10 m (situation d)]],1,3)="OUI","≤ 10 m",IF(MID(REFERENCEMENT_FACADE[[#This Row],[≤ 9 m (situation d)]],1,3)="OUI","≤ 9 m",IF(MID(REFERENCEMENT_FACADE[[#This Row],[≤ 6 m (situation d)]],1,3)="OUI","≤ 6 m","")))))))))),
IF(MID(REFERENCEMENT_FACADE[[#This Row],[≤ 50 m (situation a à c)]],1,3)="OUI","≤ 50 m",IF(MID(REFERENCEMENT_FACADE[[#This Row],[≤ 40 m (situation a à c)]],1,3)="OUI","≤ 40 m",IF(MID(REFERENCEMENT_FACADE[[#This Row],[≤ 36 m (situation a à c)]],1,3)="OUI","≤ 36 m",IF(MID(REFERENCEMENT_FACADE[[#This Row],[≤ 34 m (situation a à c)]],1,3)="OUI","≤ 34 m",IF(MID(REFERENCEMENT_FACADE[[#This Row],[≤ 28 m (situation a à c)]],1,3)="OUI","≤ 28 m",IF(MID(REFERENCEMENT_FACADE[[#This Row],[≤ 18 m (situation a à c)]],1,3)="OUI","≤ 18 m",IF(MID(REFERENCEMENT_FACADE[[#This Row],[≤ 15 m (situation a à c)]],1,3)="OUI","≤ 15 m",IF(MID(REFERENCEMENT_FACADE[[#This Row],[≤ 10 m (situation a à c)]],1,3)="OUI","≤ 10 m",IF(MID(REFERENCEMENT_FACADE[[#This Row],[≤ 9 m (situation a à c)]],1,3)="OUI","≤ 9 m",IF(MID(REFERENCEMENT_FACADE[[#This Row],[≤ 6 m (situation a à c)]],1,3)="OUI","≤ 6 m",""))))))))))),
CONCATENATE(IF(MID(REFERENCEMENT_FACADE[[#This Row],[≤ 50 m (situation a à c)]],1,3)="OUI","(Situation a à c) h≤ 50 m"&amp;CHAR(10),IF(MID(REFERENCEMENT_FACADE[[#This Row],[≤ 40 m (situation a à c)]],1,3)="OUI","(Situation a à c) h≤ 40 m"&amp;CHAR(10),IF(MID(REFERENCEMENT_FACADE[[#This Row],[≤ 36 m (situation a à c)]],1,3)="OUI","(Situation a à c) h≤ 36 m"&amp;CHAR(10),IF(MID(REFERENCEMENT_FACADE[[#This Row],[≤ 34 m (situation a à c)]],1,3)="OUI","(Situation a à c) h≤ 34 m"&amp;CHAR(10),IF(MID(REFERENCEMENT_FACADE[[#This Row],[≤ 28 m (situation a à c)]],1,3)="OUI","(Situation a à c) h≤ 28 m"&amp;CHAR(10),IF(MID(REFERENCEMENT_FACADE[[#This Row],[≤ 18 m (situation a à c)]],1,3)="OUI","(Situation a à c) h≤ 18 m"&amp;CHAR(10),IF(MID(REFERENCEMENT_FACADE[[#This Row],[≤ 15 m (situation a à c)]],1,3)="OUI","(Situation a à c) h≤ 15 m"&amp;CHAR(10),IF(MID(REFERENCEMENT_FACADE[[#This Row],[≤ 10 m (situation a à c)]],1,3)="OUI","(Situation a à c) h≤ 10 m"&amp;CHAR(10),IF(MID(REFERENCEMENT_FACADE[[#This Row],[≤ 9 m (situation a à c)]],1,3)="OUI","(Situation a à c) h≤ 9 m"&amp;CHAR(10),IF(MID(REFERENCEMENT_FACADE[[#This Row],[≤ 6 m (situation a à c)]],1,3)="OUI","(Situation a à c) h≤ 6 m"&amp;CHAR(10),"")))))))))),IF(MID(REFERENCEMENT_FACADE[[#This Row],[≤ 50 m (situation d)]],1,3)="OUI","(Situation d) h≤ 50 m",IF(MID(REFERENCEMENT_FACADE[[#This Row],[≤ 40 m (situation d)]],1,3)="OUI","(Situation d) h≤ 40 m",IF(MID(REFERENCEMENT_FACADE[[#This Row],[≤ 36 m (situation d)]],1,3)="OUI","(Situation d) h≤ 36 m",IF(MID(REFERENCEMENT_FACADE[[#This Row],[≤ 34 m (situation d)]],1,3)="OUI","(Situation d) h≤ 34 m",IF(MID(REFERENCEMENT_FACADE[[#This Row],[≤ 28 m (situation d)]],1,3)="OUI","(Situation d) h≤ 28 m",IF(MID(REFERENCEMENT_FACADE[[#This Row],[≤ 18 m (situation d)]],1,3)="OUI","(Situation d) h≤ 18 m",IF(MID(REFERENCEMENT_FACADE[[#This Row],[≤ 15 m (situation d)]],1,3)="OUI","(Situation d) h≤ 15 m",IF(MID(REFERENCEMENT_FACADE[[#This Row],[≤ 10 m (situation d)]],1,3)="OUI","(Situation d) h≤ 10 m",IF(MID(REFERENCEMENT_FACADE[[#This Row],[≤ 9 m (situation d)]],1,3)="OUI","(Situation d) h≤ 9 m",IF(MID(REFERENCEMENT_FACADE[[#This Row],[≤ 6 m (situation d)]],1,3)="OUI","(Situation d) h≤ 6 m",""))))))))))))</f>
        <v>(Situation a à c) h≤ 50 m
(Situation d) h≤ 50 m</v>
      </c>
      <c r="CM173" s="48" t="str">
        <f>IF(OR(RECH_HAUTEUR=FALSE,HAUT_VISEE="",SITUA_VISEE=""),REFERENCEMENT_FACADE[[#This Row],[Cas où rien n''est sélectionné en hauteur]],
IF((HAUT_VISEE&lt;=6),IF(OR(MID(SITUA_VISEE,1,1)="a",MID(SITUA_VISEE,1,1)="b",MID(SITUA_VISEE,1,1)="c"),REFERENCEMENT_FACADE[[#This Row],[≤ 6 m (a à c)]],REFERENCEMENT_FACADE[[#This Row],[≤ 6 m (d)]]),
IF(AND(6&lt;HAUT_VISEE,HAUT_VISEE&lt;=9),IF(OR(MID(SITUA_VISEE,1,1)="a",MID(SITUA_VISEE,1,1)="b",MID(SITUA_VISEE,1,1)="c"),REFERENCEMENT_FACADE[[#This Row],[≤ 9 m (a à c)]],REFERENCEMENT_FACADE[[#This Row],[≤ 9 m (d)]]),
IF(AND(9&lt;HAUT_VISEE,HAUT_VISEE&lt;=10),IF(OR(MID(SITUA_VISEE,1,1)="a",MID(SITUA_VISEE,1,1)="b",MID(SITUA_VISEE,1,1)="c"),REFERENCEMENT_FACADE[[#This Row],[≤ 10 m (a à c)]],REFERENCEMENT_FACADE[[#This Row],[≤ 10 m (d)]]),
IF(AND(10&lt;HAUT_VISEE,HAUT_VISEE&lt;=18),IF(OR(MID(SITUA_VISEE,1,1)="a",MID(SITUA_VISEE,1,1)="b",MID(SITUA_VISEE,1,1)="c"),REFERENCEMENT_FACADE[[#This Row],[≤ 18 m (a à c)]],REFERENCEMENT_FACADE[[#This Row],[≤ 18 m (d)]]),
IF(AND(18&lt;HAUT_VISEE,HAUT_VISEE&lt;=28),IF(OR(MID(SITUA_VISEE,1,1)="a",MID(SITUA_VISEE,1,1)="b",MID(SITUA_VISEE,1,1)="c"),REFERENCEMENT_FACADE[[#This Row],[≤ 28 m (a à c)]],REFERENCEMENT_FACADE[[#This Row],[≤ 28 m (d)]]),
IF(AND(28&lt;HAUT_VISEE,HAUT_VISEE&lt;=34),IF(OR(MID(SITUA_VISEE,1,1)="a",MID(SITUA_VISEE,1,1)="b",MID(SITUA_VISEE,1,1)="c"),REFERENCEMENT_FACADE[[#This Row],[≤ 34 m (a à c)]],REFERENCEMENT_FACADE[[#This Row],[≤ 34 m (d)]]),
IF(AND(34&lt;HAUT_VISEE,HAUT_VISEE&lt;=36),IF(OR(MID(SITUA_VISEE,1,1)="a",MID(SITUA_VISEE,1,1)="b",MID(SITUA_VISEE,1,1)="c"),REFERENCEMENT_FACADE[[#This Row],[≤ 36 m (a à c)]],REFERENCEMENT_FACADE[[#This Row],[≤ 36 m (d)]]),
IF(AND(36&lt;HAUT_VISEE,HAUT_VISEE&lt;=40),IF(OR(MID(SITUA_VISEE,1,1)="a",MID(SITUA_VISEE,1,1)="b",MID(SITUA_VISEE,1,1)="c"),REFERENCEMENT_FACADE[[#This Row],[≤ 40 m (a à c)]],REFERENCEMENT_FACADE[[#This Row],[≤ 40 m (d)]]),
IF(AND(40&lt;HAUT_VISEE,HAUT_VISEE&lt;=50),IF(OR(MID(SITUA_VISEE,1,1)="a",MID(SITUA_VISEE,1,1)="b",MID(SITUA_VISEE,1,1)="c"),REFERENCEMENT_FACADE[[#This Row],[≤ 50 m (a à c)]],REFERENCEMENT_FACADE[[#This Row],[≤ 50 m (d)]])))))))))))</f>
        <v>Nb : Le critère de recherche par hauteur n'étant pas coché ou les données (hauteur ou situation) n'étant pas saisies, l'utilisateur est alerté qu'il peut exister des limites de hauteurs et des dispositions particulières données dans le référentiel technique du procédé qui ne sont pas affichées. 
Le logiciel peut les faire apparaitre, pour ce faire : 
 - la case de recherche en fonction de la hauteur doit être cochée ;
 - les données de hauteur ET de situation du bâtiment doivent être saisies.</v>
      </c>
      <c r="CN173" s="117">
        <f ca="1">REFERENCEMENT_FACADE[[#This Row],[VALIDITE]]</f>
        <v>1</v>
      </c>
      <c r="CO173" s="48">
        <f>IF(RECH_SUPPORT=TRUE,IF(MID(REFERENCEMENT_FACADE[[#This Row],[Colonne support visé]],1,3)="OUI",1,IF(OR(MID(REFERENCEMENT_FACADE[[#This Row],[Colonne support visé]],1,3)="non",MID(REFERENCEMENT_FACADE[[#This Row],[Colonne support visé]],1,2)="SO"),0,0)),1)</f>
        <v>1</v>
      </c>
      <c r="CP173" s="48">
        <f>IF(RECH_HAUTEUR=FALSE,1,IF(AND(MID(REFERENCEMENT_FACADE[[#This Row],[Colonne situation visé]],1,3)="oui",HAUT_VISEE&lt;=REFERENCEMENT_FACADE[[#This Row],[LIMITATION DE HAUTEUR DE FACADE]],HAUT_VISEE&lt;&gt;"",SITUA_VISEE&lt;&gt;""),1,IF(MID(REFERENCEMENT_FACADE[[#This Row],[Colonne situation visé]],1,3)="non",0,"ERREUR")))</f>
        <v>1</v>
      </c>
      <c r="CQ173" s="48">
        <f>IF(RECH_CATEGORIE=FALSE,1,IF(REFERENCEMENT_FACADE[[#This Row],[Colonne catégorie visée]]="ERREUR",0,IF(AND(RECH_CATEGORIE=TRUE,MATCH(VALUE(LEFT(REFERENCEMENT_FACADE[[#This Row],[Colonne zone visée]],1)),LISTE_ZONE_SISMIQUE,0)&gt;=MATCH(ZONE_SIS_VISEE,LISTE_ZONE_SISMIQUE,0),MATCH(REFERENCEMENT_FACADE[[#This Row],[Colonne catégorie visée]],LISTE_CATEGORIE_BATIMENT,0)&gt;=MATCH(CATEG_VISEE,LISTE_CATEGORIE_BATIMENT,0)),1,0)))</f>
        <v>1</v>
      </c>
      <c r="CR173" s="48">
        <f ca="1">IF(REFERENCEMENT_FACADE[[#This Row],[Eligibilité procédé]]&lt;&gt;0,COUNTIF(REFERENCEMENT_FACADE[Eligibilité procédé],"&lt;="&amp;REFERENCEMENT_FACADE[[#This Row],[Eligibilité procédé]])-COUNTIF(REFERENCEMENT_FACADE[Eligibilité procédé],"=0"),ROWS(REFERENCEMENT_FACADE[Ordre]))</f>
        <v>147</v>
      </c>
      <c r="CS173" s="48">
        <f ca="1">IF(COUNTIF((REFERENCEMENT_FACADE[[#This Row],[Validité]:[zone de simicité]]),"&lt;&gt;"&amp;"")=SUM(REFERENCEMENT_FACADE[[#This Row],[Validité]:[zone de simicité]]),ROW(REFERENCEMENT_FACADE[[#This Row],[zone de simicité]]),"")</f>
        <v>173</v>
      </c>
      <c r="CT173" s="48" t="str">
        <f>CONCATENATE(REFERENCEMENT_FACADE[[#This Row],[TYPE DE DOCUMENT DE REFERENCE]]," ",REFERENCEMENT_FACADE[[#This Row],[REF]]," du procédé ",REFERENCEMENT_FACADE[[#This Row],[NOM COMMERCIAL DU PROCEDE]]," : vise la pose sur : ",IF(MID(REFERENCEMENT_FACADE[[#This Row],[COB (NF DTU 31.2)]],1,3)="OUI","COB (NF DTU 31.2) ; ",""),IF(MID(REFERENCEMENT_FACADE[[#This Row],[CLT (Sous AT/DTA)]],1,3)="OUI","CLT (Sous AT/DTA)) ; ",""),IF(MID(REFERENCEMENT_FACADE[[#This Row],[FOB (NF DTU 31.4)]],1,3)="OUI","FOB (NF DTU 31.4) ; ",""),IF(MID(REFERENCEMENT_FACADE[[#This Row],[FOB (Sous AT/DTA/ATEx)]],1,3)="OUI","FOB (Sous AT/DTA/ATEx) ; ",""),"pour une hauteur max de ",REFERENCEMENT_FACADE[[#This Row],[LIMITATION DE HAUTEUR DE FACADE]],"m")</f>
        <v>Document Technique d'Application (DTA) 2.1/13-1573_V2 du procédé STABALUX H/ZL Façade bois : vise la pose sur : pour une hauteur max de 50m</v>
      </c>
    </row>
    <row r="174" spans="1:98" s="5" customFormat="1" ht="244.8" x14ac:dyDescent="0.3">
      <c r="A174" s="121">
        <v>45198</v>
      </c>
      <c r="B174" s="43" t="s">
        <v>118</v>
      </c>
      <c r="C174" s="125"/>
      <c r="D174" s="43" t="s">
        <v>87</v>
      </c>
      <c r="E174" s="43" t="s">
        <v>87</v>
      </c>
      <c r="F174" s="43" t="s">
        <v>1237</v>
      </c>
      <c r="G174" s="44" t="s">
        <v>1482</v>
      </c>
      <c r="H174" s="52" t="s">
        <v>9</v>
      </c>
      <c r="I174" s="82" t="s">
        <v>27</v>
      </c>
      <c r="J174" s="38" t="s">
        <v>27</v>
      </c>
      <c r="K174" s="39" t="s">
        <v>27</v>
      </c>
      <c r="L174" s="68" t="str">
        <f>IF(REFERENCEMENT_FACADE[[#This Row],[Charpente bois (NF DTU 31.1)]]="OUI","SO",IF(OR(REFERENCEMENT_FACADE[[#This Row],[FOB (Sous AT/DTA/ATEx)]]="OUI",REFERENCEMENT_FACADE[[#This Row],[FOB (NF DTU 31.4)]]="OUI"),"OUI","SO"))</f>
        <v>SO</v>
      </c>
      <c r="M174" s="65" t="s">
        <v>27</v>
      </c>
      <c r="N174" s="42" t="s">
        <v>357</v>
      </c>
      <c r="O174" s="43" t="s">
        <v>357</v>
      </c>
      <c r="P174" s="43" t="s">
        <v>357</v>
      </c>
      <c r="Q174" s="43" t="s">
        <v>357</v>
      </c>
      <c r="R174" s="43" t="s">
        <v>357</v>
      </c>
      <c r="S174" s="43" t="s">
        <v>357</v>
      </c>
      <c r="T174" s="43" t="s">
        <v>357</v>
      </c>
      <c r="U174" s="43" t="s">
        <v>357</v>
      </c>
      <c r="V174" s="43" t="s">
        <v>357</v>
      </c>
      <c r="W174" s="44" t="s">
        <v>357</v>
      </c>
      <c r="X174" s="45" t="s">
        <v>357</v>
      </c>
      <c r="Y174" s="43" t="s">
        <v>357</v>
      </c>
      <c r="Z174" s="43" t="s">
        <v>357</v>
      </c>
      <c r="AA174" s="43" t="s">
        <v>357</v>
      </c>
      <c r="AB174" s="43" t="s">
        <v>357</v>
      </c>
      <c r="AC174" s="43" t="s">
        <v>10</v>
      </c>
      <c r="AD174" s="43" t="s">
        <v>10</v>
      </c>
      <c r="AE174" s="43" t="s">
        <v>10</v>
      </c>
      <c r="AF174" s="43" t="s">
        <v>10</v>
      </c>
      <c r="AG174" s="44" t="s">
        <v>10</v>
      </c>
      <c r="AH174" s="165" t="s">
        <v>267</v>
      </c>
      <c r="AI174" s="166"/>
      <c r="AJ174" s="120" t="s">
        <v>1731</v>
      </c>
      <c r="AK174" s="120" t="s">
        <v>1731</v>
      </c>
      <c r="AL174" s="120" t="s">
        <v>1731</v>
      </c>
      <c r="AM174" s="120" t="s">
        <v>1731</v>
      </c>
      <c r="AN174" s="120" t="s">
        <v>1731</v>
      </c>
      <c r="AO174" s="120" t="s">
        <v>1731</v>
      </c>
      <c r="AP174" s="120" t="s">
        <v>1731</v>
      </c>
      <c r="AQ174" s="120" t="s">
        <v>1731</v>
      </c>
      <c r="AR174" s="120" t="s">
        <v>1731</v>
      </c>
      <c r="AS174" s="120" t="s">
        <v>1731</v>
      </c>
      <c r="AT174" s="120" t="s">
        <v>1731</v>
      </c>
      <c r="AU174" s="120" t="s">
        <v>1731</v>
      </c>
      <c r="AV174" s="120" t="s">
        <v>1731</v>
      </c>
      <c r="AW174" s="120" t="s">
        <v>1731</v>
      </c>
      <c r="AX174" s="120" t="s">
        <v>1731</v>
      </c>
      <c r="AY174" s="120"/>
      <c r="AZ174" s="120"/>
      <c r="BA174" s="120"/>
      <c r="BB174" s="120"/>
      <c r="BC174" s="83"/>
      <c r="BD174" s="84" t="s">
        <v>1408</v>
      </c>
      <c r="BE174" s="42">
        <v>4</v>
      </c>
      <c r="BF174" s="43">
        <v>4</v>
      </c>
      <c r="BG174" s="43">
        <v>4</v>
      </c>
      <c r="BH174" s="43">
        <v>4</v>
      </c>
      <c r="BI174" s="112"/>
      <c r="BJ174" s="40" t="s">
        <v>1394</v>
      </c>
      <c r="BK174" s="158" t="s">
        <v>932</v>
      </c>
      <c r="BL174" s="42">
        <v>0</v>
      </c>
      <c r="BM174" s="43" t="s">
        <v>1238</v>
      </c>
      <c r="BN174" s="43" t="s">
        <v>12</v>
      </c>
      <c r="BO174" s="43" t="s">
        <v>1243</v>
      </c>
      <c r="BP174" s="87"/>
      <c r="BQ174" s="87">
        <v>45132</v>
      </c>
      <c r="BR174" s="87">
        <v>47177</v>
      </c>
      <c r="BS174" s="123">
        <f ca="1">+(REFERENCEMENT_FACADE[[#This Row],[AVIS LIMITE AU / VALIDITE]]&gt;=TODAY())*1</f>
        <v>1</v>
      </c>
      <c r="BT174" s="43" t="s">
        <v>9</v>
      </c>
      <c r="BU174" s="43" t="str">
        <f ca="1">IF(REFERENCEMENT_FACADE[[#This Row],[ -&gt; AT/DTA : Sur liste verte C2p (OUI/NON)
-&gt; ATex (Avis favorable / Avis défavorable)
-&gt; Autre : SO]]&lt;&gt;"",IF(AND(OR(REFERENCEMENT_FACADE[[#This Row],[ -&gt; AT/DTA : Sur liste verte C2p (OUI/NON)
-&gt; ATex (Avis favorable / Avis défavorable)
-&gt; Autre : SO]]="OUI",REFERENCEMENT_FACADE[[#This Row],[ -&gt; AT/DTA : Sur liste verte C2p (OUI/NON)
-&gt; ATex (Avis favorable / Avis défavorable)
-&gt; Autre : SO]]="FAVORABLE",REFERENCEMENT_FACADE[[#This Row],[ -&gt; AT/DTA : Sur liste verte C2p (OUI/NON)
-&gt; ATex (Avis favorable / Avis défavorable)
-&gt; Autre : SO]]="SO
(DTU)",REFERENCEMENT_FACADE[[#This Row],[ -&gt; AT/DTA : Sur liste verte C2p (OUI/NON)
-&gt; ATex (Avis favorable / Avis défavorable)
-&gt; Autre : SO]]="SO 
(RECO -RAGE)",REFERENCEMENT_FACADE[[#This Row],[ -&gt; AT/DTA : Sur liste verte C2p (OUI/NON)
-&gt; ATex (Avis favorable / Avis défavorable)
-&gt; Autre : SO]]="OUI AVEC UN SUIVI DU RETOUR D'EXPERIENCE",
REFERENCEMENT_FACADE[[#This Row],[ -&gt; AT/DTA : Sur liste verte C2p (OUI/NON)
-&gt; ATex (Avis favorable / Avis défavorable)
-&gt; Autre : SO]]="SO 
(RP)"),REFERENCEMENT_FACADE[[#This Row],[VALIDITE]]=1),"TC",IF(REFERENCEMENT_FACADE[[#This Row],[VALIDITE]]=0,"TNC"&amp;CHAR(10)&amp;"(L'évaluation technique n'est plus valide)",IF(REFERENCEMENT_FACADE[[#This Row],[TYPE DE DOCUMENT DE REFERENCE]]="Appréciation Technique de Transition","TNC"&amp;CHAR(10)&amp;"(Les Appréciations Techniques de Transition ne sont pas reconnues en technique courante)",IF(REFERENCEMENT_FACADE[[#This Row],[ -&gt; AT/DTA : Sur liste verte C2p (OUI/NON)
-&gt; ATex (Avis favorable / Avis défavorable)
-&gt; Autre : SO]]="NON (EVALUATION RECENTE)","TNC"&amp;CHAR(10)&amp;"(Non sur liste verte de la C2p à date de référencement / EVALUATION RECENTE)","TNC"&amp;CHAR(10)&amp;"(N'est pas sur liste verte de la C2p à date du référencement)")))))</f>
        <v>TC</v>
      </c>
      <c r="BV174" s="44" t="s">
        <v>819</v>
      </c>
      <c r="BW174" s="42"/>
      <c r="BX174" s="43"/>
      <c r="BY174" s="44"/>
      <c r="BZ174" s="57"/>
      <c r="CA174" s="134" t="s">
        <v>1245</v>
      </c>
      <c r="CB174" s="134"/>
      <c r="CC174" s="48" t="str">
        <f>IF(OR(REFERENCEMENT_FACADE[[#This Row],[TYPE DE DOCUMENT DE REFERENCE]]="Document Technique d'Application (DTA)",REFERENCEMENT_FACADE[[#This Row],[TYPE DE DOCUMENT DE REFERENCE]]="Avis Technique"),CONCATENATE("https://evaluation.cstb.fr/fr/avis-technique/detail/",SUBSTITUTE(REFERENCEMENT_FACADE[[#This Row],[REF]],"/","-"),"/"),IF(REFERENCEMENT_FACADE[[#This Row],[TYPE DE DOCUMENT DE REFERENCE]]=("Appréciation Technique d'Expérimentation (ATEx cas a)"),CONCATENATE("https://evaluation.cstb.fr/fr/appreciation-technique-expertise-atex/detail/",SUBSTITUTE(REFERENCEMENT_FACADE[[#This Row],[REF]],"_","-"),"/"),CONCATENATE("https://evaluation.cstb.fr/fr/appreciation-technique-transition-att/download/att-",SUBSTITUTE(SUBSTITUTE(REFERENCEMENT_FACADE[[#This Row],[REF]],"/","-"),"_","-"),"/")))</f>
        <v>https://evaluation.cstb.fr/fr/avis-technique/detail/2.1-16-1745_V2/</v>
      </c>
      <c r="CD174" s="48"/>
      <c r="CE174" s="48" t="str">
        <f>CONCATENATE(IF(REFERENCEMENT_FACADE[[#This Row],[Ancienne version]]=""," ",CONCATENATE(IF(OR(REFERENCEMENT_FACADE[[#This Row],[TYPE DE DOCUMENT DE REFERENCE]]="Avis Technique",REFERENCEMENT_FACADE[[#This Row],[TYPE DE DOCUMENT DE REFERENCE]]="ATEx"),"L'","Le "),REFERENCEMENT_FACADE[[#This Row],[TYPE DE DOCUMENT DE REFERENCE]]," n°",REFERENCEMENT_FACADE[[#This Row],[REF]]," annule et remplace ",IF(OR(REFERENCEMENT_FACADE[[#This Row],[TYPE DE DOCUMENT DE REFERENCE]]="Avis Technique",REFERENCEMENT_FACADE[[#This Row],[TYPE DE DOCUMENT DE REFERENCE]]="ATEx"),"l' ","le "),REFERENCEMENT_FACADE[[#This Row],[TYPE DE DOCUMENT DE REFERENCE]]," n° ",REFERENCEMENT_FACADE[[#This Row],[Ancienne version]])),
IF(AND(REFERENCEMENT_FACADE[[#This Row],[Ancienne version]]&lt;&gt;"",REFERENCEMENT_FACADE[[#This Row],[ -&gt; AT/DTA : Sur liste verte C2p (OUI/NON)
-&gt; ATex (Avis favorable / Avis défavorable)
-&gt; Autre : SO]]="OUI"),CHAR(10),""),
IF(REFERENCEMENT_FACADE[[#This Row],[ -&gt; AT/DTA : Sur liste verte C2p (OUI/NON)
-&gt; ATex (Avis favorable / Avis défavorable)
-&gt; Autre : SO]]="OUI","Sur liste verte de la C2p à la date du référencement",""))</f>
        <v xml:space="preserve"> Sur liste verte de la C2p à la date du référencement</v>
      </c>
      <c r="CF174" s="48" t="str">
        <f>IF((SUPP_VISE=LISTES!$Q$2),REFERENCEMENT_FACADE[[#This Row],[Charpente bois (NF DTU 31.1)]],
IF((SUPP_VISE=LISTES!$Q$3),REFERENCEMENT_FACADE[[#This Row],[COB (NF DTU 31.2)]],
IF((SUPP_VISE=LISTES!$Q$4),REFERENCEMENT_FACADE[[#This Row],[FOB (NF DTU 31.4)]],
IF((SUPP_VISE=LISTES!$Q$5),REFERENCEMENT_FACADE[[#This Row],[FOB (Sous AT/DTA/ATEx)]],
IF((SUPP_VISE=LISTES!$Q$6),REFERENCEMENT_FACADE[[#This Row],[FOB (NF DTU 31.4 et/ou Sous AT/DTA/Atex)]],
IF((SUPP_VISE=LISTES!$Q$7),REFERENCEMENT_FACADE[[#This Row],[CLT (Sous AT/DTA)]],"ERREUR"))))))</f>
        <v>ERREUR</v>
      </c>
      <c r="CG174" s="48" t="str">
        <f>IF((HAUT_VISEE&lt;=6),IF(OR(MID(SITUA_VISEE,1,1)="a",MID(SITUA_VISEE,1,1)="b",MID(SITUA_VISEE,1,1)="c"),REFERENCEMENT_FACADE[[#This Row],[≤ 6 m (situation a à c)]],REFERENCEMENT_FACADE[[#This Row],[≤ 6 m (situation d)]]),
IF(AND(6&lt;HAUT_VISEE,HAUT_VISEE&lt;=9),IF(OR(MID(SITUA_VISEE,1,1)="a",MID(SITUA_VISEE,1,1)="b",MID(SITUA_VISEE,1,1)="c"),REFERENCEMENT_FACADE[[#This Row],[≤ 9 m (situation a à c)]],REFERENCEMENT_FACADE[[#This Row],[≤ 9 m (situation d)]]),
IF(AND(9&lt;HAUT_VISEE,HAUT_VISEE&lt;=10),IF(OR(MID(SITUA_VISEE,1,1)="a",MID(SITUA_VISEE,1,1)="b",MID(SITUA_VISEE,1,1)="c"),REFERENCEMENT_FACADE[[#This Row],[≤ 10 m (situation a à c)]],REFERENCEMENT_FACADE[[#This Row],[≤ 10 m (situation d)]]),
IF(AND(10&lt;HAUT_VISEE,HAUT_VISEE&lt;=18),IF(OR(MID(SITUA_VISEE,1,1)="a",MID(SITUA_VISEE,1,1)="b",MID(SITUA_VISEE,1,1)="c"),REFERENCEMENT_FACADE[[#This Row],[≤ 15 m (situation a à c)]],REFERENCEMENT_FACADE[[#This Row],[≤ 15 m (situation d)]]),
IF(AND(10&lt;HAUT_VISEE,HAUT_VISEE&lt;=18),IF(OR(MID(SITUA_VISEE,1,1)="a",MID(SITUA_VISEE,1,1)="b",MID(SITUA_VISEE,1,1)="c"),REFERENCEMENT_FACADE[[#This Row],[≤ 18 m (situation a à c)]],REFERENCEMENT_FACADE[[#This Row],[≤ 18 m (situation d)]]),
IF(AND(18&lt;HAUT_VISEE,HAUT_VISEE&lt;=28),IF(OR(MID(SITUA_VISEE,1,1)="a",MID(SITUA_VISEE,1,1)="b",MID(SITUA_VISEE,1,1)="c"),REFERENCEMENT_FACADE[[#This Row],[≤ 28 m (situation a à c)]],REFERENCEMENT_FACADE[[#This Row],[≤ 28 m (situation d)]]),
IF(AND(28&lt;HAUT_VISEE,HAUT_VISEE&lt;=34),IF(OR(MID(SITUA_VISEE,1,1)="a",MID(SITUA_VISEE,1,1)="b",MID(SITUA_VISEE,1,1)="c"),REFERENCEMENT_FACADE[[#This Row],[≤ 34 m (situation a à c)]],REFERENCEMENT_FACADE[[#This Row],[≤ 34 m (situation d)]]),
IF(AND(34&lt;HAUT_VISEE,HAUT_VISEE&lt;=36),IF(OR(MID(SITUA_VISEE,1,1)="a",MID(SITUA_VISEE,1,1)="b",MID(SITUA_VISEE,1,1)="c"),REFERENCEMENT_FACADE[[#This Row],[≤ 36 m (situation a à c)]],REFERENCEMENT_FACADE[[#This Row],[≤ 36 m (situation d)]]),
IF(AND(36&lt;HAUT_VISEE,HAUT_VISEE&lt;=40),IF(OR(MID(SITUA_VISEE,1,1)="a",MID(SITUA_VISEE,1,1)="b",MID(SITUA_VISEE,1,1)="c"),REFERENCEMENT_FACADE[[#This Row],[≤ 40 m (situation a à c)]],REFERENCEMENT_FACADE[[#This Row],[≤ 40 m (situation d)]]),
IF(AND(40&lt;HAUT_VISEE,HAUT_VISEE&lt;=50),IF(OR(MID(SITUA_VISEE,1,1)="a",MID(SITUA_VISEE,1,1)="b",MID(SITUA_VISEE,1,1)="c"),REFERENCEMENT_FACADE[[#This Row],[≤ 50 m (situation a à c)]],REFERENCEMENT_FACADE[[#This Row],[≤ 50 m (situation d)]]),"ERREUR"))))))))))</f>
        <v>OUI*</v>
      </c>
      <c r="CH174" s="48">
        <f>IF(MID(SITUA_VISEE,1,1)="d",
IF(MID(REFERENCEMENT_FACADE[[#This Row],[≤ 50 m (situation d)]],1,3)="OUI",50,IF(MID(REFERENCEMENT_FACADE[[#This Row],[≤ 40 m (situation d)]],1,3)="OUI",40,IF(MID(REFERENCEMENT_FACADE[[#This Row],[≤ 36 m (situation d)]],1,3)="OUI",36,IF(MID(REFERENCEMENT_FACADE[[#This Row],[≤ 34 m (situation d)]],1,3)="OUI",34,IF(MID(REFERENCEMENT_FACADE[[#This Row],[≤ 28 m (situation d)]],1,3)="OUI",28,IF(MID(REFERENCEMENT_FACADE[[#This Row],[≤ 18 m (situation d)]],1,3)="OUI",18,IF(MID(REFERENCEMENT_FACADE[[#This Row],[≤ 15 m (situation d)]],1,3)="OUI",15,IF(MID(REFERENCEMENT_FACADE[[#This Row],[≤ 10 m (situation d)]],1,3)="OUI",10,IF(MID(REFERENCEMENT_FACADE[[#This Row],[≤ 9 m (situation d)]],1,3)="OUI",9,IF(MID(REFERENCEMENT_FACADE[[#This Row],[≤ 6 m (situation d)]],1,3)="OUI",6,"")))))))))),
IF(MID(REFERENCEMENT_FACADE[[#This Row],[≤ 50 m (situation a à c)]],1,3)="OUI",50,IF(MID(REFERENCEMENT_FACADE[[#This Row],[≤ 40 m (situation a à c)]],1,3)="OUI",40,IF(MID(REFERENCEMENT_FACADE[[#This Row],[≤ 36 m (situation a à c)]],1,3)="OUI",36,IF(MID(REFERENCEMENT_FACADE[[#This Row],[≤ 34 m (situation a à c)]],1,3)="OUI",34,IF(MID(REFERENCEMENT_FACADE[[#This Row],[≤ 28 m (situation a à c)]],1,3)="OUI",28,IF(MID(REFERENCEMENT_FACADE[[#This Row],[≤ 18 m (situation a à c)]],1,3)="OUI",18,IF(MID(REFERENCEMENT_FACADE[[#This Row],[≤ 15 m (situation a à c)]],1,3)="OUI",15,IF(MID(REFERENCEMENT_FACADE[[#This Row],[≤ 10 m (situation a à c)]],1,3)="OUI",10,IF(MID(REFERENCEMENT_FACADE[[#This Row],[≤ 9 m (situation a à c)]],1,3)="OUI",9,IF(MID(REFERENCEMENT_FACADE[[#This Row],[≤ 6 m (situation a à c)]],1,3)="OUI",6,"")))))))))))</f>
        <v>50</v>
      </c>
      <c r="CI174" s="48" t="str">
        <f>IF(RECH_CATEGORIE=TRUE,IF((CATEG_VISEE=LISTES!$O$2),REFERENCEMENT_FACADE[[#This Row],[I]],
IF((CATEG_VISEE=LISTES!$O$3),REFERENCEMENT_FACADE[[#This Row],[II]],
IF((CATEG_VISEE=LISTES!$O$4),REFERENCEMENT_FACADE[[#This Row],[III]],
IF((CATEG_VISEE=LISTES!$O$5),REFERENCEMENT_FACADE[[#This Row],[IV]],"ERREUR")))),
REFERENCEMENT_FACADE[[#This Row],[I]]&amp;CHAR(10)&amp;REFERENCEMENT_FACADE[[#This Row],[II]]&amp;CHAR(10)&amp;REFERENCEMENT_FACADE[[#This Row],[III]]&amp;CHAR(10)&amp;REFERENCEMENT_FACADE[[#This Row],[IV]])</f>
        <v>4
4
4
4</v>
      </c>
      <c r="CJ174" s="48" t="str">
        <f>IF(RECH_CATEGORIE=TRUE,IF(OR(REFERENCEMENT_FACADE[[#This Row],[I]]="NC",REFERENCEMENT_FACADE[[#This Row],[II]]="NC",REFERENCEMENT_FACADE[[#This Row],[III]]="NC",REFERENCEMENT_FACADE[[#This Row],[IV]]="NC"),"ERREUR",IF(MID(ZONE_SIS_VISEE,1,1)&lt;=MID(REFERENCEMENT_FACADE[[#This Row],[IV]],1,1),REFERENCEMENT_FACADE[[#Headers],[IV]],IF(MID(ZONE_SIS_VISEE,1,1)&lt;=MID(REFERENCEMENT_FACADE[[#This Row],[III]],1,1),REFERENCEMENT_FACADE[[#Headers],[III]],IF(MID(ZONE_SIS_VISEE,1,1)&lt;=MID(REFERENCEMENT_FACADE[[#This Row],[II]],1,1),REFERENCEMENT_FACADE[[#Headers],[II]],IF(MID(ZONE_SIS_VISEE,1,1)&lt;=MID(REFERENCEMENT_FACADE[[#This Row],[I]],1,1),REFERENCEMENT_FACADE[[#Headers],[I]],""))))),
REFERENCEMENT_FACADE[[#Headers],[I]]&amp;CHAR(10)&amp;REFERENCEMENT_FACADE[[#Headers],[II]]&amp;CHAR(10)&amp;REFERENCEMENT_FACADE[[#Headers],[III]]&amp;CHAR(10)&amp;REFERENCEMENT_FACADE[[#Headers],[IV]])</f>
        <v>I
II
III
IV</v>
      </c>
      <c r="CK174" s="48" t="str">
        <f>CONCATENATE(IF(MID(REFERENCEMENT_FACADE[[#This Row],[Charpente bois (NF DTU 31.1)]],1,3)="oui",LISTES!$Q$2,""),IF(AND(MID(REFERENCEMENT_FACADE[[#This Row],[COB (NF DTU 31.2)]],1,3)="oui",MID(REFERENCEMENT_FACADE[[#This Row],[Charpente bois (NF DTU 31.1)]],1,3)="oui")," / ",""),IF(MID(REFERENCEMENT_FACADE[[#This Row],[COB (NF DTU 31.2)]],1,3)="oui",LISTES!$Q$3,""),IF(OR(AND(MID(REFERENCEMENT_FACADE[[#This Row],[COB (NF DTU 31.2)]],1,3)="oui",MID(REFERENCEMENT_FACADE[[#This Row],[FOB (NF DTU 31.4)]],1,3)="oui"),AND(MID(REFERENCEMENT_FACADE[[#This Row],[COB (NF DTU 31.2)]],1,3)="oui",MID(REFERENCEMENT_FACADE[[#This Row],[CLT (Sous AT/DTA)]],1,3)="oui"))," / ",""),IF(MID(REFERENCEMENT_FACADE[[#This Row],[FOB (NF DTU 31.4)]],1,3)="oui",LISTES!$Q$4,""),IF(AND(MID(REFERENCEMENT_FACADE[[#This Row],[CLT (Sous AT/DTA)]],1,3)="oui",MID(REFERENCEMENT_FACADE[[#This Row],[FOB (NF DTU 31.4)]],1,3)="oui")," / ",""),IF(MID(REFERENCEMENT_FACADE[[#This Row],[CLT (Sous AT/DTA)]],1,3)="oui",LISTES!$Q$7,IF(MID(REFERENCEMENT_FACADE[[#This Row],[FOB (Sous AT/DTA/ATEx)]],1,3)="oui",LISTES!$Q$5,"")))</f>
        <v>Charpente bois (NF DTU 31.1)</v>
      </c>
      <c r="CL174" s="48" t="str">
        <f>IF(AND(RECH_HAUTEUR=TRUE,HAUT_VISEE&lt;&gt;"",SITUA_VISEE&lt;&gt;""),IF(MID(SITUA_VISEE,1,1)="d",
IF(MID(REFERENCEMENT_FACADE[[#This Row],[≤ 50 m (situation d)]],1,3)="OUI","≤ 50 m",IF(MID(REFERENCEMENT_FACADE[[#This Row],[≤ 40 m (situation d)]],1,3)="OUI","≤ 40 m",IF(MID(REFERENCEMENT_FACADE[[#This Row],[≤ 36 m (situation d)]],1,3)="OUI","≤ 36 m",IF(MID(REFERENCEMENT_FACADE[[#This Row],[≤ 34 m (situation d)]],1,3)="OUI","≤ 34 m",IF(MID(REFERENCEMENT_FACADE[[#This Row],[≤ 28 m (situation d)]],1,3)="OUI","≤ 28 m",IF(MID(REFERENCEMENT_FACADE[[#This Row],[≤ 18 m (situation d)]],1,3)="OUI","≤ 18 m",IF(MID(REFERENCEMENT_FACADE[[#This Row],[≤ 15 m (situation d)]],1,3)="OUI","≤ 15 m",IF(MID(REFERENCEMENT_FACADE[[#This Row],[≤ 10 m (situation d)]],1,3)="OUI","≤ 10 m",IF(MID(REFERENCEMENT_FACADE[[#This Row],[≤ 9 m (situation d)]],1,3)="OUI","≤ 9 m",IF(MID(REFERENCEMENT_FACADE[[#This Row],[≤ 6 m (situation d)]],1,3)="OUI","≤ 6 m","")))))))))),
IF(MID(REFERENCEMENT_FACADE[[#This Row],[≤ 50 m (situation a à c)]],1,3)="OUI","≤ 50 m",IF(MID(REFERENCEMENT_FACADE[[#This Row],[≤ 40 m (situation a à c)]],1,3)="OUI","≤ 40 m",IF(MID(REFERENCEMENT_FACADE[[#This Row],[≤ 36 m (situation a à c)]],1,3)="OUI","≤ 36 m",IF(MID(REFERENCEMENT_FACADE[[#This Row],[≤ 34 m (situation a à c)]],1,3)="OUI","≤ 34 m",IF(MID(REFERENCEMENT_FACADE[[#This Row],[≤ 28 m (situation a à c)]],1,3)="OUI","≤ 28 m",IF(MID(REFERENCEMENT_FACADE[[#This Row],[≤ 18 m (situation a à c)]],1,3)="OUI","≤ 18 m",IF(MID(REFERENCEMENT_FACADE[[#This Row],[≤ 15 m (situation a à c)]],1,3)="OUI","≤ 15 m",IF(MID(REFERENCEMENT_FACADE[[#This Row],[≤ 10 m (situation a à c)]],1,3)="OUI","≤ 10 m",IF(MID(REFERENCEMENT_FACADE[[#This Row],[≤ 9 m (situation a à c)]],1,3)="OUI","≤ 9 m",IF(MID(REFERENCEMENT_FACADE[[#This Row],[≤ 6 m (situation a à c)]],1,3)="OUI","≤ 6 m",""))))))))))),
CONCATENATE(IF(MID(REFERENCEMENT_FACADE[[#This Row],[≤ 50 m (situation a à c)]],1,3)="OUI","(Situation a à c) h≤ 50 m"&amp;CHAR(10),IF(MID(REFERENCEMENT_FACADE[[#This Row],[≤ 40 m (situation a à c)]],1,3)="OUI","(Situation a à c) h≤ 40 m"&amp;CHAR(10),IF(MID(REFERENCEMENT_FACADE[[#This Row],[≤ 36 m (situation a à c)]],1,3)="OUI","(Situation a à c) h≤ 36 m"&amp;CHAR(10),IF(MID(REFERENCEMENT_FACADE[[#This Row],[≤ 34 m (situation a à c)]],1,3)="OUI","(Situation a à c) h≤ 34 m"&amp;CHAR(10),IF(MID(REFERENCEMENT_FACADE[[#This Row],[≤ 28 m (situation a à c)]],1,3)="OUI","(Situation a à c) h≤ 28 m"&amp;CHAR(10),IF(MID(REFERENCEMENT_FACADE[[#This Row],[≤ 18 m (situation a à c)]],1,3)="OUI","(Situation a à c) h≤ 18 m"&amp;CHAR(10),IF(MID(REFERENCEMENT_FACADE[[#This Row],[≤ 15 m (situation a à c)]],1,3)="OUI","(Situation a à c) h≤ 15 m"&amp;CHAR(10),IF(MID(REFERENCEMENT_FACADE[[#This Row],[≤ 10 m (situation a à c)]],1,3)="OUI","(Situation a à c) h≤ 10 m"&amp;CHAR(10),IF(MID(REFERENCEMENT_FACADE[[#This Row],[≤ 9 m (situation a à c)]],1,3)="OUI","(Situation a à c) h≤ 9 m"&amp;CHAR(10),IF(MID(REFERENCEMENT_FACADE[[#This Row],[≤ 6 m (situation a à c)]],1,3)="OUI","(Situation a à c) h≤ 6 m"&amp;CHAR(10),"")))))))))),IF(MID(REFERENCEMENT_FACADE[[#This Row],[≤ 50 m (situation d)]],1,3)="OUI","(Situation d) h≤ 50 m",IF(MID(REFERENCEMENT_FACADE[[#This Row],[≤ 40 m (situation d)]],1,3)="OUI","(Situation d) h≤ 40 m",IF(MID(REFERENCEMENT_FACADE[[#This Row],[≤ 36 m (situation d)]],1,3)="OUI","(Situation d) h≤ 36 m",IF(MID(REFERENCEMENT_FACADE[[#This Row],[≤ 34 m (situation d)]],1,3)="OUI","(Situation d) h≤ 34 m",IF(MID(REFERENCEMENT_FACADE[[#This Row],[≤ 28 m (situation d)]],1,3)="OUI","(Situation d) h≤ 28 m",IF(MID(REFERENCEMENT_FACADE[[#This Row],[≤ 18 m (situation d)]],1,3)="OUI","(Situation d) h≤ 18 m",IF(MID(REFERENCEMENT_FACADE[[#This Row],[≤ 15 m (situation d)]],1,3)="OUI","(Situation d) h≤ 15 m",IF(MID(REFERENCEMENT_FACADE[[#This Row],[≤ 10 m (situation d)]],1,3)="OUI","(Situation d) h≤ 10 m",IF(MID(REFERENCEMENT_FACADE[[#This Row],[≤ 9 m (situation d)]],1,3)="OUI","(Situation d) h≤ 9 m",IF(MID(REFERENCEMENT_FACADE[[#This Row],[≤ 6 m (situation d)]],1,3)="OUI","(Situation d) h≤ 6 m",""))))))))))))</f>
        <v>(Situation a à c) h≤ 50 m
(Situation d) h≤ 18 m</v>
      </c>
      <c r="CM174" s="48" t="str">
        <f>IF(OR(RECH_HAUTEUR=FALSE,HAUT_VISEE="",SITUA_VISEE=""),REFERENCEMENT_FACADE[[#This Row],[Cas où rien n''est sélectionné en hauteur]],
IF((HAUT_VISEE&lt;=6),IF(OR(MID(SITUA_VISEE,1,1)="a",MID(SITUA_VISEE,1,1)="b",MID(SITUA_VISEE,1,1)="c"),REFERENCEMENT_FACADE[[#This Row],[≤ 6 m (a à c)]],REFERENCEMENT_FACADE[[#This Row],[≤ 6 m (d)]]),
IF(AND(6&lt;HAUT_VISEE,HAUT_VISEE&lt;=9),IF(OR(MID(SITUA_VISEE,1,1)="a",MID(SITUA_VISEE,1,1)="b",MID(SITUA_VISEE,1,1)="c"),REFERENCEMENT_FACADE[[#This Row],[≤ 9 m (a à c)]],REFERENCEMENT_FACADE[[#This Row],[≤ 9 m (d)]]),
IF(AND(9&lt;HAUT_VISEE,HAUT_VISEE&lt;=10),IF(OR(MID(SITUA_VISEE,1,1)="a",MID(SITUA_VISEE,1,1)="b",MID(SITUA_VISEE,1,1)="c"),REFERENCEMENT_FACADE[[#This Row],[≤ 10 m (a à c)]],REFERENCEMENT_FACADE[[#This Row],[≤ 10 m (d)]]),
IF(AND(10&lt;HAUT_VISEE,HAUT_VISEE&lt;=18),IF(OR(MID(SITUA_VISEE,1,1)="a",MID(SITUA_VISEE,1,1)="b",MID(SITUA_VISEE,1,1)="c"),REFERENCEMENT_FACADE[[#This Row],[≤ 18 m (a à c)]],REFERENCEMENT_FACADE[[#This Row],[≤ 18 m (d)]]),
IF(AND(18&lt;HAUT_VISEE,HAUT_VISEE&lt;=28),IF(OR(MID(SITUA_VISEE,1,1)="a",MID(SITUA_VISEE,1,1)="b",MID(SITUA_VISEE,1,1)="c"),REFERENCEMENT_FACADE[[#This Row],[≤ 28 m (a à c)]],REFERENCEMENT_FACADE[[#This Row],[≤ 28 m (d)]]),
IF(AND(28&lt;HAUT_VISEE,HAUT_VISEE&lt;=34),IF(OR(MID(SITUA_VISEE,1,1)="a",MID(SITUA_VISEE,1,1)="b",MID(SITUA_VISEE,1,1)="c"),REFERENCEMENT_FACADE[[#This Row],[≤ 34 m (a à c)]],REFERENCEMENT_FACADE[[#This Row],[≤ 34 m (d)]]),
IF(AND(34&lt;HAUT_VISEE,HAUT_VISEE&lt;=36),IF(OR(MID(SITUA_VISEE,1,1)="a",MID(SITUA_VISEE,1,1)="b",MID(SITUA_VISEE,1,1)="c"),REFERENCEMENT_FACADE[[#This Row],[≤ 36 m (a à c)]],REFERENCEMENT_FACADE[[#This Row],[≤ 36 m (d)]]),
IF(AND(36&lt;HAUT_VISEE,HAUT_VISEE&lt;=40),IF(OR(MID(SITUA_VISEE,1,1)="a",MID(SITUA_VISEE,1,1)="b",MID(SITUA_VISEE,1,1)="c"),REFERENCEMENT_FACADE[[#This Row],[≤ 40 m (a à c)]],REFERENCEMENT_FACADE[[#This Row],[≤ 40 m (d)]]),
IF(AND(40&lt;HAUT_VISEE,HAUT_VISEE&lt;=50),IF(OR(MID(SITUA_VISEE,1,1)="a",MID(SITUA_VISEE,1,1)="b",MID(SITUA_VISEE,1,1)="c"),REFERENCEMENT_FACADE[[#This Row],[≤ 50 m (a à c)]],REFERENCEMENT_FACADE[[#This Row],[≤ 50 m (d)]])))))))))))</f>
        <v>Nb : Le critère de recherche par hauteur n'étant pas coché ou les données (hauteur ou situation) n'étant pas saisies, l'utilisateur est alerté qu'il peut exister des limites de hauteurs et des dispositions particulières données dans le référentiel technique du procédé qui ne sont pas affichées. 
Le logiciel peut les faire apparaitre, pour ce faire : 
 - la case de recherche en fonction de la hauteur doit être cochée ;
 - les données de hauteur ET de situation du bâtiment doivent être saisies.</v>
      </c>
      <c r="CN174" s="117">
        <f ca="1">REFERENCEMENT_FACADE[[#This Row],[VALIDITE]]</f>
        <v>1</v>
      </c>
      <c r="CO174" s="48">
        <f>IF(RECH_SUPPORT=TRUE,IF(MID(REFERENCEMENT_FACADE[[#This Row],[Colonne support visé]],1,3)="OUI",1,IF(OR(MID(REFERENCEMENT_FACADE[[#This Row],[Colonne support visé]],1,3)="non",MID(REFERENCEMENT_FACADE[[#This Row],[Colonne support visé]],1,2)="SO"),0,0)),1)</f>
        <v>1</v>
      </c>
      <c r="CP174" s="48">
        <f>IF(RECH_HAUTEUR=FALSE,1,IF(AND(MID(REFERENCEMENT_FACADE[[#This Row],[Colonne situation visé]],1,3)="oui",HAUT_VISEE&lt;=REFERENCEMENT_FACADE[[#This Row],[LIMITATION DE HAUTEUR DE FACADE]],HAUT_VISEE&lt;&gt;"",SITUA_VISEE&lt;&gt;""),1,IF(MID(REFERENCEMENT_FACADE[[#This Row],[Colonne situation visé]],1,3)="non",0,"ERREUR")))</f>
        <v>1</v>
      </c>
      <c r="CQ174" s="48">
        <f>IF(RECH_CATEGORIE=FALSE,1,IF(REFERENCEMENT_FACADE[[#This Row],[Colonne catégorie visée]]="ERREUR",0,IF(AND(RECH_CATEGORIE=TRUE,MATCH(VALUE(LEFT(REFERENCEMENT_FACADE[[#This Row],[Colonne zone visée]],1)),LISTE_ZONE_SISMIQUE,0)&gt;=MATCH(ZONE_SIS_VISEE,LISTE_ZONE_SISMIQUE,0),MATCH(REFERENCEMENT_FACADE[[#This Row],[Colonne catégorie visée]],LISTE_CATEGORIE_BATIMENT,0)&gt;=MATCH(CATEG_VISEE,LISTE_CATEGORIE_BATIMENT,0)),1,0)))</f>
        <v>1</v>
      </c>
      <c r="CR174" s="48">
        <f ca="1">IF(REFERENCEMENT_FACADE[[#This Row],[Eligibilité procédé]]&lt;&gt;0,COUNTIF(REFERENCEMENT_FACADE[Eligibilité procédé],"&lt;="&amp;REFERENCEMENT_FACADE[[#This Row],[Eligibilité procédé]])-COUNTIF(REFERENCEMENT_FACADE[Eligibilité procédé],"=0"),ROWS(REFERENCEMENT_FACADE[Ordre]))</f>
        <v>148</v>
      </c>
      <c r="CS174" s="48">
        <f ca="1">IF(COUNTIF((REFERENCEMENT_FACADE[[#This Row],[Validité]:[zone de simicité]]),"&lt;&gt;"&amp;"")=SUM(REFERENCEMENT_FACADE[[#This Row],[Validité]:[zone de simicité]]),ROW(REFERENCEMENT_FACADE[[#This Row],[zone de simicité]]),"")</f>
        <v>174</v>
      </c>
      <c r="CT174" s="48" t="str">
        <f>CONCATENATE(REFERENCEMENT_FACADE[[#This Row],[TYPE DE DOCUMENT DE REFERENCE]]," ",REFERENCEMENT_FACADE[[#This Row],[REF]]," du procédé ",REFERENCEMENT_FACADE[[#This Row],[NOM COMMERCIAL DU PROCEDE]]," : vise la pose sur : ",IF(MID(REFERENCEMENT_FACADE[[#This Row],[COB (NF DTU 31.2)]],1,3)="OUI","COB (NF DTU 31.2) ; ",""),IF(MID(REFERENCEMENT_FACADE[[#This Row],[CLT (Sous AT/DTA)]],1,3)="OUI","CLT (Sous AT/DTA)) ; ",""),IF(MID(REFERENCEMENT_FACADE[[#This Row],[FOB (NF DTU 31.4)]],1,3)="OUI","FOB (NF DTU 31.4) ; ",""),IF(MID(REFERENCEMENT_FACADE[[#This Row],[FOB (Sous AT/DTA/ATEx)]],1,3)="OUI","FOB (Sous AT/DTA/ATEx) ; ",""),"pour une hauteur max de ",REFERENCEMENT_FACADE[[#This Row],[LIMITATION DE HAUTEUR DE FACADE]],"m")</f>
        <v>Avis Technique 2.1/16-1745_V2 du procédé THERM+ 50, 56, 76 HI : vise la pose sur : pour une hauteur max de 50m</v>
      </c>
    </row>
    <row r="175" spans="1:98" s="5" customFormat="1" ht="360" x14ac:dyDescent="0.3">
      <c r="A175" s="195">
        <v>45085</v>
      </c>
      <c r="B175" s="196" t="s">
        <v>660</v>
      </c>
      <c r="C175" s="196"/>
      <c r="D175" s="196" t="s">
        <v>87</v>
      </c>
      <c r="E175" s="196"/>
      <c r="F175" s="196" t="s">
        <v>1169</v>
      </c>
      <c r="G175" s="197" t="s">
        <v>1170</v>
      </c>
      <c r="H175" s="198" t="s">
        <v>9</v>
      </c>
      <c r="I175" s="199" t="s">
        <v>27</v>
      </c>
      <c r="J175" s="200" t="s">
        <v>27</v>
      </c>
      <c r="K175" s="244" t="s">
        <v>10</v>
      </c>
      <c r="L175" s="263" t="str">
        <f>IF(REFERENCEMENT_FACADE[[#This Row],[Charpente bois (NF DTU 31.1)]]="OUI","SO",IF(OR(REFERENCEMENT_FACADE[[#This Row],[FOB (Sous AT/DTA/ATEx)]]="OUI",REFERENCEMENT_FACADE[[#This Row],[FOB (NF DTU 31.4)]]="OUI"),"OUI","SO"))</f>
        <v>SO</v>
      </c>
      <c r="M175" s="201" t="s">
        <v>27</v>
      </c>
      <c r="N175" s="202" t="s">
        <v>9</v>
      </c>
      <c r="O175" s="196" t="s">
        <v>9</v>
      </c>
      <c r="P175" s="196" t="s">
        <v>357</v>
      </c>
      <c r="Q175" s="196" t="s">
        <v>357</v>
      </c>
      <c r="R175" s="196" t="s">
        <v>357</v>
      </c>
      <c r="S175" s="196" t="s">
        <v>357</v>
      </c>
      <c r="T175" s="196" t="s">
        <v>357</v>
      </c>
      <c r="U175" s="196" t="s">
        <v>357</v>
      </c>
      <c r="V175" s="196" t="s">
        <v>357</v>
      </c>
      <c r="W175" s="197" t="s">
        <v>357</v>
      </c>
      <c r="X175" s="250" t="s">
        <v>9</v>
      </c>
      <c r="Y175" s="196" t="s">
        <v>357</v>
      </c>
      <c r="Z175" s="196" t="s">
        <v>357</v>
      </c>
      <c r="AA175" s="196" t="s">
        <v>357</v>
      </c>
      <c r="AB175" s="196" t="s">
        <v>357</v>
      </c>
      <c r="AC175" s="196" t="s">
        <v>357</v>
      </c>
      <c r="AD175" s="196" t="s">
        <v>357</v>
      </c>
      <c r="AE175" s="196" t="s">
        <v>357</v>
      </c>
      <c r="AF175" s="196" t="s">
        <v>357</v>
      </c>
      <c r="AG175" s="197" t="s">
        <v>357</v>
      </c>
      <c r="AH175" s="246" t="s">
        <v>1173</v>
      </c>
      <c r="AI175" s="247"/>
      <c r="AJ175" s="205"/>
      <c r="AK175" s="205"/>
      <c r="AL175" s="205"/>
      <c r="AM175" s="205"/>
      <c r="AN175" s="205"/>
      <c r="AO175" s="205"/>
      <c r="AP175" s="205"/>
      <c r="AQ175" s="205"/>
      <c r="AR175" s="205"/>
      <c r="AS175" s="205"/>
      <c r="AT175" s="205"/>
      <c r="AU175" s="205"/>
      <c r="AV175" s="205"/>
      <c r="AW175" s="205"/>
      <c r="AX175" s="205"/>
      <c r="AY175" s="205"/>
      <c r="AZ175" s="205"/>
      <c r="BA175" s="205"/>
      <c r="BB175" s="205"/>
      <c r="BC175" s="205"/>
      <c r="BD175" s="259" t="s">
        <v>1704</v>
      </c>
      <c r="BE175" s="202">
        <v>4</v>
      </c>
      <c r="BF175" s="196" t="s">
        <v>328</v>
      </c>
      <c r="BG175" s="196" t="s">
        <v>328</v>
      </c>
      <c r="BH175" s="196" t="s">
        <v>328</v>
      </c>
      <c r="BI175" s="206" t="s">
        <v>1175</v>
      </c>
      <c r="BJ175" s="40" t="s">
        <v>1394</v>
      </c>
      <c r="BK175" s="207" t="s">
        <v>662</v>
      </c>
      <c r="BL175" s="202">
        <v>2</v>
      </c>
      <c r="BM175" s="196" t="s">
        <v>1170</v>
      </c>
      <c r="BN175" s="196" t="s">
        <v>505</v>
      </c>
      <c r="BO175" s="196" t="s">
        <v>1171</v>
      </c>
      <c r="BP175" s="208"/>
      <c r="BQ175" s="208">
        <v>44497</v>
      </c>
      <c r="BR175" s="214">
        <v>45016</v>
      </c>
      <c r="BS175" s="209">
        <f ca="1">+(REFERENCEMENT_FACADE[[#This Row],[AVIS LIMITE AU / VALIDITE]]&gt;=TODAY())*1</f>
        <v>0</v>
      </c>
      <c r="BT175" s="196" t="s">
        <v>28</v>
      </c>
      <c r="BU175" s="196" t="str">
        <f ca="1">IF(REFERENCEMENT_FACADE[[#This Row],[ -&gt; AT/DTA : Sur liste verte C2p (OUI/NON)
-&gt; ATex (Avis favorable / Avis défavorable)
-&gt; Autre : SO]]&lt;&gt;"",IF(AND(OR(REFERENCEMENT_FACADE[[#This Row],[ -&gt; AT/DTA : Sur liste verte C2p (OUI/NON)
-&gt; ATex (Avis favorable / Avis défavorable)
-&gt; Autre : SO]]="OUI",REFERENCEMENT_FACADE[[#This Row],[ -&gt; AT/DTA : Sur liste verte C2p (OUI/NON)
-&gt; ATex (Avis favorable / Avis défavorable)
-&gt; Autre : SO]]="FAVORABLE",REFERENCEMENT_FACADE[[#This Row],[ -&gt; AT/DTA : Sur liste verte C2p (OUI/NON)
-&gt; ATex (Avis favorable / Avis défavorable)
-&gt; Autre : SO]]="SO
(DTU)",REFERENCEMENT_FACADE[[#This Row],[ -&gt; AT/DTA : Sur liste verte C2p (OUI/NON)
-&gt; ATex (Avis favorable / Avis défavorable)
-&gt; Autre : SO]]="SO 
(RECO -RAGE)",REFERENCEMENT_FACADE[[#This Row],[ -&gt; AT/DTA : Sur liste verte C2p (OUI/NON)
-&gt; ATex (Avis favorable / Avis défavorable)
-&gt; Autre : SO]]="OUI AVEC UN SUIVI DU RETOUR D'EXPERIENCE",
REFERENCEMENT_FACADE[[#This Row],[ -&gt; AT/DTA : Sur liste verte C2p (OUI/NON)
-&gt; ATex (Avis favorable / Avis défavorable)
-&gt; Autre : SO]]="SO 
(RP)"),REFERENCEMENT_FACADE[[#This Row],[VALIDITE]]=1),"TC",IF(REFERENCEMENT_FACADE[[#This Row],[VALIDITE]]=0,"TNC"&amp;CHAR(10)&amp;"(L'évaluation technique n'est plus valide)",IF(REFERENCEMENT_FACADE[[#This Row],[TYPE DE DOCUMENT DE REFERENCE]]="Appréciation Technique de Transition","TNC"&amp;CHAR(10)&amp;"(Les Appréciations Techniques de Transition ne sont pas reconnues en technique courante)",IF(REFERENCEMENT_FACADE[[#This Row],[ -&gt; AT/DTA : Sur liste verte C2p (OUI/NON)
-&gt; ATex (Avis favorable / Avis défavorable)
-&gt; Autre : SO]]="NON (EVALUATION RECENTE)","TNC"&amp;CHAR(10)&amp;"(Non sur liste verte de la C2p à date de référencement / EVALUATION RECENTE)","TNC"&amp;CHAR(10)&amp;"(N'est pas sur liste verte de la C2p à date du référencement)")))))</f>
        <v>TNC
(L'évaluation technique n'est plus valide)</v>
      </c>
      <c r="BV175" s="197" t="s">
        <v>1380</v>
      </c>
      <c r="BW175" s="202" t="s">
        <v>1172</v>
      </c>
      <c r="BX175" s="196" t="s">
        <v>279</v>
      </c>
      <c r="BY175" s="197"/>
      <c r="BZ175" s="210"/>
      <c r="CA175" s="211" t="s">
        <v>1174</v>
      </c>
      <c r="CB175" s="211"/>
      <c r="CC175" s="212" t="str">
        <f>IF(OR(REFERENCEMENT_FACADE[[#This Row],[TYPE DE DOCUMENT DE REFERENCE]]="Document Technique d'Application (DTA)",REFERENCEMENT_FACADE[[#This Row],[TYPE DE DOCUMENT DE REFERENCE]]="Avis Technique"),CONCATENATE("https://evaluation.cstb.fr/fr/avis-technique/detail/",SUBSTITUTE(REFERENCEMENT_FACADE[[#This Row],[REF]],"/","-"),"/"),IF(REFERENCEMENT_FACADE[[#This Row],[TYPE DE DOCUMENT DE REFERENCE]]=("Appréciation Technique d'Expérimentation (ATEx cas a)"),CONCATENATE("https://evaluation.cstb.fr/fr/appreciation-technique-expertise-atex/detail/",SUBSTITUTE(REFERENCEMENT_FACADE[[#This Row],[REF]],"_","-"),"/"),CONCATENATE("https://evaluation.cstb.fr/fr/appreciation-technique-transition-att/download/att-",SUBSTITUTE(SUBSTITUTE(REFERENCEMENT_FACADE[[#This Row],[REF]],"/","-"),"_","-"),"/")))</f>
        <v>https://evaluation.cstb.fr/fr/appreciation-technique-expertise-atex/detail/2944-v1/</v>
      </c>
      <c r="CD175" s="212"/>
      <c r="CE175" s="212" t="str">
        <f>CONCATENATE(IF(REFERENCEMENT_FACADE[[#This Row],[Ancienne version]]=""," ",CONCATENATE(IF(OR(REFERENCEMENT_FACADE[[#This Row],[TYPE DE DOCUMENT DE REFERENCE]]="Avis Technique",REFERENCEMENT_FACADE[[#This Row],[TYPE DE DOCUMENT DE REFERENCE]]="ATEx"),"L'","Le "),REFERENCEMENT_FACADE[[#This Row],[TYPE DE DOCUMENT DE REFERENCE]]," n°",REFERENCEMENT_FACADE[[#This Row],[REF]]," annule et remplace ",IF(OR(REFERENCEMENT_FACADE[[#This Row],[TYPE DE DOCUMENT DE REFERENCE]]="Avis Technique",REFERENCEMENT_FACADE[[#This Row],[TYPE DE DOCUMENT DE REFERENCE]]="ATEx"),"l' ","le "),REFERENCEMENT_FACADE[[#This Row],[TYPE DE DOCUMENT DE REFERENCE]]," n° ",REFERENCEMENT_FACADE[[#This Row],[Ancienne version]])),
IF(AND(REFERENCEMENT_FACADE[[#This Row],[Ancienne version]]&lt;&gt;"",REFERENCEMENT_FACADE[[#This Row],[ -&gt; AT/DTA : Sur liste verte C2p (OUI/NON)
-&gt; ATex (Avis favorable / Avis défavorable)
-&gt; Autre : SO]]="OUI"),CHAR(10),""),
IF(REFERENCEMENT_FACADE[[#This Row],[ -&gt; AT/DTA : Sur liste verte C2p (OUI/NON)
-&gt; ATex (Avis favorable / Avis défavorable)
-&gt; Autre : SO]]="OUI","Sur liste verte de la C2p à la date du référencement",""))</f>
        <v xml:space="preserve"> </v>
      </c>
      <c r="CF175" s="212" t="str">
        <f>IF((SUPP_VISE=LISTES!$Q$2),REFERENCEMENT_FACADE[[#This Row],[Charpente bois (NF DTU 31.1)]],
IF((SUPP_VISE=LISTES!$Q$3),REFERENCEMENT_FACADE[[#This Row],[COB (NF DTU 31.2)]],
IF((SUPP_VISE=LISTES!$Q$4),REFERENCEMENT_FACADE[[#This Row],[FOB (NF DTU 31.4)]],
IF((SUPP_VISE=LISTES!$Q$5),REFERENCEMENT_FACADE[[#This Row],[FOB (Sous AT/DTA/ATEx)]],
IF((SUPP_VISE=LISTES!$Q$6),REFERENCEMENT_FACADE[[#This Row],[FOB (NF DTU 31.4 et/ou Sous AT/DTA/Atex)]],
IF((SUPP_VISE=LISTES!$Q$7),REFERENCEMENT_FACADE[[#This Row],[CLT (Sous AT/DTA)]],"ERREUR"))))))</f>
        <v>ERREUR</v>
      </c>
      <c r="CG175" s="212" t="str">
        <f>IF((HAUT_VISEE&lt;=6),IF(OR(MID(SITUA_VISEE,1,1)="a",MID(SITUA_VISEE,1,1)="b",MID(SITUA_VISEE,1,1)="c"),REFERENCEMENT_FACADE[[#This Row],[≤ 6 m (situation a à c)]],REFERENCEMENT_FACADE[[#This Row],[≤ 6 m (situation d)]]),
IF(AND(6&lt;HAUT_VISEE,HAUT_VISEE&lt;=9),IF(OR(MID(SITUA_VISEE,1,1)="a",MID(SITUA_VISEE,1,1)="b",MID(SITUA_VISEE,1,1)="c"),REFERENCEMENT_FACADE[[#This Row],[≤ 9 m (situation a à c)]],REFERENCEMENT_FACADE[[#This Row],[≤ 9 m (situation d)]]),
IF(AND(9&lt;HAUT_VISEE,HAUT_VISEE&lt;=10),IF(OR(MID(SITUA_VISEE,1,1)="a",MID(SITUA_VISEE,1,1)="b",MID(SITUA_VISEE,1,1)="c"),REFERENCEMENT_FACADE[[#This Row],[≤ 10 m (situation a à c)]],REFERENCEMENT_FACADE[[#This Row],[≤ 10 m (situation d)]]),
IF(AND(10&lt;HAUT_VISEE,HAUT_VISEE&lt;=18),IF(OR(MID(SITUA_VISEE,1,1)="a",MID(SITUA_VISEE,1,1)="b",MID(SITUA_VISEE,1,1)="c"),REFERENCEMENT_FACADE[[#This Row],[≤ 15 m (situation a à c)]],REFERENCEMENT_FACADE[[#This Row],[≤ 15 m (situation d)]]),
IF(AND(10&lt;HAUT_VISEE,HAUT_VISEE&lt;=18),IF(OR(MID(SITUA_VISEE,1,1)="a",MID(SITUA_VISEE,1,1)="b",MID(SITUA_VISEE,1,1)="c"),REFERENCEMENT_FACADE[[#This Row],[≤ 18 m (situation a à c)]],REFERENCEMENT_FACADE[[#This Row],[≤ 18 m (situation d)]]),
IF(AND(18&lt;HAUT_VISEE,HAUT_VISEE&lt;=28),IF(OR(MID(SITUA_VISEE,1,1)="a",MID(SITUA_VISEE,1,1)="b",MID(SITUA_VISEE,1,1)="c"),REFERENCEMENT_FACADE[[#This Row],[≤ 28 m (situation a à c)]],REFERENCEMENT_FACADE[[#This Row],[≤ 28 m (situation d)]]),
IF(AND(28&lt;HAUT_VISEE,HAUT_VISEE&lt;=34),IF(OR(MID(SITUA_VISEE,1,1)="a",MID(SITUA_VISEE,1,1)="b",MID(SITUA_VISEE,1,1)="c"),REFERENCEMENT_FACADE[[#This Row],[≤ 34 m (situation a à c)]],REFERENCEMENT_FACADE[[#This Row],[≤ 34 m (situation d)]]),
IF(AND(34&lt;HAUT_VISEE,HAUT_VISEE&lt;=36),IF(OR(MID(SITUA_VISEE,1,1)="a",MID(SITUA_VISEE,1,1)="b",MID(SITUA_VISEE,1,1)="c"),REFERENCEMENT_FACADE[[#This Row],[≤ 36 m (situation a à c)]],REFERENCEMENT_FACADE[[#This Row],[≤ 36 m (situation d)]]),
IF(AND(36&lt;HAUT_VISEE,HAUT_VISEE&lt;=40),IF(OR(MID(SITUA_VISEE,1,1)="a",MID(SITUA_VISEE,1,1)="b",MID(SITUA_VISEE,1,1)="c"),REFERENCEMENT_FACADE[[#This Row],[≤ 40 m (situation a à c)]],REFERENCEMENT_FACADE[[#This Row],[≤ 40 m (situation d)]]),
IF(AND(40&lt;HAUT_VISEE,HAUT_VISEE&lt;=50),IF(OR(MID(SITUA_VISEE,1,1)="a",MID(SITUA_VISEE,1,1)="b",MID(SITUA_VISEE,1,1)="c"),REFERENCEMENT_FACADE[[#This Row],[≤ 50 m (situation a à c)]],REFERENCEMENT_FACADE[[#This Row],[≤ 50 m (situation d)]]),"ERREUR"))))))))))</f>
        <v>OUI</v>
      </c>
      <c r="CH175" s="212">
        <f>IF(MID(SITUA_VISEE,1,1)="d",
IF(MID(REFERENCEMENT_FACADE[[#This Row],[≤ 50 m (situation d)]],1,3)="OUI",50,IF(MID(REFERENCEMENT_FACADE[[#This Row],[≤ 40 m (situation d)]],1,3)="OUI",40,IF(MID(REFERENCEMENT_FACADE[[#This Row],[≤ 36 m (situation d)]],1,3)="OUI",36,IF(MID(REFERENCEMENT_FACADE[[#This Row],[≤ 34 m (situation d)]],1,3)="OUI",34,IF(MID(REFERENCEMENT_FACADE[[#This Row],[≤ 28 m (situation d)]],1,3)="OUI",28,IF(MID(REFERENCEMENT_FACADE[[#This Row],[≤ 18 m (situation d)]],1,3)="OUI",18,IF(MID(REFERENCEMENT_FACADE[[#This Row],[≤ 15 m (situation d)]],1,3)="OUI",15,IF(MID(REFERENCEMENT_FACADE[[#This Row],[≤ 10 m (situation d)]],1,3)="OUI",10,IF(MID(REFERENCEMENT_FACADE[[#This Row],[≤ 9 m (situation d)]],1,3)="OUI",9,IF(MID(REFERENCEMENT_FACADE[[#This Row],[≤ 6 m (situation d)]],1,3)="OUI",6,"")))))))))),
IF(MID(REFERENCEMENT_FACADE[[#This Row],[≤ 50 m (situation a à c)]],1,3)="OUI",50,IF(MID(REFERENCEMENT_FACADE[[#This Row],[≤ 40 m (situation a à c)]],1,3)="OUI",40,IF(MID(REFERENCEMENT_FACADE[[#This Row],[≤ 36 m (situation a à c)]],1,3)="OUI",36,IF(MID(REFERENCEMENT_FACADE[[#This Row],[≤ 34 m (situation a à c)]],1,3)="OUI",34,IF(MID(REFERENCEMENT_FACADE[[#This Row],[≤ 28 m (situation a à c)]],1,3)="OUI",28,IF(MID(REFERENCEMENT_FACADE[[#This Row],[≤ 18 m (situation a à c)]],1,3)="OUI",18,IF(MID(REFERENCEMENT_FACADE[[#This Row],[≤ 15 m (situation a à c)]],1,3)="OUI",15,IF(MID(REFERENCEMENT_FACADE[[#This Row],[≤ 10 m (situation a à c)]],1,3)="OUI",10,IF(MID(REFERENCEMENT_FACADE[[#This Row],[≤ 9 m (situation a à c)]],1,3)="OUI",9,IF(MID(REFERENCEMENT_FACADE[[#This Row],[≤ 6 m (situation a à c)]],1,3)="OUI",6,"")))))))))))</f>
        <v>50</v>
      </c>
      <c r="CI175" s="212" t="str">
        <f>IF(RECH_CATEGORIE=TRUE,IF((CATEG_VISEE=LISTES!$O$2),REFERENCEMENT_FACADE[[#This Row],[I]],
IF((CATEG_VISEE=LISTES!$O$3),REFERENCEMENT_FACADE[[#This Row],[II]],
IF((CATEG_VISEE=LISTES!$O$4),REFERENCEMENT_FACADE[[#This Row],[III]],
IF((CATEG_VISEE=LISTES!$O$5),REFERENCEMENT_FACADE[[#This Row],[IV]],"ERREUR")))),
REFERENCEMENT_FACADE[[#This Row],[I]]&amp;CHAR(10)&amp;REFERENCEMENT_FACADE[[#This Row],[II]]&amp;CHAR(10)&amp;REFERENCEMENT_FACADE[[#This Row],[III]]&amp;CHAR(10)&amp;REFERENCEMENT_FACADE[[#This Row],[IV]])</f>
        <v>4
4**
4**
4**</v>
      </c>
      <c r="CJ175" s="212" t="str">
        <f>IF(RECH_CATEGORIE=TRUE,IF(OR(REFERENCEMENT_FACADE[[#This Row],[I]]="NC",REFERENCEMENT_FACADE[[#This Row],[II]]="NC",REFERENCEMENT_FACADE[[#This Row],[III]]="NC",REFERENCEMENT_FACADE[[#This Row],[IV]]="NC"),"ERREUR",IF(MID(ZONE_SIS_VISEE,1,1)&lt;=MID(REFERENCEMENT_FACADE[[#This Row],[IV]],1,1),REFERENCEMENT_FACADE[[#Headers],[IV]],IF(MID(ZONE_SIS_VISEE,1,1)&lt;=MID(REFERENCEMENT_FACADE[[#This Row],[III]],1,1),REFERENCEMENT_FACADE[[#Headers],[III]],IF(MID(ZONE_SIS_VISEE,1,1)&lt;=MID(REFERENCEMENT_FACADE[[#This Row],[II]],1,1),REFERENCEMENT_FACADE[[#Headers],[II]],IF(MID(ZONE_SIS_VISEE,1,1)&lt;=MID(REFERENCEMENT_FACADE[[#This Row],[I]],1,1),REFERENCEMENT_FACADE[[#Headers],[I]],""))))),
REFERENCEMENT_FACADE[[#Headers],[I]]&amp;CHAR(10)&amp;REFERENCEMENT_FACADE[[#Headers],[II]]&amp;CHAR(10)&amp;REFERENCEMENT_FACADE[[#Headers],[III]]&amp;CHAR(10)&amp;REFERENCEMENT_FACADE[[#Headers],[IV]])</f>
        <v>I
II
III
IV</v>
      </c>
      <c r="CK175" s="212" t="str">
        <f>CONCATENATE(IF(MID(REFERENCEMENT_FACADE[[#This Row],[Charpente bois (NF DTU 31.1)]],1,3)="oui",LISTES!$Q$2,""),IF(AND(MID(REFERENCEMENT_FACADE[[#This Row],[COB (NF DTU 31.2)]],1,3)="oui",MID(REFERENCEMENT_FACADE[[#This Row],[Charpente bois (NF DTU 31.1)]],1,3)="oui")," / ",""),IF(MID(REFERENCEMENT_FACADE[[#This Row],[COB (NF DTU 31.2)]],1,3)="oui",LISTES!$Q$3,""),IF(OR(AND(MID(REFERENCEMENT_FACADE[[#This Row],[COB (NF DTU 31.2)]],1,3)="oui",MID(REFERENCEMENT_FACADE[[#This Row],[FOB (NF DTU 31.4)]],1,3)="oui"),AND(MID(REFERENCEMENT_FACADE[[#This Row],[COB (NF DTU 31.2)]],1,3)="oui",MID(REFERENCEMENT_FACADE[[#This Row],[CLT (Sous AT/DTA)]],1,3)="oui"))," / ",""),IF(MID(REFERENCEMENT_FACADE[[#This Row],[FOB (NF DTU 31.4)]],1,3)="oui",LISTES!$Q$4,""),IF(AND(MID(REFERENCEMENT_FACADE[[#This Row],[CLT (Sous AT/DTA)]],1,3)="oui",MID(REFERENCEMENT_FACADE[[#This Row],[FOB (NF DTU 31.4)]],1,3)="oui")," / ",""),IF(MID(REFERENCEMENT_FACADE[[#This Row],[CLT (Sous AT/DTA)]],1,3)="oui",LISTES!$Q$7,IF(MID(REFERENCEMENT_FACADE[[#This Row],[FOB (Sous AT/DTA/ATEx)]],1,3)="oui",LISTES!$Q$5,"")))</f>
        <v>Charpente bois (NF DTU 31.1)</v>
      </c>
      <c r="CL175" s="212" t="str">
        <f>IF(AND(RECH_HAUTEUR=TRUE,HAUT_VISEE&lt;&gt;"",SITUA_VISEE&lt;&gt;""),IF(MID(SITUA_VISEE,1,1)="d",
IF(MID(REFERENCEMENT_FACADE[[#This Row],[≤ 50 m (situation d)]],1,3)="OUI","≤ 50 m",IF(MID(REFERENCEMENT_FACADE[[#This Row],[≤ 40 m (situation d)]],1,3)="OUI","≤ 40 m",IF(MID(REFERENCEMENT_FACADE[[#This Row],[≤ 36 m (situation d)]],1,3)="OUI","≤ 36 m",IF(MID(REFERENCEMENT_FACADE[[#This Row],[≤ 34 m (situation d)]],1,3)="OUI","≤ 34 m",IF(MID(REFERENCEMENT_FACADE[[#This Row],[≤ 28 m (situation d)]],1,3)="OUI","≤ 28 m",IF(MID(REFERENCEMENT_FACADE[[#This Row],[≤ 18 m (situation d)]],1,3)="OUI","≤ 18 m",IF(MID(REFERENCEMENT_FACADE[[#This Row],[≤ 15 m (situation d)]],1,3)="OUI","≤ 15 m",IF(MID(REFERENCEMENT_FACADE[[#This Row],[≤ 10 m (situation d)]],1,3)="OUI","≤ 10 m",IF(MID(REFERENCEMENT_FACADE[[#This Row],[≤ 9 m (situation d)]],1,3)="OUI","≤ 9 m",IF(MID(REFERENCEMENT_FACADE[[#This Row],[≤ 6 m (situation d)]],1,3)="OUI","≤ 6 m","")))))))))),
IF(MID(REFERENCEMENT_FACADE[[#This Row],[≤ 50 m (situation a à c)]],1,3)="OUI","≤ 50 m",IF(MID(REFERENCEMENT_FACADE[[#This Row],[≤ 40 m (situation a à c)]],1,3)="OUI","≤ 40 m",IF(MID(REFERENCEMENT_FACADE[[#This Row],[≤ 36 m (situation a à c)]],1,3)="OUI","≤ 36 m",IF(MID(REFERENCEMENT_FACADE[[#This Row],[≤ 34 m (situation a à c)]],1,3)="OUI","≤ 34 m",IF(MID(REFERENCEMENT_FACADE[[#This Row],[≤ 28 m (situation a à c)]],1,3)="OUI","≤ 28 m",IF(MID(REFERENCEMENT_FACADE[[#This Row],[≤ 18 m (situation a à c)]],1,3)="OUI","≤ 18 m",IF(MID(REFERENCEMENT_FACADE[[#This Row],[≤ 15 m (situation a à c)]],1,3)="OUI","≤ 15 m",IF(MID(REFERENCEMENT_FACADE[[#This Row],[≤ 10 m (situation a à c)]],1,3)="OUI","≤ 10 m",IF(MID(REFERENCEMENT_FACADE[[#This Row],[≤ 9 m (situation a à c)]],1,3)="OUI","≤ 9 m",IF(MID(REFERENCEMENT_FACADE[[#This Row],[≤ 6 m (situation a à c)]],1,3)="OUI","≤ 6 m",""))))))))))),
CONCATENATE(IF(MID(REFERENCEMENT_FACADE[[#This Row],[≤ 50 m (situation a à c)]],1,3)="OUI","(Situation a à c) h≤ 50 m"&amp;CHAR(10),IF(MID(REFERENCEMENT_FACADE[[#This Row],[≤ 40 m (situation a à c)]],1,3)="OUI","(Situation a à c) h≤ 40 m"&amp;CHAR(10),IF(MID(REFERENCEMENT_FACADE[[#This Row],[≤ 36 m (situation a à c)]],1,3)="OUI","(Situation a à c) h≤ 36 m"&amp;CHAR(10),IF(MID(REFERENCEMENT_FACADE[[#This Row],[≤ 34 m (situation a à c)]],1,3)="OUI","(Situation a à c) h≤ 34 m"&amp;CHAR(10),IF(MID(REFERENCEMENT_FACADE[[#This Row],[≤ 28 m (situation a à c)]],1,3)="OUI","(Situation a à c) h≤ 28 m"&amp;CHAR(10),IF(MID(REFERENCEMENT_FACADE[[#This Row],[≤ 18 m (situation a à c)]],1,3)="OUI","(Situation a à c) h≤ 18 m"&amp;CHAR(10),IF(MID(REFERENCEMENT_FACADE[[#This Row],[≤ 15 m (situation a à c)]],1,3)="OUI","(Situation a à c) h≤ 15 m"&amp;CHAR(10),IF(MID(REFERENCEMENT_FACADE[[#This Row],[≤ 10 m (situation a à c)]],1,3)="OUI","(Situation a à c) h≤ 10 m"&amp;CHAR(10),IF(MID(REFERENCEMENT_FACADE[[#This Row],[≤ 9 m (situation a à c)]],1,3)="OUI","(Situation a à c) h≤ 9 m"&amp;CHAR(10),IF(MID(REFERENCEMENT_FACADE[[#This Row],[≤ 6 m (situation a à c)]],1,3)="OUI","(Situation a à c) h≤ 6 m"&amp;CHAR(10),"")))))))))),IF(MID(REFERENCEMENT_FACADE[[#This Row],[≤ 50 m (situation d)]],1,3)="OUI","(Situation d) h≤ 50 m",IF(MID(REFERENCEMENT_FACADE[[#This Row],[≤ 40 m (situation d)]],1,3)="OUI","(Situation d) h≤ 40 m",IF(MID(REFERENCEMENT_FACADE[[#This Row],[≤ 36 m (situation d)]],1,3)="OUI","(Situation d) h≤ 36 m",IF(MID(REFERENCEMENT_FACADE[[#This Row],[≤ 34 m (situation d)]],1,3)="OUI","(Situation d) h≤ 34 m",IF(MID(REFERENCEMENT_FACADE[[#This Row],[≤ 28 m (situation d)]],1,3)="OUI","(Situation d) h≤ 28 m",IF(MID(REFERENCEMENT_FACADE[[#This Row],[≤ 18 m (situation d)]],1,3)="OUI","(Situation d) h≤ 18 m",IF(MID(REFERENCEMENT_FACADE[[#This Row],[≤ 15 m (situation d)]],1,3)="OUI","(Situation d) h≤ 15 m",IF(MID(REFERENCEMENT_FACADE[[#This Row],[≤ 10 m (situation d)]],1,3)="OUI","(Situation d) h≤ 10 m",IF(MID(REFERENCEMENT_FACADE[[#This Row],[≤ 9 m (situation d)]],1,3)="OUI","(Situation d) h≤ 9 m",IF(MID(REFERENCEMENT_FACADE[[#This Row],[≤ 6 m (situation d)]],1,3)="OUI","(Situation d) h≤ 6 m",""))))))))))))</f>
        <v>(Situation a à c) h≤ 50 m
(Situation d) h≤ 50 m</v>
      </c>
      <c r="CM175" s="212" t="str">
        <f>IF(OR(RECH_HAUTEUR=FALSE,HAUT_VISEE="",SITUA_VISEE=""),REFERENCEMENT_FACADE[[#This Row],[Cas où rien n''est sélectionné en hauteur]],
IF((HAUT_VISEE&lt;=6),IF(OR(MID(SITUA_VISEE,1,1)="a",MID(SITUA_VISEE,1,1)="b",MID(SITUA_VISEE,1,1)="c"),REFERENCEMENT_FACADE[[#This Row],[≤ 6 m (a à c)]],REFERENCEMENT_FACADE[[#This Row],[≤ 6 m (d)]]),
IF(AND(6&lt;HAUT_VISEE,HAUT_VISEE&lt;=9),IF(OR(MID(SITUA_VISEE,1,1)="a",MID(SITUA_VISEE,1,1)="b",MID(SITUA_VISEE,1,1)="c"),REFERENCEMENT_FACADE[[#This Row],[≤ 9 m (a à c)]],REFERENCEMENT_FACADE[[#This Row],[≤ 9 m (d)]]),
IF(AND(9&lt;HAUT_VISEE,HAUT_VISEE&lt;=10),IF(OR(MID(SITUA_VISEE,1,1)="a",MID(SITUA_VISEE,1,1)="b",MID(SITUA_VISEE,1,1)="c"),REFERENCEMENT_FACADE[[#This Row],[≤ 10 m (a à c)]],REFERENCEMENT_FACADE[[#This Row],[≤ 10 m (d)]]),
IF(AND(10&lt;HAUT_VISEE,HAUT_VISEE&lt;=18),IF(OR(MID(SITUA_VISEE,1,1)="a",MID(SITUA_VISEE,1,1)="b",MID(SITUA_VISEE,1,1)="c"),REFERENCEMENT_FACADE[[#This Row],[≤ 18 m (a à c)]],REFERENCEMENT_FACADE[[#This Row],[≤ 18 m (d)]]),
IF(AND(18&lt;HAUT_VISEE,HAUT_VISEE&lt;=28),IF(OR(MID(SITUA_VISEE,1,1)="a",MID(SITUA_VISEE,1,1)="b",MID(SITUA_VISEE,1,1)="c"),REFERENCEMENT_FACADE[[#This Row],[≤ 28 m (a à c)]],REFERENCEMENT_FACADE[[#This Row],[≤ 28 m (d)]]),
IF(AND(28&lt;HAUT_VISEE,HAUT_VISEE&lt;=34),IF(OR(MID(SITUA_VISEE,1,1)="a",MID(SITUA_VISEE,1,1)="b",MID(SITUA_VISEE,1,1)="c"),REFERENCEMENT_FACADE[[#This Row],[≤ 34 m (a à c)]],REFERENCEMENT_FACADE[[#This Row],[≤ 34 m (d)]]),
IF(AND(34&lt;HAUT_VISEE,HAUT_VISEE&lt;=36),IF(OR(MID(SITUA_VISEE,1,1)="a",MID(SITUA_VISEE,1,1)="b",MID(SITUA_VISEE,1,1)="c"),REFERENCEMENT_FACADE[[#This Row],[≤ 36 m (a à c)]],REFERENCEMENT_FACADE[[#This Row],[≤ 36 m (d)]]),
IF(AND(36&lt;HAUT_VISEE,HAUT_VISEE&lt;=40),IF(OR(MID(SITUA_VISEE,1,1)="a",MID(SITUA_VISEE,1,1)="b",MID(SITUA_VISEE,1,1)="c"),REFERENCEMENT_FACADE[[#This Row],[≤ 40 m (a à c)]],REFERENCEMENT_FACADE[[#This Row],[≤ 40 m (d)]]),
IF(AND(40&lt;HAUT_VISEE,HAUT_VISEE&lt;=50),IF(OR(MID(SITUA_VISEE,1,1)="a",MID(SITUA_VISEE,1,1)="b",MID(SITUA_VISEE,1,1)="c"),REFERENCEMENT_FACADE[[#This Row],[≤ 50 m (a à c)]],REFERENCEMENT_FACADE[[#This Row],[≤ 50 m (d)]])))))))))))</f>
        <v xml:space="preserve"> - Comme mentionné dans l'Avis de l'Appréciation, le domaine d’emploi des bardages rapportés n’est pas modifié par cette présente ATEx .a limite de hauteur du domaine d’emploi indiquée ci-contre correspond au domaine d’emploi le plus restreint entre celui du PANOBLOC et celui du revêtement extérieur.
Nb : Le critère de recherche par hauteur n'étant pas coché ou les données (hauteur ou situation) n'étant pas saisies, l'utilisateur est alerté qu'il peut exister des limites de hauteurs et des dispositions particulières données dans le référentiel technique du procédé qui ne sont pas affichées. 
Le logiciel peut les faire apparaitre, pour ce faire : 
 - la case de recherche en fonction de la hauteur doit être cochée ;
 - les données de hauteur ET de situation du bâtiment doivent être saisies.</v>
      </c>
      <c r="CN175" s="213">
        <f ca="1">REFERENCEMENT_FACADE[[#This Row],[VALIDITE]]</f>
        <v>0</v>
      </c>
      <c r="CO175" s="212">
        <f>IF(RECH_SUPPORT=TRUE,IF(MID(REFERENCEMENT_FACADE[[#This Row],[Colonne support visé]],1,3)="OUI",1,IF(OR(MID(REFERENCEMENT_FACADE[[#This Row],[Colonne support visé]],1,3)="non",MID(REFERENCEMENT_FACADE[[#This Row],[Colonne support visé]],1,2)="SO"),0,0)),1)</f>
        <v>1</v>
      </c>
      <c r="CP175" s="212">
        <f>IF(RECH_HAUTEUR=FALSE,1,IF(AND(MID(REFERENCEMENT_FACADE[[#This Row],[Colonne situation visé]],1,3)="oui",HAUT_VISEE&lt;=REFERENCEMENT_FACADE[[#This Row],[LIMITATION DE HAUTEUR DE FACADE]],HAUT_VISEE&lt;&gt;"",SITUA_VISEE&lt;&gt;""),1,IF(MID(REFERENCEMENT_FACADE[[#This Row],[Colonne situation visé]],1,3)="non",0,"ERREUR")))</f>
        <v>1</v>
      </c>
      <c r="CQ175" s="212">
        <f>IF(RECH_CATEGORIE=FALSE,1,IF(REFERENCEMENT_FACADE[[#This Row],[Colonne catégorie visée]]="ERREUR",0,IF(AND(RECH_CATEGORIE=TRUE,MATCH(VALUE(LEFT(REFERENCEMENT_FACADE[[#This Row],[Colonne zone visée]],1)),LISTE_ZONE_SISMIQUE,0)&gt;=MATCH(ZONE_SIS_VISEE,LISTE_ZONE_SISMIQUE,0),MATCH(REFERENCEMENT_FACADE[[#This Row],[Colonne catégorie visée]],LISTE_CATEGORIE_BATIMENT,0)&gt;=MATCH(CATEG_VISEE,LISTE_CATEGORIE_BATIMENT,0)),1,0)))</f>
        <v>1</v>
      </c>
      <c r="CR175" s="212">
        <f ca="1">IF(REFERENCEMENT_FACADE[[#This Row],[Eligibilité procédé]]&lt;&gt;0,COUNTIF(REFERENCEMENT_FACADE[Eligibilité procédé],"&lt;="&amp;REFERENCEMENT_FACADE[[#This Row],[Eligibilité procédé]])-COUNTIF(REFERENCEMENT_FACADE[Eligibilité procédé],"=0"),ROWS(REFERENCEMENT_FACADE[Ordre]))</f>
        <v>0</v>
      </c>
      <c r="CS175" s="212" t="str">
        <f ca="1">IF(COUNTIF((REFERENCEMENT_FACADE[[#This Row],[Validité]:[zone de simicité]]),"&lt;&gt;"&amp;"")=SUM(REFERENCEMENT_FACADE[[#This Row],[Validité]:[zone de simicité]]),ROW(REFERENCEMENT_FACADE[[#This Row],[zone de simicité]]),"")</f>
        <v/>
      </c>
      <c r="CT175" s="212" t="str">
        <f>CONCATENATE(REFERENCEMENT_FACADE[[#This Row],[TYPE DE DOCUMENT DE REFERENCE]]," ",REFERENCEMENT_FACADE[[#This Row],[REF]]," du procédé ",REFERENCEMENT_FACADE[[#This Row],[NOM COMMERCIAL DU PROCEDE]]," : vise la pose sur : ",IF(MID(REFERENCEMENT_FACADE[[#This Row],[COB (NF DTU 31.2)]],1,3)="OUI","COB (NF DTU 31.2) ; ",""),IF(MID(REFERENCEMENT_FACADE[[#This Row],[CLT (Sous AT/DTA)]],1,3)="OUI","CLT (Sous AT/DTA)) ; ",""),IF(MID(REFERENCEMENT_FACADE[[#This Row],[FOB (NF DTU 31.4)]],1,3)="OUI","FOB (NF DTU 31.4) ; ",""),IF(MID(REFERENCEMENT_FACADE[[#This Row],[FOB (Sous AT/DTA/ATEx)]],1,3)="OUI","FOB (Sous AT/DTA/ATEx) ; ",""),"pour une hauteur max de ",REFERENCEMENT_FACADE[[#This Row],[LIMITATION DE HAUTEUR DE FACADE]],"m")</f>
        <v>Appréciation Technique d'Expérimentation (ATEx cas a) 2944_v1 du procédé Façade à ossature bois non porteuse perspirante : vise la pose sur : pour une hauteur max de 50m</v>
      </c>
    </row>
    <row r="176" spans="1:98" s="5" customFormat="1" ht="244.8" x14ac:dyDescent="0.3">
      <c r="A176" s="121">
        <v>45049</v>
      </c>
      <c r="B176" s="43" t="s">
        <v>118</v>
      </c>
      <c r="C176" s="125"/>
      <c r="D176" s="43" t="s">
        <v>87</v>
      </c>
      <c r="E176" s="43" t="s">
        <v>87</v>
      </c>
      <c r="F176" s="43" t="s">
        <v>603</v>
      </c>
      <c r="G176" s="44" t="s">
        <v>604</v>
      </c>
      <c r="H176" s="52" t="s">
        <v>9</v>
      </c>
      <c r="I176" s="82" t="s">
        <v>27</v>
      </c>
      <c r="J176" s="38" t="s">
        <v>27</v>
      </c>
      <c r="K176" s="39" t="s">
        <v>27</v>
      </c>
      <c r="L176" s="68" t="str">
        <f>IF(REFERENCEMENT_FACADE[[#This Row],[Charpente bois (NF DTU 31.1)]]="OUI","SO",IF(OR(REFERENCEMENT_FACADE[[#This Row],[FOB (Sous AT/DTA/ATEx)]]="OUI",REFERENCEMENT_FACADE[[#This Row],[FOB (NF DTU 31.4)]]="OUI"),"OUI","SO"))</f>
        <v>SO</v>
      </c>
      <c r="M176" s="65" t="s">
        <v>27</v>
      </c>
      <c r="N176" s="42" t="s">
        <v>357</v>
      </c>
      <c r="O176" s="43" t="s">
        <v>357</v>
      </c>
      <c r="P176" s="43" t="s">
        <v>357</v>
      </c>
      <c r="Q176" s="63" t="s">
        <v>357</v>
      </c>
      <c r="R176" s="63" t="s">
        <v>357</v>
      </c>
      <c r="S176" s="63" t="s">
        <v>357</v>
      </c>
      <c r="T176" s="63" t="s">
        <v>357</v>
      </c>
      <c r="U176" s="63" t="s">
        <v>357</v>
      </c>
      <c r="V176" s="63" t="s">
        <v>357</v>
      </c>
      <c r="W176" s="64" t="s">
        <v>357</v>
      </c>
      <c r="X176" s="45" t="s">
        <v>357</v>
      </c>
      <c r="Y176" s="43" t="s">
        <v>357</v>
      </c>
      <c r="Z176" s="43" t="s">
        <v>357</v>
      </c>
      <c r="AA176" s="43" t="s">
        <v>357</v>
      </c>
      <c r="AB176" s="43" t="s">
        <v>357</v>
      </c>
      <c r="AC176" s="43" t="s">
        <v>10</v>
      </c>
      <c r="AD176" s="43" t="s">
        <v>10</v>
      </c>
      <c r="AE176" s="43" t="s">
        <v>10</v>
      </c>
      <c r="AF176" s="43" t="s">
        <v>10</v>
      </c>
      <c r="AG176" s="44" t="s">
        <v>10</v>
      </c>
      <c r="AH176" s="165" t="s">
        <v>267</v>
      </c>
      <c r="AI176" s="166"/>
      <c r="AJ176" s="120" t="s">
        <v>1731</v>
      </c>
      <c r="AK176" s="120" t="s">
        <v>1731</v>
      </c>
      <c r="AL176" s="120" t="s">
        <v>1731</v>
      </c>
      <c r="AM176" s="120" t="s">
        <v>1731</v>
      </c>
      <c r="AN176" s="120" t="s">
        <v>1731</v>
      </c>
      <c r="AO176" s="120" t="s">
        <v>1731</v>
      </c>
      <c r="AP176" s="120" t="s">
        <v>1731</v>
      </c>
      <c r="AQ176" s="120" t="s">
        <v>1731</v>
      </c>
      <c r="AR176" s="120" t="s">
        <v>1731</v>
      </c>
      <c r="AS176" s="120" t="s">
        <v>1731</v>
      </c>
      <c r="AT176" s="120" t="s">
        <v>1731</v>
      </c>
      <c r="AU176" s="120" t="s">
        <v>1731</v>
      </c>
      <c r="AV176" s="120" t="s">
        <v>1731</v>
      </c>
      <c r="AW176" s="120" t="s">
        <v>1731</v>
      </c>
      <c r="AX176" s="120" t="s">
        <v>1731</v>
      </c>
      <c r="AY176" s="120"/>
      <c r="AZ176" s="120"/>
      <c r="BA176" s="120"/>
      <c r="BB176" s="120"/>
      <c r="BC176" s="120"/>
      <c r="BD176" s="84" t="s">
        <v>1408</v>
      </c>
      <c r="BE176" s="42">
        <v>4</v>
      </c>
      <c r="BF176" s="43">
        <v>4</v>
      </c>
      <c r="BG176" s="43">
        <v>4</v>
      </c>
      <c r="BH176" s="43">
        <v>4</v>
      </c>
      <c r="BI176" s="84"/>
      <c r="BJ176" s="40" t="s">
        <v>1394</v>
      </c>
      <c r="BK176" s="158" t="s">
        <v>932</v>
      </c>
      <c r="BL176" s="42">
        <v>0</v>
      </c>
      <c r="BM176" s="43" t="s">
        <v>604</v>
      </c>
      <c r="BN176" s="43" t="s">
        <v>1006</v>
      </c>
      <c r="BO176" s="43" t="s">
        <v>588</v>
      </c>
      <c r="BP176" s="87"/>
      <c r="BQ176" s="87">
        <v>44967</v>
      </c>
      <c r="BR176" s="87">
        <v>46752</v>
      </c>
      <c r="BS176" s="123">
        <f ca="1">+(REFERENCEMENT_FACADE[[#This Row],[AVIS LIMITE AU / VALIDITE]]&gt;=TODAY())*1</f>
        <v>1</v>
      </c>
      <c r="BT176" s="43" t="s">
        <v>9</v>
      </c>
      <c r="BU176" s="43" t="str">
        <f ca="1">IF(REFERENCEMENT_FACADE[[#This Row],[ -&gt; AT/DTA : Sur liste verte C2p (OUI/NON)
-&gt; ATex (Avis favorable / Avis défavorable)
-&gt; Autre : SO]]&lt;&gt;"",IF(AND(OR(REFERENCEMENT_FACADE[[#This Row],[ -&gt; AT/DTA : Sur liste verte C2p (OUI/NON)
-&gt; ATex (Avis favorable / Avis défavorable)
-&gt; Autre : SO]]="OUI",REFERENCEMENT_FACADE[[#This Row],[ -&gt; AT/DTA : Sur liste verte C2p (OUI/NON)
-&gt; ATex (Avis favorable / Avis défavorable)
-&gt; Autre : SO]]="FAVORABLE",REFERENCEMENT_FACADE[[#This Row],[ -&gt; AT/DTA : Sur liste verte C2p (OUI/NON)
-&gt; ATex (Avis favorable / Avis défavorable)
-&gt; Autre : SO]]="SO
(DTU)",REFERENCEMENT_FACADE[[#This Row],[ -&gt; AT/DTA : Sur liste verte C2p (OUI/NON)
-&gt; ATex (Avis favorable / Avis défavorable)
-&gt; Autre : SO]]="SO 
(RECO -RAGE)",REFERENCEMENT_FACADE[[#This Row],[ -&gt; AT/DTA : Sur liste verte C2p (OUI/NON)
-&gt; ATex (Avis favorable / Avis défavorable)
-&gt; Autre : SO]]="OUI AVEC UN SUIVI DU RETOUR D'EXPERIENCE",
REFERENCEMENT_FACADE[[#This Row],[ -&gt; AT/DTA : Sur liste verte C2p (OUI/NON)
-&gt; ATex (Avis favorable / Avis défavorable)
-&gt; Autre : SO]]="SO 
(RP)"),REFERENCEMENT_FACADE[[#This Row],[VALIDITE]]=1),"TC",IF(REFERENCEMENT_FACADE[[#This Row],[VALIDITE]]=0,"TNC"&amp;CHAR(10)&amp;"(L'évaluation technique n'est plus valide)",IF(REFERENCEMENT_FACADE[[#This Row],[TYPE DE DOCUMENT DE REFERENCE]]="Appréciation Technique de Transition","TNC"&amp;CHAR(10)&amp;"(Les Appréciations Techniques de Transition ne sont pas reconnues en technique courante)",IF(REFERENCEMENT_FACADE[[#This Row],[ -&gt; AT/DTA : Sur liste verte C2p (OUI/NON)
-&gt; ATex (Avis favorable / Avis défavorable)
-&gt; Autre : SO]]="NON (EVALUATION RECENTE)","TNC"&amp;CHAR(10)&amp;"(Non sur liste verte de la C2p à date de référencement / EVALUATION RECENTE)","TNC"&amp;CHAR(10)&amp;"(N'est pas sur liste verte de la C2p à date du référencement)")))))</f>
        <v>TC</v>
      </c>
      <c r="BV176" s="44" t="s">
        <v>1113</v>
      </c>
      <c r="BW176" s="42"/>
      <c r="BX176" s="43"/>
      <c r="BY176" s="44"/>
      <c r="BZ176" s="59" t="s">
        <v>932</v>
      </c>
      <c r="CA176" s="134" t="s">
        <v>641</v>
      </c>
      <c r="CB176" s="134"/>
      <c r="CC176" s="48" t="str">
        <f>IF(OR(REFERENCEMENT_FACADE[[#This Row],[TYPE DE DOCUMENT DE REFERENCE]]="Document Technique d'Application (DTA)",REFERENCEMENT_FACADE[[#This Row],[TYPE DE DOCUMENT DE REFERENCE]]="Avis Technique"),CONCATENATE("https://evaluation.cstb.fr/fr/avis-technique/detail/",SUBSTITUTE(REFERENCEMENT_FACADE[[#This Row],[REF]],"/","-"),"/"),IF(REFERENCEMENT_FACADE[[#This Row],[TYPE DE DOCUMENT DE REFERENCE]]=("Appréciation Technique d'Expérimentation (ATEx cas a)"),CONCATENATE("https://evaluation.cstb.fr/fr/appreciation-technique-expertise-atex/detail/",SUBSTITUTE(REFERENCEMENT_FACADE[[#This Row],[REF]],"_","-"),"/"),CONCATENATE("https://evaluation.cstb.fr/fr/appreciation-technique-transition-att/download/att-",SUBSTITUTE(SUBSTITUTE(REFERENCEMENT_FACADE[[#This Row],[REF]],"/","-"),"_","-"),"/")))</f>
        <v>https://evaluation.cstb.fr/fr/avis-technique/detail/2.1-15-1696_V2/</v>
      </c>
      <c r="CD176" s="48" t="s">
        <v>1081</v>
      </c>
      <c r="CE176" s="48" t="str">
        <f>CONCATENATE(IF(REFERENCEMENT_FACADE[[#This Row],[Ancienne version]]=""," ",CONCATENATE(IF(OR(REFERENCEMENT_FACADE[[#This Row],[TYPE DE DOCUMENT DE REFERENCE]]="Avis Technique",REFERENCEMENT_FACADE[[#This Row],[TYPE DE DOCUMENT DE REFERENCE]]="ATEx"),"L'","Le "),REFERENCEMENT_FACADE[[#This Row],[TYPE DE DOCUMENT DE REFERENCE]]," n°",REFERENCEMENT_FACADE[[#This Row],[REF]]," annule et remplace ",IF(OR(REFERENCEMENT_FACADE[[#This Row],[TYPE DE DOCUMENT DE REFERENCE]]="Avis Technique",REFERENCEMENT_FACADE[[#This Row],[TYPE DE DOCUMENT DE REFERENCE]]="ATEx"),"l' ","le "),REFERENCEMENT_FACADE[[#This Row],[TYPE DE DOCUMENT DE REFERENCE]]," n° ",REFERENCEMENT_FACADE[[#This Row],[Ancienne version]])),
IF(AND(REFERENCEMENT_FACADE[[#This Row],[Ancienne version]]&lt;&gt;"",REFERENCEMENT_FACADE[[#This Row],[ -&gt; AT/DTA : Sur liste verte C2p (OUI/NON)
-&gt; ATex (Avis favorable / Avis défavorable)
-&gt; Autre : SO]]="OUI"),CHAR(10),""),
IF(REFERENCEMENT_FACADE[[#This Row],[ -&gt; AT/DTA : Sur liste verte C2p (OUI/NON)
-&gt; ATex (Avis favorable / Avis défavorable)
-&gt; Autre : SO]]="OUI","Sur liste verte de la C2p à la date du référencement",""))</f>
        <v>Le Document Technique d'Application (DTA) n°2.1/15-1696_V2 annule et remplace le Document Technique d'Application (DTA) n° 2.1/15-1696_V1
Sur liste verte de la C2p à la date du référencement</v>
      </c>
      <c r="CF176" s="48" t="str">
        <f>IF((SUPP_VISE=LISTES!$Q$2),REFERENCEMENT_FACADE[[#This Row],[Charpente bois (NF DTU 31.1)]],
IF((SUPP_VISE=LISTES!$Q$3),REFERENCEMENT_FACADE[[#This Row],[COB (NF DTU 31.2)]],
IF((SUPP_VISE=LISTES!$Q$4),REFERENCEMENT_FACADE[[#This Row],[FOB (NF DTU 31.4)]],
IF((SUPP_VISE=LISTES!$Q$5),REFERENCEMENT_FACADE[[#This Row],[FOB (Sous AT/DTA/ATEx)]],
IF((SUPP_VISE=LISTES!$Q$6),REFERENCEMENT_FACADE[[#This Row],[FOB (NF DTU 31.4 et/ou Sous AT/DTA/Atex)]],
IF((SUPP_VISE=LISTES!$Q$7),REFERENCEMENT_FACADE[[#This Row],[CLT (Sous AT/DTA)]],"ERREUR"))))))</f>
        <v>ERREUR</v>
      </c>
      <c r="CG176" s="48" t="str">
        <f>IF((HAUT_VISEE&lt;=6),IF(OR(MID(SITUA_VISEE,1,1)="a",MID(SITUA_VISEE,1,1)="b",MID(SITUA_VISEE,1,1)="c"),REFERENCEMENT_FACADE[[#This Row],[≤ 6 m (situation a à c)]],REFERENCEMENT_FACADE[[#This Row],[≤ 6 m (situation d)]]),
IF(AND(6&lt;HAUT_VISEE,HAUT_VISEE&lt;=9),IF(OR(MID(SITUA_VISEE,1,1)="a",MID(SITUA_VISEE,1,1)="b",MID(SITUA_VISEE,1,1)="c"),REFERENCEMENT_FACADE[[#This Row],[≤ 9 m (situation a à c)]],REFERENCEMENT_FACADE[[#This Row],[≤ 9 m (situation d)]]),
IF(AND(9&lt;HAUT_VISEE,HAUT_VISEE&lt;=10),IF(OR(MID(SITUA_VISEE,1,1)="a",MID(SITUA_VISEE,1,1)="b",MID(SITUA_VISEE,1,1)="c"),REFERENCEMENT_FACADE[[#This Row],[≤ 10 m (situation a à c)]],REFERENCEMENT_FACADE[[#This Row],[≤ 10 m (situation d)]]),
IF(AND(10&lt;HAUT_VISEE,HAUT_VISEE&lt;=18),IF(OR(MID(SITUA_VISEE,1,1)="a",MID(SITUA_VISEE,1,1)="b",MID(SITUA_VISEE,1,1)="c"),REFERENCEMENT_FACADE[[#This Row],[≤ 15 m (situation a à c)]],REFERENCEMENT_FACADE[[#This Row],[≤ 15 m (situation d)]]),
IF(AND(10&lt;HAUT_VISEE,HAUT_VISEE&lt;=18),IF(OR(MID(SITUA_VISEE,1,1)="a",MID(SITUA_VISEE,1,1)="b",MID(SITUA_VISEE,1,1)="c"),REFERENCEMENT_FACADE[[#This Row],[≤ 18 m (situation a à c)]],REFERENCEMENT_FACADE[[#This Row],[≤ 18 m (situation d)]]),
IF(AND(18&lt;HAUT_VISEE,HAUT_VISEE&lt;=28),IF(OR(MID(SITUA_VISEE,1,1)="a",MID(SITUA_VISEE,1,1)="b",MID(SITUA_VISEE,1,1)="c"),REFERENCEMENT_FACADE[[#This Row],[≤ 28 m (situation a à c)]],REFERENCEMENT_FACADE[[#This Row],[≤ 28 m (situation d)]]),
IF(AND(28&lt;HAUT_VISEE,HAUT_VISEE&lt;=34),IF(OR(MID(SITUA_VISEE,1,1)="a",MID(SITUA_VISEE,1,1)="b",MID(SITUA_VISEE,1,1)="c"),REFERENCEMENT_FACADE[[#This Row],[≤ 34 m (situation a à c)]],REFERENCEMENT_FACADE[[#This Row],[≤ 34 m (situation d)]]),
IF(AND(34&lt;HAUT_VISEE,HAUT_VISEE&lt;=36),IF(OR(MID(SITUA_VISEE,1,1)="a",MID(SITUA_VISEE,1,1)="b",MID(SITUA_VISEE,1,1)="c"),REFERENCEMENT_FACADE[[#This Row],[≤ 36 m (situation a à c)]],REFERENCEMENT_FACADE[[#This Row],[≤ 36 m (situation d)]]),
IF(AND(36&lt;HAUT_VISEE,HAUT_VISEE&lt;=40),IF(OR(MID(SITUA_VISEE,1,1)="a",MID(SITUA_VISEE,1,1)="b",MID(SITUA_VISEE,1,1)="c"),REFERENCEMENT_FACADE[[#This Row],[≤ 40 m (situation a à c)]],REFERENCEMENT_FACADE[[#This Row],[≤ 40 m (situation d)]]),
IF(AND(40&lt;HAUT_VISEE,HAUT_VISEE&lt;=50),IF(OR(MID(SITUA_VISEE,1,1)="a",MID(SITUA_VISEE,1,1)="b",MID(SITUA_VISEE,1,1)="c"),REFERENCEMENT_FACADE[[#This Row],[≤ 50 m (situation a à c)]],REFERENCEMENT_FACADE[[#This Row],[≤ 50 m (situation d)]]),"ERREUR"))))))))))</f>
        <v>OUI*</v>
      </c>
      <c r="CH176" s="48">
        <f>IF(MID(SITUA_VISEE,1,1)="d",
IF(MID(REFERENCEMENT_FACADE[[#This Row],[≤ 50 m (situation d)]],1,3)="OUI",50,IF(MID(REFERENCEMENT_FACADE[[#This Row],[≤ 40 m (situation d)]],1,3)="OUI",40,IF(MID(REFERENCEMENT_FACADE[[#This Row],[≤ 36 m (situation d)]],1,3)="OUI",36,IF(MID(REFERENCEMENT_FACADE[[#This Row],[≤ 34 m (situation d)]],1,3)="OUI",34,IF(MID(REFERENCEMENT_FACADE[[#This Row],[≤ 28 m (situation d)]],1,3)="OUI",28,IF(MID(REFERENCEMENT_FACADE[[#This Row],[≤ 18 m (situation d)]],1,3)="OUI",18,IF(MID(REFERENCEMENT_FACADE[[#This Row],[≤ 15 m (situation d)]],1,3)="OUI",15,IF(MID(REFERENCEMENT_FACADE[[#This Row],[≤ 10 m (situation d)]],1,3)="OUI",10,IF(MID(REFERENCEMENT_FACADE[[#This Row],[≤ 9 m (situation d)]],1,3)="OUI",9,IF(MID(REFERENCEMENT_FACADE[[#This Row],[≤ 6 m (situation d)]],1,3)="OUI",6,"")))))))))),
IF(MID(REFERENCEMENT_FACADE[[#This Row],[≤ 50 m (situation a à c)]],1,3)="OUI",50,IF(MID(REFERENCEMENT_FACADE[[#This Row],[≤ 40 m (situation a à c)]],1,3)="OUI",40,IF(MID(REFERENCEMENT_FACADE[[#This Row],[≤ 36 m (situation a à c)]],1,3)="OUI",36,IF(MID(REFERENCEMENT_FACADE[[#This Row],[≤ 34 m (situation a à c)]],1,3)="OUI",34,IF(MID(REFERENCEMENT_FACADE[[#This Row],[≤ 28 m (situation a à c)]],1,3)="OUI",28,IF(MID(REFERENCEMENT_FACADE[[#This Row],[≤ 18 m (situation a à c)]],1,3)="OUI",18,IF(MID(REFERENCEMENT_FACADE[[#This Row],[≤ 15 m (situation a à c)]],1,3)="OUI",15,IF(MID(REFERENCEMENT_FACADE[[#This Row],[≤ 10 m (situation a à c)]],1,3)="OUI",10,IF(MID(REFERENCEMENT_FACADE[[#This Row],[≤ 9 m (situation a à c)]],1,3)="OUI",9,IF(MID(REFERENCEMENT_FACADE[[#This Row],[≤ 6 m (situation a à c)]],1,3)="OUI",6,"")))))))))))</f>
        <v>50</v>
      </c>
      <c r="CI176" s="48" t="str">
        <f>IF(RECH_CATEGORIE=TRUE,IF((CATEG_VISEE=LISTES!$O$2),REFERENCEMENT_FACADE[[#This Row],[I]],
IF((CATEG_VISEE=LISTES!$O$3),REFERENCEMENT_FACADE[[#This Row],[II]],
IF((CATEG_VISEE=LISTES!$O$4),REFERENCEMENT_FACADE[[#This Row],[III]],
IF((CATEG_VISEE=LISTES!$O$5),REFERENCEMENT_FACADE[[#This Row],[IV]],"ERREUR")))),
REFERENCEMENT_FACADE[[#This Row],[I]]&amp;CHAR(10)&amp;REFERENCEMENT_FACADE[[#This Row],[II]]&amp;CHAR(10)&amp;REFERENCEMENT_FACADE[[#This Row],[III]]&amp;CHAR(10)&amp;REFERENCEMENT_FACADE[[#This Row],[IV]])</f>
        <v>4
4
4
4</v>
      </c>
      <c r="CJ176" s="48" t="str">
        <f>IF(RECH_CATEGORIE=TRUE,IF(OR(REFERENCEMENT_FACADE[[#This Row],[I]]="NC",REFERENCEMENT_FACADE[[#This Row],[II]]="NC",REFERENCEMENT_FACADE[[#This Row],[III]]="NC",REFERENCEMENT_FACADE[[#This Row],[IV]]="NC"),"ERREUR",IF(MID(ZONE_SIS_VISEE,1,1)&lt;=MID(REFERENCEMENT_FACADE[[#This Row],[IV]],1,1),REFERENCEMENT_FACADE[[#Headers],[IV]],IF(MID(ZONE_SIS_VISEE,1,1)&lt;=MID(REFERENCEMENT_FACADE[[#This Row],[III]],1,1),REFERENCEMENT_FACADE[[#Headers],[III]],IF(MID(ZONE_SIS_VISEE,1,1)&lt;=MID(REFERENCEMENT_FACADE[[#This Row],[II]],1,1),REFERENCEMENT_FACADE[[#Headers],[II]],IF(MID(ZONE_SIS_VISEE,1,1)&lt;=MID(REFERENCEMENT_FACADE[[#This Row],[I]],1,1),REFERENCEMENT_FACADE[[#Headers],[I]],""))))),
REFERENCEMENT_FACADE[[#Headers],[I]]&amp;CHAR(10)&amp;REFERENCEMENT_FACADE[[#Headers],[II]]&amp;CHAR(10)&amp;REFERENCEMENT_FACADE[[#Headers],[III]]&amp;CHAR(10)&amp;REFERENCEMENT_FACADE[[#Headers],[IV]])</f>
        <v>I
II
III
IV</v>
      </c>
      <c r="CK176" s="48" t="str">
        <f>CONCATENATE(IF(MID(REFERENCEMENT_FACADE[[#This Row],[Charpente bois (NF DTU 31.1)]],1,3)="oui",LISTES!$Q$2,""),IF(AND(MID(REFERENCEMENT_FACADE[[#This Row],[COB (NF DTU 31.2)]],1,3)="oui",MID(REFERENCEMENT_FACADE[[#This Row],[Charpente bois (NF DTU 31.1)]],1,3)="oui")," / ",""),IF(MID(REFERENCEMENT_FACADE[[#This Row],[COB (NF DTU 31.2)]],1,3)="oui",LISTES!$Q$3,""),IF(OR(AND(MID(REFERENCEMENT_FACADE[[#This Row],[COB (NF DTU 31.2)]],1,3)="oui",MID(REFERENCEMENT_FACADE[[#This Row],[FOB (NF DTU 31.4)]],1,3)="oui"),AND(MID(REFERENCEMENT_FACADE[[#This Row],[COB (NF DTU 31.2)]],1,3)="oui",MID(REFERENCEMENT_FACADE[[#This Row],[CLT (Sous AT/DTA)]],1,3)="oui"))," / ",""),IF(MID(REFERENCEMENT_FACADE[[#This Row],[FOB (NF DTU 31.4)]],1,3)="oui",LISTES!$Q$4,""),IF(AND(MID(REFERENCEMENT_FACADE[[#This Row],[CLT (Sous AT/DTA)]],1,3)="oui",MID(REFERENCEMENT_FACADE[[#This Row],[FOB (NF DTU 31.4)]],1,3)="oui")," / ",""),IF(MID(REFERENCEMENT_FACADE[[#This Row],[CLT (Sous AT/DTA)]],1,3)="oui",LISTES!$Q$7,IF(MID(REFERENCEMENT_FACADE[[#This Row],[FOB (Sous AT/DTA/ATEx)]],1,3)="oui",LISTES!$Q$5,"")))</f>
        <v>Charpente bois (NF DTU 31.1)</v>
      </c>
      <c r="CL176" s="48" t="str">
        <f>IF(AND(RECH_HAUTEUR=TRUE,HAUT_VISEE&lt;&gt;"",SITUA_VISEE&lt;&gt;""),IF(MID(SITUA_VISEE,1,1)="d",
IF(MID(REFERENCEMENT_FACADE[[#This Row],[≤ 50 m (situation d)]],1,3)="OUI","≤ 50 m",IF(MID(REFERENCEMENT_FACADE[[#This Row],[≤ 40 m (situation d)]],1,3)="OUI","≤ 40 m",IF(MID(REFERENCEMENT_FACADE[[#This Row],[≤ 36 m (situation d)]],1,3)="OUI","≤ 36 m",IF(MID(REFERENCEMENT_FACADE[[#This Row],[≤ 34 m (situation d)]],1,3)="OUI","≤ 34 m",IF(MID(REFERENCEMENT_FACADE[[#This Row],[≤ 28 m (situation d)]],1,3)="OUI","≤ 28 m",IF(MID(REFERENCEMENT_FACADE[[#This Row],[≤ 18 m (situation d)]],1,3)="OUI","≤ 18 m",IF(MID(REFERENCEMENT_FACADE[[#This Row],[≤ 15 m (situation d)]],1,3)="OUI","≤ 15 m",IF(MID(REFERENCEMENT_FACADE[[#This Row],[≤ 10 m (situation d)]],1,3)="OUI","≤ 10 m",IF(MID(REFERENCEMENT_FACADE[[#This Row],[≤ 9 m (situation d)]],1,3)="OUI","≤ 9 m",IF(MID(REFERENCEMENT_FACADE[[#This Row],[≤ 6 m (situation d)]],1,3)="OUI","≤ 6 m","")))))))))),
IF(MID(REFERENCEMENT_FACADE[[#This Row],[≤ 50 m (situation a à c)]],1,3)="OUI","≤ 50 m",IF(MID(REFERENCEMENT_FACADE[[#This Row],[≤ 40 m (situation a à c)]],1,3)="OUI","≤ 40 m",IF(MID(REFERENCEMENT_FACADE[[#This Row],[≤ 36 m (situation a à c)]],1,3)="OUI","≤ 36 m",IF(MID(REFERENCEMENT_FACADE[[#This Row],[≤ 34 m (situation a à c)]],1,3)="OUI","≤ 34 m",IF(MID(REFERENCEMENT_FACADE[[#This Row],[≤ 28 m (situation a à c)]],1,3)="OUI","≤ 28 m",IF(MID(REFERENCEMENT_FACADE[[#This Row],[≤ 18 m (situation a à c)]],1,3)="OUI","≤ 18 m",IF(MID(REFERENCEMENT_FACADE[[#This Row],[≤ 15 m (situation a à c)]],1,3)="OUI","≤ 15 m",IF(MID(REFERENCEMENT_FACADE[[#This Row],[≤ 10 m (situation a à c)]],1,3)="OUI","≤ 10 m",IF(MID(REFERENCEMENT_FACADE[[#This Row],[≤ 9 m (situation a à c)]],1,3)="OUI","≤ 9 m",IF(MID(REFERENCEMENT_FACADE[[#This Row],[≤ 6 m (situation a à c)]],1,3)="OUI","≤ 6 m",""))))))))))),
CONCATENATE(IF(MID(REFERENCEMENT_FACADE[[#This Row],[≤ 50 m (situation a à c)]],1,3)="OUI","(Situation a à c) h≤ 50 m"&amp;CHAR(10),IF(MID(REFERENCEMENT_FACADE[[#This Row],[≤ 40 m (situation a à c)]],1,3)="OUI","(Situation a à c) h≤ 40 m"&amp;CHAR(10),IF(MID(REFERENCEMENT_FACADE[[#This Row],[≤ 36 m (situation a à c)]],1,3)="OUI","(Situation a à c) h≤ 36 m"&amp;CHAR(10),IF(MID(REFERENCEMENT_FACADE[[#This Row],[≤ 34 m (situation a à c)]],1,3)="OUI","(Situation a à c) h≤ 34 m"&amp;CHAR(10),IF(MID(REFERENCEMENT_FACADE[[#This Row],[≤ 28 m (situation a à c)]],1,3)="OUI","(Situation a à c) h≤ 28 m"&amp;CHAR(10),IF(MID(REFERENCEMENT_FACADE[[#This Row],[≤ 18 m (situation a à c)]],1,3)="OUI","(Situation a à c) h≤ 18 m"&amp;CHAR(10),IF(MID(REFERENCEMENT_FACADE[[#This Row],[≤ 15 m (situation a à c)]],1,3)="OUI","(Situation a à c) h≤ 15 m"&amp;CHAR(10),IF(MID(REFERENCEMENT_FACADE[[#This Row],[≤ 10 m (situation a à c)]],1,3)="OUI","(Situation a à c) h≤ 10 m"&amp;CHAR(10),IF(MID(REFERENCEMENT_FACADE[[#This Row],[≤ 9 m (situation a à c)]],1,3)="OUI","(Situation a à c) h≤ 9 m"&amp;CHAR(10),IF(MID(REFERENCEMENT_FACADE[[#This Row],[≤ 6 m (situation a à c)]],1,3)="OUI","(Situation a à c) h≤ 6 m"&amp;CHAR(10),"")))))))))),IF(MID(REFERENCEMENT_FACADE[[#This Row],[≤ 50 m (situation d)]],1,3)="OUI","(Situation d) h≤ 50 m",IF(MID(REFERENCEMENT_FACADE[[#This Row],[≤ 40 m (situation d)]],1,3)="OUI","(Situation d) h≤ 40 m",IF(MID(REFERENCEMENT_FACADE[[#This Row],[≤ 36 m (situation d)]],1,3)="OUI","(Situation d) h≤ 36 m",IF(MID(REFERENCEMENT_FACADE[[#This Row],[≤ 34 m (situation d)]],1,3)="OUI","(Situation d) h≤ 34 m",IF(MID(REFERENCEMENT_FACADE[[#This Row],[≤ 28 m (situation d)]],1,3)="OUI","(Situation d) h≤ 28 m",IF(MID(REFERENCEMENT_FACADE[[#This Row],[≤ 18 m (situation d)]],1,3)="OUI","(Situation d) h≤ 18 m",IF(MID(REFERENCEMENT_FACADE[[#This Row],[≤ 15 m (situation d)]],1,3)="OUI","(Situation d) h≤ 15 m",IF(MID(REFERENCEMENT_FACADE[[#This Row],[≤ 10 m (situation d)]],1,3)="OUI","(Situation d) h≤ 10 m",IF(MID(REFERENCEMENT_FACADE[[#This Row],[≤ 9 m (situation d)]],1,3)="OUI","(Situation d) h≤ 9 m",IF(MID(REFERENCEMENT_FACADE[[#This Row],[≤ 6 m (situation d)]],1,3)="OUI","(Situation d) h≤ 6 m",""))))))))))))</f>
        <v>(Situation a à c) h≤ 50 m
(Situation d) h≤ 18 m</v>
      </c>
      <c r="CM176" s="48" t="str">
        <f>IF(OR(RECH_HAUTEUR=FALSE,HAUT_VISEE="",SITUA_VISEE=""),REFERENCEMENT_FACADE[[#This Row],[Cas où rien n''est sélectionné en hauteur]],
IF((HAUT_VISEE&lt;=6),IF(OR(MID(SITUA_VISEE,1,1)="a",MID(SITUA_VISEE,1,1)="b",MID(SITUA_VISEE,1,1)="c"),REFERENCEMENT_FACADE[[#This Row],[≤ 6 m (a à c)]],REFERENCEMENT_FACADE[[#This Row],[≤ 6 m (d)]]),
IF(AND(6&lt;HAUT_VISEE,HAUT_VISEE&lt;=9),IF(OR(MID(SITUA_VISEE,1,1)="a",MID(SITUA_VISEE,1,1)="b",MID(SITUA_VISEE,1,1)="c"),REFERENCEMENT_FACADE[[#This Row],[≤ 9 m (a à c)]],REFERENCEMENT_FACADE[[#This Row],[≤ 9 m (d)]]),
IF(AND(9&lt;HAUT_VISEE,HAUT_VISEE&lt;=10),IF(OR(MID(SITUA_VISEE,1,1)="a",MID(SITUA_VISEE,1,1)="b",MID(SITUA_VISEE,1,1)="c"),REFERENCEMENT_FACADE[[#This Row],[≤ 10 m (a à c)]],REFERENCEMENT_FACADE[[#This Row],[≤ 10 m (d)]]),
IF(AND(10&lt;HAUT_VISEE,HAUT_VISEE&lt;=18),IF(OR(MID(SITUA_VISEE,1,1)="a",MID(SITUA_VISEE,1,1)="b",MID(SITUA_VISEE,1,1)="c"),REFERENCEMENT_FACADE[[#This Row],[≤ 18 m (a à c)]],REFERENCEMENT_FACADE[[#This Row],[≤ 18 m (d)]]),
IF(AND(18&lt;HAUT_VISEE,HAUT_VISEE&lt;=28),IF(OR(MID(SITUA_VISEE,1,1)="a",MID(SITUA_VISEE,1,1)="b",MID(SITUA_VISEE,1,1)="c"),REFERENCEMENT_FACADE[[#This Row],[≤ 28 m (a à c)]],REFERENCEMENT_FACADE[[#This Row],[≤ 28 m (d)]]),
IF(AND(28&lt;HAUT_VISEE,HAUT_VISEE&lt;=34),IF(OR(MID(SITUA_VISEE,1,1)="a",MID(SITUA_VISEE,1,1)="b",MID(SITUA_VISEE,1,1)="c"),REFERENCEMENT_FACADE[[#This Row],[≤ 34 m (a à c)]],REFERENCEMENT_FACADE[[#This Row],[≤ 34 m (d)]]),
IF(AND(34&lt;HAUT_VISEE,HAUT_VISEE&lt;=36),IF(OR(MID(SITUA_VISEE,1,1)="a",MID(SITUA_VISEE,1,1)="b",MID(SITUA_VISEE,1,1)="c"),REFERENCEMENT_FACADE[[#This Row],[≤ 36 m (a à c)]],REFERENCEMENT_FACADE[[#This Row],[≤ 36 m (d)]]),
IF(AND(36&lt;HAUT_VISEE,HAUT_VISEE&lt;=40),IF(OR(MID(SITUA_VISEE,1,1)="a",MID(SITUA_VISEE,1,1)="b",MID(SITUA_VISEE,1,1)="c"),REFERENCEMENT_FACADE[[#This Row],[≤ 40 m (a à c)]],REFERENCEMENT_FACADE[[#This Row],[≤ 40 m (d)]]),
IF(AND(40&lt;HAUT_VISEE,HAUT_VISEE&lt;=50),IF(OR(MID(SITUA_VISEE,1,1)="a",MID(SITUA_VISEE,1,1)="b",MID(SITUA_VISEE,1,1)="c"),REFERENCEMENT_FACADE[[#This Row],[≤ 50 m (a à c)]],REFERENCEMENT_FACADE[[#This Row],[≤ 50 m (d)]])))))))))))</f>
        <v>Nb : Le critère de recherche par hauteur n'étant pas coché ou les données (hauteur ou situation) n'étant pas saisies, l'utilisateur est alerté qu'il peut exister des limites de hauteurs et des dispositions particulières données dans le référentiel technique du procédé qui ne sont pas affichées. 
Le logiciel peut les faire apparaitre, pour ce faire : 
 - la case de recherche en fonction de la hauteur doit être cochée ;
 - les données de hauteur ET de situation du bâtiment doivent être saisies.</v>
      </c>
      <c r="CN176" s="117">
        <f ca="1">REFERENCEMENT_FACADE[[#This Row],[VALIDITE]]</f>
        <v>1</v>
      </c>
      <c r="CO176" s="48">
        <f>IF(RECH_SUPPORT=TRUE,IF(MID(REFERENCEMENT_FACADE[[#This Row],[Colonne support visé]],1,3)="OUI",1,IF(OR(MID(REFERENCEMENT_FACADE[[#This Row],[Colonne support visé]],1,3)="non",MID(REFERENCEMENT_FACADE[[#This Row],[Colonne support visé]],1,2)="SO"),0,0)),1)</f>
        <v>1</v>
      </c>
      <c r="CP176" s="48">
        <f>IF(RECH_HAUTEUR=FALSE,1,IF(AND(MID(REFERENCEMENT_FACADE[[#This Row],[Colonne situation visé]],1,3)="oui",HAUT_VISEE&lt;=REFERENCEMENT_FACADE[[#This Row],[LIMITATION DE HAUTEUR DE FACADE]],HAUT_VISEE&lt;&gt;"",SITUA_VISEE&lt;&gt;""),1,IF(MID(REFERENCEMENT_FACADE[[#This Row],[Colonne situation visé]],1,3)="non",0,"ERREUR")))</f>
        <v>1</v>
      </c>
      <c r="CQ176" s="48">
        <f>IF(RECH_CATEGORIE=FALSE,1,IF(REFERENCEMENT_FACADE[[#This Row],[Colonne catégorie visée]]="ERREUR",0,IF(AND(RECH_CATEGORIE=TRUE,MATCH(VALUE(LEFT(REFERENCEMENT_FACADE[[#This Row],[Colonne zone visée]],1)),LISTE_ZONE_SISMIQUE,0)&gt;=MATCH(ZONE_SIS_VISEE,LISTE_ZONE_SISMIQUE,0),MATCH(REFERENCEMENT_FACADE[[#This Row],[Colonne catégorie visée]],LISTE_CATEGORIE_BATIMENT,0)&gt;=MATCH(CATEG_VISEE,LISTE_CATEGORIE_BATIMENT,0)),1,0)))</f>
        <v>1</v>
      </c>
      <c r="CR176" s="48">
        <f ca="1">IF(REFERENCEMENT_FACADE[[#This Row],[Eligibilité procédé]]&lt;&gt;0,COUNTIF(REFERENCEMENT_FACADE[Eligibilité procédé],"&lt;="&amp;REFERENCEMENT_FACADE[[#This Row],[Eligibilité procédé]])-COUNTIF(REFERENCEMENT_FACADE[Eligibilité procédé],"=0"),ROWS(REFERENCEMENT_FACADE[Ordre]))</f>
        <v>149</v>
      </c>
      <c r="CS176" s="48">
        <f ca="1">IF(COUNTIF((REFERENCEMENT_FACADE[[#This Row],[Validité]:[zone de simicité]]),"&lt;&gt;"&amp;"")=SUM(REFERENCEMENT_FACADE[[#This Row],[Validité]:[zone de simicité]]),ROW(REFERENCEMENT_FACADE[[#This Row],[zone de simicité]]),"")</f>
        <v>176</v>
      </c>
      <c r="CT176" s="48" t="str">
        <f>CONCATENATE(REFERENCEMENT_FACADE[[#This Row],[TYPE DE DOCUMENT DE REFERENCE]]," ",REFERENCEMENT_FACADE[[#This Row],[REF]]," du procédé ",REFERENCEMENT_FACADE[[#This Row],[NOM COMMERCIAL DU PROCEDE]]," : vise la pose sur : ",IF(MID(REFERENCEMENT_FACADE[[#This Row],[COB (NF DTU 31.2)]],1,3)="OUI","COB (NF DTU 31.2) ; ",""),IF(MID(REFERENCEMENT_FACADE[[#This Row],[CLT (Sous AT/DTA)]],1,3)="OUI","CLT (Sous AT/DTA)) ; ",""),IF(MID(REFERENCEMENT_FACADE[[#This Row],[FOB (NF DTU 31.4)]],1,3)="OUI","FOB (NF DTU 31.4) ; ",""),IF(MID(REFERENCEMENT_FACADE[[#This Row],[FOB (Sous AT/DTA/ATEx)]],1,3)="OUI","FOB (Sous AT/DTA/ATEx) ; ",""),"pour une hauteur max de ",REFERENCEMENT_FACADE[[#This Row],[LIMITATION DE HAUTEUR DE FACADE]],"m")</f>
        <v>Document Technique d'Application (DTA) 2.1/15-1696_V2 du procédé VISIOMIXTE MéO : vise la pose sur : pour une hauteur max de 50m</v>
      </c>
    </row>
    <row r="177" spans="1:98" s="5" customFormat="1" ht="216" x14ac:dyDescent="0.3">
      <c r="A177" s="195">
        <v>45049</v>
      </c>
      <c r="B177" s="196" t="s">
        <v>660</v>
      </c>
      <c r="C177" s="271"/>
      <c r="D177" s="196" t="s">
        <v>1534</v>
      </c>
      <c r="E177" s="196"/>
      <c r="F177" s="196" t="s">
        <v>595</v>
      </c>
      <c r="G177" s="197" t="s">
        <v>1489</v>
      </c>
      <c r="H177" s="198" t="s">
        <v>9</v>
      </c>
      <c r="I177" s="199" t="s">
        <v>27</v>
      </c>
      <c r="J177" s="200" t="s">
        <v>27</v>
      </c>
      <c r="K177" s="200" t="s">
        <v>10</v>
      </c>
      <c r="L177" s="263" t="str">
        <f>IF(REFERENCEMENT_FACADE[[#This Row],[Charpente bois (NF DTU 31.1)]]="OUI","SO",IF(OR(REFERENCEMENT_FACADE[[#This Row],[FOB (Sous AT/DTA/ATEx)]]="OUI",REFERENCEMENT_FACADE[[#This Row],[FOB (NF DTU 31.4)]]="OUI"),"OUI","SO"))</f>
        <v>SO</v>
      </c>
      <c r="M177" s="201" t="s">
        <v>27</v>
      </c>
      <c r="N177" s="202" t="s">
        <v>9</v>
      </c>
      <c r="O177" s="196" t="s">
        <v>9</v>
      </c>
      <c r="P177" s="196" t="s">
        <v>357</v>
      </c>
      <c r="Q177" s="196" t="s">
        <v>357</v>
      </c>
      <c r="R177" s="196" t="s">
        <v>357</v>
      </c>
      <c r="S177" s="196" t="s">
        <v>357</v>
      </c>
      <c r="T177" s="196" t="s">
        <v>357</v>
      </c>
      <c r="U177" s="196" t="s">
        <v>357</v>
      </c>
      <c r="V177" s="196" t="s">
        <v>357</v>
      </c>
      <c r="W177" s="197" t="s">
        <v>357</v>
      </c>
      <c r="X177" s="250" t="s">
        <v>9</v>
      </c>
      <c r="Y177" s="196" t="s">
        <v>357</v>
      </c>
      <c r="Z177" s="196" t="s">
        <v>357</v>
      </c>
      <c r="AA177" s="196" t="s">
        <v>357</v>
      </c>
      <c r="AB177" s="196" t="s">
        <v>357</v>
      </c>
      <c r="AC177" s="196" t="s">
        <v>357</v>
      </c>
      <c r="AD177" s="196" t="s">
        <v>357</v>
      </c>
      <c r="AE177" s="196" t="s">
        <v>357</v>
      </c>
      <c r="AF177" s="196" t="s">
        <v>357</v>
      </c>
      <c r="AG177" s="197" t="s">
        <v>357</v>
      </c>
      <c r="AH177" s="203" t="s">
        <v>661</v>
      </c>
      <c r="AI177" s="204"/>
      <c r="AJ177" s="120"/>
      <c r="AK177" s="120"/>
      <c r="AL177" s="204"/>
      <c r="AM177" s="204"/>
      <c r="AN177" s="204"/>
      <c r="AO177" s="204"/>
      <c r="AP177" s="204"/>
      <c r="AQ177" s="204"/>
      <c r="AR177" s="204"/>
      <c r="AS177" s="204"/>
      <c r="AT177" s="120"/>
      <c r="AU177" s="204"/>
      <c r="AV177" s="204"/>
      <c r="AW177" s="204"/>
      <c r="AX177" s="204"/>
      <c r="AY177" s="204"/>
      <c r="AZ177" s="204"/>
      <c r="BA177" s="204"/>
      <c r="BB177" s="204"/>
      <c r="BC177" s="204"/>
      <c r="BD177" s="206" t="s">
        <v>1408</v>
      </c>
      <c r="BE177" s="202">
        <v>4</v>
      </c>
      <c r="BF177" s="196" t="s">
        <v>328</v>
      </c>
      <c r="BG177" s="196" t="s">
        <v>328</v>
      </c>
      <c r="BH177" s="196" t="s">
        <v>328</v>
      </c>
      <c r="BI177" s="206" t="s">
        <v>1175</v>
      </c>
      <c r="BJ177" s="40" t="s">
        <v>1394</v>
      </c>
      <c r="BK177" s="207" t="s">
        <v>662</v>
      </c>
      <c r="BL177" s="202">
        <v>2</v>
      </c>
      <c r="BM177" s="196" t="s">
        <v>596</v>
      </c>
      <c r="BN177" s="196" t="s">
        <v>12</v>
      </c>
      <c r="BO177" s="196" t="s">
        <v>597</v>
      </c>
      <c r="BP177" s="208"/>
      <c r="BQ177" s="208">
        <v>44992</v>
      </c>
      <c r="BR177" s="214">
        <v>45291</v>
      </c>
      <c r="BS177" s="209">
        <f ca="1">+(REFERENCEMENT_FACADE[[#This Row],[AVIS LIMITE AU / VALIDITE]]&gt;=TODAY())*1</f>
        <v>0</v>
      </c>
      <c r="BT177" s="196" t="s">
        <v>9</v>
      </c>
      <c r="BU177" s="196" t="str">
        <f ca="1">IF(REFERENCEMENT_FACADE[[#This Row],[ -&gt; AT/DTA : Sur liste verte C2p (OUI/NON)
-&gt; ATex (Avis favorable / Avis défavorable)
-&gt; Autre : SO]]&lt;&gt;"",IF(AND(OR(REFERENCEMENT_FACADE[[#This Row],[ -&gt; AT/DTA : Sur liste verte C2p (OUI/NON)
-&gt; ATex (Avis favorable / Avis défavorable)
-&gt; Autre : SO]]="OUI",REFERENCEMENT_FACADE[[#This Row],[ -&gt; AT/DTA : Sur liste verte C2p (OUI/NON)
-&gt; ATex (Avis favorable / Avis défavorable)
-&gt; Autre : SO]]="FAVORABLE",REFERENCEMENT_FACADE[[#This Row],[ -&gt; AT/DTA : Sur liste verte C2p (OUI/NON)
-&gt; ATex (Avis favorable / Avis défavorable)
-&gt; Autre : SO]]="SO
(DTU)",REFERENCEMENT_FACADE[[#This Row],[ -&gt; AT/DTA : Sur liste verte C2p (OUI/NON)
-&gt; ATex (Avis favorable / Avis défavorable)
-&gt; Autre : SO]]="SO 
(RECO -RAGE)",REFERENCEMENT_FACADE[[#This Row],[ -&gt; AT/DTA : Sur liste verte C2p (OUI/NON)
-&gt; ATex (Avis favorable / Avis défavorable)
-&gt; Autre : SO]]="OUI AVEC UN SUIVI DU RETOUR D'EXPERIENCE",
REFERENCEMENT_FACADE[[#This Row],[ -&gt; AT/DTA : Sur liste verte C2p (OUI/NON)
-&gt; ATex (Avis favorable / Avis défavorable)
-&gt; Autre : SO]]="SO 
(RP)"),REFERENCEMENT_FACADE[[#This Row],[VALIDITE]]=1),"TC",IF(REFERENCEMENT_FACADE[[#This Row],[VALIDITE]]=0,"TNC"&amp;CHAR(10)&amp;"(L'évaluation technique n'est plus valide)",IF(REFERENCEMENT_FACADE[[#This Row],[TYPE DE DOCUMENT DE REFERENCE]]="Appréciation Technique de Transition","TNC"&amp;CHAR(10)&amp;"(Les Appréciations Techniques de Transition ne sont pas reconnues en technique courante)",IF(REFERENCEMENT_FACADE[[#This Row],[ -&gt; AT/DTA : Sur liste verte C2p (OUI/NON)
-&gt; ATex (Avis favorable / Avis défavorable)
-&gt; Autre : SO]]="NON (EVALUATION RECENTE)","TNC"&amp;CHAR(10)&amp;"(Non sur liste verte de la C2p à date de référencement / EVALUATION RECENTE)","TNC"&amp;CHAR(10)&amp;"(N'est pas sur liste verte de la C2p à date du référencement)")))))</f>
        <v>TNC
(L'évaluation technique n'est plus valide)</v>
      </c>
      <c r="BV177" s="197" t="s">
        <v>1378</v>
      </c>
      <c r="BW177" s="202" t="s">
        <v>658</v>
      </c>
      <c r="BX177" s="196" t="s">
        <v>659</v>
      </c>
      <c r="BY177" s="197"/>
      <c r="BZ177" s="210" t="s">
        <v>660</v>
      </c>
      <c r="CA177" s="211" t="s">
        <v>638</v>
      </c>
      <c r="CB177" s="211"/>
      <c r="CC177" s="212" t="str">
        <f>IF(OR(REFERENCEMENT_FACADE[[#This Row],[TYPE DE DOCUMENT DE REFERENCE]]="Document Technique d'Application (DTA)",REFERENCEMENT_FACADE[[#This Row],[TYPE DE DOCUMENT DE REFERENCE]]="Avis Technique"),CONCATENATE("https://evaluation.cstb.fr/fr/avis-technique/detail/",SUBSTITUTE(REFERENCEMENT_FACADE[[#This Row],[REF]],"/","-"),"/"),IF(REFERENCEMENT_FACADE[[#This Row],[TYPE DE DOCUMENT DE REFERENCE]]=("Appréciation Technique d'Expérimentation (ATEx cas a)"),CONCATENATE("https://evaluation.cstb.fr/fr/appreciation-technique-expertise-atex/detail/",SUBSTITUTE(REFERENCEMENT_FACADE[[#This Row],[REF]],"_","-"),"/"),CONCATENATE("https://evaluation.cstb.fr/fr/appreciation-technique-transition-att/download/att-",SUBSTITUTE(SUBSTITUTE(REFERENCEMENT_FACADE[[#This Row],[REF]],"/","-"),"_","-"),"/")))</f>
        <v>https://evaluation.cstb.fr/fr/avis-technique/detail/2.1-14-1636_V2/</v>
      </c>
      <c r="CD177" s="212" t="s">
        <v>760</v>
      </c>
      <c r="CE177" s="212" t="str">
        <f>CONCATENATE(IF(REFERENCEMENT_FACADE[[#This Row],[Ancienne version]]=""," ",CONCATENATE(IF(OR(REFERENCEMENT_FACADE[[#This Row],[TYPE DE DOCUMENT DE REFERENCE]]="Avis Technique",REFERENCEMENT_FACADE[[#This Row],[TYPE DE DOCUMENT DE REFERENCE]]="ATEx"),"L'","Le "),REFERENCEMENT_FACADE[[#This Row],[TYPE DE DOCUMENT DE REFERENCE]]," n°",REFERENCEMENT_FACADE[[#This Row],[REF]]," annule et remplace ",IF(OR(REFERENCEMENT_FACADE[[#This Row],[TYPE DE DOCUMENT DE REFERENCE]]="Avis Technique",REFERENCEMENT_FACADE[[#This Row],[TYPE DE DOCUMENT DE REFERENCE]]="ATEx"),"l' ","le "),REFERENCEMENT_FACADE[[#This Row],[TYPE DE DOCUMENT DE REFERENCE]]," n° ",REFERENCEMENT_FACADE[[#This Row],[Ancienne version]])),
IF(AND(REFERENCEMENT_FACADE[[#This Row],[Ancienne version]]&lt;&gt;"",REFERENCEMENT_FACADE[[#This Row],[ -&gt; AT/DTA : Sur liste verte C2p (OUI/NON)
-&gt; ATex (Avis favorable / Avis défavorable)
-&gt; Autre : SO]]="OUI"),CHAR(10),""),
IF(REFERENCEMENT_FACADE[[#This Row],[ -&gt; AT/DTA : Sur liste verte C2p (OUI/NON)
-&gt; ATex (Avis favorable / Avis défavorable)
-&gt; Autre : SO]]="OUI","Sur liste verte de la C2p à la date du référencement",""))</f>
        <v>L'Avis Technique n°2.1/14-1636_V2 annule et remplace l' Avis Technique n° 2.1/14-1636_V1.1
Sur liste verte de la C2p à la date du référencement</v>
      </c>
      <c r="CF177" s="212" t="str">
        <f>IF((SUPP_VISE=LISTES!$Q$2),REFERENCEMENT_FACADE[[#This Row],[Charpente bois (NF DTU 31.1)]],
IF((SUPP_VISE=LISTES!$Q$3),REFERENCEMENT_FACADE[[#This Row],[COB (NF DTU 31.2)]],
IF((SUPP_VISE=LISTES!$Q$4),REFERENCEMENT_FACADE[[#This Row],[FOB (NF DTU 31.4)]],
IF((SUPP_VISE=LISTES!$Q$5),REFERENCEMENT_FACADE[[#This Row],[FOB (Sous AT/DTA/ATEx)]],
IF((SUPP_VISE=LISTES!$Q$6),REFERENCEMENT_FACADE[[#This Row],[FOB (NF DTU 31.4 et/ou Sous AT/DTA/Atex)]],
IF((SUPP_VISE=LISTES!$Q$7),REFERENCEMENT_FACADE[[#This Row],[CLT (Sous AT/DTA)]],"ERREUR"))))))</f>
        <v>ERREUR</v>
      </c>
      <c r="CG177" s="212" t="str">
        <f>IF((HAUT_VISEE&lt;=6),IF(OR(MID(SITUA_VISEE,1,1)="a",MID(SITUA_VISEE,1,1)="b",MID(SITUA_VISEE,1,1)="c"),REFERENCEMENT_FACADE[[#This Row],[≤ 6 m (situation a à c)]],REFERENCEMENT_FACADE[[#This Row],[≤ 6 m (situation d)]]),
IF(AND(6&lt;HAUT_VISEE,HAUT_VISEE&lt;=9),IF(OR(MID(SITUA_VISEE,1,1)="a",MID(SITUA_VISEE,1,1)="b",MID(SITUA_VISEE,1,1)="c"),REFERENCEMENT_FACADE[[#This Row],[≤ 9 m (situation a à c)]],REFERENCEMENT_FACADE[[#This Row],[≤ 9 m (situation d)]]),
IF(AND(9&lt;HAUT_VISEE,HAUT_VISEE&lt;=10),IF(OR(MID(SITUA_VISEE,1,1)="a",MID(SITUA_VISEE,1,1)="b",MID(SITUA_VISEE,1,1)="c"),REFERENCEMENT_FACADE[[#This Row],[≤ 10 m (situation a à c)]],REFERENCEMENT_FACADE[[#This Row],[≤ 10 m (situation d)]]),
IF(AND(10&lt;HAUT_VISEE,HAUT_VISEE&lt;=18),IF(OR(MID(SITUA_VISEE,1,1)="a",MID(SITUA_VISEE,1,1)="b",MID(SITUA_VISEE,1,1)="c"),REFERENCEMENT_FACADE[[#This Row],[≤ 15 m (situation a à c)]],REFERENCEMENT_FACADE[[#This Row],[≤ 15 m (situation d)]]),
IF(AND(10&lt;HAUT_VISEE,HAUT_VISEE&lt;=18),IF(OR(MID(SITUA_VISEE,1,1)="a",MID(SITUA_VISEE,1,1)="b",MID(SITUA_VISEE,1,1)="c"),REFERENCEMENT_FACADE[[#This Row],[≤ 18 m (situation a à c)]],REFERENCEMENT_FACADE[[#This Row],[≤ 18 m (situation d)]]),
IF(AND(18&lt;HAUT_VISEE,HAUT_VISEE&lt;=28),IF(OR(MID(SITUA_VISEE,1,1)="a",MID(SITUA_VISEE,1,1)="b",MID(SITUA_VISEE,1,1)="c"),REFERENCEMENT_FACADE[[#This Row],[≤ 28 m (situation a à c)]],REFERENCEMENT_FACADE[[#This Row],[≤ 28 m (situation d)]]),
IF(AND(28&lt;HAUT_VISEE,HAUT_VISEE&lt;=34),IF(OR(MID(SITUA_VISEE,1,1)="a",MID(SITUA_VISEE,1,1)="b",MID(SITUA_VISEE,1,1)="c"),REFERENCEMENT_FACADE[[#This Row],[≤ 34 m (situation a à c)]],REFERENCEMENT_FACADE[[#This Row],[≤ 34 m (situation d)]]),
IF(AND(34&lt;HAUT_VISEE,HAUT_VISEE&lt;=36),IF(OR(MID(SITUA_VISEE,1,1)="a",MID(SITUA_VISEE,1,1)="b",MID(SITUA_VISEE,1,1)="c"),REFERENCEMENT_FACADE[[#This Row],[≤ 36 m (situation a à c)]],REFERENCEMENT_FACADE[[#This Row],[≤ 36 m (situation d)]]),
IF(AND(36&lt;HAUT_VISEE,HAUT_VISEE&lt;=40),IF(OR(MID(SITUA_VISEE,1,1)="a",MID(SITUA_VISEE,1,1)="b",MID(SITUA_VISEE,1,1)="c"),REFERENCEMENT_FACADE[[#This Row],[≤ 40 m (situation a à c)]],REFERENCEMENT_FACADE[[#This Row],[≤ 40 m (situation d)]]),
IF(AND(40&lt;HAUT_VISEE,HAUT_VISEE&lt;=50),IF(OR(MID(SITUA_VISEE,1,1)="a",MID(SITUA_VISEE,1,1)="b",MID(SITUA_VISEE,1,1)="c"),REFERENCEMENT_FACADE[[#This Row],[≤ 50 m (situation a à c)]],REFERENCEMENT_FACADE[[#This Row],[≤ 50 m (situation d)]]),"ERREUR"))))))))))</f>
        <v>OUI</v>
      </c>
      <c r="CH177" s="212">
        <f>IF(MID(SITUA_VISEE,1,1)="d",
IF(MID(REFERENCEMENT_FACADE[[#This Row],[≤ 50 m (situation d)]],1,3)="OUI",50,IF(MID(REFERENCEMENT_FACADE[[#This Row],[≤ 40 m (situation d)]],1,3)="OUI",40,IF(MID(REFERENCEMENT_FACADE[[#This Row],[≤ 36 m (situation d)]],1,3)="OUI",36,IF(MID(REFERENCEMENT_FACADE[[#This Row],[≤ 34 m (situation d)]],1,3)="OUI",34,IF(MID(REFERENCEMENT_FACADE[[#This Row],[≤ 28 m (situation d)]],1,3)="OUI",28,IF(MID(REFERENCEMENT_FACADE[[#This Row],[≤ 18 m (situation d)]],1,3)="OUI",18,IF(MID(REFERENCEMENT_FACADE[[#This Row],[≤ 15 m (situation d)]],1,3)="OUI",15,IF(MID(REFERENCEMENT_FACADE[[#This Row],[≤ 10 m (situation d)]],1,3)="OUI",10,IF(MID(REFERENCEMENT_FACADE[[#This Row],[≤ 9 m (situation d)]],1,3)="OUI",9,IF(MID(REFERENCEMENT_FACADE[[#This Row],[≤ 6 m (situation d)]],1,3)="OUI",6,"")))))))))),
IF(MID(REFERENCEMENT_FACADE[[#This Row],[≤ 50 m (situation a à c)]],1,3)="OUI",50,IF(MID(REFERENCEMENT_FACADE[[#This Row],[≤ 40 m (situation a à c)]],1,3)="OUI",40,IF(MID(REFERENCEMENT_FACADE[[#This Row],[≤ 36 m (situation a à c)]],1,3)="OUI",36,IF(MID(REFERENCEMENT_FACADE[[#This Row],[≤ 34 m (situation a à c)]],1,3)="OUI",34,IF(MID(REFERENCEMENT_FACADE[[#This Row],[≤ 28 m (situation a à c)]],1,3)="OUI",28,IF(MID(REFERENCEMENT_FACADE[[#This Row],[≤ 18 m (situation a à c)]],1,3)="OUI",18,IF(MID(REFERENCEMENT_FACADE[[#This Row],[≤ 15 m (situation a à c)]],1,3)="OUI",15,IF(MID(REFERENCEMENT_FACADE[[#This Row],[≤ 10 m (situation a à c)]],1,3)="OUI",10,IF(MID(REFERENCEMENT_FACADE[[#This Row],[≤ 9 m (situation a à c)]],1,3)="OUI",9,IF(MID(REFERENCEMENT_FACADE[[#This Row],[≤ 6 m (situation a à c)]],1,3)="OUI",6,"")))))))))))</f>
        <v>50</v>
      </c>
      <c r="CI177" s="212" t="str">
        <f>IF(RECH_CATEGORIE=TRUE,IF((CATEG_VISEE=LISTES!$O$2),REFERENCEMENT_FACADE[[#This Row],[I]],
IF((CATEG_VISEE=LISTES!$O$3),REFERENCEMENT_FACADE[[#This Row],[II]],
IF((CATEG_VISEE=LISTES!$O$4),REFERENCEMENT_FACADE[[#This Row],[III]],
IF((CATEG_VISEE=LISTES!$O$5),REFERENCEMENT_FACADE[[#This Row],[IV]],"ERREUR")))),
REFERENCEMENT_FACADE[[#This Row],[I]]&amp;CHAR(10)&amp;REFERENCEMENT_FACADE[[#This Row],[II]]&amp;CHAR(10)&amp;REFERENCEMENT_FACADE[[#This Row],[III]]&amp;CHAR(10)&amp;REFERENCEMENT_FACADE[[#This Row],[IV]])</f>
        <v>4
4**
4**
4**</v>
      </c>
      <c r="CJ177" s="212" t="str">
        <f>IF(RECH_CATEGORIE=TRUE,IF(OR(REFERENCEMENT_FACADE[[#This Row],[I]]="NC",REFERENCEMENT_FACADE[[#This Row],[II]]="NC",REFERENCEMENT_FACADE[[#This Row],[III]]="NC",REFERENCEMENT_FACADE[[#This Row],[IV]]="NC"),"ERREUR",IF(MID(ZONE_SIS_VISEE,1,1)&lt;=MID(REFERENCEMENT_FACADE[[#This Row],[IV]],1,1),REFERENCEMENT_FACADE[[#Headers],[IV]],IF(MID(ZONE_SIS_VISEE,1,1)&lt;=MID(REFERENCEMENT_FACADE[[#This Row],[III]],1,1),REFERENCEMENT_FACADE[[#Headers],[III]],IF(MID(ZONE_SIS_VISEE,1,1)&lt;=MID(REFERENCEMENT_FACADE[[#This Row],[II]],1,1),REFERENCEMENT_FACADE[[#Headers],[II]],IF(MID(ZONE_SIS_VISEE,1,1)&lt;=MID(REFERENCEMENT_FACADE[[#This Row],[I]],1,1),REFERENCEMENT_FACADE[[#Headers],[I]],""))))),
REFERENCEMENT_FACADE[[#Headers],[I]]&amp;CHAR(10)&amp;REFERENCEMENT_FACADE[[#Headers],[II]]&amp;CHAR(10)&amp;REFERENCEMENT_FACADE[[#Headers],[III]]&amp;CHAR(10)&amp;REFERENCEMENT_FACADE[[#Headers],[IV]])</f>
        <v>I
II
III
IV</v>
      </c>
      <c r="CK177" s="212" t="str">
        <f>CONCATENATE(IF(MID(REFERENCEMENT_FACADE[[#This Row],[Charpente bois (NF DTU 31.1)]],1,3)="oui",LISTES!$Q$2,""),IF(AND(MID(REFERENCEMENT_FACADE[[#This Row],[COB (NF DTU 31.2)]],1,3)="oui",MID(REFERENCEMENT_FACADE[[#This Row],[Charpente bois (NF DTU 31.1)]],1,3)="oui")," / ",""),IF(MID(REFERENCEMENT_FACADE[[#This Row],[COB (NF DTU 31.2)]],1,3)="oui",LISTES!$Q$3,""),IF(OR(AND(MID(REFERENCEMENT_FACADE[[#This Row],[COB (NF DTU 31.2)]],1,3)="oui",MID(REFERENCEMENT_FACADE[[#This Row],[FOB (NF DTU 31.4)]],1,3)="oui"),AND(MID(REFERENCEMENT_FACADE[[#This Row],[COB (NF DTU 31.2)]],1,3)="oui",MID(REFERENCEMENT_FACADE[[#This Row],[CLT (Sous AT/DTA)]],1,3)="oui"))," / ",""),IF(MID(REFERENCEMENT_FACADE[[#This Row],[FOB (NF DTU 31.4)]],1,3)="oui",LISTES!$Q$4,""),IF(AND(MID(REFERENCEMENT_FACADE[[#This Row],[CLT (Sous AT/DTA)]],1,3)="oui",MID(REFERENCEMENT_FACADE[[#This Row],[FOB (NF DTU 31.4)]],1,3)="oui")," / ",""),IF(MID(REFERENCEMENT_FACADE[[#This Row],[CLT (Sous AT/DTA)]],1,3)="oui",LISTES!$Q$7,IF(MID(REFERENCEMENT_FACADE[[#This Row],[FOB (Sous AT/DTA/ATEx)]],1,3)="oui",LISTES!$Q$5,"")))</f>
        <v>Charpente bois (NF DTU 31.1)</v>
      </c>
      <c r="CL177" s="212" t="str">
        <f>IF(AND(RECH_HAUTEUR=TRUE,HAUT_VISEE&lt;&gt;"",SITUA_VISEE&lt;&gt;""),IF(MID(SITUA_VISEE,1,1)="d",
IF(MID(REFERENCEMENT_FACADE[[#This Row],[≤ 50 m (situation d)]],1,3)="OUI","≤ 50 m",IF(MID(REFERENCEMENT_FACADE[[#This Row],[≤ 40 m (situation d)]],1,3)="OUI","≤ 40 m",IF(MID(REFERENCEMENT_FACADE[[#This Row],[≤ 36 m (situation d)]],1,3)="OUI","≤ 36 m",IF(MID(REFERENCEMENT_FACADE[[#This Row],[≤ 34 m (situation d)]],1,3)="OUI","≤ 34 m",IF(MID(REFERENCEMENT_FACADE[[#This Row],[≤ 28 m (situation d)]],1,3)="OUI","≤ 28 m",IF(MID(REFERENCEMENT_FACADE[[#This Row],[≤ 18 m (situation d)]],1,3)="OUI","≤ 18 m",IF(MID(REFERENCEMENT_FACADE[[#This Row],[≤ 15 m (situation d)]],1,3)="OUI","≤ 15 m",IF(MID(REFERENCEMENT_FACADE[[#This Row],[≤ 10 m (situation d)]],1,3)="OUI","≤ 10 m",IF(MID(REFERENCEMENT_FACADE[[#This Row],[≤ 9 m (situation d)]],1,3)="OUI","≤ 9 m",IF(MID(REFERENCEMENT_FACADE[[#This Row],[≤ 6 m (situation d)]],1,3)="OUI","≤ 6 m","")))))))))),
IF(MID(REFERENCEMENT_FACADE[[#This Row],[≤ 50 m (situation a à c)]],1,3)="OUI","≤ 50 m",IF(MID(REFERENCEMENT_FACADE[[#This Row],[≤ 40 m (situation a à c)]],1,3)="OUI","≤ 40 m",IF(MID(REFERENCEMENT_FACADE[[#This Row],[≤ 36 m (situation a à c)]],1,3)="OUI","≤ 36 m",IF(MID(REFERENCEMENT_FACADE[[#This Row],[≤ 34 m (situation a à c)]],1,3)="OUI","≤ 34 m",IF(MID(REFERENCEMENT_FACADE[[#This Row],[≤ 28 m (situation a à c)]],1,3)="OUI","≤ 28 m",IF(MID(REFERENCEMENT_FACADE[[#This Row],[≤ 18 m (situation a à c)]],1,3)="OUI","≤ 18 m",IF(MID(REFERENCEMENT_FACADE[[#This Row],[≤ 15 m (situation a à c)]],1,3)="OUI","≤ 15 m",IF(MID(REFERENCEMENT_FACADE[[#This Row],[≤ 10 m (situation a à c)]],1,3)="OUI","≤ 10 m",IF(MID(REFERENCEMENT_FACADE[[#This Row],[≤ 9 m (situation a à c)]],1,3)="OUI","≤ 9 m",IF(MID(REFERENCEMENT_FACADE[[#This Row],[≤ 6 m (situation a à c)]],1,3)="OUI","≤ 6 m",""))))))))))),
CONCATENATE(IF(MID(REFERENCEMENT_FACADE[[#This Row],[≤ 50 m (situation a à c)]],1,3)="OUI","(Situation a à c) h≤ 50 m"&amp;CHAR(10),IF(MID(REFERENCEMENT_FACADE[[#This Row],[≤ 40 m (situation a à c)]],1,3)="OUI","(Situation a à c) h≤ 40 m"&amp;CHAR(10),IF(MID(REFERENCEMENT_FACADE[[#This Row],[≤ 36 m (situation a à c)]],1,3)="OUI","(Situation a à c) h≤ 36 m"&amp;CHAR(10),IF(MID(REFERENCEMENT_FACADE[[#This Row],[≤ 34 m (situation a à c)]],1,3)="OUI","(Situation a à c) h≤ 34 m"&amp;CHAR(10),IF(MID(REFERENCEMENT_FACADE[[#This Row],[≤ 28 m (situation a à c)]],1,3)="OUI","(Situation a à c) h≤ 28 m"&amp;CHAR(10),IF(MID(REFERENCEMENT_FACADE[[#This Row],[≤ 18 m (situation a à c)]],1,3)="OUI","(Situation a à c) h≤ 18 m"&amp;CHAR(10),IF(MID(REFERENCEMENT_FACADE[[#This Row],[≤ 15 m (situation a à c)]],1,3)="OUI","(Situation a à c) h≤ 15 m"&amp;CHAR(10),IF(MID(REFERENCEMENT_FACADE[[#This Row],[≤ 10 m (situation a à c)]],1,3)="OUI","(Situation a à c) h≤ 10 m"&amp;CHAR(10),IF(MID(REFERENCEMENT_FACADE[[#This Row],[≤ 9 m (situation a à c)]],1,3)="OUI","(Situation a à c) h≤ 9 m"&amp;CHAR(10),IF(MID(REFERENCEMENT_FACADE[[#This Row],[≤ 6 m (situation a à c)]],1,3)="OUI","(Situation a à c) h≤ 6 m"&amp;CHAR(10),"")))))))))),IF(MID(REFERENCEMENT_FACADE[[#This Row],[≤ 50 m (situation d)]],1,3)="OUI","(Situation d) h≤ 50 m",IF(MID(REFERENCEMENT_FACADE[[#This Row],[≤ 40 m (situation d)]],1,3)="OUI","(Situation d) h≤ 40 m",IF(MID(REFERENCEMENT_FACADE[[#This Row],[≤ 36 m (situation d)]],1,3)="OUI","(Situation d) h≤ 36 m",IF(MID(REFERENCEMENT_FACADE[[#This Row],[≤ 34 m (situation d)]],1,3)="OUI","(Situation d) h≤ 34 m",IF(MID(REFERENCEMENT_FACADE[[#This Row],[≤ 28 m (situation d)]],1,3)="OUI","(Situation d) h≤ 28 m",IF(MID(REFERENCEMENT_FACADE[[#This Row],[≤ 18 m (situation d)]],1,3)="OUI","(Situation d) h≤ 18 m",IF(MID(REFERENCEMENT_FACADE[[#This Row],[≤ 15 m (situation d)]],1,3)="OUI","(Situation d) h≤ 15 m",IF(MID(REFERENCEMENT_FACADE[[#This Row],[≤ 10 m (situation d)]],1,3)="OUI","(Situation d) h≤ 10 m",IF(MID(REFERENCEMENT_FACADE[[#This Row],[≤ 9 m (situation d)]],1,3)="OUI","(Situation d) h≤ 9 m",IF(MID(REFERENCEMENT_FACADE[[#This Row],[≤ 6 m (situation d)]],1,3)="OUI","(Situation d) h≤ 6 m",""))))))))))))</f>
        <v>(Situation a à c) h≤ 50 m
(Situation d) h≤ 50 m</v>
      </c>
      <c r="CM177" s="212" t="str">
        <f>IF(OR(RECH_HAUTEUR=FALSE,HAUT_VISEE="",SITUA_VISEE=""),REFERENCEMENT_FACADE[[#This Row],[Cas où rien n''est sélectionné en hauteur]],
IF((HAUT_VISEE&lt;=6),IF(OR(MID(SITUA_VISEE,1,1)="a",MID(SITUA_VISEE,1,1)="b",MID(SITUA_VISEE,1,1)="c"),REFERENCEMENT_FACADE[[#This Row],[≤ 6 m (a à c)]],REFERENCEMENT_FACADE[[#This Row],[≤ 6 m (d)]]),
IF(AND(6&lt;HAUT_VISEE,HAUT_VISEE&lt;=9),IF(OR(MID(SITUA_VISEE,1,1)="a",MID(SITUA_VISEE,1,1)="b",MID(SITUA_VISEE,1,1)="c"),REFERENCEMENT_FACADE[[#This Row],[≤ 9 m (a à c)]],REFERENCEMENT_FACADE[[#This Row],[≤ 9 m (d)]]),
IF(AND(9&lt;HAUT_VISEE,HAUT_VISEE&lt;=10),IF(OR(MID(SITUA_VISEE,1,1)="a",MID(SITUA_VISEE,1,1)="b",MID(SITUA_VISEE,1,1)="c"),REFERENCEMENT_FACADE[[#This Row],[≤ 10 m (a à c)]],REFERENCEMENT_FACADE[[#This Row],[≤ 10 m (d)]]),
IF(AND(10&lt;HAUT_VISEE,HAUT_VISEE&lt;=18),IF(OR(MID(SITUA_VISEE,1,1)="a",MID(SITUA_VISEE,1,1)="b",MID(SITUA_VISEE,1,1)="c"),REFERENCEMENT_FACADE[[#This Row],[≤ 18 m (a à c)]],REFERENCEMENT_FACADE[[#This Row],[≤ 18 m (d)]]),
IF(AND(18&lt;HAUT_VISEE,HAUT_VISEE&lt;=28),IF(OR(MID(SITUA_VISEE,1,1)="a",MID(SITUA_VISEE,1,1)="b",MID(SITUA_VISEE,1,1)="c"),REFERENCEMENT_FACADE[[#This Row],[≤ 28 m (a à c)]],REFERENCEMENT_FACADE[[#This Row],[≤ 28 m (d)]]),
IF(AND(28&lt;HAUT_VISEE,HAUT_VISEE&lt;=34),IF(OR(MID(SITUA_VISEE,1,1)="a",MID(SITUA_VISEE,1,1)="b",MID(SITUA_VISEE,1,1)="c"),REFERENCEMENT_FACADE[[#This Row],[≤ 34 m (a à c)]],REFERENCEMENT_FACADE[[#This Row],[≤ 34 m (d)]]),
IF(AND(34&lt;HAUT_VISEE,HAUT_VISEE&lt;=36),IF(OR(MID(SITUA_VISEE,1,1)="a",MID(SITUA_VISEE,1,1)="b",MID(SITUA_VISEE,1,1)="c"),REFERENCEMENT_FACADE[[#This Row],[≤ 36 m (a à c)]],REFERENCEMENT_FACADE[[#This Row],[≤ 36 m (d)]]),
IF(AND(36&lt;HAUT_VISEE,HAUT_VISEE&lt;=40),IF(OR(MID(SITUA_VISEE,1,1)="a",MID(SITUA_VISEE,1,1)="b",MID(SITUA_VISEE,1,1)="c"),REFERENCEMENT_FACADE[[#This Row],[≤ 40 m (a à c)]],REFERENCEMENT_FACADE[[#This Row],[≤ 40 m (d)]]),
IF(AND(40&lt;HAUT_VISEE,HAUT_VISEE&lt;=50),IF(OR(MID(SITUA_VISEE,1,1)="a",MID(SITUA_VISEE,1,1)="b",MID(SITUA_VISEE,1,1)="c"),REFERENCEMENT_FACADE[[#This Row],[≤ 50 m (a à c)]],REFERENCEMENT_FACADE[[#This Row],[≤ 50 m (d)]])))))))))))</f>
        <v>Nb : Le critère de recherche par hauteur n'étant pas coché ou les données (hauteur ou situation) n'étant pas saisies, l'utilisateur est alerté qu'il peut exister des limites de hauteurs et des dispositions particulières données dans le référentiel technique du procédé qui ne sont pas affichées. 
Le logiciel peut les faire apparaitre, pour ce faire : 
 - la case de recherche en fonction de la hauteur doit être cochée ;
 - les données de hauteur ET de situation du bâtiment doivent être saisies.</v>
      </c>
      <c r="CN177" s="213">
        <f ca="1">REFERENCEMENT_FACADE[[#This Row],[VALIDITE]]</f>
        <v>0</v>
      </c>
      <c r="CO177" s="212">
        <f>IF(RECH_SUPPORT=TRUE,IF(MID(REFERENCEMENT_FACADE[[#This Row],[Colonne support visé]],1,3)="OUI",1,IF(OR(MID(REFERENCEMENT_FACADE[[#This Row],[Colonne support visé]],1,3)="non",MID(REFERENCEMENT_FACADE[[#This Row],[Colonne support visé]],1,2)="SO"),0,0)),1)</f>
        <v>1</v>
      </c>
      <c r="CP177" s="212">
        <f>IF(RECH_HAUTEUR=FALSE,1,IF(AND(MID(REFERENCEMENT_FACADE[[#This Row],[Colonne situation visé]],1,3)="oui",HAUT_VISEE&lt;=REFERENCEMENT_FACADE[[#This Row],[LIMITATION DE HAUTEUR DE FACADE]],HAUT_VISEE&lt;&gt;"",SITUA_VISEE&lt;&gt;""),1,IF(MID(REFERENCEMENT_FACADE[[#This Row],[Colonne situation visé]],1,3)="non",0,"ERREUR")))</f>
        <v>1</v>
      </c>
      <c r="CQ177" s="212">
        <f>IF(RECH_CATEGORIE=FALSE,1,IF(REFERENCEMENT_FACADE[[#This Row],[Colonne catégorie visée]]="ERREUR",0,IF(AND(RECH_CATEGORIE=TRUE,MATCH(VALUE(LEFT(REFERENCEMENT_FACADE[[#This Row],[Colonne zone visée]],1)),LISTE_ZONE_SISMIQUE,0)&gt;=MATCH(ZONE_SIS_VISEE,LISTE_ZONE_SISMIQUE,0),MATCH(REFERENCEMENT_FACADE[[#This Row],[Colonne catégorie visée]],LISTE_CATEGORIE_BATIMENT,0)&gt;=MATCH(CATEG_VISEE,LISTE_CATEGORIE_BATIMENT,0)),1,0)))</f>
        <v>1</v>
      </c>
      <c r="CR177" s="212">
        <f ca="1">IF(REFERENCEMENT_FACADE[[#This Row],[Eligibilité procédé]]&lt;&gt;0,COUNTIF(REFERENCEMENT_FACADE[Eligibilité procédé],"&lt;="&amp;REFERENCEMENT_FACADE[[#This Row],[Eligibilité procédé]])-COUNTIF(REFERENCEMENT_FACADE[Eligibilité procédé],"=0"),ROWS(REFERENCEMENT_FACADE[Ordre]))</f>
        <v>0</v>
      </c>
      <c r="CS177" s="212" t="str">
        <f ca="1">IF(COUNTIF((REFERENCEMENT_FACADE[[#This Row],[Validité]:[zone de simicité]]),"&lt;&gt;"&amp;"")=SUM(REFERENCEMENT_FACADE[[#This Row],[Validité]:[zone de simicité]]),ROW(REFERENCEMENT_FACADE[[#This Row],[zone de simicité]]),"")</f>
        <v/>
      </c>
      <c r="CT177" s="212" t="str">
        <f>CONCATENATE(REFERENCEMENT_FACADE[[#This Row],[TYPE DE DOCUMENT DE REFERENCE]]," ",REFERENCEMENT_FACADE[[#This Row],[REF]]," du procédé ",REFERENCEMENT_FACADE[[#This Row],[NOM COMMERCIAL DU PROCEDE]]," : vise la pose sur : ",IF(MID(REFERENCEMENT_FACADE[[#This Row],[COB (NF DTU 31.2)]],1,3)="OUI","COB (NF DTU 31.2) ; ",""),IF(MID(REFERENCEMENT_FACADE[[#This Row],[CLT (Sous AT/DTA)]],1,3)="OUI","CLT (Sous AT/DTA)) ; ",""),IF(MID(REFERENCEMENT_FACADE[[#This Row],[FOB (NF DTU 31.4)]],1,3)="OUI","FOB (NF DTU 31.4) ; ",""),IF(MID(REFERENCEMENT_FACADE[[#This Row],[FOB (Sous AT/DTA/ATEx)]],1,3)="OUI","FOB (Sous AT/DTA/ATEx) ; ",""),"pour une hauteur max de ",REFERENCEMENT_FACADE[[#This Row],[LIMITATION DE HAUTEUR DE FACADE]],"m")</f>
        <v>Avis Technique 2.1/14-1636_V2 du procédé Façade PANOBLOC : vise la pose sur : pour une hauteur max de 50m</v>
      </c>
    </row>
    <row r="178" spans="1:98" s="5" customFormat="1" ht="244.8" x14ac:dyDescent="0.3">
      <c r="A178" s="141">
        <v>44536</v>
      </c>
      <c r="B178" s="43" t="s">
        <v>118</v>
      </c>
      <c r="C178" s="125"/>
      <c r="D178" s="43" t="s">
        <v>298</v>
      </c>
      <c r="E178" s="43" t="s">
        <v>298</v>
      </c>
      <c r="F178" s="43" t="s">
        <v>263</v>
      </c>
      <c r="G178" s="44" t="s">
        <v>1483</v>
      </c>
      <c r="H178" s="52" t="s">
        <v>9</v>
      </c>
      <c r="I178" s="53" t="s">
        <v>27</v>
      </c>
      <c r="J178" s="39" t="s">
        <v>27</v>
      </c>
      <c r="K178" s="39" t="s">
        <v>27</v>
      </c>
      <c r="L178" s="68" t="str">
        <f>IF(REFERENCEMENT_FACADE[[#This Row],[Charpente bois (NF DTU 31.1)]]="OUI","SO",IF(OR(REFERENCEMENT_FACADE[[#This Row],[FOB (Sous AT/DTA/ATEx)]]="OUI",REFERENCEMENT_FACADE[[#This Row],[FOB (NF DTU 31.4)]]="OUI"),"OUI","SO"))</f>
        <v>SO</v>
      </c>
      <c r="M178" s="54" t="s">
        <v>27</v>
      </c>
      <c r="N178" s="42" t="s">
        <v>357</v>
      </c>
      <c r="O178" s="43" t="s">
        <v>357</v>
      </c>
      <c r="P178" s="43" t="s">
        <v>357</v>
      </c>
      <c r="Q178" s="43" t="s">
        <v>357</v>
      </c>
      <c r="R178" s="43" t="s">
        <v>357</v>
      </c>
      <c r="S178" s="43" t="s">
        <v>357</v>
      </c>
      <c r="T178" s="43" t="s">
        <v>357</v>
      </c>
      <c r="U178" s="43" t="s">
        <v>357</v>
      </c>
      <c r="V178" s="43" t="s">
        <v>357</v>
      </c>
      <c r="W178" s="44" t="s">
        <v>357</v>
      </c>
      <c r="X178" s="45" t="s">
        <v>357</v>
      </c>
      <c r="Y178" s="43" t="s">
        <v>357</v>
      </c>
      <c r="Z178" s="43" t="s">
        <v>357</v>
      </c>
      <c r="AA178" s="43" t="s">
        <v>357</v>
      </c>
      <c r="AB178" s="43" t="s">
        <v>357</v>
      </c>
      <c r="AC178" s="43" t="s">
        <v>357</v>
      </c>
      <c r="AD178" s="43" t="s">
        <v>357</v>
      </c>
      <c r="AE178" s="43" t="s">
        <v>357</v>
      </c>
      <c r="AF178" s="43" t="s">
        <v>357</v>
      </c>
      <c r="AG178" s="44" t="s">
        <v>357</v>
      </c>
      <c r="AH178" s="165" t="s">
        <v>273</v>
      </c>
      <c r="AI178" s="166"/>
      <c r="AJ178" s="120" t="s">
        <v>1729</v>
      </c>
      <c r="AK178" s="120" t="s">
        <v>1729</v>
      </c>
      <c r="AL178" s="120" t="s">
        <v>1729</v>
      </c>
      <c r="AM178" s="120" t="s">
        <v>1729</v>
      </c>
      <c r="AN178" s="120" t="s">
        <v>1729</v>
      </c>
      <c r="AO178" s="120" t="s">
        <v>1729</v>
      </c>
      <c r="AP178" s="120" t="s">
        <v>1729</v>
      </c>
      <c r="AQ178" s="120" t="s">
        <v>1729</v>
      </c>
      <c r="AR178" s="120" t="s">
        <v>1729</v>
      </c>
      <c r="AS178" s="120" t="s">
        <v>1729</v>
      </c>
      <c r="AT178" s="120" t="s">
        <v>1729</v>
      </c>
      <c r="AU178" s="120" t="s">
        <v>1729</v>
      </c>
      <c r="AV178" s="120" t="s">
        <v>1729</v>
      </c>
      <c r="AW178" s="120" t="s">
        <v>1729</v>
      </c>
      <c r="AX178" s="120" t="s">
        <v>1729</v>
      </c>
      <c r="AY178" s="120" t="s">
        <v>1729</v>
      </c>
      <c r="AZ178" s="120" t="s">
        <v>1729</v>
      </c>
      <c r="BA178" s="120" t="s">
        <v>1729</v>
      </c>
      <c r="BB178" s="120" t="s">
        <v>1729</v>
      </c>
      <c r="BC178" s="120" t="s">
        <v>1729</v>
      </c>
      <c r="BD178" s="84" t="s">
        <v>1408</v>
      </c>
      <c r="BE178" s="42">
        <v>4</v>
      </c>
      <c r="BF178" s="43">
        <v>4</v>
      </c>
      <c r="BG178" s="43">
        <v>4</v>
      </c>
      <c r="BH178" s="43">
        <v>4</v>
      </c>
      <c r="BI178" s="84"/>
      <c r="BJ178" s="40" t="s">
        <v>1394</v>
      </c>
      <c r="BK178" s="158" t="s">
        <v>932</v>
      </c>
      <c r="BL178" s="42">
        <v>0</v>
      </c>
      <c r="BM178" s="43" t="s">
        <v>187</v>
      </c>
      <c r="BN178" s="43" t="s">
        <v>1006</v>
      </c>
      <c r="BO178" s="43" t="s">
        <v>264</v>
      </c>
      <c r="BP178" s="87">
        <v>44348</v>
      </c>
      <c r="BQ178" s="87">
        <v>44519</v>
      </c>
      <c r="BR178" s="87">
        <v>45930</v>
      </c>
      <c r="BS178" s="123">
        <f ca="1">+(REFERENCEMENT_FACADE[[#This Row],[AVIS LIMITE AU / VALIDITE]]&gt;=TODAY())*1</f>
        <v>1</v>
      </c>
      <c r="BT178" s="43" t="s">
        <v>9</v>
      </c>
      <c r="BU178" s="43" t="str">
        <f ca="1">IF(REFERENCEMENT_FACADE[[#This Row],[ -&gt; AT/DTA : Sur liste verte C2p (OUI/NON)
-&gt; ATex (Avis favorable / Avis défavorable)
-&gt; Autre : SO]]&lt;&gt;"",IF(AND(OR(REFERENCEMENT_FACADE[[#This Row],[ -&gt; AT/DTA : Sur liste verte C2p (OUI/NON)
-&gt; ATex (Avis favorable / Avis défavorable)
-&gt; Autre : SO]]="OUI",REFERENCEMENT_FACADE[[#This Row],[ -&gt; AT/DTA : Sur liste verte C2p (OUI/NON)
-&gt; ATex (Avis favorable / Avis défavorable)
-&gt; Autre : SO]]="FAVORABLE",REFERENCEMENT_FACADE[[#This Row],[ -&gt; AT/DTA : Sur liste verte C2p (OUI/NON)
-&gt; ATex (Avis favorable / Avis défavorable)
-&gt; Autre : SO]]="SO
(DTU)",REFERENCEMENT_FACADE[[#This Row],[ -&gt; AT/DTA : Sur liste verte C2p (OUI/NON)
-&gt; ATex (Avis favorable / Avis défavorable)
-&gt; Autre : SO]]="SO 
(RECO -RAGE)",REFERENCEMENT_FACADE[[#This Row],[ -&gt; AT/DTA : Sur liste verte C2p (OUI/NON)
-&gt; ATex (Avis favorable / Avis défavorable)
-&gt; Autre : SO]]="OUI AVEC UN SUIVI DU RETOUR D'EXPERIENCE",
REFERENCEMENT_FACADE[[#This Row],[ -&gt; AT/DTA : Sur liste verte C2p (OUI/NON)
-&gt; ATex (Avis favorable / Avis défavorable)
-&gt; Autre : SO]]="SO 
(RP)"),REFERENCEMENT_FACADE[[#This Row],[VALIDITE]]=1),"TC",IF(REFERENCEMENT_FACADE[[#This Row],[VALIDITE]]=0,"TNC"&amp;CHAR(10)&amp;"(L'évaluation technique n'est plus valide)",IF(REFERENCEMENT_FACADE[[#This Row],[TYPE DE DOCUMENT DE REFERENCE]]="Appréciation Technique de Transition","TNC"&amp;CHAR(10)&amp;"(Les Appréciations Techniques de Transition ne sont pas reconnues en technique courante)",IF(REFERENCEMENT_FACADE[[#This Row],[ -&gt; AT/DTA : Sur liste verte C2p (OUI/NON)
-&gt; ATex (Avis favorable / Avis défavorable)
-&gt; Autre : SO]]="NON (EVALUATION RECENTE)","TNC"&amp;CHAR(10)&amp;"(Non sur liste verte de la C2p à date de référencement / EVALUATION RECENTE)","TNC"&amp;CHAR(10)&amp;"(N'est pas sur liste verte de la C2p à date du référencement)")))))</f>
        <v>TC</v>
      </c>
      <c r="BV178" s="44" t="s">
        <v>1114</v>
      </c>
      <c r="BW178" s="42"/>
      <c r="BX178" s="43"/>
      <c r="BY178" s="44"/>
      <c r="BZ178" s="57" t="s">
        <v>932</v>
      </c>
      <c r="CA178" s="134" t="s">
        <v>541</v>
      </c>
      <c r="CB178" s="134"/>
      <c r="CC178" s="48" t="str">
        <f>IF(OR(REFERENCEMENT_FACADE[[#This Row],[TYPE DE DOCUMENT DE REFERENCE]]="Document Technique d'Application (DTA)",REFERENCEMENT_FACADE[[#This Row],[TYPE DE DOCUMENT DE REFERENCE]]="Avis Technique"),CONCATENATE("https://evaluation.cstb.fr/fr/avis-technique/detail/",SUBSTITUTE(REFERENCEMENT_FACADE[[#This Row],[REF]],"/","-"),"/"),IF(REFERENCEMENT_FACADE[[#This Row],[TYPE DE DOCUMENT DE REFERENCE]]=("Appréciation Technique d'Expérimentation (ATEx cas a)"),CONCATENATE("https://evaluation.cstb.fr/fr/appreciation-technique-expertise-atex/detail/",SUBSTITUTE(REFERENCEMENT_FACADE[[#This Row],[REF]],"_","-"),"/"),CONCATENATE("https://evaluation.cstb.fr/fr/appreciation-technique-transition-att/download/att-",SUBSTITUTE(SUBSTITUTE(REFERENCEMENT_FACADE[[#This Row],[REF]],"/","-"),"_","-"),"/")))</f>
        <v>https://evaluation.cstb.fr/fr/avis-technique/detail/2.1-17-1790_V3/</v>
      </c>
      <c r="CD178" s="48" t="s">
        <v>1082</v>
      </c>
      <c r="CE178" s="48" t="str">
        <f>CONCATENATE(IF(REFERENCEMENT_FACADE[[#This Row],[Ancienne version]]=""," ",CONCATENATE(IF(OR(REFERENCEMENT_FACADE[[#This Row],[TYPE DE DOCUMENT DE REFERENCE]]="Avis Technique",REFERENCEMENT_FACADE[[#This Row],[TYPE DE DOCUMENT DE REFERENCE]]="ATEx"),"L'","Le "),REFERENCEMENT_FACADE[[#This Row],[TYPE DE DOCUMENT DE REFERENCE]]," n°",REFERENCEMENT_FACADE[[#This Row],[REF]]," annule et remplace ",IF(OR(REFERENCEMENT_FACADE[[#This Row],[TYPE DE DOCUMENT DE REFERENCE]]="Avis Technique",REFERENCEMENT_FACADE[[#This Row],[TYPE DE DOCUMENT DE REFERENCE]]="ATEx"),"l' ","le "),REFERENCEMENT_FACADE[[#This Row],[TYPE DE DOCUMENT DE REFERENCE]]," n° ",REFERENCEMENT_FACADE[[#This Row],[Ancienne version]])),
IF(AND(REFERENCEMENT_FACADE[[#This Row],[Ancienne version]]&lt;&gt;"",REFERENCEMENT_FACADE[[#This Row],[ -&gt; AT/DTA : Sur liste verte C2p (OUI/NON)
-&gt; ATex (Avis favorable / Avis défavorable)
-&gt; Autre : SO]]="OUI"),CHAR(10),""),
IF(REFERENCEMENT_FACADE[[#This Row],[ -&gt; AT/DTA : Sur liste verte C2p (OUI/NON)
-&gt; ATex (Avis favorable / Avis défavorable)
-&gt; Autre : SO]]="OUI","Sur liste verte de la C2p à la date du référencement",""))</f>
        <v>Le Document Technique d'Application (DTA) n°2.1/17-1790_V3 annule et remplace le Document Technique d'Application (DTA) n° 2.1/17-1790_V2
Sur liste verte de la C2p à la date du référencement</v>
      </c>
      <c r="CF178" s="48" t="str">
        <f>IF((SUPP_VISE=LISTES!$Q$2),REFERENCEMENT_FACADE[[#This Row],[Charpente bois (NF DTU 31.1)]],
IF((SUPP_VISE=LISTES!$Q$3),REFERENCEMENT_FACADE[[#This Row],[COB (NF DTU 31.2)]],
IF((SUPP_VISE=LISTES!$Q$4),REFERENCEMENT_FACADE[[#This Row],[FOB (NF DTU 31.4)]],
IF((SUPP_VISE=LISTES!$Q$5),REFERENCEMENT_FACADE[[#This Row],[FOB (Sous AT/DTA/ATEx)]],
IF((SUPP_VISE=LISTES!$Q$6),REFERENCEMENT_FACADE[[#This Row],[FOB (NF DTU 31.4 et/ou Sous AT/DTA/Atex)]],
IF((SUPP_VISE=LISTES!$Q$7),REFERENCEMENT_FACADE[[#This Row],[CLT (Sous AT/DTA)]],"ERREUR"))))))</f>
        <v>ERREUR</v>
      </c>
      <c r="CG178" s="48" t="str">
        <f>IF((HAUT_VISEE&lt;=6),IF(OR(MID(SITUA_VISEE,1,1)="a",MID(SITUA_VISEE,1,1)="b",MID(SITUA_VISEE,1,1)="c"),REFERENCEMENT_FACADE[[#This Row],[≤ 6 m (situation a à c)]],REFERENCEMENT_FACADE[[#This Row],[≤ 6 m (situation d)]]),
IF(AND(6&lt;HAUT_VISEE,HAUT_VISEE&lt;=9),IF(OR(MID(SITUA_VISEE,1,1)="a",MID(SITUA_VISEE,1,1)="b",MID(SITUA_VISEE,1,1)="c"),REFERENCEMENT_FACADE[[#This Row],[≤ 9 m (situation a à c)]],REFERENCEMENT_FACADE[[#This Row],[≤ 9 m (situation d)]]),
IF(AND(9&lt;HAUT_VISEE,HAUT_VISEE&lt;=10),IF(OR(MID(SITUA_VISEE,1,1)="a",MID(SITUA_VISEE,1,1)="b",MID(SITUA_VISEE,1,1)="c"),REFERENCEMENT_FACADE[[#This Row],[≤ 10 m (situation a à c)]],REFERENCEMENT_FACADE[[#This Row],[≤ 10 m (situation d)]]),
IF(AND(10&lt;HAUT_VISEE,HAUT_VISEE&lt;=18),IF(OR(MID(SITUA_VISEE,1,1)="a",MID(SITUA_VISEE,1,1)="b",MID(SITUA_VISEE,1,1)="c"),REFERENCEMENT_FACADE[[#This Row],[≤ 15 m (situation a à c)]],REFERENCEMENT_FACADE[[#This Row],[≤ 15 m (situation d)]]),
IF(AND(10&lt;HAUT_VISEE,HAUT_VISEE&lt;=18),IF(OR(MID(SITUA_VISEE,1,1)="a",MID(SITUA_VISEE,1,1)="b",MID(SITUA_VISEE,1,1)="c"),REFERENCEMENT_FACADE[[#This Row],[≤ 18 m (situation a à c)]],REFERENCEMENT_FACADE[[#This Row],[≤ 18 m (situation d)]]),
IF(AND(18&lt;HAUT_VISEE,HAUT_VISEE&lt;=28),IF(OR(MID(SITUA_VISEE,1,1)="a",MID(SITUA_VISEE,1,1)="b",MID(SITUA_VISEE,1,1)="c"),REFERENCEMENT_FACADE[[#This Row],[≤ 28 m (situation a à c)]],REFERENCEMENT_FACADE[[#This Row],[≤ 28 m (situation d)]]),
IF(AND(28&lt;HAUT_VISEE,HAUT_VISEE&lt;=34),IF(OR(MID(SITUA_VISEE,1,1)="a",MID(SITUA_VISEE,1,1)="b",MID(SITUA_VISEE,1,1)="c"),REFERENCEMENT_FACADE[[#This Row],[≤ 34 m (situation a à c)]],REFERENCEMENT_FACADE[[#This Row],[≤ 34 m (situation d)]]),
IF(AND(34&lt;HAUT_VISEE,HAUT_VISEE&lt;=36),IF(OR(MID(SITUA_VISEE,1,1)="a",MID(SITUA_VISEE,1,1)="b",MID(SITUA_VISEE,1,1)="c"),REFERENCEMENT_FACADE[[#This Row],[≤ 36 m (situation a à c)]],REFERENCEMENT_FACADE[[#This Row],[≤ 36 m (situation d)]]),
IF(AND(36&lt;HAUT_VISEE,HAUT_VISEE&lt;=40),IF(OR(MID(SITUA_VISEE,1,1)="a",MID(SITUA_VISEE,1,1)="b",MID(SITUA_VISEE,1,1)="c"),REFERENCEMENT_FACADE[[#This Row],[≤ 40 m (situation a à c)]],REFERENCEMENT_FACADE[[#This Row],[≤ 40 m (situation d)]]),
IF(AND(40&lt;HAUT_VISEE,HAUT_VISEE&lt;=50),IF(OR(MID(SITUA_VISEE,1,1)="a",MID(SITUA_VISEE,1,1)="b",MID(SITUA_VISEE,1,1)="c"),REFERENCEMENT_FACADE[[#This Row],[≤ 50 m (situation a à c)]],REFERENCEMENT_FACADE[[#This Row],[≤ 50 m (situation d)]]),"ERREUR"))))))))))</f>
        <v>OUI*</v>
      </c>
      <c r="CH178" s="48">
        <f>IF(MID(SITUA_VISEE,1,1)="d",
IF(MID(REFERENCEMENT_FACADE[[#This Row],[≤ 50 m (situation d)]],1,3)="OUI",50,IF(MID(REFERENCEMENT_FACADE[[#This Row],[≤ 40 m (situation d)]],1,3)="OUI",40,IF(MID(REFERENCEMENT_FACADE[[#This Row],[≤ 36 m (situation d)]],1,3)="OUI",36,IF(MID(REFERENCEMENT_FACADE[[#This Row],[≤ 34 m (situation d)]],1,3)="OUI",34,IF(MID(REFERENCEMENT_FACADE[[#This Row],[≤ 28 m (situation d)]],1,3)="OUI",28,IF(MID(REFERENCEMENT_FACADE[[#This Row],[≤ 18 m (situation d)]],1,3)="OUI",18,IF(MID(REFERENCEMENT_FACADE[[#This Row],[≤ 15 m (situation d)]],1,3)="OUI",15,IF(MID(REFERENCEMENT_FACADE[[#This Row],[≤ 10 m (situation d)]],1,3)="OUI",10,IF(MID(REFERENCEMENT_FACADE[[#This Row],[≤ 9 m (situation d)]],1,3)="OUI",9,IF(MID(REFERENCEMENT_FACADE[[#This Row],[≤ 6 m (situation d)]],1,3)="OUI",6,"")))))))))),
IF(MID(REFERENCEMENT_FACADE[[#This Row],[≤ 50 m (situation a à c)]],1,3)="OUI",50,IF(MID(REFERENCEMENT_FACADE[[#This Row],[≤ 40 m (situation a à c)]],1,3)="OUI",40,IF(MID(REFERENCEMENT_FACADE[[#This Row],[≤ 36 m (situation a à c)]],1,3)="OUI",36,IF(MID(REFERENCEMENT_FACADE[[#This Row],[≤ 34 m (situation a à c)]],1,3)="OUI",34,IF(MID(REFERENCEMENT_FACADE[[#This Row],[≤ 28 m (situation a à c)]],1,3)="OUI",28,IF(MID(REFERENCEMENT_FACADE[[#This Row],[≤ 18 m (situation a à c)]],1,3)="OUI",18,IF(MID(REFERENCEMENT_FACADE[[#This Row],[≤ 15 m (situation a à c)]],1,3)="OUI",15,IF(MID(REFERENCEMENT_FACADE[[#This Row],[≤ 10 m (situation a à c)]],1,3)="OUI",10,IF(MID(REFERENCEMENT_FACADE[[#This Row],[≤ 9 m (situation a à c)]],1,3)="OUI",9,IF(MID(REFERENCEMENT_FACADE[[#This Row],[≤ 6 m (situation a à c)]],1,3)="OUI",6,"")))))))))))</f>
        <v>50</v>
      </c>
      <c r="CI178" s="48" t="str">
        <f>IF(RECH_CATEGORIE=TRUE,IF((CATEG_VISEE=LISTES!$O$2),REFERENCEMENT_FACADE[[#This Row],[I]],
IF((CATEG_VISEE=LISTES!$O$3),REFERENCEMENT_FACADE[[#This Row],[II]],
IF((CATEG_VISEE=LISTES!$O$4),REFERENCEMENT_FACADE[[#This Row],[III]],
IF((CATEG_VISEE=LISTES!$O$5),REFERENCEMENT_FACADE[[#This Row],[IV]],"ERREUR")))),
REFERENCEMENT_FACADE[[#This Row],[I]]&amp;CHAR(10)&amp;REFERENCEMENT_FACADE[[#This Row],[II]]&amp;CHAR(10)&amp;REFERENCEMENT_FACADE[[#This Row],[III]]&amp;CHAR(10)&amp;REFERENCEMENT_FACADE[[#This Row],[IV]])</f>
        <v>4
4
4
4</v>
      </c>
      <c r="CJ178" s="48" t="str">
        <f>IF(RECH_CATEGORIE=TRUE,IF(OR(REFERENCEMENT_FACADE[[#This Row],[I]]="NC",REFERENCEMENT_FACADE[[#This Row],[II]]="NC",REFERENCEMENT_FACADE[[#This Row],[III]]="NC",REFERENCEMENT_FACADE[[#This Row],[IV]]="NC"),"ERREUR",IF(MID(ZONE_SIS_VISEE,1,1)&lt;=MID(REFERENCEMENT_FACADE[[#This Row],[IV]],1,1),REFERENCEMENT_FACADE[[#Headers],[IV]],IF(MID(ZONE_SIS_VISEE,1,1)&lt;=MID(REFERENCEMENT_FACADE[[#This Row],[III]],1,1),REFERENCEMENT_FACADE[[#Headers],[III]],IF(MID(ZONE_SIS_VISEE,1,1)&lt;=MID(REFERENCEMENT_FACADE[[#This Row],[II]],1,1),REFERENCEMENT_FACADE[[#Headers],[II]],IF(MID(ZONE_SIS_VISEE,1,1)&lt;=MID(REFERENCEMENT_FACADE[[#This Row],[I]],1,1),REFERENCEMENT_FACADE[[#Headers],[I]],""))))),
REFERENCEMENT_FACADE[[#Headers],[I]]&amp;CHAR(10)&amp;REFERENCEMENT_FACADE[[#Headers],[II]]&amp;CHAR(10)&amp;REFERENCEMENT_FACADE[[#Headers],[III]]&amp;CHAR(10)&amp;REFERENCEMENT_FACADE[[#Headers],[IV]])</f>
        <v>I
II
III
IV</v>
      </c>
      <c r="CK178" s="48" t="str">
        <f>CONCATENATE(IF(MID(REFERENCEMENT_FACADE[[#This Row],[Charpente bois (NF DTU 31.1)]],1,3)="oui",LISTES!$Q$2,""),IF(AND(MID(REFERENCEMENT_FACADE[[#This Row],[COB (NF DTU 31.2)]],1,3)="oui",MID(REFERENCEMENT_FACADE[[#This Row],[Charpente bois (NF DTU 31.1)]],1,3)="oui")," / ",""),IF(MID(REFERENCEMENT_FACADE[[#This Row],[COB (NF DTU 31.2)]],1,3)="oui",LISTES!$Q$3,""),IF(OR(AND(MID(REFERENCEMENT_FACADE[[#This Row],[COB (NF DTU 31.2)]],1,3)="oui",MID(REFERENCEMENT_FACADE[[#This Row],[FOB (NF DTU 31.4)]],1,3)="oui"),AND(MID(REFERENCEMENT_FACADE[[#This Row],[COB (NF DTU 31.2)]],1,3)="oui",MID(REFERENCEMENT_FACADE[[#This Row],[CLT (Sous AT/DTA)]],1,3)="oui"))," / ",""),IF(MID(REFERENCEMENT_FACADE[[#This Row],[FOB (NF DTU 31.4)]],1,3)="oui",LISTES!$Q$4,""),IF(AND(MID(REFERENCEMENT_FACADE[[#This Row],[CLT (Sous AT/DTA)]],1,3)="oui",MID(REFERENCEMENT_FACADE[[#This Row],[FOB (NF DTU 31.4)]],1,3)="oui")," / ",""),IF(MID(REFERENCEMENT_FACADE[[#This Row],[CLT (Sous AT/DTA)]],1,3)="oui",LISTES!$Q$7,IF(MID(REFERENCEMENT_FACADE[[#This Row],[FOB (Sous AT/DTA/ATEx)]],1,3)="oui",LISTES!$Q$5,"")))</f>
        <v>Charpente bois (NF DTU 31.1)</v>
      </c>
      <c r="CL178" s="48" t="str">
        <f>IF(AND(RECH_HAUTEUR=TRUE,HAUT_VISEE&lt;&gt;"",SITUA_VISEE&lt;&gt;""),IF(MID(SITUA_VISEE,1,1)="d",
IF(MID(REFERENCEMENT_FACADE[[#This Row],[≤ 50 m (situation d)]],1,3)="OUI","≤ 50 m",IF(MID(REFERENCEMENT_FACADE[[#This Row],[≤ 40 m (situation d)]],1,3)="OUI","≤ 40 m",IF(MID(REFERENCEMENT_FACADE[[#This Row],[≤ 36 m (situation d)]],1,3)="OUI","≤ 36 m",IF(MID(REFERENCEMENT_FACADE[[#This Row],[≤ 34 m (situation d)]],1,3)="OUI","≤ 34 m",IF(MID(REFERENCEMENT_FACADE[[#This Row],[≤ 28 m (situation d)]],1,3)="OUI","≤ 28 m",IF(MID(REFERENCEMENT_FACADE[[#This Row],[≤ 18 m (situation d)]],1,3)="OUI","≤ 18 m",IF(MID(REFERENCEMENT_FACADE[[#This Row],[≤ 15 m (situation d)]],1,3)="OUI","≤ 15 m",IF(MID(REFERENCEMENT_FACADE[[#This Row],[≤ 10 m (situation d)]],1,3)="OUI","≤ 10 m",IF(MID(REFERENCEMENT_FACADE[[#This Row],[≤ 9 m (situation d)]],1,3)="OUI","≤ 9 m",IF(MID(REFERENCEMENT_FACADE[[#This Row],[≤ 6 m (situation d)]],1,3)="OUI","≤ 6 m","")))))))))),
IF(MID(REFERENCEMENT_FACADE[[#This Row],[≤ 50 m (situation a à c)]],1,3)="OUI","≤ 50 m",IF(MID(REFERENCEMENT_FACADE[[#This Row],[≤ 40 m (situation a à c)]],1,3)="OUI","≤ 40 m",IF(MID(REFERENCEMENT_FACADE[[#This Row],[≤ 36 m (situation a à c)]],1,3)="OUI","≤ 36 m",IF(MID(REFERENCEMENT_FACADE[[#This Row],[≤ 34 m (situation a à c)]],1,3)="OUI","≤ 34 m",IF(MID(REFERENCEMENT_FACADE[[#This Row],[≤ 28 m (situation a à c)]],1,3)="OUI","≤ 28 m",IF(MID(REFERENCEMENT_FACADE[[#This Row],[≤ 18 m (situation a à c)]],1,3)="OUI","≤ 18 m",IF(MID(REFERENCEMENT_FACADE[[#This Row],[≤ 15 m (situation a à c)]],1,3)="OUI","≤ 15 m",IF(MID(REFERENCEMENT_FACADE[[#This Row],[≤ 10 m (situation a à c)]],1,3)="OUI","≤ 10 m",IF(MID(REFERENCEMENT_FACADE[[#This Row],[≤ 9 m (situation a à c)]],1,3)="OUI","≤ 9 m",IF(MID(REFERENCEMENT_FACADE[[#This Row],[≤ 6 m (situation a à c)]],1,3)="OUI","≤ 6 m",""))))))))))),
CONCATENATE(IF(MID(REFERENCEMENT_FACADE[[#This Row],[≤ 50 m (situation a à c)]],1,3)="OUI","(Situation a à c) h≤ 50 m"&amp;CHAR(10),IF(MID(REFERENCEMENT_FACADE[[#This Row],[≤ 40 m (situation a à c)]],1,3)="OUI","(Situation a à c) h≤ 40 m"&amp;CHAR(10),IF(MID(REFERENCEMENT_FACADE[[#This Row],[≤ 36 m (situation a à c)]],1,3)="OUI","(Situation a à c) h≤ 36 m"&amp;CHAR(10),IF(MID(REFERENCEMENT_FACADE[[#This Row],[≤ 34 m (situation a à c)]],1,3)="OUI","(Situation a à c) h≤ 34 m"&amp;CHAR(10),IF(MID(REFERENCEMENT_FACADE[[#This Row],[≤ 28 m (situation a à c)]],1,3)="OUI","(Situation a à c) h≤ 28 m"&amp;CHAR(10),IF(MID(REFERENCEMENT_FACADE[[#This Row],[≤ 18 m (situation a à c)]],1,3)="OUI","(Situation a à c) h≤ 18 m"&amp;CHAR(10),IF(MID(REFERENCEMENT_FACADE[[#This Row],[≤ 15 m (situation a à c)]],1,3)="OUI","(Situation a à c) h≤ 15 m"&amp;CHAR(10),IF(MID(REFERENCEMENT_FACADE[[#This Row],[≤ 10 m (situation a à c)]],1,3)="OUI","(Situation a à c) h≤ 10 m"&amp;CHAR(10),IF(MID(REFERENCEMENT_FACADE[[#This Row],[≤ 9 m (situation a à c)]],1,3)="OUI","(Situation a à c) h≤ 9 m"&amp;CHAR(10),IF(MID(REFERENCEMENT_FACADE[[#This Row],[≤ 6 m (situation a à c)]],1,3)="OUI","(Situation a à c) h≤ 6 m"&amp;CHAR(10),"")))))))))),IF(MID(REFERENCEMENT_FACADE[[#This Row],[≤ 50 m (situation d)]],1,3)="OUI","(Situation d) h≤ 50 m",IF(MID(REFERENCEMENT_FACADE[[#This Row],[≤ 40 m (situation d)]],1,3)="OUI","(Situation d) h≤ 40 m",IF(MID(REFERENCEMENT_FACADE[[#This Row],[≤ 36 m (situation d)]],1,3)="OUI","(Situation d) h≤ 36 m",IF(MID(REFERENCEMENT_FACADE[[#This Row],[≤ 34 m (situation d)]],1,3)="OUI","(Situation d) h≤ 34 m",IF(MID(REFERENCEMENT_FACADE[[#This Row],[≤ 28 m (situation d)]],1,3)="OUI","(Situation d) h≤ 28 m",IF(MID(REFERENCEMENT_FACADE[[#This Row],[≤ 18 m (situation d)]],1,3)="OUI","(Situation d) h≤ 18 m",IF(MID(REFERENCEMENT_FACADE[[#This Row],[≤ 15 m (situation d)]],1,3)="OUI","(Situation d) h≤ 15 m",IF(MID(REFERENCEMENT_FACADE[[#This Row],[≤ 10 m (situation d)]],1,3)="OUI","(Situation d) h≤ 10 m",IF(MID(REFERENCEMENT_FACADE[[#This Row],[≤ 9 m (situation d)]],1,3)="OUI","(Situation d) h≤ 9 m",IF(MID(REFERENCEMENT_FACADE[[#This Row],[≤ 6 m (situation d)]],1,3)="OUI","(Situation d) h≤ 6 m",""))))))))))))</f>
        <v>(Situation a à c) h≤ 50 m
(Situation d) h≤ 50 m</v>
      </c>
      <c r="CM178" s="48" t="str">
        <f>IF(OR(RECH_HAUTEUR=FALSE,HAUT_VISEE="",SITUA_VISEE=""),REFERENCEMENT_FACADE[[#This Row],[Cas où rien n''est sélectionné en hauteur]],
IF((HAUT_VISEE&lt;=6),IF(OR(MID(SITUA_VISEE,1,1)="a",MID(SITUA_VISEE,1,1)="b",MID(SITUA_VISEE,1,1)="c"),REFERENCEMENT_FACADE[[#This Row],[≤ 6 m (a à c)]],REFERENCEMENT_FACADE[[#This Row],[≤ 6 m (d)]]),
IF(AND(6&lt;HAUT_VISEE,HAUT_VISEE&lt;=9),IF(OR(MID(SITUA_VISEE,1,1)="a",MID(SITUA_VISEE,1,1)="b",MID(SITUA_VISEE,1,1)="c"),REFERENCEMENT_FACADE[[#This Row],[≤ 9 m (a à c)]],REFERENCEMENT_FACADE[[#This Row],[≤ 9 m (d)]]),
IF(AND(9&lt;HAUT_VISEE,HAUT_VISEE&lt;=10),IF(OR(MID(SITUA_VISEE,1,1)="a",MID(SITUA_VISEE,1,1)="b",MID(SITUA_VISEE,1,1)="c"),REFERENCEMENT_FACADE[[#This Row],[≤ 10 m (a à c)]],REFERENCEMENT_FACADE[[#This Row],[≤ 10 m (d)]]),
IF(AND(10&lt;HAUT_VISEE,HAUT_VISEE&lt;=18),IF(OR(MID(SITUA_VISEE,1,1)="a",MID(SITUA_VISEE,1,1)="b",MID(SITUA_VISEE,1,1)="c"),REFERENCEMENT_FACADE[[#This Row],[≤ 18 m (a à c)]],REFERENCEMENT_FACADE[[#This Row],[≤ 18 m (d)]]),
IF(AND(18&lt;HAUT_VISEE,HAUT_VISEE&lt;=28),IF(OR(MID(SITUA_VISEE,1,1)="a",MID(SITUA_VISEE,1,1)="b",MID(SITUA_VISEE,1,1)="c"),REFERENCEMENT_FACADE[[#This Row],[≤ 28 m (a à c)]],REFERENCEMENT_FACADE[[#This Row],[≤ 28 m (d)]]),
IF(AND(28&lt;HAUT_VISEE,HAUT_VISEE&lt;=34),IF(OR(MID(SITUA_VISEE,1,1)="a",MID(SITUA_VISEE,1,1)="b",MID(SITUA_VISEE,1,1)="c"),REFERENCEMENT_FACADE[[#This Row],[≤ 34 m (a à c)]],REFERENCEMENT_FACADE[[#This Row],[≤ 34 m (d)]]),
IF(AND(34&lt;HAUT_VISEE,HAUT_VISEE&lt;=36),IF(OR(MID(SITUA_VISEE,1,1)="a",MID(SITUA_VISEE,1,1)="b",MID(SITUA_VISEE,1,1)="c"),REFERENCEMENT_FACADE[[#This Row],[≤ 36 m (a à c)]],REFERENCEMENT_FACADE[[#This Row],[≤ 36 m (d)]]),
IF(AND(36&lt;HAUT_VISEE,HAUT_VISEE&lt;=40),IF(OR(MID(SITUA_VISEE,1,1)="a",MID(SITUA_VISEE,1,1)="b",MID(SITUA_VISEE,1,1)="c"),REFERENCEMENT_FACADE[[#This Row],[≤ 40 m (a à c)]],REFERENCEMENT_FACADE[[#This Row],[≤ 40 m (d)]]),
IF(AND(40&lt;HAUT_VISEE,HAUT_VISEE&lt;=50),IF(OR(MID(SITUA_VISEE,1,1)="a",MID(SITUA_VISEE,1,1)="b",MID(SITUA_VISEE,1,1)="c"),REFERENCEMENT_FACADE[[#This Row],[≤ 50 m (a à c)]],REFERENCEMENT_FACADE[[#This Row],[≤ 50 m (d)]])))))))))))</f>
        <v>Nb : Le critère de recherche par hauteur n'étant pas coché ou les données (hauteur ou situation) n'étant pas saisies, l'utilisateur est alerté qu'il peut exister des limites de hauteurs et des dispositions particulières données dans le référentiel technique du procédé qui ne sont pas affichées. 
Le logiciel peut les faire apparaitre, pour ce faire : 
 - la case de recherche en fonction de la hauteur doit être cochée ;
 - les données de hauteur ET de situation du bâtiment doivent être saisies.</v>
      </c>
      <c r="CN178" s="117">
        <f ca="1">REFERENCEMENT_FACADE[[#This Row],[VALIDITE]]</f>
        <v>1</v>
      </c>
      <c r="CO178" s="48">
        <f>IF(RECH_SUPPORT=TRUE,IF(MID(REFERENCEMENT_FACADE[[#This Row],[Colonne support visé]],1,3)="OUI",1,IF(OR(MID(REFERENCEMENT_FACADE[[#This Row],[Colonne support visé]],1,3)="non",MID(REFERENCEMENT_FACADE[[#This Row],[Colonne support visé]],1,2)="SO"),0,0)),1)</f>
        <v>1</v>
      </c>
      <c r="CP178" s="48">
        <f>IF(RECH_HAUTEUR=FALSE,1,IF(AND(MID(REFERENCEMENT_FACADE[[#This Row],[Colonne situation visé]],1,3)="oui",HAUT_VISEE&lt;=REFERENCEMENT_FACADE[[#This Row],[LIMITATION DE HAUTEUR DE FACADE]],HAUT_VISEE&lt;&gt;"",SITUA_VISEE&lt;&gt;""),1,IF(MID(REFERENCEMENT_FACADE[[#This Row],[Colonne situation visé]],1,3)="non",0,"ERREUR")))</f>
        <v>1</v>
      </c>
      <c r="CQ178" s="48">
        <f>IF(RECH_CATEGORIE=FALSE,1,IF(REFERENCEMENT_FACADE[[#This Row],[Colonne catégorie visée]]="ERREUR",0,IF(AND(RECH_CATEGORIE=TRUE,MATCH(VALUE(LEFT(REFERENCEMENT_FACADE[[#This Row],[Colonne zone visée]],1)),LISTE_ZONE_SISMIQUE,0)&gt;=MATCH(ZONE_SIS_VISEE,LISTE_ZONE_SISMIQUE,0),MATCH(REFERENCEMENT_FACADE[[#This Row],[Colonne catégorie visée]],LISTE_CATEGORIE_BATIMENT,0)&gt;=MATCH(CATEG_VISEE,LISTE_CATEGORIE_BATIMENT,0)),1,0)))</f>
        <v>1</v>
      </c>
      <c r="CR178" s="48">
        <f ca="1">IF(REFERENCEMENT_FACADE[[#This Row],[Eligibilité procédé]]&lt;&gt;0,COUNTIF(REFERENCEMENT_FACADE[Eligibilité procédé],"&lt;="&amp;REFERENCEMENT_FACADE[[#This Row],[Eligibilité procédé]])-COUNTIF(REFERENCEMENT_FACADE[Eligibilité procédé],"=0"),ROWS(REFERENCEMENT_FACADE[Ordre]))</f>
        <v>150</v>
      </c>
      <c r="CS178" s="48">
        <f ca="1">IF(COUNTIF((REFERENCEMENT_FACADE[[#This Row],[Validité]:[zone de simicité]]),"&lt;&gt;"&amp;"")=SUM(REFERENCEMENT_FACADE[[#This Row],[Validité]:[zone de simicité]]),ROW(REFERENCEMENT_FACADE[[#This Row],[zone de simicité]]),"")</f>
        <v>178</v>
      </c>
      <c r="CT178" s="48" t="str">
        <f>CONCATENATE(REFERENCEMENT_FACADE[[#This Row],[TYPE DE DOCUMENT DE REFERENCE]]," ",REFERENCEMENT_FACADE[[#This Row],[REF]]," du procédé ",REFERENCEMENT_FACADE[[#This Row],[NOM COMMERCIAL DU PROCEDE]]," : vise la pose sur : ",IF(MID(REFERENCEMENT_FACADE[[#This Row],[COB (NF DTU 31.2)]],1,3)="OUI","COB (NF DTU 31.2) ; ",""),IF(MID(REFERENCEMENT_FACADE[[#This Row],[CLT (Sous AT/DTA)]],1,3)="OUI","CLT (Sous AT/DTA)) ; ",""),IF(MID(REFERENCEMENT_FACADE[[#This Row],[FOB (NF DTU 31.4)]],1,3)="OUI","FOB (NF DTU 31.4) ; ",""),IF(MID(REFERENCEMENT_FACADE[[#This Row],[FOB (Sous AT/DTA/ATEx)]],1,3)="OUI","FOB (Sous AT/DTA/ATEx) ; ",""),"pour une hauteur max de ",REFERENCEMENT_FACADE[[#This Row],[LIMITATION DE HAUTEUR DE FACADE]],"m")</f>
        <v>Document Technique d'Application (DTA) 2.1/17-1790_V3 du procédé CW 50-SC  : vise la pose sur : pour une hauteur max de 50m</v>
      </c>
    </row>
    <row r="179" spans="1:98" s="5" customFormat="1" ht="244.8" x14ac:dyDescent="0.3">
      <c r="A179" s="121">
        <v>45370</v>
      </c>
      <c r="B179" s="43" t="s">
        <v>118</v>
      </c>
      <c r="C179" s="125" t="s">
        <v>118</v>
      </c>
      <c r="D179" s="43" t="s">
        <v>178</v>
      </c>
      <c r="E179" s="43" t="s">
        <v>178</v>
      </c>
      <c r="F179" s="43" t="s">
        <v>1597</v>
      </c>
      <c r="G179" s="44" t="s">
        <v>1476</v>
      </c>
      <c r="H179" s="52" t="s">
        <v>9</v>
      </c>
      <c r="I179" s="53" t="s">
        <v>27</v>
      </c>
      <c r="J179" s="39" t="s">
        <v>27</v>
      </c>
      <c r="K179" s="39" t="s">
        <v>27</v>
      </c>
      <c r="L179" s="68" t="str">
        <f>IF(REFERENCEMENT_FACADE[[#This Row],[Charpente bois (NF DTU 31.1)]]="OUI","SO",IF(OR(REFERENCEMENT_FACADE[[#This Row],[FOB (Sous AT/DTA/ATEx)]]="OUI",REFERENCEMENT_FACADE[[#This Row],[FOB (NF DTU 31.4)]]="OUI"),"OUI","SO"))</f>
        <v>SO</v>
      </c>
      <c r="M179" s="54" t="s">
        <v>27</v>
      </c>
      <c r="N179" s="42" t="s">
        <v>357</v>
      </c>
      <c r="O179" s="43" t="s">
        <v>357</v>
      </c>
      <c r="P179" s="43" t="s">
        <v>357</v>
      </c>
      <c r="Q179" s="43" t="s">
        <v>357</v>
      </c>
      <c r="R179" s="43" t="s">
        <v>357</v>
      </c>
      <c r="S179" s="43" t="s">
        <v>357</v>
      </c>
      <c r="T179" s="43" t="s">
        <v>357</v>
      </c>
      <c r="U179" s="43" t="s">
        <v>357</v>
      </c>
      <c r="V179" s="43" t="s">
        <v>357</v>
      </c>
      <c r="W179" s="44" t="s">
        <v>357</v>
      </c>
      <c r="X179" s="45" t="s">
        <v>357</v>
      </c>
      <c r="Y179" s="43" t="s">
        <v>357</v>
      </c>
      <c r="Z179" s="43" t="s">
        <v>357</v>
      </c>
      <c r="AA179" s="43" t="s">
        <v>357</v>
      </c>
      <c r="AB179" s="43" t="s">
        <v>357</v>
      </c>
      <c r="AC179" s="43" t="s">
        <v>357</v>
      </c>
      <c r="AD179" s="43" t="s">
        <v>357</v>
      </c>
      <c r="AE179" s="43" t="s">
        <v>357</v>
      </c>
      <c r="AF179" s="43" t="s">
        <v>357</v>
      </c>
      <c r="AG179" s="44" t="s">
        <v>357</v>
      </c>
      <c r="AH179" s="167" t="s">
        <v>266</v>
      </c>
      <c r="AI179" s="164"/>
      <c r="AJ179" s="120" t="s">
        <v>1730</v>
      </c>
      <c r="AK179" s="120" t="s">
        <v>1730</v>
      </c>
      <c r="AL179" s="120" t="s">
        <v>1730</v>
      </c>
      <c r="AM179" s="120" t="s">
        <v>1730</v>
      </c>
      <c r="AN179" s="120" t="s">
        <v>1730</v>
      </c>
      <c r="AO179" s="120" t="s">
        <v>1730</v>
      </c>
      <c r="AP179" s="120" t="s">
        <v>1730</v>
      </c>
      <c r="AQ179" s="120" t="s">
        <v>1730</v>
      </c>
      <c r="AR179" s="120" t="s">
        <v>1730</v>
      </c>
      <c r="AS179" s="120" t="s">
        <v>1730</v>
      </c>
      <c r="AT179" s="120" t="s">
        <v>1730</v>
      </c>
      <c r="AU179" s="120" t="s">
        <v>1730</v>
      </c>
      <c r="AV179" s="120" t="s">
        <v>1730</v>
      </c>
      <c r="AW179" s="120" t="s">
        <v>1730</v>
      </c>
      <c r="AX179" s="120" t="s">
        <v>1730</v>
      </c>
      <c r="AY179" s="120" t="s">
        <v>1730</v>
      </c>
      <c r="AZ179" s="120" t="s">
        <v>1730</v>
      </c>
      <c r="BA179" s="120" t="s">
        <v>1730</v>
      </c>
      <c r="BB179" s="120" t="s">
        <v>1730</v>
      </c>
      <c r="BC179" s="120" t="s">
        <v>1730</v>
      </c>
      <c r="BD179" s="84" t="s">
        <v>1408</v>
      </c>
      <c r="BE179" s="42">
        <v>4</v>
      </c>
      <c r="BF179" s="43">
        <v>4</v>
      </c>
      <c r="BG179" s="43">
        <v>4</v>
      </c>
      <c r="BH179" s="43">
        <v>4</v>
      </c>
      <c r="BI179" s="84"/>
      <c r="BJ179" s="40" t="s">
        <v>1394</v>
      </c>
      <c r="BK179" s="159"/>
      <c r="BL179" s="42">
        <v>0</v>
      </c>
      <c r="BM179" s="43" t="s">
        <v>1476</v>
      </c>
      <c r="BN179" s="79" t="s">
        <v>1006</v>
      </c>
      <c r="BO179" s="43" t="s">
        <v>1595</v>
      </c>
      <c r="BP179" s="122">
        <v>45314</v>
      </c>
      <c r="BQ179" s="87">
        <v>45334</v>
      </c>
      <c r="BR179" s="87">
        <v>45626</v>
      </c>
      <c r="BS179" s="123">
        <f ca="1">+(REFERENCEMENT_FACADE[[#This Row],[AVIS LIMITE AU / VALIDITE]]&gt;=TODAY())*1</f>
        <v>1</v>
      </c>
      <c r="BT179" s="43" t="s">
        <v>9</v>
      </c>
      <c r="BU179" s="43" t="str">
        <f ca="1">IF(REFERENCEMENT_FACADE[[#This Row],[ -&gt; AT/DTA : Sur liste verte C2p (OUI/NON)
-&gt; ATex (Avis favorable / Avis défavorable)
-&gt; Autre : SO]]&lt;&gt;"",IF(AND(OR(REFERENCEMENT_FACADE[[#This Row],[ -&gt; AT/DTA : Sur liste verte C2p (OUI/NON)
-&gt; ATex (Avis favorable / Avis défavorable)
-&gt; Autre : SO]]="OUI",REFERENCEMENT_FACADE[[#This Row],[ -&gt; AT/DTA : Sur liste verte C2p (OUI/NON)
-&gt; ATex (Avis favorable / Avis défavorable)
-&gt; Autre : SO]]="FAVORABLE",REFERENCEMENT_FACADE[[#This Row],[ -&gt; AT/DTA : Sur liste verte C2p (OUI/NON)
-&gt; ATex (Avis favorable / Avis défavorable)
-&gt; Autre : SO]]="SO
(DTU)",REFERENCEMENT_FACADE[[#This Row],[ -&gt; AT/DTA : Sur liste verte C2p (OUI/NON)
-&gt; ATex (Avis favorable / Avis défavorable)
-&gt; Autre : SO]]="SO 
(RECO -RAGE)",REFERENCEMENT_FACADE[[#This Row],[ -&gt; AT/DTA : Sur liste verte C2p (OUI/NON)
-&gt; ATex (Avis favorable / Avis défavorable)
-&gt; Autre : SO]]="OUI AVEC UN SUIVI DU RETOUR D'EXPERIENCE",
REFERENCEMENT_FACADE[[#This Row],[ -&gt; AT/DTA : Sur liste verte C2p (OUI/NON)
-&gt; ATex (Avis favorable / Avis défavorable)
-&gt; Autre : SO]]="SO 
(RP)"),REFERENCEMENT_FACADE[[#This Row],[VALIDITE]]=1),"TC",IF(REFERENCEMENT_FACADE[[#This Row],[VALIDITE]]=0,"TNC"&amp;CHAR(10)&amp;"(L'évaluation technique n'est plus valide)",IF(REFERENCEMENT_FACADE[[#This Row],[TYPE DE DOCUMENT DE REFERENCE]]="Appréciation Technique de Transition","TNC"&amp;CHAR(10)&amp;"(Les Appréciations Techniques de Transition ne sont pas reconnues en technique courante)",IF(REFERENCEMENT_FACADE[[#This Row],[ -&gt; AT/DTA : Sur liste verte C2p (OUI/NON)
-&gt; ATex (Avis favorable / Avis défavorable)
-&gt; Autre : SO]]="NON (EVALUATION RECENTE)","TNC"&amp;CHAR(10)&amp;"(Non sur liste verte de la C2p à date de référencement / EVALUATION RECENTE)","TNC"&amp;CHAR(10)&amp;"(N'est pas sur liste verte de la C2p à date du référencement)")))))</f>
        <v>TC</v>
      </c>
      <c r="BV179" s="44"/>
      <c r="BW179" s="42"/>
      <c r="BX179" s="43"/>
      <c r="BY179" s="44"/>
      <c r="BZ179" s="57"/>
      <c r="CA179" s="134" t="s">
        <v>1608</v>
      </c>
      <c r="CB179" s="134"/>
      <c r="CC179" s="48" t="str">
        <f>IF(OR(REFERENCEMENT_FACADE[[#This Row],[TYPE DE DOCUMENT DE REFERENCE]]="Document Technique d'Application (DTA)",REFERENCEMENT_FACADE[[#This Row],[TYPE DE DOCUMENT DE REFERENCE]]="Avis Technique"),CONCATENATE("https://evaluation.cstb.fr/fr/avis-technique/detail/",SUBSTITUTE(REFERENCEMENT_FACADE[[#This Row],[REF]],"/","-"),"/"),IF(REFERENCEMENT_FACADE[[#This Row],[TYPE DE DOCUMENT DE REFERENCE]]=("Appréciation Technique d'Expérimentation (ATEx cas a)"),CONCATENATE("https://evaluation.cstb.fr/fr/appreciation-technique-expertise-atex/detail/",SUBSTITUTE(REFERENCEMENT_FACADE[[#This Row],[REF]],"_","-"),"/"),CONCATENATE("https://evaluation.cstb.fr/fr/appreciation-technique-transition-att/download/att-",SUBSTITUTE(SUBSTITUTE(REFERENCEMENT_FACADE[[#This Row],[REF]],"/","-"),"_","-"),"/")))</f>
        <v>https://evaluation.cstb.fr/fr/avis-technique/detail/2.1-14-1650_V1/</v>
      </c>
      <c r="CD179" s="48"/>
      <c r="CE179" s="48" t="str">
        <f>CONCATENATE(IF(REFERENCEMENT_FACADE[[#This Row],[Ancienne version]]=""," ",CONCATENATE(IF(OR(REFERENCEMENT_FACADE[[#This Row],[TYPE DE DOCUMENT DE REFERENCE]]="Avis Technique",REFERENCEMENT_FACADE[[#This Row],[TYPE DE DOCUMENT DE REFERENCE]]="ATEx"),"L'","Le "),REFERENCEMENT_FACADE[[#This Row],[TYPE DE DOCUMENT DE REFERENCE]]," n°",REFERENCEMENT_FACADE[[#This Row],[REF]]," annule et remplace ",IF(OR(REFERENCEMENT_FACADE[[#This Row],[TYPE DE DOCUMENT DE REFERENCE]]="Avis Technique",REFERENCEMENT_FACADE[[#This Row],[TYPE DE DOCUMENT DE REFERENCE]]="ATEx"),"l' ","le "),REFERENCEMENT_FACADE[[#This Row],[TYPE DE DOCUMENT DE REFERENCE]]," n° ",REFERENCEMENT_FACADE[[#This Row],[Ancienne version]])),
IF(AND(REFERENCEMENT_FACADE[[#This Row],[Ancienne version]]&lt;&gt;"",REFERENCEMENT_FACADE[[#This Row],[ -&gt; AT/DTA : Sur liste verte C2p (OUI/NON)
-&gt; ATex (Avis favorable / Avis défavorable)
-&gt; Autre : SO]]="OUI"),CHAR(10),""),
IF(REFERENCEMENT_FACADE[[#This Row],[ -&gt; AT/DTA : Sur liste verte C2p (OUI/NON)
-&gt; ATex (Avis favorable / Avis défavorable)
-&gt; Autre : SO]]="OUI","Sur liste verte de la C2p à la date du référencement",""))</f>
        <v xml:space="preserve"> Sur liste verte de la C2p à la date du référencement</v>
      </c>
      <c r="CF179" s="48" t="str">
        <f>IF((SUPP_VISE=LISTES!$Q$2),REFERENCEMENT_FACADE[[#This Row],[Charpente bois (NF DTU 31.1)]],
IF((SUPP_VISE=LISTES!$Q$3),REFERENCEMENT_FACADE[[#This Row],[COB (NF DTU 31.2)]],
IF((SUPP_VISE=LISTES!$Q$4),REFERENCEMENT_FACADE[[#This Row],[FOB (NF DTU 31.4)]],
IF((SUPP_VISE=LISTES!$Q$5),REFERENCEMENT_FACADE[[#This Row],[FOB (Sous AT/DTA/ATEx)]],
IF((SUPP_VISE=LISTES!$Q$6),REFERENCEMENT_FACADE[[#This Row],[FOB (NF DTU 31.4 et/ou Sous AT/DTA/Atex)]],
IF((SUPP_VISE=LISTES!$Q$7),REFERENCEMENT_FACADE[[#This Row],[CLT (Sous AT/DTA)]],"ERREUR"))))))</f>
        <v>ERREUR</v>
      </c>
      <c r="CG179" s="48" t="str">
        <f>IF((HAUT_VISEE&lt;=6),IF(OR(MID(SITUA_VISEE,1,1)="a",MID(SITUA_VISEE,1,1)="b",MID(SITUA_VISEE,1,1)="c"),REFERENCEMENT_FACADE[[#This Row],[≤ 6 m (situation a à c)]],REFERENCEMENT_FACADE[[#This Row],[≤ 6 m (situation d)]]),
IF(AND(6&lt;HAUT_VISEE,HAUT_VISEE&lt;=9),IF(OR(MID(SITUA_VISEE,1,1)="a",MID(SITUA_VISEE,1,1)="b",MID(SITUA_VISEE,1,1)="c"),REFERENCEMENT_FACADE[[#This Row],[≤ 9 m (situation a à c)]],REFERENCEMENT_FACADE[[#This Row],[≤ 9 m (situation d)]]),
IF(AND(9&lt;HAUT_VISEE,HAUT_VISEE&lt;=10),IF(OR(MID(SITUA_VISEE,1,1)="a",MID(SITUA_VISEE,1,1)="b",MID(SITUA_VISEE,1,1)="c"),REFERENCEMENT_FACADE[[#This Row],[≤ 10 m (situation a à c)]],REFERENCEMENT_FACADE[[#This Row],[≤ 10 m (situation d)]]),
IF(AND(10&lt;HAUT_VISEE,HAUT_VISEE&lt;=18),IF(OR(MID(SITUA_VISEE,1,1)="a",MID(SITUA_VISEE,1,1)="b",MID(SITUA_VISEE,1,1)="c"),REFERENCEMENT_FACADE[[#This Row],[≤ 15 m (situation a à c)]],REFERENCEMENT_FACADE[[#This Row],[≤ 15 m (situation d)]]),
IF(AND(10&lt;HAUT_VISEE,HAUT_VISEE&lt;=18),IF(OR(MID(SITUA_VISEE,1,1)="a",MID(SITUA_VISEE,1,1)="b",MID(SITUA_VISEE,1,1)="c"),REFERENCEMENT_FACADE[[#This Row],[≤ 18 m (situation a à c)]],REFERENCEMENT_FACADE[[#This Row],[≤ 18 m (situation d)]]),
IF(AND(18&lt;HAUT_VISEE,HAUT_VISEE&lt;=28),IF(OR(MID(SITUA_VISEE,1,1)="a",MID(SITUA_VISEE,1,1)="b",MID(SITUA_VISEE,1,1)="c"),REFERENCEMENT_FACADE[[#This Row],[≤ 28 m (situation a à c)]],REFERENCEMENT_FACADE[[#This Row],[≤ 28 m (situation d)]]),
IF(AND(28&lt;HAUT_VISEE,HAUT_VISEE&lt;=34),IF(OR(MID(SITUA_VISEE,1,1)="a",MID(SITUA_VISEE,1,1)="b",MID(SITUA_VISEE,1,1)="c"),REFERENCEMENT_FACADE[[#This Row],[≤ 34 m (situation a à c)]],REFERENCEMENT_FACADE[[#This Row],[≤ 34 m (situation d)]]),
IF(AND(34&lt;HAUT_VISEE,HAUT_VISEE&lt;=36),IF(OR(MID(SITUA_VISEE,1,1)="a",MID(SITUA_VISEE,1,1)="b",MID(SITUA_VISEE,1,1)="c"),REFERENCEMENT_FACADE[[#This Row],[≤ 36 m (situation a à c)]],REFERENCEMENT_FACADE[[#This Row],[≤ 36 m (situation d)]]),
IF(AND(36&lt;HAUT_VISEE,HAUT_VISEE&lt;=40),IF(OR(MID(SITUA_VISEE,1,1)="a",MID(SITUA_VISEE,1,1)="b",MID(SITUA_VISEE,1,1)="c"),REFERENCEMENT_FACADE[[#This Row],[≤ 40 m (situation a à c)]],REFERENCEMENT_FACADE[[#This Row],[≤ 40 m (situation d)]]),
IF(AND(40&lt;HAUT_VISEE,HAUT_VISEE&lt;=50),IF(OR(MID(SITUA_VISEE,1,1)="a",MID(SITUA_VISEE,1,1)="b",MID(SITUA_VISEE,1,1)="c"),REFERENCEMENT_FACADE[[#This Row],[≤ 50 m (situation a à c)]],REFERENCEMENT_FACADE[[#This Row],[≤ 50 m (situation d)]]),"ERREUR"))))))))))</f>
        <v>OUI*</v>
      </c>
      <c r="CH179" s="48">
        <f>IF(MID(SITUA_VISEE,1,1)="d",
IF(MID(REFERENCEMENT_FACADE[[#This Row],[≤ 50 m (situation d)]],1,3)="OUI",50,IF(MID(REFERENCEMENT_FACADE[[#This Row],[≤ 40 m (situation d)]],1,3)="OUI",40,IF(MID(REFERENCEMENT_FACADE[[#This Row],[≤ 36 m (situation d)]],1,3)="OUI",36,IF(MID(REFERENCEMENT_FACADE[[#This Row],[≤ 34 m (situation d)]],1,3)="OUI",34,IF(MID(REFERENCEMENT_FACADE[[#This Row],[≤ 28 m (situation d)]],1,3)="OUI",28,IF(MID(REFERENCEMENT_FACADE[[#This Row],[≤ 18 m (situation d)]],1,3)="OUI",18,IF(MID(REFERENCEMENT_FACADE[[#This Row],[≤ 15 m (situation d)]],1,3)="OUI",15,IF(MID(REFERENCEMENT_FACADE[[#This Row],[≤ 10 m (situation d)]],1,3)="OUI",10,IF(MID(REFERENCEMENT_FACADE[[#This Row],[≤ 9 m (situation d)]],1,3)="OUI",9,IF(MID(REFERENCEMENT_FACADE[[#This Row],[≤ 6 m (situation d)]],1,3)="OUI",6,"")))))))))),
IF(MID(REFERENCEMENT_FACADE[[#This Row],[≤ 50 m (situation a à c)]],1,3)="OUI",50,IF(MID(REFERENCEMENT_FACADE[[#This Row],[≤ 40 m (situation a à c)]],1,3)="OUI",40,IF(MID(REFERENCEMENT_FACADE[[#This Row],[≤ 36 m (situation a à c)]],1,3)="OUI",36,IF(MID(REFERENCEMENT_FACADE[[#This Row],[≤ 34 m (situation a à c)]],1,3)="OUI",34,IF(MID(REFERENCEMENT_FACADE[[#This Row],[≤ 28 m (situation a à c)]],1,3)="OUI",28,IF(MID(REFERENCEMENT_FACADE[[#This Row],[≤ 18 m (situation a à c)]],1,3)="OUI",18,IF(MID(REFERENCEMENT_FACADE[[#This Row],[≤ 15 m (situation a à c)]],1,3)="OUI",15,IF(MID(REFERENCEMENT_FACADE[[#This Row],[≤ 10 m (situation a à c)]],1,3)="OUI",10,IF(MID(REFERENCEMENT_FACADE[[#This Row],[≤ 9 m (situation a à c)]],1,3)="OUI",9,IF(MID(REFERENCEMENT_FACADE[[#This Row],[≤ 6 m (situation a à c)]],1,3)="OUI",6,"")))))))))))</f>
        <v>50</v>
      </c>
      <c r="CI179" s="48" t="str">
        <f>IF(RECH_CATEGORIE=TRUE,IF((CATEG_VISEE=LISTES!$O$2),REFERENCEMENT_FACADE[[#This Row],[I]],
IF((CATEG_VISEE=LISTES!$O$3),REFERENCEMENT_FACADE[[#This Row],[II]],
IF((CATEG_VISEE=LISTES!$O$4),REFERENCEMENT_FACADE[[#This Row],[III]],
IF((CATEG_VISEE=LISTES!$O$5),REFERENCEMENT_FACADE[[#This Row],[IV]],"ERREUR")))),
REFERENCEMENT_FACADE[[#This Row],[I]]&amp;CHAR(10)&amp;REFERENCEMENT_FACADE[[#This Row],[II]]&amp;CHAR(10)&amp;REFERENCEMENT_FACADE[[#This Row],[III]]&amp;CHAR(10)&amp;REFERENCEMENT_FACADE[[#This Row],[IV]])</f>
        <v>4
4
4
4</v>
      </c>
      <c r="CJ179" s="48" t="str">
        <f>IF(RECH_CATEGORIE=TRUE,IF(OR(REFERENCEMENT_FACADE[[#This Row],[I]]="NC",REFERENCEMENT_FACADE[[#This Row],[II]]="NC",REFERENCEMENT_FACADE[[#This Row],[III]]="NC",REFERENCEMENT_FACADE[[#This Row],[IV]]="NC"),"ERREUR",IF(MID(ZONE_SIS_VISEE,1,1)&lt;=MID(REFERENCEMENT_FACADE[[#This Row],[IV]],1,1),REFERENCEMENT_FACADE[[#Headers],[IV]],IF(MID(ZONE_SIS_VISEE,1,1)&lt;=MID(REFERENCEMENT_FACADE[[#This Row],[III]],1,1),REFERENCEMENT_FACADE[[#Headers],[III]],IF(MID(ZONE_SIS_VISEE,1,1)&lt;=MID(REFERENCEMENT_FACADE[[#This Row],[II]],1,1),REFERENCEMENT_FACADE[[#Headers],[II]],IF(MID(ZONE_SIS_VISEE,1,1)&lt;=MID(REFERENCEMENT_FACADE[[#This Row],[I]],1,1),REFERENCEMENT_FACADE[[#Headers],[I]],""))))),
REFERENCEMENT_FACADE[[#Headers],[I]]&amp;CHAR(10)&amp;REFERENCEMENT_FACADE[[#Headers],[II]]&amp;CHAR(10)&amp;REFERENCEMENT_FACADE[[#Headers],[III]]&amp;CHAR(10)&amp;REFERENCEMENT_FACADE[[#Headers],[IV]])</f>
        <v>I
II
III
IV</v>
      </c>
      <c r="CK179" s="48" t="str">
        <f>CONCATENATE(IF(MID(REFERENCEMENT_FACADE[[#This Row],[Charpente bois (NF DTU 31.1)]],1,3)="oui",LISTES!$Q$2,""),IF(AND(MID(REFERENCEMENT_FACADE[[#This Row],[COB (NF DTU 31.2)]],1,3)="oui",MID(REFERENCEMENT_FACADE[[#This Row],[Charpente bois (NF DTU 31.1)]],1,3)="oui")," / ",""),IF(MID(REFERENCEMENT_FACADE[[#This Row],[COB (NF DTU 31.2)]],1,3)="oui",LISTES!$Q$3,""),IF(OR(AND(MID(REFERENCEMENT_FACADE[[#This Row],[COB (NF DTU 31.2)]],1,3)="oui",MID(REFERENCEMENT_FACADE[[#This Row],[FOB (NF DTU 31.4)]],1,3)="oui"),AND(MID(REFERENCEMENT_FACADE[[#This Row],[COB (NF DTU 31.2)]],1,3)="oui",MID(REFERENCEMENT_FACADE[[#This Row],[CLT (Sous AT/DTA)]],1,3)="oui"))," / ",""),IF(MID(REFERENCEMENT_FACADE[[#This Row],[FOB (NF DTU 31.4)]],1,3)="oui",LISTES!$Q$4,""),IF(AND(MID(REFERENCEMENT_FACADE[[#This Row],[CLT (Sous AT/DTA)]],1,3)="oui",MID(REFERENCEMENT_FACADE[[#This Row],[FOB (NF DTU 31.4)]],1,3)="oui")," / ",""),IF(MID(REFERENCEMENT_FACADE[[#This Row],[CLT (Sous AT/DTA)]],1,3)="oui",LISTES!$Q$7,IF(MID(REFERENCEMENT_FACADE[[#This Row],[FOB (Sous AT/DTA/ATEx)]],1,3)="oui",LISTES!$Q$5,"")))</f>
        <v>Charpente bois (NF DTU 31.1)</v>
      </c>
      <c r="CL179" s="48" t="str">
        <f>IF(AND(RECH_HAUTEUR=TRUE,HAUT_VISEE&lt;&gt;"",SITUA_VISEE&lt;&gt;""),IF(MID(SITUA_VISEE,1,1)="d",
IF(MID(REFERENCEMENT_FACADE[[#This Row],[≤ 50 m (situation d)]],1,3)="OUI","≤ 50 m",IF(MID(REFERENCEMENT_FACADE[[#This Row],[≤ 40 m (situation d)]],1,3)="OUI","≤ 40 m",IF(MID(REFERENCEMENT_FACADE[[#This Row],[≤ 36 m (situation d)]],1,3)="OUI","≤ 36 m",IF(MID(REFERENCEMENT_FACADE[[#This Row],[≤ 34 m (situation d)]],1,3)="OUI","≤ 34 m",IF(MID(REFERENCEMENT_FACADE[[#This Row],[≤ 28 m (situation d)]],1,3)="OUI","≤ 28 m",IF(MID(REFERENCEMENT_FACADE[[#This Row],[≤ 18 m (situation d)]],1,3)="OUI","≤ 18 m",IF(MID(REFERENCEMENT_FACADE[[#This Row],[≤ 15 m (situation d)]],1,3)="OUI","≤ 15 m",IF(MID(REFERENCEMENT_FACADE[[#This Row],[≤ 10 m (situation d)]],1,3)="OUI","≤ 10 m",IF(MID(REFERENCEMENT_FACADE[[#This Row],[≤ 9 m (situation d)]],1,3)="OUI","≤ 9 m",IF(MID(REFERENCEMENT_FACADE[[#This Row],[≤ 6 m (situation d)]],1,3)="OUI","≤ 6 m","")))))))))),
IF(MID(REFERENCEMENT_FACADE[[#This Row],[≤ 50 m (situation a à c)]],1,3)="OUI","≤ 50 m",IF(MID(REFERENCEMENT_FACADE[[#This Row],[≤ 40 m (situation a à c)]],1,3)="OUI","≤ 40 m",IF(MID(REFERENCEMENT_FACADE[[#This Row],[≤ 36 m (situation a à c)]],1,3)="OUI","≤ 36 m",IF(MID(REFERENCEMENT_FACADE[[#This Row],[≤ 34 m (situation a à c)]],1,3)="OUI","≤ 34 m",IF(MID(REFERENCEMENT_FACADE[[#This Row],[≤ 28 m (situation a à c)]],1,3)="OUI","≤ 28 m",IF(MID(REFERENCEMENT_FACADE[[#This Row],[≤ 18 m (situation a à c)]],1,3)="OUI","≤ 18 m",IF(MID(REFERENCEMENT_FACADE[[#This Row],[≤ 15 m (situation a à c)]],1,3)="OUI","≤ 15 m",IF(MID(REFERENCEMENT_FACADE[[#This Row],[≤ 10 m (situation a à c)]],1,3)="OUI","≤ 10 m",IF(MID(REFERENCEMENT_FACADE[[#This Row],[≤ 9 m (situation a à c)]],1,3)="OUI","≤ 9 m",IF(MID(REFERENCEMENT_FACADE[[#This Row],[≤ 6 m (situation a à c)]],1,3)="OUI","≤ 6 m",""))))))))))),
CONCATENATE(IF(MID(REFERENCEMENT_FACADE[[#This Row],[≤ 50 m (situation a à c)]],1,3)="OUI","(Situation a à c) h≤ 50 m"&amp;CHAR(10),IF(MID(REFERENCEMENT_FACADE[[#This Row],[≤ 40 m (situation a à c)]],1,3)="OUI","(Situation a à c) h≤ 40 m"&amp;CHAR(10),IF(MID(REFERENCEMENT_FACADE[[#This Row],[≤ 36 m (situation a à c)]],1,3)="OUI","(Situation a à c) h≤ 36 m"&amp;CHAR(10),IF(MID(REFERENCEMENT_FACADE[[#This Row],[≤ 34 m (situation a à c)]],1,3)="OUI","(Situation a à c) h≤ 34 m"&amp;CHAR(10),IF(MID(REFERENCEMENT_FACADE[[#This Row],[≤ 28 m (situation a à c)]],1,3)="OUI","(Situation a à c) h≤ 28 m"&amp;CHAR(10),IF(MID(REFERENCEMENT_FACADE[[#This Row],[≤ 18 m (situation a à c)]],1,3)="OUI","(Situation a à c) h≤ 18 m"&amp;CHAR(10),IF(MID(REFERENCEMENT_FACADE[[#This Row],[≤ 15 m (situation a à c)]],1,3)="OUI","(Situation a à c) h≤ 15 m"&amp;CHAR(10),IF(MID(REFERENCEMENT_FACADE[[#This Row],[≤ 10 m (situation a à c)]],1,3)="OUI","(Situation a à c) h≤ 10 m"&amp;CHAR(10),IF(MID(REFERENCEMENT_FACADE[[#This Row],[≤ 9 m (situation a à c)]],1,3)="OUI","(Situation a à c) h≤ 9 m"&amp;CHAR(10),IF(MID(REFERENCEMENT_FACADE[[#This Row],[≤ 6 m (situation a à c)]],1,3)="OUI","(Situation a à c) h≤ 6 m"&amp;CHAR(10),"")))))))))),IF(MID(REFERENCEMENT_FACADE[[#This Row],[≤ 50 m (situation d)]],1,3)="OUI","(Situation d) h≤ 50 m",IF(MID(REFERENCEMENT_FACADE[[#This Row],[≤ 40 m (situation d)]],1,3)="OUI","(Situation d) h≤ 40 m",IF(MID(REFERENCEMENT_FACADE[[#This Row],[≤ 36 m (situation d)]],1,3)="OUI","(Situation d) h≤ 36 m",IF(MID(REFERENCEMENT_FACADE[[#This Row],[≤ 34 m (situation d)]],1,3)="OUI","(Situation d) h≤ 34 m",IF(MID(REFERENCEMENT_FACADE[[#This Row],[≤ 28 m (situation d)]],1,3)="OUI","(Situation d) h≤ 28 m",IF(MID(REFERENCEMENT_FACADE[[#This Row],[≤ 18 m (situation d)]],1,3)="OUI","(Situation d) h≤ 18 m",IF(MID(REFERENCEMENT_FACADE[[#This Row],[≤ 15 m (situation d)]],1,3)="OUI","(Situation d) h≤ 15 m",IF(MID(REFERENCEMENT_FACADE[[#This Row],[≤ 10 m (situation d)]],1,3)="OUI","(Situation d) h≤ 10 m",IF(MID(REFERENCEMENT_FACADE[[#This Row],[≤ 9 m (situation d)]],1,3)="OUI","(Situation d) h≤ 9 m",IF(MID(REFERENCEMENT_FACADE[[#This Row],[≤ 6 m (situation d)]],1,3)="OUI","(Situation d) h≤ 6 m",""))))))))))))</f>
        <v>(Situation a à c) h≤ 50 m
(Situation d) h≤ 50 m</v>
      </c>
      <c r="CM179" s="48" t="str">
        <f>IF(OR(RECH_HAUTEUR=FALSE,HAUT_VISEE="",SITUA_VISEE=""),REFERENCEMENT_FACADE[[#This Row],[Cas où rien n''est sélectionné en hauteur]],
IF((HAUT_VISEE&lt;=6),IF(OR(MID(SITUA_VISEE,1,1)="a",MID(SITUA_VISEE,1,1)="b",MID(SITUA_VISEE,1,1)="c"),REFERENCEMENT_FACADE[[#This Row],[≤ 6 m (a à c)]],REFERENCEMENT_FACADE[[#This Row],[≤ 6 m (d)]]),
IF(AND(6&lt;HAUT_VISEE,HAUT_VISEE&lt;=9),IF(OR(MID(SITUA_VISEE,1,1)="a",MID(SITUA_VISEE,1,1)="b",MID(SITUA_VISEE,1,1)="c"),REFERENCEMENT_FACADE[[#This Row],[≤ 9 m (a à c)]],REFERENCEMENT_FACADE[[#This Row],[≤ 9 m (d)]]),
IF(AND(9&lt;HAUT_VISEE,HAUT_VISEE&lt;=10),IF(OR(MID(SITUA_VISEE,1,1)="a",MID(SITUA_VISEE,1,1)="b",MID(SITUA_VISEE,1,1)="c"),REFERENCEMENT_FACADE[[#This Row],[≤ 10 m (a à c)]],REFERENCEMENT_FACADE[[#This Row],[≤ 10 m (d)]]),
IF(AND(10&lt;HAUT_VISEE,HAUT_VISEE&lt;=18),IF(OR(MID(SITUA_VISEE,1,1)="a",MID(SITUA_VISEE,1,1)="b",MID(SITUA_VISEE,1,1)="c"),REFERENCEMENT_FACADE[[#This Row],[≤ 18 m (a à c)]],REFERENCEMENT_FACADE[[#This Row],[≤ 18 m (d)]]),
IF(AND(18&lt;HAUT_VISEE,HAUT_VISEE&lt;=28),IF(OR(MID(SITUA_VISEE,1,1)="a",MID(SITUA_VISEE,1,1)="b",MID(SITUA_VISEE,1,1)="c"),REFERENCEMENT_FACADE[[#This Row],[≤ 28 m (a à c)]],REFERENCEMENT_FACADE[[#This Row],[≤ 28 m (d)]]),
IF(AND(28&lt;HAUT_VISEE,HAUT_VISEE&lt;=34),IF(OR(MID(SITUA_VISEE,1,1)="a",MID(SITUA_VISEE,1,1)="b",MID(SITUA_VISEE,1,1)="c"),REFERENCEMENT_FACADE[[#This Row],[≤ 34 m (a à c)]],REFERENCEMENT_FACADE[[#This Row],[≤ 34 m (d)]]),
IF(AND(34&lt;HAUT_VISEE,HAUT_VISEE&lt;=36),IF(OR(MID(SITUA_VISEE,1,1)="a",MID(SITUA_VISEE,1,1)="b",MID(SITUA_VISEE,1,1)="c"),REFERENCEMENT_FACADE[[#This Row],[≤ 36 m (a à c)]],REFERENCEMENT_FACADE[[#This Row],[≤ 36 m (d)]]),
IF(AND(36&lt;HAUT_VISEE,HAUT_VISEE&lt;=40),IF(OR(MID(SITUA_VISEE,1,1)="a",MID(SITUA_VISEE,1,1)="b",MID(SITUA_VISEE,1,1)="c"),REFERENCEMENT_FACADE[[#This Row],[≤ 40 m (a à c)]],REFERENCEMENT_FACADE[[#This Row],[≤ 40 m (d)]]),
IF(AND(40&lt;HAUT_VISEE,HAUT_VISEE&lt;=50),IF(OR(MID(SITUA_VISEE,1,1)="a",MID(SITUA_VISEE,1,1)="b",MID(SITUA_VISEE,1,1)="c"),REFERENCEMENT_FACADE[[#This Row],[≤ 50 m (a à c)]],REFERENCEMENT_FACADE[[#This Row],[≤ 50 m (d)]])))))))))))</f>
        <v>Nb : Le critère de recherche par hauteur n'étant pas coché ou les données (hauteur ou situation) n'étant pas saisies, l'utilisateur est alerté qu'il peut exister des limites de hauteurs et des dispositions particulières données dans le référentiel technique du procédé qui ne sont pas affichées. 
Le logiciel peut les faire apparaitre, pour ce faire : 
 - la case de recherche en fonction de la hauteur doit être cochée ;
 - les données de hauteur ET de situation du bâtiment doivent être saisies.</v>
      </c>
      <c r="CN179" s="117">
        <f ca="1">REFERENCEMENT_FACADE[[#This Row],[VALIDITE]]</f>
        <v>1</v>
      </c>
      <c r="CO179" s="48">
        <f>IF(RECH_SUPPORT=TRUE,IF(MID(REFERENCEMENT_FACADE[[#This Row],[Colonne support visé]],1,3)="OUI",1,IF(OR(MID(REFERENCEMENT_FACADE[[#This Row],[Colonne support visé]],1,3)="non",MID(REFERENCEMENT_FACADE[[#This Row],[Colonne support visé]],1,2)="SO"),0,0)),1)</f>
        <v>1</v>
      </c>
      <c r="CP179" s="48">
        <f>IF(RECH_HAUTEUR=FALSE,1,IF(AND(MID(REFERENCEMENT_FACADE[[#This Row],[Colonne situation visé]],1,3)="oui",HAUT_VISEE&lt;=REFERENCEMENT_FACADE[[#This Row],[LIMITATION DE HAUTEUR DE FACADE]],HAUT_VISEE&lt;&gt;"",SITUA_VISEE&lt;&gt;""),1,IF(MID(REFERENCEMENT_FACADE[[#This Row],[Colonne situation visé]],1,3)="non",0,"ERREUR")))</f>
        <v>1</v>
      </c>
      <c r="CQ179" s="48">
        <f>IF(RECH_CATEGORIE=FALSE,1,IF(REFERENCEMENT_FACADE[[#This Row],[Colonne catégorie visée]]="ERREUR",0,IF(AND(RECH_CATEGORIE=TRUE,MATCH(VALUE(LEFT(REFERENCEMENT_FACADE[[#This Row],[Colonne zone visée]],1)),LISTE_ZONE_SISMIQUE,0)&gt;=MATCH(ZONE_SIS_VISEE,LISTE_ZONE_SISMIQUE,0),MATCH(REFERENCEMENT_FACADE[[#This Row],[Colonne catégorie visée]],LISTE_CATEGORIE_BATIMENT,0)&gt;=MATCH(CATEG_VISEE,LISTE_CATEGORIE_BATIMENT,0)),1,0)))</f>
        <v>1</v>
      </c>
      <c r="CR179" s="48">
        <f ca="1">IF(REFERENCEMENT_FACADE[[#This Row],[Eligibilité procédé]]&lt;&gt;0,COUNTIF(REFERENCEMENT_FACADE[Eligibilité procédé],"&lt;="&amp;REFERENCEMENT_FACADE[[#This Row],[Eligibilité procédé]])-COUNTIF(REFERENCEMENT_FACADE[Eligibilité procédé],"=0"),ROWS(REFERENCEMENT_FACADE[Ordre]))</f>
        <v>151</v>
      </c>
      <c r="CS179" s="48">
        <f ca="1">IF(COUNTIF((REFERENCEMENT_FACADE[[#This Row],[Validité]:[zone de simicité]]),"&lt;&gt;"&amp;"")=SUM(REFERENCEMENT_FACADE[[#This Row],[Validité]:[zone de simicité]]),ROW(REFERENCEMENT_FACADE[[#This Row],[zone de simicité]]),"")</f>
        <v>179</v>
      </c>
      <c r="CT179" s="48" t="str">
        <f>CONCATENATE(REFERENCEMENT_FACADE[[#This Row],[TYPE DE DOCUMENT DE REFERENCE]]," ",REFERENCEMENT_FACADE[[#This Row],[REF]]," du procédé ",REFERENCEMENT_FACADE[[#This Row],[NOM COMMERCIAL DU PROCEDE]]," : vise la pose sur : ",IF(MID(REFERENCEMENT_FACADE[[#This Row],[COB (NF DTU 31.2)]],1,3)="OUI","COB (NF DTU 31.2) ; ",""),IF(MID(REFERENCEMENT_FACADE[[#This Row],[CLT (Sous AT/DTA)]],1,3)="OUI","CLT (Sous AT/DTA)) ; ",""),IF(MID(REFERENCEMENT_FACADE[[#This Row],[FOB (NF DTU 31.4)]],1,3)="OUI","FOB (NF DTU 31.4) ; ",""),IF(MID(REFERENCEMENT_FACADE[[#This Row],[FOB (Sous AT/DTA/ATEx)]],1,3)="OUI","FOB (Sous AT/DTA/ATEx) ; ",""),"pour une hauteur max de ",REFERENCEMENT_FACADE[[#This Row],[LIMITATION DE HAUTEUR DE FACADE]],"m")</f>
        <v>Document Technique d'Application (DTA) 2.1/14-1650_V1 du procédé GEODE MXm : vise la pose sur : pour une hauteur max de 50m</v>
      </c>
    </row>
    <row r="180" spans="1:98" ht="244.8" x14ac:dyDescent="0.3">
      <c r="A180" s="121">
        <v>45370</v>
      </c>
      <c r="B180" s="43" t="s">
        <v>118</v>
      </c>
      <c r="C180" s="191" t="s">
        <v>118</v>
      </c>
      <c r="D180" s="43" t="s">
        <v>178</v>
      </c>
      <c r="E180" s="43" t="s">
        <v>178</v>
      </c>
      <c r="F180" s="43" t="s">
        <v>1597</v>
      </c>
      <c r="G180" s="44" t="s">
        <v>1476</v>
      </c>
      <c r="H180" s="52" t="s">
        <v>9</v>
      </c>
      <c r="I180" s="53" t="s">
        <v>27</v>
      </c>
      <c r="J180" s="39" t="s">
        <v>27</v>
      </c>
      <c r="K180" s="39" t="s">
        <v>27</v>
      </c>
      <c r="L180" s="68" t="str">
        <f>IF(REFERENCEMENT_FACADE[[#This Row],[Charpente bois (NF DTU 31.1)]]="OUI","SO",IF(OR(REFERENCEMENT_FACADE[[#This Row],[FOB (Sous AT/DTA/ATEx)]]="OUI",REFERENCEMENT_FACADE[[#This Row],[FOB (NF DTU 31.4)]]="OUI"),"OUI","SO"))</f>
        <v>SO</v>
      </c>
      <c r="M180" s="54" t="s">
        <v>27</v>
      </c>
      <c r="N180" s="42" t="s">
        <v>357</v>
      </c>
      <c r="O180" s="43" t="s">
        <v>357</v>
      </c>
      <c r="P180" s="43" t="s">
        <v>357</v>
      </c>
      <c r="Q180" s="43" t="s">
        <v>357</v>
      </c>
      <c r="R180" s="43" t="s">
        <v>357</v>
      </c>
      <c r="S180" s="43" t="s">
        <v>357</v>
      </c>
      <c r="T180" s="43" t="s">
        <v>357</v>
      </c>
      <c r="U180" s="43" t="s">
        <v>357</v>
      </c>
      <c r="V180" s="43" t="s">
        <v>357</v>
      </c>
      <c r="W180" s="44" t="s">
        <v>357</v>
      </c>
      <c r="X180" s="45" t="s">
        <v>357</v>
      </c>
      <c r="Y180" s="43" t="s">
        <v>357</v>
      </c>
      <c r="Z180" s="43" t="s">
        <v>357</v>
      </c>
      <c r="AA180" s="43" t="s">
        <v>357</v>
      </c>
      <c r="AB180" s="43" t="s">
        <v>357</v>
      </c>
      <c r="AC180" s="43" t="s">
        <v>357</v>
      </c>
      <c r="AD180" s="43" t="s">
        <v>357</v>
      </c>
      <c r="AE180" s="43" t="s">
        <v>357</v>
      </c>
      <c r="AF180" s="43" t="s">
        <v>357</v>
      </c>
      <c r="AG180" s="44" t="s">
        <v>357</v>
      </c>
      <c r="AH180" s="167" t="s">
        <v>266</v>
      </c>
      <c r="AI180" s="164"/>
      <c r="AJ180" s="120" t="s">
        <v>1730</v>
      </c>
      <c r="AK180" s="120" t="s">
        <v>1730</v>
      </c>
      <c r="AL180" s="120" t="s">
        <v>1730</v>
      </c>
      <c r="AM180" s="120" t="s">
        <v>1730</v>
      </c>
      <c r="AN180" s="120" t="s">
        <v>1730</v>
      </c>
      <c r="AO180" s="120" t="s">
        <v>1730</v>
      </c>
      <c r="AP180" s="120" t="s">
        <v>1730</v>
      </c>
      <c r="AQ180" s="120" t="s">
        <v>1730</v>
      </c>
      <c r="AR180" s="120" t="s">
        <v>1730</v>
      </c>
      <c r="AS180" s="120" t="s">
        <v>1730</v>
      </c>
      <c r="AT180" s="120" t="s">
        <v>1730</v>
      </c>
      <c r="AU180" s="120" t="s">
        <v>1730</v>
      </c>
      <c r="AV180" s="120" t="s">
        <v>1730</v>
      </c>
      <c r="AW180" s="120" t="s">
        <v>1730</v>
      </c>
      <c r="AX180" s="120" t="s">
        <v>1730</v>
      </c>
      <c r="AY180" s="120" t="s">
        <v>1730</v>
      </c>
      <c r="AZ180" s="120" t="s">
        <v>1730</v>
      </c>
      <c r="BA180" s="120" t="s">
        <v>1730</v>
      </c>
      <c r="BB180" s="120" t="s">
        <v>1730</v>
      </c>
      <c r="BC180" s="120" t="s">
        <v>1730</v>
      </c>
      <c r="BD180" s="84" t="s">
        <v>1408</v>
      </c>
      <c r="BE180" s="42">
        <v>4</v>
      </c>
      <c r="BF180" s="43">
        <v>4</v>
      </c>
      <c r="BG180" s="43">
        <v>4</v>
      </c>
      <c r="BH180" s="43">
        <v>4</v>
      </c>
      <c r="BI180" s="84"/>
      <c r="BJ180" s="40" t="s">
        <v>1394</v>
      </c>
      <c r="BK180" s="159"/>
      <c r="BL180" s="42">
        <v>0</v>
      </c>
      <c r="BM180" s="43" t="s">
        <v>1476</v>
      </c>
      <c r="BN180" s="79" t="s">
        <v>1006</v>
      </c>
      <c r="BO180" s="43" t="s">
        <v>1596</v>
      </c>
      <c r="BP180" s="122">
        <v>45314</v>
      </c>
      <c r="BQ180" s="87">
        <v>45334</v>
      </c>
      <c r="BR180" s="87">
        <v>45626</v>
      </c>
      <c r="BS180" s="123">
        <f ca="1">+(REFERENCEMENT_FACADE[[#This Row],[AVIS LIMITE AU / VALIDITE]]&gt;=TODAY())*1</f>
        <v>1</v>
      </c>
      <c r="BT180" s="43" t="s">
        <v>9</v>
      </c>
      <c r="BU180" s="43" t="str">
        <f ca="1">IF(REFERENCEMENT_FACADE[[#This Row],[ -&gt; AT/DTA : Sur liste verte C2p (OUI/NON)
-&gt; ATex (Avis favorable / Avis défavorable)
-&gt; Autre : SO]]&lt;&gt;"",IF(AND(OR(REFERENCEMENT_FACADE[[#This Row],[ -&gt; AT/DTA : Sur liste verte C2p (OUI/NON)
-&gt; ATex (Avis favorable / Avis défavorable)
-&gt; Autre : SO]]="OUI",REFERENCEMENT_FACADE[[#This Row],[ -&gt; AT/DTA : Sur liste verte C2p (OUI/NON)
-&gt; ATex (Avis favorable / Avis défavorable)
-&gt; Autre : SO]]="FAVORABLE",REFERENCEMENT_FACADE[[#This Row],[ -&gt; AT/DTA : Sur liste verte C2p (OUI/NON)
-&gt; ATex (Avis favorable / Avis défavorable)
-&gt; Autre : SO]]="SO
(DTU)",REFERENCEMENT_FACADE[[#This Row],[ -&gt; AT/DTA : Sur liste verte C2p (OUI/NON)
-&gt; ATex (Avis favorable / Avis défavorable)
-&gt; Autre : SO]]="SO 
(RECO -RAGE)",REFERENCEMENT_FACADE[[#This Row],[ -&gt; AT/DTA : Sur liste verte C2p (OUI/NON)
-&gt; ATex (Avis favorable / Avis défavorable)
-&gt; Autre : SO]]="OUI AVEC UN SUIVI DU RETOUR D'EXPERIENCE",
REFERENCEMENT_FACADE[[#This Row],[ -&gt; AT/DTA : Sur liste verte C2p (OUI/NON)
-&gt; ATex (Avis favorable / Avis défavorable)
-&gt; Autre : SO]]="SO 
(RP)"),REFERENCEMENT_FACADE[[#This Row],[VALIDITE]]=1),"TC",IF(REFERENCEMENT_FACADE[[#This Row],[VALIDITE]]=0,"TNC"&amp;CHAR(10)&amp;"(L'évaluation technique n'est plus valide)",IF(REFERENCEMENT_FACADE[[#This Row],[TYPE DE DOCUMENT DE REFERENCE]]="Appréciation Technique de Transition","TNC"&amp;CHAR(10)&amp;"(Les Appréciations Techniques de Transition ne sont pas reconnues en technique courante)",IF(REFERENCEMENT_FACADE[[#This Row],[ -&gt; AT/DTA : Sur liste verte C2p (OUI/NON)
-&gt; ATex (Avis favorable / Avis défavorable)
-&gt; Autre : SO]]="NON (EVALUATION RECENTE)","TNC"&amp;CHAR(10)&amp;"(Non sur liste verte de la C2p à date de référencement / EVALUATION RECENTE)","TNC"&amp;CHAR(10)&amp;"(N'est pas sur liste verte de la C2p à date du référencement)")))))</f>
        <v>TC</v>
      </c>
      <c r="BV180" s="44"/>
      <c r="BW180" s="42"/>
      <c r="BX180" s="43"/>
      <c r="BY180" s="44"/>
      <c r="BZ180" s="57"/>
      <c r="CA180" s="134" t="s">
        <v>1609</v>
      </c>
      <c r="CB180" s="134"/>
      <c r="CC180" s="48" t="str">
        <f>IF(OR(REFERENCEMENT_FACADE[[#This Row],[TYPE DE DOCUMENT DE REFERENCE]]="Document Technique d'Application (DTA)",REFERENCEMENT_FACADE[[#This Row],[TYPE DE DOCUMENT DE REFERENCE]]="Avis Technique"),CONCATENATE("https://evaluation.cstb.fr/fr/avis-technique/detail/",SUBSTITUTE(REFERENCEMENT_FACADE[[#This Row],[REF]],"/","-"),"/"),IF(REFERENCEMENT_FACADE[[#This Row],[TYPE DE DOCUMENT DE REFERENCE]]=("Appréciation Technique d'Expérimentation (ATEx cas a)"),CONCATENATE("https://evaluation.cstb.fr/fr/appreciation-technique-expertise-atex/detail/",SUBSTITUTE(REFERENCEMENT_FACADE[[#This Row],[REF]],"_","-"),"/"),CONCATENATE("https://evaluation.cstb.fr/fr/appreciation-technique-transition-att/download/att-",SUBSTITUTE(SUBSTITUTE(REFERENCEMENT_FACADE[[#This Row],[REF]],"/","-"),"_","-"),"/")))</f>
        <v>https://evaluation.cstb.fr/fr/avis-technique/detail/2.1-14-1650_V1.3/</v>
      </c>
      <c r="CD180" s="48"/>
      <c r="CE180" s="48" t="str">
        <f>CONCATENATE(IF(REFERENCEMENT_FACADE[[#This Row],[Ancienne version]]=""," ",CONCATENATE(IF(OR(REFERENCEMENT_FACADE[[#This Row],[TYPE DE DOCUMENT DE REFERENCE]]="Avis Technique",REFERENCEMENT_FACADE[[#This Row],[TYPE DE DOCUMENT DE REFERENCE]]="ATEx"),"L'","Le "),REFERENCEMENT_FACADE[[#This Row],[TYPE DE DOCUMENT DE REFERENCE]]," n°",REFERENCEMENT_FACADE[[#This Row],[REF]]," annule et remplace ",IF(OR(REFERENCEMENT_FACADE[[#This Row],[TYPE DE DOCUMENT DE REFERENCE]]="Avis Technique",REFERENCEMENT_FACADE[[#This Row],[TYPE DE DOCUMENT DE REFERENCE]]="ATEx"),"l' ","le "),REFERENCEMENT_FACADE[[#This Row],[TYPE DE DOCUMENT DE REFERENCE]]," n° ",REFERENCEMENT_FACADE[[#This Row],[Ancienne version]])),
IF(AND(REFERENCEMENT_FACADE[[#This Row],[Ancienne version]]&lt;&gt;"",REFERENCEMENT_FACADE[[#This Row],[ -&gt; AT/DTA : Sur liste verte C2p (OUI/NON)
-&gt; ATex (Avis favorable / Avis défavorable)
-&gt; Autre : SO]]="OUI"),CHAR(10),""),
IF(REFERENCEMENT_FACADE[[#This Row],[ -&gt; AT/DTA : Sur liste verte C2p (OUI/NON)
-&gt; ATex (Avis favorable / Avis défavorable)
-&gt; Autre : SO]]="OUI","Sur liste verte de la C2p à la date du référencement",""))</f>
        <v xml:space="preserve"> Sur liste verte de la C2p à la date du référencement</v>
      </c>
      <c r="CF180" s="48" t="str">
        <f>IF((SUPP_VISE=LISTES!$Q$2),REFERENCEMENT_FACADE[[#This Row],[Charpente bois (NF DTU 31.1)]],
IF((SUPP_VISE=LISTES!$Q$3),REFERENCEMENT_FACADE[[#This Row],[COB (NF DTU 31.2)]],
IF((SUPP_VISE=LISTES!$Q$4),REFERENCEMENT_FACADE[[#This Row],[FOB (NF DTU 31.4)]],
IF((SUPP_VISE=LISTES!$Q$5),REFERENCEMENT_FACADE[[#This Row],[FOB (Sous AT/DTA/ATEx)]],
IF((SUPP_VISE=LISTES!$Q$6),REFERENCEMENT_FACADE[[#This Row],[FOB (NF DTU 31.4 et/ou Sous AT/DTA/Atex)]],
IF((SUPP_VISE=LISTES!$Q$7),REFERENCEMENT_FACADE[[#This Row],[CLT (Sous AT/DTA)]],"ERREUR"))))))</f>
        <v>ERREUR</v>
      </c>
      <c r="CG180" s="48" t="str">
        <f>IF((HAUT_VISEE&lt;=6),IF(OR(MID(SITUA_VISEE,1,1)="a",MID(SITUA_VISEE,1,1)="b",MID(SITUA_VISEE,1,1)="c"),REFERENCEMENT_FACADE[[#This Row],[≤ 6 m (situation a à c)]],REFERENCEMENT_FACADE[[#This Row],[≤ 6 m (situation d)]]),
IF(AND(6&lt;HAUT_VISEE,HAUT_VISEE&lt;=9),IF(OR(MID(SITUA_VISEE,1,1)="a",MID(SITUA_VISEE,1,1)="b",MID(SITUA_VISEE,1,1)="c"),REFERENCEMENT_FACADE[[#This Row],[≤ 9 m (situation a à c)]],REFERENCEMENT_FACADE[[#This Row],[≤ 9 m (situation d)]]),
IF(AND(9&lt;HAUT_VISEE,HAUT_VISEE&lt;=10),IF(OR(MID(SITUA_VISEE,1,1)="a",MID(SITUA_VISEE,1,1)="b",MID(SITUA_VISEE,1,1)="c"),REFERENCEMENT_FACADE[[#This Row],[≤ 10 m (situation a à c)]],REFERENCEMENT_FACADE[[#This Row],[≤ 10 m (situation d)]]),
IF(AND(10&lt;HAUT_VISEE,HAUT_VISEE&lt;=18),IF(OR(MID(SITUA_VISEE,1,1)="a",MID(SITUA_VISEE,1,1)="b",MID(SITUA_VISEE,1,1)="c"),REFERENCEMENT_FACADE[[#This Row],[≤ 15 m (situation a à c)]],REFERENCEMENT_FACADE[[#This Row],[≤ 15 m (situation d)]]),
IF(AND(10&lt;HAUT_VISEE,HAUT_VISEE&lt;=18),IF(OR(MID(SITUA_VISEE,1,1)="a",MID(SITUA_VISEE,1,1)="b",MID(SITUA_VISEE,1,1)="c"),REFERENCEMENT_FACADE[[#This Row],[≤ 18 m (situation a à c)]],REFERENCEMENT_FACADE[[#This Row],[≤ 18 m (situation d)]]),
IF(AND(18&lt;HAUT_VISEE,HAUT_VISEE&lt;=28),IF(OR(MID(SITUA_VISEE,1,1)="a",MID(SITUA_VISEE,1,1)="b",MID(SITUA_VISEE,1,1)="c"),REFERENCEMENT_FACADE[[#This Row],[≤ 28 m (situation a à c)]],REFERENCEMENT_FACADE[[#This Row],[≤ 28 m (situation d)]]),
IF(AND(28&lt;HAUT_VISEE,HAUT_VISEE&lt;=34),IF(OR(MID(SITUA_VISEE,1,1)="a",MID(SITUA_VISEE,1,1)="b",MID(SITUA_VISEE,1,1)="c"),REFERENCEMENT_FACADE[[#This Row],[≤ 34 m (situation a à c)]],REFERENCEMENT_FACADE[[#This Row],[≤ 34 m (situation d)]]),
IF(AND(34&lt;HAUT_VISEE,HAUT_VISEE&lt;=36),IF(OR(MID(SITUA_VISEE,1,1)="a",MID(SITUA_VISEE,1,1)="b",MID(SITUA_VISEE,1,1)="c"),REFERENCEMENT_FACADE[[#This Row],[≤ 36 m (situation a à c)]],REFERENCEMENT_FACADE[[#This Row],[≤ 36 m (situation d)]]),
IF(AND(36&lt;HAUT_VISEE,HAUT_VISEE&lt;=40),IF(OR(MID(SITUA_VISEE,1,1)="a",MID(SITUA_VISEE,1,1)="b",MID(SITUA_VISEE,1,1)="c"),REFERENCEMENT_FACADE[[#This Row],[≤ 40 m (situation a à c)]],REFERENCEMENT_FACADE[[#This Row],[≤ 40 m (situation d)]]),
IF(AND(40&lt;HAUT_VISEE,HAUT_VISEE&lt;=50),IF(OR(MID(SITUA_VISEE,1,1)="a",MID(SITUA_VISEE,1,1)="b",MID(SITUA_VISEE,1,1)="c"),REFERENCEMENT_FACADE[[#This Row],[≤ 50 m (situation a à c)]],REFERENCEMENT_FACADE[[#This Row],[≤ 50 m (situation d)]]),"ERREUR"))))))))))</f>
        <v>OUI*</v>
      </c>
      <c r="CH180" s="48">
        <f>IF(MID(SITUA_VISEE,1,1)="d",
IF(MID(REFERENCEMENT_FACADE[[#This Row],[≤ 50 m (situation d)]],1,3)="OUI",50,IF(MID(REFERENCEMENT_FACADE[[#This Row],[≤ 40 m (situation d)]],1,3)="OUI",40,IF(MID(REFERENCEMENT_FACADE[[#This Row],[≤ 36 m (situation d)]],1,3)="OUI",36,IF(MID(REFERENCEMENT_FACADE[[#This Row],[≤ 34 m (situation d)]],1,3)="OUI",34,IF(MID(REFERENCEMENT_FACADE[[#This Row],[≤ 28 m (situation d)]],1,3)="OUI",28,IF(MID(REFERENCEMENT_FACADE[[#This Row],[≤ 18 m (situation d)]],1,3)="OUI",18,IF(MID(REFERENCEMENT_FACADE[[#This Row],[≤ 15 m (situation d)]],1,3)="OUI",15,IF(MID(REFERENCEMENT_FACADE[[#This Row],[≤ 10 m (situation d)]],1,3)="OUI",10,IF(MID(REFERENCEMENT_FACADE[[#This Row],[≤ 9 m (situation d)]],1,3)="OUI",9,IF(MID(REFERENCEMENT_FACADE[[#This Row],[≤ 6 m (situation d)]],1,3)="OUI",6,"")))))))))),
IF(MID(REFERENCEMENT_FACADE[[#This Row],[≤ 50 m (situation a à c)]],1,3)="OUI",50,IF(MID(REFERENCEMENT_FACADE[[#This Row],[≤ 40 m (situation a à c)]],1,3)="OUI",40,IF(MID(REFERENCEMENT_FACADE[[#This Row],[≤ 36 m (situation a à c)]],1,3)="OUI",36,IF(MID(REFERENCEMENT_FACADE[[#This Row],[≤ 34 m (situation a à c)]],1,3)="OUI",34,IF(MID(REFERENCEMENT_FACADE[[#This Row],[≤ 28 m (situation a à c)]],1,3)="OUI",28,IF(MID(REFERENCEMENT_FACADE[[#This Row],[≤ 18 m (situation a à c)]],1,3)="OUI",18,IF(MID(REFERENCEMENT_FACADE[[#This Row],[≤ 15 m (situation a à c)]],1,3)="OUI",15,IF(MID(REFERENCEMENT_FACADE[[#This Row],[≤ 10 m (situation a à c)]],1,3)="OUI",10,IF(MID(REFERENCEMENT_FACADE[[#This Row],[≤ 9 m (situation a à c)]],1,3)="OUI",9,IF(MID(REFERENCEMENT_FACADE[[#This Row],[≤ 6 m (situation a à c)]],1,3)="OUI",6,"")))))))))))</f>
        <v>50</v>
      </c>
      <c r="CI180" s="48" t="str">
        <f>IF(RECH_CATEGORIE=TRUE,IF((CATEG_VISEE=LISTES!$O$2),REFERENCEMENT_FACADE[[#This Row],[I]],
IF((CATEG_VISEE=LISTES!$O$3),REFERENCEMENT_FACADE[[#This Row],[II]],
IF((CATEG_VISEE=LISTES!$O$4),REFERENCEMENT_FACADE[[#This Row],[III]],
IF((CATEG_VISEE=LISTES!$O$5),REFERENCEMENT_FACADE[[#This Row],[IV]],"ERREUR")))),
REFERENCEMENT_FACADE[[#This Row],[I]]&amp;CHAR(10)&amp;REFERENCEMENT_FACADE[[#This Row],[II]]&amp;CHAR(10)&amp;REFERENCEMENT_FACADE[[#This Row],[III]]&amp;CHAR(10)&amp;REFERENCEMENT_FACADE[[#This Row],[IV]])</f>
        <v>4
4
4
4</v>
      </c>
      <c r="CJ180" s="48" t="str">
        <f>IF(RECH_CATEGORIE=TRUE,IF(OR(REFERENCEMENT_FACADE[[#This Row],[I]]="NC",REFERENCEMENT_FACADE[[#This Row],[II]]="NC",REFERENCEMENT_FACADE[[#This Row],[III]]="NC",REFERENCEMENT_FACADE[[#This Row],[IV]]="NC"),"ERREUR",IF(MID(ZONE_SIS_VISEE,1,1)&lt;=MID(REFERENCEMENT_FACADE[[#This Row],[IV]],1,1),REFERENCEMENT_FACADE[[#Headers],[IV]],IF(MID(ZONE_SIS_VISEE,1,1)&lt;=MID(REFERENCEMENT_FACADE[[#This Row],[III]],1,1),REFERENCEMENT_FACADE[[#Headers],[III]],IF(MID(ZONE_SIS_VISEE,1,1)&lt;=MID(REFERENCEMENT_FACADE[[#This Row],[II]],1,1),REFERENCEMENT_FACADE[[#Headers],[II]],IF(MID(ZONE_SIS_VISEE,1,1)&lt;=MID(REFERENCEMENT_FACADE[[#This Row],[I]],1,1),REFERENCEMENT_FACADE[[#Headers],[I]],""))))),
REFERENCEMENT_FACADE[[#Headers],[I]]&amp;CHAR(10)&amp;REFERENCEMENT_FACADE[[#Headers],[II]]&amp;CHAR(10)&amp;REFERENCEMENT_FACADE[[#Headers],[III]]&amp;CHAR(10)&amp;REFERENCEMENT_FACADE[[#Headers],[IV]])</f>
        <v>I
II
III
IV</v>
      </c>
      <c r="CK180" s="48" t="str">
        <f>CONCATENATE(IF(MID(REFERENCEMENT_FACADE[[#This Row],[Charpente bois (NF DTU 31.1)]],1,3)="oui",LISTES!$Q$2,""),IF(AND(MID(REFERENCEMENT_FACADE[[#This Row],[COB (NF DTU 31.2)]],1,3)="oui",MID(REFERENCEMENT_FACADE[[#This Row],[Charpente bois (NF DTU 31.1)]],1,3)="oui")," / ",""),IF(MID(REFERENCEMENT_FACADE[[#This Row],[COB (NF DTU 31.2)]],1,3)="oui",LISTES!$Q$3,""),IF(OR(AND(MID(REFERENCEMENT_FACADE[[#This Row],[COB (NF DTU 31.2)]],1,3)="oui",MID(REFERENCEMENT_FACADE[[#This Row],[FOB (NF DTU 31.4)]],1,3)="oui"),AND(MID(REFERENCEMENT_FACADE[[#This Row],[COB (NF DTU 31.2)]],1,3)="oui",MID(REFERENCEMENT_FACADE[[#This Row],[CLT (Sous AT/DTA)]],1,3)="oui"))," / ",""),IF(MID(REFERENCEMENT_FACADE[[#This Row],[FOB (NF DTU 31.4)]],1,3)="oui",LISTES!$Q$4,""),IF(AND(MID(REFERENCEMENT_FACADE[[#This Row],[CLT (Sous AT/DTA)]],1,3)="oui",MID(REFERENCEMENT_FACADE[[#This Row],[FOB (NF DTU 31.4)]],1,3)="oui")," / ",""),IF(MID(REFERENCEMENT_FACADE[[#This Row],[CLT (Sous AT/DTA)]],1,3)="oui",LISTES!$Q$7,IF(MID(REFERENCEMENT_FACADE[[#This Row],[FOB (Sous AT/DTA/ATEx)]],1,3)="oui",LISTES!$Q$5,"")))</f>
        <v>Charpente bois (NF DTU 31.1)</v>
      </c>
      <c r="CL180" s="48" t="str">
        <f>IF(AND(RECH_HAUTEUR=TRUE,HAUT_VISEE&lt;&gt;"",SITUA_VISEE&lt;&gt;""),IF(MID(SITUA_VISEE,1,1)="d",
IF(MID(REFERENCEMENT_FACADE[[#This Row],[≤ 50 m (situation d)]],1,3)="OUI","≤ 50 m",IF(MID(REFERENCEMENT_FACADE[[#This Row],[≤ 40 m (situation d)]],1,3)="OUI","≤ 40 m",IF(MID(REFERENCEMENT_FACADE[[#This Row],[≤ 36 m (situation d)]],1,3)="OUI","≤ 36 m",IF(MID(REFERENCEMENT_FACADE[[#This Row],[≤ 34 m (situation d)]],1,3)="OUI","≤ 34 m",IF(MID(REFERENCEMENT_FACADE[[#This Row],[≤ 28 m (situation d)]],1,3)="OUI","≤ 28 m",IF(MID(REFERENCEMENT_FACADE[[#This Row],[≤ 18 m (situation d)]],1,3)="OUI","≤ 18 m",IF(MID(REFERENCEMENT_FACADE[[#This Row],[≤ 15 m (situation d)]],1,3)="OUI","≤ 15 m",IF(MID(REFERENCEMENT_FACADE[[#This Row],[≤ 10 m (situation d)]],1,3)="OUI","≤ 10 m",IF(MID(REFERENCEMENT_FACADE[[#This Row],[≤ 9 m (situation d)]],1,3)="OUI","≤ 9 m",IF(MID(REFERENCEMENT_FACADE[[#This Row],[≤ 6 m (situation d)]],1,3)="OUI","≤ 6 m","")))))))))),
IF(MID(REFERENCEMENT_FACADE[[#This Row],[≤ 50 m (situation a à c)]],1,3)="OUI","≤ 50 m",IF(MID(REFERENCEMENT_FACADE[[#This Row],[≤ 40 m (situation a à c)]],1,3)="OUI","≤ 40 m",IF(MID(REFERENCEMENT_FACADE[[#This Row],[≤ 36 m (situation a à c)]],1,3)="OUI","≤ 36 m",IF(MID(REFERENCEMENT_FACADE[[#This Row],[≤ 34 m (situation a à c)]],1,3)="OUI","≤ 34 m",IF(MID(REFERENCEMENT_FACADE[[#This Row],[≤ 28 m (situation a à c)]],1,3)="OUI","≤ 28 m",IF(MID(REFERENCEMENT_FACADE[[#This Row],[≤ 18 m (situation a à c)]],1,3)="OUI","≤ 18 m",IF(MID(REFERENCEMENT_FACADE[[#This Row],[≤ 15 m (situation a à c)]],1,3)="OUI","≤ 15 m",IF(MID(REFERENCEMENT_FACADE[[#This Row],[≤ 10 m (situation a à c)]],1,3)="OUI","≤ 10 m",IF(MID(REFERENCEMENT_FACADE[[#This Row],[≤ 9 m (situation a à c)]],1,3)="OUI","≤ 9 m",IF(MID(REFERENCEMENT_FACADE[[#This Row],[≤ 6 m (situation a à c)]],1,3)="OUI","≤ 6 m",""))))))))))),
CONCATENATE(IF(MID(REFERENCEMENT_FACADE[[#This Row],[≤ 50 m (situation a à c)]],1,3)="OUI","(Situation a à c) h≤ 50 m"&amp;CHAR(10),IF(MID(REFERENCEMENT_FACADE[[#This Row],[≤ 40 m (situation a à c)]],1,3)="OUI","(Situation a à c) h≤ 40 m"&amp;CHAR(10),IF(MID(REFERENCEMENT_FACADE[[#This Row],[≤ 36 m (situation a à c)]],1,3)="OUI","(Situation a à c) h≤ 36 m"&amp;CHAR(10),IF(MID(REFERENCEMENT_FACADE[[#This Row],[≤ 34 m (situation a à c)]],1,3)="OUI","(Situation a à c) h≤ 34 m"&amp;CHAR(10),IF(MID(REFERENCEMENT_FACADE[[#This Row],[≤ 28 m (situation a à c)]],1,3)="OUI","(Situation a à c) h≤ 28 m"&amp;CHAR(10),IF(MID(REFERENCEMENT_FACADE[[#This Row],[≤ 18 m (situation a à c)]],1,3)="OUI","(Situation a à c) h≤ 18 m"&amp;CHAR(10),IF(MID(REFERENCEMENT_FACADE[[#This Row],[≤ 15 m (situation a à c)]],1,3)="OUI","(Situation a à c) h≤ 15 m"&amp;CHAR(10),IF(MID(REFERENCEMENT_FACADE[[#This Row],[≤ 10 m (situation a à c)]],1,3)="OUI","(Situation a à c) h≤ 10 m"&amp;CHAR(10),IF(MID(REFERENCEMENT_FACADE[[#This Row],[≤ 9 m (situation a à c)]],1,3)="OUI","(Situation a à c) h≤ 9 m"&amp;CHAR(10),IF(MID(REFERENCEMENT_FACADE[[#This Row],[≤ 6 m (situation a à c)]],1,3)="OUI","(Situation a à c) h≤ 6 m"&amp;CHAR(10),"")))))))))),IF(MID(REFERENCEMENT_FACADE[[#This Row],[≤ 50 m (situation d)]],1,3)="OUI","(Situation d) h≤ 50 m",IF(MID(REFERENCEMENT_FACADE[[#This Row],[≤ 40 m (situation d)]],1,3)="OUI","(Situation d) h≤ 40 m",IF(MID(REFERENCEMENT_FACADE[[#This Row],[≤ 36 m (situation d)]],1,3)="OUI","(Situation d) h≤ 36 m",IF(MID(REFERENCEMENT_FACADE[[#This Row],[≤ 34 m (situation d)]],1,3)="OUI","(Situation d) h≤ 34 m",IF(MID(REFERENCEMENT_FACADE[[#This Row],[≤ 28 m (situation d)]],1,3)="OUI","(Situation d) h≤ 28 m",IF(MID(REFERENCEMENT_FACADE[[#This Row],[≤ 18 m (situation d)]],1,3)="OUI","(Situation d) h≤ 18 m",IF(MID(REFERENCEMENT_FACADE[[#This Row],[≤ 15 m (situation d)]],1,3)="OUI","(Situation d) h≤ 15 m",IF(MID(REFERENCEMENT_FACADE[[#This Row],[≤ 10 m (situation d)]],1,3)="OUI","(Situation d) h≤ 10 m",IF(MID(REFERENCEMENT_FACADE[[#This Row],[≤ 9 m (situation d)]],1,3)="OUI","(Situation d) h≤ 9 m",IF(MID(REFERENCEMENT_FACADE[[#This Row],[≤ 6 m (situation d)]],1,3)="OUI","(Situation d) h≤ 6 m",""))))))))))))</f>
        <v>(Situation a à c) h≤ 50 m
(Situation d) h≤ 50 m</v>
      </c>
      <c r="CM180" s="48" t="str">
        <f>IF(OR(RECH_HAUTEUR=FALSE,HAUT_VISEE="",SITUA_VISEE=""),REFERENCEMENT_FACADE[[#This Row],[Cas où rien n''est sélectionné en hauteur]],
IF((HAUT_VISEE&lt;=6),IF(OR(MID(SITUA_VISEE,1,1)="a",MID(SITUA_VISEE,1,1)="b",MID(SITUA_VISEE,1,1)="c"),REFERENCEMENT_FACADE[[#This Row],[≤ 6 m (a à c)]],REFERENCEMENT_FACADE[[#This Row],[≤ 6 m (d)]]),
IF(AND(6&lt;HAUT_VISEE,HAUT_VISEE&lt;=9),IF(OR(MID(SITUA_VISEE,1,1)="a",MID(SITUA_VISEE,1,1)="b",MID(SITUA_VISEE,1,1)="c"),REFERENCEMENT_FACADE[[#This Row],[≤ 9 m (a à c)]],REFERENCEMENT_FACADE[[#This Row],[≤ 9 m (d)]]),
IF(AND(9&lt;HAUT_VISEE,HAUT_VISEE&lt;=10),IF(OR(MID(SITUA_VISEE,1,1)="a",MID(SITUA_VISEE,1,1)="b",MID(SITUA_VISEE,1,1)="c"),REFERENCEMENT_FACADE[[#This Row],[≤ 10 m (a à c)]],REFERENCEMENT_FACADE[[#This Row],[≤ 10 m (d)]]),
IF(AND(10&lt;HAUT_VISEE,HAUT_VISEE&lt;=18),IF(OR(MID(SITUA_VISEE,1,1)="a",MID(SITUA_VISEE,1,1)="b",MID(SITUA_VISEE,1,1)="c"),REFERENCEMENT_FACADE[[#This Row],[≤ 18 m (a à c)]],REFERENCEMENT_FACADE[[#This Row],[≤ 18 m (d)]]),
IF(AND(18&lt;HAUT_VISEE,HAUT_VISEE&lt;=28),IF(OR(MID(SITUA_VISEE,1,1)="a",MID(SITUA_VISEE,1,1)="b",MID(SITUA_VISEE,1,1)="c"),REFERENCEMENT_FACADE[[#This Row],[≤ 28 m (a à c)]],REFERENCEMENT_FACADE[[#This Row],[≤ 28 m (d)]]),
IF(AND(28&lt;HAUT_VISEE,HAUT_VISEE&lt;=34),IF(OR(MID(SITUA_VISEE,1,1)="a",MID(SITUA_VISEE,1,1)="b",MID(SITUA_VISEE,1,1)="c"),REFERENCEMENT_FACADE[[#This Row],[≤ 34 m (a à c)]],REFERENCEMENT_FACADE[[#This Row],[≤ 34 m (d)]]),
IF(AND(34&lt;HAUT_VISEE,HAUT_VISEE&lt;=36),IF(OR(MID(SITUA_VISEE,1,1)="a",MID(SITUA_VISEE,1,1)="b",MID(SITUA_VISEE,1,1)="c"),REFERENCEMENT_FACADE[[#This Row],[≤ 36 m (a à c)]],REFERENCEMENT_FACADE[[#This Row],[≤ 36 m (d)]]),
IF(AND(36&lt;HAUT_VISEE,HAUT_VISEE&lt;=40),IF(OR(MID(SITUA_VISEE,1,1)="a",MID(SITUA_VISEE,1,1)="b",MID(SITUA_VISEE,1,1)="c"),REFERENCEMENT_FACADE[[#This Row],[≤ 40 m (a à c)]],REFERENCEMENT_FACADE[[#This Row],[≤ 40 m (d)]]),
IF(AND(40&lt;HAUT_VISEE,HAUT_VISEE&lt;=50),IF(OR(MID(SITUA_VISEE,1,1)="a",MID(SITUA_VISEE,1,1)="b",MID(SITUA_VISEE,1,1)="c"),REFERENCEMENT_FACADE[[#This Row],[≤ 50 m (a à c)]],REFERENCEMENT_FACADE[[#This Row],[≤ 50 m (d)]])))))))))))</f>
        <v>Nb : Le critère de recherche par hauteur n'étant pas coché ou les données (hauteur ou situation) n'étant pas saisies, l'utilisateur est alerté qu'il peut exister des limites de hauteurs et des dispositions particulières données dans le référentiel technique du procédé qui ne sont pas affichées. 
Le logiciel peut les faire apparaitre, pour ce faire : 
 - la case de recherche en fonction de la hauteur doit être cochée ;
 - les données de hauteur ET de situation du bâtiment doivent être saisies.</v>
      </c>
      <c r="CN180" s="117">
        <f ca="1">REFERENCEMENT_FACADE[[#This Row],[VALIDITE]]</f>
        <v>1</v>
      </c>
      <c r="CO180" s="48">
        <f>IF(RECH_SUPPORT=TRUE,IF(MID(REFERENCEMENT_FACADE[[#This Row],[Colonne support visé]],1,3)="OUI",1,IF(OR(MID(REFERENCEMENT_FACADE[[#This Row],[Colonne support visé]],1,3)="non",MID(REFERENCEMENT_FACADE[[#This Row],[Colonne support visé]],1,2)="SO"),0,0)),1)</f>
        <v>1</v>
      </c>
      <c r="CP180" s="48">
        <f>IF(RECH_HAUTEUR=FALSE,1,IF(AND(MID(REFERENCEMENT_FACADE[[#This Row],[Colonne situation visé]],1,3)="oui",HAUT_VISEE&lt;=REFERENCEMENT_FACADE[[#This Row],[LIMITATION DE HAUTEUR DE FACADE]],HAUT_VISEE&lt;&gt;"",SITUA_VISEE&lt;&gt;""),1,IF(MID(REFERENCEMENT_FACADE[[#This Row],[Colonne situation visé]],1,3)="non",0,"ERREUR")))</f>
        <v>1</v>
      </c>
      <c r="CQ180" s="48">
        <f>IF(RECH_CATEGORIE=FALSE,1,IF(REFERENCEMENT_FACADE[[#This Row],[Colonne catégorie visée]]="ERREUR",0,IF(AND(RECH_CATEGORIE=TRUE,MATCH(VALUE(LEFT(REFERENCEMENT_FACADE[[#This Row],[Colonne zone visée]],1)),LISTE_ZONE_SISMIQUE,0)&gt;=MATCH(ZONE_SIS_VISEE,LISTE_ZONE_SISMIQUE,0),MATCH(REFERENCEMENT_FACADE[[#This Row],[Colonne catégorie visée]],LISTE_CATEGORIE_BATIMENT,0)&gt;=MATCH(CATEG_VISEE,LISTE_CATEGORIE_BATIMENT,0)),1,0)))</f>
        <v>1</v>
      </c>
      <c r="CR180" s="48">
        <f ca="1">IF(REFERENCEMENT_FACADE[[#This Row],[Eligibilité procédé]]&lt;&gt;0,COUNTIF(REFERENCEMENT_FACADE[Eligibilité procédé],"&lt;="&amp;REFERENCEMENT_FACADE[[#This Row],[Eligibilité procédé]])-COUNTIF(REFERENCEMENT_FACADE[Eligibilité procédé],"=0"),ROWS(REFERENCEMENT_FACADE[Ordre]))</f>
        <v>152</v>
      </c>
      <c r="CS180" s="48">
        <f ca="1">IF(COUNTIF((REFERENCEMENT_FACADE[[#This Row],[Validité]:[zone de simicité]]),"&lt;&gt;"&amp;"")=SUM(REFERENCEMENT_FACADE[[#This Row],[Validité]:[zone de simicité]]),ROW(REFERENCEMENT_FACADE[[#This Row],[zone de simicité]]),"")</f>
        <v>180</v>
      </c>
      <c r="CT180" s="48" t="str">
        <f>CONCATENATE(REFERENCEMENT_FACADE[[#This Row],[TYPE DE DOCUMENT DE REFERENCE]]," ",REFERENCEMENT_FACADE[[#This Row],[REF]]," du procédé ",REFERENCEMENT_FACADE[[#This Row],[NOM COMMERCIAL DU PROCEDE]]," : vise la pose sur : ",IF(MID(REFERENCEMENT_FACADE[[#This Row],[COB (NF DTU 31.2)]],1,3)="OUI","COB (NF DTU 31.2) ; ",""),IF(MID(REFERENCEMENT_FACADE[[#This Row],[CLT (Sous AT/DTA)]],1,3)="OUI","CLT (Sous AT/DTA)) ; ",""),IF(MID(REFERENCEMENT_FACADE[[#This Row],[FOB (NF DTU 31.4)]],1,3)="OUI","FOB (NF DTU 31.4) ; ",""),IF(MID(REFERENCEMENT_FACADE[[#This Row],[FOB (Sous AT/DTA/ATEx)]],1,3)="OUI","FOB (Sous AT/DTA/ATEx) ; ",""),"pour une hauteur max de ",REFERENCEMENT_FACADE[[#This Row],[LIMITATION DE HAUTEUR DE FACADE]],"m")</f>
        <v>Document Technique d'Application (DTA) 2.1/14-1650_V1.3 du procédé GEODE MXm : vise la pose sur : pour une hauteur max de 50m</v>
      </c>
    </row>
    <row r="181" spans="1:98" ht="244.8" x14ac:dyDescent="0.3">
      <c r="A181" s="121">
        <v>45268</v>
      </c>
      <c r="B181" s="43" t="s">
        <v>118</v>
      </c>
      <c r="C181" s="125"/>
      <c r="D181" s="43" t="s">
        <v>178</v>
      </c>
      <c r="E181" s="43" t="s">
        <v>178</v>
      </c>
      <c r="F181" s="43" t="s">
        <v>189</v>
      </c>
      <c r="G181" s="44" t="s">
        <v>1503</v>
      </c>
      <c r="H181" s="52" t="s">
        <v>9</v>
      </c>
      <c r="I181" s="53" t="s">
        <v>27</v>
      </c>
      <c r="J181" s="39" t="s">
        <v>27</v>
      </c>
      <c r="K181" s="39" t="s">
        <v>27</v>
      </c>
      <c r="L181" s="68" t="str">
        <f>IF(REFERENCEMENT_FACADE[[#This Row],[Charpente bois (NF DTU 31.1)]]="OUI","SO",IF(OR(REFERENCEMENT_FACADE[[#This Row],[FOB (Sous AT/DTA/ATEx)]]="OUI",REFERENCEMENT_FACADE[[#This Row],[FOB (NF DTU 31.4)]]="OUI"),"OUI","SO"))</f>
        <v>SO</v>
      </c>
      <c r="M181" s="54" t="s">
        <v>27</v>
      </c>
      <c r="N181" s="42" t="s">
        <v>357</v>
      </c>
      <c r="O181" s="43" t="s">
        <v>357</v>
      </c>
      <c r="P181" s="43" t="s">
        <v>357</v>
      </c>
      <c r="Q181" s="43" t="s">
        <v>357</v>
      </c>
      <c r="R181" s="43" t="s">
        <v>357</v>
      </c>
      <c r="S181" s="43" t="s">
        <v>357</v>
      </c>
      <c r="T181" s="43" t="s">
        <v>357</v>
      </c>
      <c r="U181" s="43" t="s">
        <v>357</v>
      </c>
      <c r="V181" s="43" t="s">
        <v>357</v>
      </c>
      <c r="W181" s="44" t="s">
        <v>357</v>
      </c>
      <c r="X181" s="45" t="s">
        <v>357</v>
      </c>
      <c r="Y181" s="43" t="s">
        <v>357</v>
      </c>
      <c r="Z181" s="43" t="s">
        <v>357</v>
      </c>
      <c r="AA181" s="43" t="s">
        <v>357</v>
      </c>
      <c r="AB181" s="43" t="s">
        <v>357</v>
      </c>
      <c r="AC181" s="43" t="s">
        <v>10</v>
      </c>
      <c r="AD181" s="43" t="s">
        <v>10</v>
      </c>
      <c r="AE181" s="43" t="s">
        <v>10</v>
      </c>
      <c r="AF181" s="43" t="s">
        <v>10</v>
      </c>
      <c r="AG181" s="44" t="s">
        <v>10</v>
      </c>
      <c r="AH181" s="165" t="s">
        <v>267</v>
      </c>
      <c r="AI181" s="166"/>
      <c r="AJ181" s="120" t="s">
        <v>1731</v>
      </c>
      <c r="AK181" s="120" t="s">
        <v>1731</v>
      </c>
      <c r="AL181" s="120" t="s">
        <v>1731</v>
      </c>
      <c r="AM181" s="120" t="s">
        <v>1731</v>
      </c>
      <c r="AN181" s="120" t="s">
        <v>1731</v>
      </c>
      <c r="AO181" s="120" t="s">
        <v>1731</v>
      </c>
      <c r="AP181" s="120" t="s">
        <v>1731</v>
      </c>
      <c r="AQ181" s="120" t="s">
        <v>1731</v>
      </c>
      <c r="AR181" s="120" t="s">
        <v>1731</v>
      </c>
      <c r="AS181" s="120" t="s">
        <v>1731</v>
      </c>
      <c r="AT181" s="120" t="s">
        <v>1731</v>
      </c>
      <c r="AU181" s="120" t="s">
        <v>1731</v>
      </c>
      <c r="AV181" s="120" t="s">
        <v>1731</v>
      </c>
      <c r="AW181" s="120" t="s">
        <v>1731</v>
      </c>
      <c r="AX181" s="120" t="s">
        <v>1731</v>
      </c>
      <c r="AY181" s="120"/>
      <c r="AZ181" s="120"/>
      <c r="BA181" s="120"/>
      <c r="BB181" s="120"/>
      <c r="BC181" s="120"/>
      <c r="BD181" s="84" t="s">
        <v>1408</v>
      </c>
      <c r="BE181" s="42">
        <v>4</v>
      </c>
      <c r="BF181" s="43">
        <v>4</v>
      </c>
      <c r="BG181" s="43">
        <v>4</v>
      </c>
      <c r="BH181" s="43">
        <v>4</v>
      </c>
      <c r="BI181" s="84"/>
      <c r="BJ181" s="40" t="s">
        <v>1394</v>
      </c>
      <c r="BK181" s="158" t="s">
        <v>932</v>
      </c>
      <c r="BL181" s="42">
        <v>0</v>
      </c>
      <c r="BM181" s="43" t="s">
        <v>1503</v>
      </c>
      <c r="BN181" s="43" t="s">
        <v>1006</v>
      </c>
      <c r="BO181" s="43" t="s">
        <v>1388</v>
      </c>
      <c r="BP181" s="122" t="s">
        <v>1004</v>
      </c>
      <c r="BQ181" s="87">
        <v>45254</v>
      </c>
      <c r="BR181" s="87">
        <v>47299</v>
      </c>
      <c r="BS181" s="123">
        <f ca="1">+(REFERENCEMENT_FACADE[[#This Row],[AVIS LIMITE AU / VALIDITE]]&gt;=TODAY())*1</f>
        <v>1</v>
      </c>
      <c r="BT181" s="43" t="s">
        <v>9</v>
      </c>
      <c r="BU181" s="43" t="str">
        <f ca="1">IF(REFERENCEMENT_FACADE[[#This Row],[ -&gt; AT/DTA : Sur liste verte C2p (OUI/NON)
-&gt; ATex (Avis favorable / Avis défavorable)
-&gt; Autre : SO]]&lt;&gt;"",IF(AND(OR(REFERENCEMENT_FACADE[[#This Row],[ -&gt; AT/DTA : Sur liste verte C2p (OUI/NON)
-&gt; ATex (Avis favorable / Avis défavorable)
-&gt; Autre : SO]]="OUI",REFERENCEMENT_FACADE[[#This Row],[ -&gt; AT/DTA : Sur liste verte C2p (OUI/NON)
-&gt; ATex (Avis favorable / Avis défavorable)
-&gt; Autre : SO]]="FAVORABLE",REFERENCEMENT_FACADE[[#This Row],[ -&gt; AT/DTA : Sur liste verte C2p (OUI/NON)
-&gt; ATex (Avis favorable / Avis défavorable)
-&gt; Autre : SO]]="SO
(DTU)",REFERENCEMENT_FACADE[[#This Row],[ -&gt; AT/DTA : Sur liste verte C2p (OUI/NON)
-&gt; ATex (Avis favorable / Avis défavorable)
-&gt; Autre : SO]]="SO 
(RECO -RAGE)",REFERENCEMENT_FACADE[[#This Row],[ -&gt; AT/DTA : Sur liste verte C2p (OUI/NON)
-&gt; ATex (Avis favorable / Avis défavorable)
-&gt; Autre : SO]]="OUI AVEC UN SUIVI DU RETOUR D'EXPERIENCE",
REFERENCEMENT_FACADE[[#This Row],[ -&gt; AT/DTA : Sur liste verte C2p (OUI/NON)
-&gt; ATex (Avis favorable / Avis défavorable)
-&gt; Autre : SO]]="SO 
(RP)"),REFERENCEMENT_FACADE[[#This Row],[VALIDITE]]=1),"TC",IF(REFERENCEMENT_FACADE[[#This Row],[VALIDITE]]=0,"TNC"&amp;CHAR(10)&amp;"(L'évaluation technique n'est plus valide)",IF(REFERENCEMENT_FACADE[[#This Row],[TYPE DE DOCUMENT DE REFERENCE]]="Appréciation Technique de Transition","TNC"&amp;CHAR(10)&amp;"(Les Appréciations Techniques de Transition ne sont pas reconnues en technique courante)",IF(REFERENCEMENT_FACADE[[#This Row],[ -&gt; AT/DTA : Sur liste verte C2p (OUI/NON)
-&gt; ATex (Avis favorable / Avis défavorable)
-&gt; Autre : SO]]="NON (EVALUATION RECENTE)","TNC"&amp;CHAR(10)&amp;"(Non sur liste verte de la C2p à date de référencement / EVALUATION RECENTE)","TNC"&amp;CHAR(10)&amp;"(N'est pas sur liste verte de la C2p à date du référencement)")))))</f>
        <v>TC</v>
      </c>
      <c r="BV181" s="44" t="s">
        <v>1379</v>
      </c>
      <c r="BW181" s="42"/>
      <c r="BX181" s="43"/>
      <c r="BY181" s="44"/>
      <c r="BZ181" s="57" t="s">
        <v>932</v>
      </c>
      <c r="CA181" s="134" t="s">
        <v>1389</v>
      </c>
      <c r="CB181" s="134"/>
      <c r="CC181" s="48" t="str">
        <f>IF(OR(REFERENCEMENT_FACADE[[#This Row],[TYPE DE DOCUMENT DE REFERENCE]]="Document Technique d'Application (DTA)",REFERENCEMENT_FACADE[[#This Row],[TYPE DE DOCUMENT DE REFERENCE]]="Avis Technique"),CONCATENATE("https://evaluation.cstb.fr/fr/avis-technique/detail/",SUBSTITUTE(REFERENCEMENT_FACADE[[#This Row],[REF]],"/","-"),"/"),IF(REFERENCEMENT_FACADE[[#This Row],[TYPE DE DOCUMENT DE REFERENCE]]=("Appréciation Technique d'Expérimentation (ATEx cas a)"),CONCATENATE("https://evaluation.cstb.fr/fr/appreciation-technique-expertise-atex/detail/",SUBSTITUTE(REFERENCEMENT_FACADE[[#This Row],[REF]],"_","-"),"/"),CONCATENATE("https://evaluation.cstb.fr/fr/appreciation-technique-transition-att/download/att-",SUBSTITUTE(SUBSTITUTE(REFERENCEMENT_FACADE[[#This Row],[REF]],"/","-"),"_","-"),"/")))</f>
        <v>https://evaluation.cstb.fr/fr/avis-technique/detail/2.1-13-1537_V4/</v>
      </c>
      <c r="CD181" s="48" t="s">
        <v>1506</v>
      </c>
      <c r="CE181" s="48" t="str">
        <f>CONCATENATE(IF(REFERENCEMENT_FACADE[[#This Row],[Ancienne version]]=""," ",CONCATENATE(IF(OR(REFERENCEMENT_FACADE[[#This Row],[TYPE DE DOCUMENT DE REFERENCE]]="Avis Technique",REFERENCEMENT_FACADE[[#This Row],[TYPE DE DOCUMENT DE REFERENCE]]="ATEx"),"L'","Le "),REFERENCEMENT_FACADE[[#This Row],[TYPE DE DOCUMENT DE REFERENCE]]," n°",REFERENCEMENT_FACADE[[#This Row],[REF]]," annule et remplace ",IF(OR(REFERENCEMENT_FACADE[[#This Row],[TYPE DE DOCUMENT DE REFERENCE]]="Avis Technique",REFERENCEMENT_FACADE[[#This Row],[TYPE DE DOCUMENT DE REFERENCE]]="ATEx"),"l' ","le "),REFERENCEMENT_FACADE[[#This Row],[TYPE DE DOCUMENT DE REFERENCE]]," n° ",REFERENCEMENT_FACADE[[#This Row],[Ancienne version]])),
IF(AND(REFERENCEMENT_FACADE[[#This Row],[Ancienne version]]&lt;&gt;"",REFERENCEMENT_FACADE[[#This Row],[ -&gt; AT/DTA : Sur liste verte C2p (OUI/NON)
-&gt; ATex (Avis favorable / Avis défavorable)
-&gt; Autre : SO]]="OUI"),CHAR(10),""),
IF(REFERENCEMENT_FACADE[[#This Row],[ -&gt; AT/DTA : Sur liste verte C2p (OUI/NON)
-&gt; ATex (Avis favorable / Avis défavorable)
-&gt; Autre : SO]]="OUI","Sur liste verte de la C2p à la date du référencement",""))</f>
        <v>Le Document Technique d'Application (DTA) n°2.1/13-1537_V4 annule et remplace le Document Technique d'Application (DTA) n° 2.1/13-1537_V3
Sur liste verte de la C2p à la date du référencement</v>
      </c>
      <c r="CF181" s="48" t="str">
        <f>IF((SUPP_VISE=LISTES!$Q$2),REFERENCEMENT_FACADE[[#This Row],[Charpente bois (NF DTU 31.1)]],
IF((SUPP_VISE=LISTES!$Q$3),REFERENCEMENT_FACADE[[#This Row],[COB (NF DTU 31.2)]],
IF((SUPP_VISE=LISTES!$Q$4),REFERENCEMENT_FACADE[[#This Row],[FOB (NF DTU 31.4)]],
IF((SUPP_VISE=LISTES!$Q$5),REFERENCEMENT_FACADE[[#This Row],[FOB (Sous AT/DTA/ATEx)]],
IF((SUPP_VISE=LISTES!$Q$6),REFERENCEMENT_FACADE[[#This Row],[FOB (NF DTU 31.4 et/ou Sous AT/DTA/Atex)]],
IF((SUPP_VISE=LISTES!$Q$7),REFERENCEMENT_FACADE[[#This Row],[CLT (Sous AT/DTA)]],"ERREUR"))))))</f>
        <v>ERREUR</v>
      </c>
      <c r="CG181" s="48" t="str">
        <f>IF((HAUT_VISEE&lt;=6),IF(OR(MID(SITUA_VISEE,1,1)="a",MID(SITUA_VISEE,1,1)="b",MID(SITUA_VISEE,1,1)="c"),REFERENCEMENT_FACADE[[#This Row],[≤ 6 m (situation a à c)]],REFERENCEMENT_FACADE[[#This Row],[≤ 6 m (situation d)]]),
IF(AND(6&lt;HAUT_VISEE,HAUT_VISEE&lt;=9),IF(OR(MID(SITUA_VISEE,1,1)="a",MID(SITUA_VISEE,1,1)="b",MID(SITUA_VISEE,1,1)="c"),REFERENCEMENT_FACADE[[#This Row],[≤ 9 m (situation a à c)]],REFERENCEMENT_FACADE[[#This Row],[≤ 9 m (situation d)]]),
IF(AND(9&lt;HAUT_VISEE,HAUT_VISEE&lt;=10),IF(OR(MID(SITUA_VISEE,1,1)="a",MID(SITUA_VISEE,1,1)="b",MID(SITUA_VISEE,1,1)="c"),REFERENCEMENT_FACADE[[#This Row],[≤ 10 m (situation a à c)]],REFERENCEMENT_FACADE[[#This Row],[≤ 10 m (situation d)]]),
IF(AND(10&lt;HAUT_VISEE,HAUT_VISEE&lt;=18),IF(OR(MID(SITUA_VISEE,1,1)="a",MID(SITUA_VISEE,1,1)="b",MID(SITUA_VISEE,1,1)="c"),REFERENCEMENT_FACADE[[#This Row],[≤ 15 m (situation a à c)]],REFERENCEMENT_FACADE[[#This Row],[≤ 15 m (situation d)]]),
IF(AND(10&lt;HAUT_VISEE,HAUT_VISEE&lt;=18),IF(OR(MID(SITUA_VISEE,1,1)="a",MID(SITUA_VISEE,1,1)="b",MID(SITUA_VISEE,1,1)="c"),REFERENCEMENT_FACADE[[#This Row],[≤ 18 m (situation a à c)]],REFERENCEMENT_FACADE[[#This Row],[≤ 18 m (situation d)]]),
IF(AND(18&lt;HAUT_VISEE,HAUT_VISEE&lt;=28),IF(OR(MID(SITUA_VISEE,1,1)="a",MID(SITUA_VISEE,1,1)="b",MID(SITUA_VISEE,1,1)="c"),REFERENCEMENT_FACADE[[#This Row],[≤ 28 m (situation a à c)]],REFERENCEMENT_FACADE[[#This Row],[≤ 28 m (situation d)]]),
IF(AND(28&lt;HAUT_VISEE,HAUT_VISEE&lt;=34),IF(OR(MID(SITUA_VISEE,1,1)="a",MID(SITUA_VISEE,1,1)="b",MID(SITUA_VISEE,1,1)="c"),REFERENCEMENT_FACADE[[#This Row],[≤ 34 m (situation a à c)]],REFERENCEMENT_FACADE[[#This Row],[≤ 34 m (situation d)]]),
IF(AND(34&lt;HAUT_VISEE,HAUT_VISEE&lt;=36),IF(OR(MID(SITUA_VISEE,1,1)="a",MID(SITUA_VISEE,1,1)="b",MID(SITUA_VISEE,1,1)="c"),REFERENCEMENT_FACADE[[#This Row],[≤ 36 m (situation a à c)]],REFERENCEMENT_FACADE[[#This Row],[≤ 36 m (situation d)]]),
IF(AND(36&lt;HAUT_VISEE,HAUT_VISEE&lt;=40),IF(OR(MID(SITUA_VISEE,1,1)="a",MID(SITUA_VISEE,1,1)="b",MID(SITUA_VISEE,1,1)="c"),REFERENCEMENT_FACADE[[#This Row],[≤ 40 m (situation a à c)]],REFERENCEMENT_FACADE[[#This Row],[≤ 40 m (situation d)]]),
IF(AND(40&lt;HAUT_VISEE,HAUT_VISEE&lt;=50),IF(OR(MID(SITUA_VISEE,1,1)="a",MID(SITUA_VISEE,1,1)="b",MID(SITUA_VISEE,1,1)="c"),REFERENCEMENT_FACADE[[#This Row],[≤ 50 m (situation a à c)]],REFERENCEMENT_FACADE[[#This Row],[≤ 50 m (situation d)]]),"ERREUR"))))))))))</f>
        <v>OUI*</v>
      </c>
      <c r="CH181" s="48">
        <f>IF(MID(SITUA_VISEE,1,1)="d",
IF(MID(REFERENCEMENT_FACADE[[#This Row],[≤ 50 m (situation d)]],1,3)="OUI",50,IF(MID(REFERENCEMENT_FACADE[[#This Row],[≤ 40 m (situation d)]],1,3)="OUI",40,IF(MID(REFERENCEMENT_FACADE[[#This Row],[≤ 36 m (situation d)]],1,3)="OUI",36,IF(MID(REFERENCEMENT_FACADE[[#This Row],[≤ 34 m (situation d)]],1,3)="OUI",34,IF(MID(REFERENCEMENT_FACADE[[#This Row],[≤ 28 m (situation d)]],1,3)="OUI",28,IF(MID(REFERENCEMENT_FACADE[[#This Row],[≤ 18 m (situation d)]],1,3)="OUI",18,IF(MID(REFERENCEMENT_FACADE[[#This Row],[≤ 15 m (situation d)]],1,3)="OUI",15,IF(MID(REFERENCEMENT_FACADE[[#This Row],[≤ 10 m (situation d)]],1,3)="OUI",10,IF(MID(REFERENCEMENT_FACADE[[#This Row],[≤ 9 m (situation d)]],1,3)="OUI",9,IF(MID(REFERENCEMENT_FACADE[[#This Row],[≤ 6 m (situation d)]],1,3)="OUI",6,"")))))))))),
IF(MID(REFERENCEMENT_FACADE[[#This Row],[≤ 50 m (situation a à c)]],1,3)="OUI",50,IF(MID(REFERENCEMENT_FACADE[[#This Row],[≤ 40 m (situation a à c)]],1,3)="OUI",40,IF(MID(REFERENCEMENT_FACADE[[#This Row],[≤ 36 m (situation a à c)]],1,3)="OUI",36,IF(MID(REFERENCEMENT_FACADE[[#This Row],[≤ 34 m (situation a à c)]],1,3)="OUI",34,IF(MID(REFERENCEMENT_FACADE[[#This Row],[≤ 28 m (situation a à c)]],1,3)="OUI",28,IF(MID(REFERENCEMENT_FACADE[[#This Row],[≤ 18 m (situation a à c)]],1,3)="OUI",18,IF(MID(REFERENCEMENT_FACADE[[#This Row],[≤ 15 m (situation a à c)]],1,3)="OUI",15,IF(MID(REFERENCEMENT_FACADE[[#This Row],[≤ 10 m (situation a à c)]],1,3)="OUI",10,IF(MID(REFERENCEMENT_FACADE[[#This Row],[≤ 9 m (situation a à c)]],1,3)="OUI",9,IF(MID(REFERENCEMENT_FACADE[[#This Row],[≤ 6 m (situation a à c)]],1,3)="OUI",6,"")))))))))))</f>
        <v>50</v>
      </c>
      <c r="CI181" s="48" t="str">
        <f>IF(RECH_CATEGORIE=TRUE,IF((CATEG_VISEE=LISTES!$O$2),REFERENCEMENT_FACADE[[#This Row],[I]],
IF((CATEG_VISEE=LISTES!$O$3),REFERENCEMENT_FACADE[[#This Row],[II]],
IF((CATEG_VISEE=LISTES!$O$4),REFERENCEMENT_FACADE[[#This Row],[III]],
IF((CATEG_VISEE=LISTES!$O$5),REFERENCEMENT_FACADE[[#This Row],[IV]],"ERREUR")))),
REFERENCEMENT_FACADE[[#This Row],[I]]&amp;CHAR(10)&amp;REFERENCEMENT_FACADE[[#This Row],[II]]&amp;CHAR(10)&amp;REFERENCEMENT_FACADE[[#This Row],[III]]&amp;CHAR(10)&amp;REFERENCEMENT_FACADE[[#This Row],[IV]])</f>
        <v>4
4
4
4</v>
      </c>
      <c r="CJ181" s="48" t="str">
        <f>IF(RECH_CATEGORIE=TRUE,IF(OR(REFERENCEMENT_FACADE[[#This Row],[I]]="NC",REFERENCEMENT_FACADE[[#This Row],[II]]="NC",REFERENCEMENT_FACADE[[#This Row],[III]]="NC",REFERENCEMENT_FACADE[[#This Row],[IV]]="NC"),"ERREUR",IF(MID(ZONE_SIS_VISEE,1,1)&lt;=MID(REFERENCEMENT_FACADE[[#This Row],[IV]],1,1),REFERENCEMENT_FACADE[[#Headers],[IV]],IF(MID(ZONE_SIS_VISEE,1,1)&lt;=MID(REFERENCEMENT_FACADE[[#This Row],[III]],1,1),REFERENCEMENT_FACADE[[#Headers],[III]],IF(MID(ZONE_SIS_VISEE,1,1)&lt;=MID(REFERENCEMENT_FACADE[[#This Row],[II]],1,1),REFERENCEMENT_FACADE[[#Headers],[II]],IF(MID(ZONE_SIS_VISEE,1,1)&lt;=MID(REFERENCEMENT_FACADE[[#This Row],[I]],1,1),REFERENCEMENT_FACADE[[#Headers],[I]],""))))),
REFERENCEMENT_FACADE[[#Headers],[I]]&amp;CHAR(10)&amp;REFERENCEMENT_FACADE[[#Headers],[II]]&amp;CHAR(10)&amp;REFERENCEMENT_FACADE[[#Headers],[III]]&amp;CHAR(10)&amp;REFERENCEMENT_FACADE[[#Headers],[IV]])</f>
        <v>I
II
III
IV</v>
      </c>
      <c r="CK181" s="48" t="str">
        <f>CONCATENATE(IF(MID(REFERENCEMENT_FACADE[[#This Row],[Charpente bois (NF DTU 31.1)]],1,3)="oui",LISTES!$Q$2,""),IF(AND(MID(REFERENCEMENT_FACADE[[#This Row],[COB (NF DTU 31.2)]],1,3)="oui",MID(REFERENCEMENT_FACADE[[#This Row],[Charpente bois (NF DTU 31.1)]],1,3)="oui")," / ",""),IF(MID(REFERENCEMENT_FACADE[[#This Row],[COB (NF DTU 31.2)]],1,3)="oui",LISTES!$Q$3,""),IF(OR(AND(MID(REFERENCEMENT_FACADE[[#This Row],[COB (NF DTU 31.2)]],1,3)="oui",MID(REFERENCEMENT_FACADE[[#This Row],[FOB (NF DTU 31.4)]],1,3)="oui"),AND(MID(REFERENCEMENT_FACADE[[#This Row],[COB (NF DTU 31.2)]],1,3)="oui",MID(REFERENCEMENT_FACADE[[#This Row],[CLT (Sous AT/DTA)]],1,3)="oui"))," / ",""),IF(MID(REFERENCEMENT_FACADE[[#This Row],[FOB (NF DTU 31.4)]],1,3)="oui",LISTES!$Q$4,""),IF(AND(MID(REFERENCEMENT_FACADE[[#This Row],[CLT (Sous AT/DTA)]],1,3)="oui",MID(REFERENCEMENT_FACADE[[#This Row],[FOB (NF DTU 31.4)]],1,3)="oui")," / ",""),IF(MID(REFERENCEMENT_FACADE[[#This Row],[CLT (Sous AT/DTA)]],1,3)="oui",LISTES!$Q$7,IF(MID(REFERENCEMENT_FACADE[[#This Row],[FOB (Sous AT/DTA/ATEx)]],1,3)="oui",LISTES!$Q$5,"")))</f>
        <v>Charpente bois (NF DTU 31.1)</v>
      </c>
      <c r="CL181" s="48" t="str">
        <f>IF(AND(RECH_HAUTEUR=TRUE,HAUT_VISEE&lt;&gt;"",SITUA_VISEE&lt;&gt;""),IF(MID(SITUA_VISEE,1,1)="d",
IF(MID(REFERENCEMENT_FACADE[[#This Row],[≤ 50 m (situation d)]],1,3)="OUI","≤ 50 m",IF(MID(REFERENCEMENT_FACADE[[#This Row],[≤ 40 m (situation d)]],1,3)="OUI","≤ 40 m",IF(MID(REFERENCEMENT_FACADE[[#This Row],[≤ 36 m (situation d)]],1,3)="OUI","≤ 36 m",IF(MID(REFERENCEMENT_FACADE[[#This Row],[≤ 34 m (situation d)]],1,3)="OUI","≤ 34 m",IF(MID(REFERENCEMENT_FACADE[[#This Row],[≤ 28 m (situation d)]],1,3)="OUI","≤ 28 m",IF(MID(REFERENCEMENT_FACADE[[#This Row],[≤ 18 m (situation d)]],1,3)="OUI","≤ 18 m",IF(MID(REFERENCEMENT_FACADE[[#This Row],[≤ 15 m (situation d)]],1,3)="OUI","≤ 15 m",IF(MID(REFERENCEMENT_FACADE[[#This Row],[≤ 10 m (situation d)]],1,3)="OUI","≤ 10 m",IF(MID(REFERENCEMENT_FACADE[[#This Row],[≤ 9 m (situation d)]],1,3)="OUI","≤ 9 m",IF(MID(REFERENCEMENT_FACADE[[#This Row],[≤ 6 m (situation d)]],1,3)="OUI","≤ 6 m","")))))))))),
IF(MID(REFERENCEMENT_FACADE[[#This Row],[≤ 50 m (situation a à c)]],1,3)="OUI","≤ 50 m",IF(MID(REFERENCEMENT_FACADE[[#This Row],[≤ 40 m (situation a à c)]],1,3)="OUI","≤ 40 m",IF(MID(REFERENCEMENT_FACADE[[#This Row],[≤ 36 m (situation a à c)]],1,3)="OUI","≤ 36 m",IF(MID(REFERENCEMENT_FACADE[[#This Row],[≤ 34 m (situation a à c)]],1,3)="OUI","≤ 34 m",IF(MID(REFERENCEMENT_FACADE[[#This Row],[≤ 28 m (situation a à c)]],1,3)="OUI","≤ 28 m",IF(MID(REFERENCEMENT_FACADE[[#This Row],[≤ 18 m (situation a à c)]],1,3)="OUI","≤ 18 m",IF(MID(REFERENCEMENT_FACADE[[#This Row],[≤ 15 m (situation a à c)]],1,3)="OUI","≤ 15 m",IF(MID(REFERENCEMENT_FACADE[[#This Row],[≤ 10 m (situation a à c)]],1,3)="OUI","≤ 10 m",IF(MID(REFERENCEMENT_FACADE[[#This Row],[≤ 9 m (situation a à c)]],1,3)="OUI","≤ 9 m",IF(MID(REFERENCEMENT_FACADE[[#This Row],[≤ 6 m (situation a à c)]],1,3)="OUI","≤ 6 m",""))))))))))),
CONCATENATE(IF(MID(REFERENCEMENT_FACADE[[#This Row],[≤ 50 m (situation a à c)]],1,3)="OUI","(Situation a à c) h≤ 50 m"&amp;CHAR(10),IF(MID(REFERENCEMENT_FACADE[[#This Row],[≤ 40 m (situation a à c)]],1,3)="OUI","(Situation a à c) h≤ 40 m"&amp;CHAR(10),IF(MID(REFERENCEMENT_FACADE[[#This Row],[≤ 36 m (situation a à c)]],1,3)="OUI","(Situation a à c) h≤ 36 m"&amp;CHAR(10),IF(MID(REFERENCEMENT_FACADE[[#This Row],[≤ 34 m (situation a à c)]],1,3)="OUI","(Situation a à c) h≤ 34 m"&amp;CHAR(10),IF(MID(REFERENCEMENT_FACADE[[#This Row],[≤ 28 m (situation a à c)]],1,3)="OUI","(Situation a à c) h≤ 28 m"&amp;CHAR(10),IF(MID(REFERENCEMENT_FACADE[[#This Row],[≤ 18 m (situation a à c)]],1,3)="OUI","(Situation a à c) h≤ 18 m"&amp;CHAR(10),IF(MID(REFERENCEMENT_FACADE[[#This Row],[≤ 15 m (situation a à c)]],1,3)="OUI","(Situation a à c) h≤ 15 m"&amp;CHAR(10),IF(MID(REFERENCEMENT_FACADE[[#This Row],[≤ 10 m (situation a à c)]],1,3)="OUI","(Situation a à c) h≤ 10 m"&amp;CHAR(10),IF(MID(REFERENCEMENT_FACADE[[#This Row],[≤ 9 m (situation a à c)]],1,3)="OUI","(Situation a à c) h≤ 9 m"&amp;CHAR(10),IF(MID(REFERENCEMENT_FACADE[[#This Row],[≤ 6 m (situation a à c)]],1,3)="OUI","(Situation a à c) h≤ 6 m"&amp;CHAR(10),"")))))))))),IF(MID(REFERENCEMENT_FACADE[[#This Row],[≤ 50 m (situation d)]],1,3)="OUI","(Situation d) h≤ 50 m",IF(MID(REFERENCEMENT_FACADE[[#This Row],[≤ 40 m (situation d)]],1,3)="OUI","(Situation d) h≤ 40 m",IF(MID(REFERENCEMENT_FACADE[[#This Row],[≤ 36 m (situation d)]],1,3)="OUI","(Situation d) h≤ 36 m",IF(MID(REFERENCEMENT_FACADE[[#This Row],[≤ 34 m (situation d)]],1,3)="OUI","(Situation d) h≤ 34 m",IF(MID(REFERENCEMENT_FACADE[[#This Row],[≤ 28 m (situation d)]],1,3)="OUI","(Situation d) h≤ 28 m",IF(MID(REFERENCEMENT_FACADE[[#This Row],[≤ 18 m (situation d)]],1,3)="OUI","(Situation d) h≤ 18 m",IF(MID(REFERENCEMENT_FACADE[[#This Row],[≤ 15 m (situation d)]],1,3)="OUI","(Situation d) h≤ 15 m",IF(MID(REFERENCEMENT_FACADE[[#This Row],[≤ 10 m (situation d)]],1,3)="OUI","(Situation d) h≤ 10 m",IF(MID(REFERENCEMENT_FACADE[[#This Row],[≤ 9 m (situation d)]],1,3)="OUI","(Situation d) h≤ 9 m",IF(MID(REFERENCEMENT_FACADE[[#This Row],[≤ 6 m (situation d)]],1,3)="OUI","(Situation d) h≤ 6 m",""))))))))))))</f>
        <v>(Situation a à c) h≤ 50 m
(Situation d) h≤ 18 m</v>
      </c>
      <c r="CM181" s="48" t="str">
        <f>IF(OR(RECH_HAUTEUR=FALSE,HAUT_VISEE="",SITUA_VISEE=""),REFERENCEMENT_FACADE[[#This Row],[Cas où rien n''est sélectionné en hauteur]],
IF((HAUT_VISEE&lt;=6),IF(OR(MID(SITUA_VISEE,1,1)="a",MID(SITUA_VISEE,1,1)="b",MID(SITUA_VISEE,1,1)="c"),REFERENCEMENT_FACADE[[#This Row],[≤ 6 m (a à c)]],REFERENCEMENT_FACADE[[#This Row],[≤ 6 m (d)]]),
IF(AND(6&lt;HAUT_VISEE,HAUT_VISEE&lt;=9),IF(OR(MID(SITUA_VISEE,1,1)="a",MID(SITUA_VISEE,1,1)="b",MID(SITUA_VISEE,1,1)="c"),REFERENCEMENT_FACADE[[#This Row],[≤ 9 m (a à c)]],REFERENCEMENT_FACADE[[#This Row],[≤ 9 m (d)]]),
IF(AND(9&lt;HAUT_VISEE,HAUT_VISEE&lt;=10),IF(OR(MID(SITUA_VISEE,1,1)="a",MID(SITUA_VISEE,1,1)="b",MID(SITUA_VISEE,1,1)="c"),REFERENCEMENT_FACADE[[#This Row],[≤ 10 m (a à c)]],REFERENCEMENT_FACADE[[#This Row],[≤ 10 m (d)]]),
IF(AND(10&lt;HAUT_VISEE,HAUT_VISEE&lt;=18),IF(OR(MID(SITUA_VISEE,1,1)="a",MID(SITUA_VISEE,1,1)="b",MID(SITUA_VISEE,1,1)="c"),REFERENCEMENT_FACADE[[#This Row],[≤ 18 m (a à c)]],REFERENCEMENT_FACADE[[#This Row],[≤ 18 m (d)]]),
IF(AND(18&lt;HAUT_VISEE,HAUT_VISEE&lt;=28),IF(OR(MID(SITUA_VISEE,1,1)="a",MID(SITUA_VISEE,1,1)="b",MID(SITUA_VISEE,1,1)="c"),REFERENCEMENT_FACADE[[#This Row],[≤ 28 m (a à c)]],REFERENCEMENT_FACADE[[#This Row],[≤ 28 m (d)]]),
IF(AND(28&lt;HAUT_VISEE,HAUT_VISEE&lt;=34),IF(OR(MID(SITUA_VISEE,1,1)="a",MID(SITUA_VISEE,1,1)="b",MID(SITUA_VISEE,1,1)="c"),REFERENCEMENT_FACADE[[#This Row],[≤ 34 m (a à c)]],REFERENCEMENT_FACADE[[#This Row],[≤ 34 m (d)]]),
IF(AND(34&lt;HAUT_VISEE,HAUT_VISEE&lt;=36),IF(OR(MID(SITUA_VISEE,1,1)="a",MID(SITUA_VISEE,1,1)="b",MID(SITUA_VISEE,1,1)="c"),REFERENCEMENT_FACADE[[#This Row],[≤ 36 m (a à c)]],REFERENCEMENT_FACADE[[#This Row],[≤ 36 m (d)]]),
IF(AND(36&lt;HAUT_VISEE,HAUT_VISEE&lt;=40),IF(OR(MID(SITUA_VISEE,1,1)="a",MID(SITUA_VISEE,1,1)="b",MID(SITUA_VISEE,1,1)="c"),REFERENCEMENT_FACADE[[#This Row],[≤ 40 m (a à c)]],REFERENCEMENT_FACADE[[#This Row],[≤ 40 m (d)]]),
IF(AND(40&lt;HAUT_VISEE,HAUT_VISEE&lt;=50),IF(OR(MID(SITUA_VISEE,1,1)="a",MID(SITUA_VISEE,1,1)="b",MID(SITUA_VISEE,1,1)="c"),REFERENCEMENT_FACADE[[#This Row],[≤ 50 m (a à c)]],REFERENCEMENT_FACADE[[#This Row],[≤ 50 m (d)]])))))))))))</f>
        <v>Nb : Le critère de recherche par hauteur n'étant pas coché ou les données (hauteur ou situation) n'étant pas saisies, l'utilisateur est alerté qu'il peut exister des limites de hauteurs et des dispositions particulières données dans le référentiel technique du procédé qui ne sont pas affichées. 
Le logiciel peut les faire apparaitre, pour ce faire : 
 - la case de recherche en fonction de la hauteur doit être cochée ;
 - les données de hauteur ET de situation du bâtiment doivent être saisies.</v>
      </c>
      <c r="CN181" s="117">
        <f ca="1">REFERENCEMENT_FACADE[[#This Row],[VALIDITE]]</f>
        <v>1</v>
      </c>
      <c r="CO181" s="48">
        <f>IF(RECH_SUPPORT=TRUE,IF(MID(REFERENCEMENT_FACADE[[#This Row],[Colonne support visé]],1,3)="OUI",1,IF(OR(MID(REFERENCEMENT_FACADE[[#This Row],[Colonne support visé]],1,3)="non",MID(REFERENCEMENT_FACADE[[#This Row],[Colonne support visé]],1,2)="SO"),0,0)),1)</f>
        <v>1</v>
      </c>
      <c r="CP181" s="48">
        <f>IF(RECH_HAUTEUR=FALSE,1,IF(AND(MID(REFERENCEMENT_FACADE[[#This Row],[Colonne situation visé]],1,3)="oui",HAUT_VISEE&lt;=REFERENCEMENT_FACADE[[#This Row],[LIMITATION DE HAUTEUR DE FACADE]],HAUT_VISEE&lt;&gt;"",SITUA_VISEE&lt;&gt;""),1,IF(MID(REFERENCEMENT_FACADE[[#This Row],[Colonne situation visé]],1,3)="non",0,"ERREUR")))</f>
        <v>1</v>
      </c>
      <c r="CQ181" s="48">
        <f>IF(RECH_CATEGORIE=FALSE,1,IF(REFERENCEMENT_FACADE[[#This Row],[Colonne catégorie visée]]="ERREUR",0,IF(AND(RECH_CATEGORIE=TRUE,MATCH(VALUE(LEFT(REFERENCEMENT_FACADE[[#This Row],[Colonne zone visée]],1)),LISTE_ZONE_SISMIQUE,0)&gt;=MATCH(ZONE_SIS_VISEE,LISTE_ZONE_SISMIQUE,0),MATCH(REFERENCEMENT_FACADE[[#This Row],[Colonne catégorie visée]],LISTE_CATEGORIE_BATIMENT,0)&gt;=MATCH(CATEG_VISEE,LISTE_CATEGORIE_BATIMENT,0)),1,0)))</f>
        <v>1</v>
      </c>
      <c r="CR181" s="48">
        <f ca="1">IF(REFERENCEMENT_FACADE[[#This Row],[Eligibilité procédé]]&lt;&gt;0,COUNTIF(REFERENCEMENT_FACADE[Eligibilité procédé],"&lt;="&amp;REFERENCEMENT_FACADE[[#This Row],[Eligibilité procédé]])-COUNTIF(REFERENCEMENT_FACADE[Eligibilité procédé],"=0"),ROWS(REFERENCEMENT_FACADE[Ordre]))</f>
        <v>153</v>
      </c>
      <c r="CS181" s="48">
        <f ca="1">IF(COUNTIF((REFERENCEMENT_FACADE[[#This Row],[Validité]:[zone de simicité]]),"&lt;&gt;"&amp;"")=SUM(REFERENCEMENT_FACADE[[#This Row],[Validité]:[zone de simicité]]),ROW(REFERENCEMENT_FACADE[[#This Row],[zone de simicité]]),"")</f>
        <v>181</v>
      </c>
      <c r="CT181" s="48" t="str">
        <f>CONCATENATE(REFERENCEMENT_FACADE[[#This Row],[TYPE DE DOCUMENT DE REFERENCE]]," ",REFERENCEMENT_FACADE[[#This Row],[REF]]," du procédé ",REFERENCEMENT_FACADE[[#This Row],[NOM COMMERCIAL DU PROCEDE]]," : vise la pose sur : ",IF(MID(REFERENCEMENT_FACADE[[#This Row],[COB (NF DTU 31.2)]],1,3)="OUI","COB (NF DTU 31.2) ; ",""),IF(MID(REFERENCEMENT_FACADE[[#This Row],[CLT (Sous AT/DTA)]],1,3)="OUI","CLT (Sous AT/DTA)) ; ",""),IF(MID(REFERENCEMENT_FACADE[[#This Row],[FOB (NF DTU 31.4)]],1,3)="OUI","FOB (NF DTU 31.4) ; ",""),IF(MID(REFERENCEMENT_FACADE[[#This Row],[FOB (Sous AT/DTA/ATEx)]],1,3)="OUI","FOB (Sous AT/DTA/ATEx) ; ",""),"pour une hauteur max de ",REFERENCEMENT_FACADE[[#This Row],[LIMITATION DE HAUTEUR DE FACADE]],"m")</f>
        <v>Document Technique d'Application (DTA) 2.1/13-1537_V4 du procédé SFC 85 Type A et B  : vise la pose sur : pour une hauteur max de 50m</v>
      </c>
    </row>
    <row r="182" spans="1:98" ht="244.8" x14ac:dyDescent="0.3">
      <c r="A182" s="121">
        <v>44893</v>
      </c>
      <c r="B182" s="43" t="s">
        <v>118</v>
      </c>
      <c r="C182" s="125"/>
      <c r="D182" s="43" t="s">
        <v>178</v>
      </c>
      <c r="E182" s="43" t="s">
        <v>178</v>
      </c>
      <c r="F182" s="43" t="s">
        <v>247</v>
      </c>
      <c r="G182" s="44" t="s">
        <v>1483</v>
      </c>
      <c r="H182" s="52" t="s">
        <v>9</v>
      </c>
      <c r="I182" s="53" t="s">
        <v>27</v>
      </c>
      <c r="J182" s="39" t="s">
        <v>27</v>
      </c>
      <c r="K182" s="39" t="s">
        <v>27</v>
      </c>
      <c r="L182" s="68" t="str">
        <f>IF(REFERENCEMENT_FACADE[[#This Row],[Charpente bois (NF DTU 31.1)]]="OUI","SO",IF(OR(REFERENCEMENT_FACADE[[#This Row],[FOB (Sous AT/DTA/ATEx)]]="OUI",REFERENCEMENT_FACADE[[#This Row],[FOB (NF DTU 31.4)]]="OUI"),"OUI","SO"))</f>
        <v>SO</v>
      </c>
      <c r="M182" s="54" t="s">
        <v>27</v>
      </c>
      <c r="N182" s="42" t="s">
        <v>357</v>
      </c>
      <c r="O182" s="43" t="s">
        <v>357</v>
      </c>
      <c r="P182" s="43" t="s">
        <v>357</v>
      </c>
      <c r="Q182" s="43" t="s">
        <v>357</v>
      </c>
      <c r="R182" s="43" t="s">
        <v>357</v>
      </c>
      <c r="S182" s="43" t="s">
        <v>357</v>
      </c>
      <c r="T182" s="43" t="s">
        <v>357</v>
      </c>
      <c r="U182" s="43" t="s">
        <v>357</v>
      </c>
      <c r="V182" s="43" t="s">
        <v>357</v>
      </c>
      <c r="W182" s="44" t="s">
        <v>357</v>
      </c>
      <c r="X182" s="45" t="s">
        <v>357</v>
      </c>
      <c r="Y182" s="43" t="s">
        <v>357</v>
      </c>
      <c r="Z182" s="43" t="s">
        <v>357</v>
      </c>
      <c r="AA182" s="43" t="s">
        <v>357</v>
      </c>
      <c r="AB182" s="43" t="s">
        <v>357</v>
      </c>
      <c r="AC182" s="43" t="s">
        <v>10</v>
      </c>
      <c r="AD182" s="43" t="s">
        <v>10</v>
      </c>
      <c r="AE182" s="43" t="s">
        <v>10</v>
      </c>
      <c r="AF182" s="43" t="s">
        <v>10</v>
      </c>
      <c r="AG182" s="44" t="s">
        <v>10</v>
      </c>
      <c r="AH182" s="165" t="s">
        <v>267</v>
      </c>
      <c r="AI182" s="166"/>
      <c r="AJ182" s="120" t="s">
        <v>1731</v>
      </c>
      <c r="AK182" s="120" t="s">
        <v>1731</v>
      </c>
      <c r="AL182" s="120" t="s">
        <v>1731</v>
      </c>
      <c r="AM182" s="120" t="s">
        <v>1731</v>
      </c>
      <c r="AN182" s="120" t="s">
        <v>1731</v>
      </c>
      <c r="AO182" s="120" t="s">
        <v>1731</v>
      </c>
      <c r="AP182" s="120" t="s">
        <v>1731</v>
      </c>
      <c r="AQ182" s="120" t="s">
        <v>1731</v>
      </c>
      <c r="AR182" s="120" t="s">
        <v>1731</v>
      </c>
      <c r="AS182" s="120" t="s">
        <v>1731</v>
      </c>
      <c r="AT182" s="120" t="s">
        <v>1731</v>
      </c>
      <c r="AU182" s="120" t="s">
        <v>1731</v>
      </c>
      <c r="AV182" s="120" t="s">
        <v>1731</v>
      </c>
      <c r="AW182" s="120" t="s">
        <v>1731</v>
      </c>
      <c r="AX182" s="120" t="s">
        <v>1731</v>
      </c>
      <c r="AY182" s="120"/>
      <c r="AZ182" s="120"/>
      <c r="BA182" s="120"/>
      <c r="BB182" s="120"/>
      <c r="BC182" s="120"/>
      <c r="BD182" s="84" t="s">
        <v>1408</v>
      </c>
      <c r="BE182" s="42">
        <v>4</v>
      </c>
      <c r="BF182" s="43" t="s">
        <v>328</v>
      </c>
      <c r="BG182" s="43" t="s">
        <v>328</v>
      </c>
      <c r="BH182" s="43" t="s">
        <v>328</v>
      </c>
      <c r="BI182" s="84" t="s">
        <v>361</v>
      </c>
      <c r="BJ182" s="40" t="s">
        <v>1394</v>
      </c>
      <c r="BK182" s="158" t="s">
        <v>932</v>
      </c>
      <c r="BL182" s="42">
        <v>0</v>
      </c>
      <c r="BM182" s="43" t="s">
        <v>188</v>
      </c>
      <c r="BN182" s="43" t="s">
        <v>1006</v>
      </c>
      <c r="BO182" s="43" t="s">
        <v>360</v>
      </c>
      <c r="BP182" s="129"/>
      <c r="BQ182" s="87">
        <v>44719</v>
      </c>
      <c r="BR182" s="87">
        <v>46568</v>
      </c>
      <c r="BS182" s="123">
        <f ca="1">+(REFERENCEMENT_FACADE[[#This Row],[AVIS LIMITE AU / VALIDITE]]&gt;=TODAY())*1</f>
        <v>1</v>
      </c>
      <c r="BT182" s="43" t="s">
        <v>9</v>
      </c>
      <c r="BU182" s="43" t="str">
        <f ca="1">IF(REFERENCEMENT_FACADE[[#This Row],[ -&gt; AT/DTA : Sur liste verte C2p (OUI/NON)
-&gt; ATex (Avis favorable / Avis défavorable)
-&gt; Autre : SO]]&lt;&gt;"",IF(AND(OR(REFERENCEMENT_FACADE[[#This Row],[ -&gt; AT/DTA : Sur liste verte C2p (OUI/NON)
-&gt; ATex (Avis favorable / Avis défavorable)
-&gt; Autre : SO]]="OUI",REFERENCEMENT_FACADE[[#This Row],[ -&gt; AT/DTA : Sur liste verte C2p (OUI/NON)
-&gt; ATex (Avis favorable / Avis défavorable)
-&gt; Autre : SO]]="FAVORABLE",REFERENCEMENT_FACADE[[#This Row],[ -&gt; AT/DTA : Sur liste verte C2p (OUI/NON)
-&gt; ATex (Avis favorable / Avis défavorable)
-&gt; Autre : SO]]="SO
(DTU)",REFERENCEMENT_FACADE[[#This Row],[ -&gt; AT/DTA : Sur liste verte C2p (OUI/NON)
-&gt; ATex (Avis favorable / Avis défavorable)
-&gt; Autre : SO]]="SO 
(RECO -RAGE)",REFERENCEMENT_FACADE[[#This Row],[ -&gt; AT/DTA : Sur liste verte C2p (OUI/NON)
-&gt; ATex (Avis favorable / Avis défavorable)
-&gt; Autre : SO]]="OUI AVEC UN SUIVI DU RETOUR D'EXPERIENCE",
REFERENCEMENT_FACADE[[#This Row],[ -&gt; AT/DTA : Sur liste verte C2p (OUI/NON)
-&gt; ATex (Avis favorable / Avis défavorable)
-&gt; Autre : SO]]="SO 
(RP)"),REFERENCEMENT_FACADE[[#This Row],[VALIDITE]]=1),"TC",IF(REFERENCEMENT_FACADE[[#This Row],[VALIDITE]]=0,"TNC"&amp;CHAR(10)&amp;"(L'évaluation technique n'est plus valide)",IF(REFERENCEMENT_FACADE[[#This Row],[TYPE DE DOCUMENT DE REFERENCE]]="Appréciation Technique de Transition","TNC"&amp;CHAR(10)&amp;"(Les Appréciations Techniques de Transition ne sont pas reconnues en technique courante)",IF(REFERENCEMENT_FACADE[[#This Row],[ -&gt; AT/DTA : Sur liste verte C2p (OUI/NON)
-&gt; ATex (Avis favorable / Avis défavorable)
-&gt; Autre : SO]]="NON (EVALUATION RECENTE)","TNC"&amp;CHAR(10)&amp;"(Non sur liste verte de la C2p à date de référencement / EVALUATION RECENTE)","TNC"&amp;CHAR(10)&amp;"(N'est pas sur liste verte de la C2p à date du référencement)")))))</f>
        <v>TC</v>
      </c>
      <c r="BV182" s="44" t="s">
        <v>1106</v>
      </c>
      <c r="BW182" s="42"/>
      <c r="BX182" s="43"/>
      <c r="BY182" s="44"/>
      <c r="BZ182" s="59" t="s">
        <v>932</v>
      </c>
      <c r="CA182" s="134" t="s">
        <v>521</v>
      </c>
      <c r="CB182" s="134"/>
      <c r="CC182" s="48" t="str">
        <f>IF(OR(REFERENCEMENT_FACADE[[#This Row],[TYPE DE DOCUMENT DE REFERENCE]]="Document Technique d'Application (DTA)",REFERENCEMENT_FACADE[[#This Row],[TYPE DE DOCUMENT DE REFERENCE]]="Avis Technique"),CONCATENATE("https://evaluation.cstb.fr/fr/avis-technique/detail/",SUBSTITUTE(REFERENCEMENT_FACADE[[#This Row],[REF]],"/","-"),"/"),IF(REFERENCEMENT_FACADE[[#This Row],[TYPE DE DOCUMENT DE REFERENCE]]=("Appréciation Technique d'Expérimentation (ATEx cas a)"),CONCATENATE("https://evaluation.cstb.fr/fr/appreciation-technique-expertise-atex/detail/",SUBSTITUTE(REFERENCEMENT_FACADE[[#This Row],[REF]],"_","-"),"/"),CONCATENATE("https://evaluation.cstb.fr/fr/appreciation-technique-transition-att/download/att-",SUBSTITUTE(SUBSTITUTE(REFERENCEMENT_FACADE[[#This Row],[REF]],"/","-"),"_","-"),"/")))</f>
        <v>https://evaluation.cstb.fr/fr/avis-technique/detail/2.1-13-1599_V3/</v>
      </c>
      <c r="CD182" s="48" t="s">
        <v>752</v>
      </c>
      <c r="CE182" s="48" t="str">
        <f>CONCATENATE(IF(REFERENCEMENT_FACADE[[#This Row],[Ancienne version]]=""," ",CONCATENATE(IF(OR(REFERENCEMENT_FACADE[[#This Row],[TYPE DE DOCUMENT DE REFERENCE]]="Avis Technique",REFERENCEMENT_FACADE[[#This Row],[TYPE DE DOCUMENT DE REFERENCE]]="ATEx"),"L'","Le "),REFERENCEMENT_FACADE[[#This Row],[TYPE DE DOCUMENT DE REFERENCE]]," n°",REFERENCEMENT_FACADE[[#This Row],[REF]]," annule et remplace ",IF(OR(REFERENCEMENT_FACADE[[#This Row],[TYPE DE DOCUMENT DE REFERENCE]]="Avis Technique",REFERENCEMENT_FACADE[[#This Row],[TYPE DE DOCUMENT DE REFERENCE]]="ATEx"),"l' ","le "),REFERENCEMENT_FACADE[[#This Row],[TYPE DE DOCUMENT DE REFERENCE]]," n° ",REFERENCEMENT_FACADE[[#This Row],[Ancienne version]])),
IF(AND(REFERENCEMENT_FACADE[[#This Row],[Ancienne version]]&lt;&gt;"",REFERENCEMENT_FACADE[[#This Row],[ -&gt; AT/DTA : Sur liste verte C2p (OUI/NON)
-&gt; ATex (Avis favorable / Avis défavorable)
-&gt; Autre : SO]]="OUI"),CHAR(10),""),
IF(REFERENCEMENT_FACADE[[#This Row],[ -&gt; AT/DTA : Sur liste verte C2p (OUI/NON)
-&gt; ATex (Avis favorable / Avis défavorable)
-&gt; Autre : SO]]="OUI","Sur liste verte de la C2p à la date du référencement",""))</f>
        <v>Le Document Technique d'Application (DTA) n°2.1/13-1599_V3 annule et remplace le Document Technique d'Application (DTA) n° 2.1/13-1599_V2
Sur liste verte de la C2p à la date du référencement</v>
      </c>
      <c r="CF182" s="48" t="str">
        <f>IF((SUPP_VISE=LISTES!$Q$2),REFERENCEMENT_FACADE[[#This Row],[Charpente bois (NF DTU 31.1)]],
IF((SUPP_VISE=LISTES!$Q$3),REFERENCEMENT_FACADE[[#This Row],[COB (NF DTU 31.2)]],
IF((SUPP_VISE=LISTES!$Q$4),REFERENCEMENT_FACADE[[#This Row],[FOB (NF DTU 31.4)]],
IF((SUPP_VISE=LISTES!$Q$5),REFERENCEMENT_FACADE[[#This Row],[FOB (Sous AT/DTA/ATEx)]],
IF((SUPP_VISE=LISTES!$Q$6),REFERENCEMENT_FACADE[[#This Row],[FOB (NF DTU 31.4 et/ou Sous AT/DTA/Atex)]],
IF((SUPP_VISE=LISTES!$Q$7),REFERENCEMENT_FACADE[[#This Row],[CLT (Sous AT/DTA)]],"ERREUR"))))))</f>
        <v>ERREUR</v>
      </c>
      <c r="CG182" s="48" t="str">
        <f>IF((HAUT_VISEE&lt;=6),IF(OR(MID(SITUA_VISEE,1,1)="a",MID(SITUA_VISEE,1,1)="b",MID(SITUA_VISEE,1,1)="c"),REFERENCEMENT_FACADE[[#This Row],[≤ 6 m (situation a à c)]],REFERENCEMENT_FACADE[[#This Row],[≤ 6 m (situation d)]]),
IF(AND(6&lt;HAUT_VISEE,HAUT_VISEE&lt;=9),IF(OR(MID(SITUA_VISEE,1,1)="a",MID(SITUA_VISEE,1,1)="b",MID(SITUA_VISEE,1,1)="c"),REFERENCEMENT_FACADE[[#This Row],[≤ 9 m (situation a à c)]],REFERENCEMENT_FACADE[[#This Row],[≤ 9 m (situation d)]]),
IF(AND(9&lt;HAUT_VISEE,HAUT_VISEE&lt;=10),IF(OR(MID(SITUA_VISEE,1,1)="a",MID(SITUA_VISEE,1,1)="b",MID(SITUA_VISEE,1,1)="c"),REFERENCEMENT_FACADE[[#This Row],[≤ 10 m (situation a à c)]],REFERENCEMENT_FACADE[[#This Row],[≤ 10 m (situation d)]]),
IF(AND(10&lt;HAUT_VISEE,HAUT_VISEE&lt;=18),IF(OR(MID(SITUA_VISEE,1,1)="a",MID(SITUA_VISEE,1,1)="b",MID(SITUA_VISEE,1,1)="c"),REFERENCEMENT_FACADE[[#This Row],[≤ 15 m (situation a à c)]],REFERENCEMENT_FACADE[[#This Row],[≤ 15 m (situation d)]]),
IF(AND(10&lt;HAUT_VISEE,HAUT_VISEE&lt;=18),IF(OR(MID(SITUA_VISEE,1,1)="a",MID(SITUA_VISEE,1,1)="b",MID(SITUA_VISEE,1,1)="c"),REFERENCEMENT_FACADE[[#This Row],[≤ 18 m (situation a à c)]],REFERENCEMENT_FACADE[[#This Row],[≤ 18 m (situation d)]]),
IF(AND(18&lt;HAUT_VISEE,HAUT_VISEE&lt;=28),IF(OR(MID(SITUA_VISEE,1,1)="a",MID(SITUA_VISEE,1,1)="b",MID(SITUA_VISEE,1,1)="c"),REFERENCEMENT_FACADE[[#This Row],[≤ 28 m (situation a à c)]],REFERENCEMENT_FACADE[[#This Row],[≤ 28 m (situation d)]]),
IF(AND(28&lt;HAUT_VISEE,HAUT_VISEE&lt;=34),IF(OR(MID(SITUA_VISEE,1,1)="a",MID(SITUA_VISEE,1,1)="b",MID(SITUA_VISEE,1,1)="c"),REFERENCEMENT_FACADE[[#This Row],[≤ 34 m (situation a à c)]],REFERENCEMENT_FACADE[[#This Row],[≤ 34 m (situation d)]]),
IF(AND(34&lt;HAUT_VISEE,HAUT_VISEE&lt;=36),IF(OR(MID(SITUA_VISEE,1,1)="a",MID(SITUA_VISEE,1,1)="b",MID(SITUA_VISEE,1,1)="c"),REFERENCEMENT_FACADE[[#This Row],[≤ 36 m (situation a à c)]],REFERENCEMENT_FACADE[[#This Row],[≤ 36 m (situation d)]]),
IF(AND(36&lt;HAUT_VISEE,HAUT_VISEE&lt;=40),IF(OR(MID(SITUA_VISEE,1,1)="a",MID(SITUA_VISEE,1,1)="b",MID(SITUA_VISEE,1,1)="c"),REFERENCEMENT_FACADE[[#This Row],[≤ 40 m (situation a à c)]],REFERENCEMENT_FACADE[[#This Row],[≤ 40 m (situation d)]]),
IF(AND(40&lt;HAUT_VISEE,HAUT_VISEE&lt;=50),IF(OR(MID(SITUA_VISEE,1,1)="a",MID(SITUA_VISEE,1,1)="b",MID(SITUA_VISEE,1,1)="c"),REFERENCEMENT_FACADE[[#This Row],[≤ 50 m (situation a à c)]],REFERENCEMENT_FACADE[[#This Row],[≤ 50 m (situation d)]]),"ERREUR"))))))))))</f>
        <v>OUI*</v>
      </c>
      <c r="CH182" s="48">
        <f>IF(MID(SITUA_VISEE,1,1)="d",
IF(MID(REFERENCEMENT_FACADE[[#This Row],[≤ 50 m (situation d)]],1,3)="OUI",50,IF(MID(REFERENCEMENT_FACADE[[#This Row],[≤ 40 m (situation d)]],1,3)="OUI",40,IF(MID(REFERENCEMENT_FACADE[[#This Row],[≤ 36 m (situation d)]],1,3)="OUI",36,IF(MID(REFERENCEMENT_FACADE[[#This Row],[≤ 34 m (situation d)]],1,3)="OUI",34,IF(MID(REFERENCEMENT_FACADE[[#This Row],[≤ 28 m (situation d)]],1,3)="OUI",28,IF(MID(REFERENCEMENT_FACADE[[#This Row],[≤ 18 m (situation d)]],1,3)="OUI",18,IF(MID(REFERENCEMENT_FACADE[[#This Row],[≤ 15 m (situation d)]],1,3)="OUI",15,IF(MID(REFERENCEMENT_FACADE[[#This Row],[≤ 10 m (situation d)]],1,3)="OUI",10,IF(MID(REFERENCEMENT_FACADE[[#This Row],[≤ 9 m (situation d)]],1,3)="OUI",9,IF(MID(REFERENCEMENT_FACADE[[#This Row],[≤ 6 m (situation d)]],1,3)="OUI",6,"")))))))))),
IF(MID(REFERENCEMENT_FACADE[[#This Row],[≤ 50 m (situation a à c)]],1,3)="OUI",50,IF(MID(REFERENCEMENT_FACADE[[#This Row],[≤ 40 m (situation a à c)]],1,3)="OUI",40,IF(MID(REFERENCEMENT_FACADE[[#This Row],[≤ 36 m (situation a à c)]],1,3)="OUI",36,IF(MID(REFERENCEMENT_FACADE[[#This Row],[≤ 34 m (situation a à c)]],1,3)="OUI",34,IF(MID(REFERENCEMENT_FACADE[[#This Row],[≤ 28 m (situation a à c)]],1,3)="OUI",28,IF(MID(REFERENCEMENT_FACADE[[#This Row],[≤ 18 m (situation a à c)]],1,3)="OUI",18,IF(MID(REFERENCEMENT_FACADE[[#This Row],[≤ 15 m (situation a à c)]],1,3)="OUI",15,IF(MID(REFERENCEMENT_FACADE[[#This Row],[≤ 10 m (situation a à c)]],1,3)="OUI",10,IF(MID(REFERENCEMENT_FACADE[[#This Row],[≤ 9 m (situation a à c)]],1,3)="OUI",9,IF(MID(REFERENCEMENT_FACADE[[#This Row],[≤ 6 m (situation a à c)]],1,3)="OUI",6,"")))))))))))</f>
        <v>50</v>
      </c>
      <c r="CI182" s="48" t="str">
        <f>IF(RECH_CATEGORIE=TRUE,IF((CATEG_VISEE=LISTES!$O$2),REFERENCEMENT_FACADE[[#This Row],[I]],
IF((CATEG_VISEE=LISTES!$O$3),REFERENCEMENT_FACADE[[#This Row],[II]],
IF((CATEG_VISEE=LISTES!$O$4),REFERENCEMENT_FACADE[[#This Row],[III]],
IF((CATEG_VISEE=LISTES!$O$5),REFERENCEMENT_FACADE[[#This Row],[IV]],"ERREUR")))),
REFERENCEMENT_FACADE[[#This Row],[I]]&amp;CHAR(10)&amp;REFERENCEMENT_FACADE[[#This Row],[II]]&amp;CHAR(10)&amp;REFERENCEMENT_FACADE[[#This Row],[III]]&amp;CHAR(10)&amp;REFERENCEMENT_FACADE[[#This Row],[IV]])</f>
        <v>4
4**
4**
4**</v>
      </c>
      <c r="CJ182" s="48" t="str">
        <f>IF(RECH_CATEGORIE=TRUE,IF(OR(REFERENCEMENT_FACADE[[#This Row],[I]]="NC",REFERENCEMENT_FACADE[[#This Row],[II]]="NC",REFERENCEMENT_FACADE[[#This Row],[III]]="NC",REFERENCEMENT_FACADE[[#This Row],[IV]]="NC"),"ERREUR",IF(MID(ZONE_SIS_VISEE,1,1)&lt;=MID(REFERENCEMENT_FACADE[[#This Row],[IV]],1,1),REFERENCEMENT_FACADE[[#Headers],[IV]],IF(MID(ZONE_SIS_VISEE,1,1)&lt;=MID(REFERENCEMENT_FACADE[[#This Row],[III]],1,1),REFERENCEMENT_FACADE[[#Headers],[III]],IF(MID(ZONE_SIS_VISEE,1,1)&lt;=MID(REFERENCEMENT_FACADE[[#This Row],[II]],1,1),REFERENCEMENT_FACADE[[#Headers],[II]],IF(MID(ZONE_SIS_VISEE,1,1)&lt;=MID(REFERENCEMENT_FACADE[[#This Row],[I]],1,1),REFERENCEMENT_FACADE[[#Headers],[I]],""))))),
REFERENCEMENT_FACADE[[#Headers],[I]]&amp;CHAR(10)&amp;REFERENCEMENT_FACADE[[#Headers],[II]]&amp;CHAR(10)&amp;REFERENCEMENT_FACADE[[#Headers],[III]]&amp;CHAR(10)&amp;REFERENCEMENT_FACADE[[#Headers],[IV]])</f>
        <v>I
II
III
IV</v>
      </c>
      <c r="CK182" s="48" t="str">
        <f>CONCATENATE(IF(MID(REFERENCEMENT_FACADE[[#This Row],[Charpente bois (NF DTU 31.1)]],1,3)="oui",LISTES!$Q$2,""),IF(AND(MID(REFERENCEMENT_FACADE[[#This Row],[COB (NF DTU 31.2)]],1,3)="oui",MID(REFERENCEMENT_FACADE[[#This Row],[Charpente bois (NF DTU 31.1)]],1,3)="oui")," / ",""),IF(MID(REFERENCEMENT_FACADE[[#This Row],[COB (NF DTU 31.2)]],1,3)="oui",LISTES!$Q$3,""),IF(OR(AND(MID(REFERENCEMENT_FACADE[[#This Row],[COB (NF DTU 31.2)]],1,3)="oui",MID(REFERENCEMENT_FACADE[[#This Row],[FOB (NF DTU 31.4)]],1,3)="oui"),AND(MID(REFERENCEMENT_FACADE[[#This Row],[COB (NF DTU 31.2)]],1,3)="oui",MID(REFERENCEMENT_FACADE[[#This Row],[CLT (Sous AT/DTA)]],1,3)="oui"))," / ",""),IF(MID(REFERENCEMENT_FACADE[[#This Row],[FOB (NF DTU 31.4)]],1,3)="oui",LISTES!$Q$4,""),IF(AND(MID(REFERENCEMENT_FACADE[[#This Row],[CLT (Sous AT/DTA)]],1,3)="oui",MID(REFERENCEMENT_FACADE[[#This Row],[FOB (NF DTU 31.4)]],1,3)="oui")," / ",""),IF(MID(REFERENCEMENT_FACADE[[#This Row],[CLT (Sous AT/DTA)]],1,3)="oui",LISTES!$Q$7,IF(MID(REFERENCEMENT_FACADE[[#This Row],[FOB (Sous AT/DTA/ATEx)]],1,3)="oui",LISTES!$Q$5,"")))</f>
        <v>Charpente bois (NF DTU 31.1)</v>
      </c>
      <c r="CL182" s="48" t="str">
        <f>IF(AND(RECH_HAUTEUR=TRUE,HAUT_VISEE&lt;&gt;"",SITUA_VISEE&lt;&gt;""),IF(MID(SITUA_VISEE,1,1)="d",
IF(MID(REFERENCEMENT_FACADE[[#This Row],[≤ 50 m (situation d)]],1,3)="OUI","≤ 50 m",IF(MID(REFERENCEMENT_FACADE[[#This Row],[≤ 40 m (situation d)]],1,3)="OUI","≤ 40 m",IF(MID(REFERENCEMENT_FACADE[[#This Row],[≤ 36 m (situation d)]],1,3)="OUI","≤ 36 m",IF(MID(REFERENCEMENT_FACADE[[#This Row],[≤ 34 m (situation d)]],1,3)="OUI","≤ 34 m",IF(MID(REFERENCEMENT_FACADE[[#This Row],[≤ 28 m (situation d)]],1,3)="OUI","≤ 28 m",IF(MID(REFERENCEMENT_FACADE[[#This Row],[≤ 18 m (situation d)]],1,3)="OUI","≤ 18 m",IF(MID(REFERENCEMENT_FACADE[[#This Row],[≤ 15 m (situation d)]],1,3)="OUI","≤ 15 m",IF(MID(REFERENCEMENT_FACADE[[#This Row],[≤ 10 m (situation d)]],1,3)="OUI","≤ 10 m",IF(MID(REFERENCEMENT_FACADE[[#This Row],[≤ 9 m (situation d)]],1,3)="OUI","≤ 9 m",IF(MID(REFERENCEMENT_FACADE[[#This Row],[≤ 6 m (situation d)]],1,3)="OUI","≤ 6 m","")))))))))),
IF(MID(REFERENCEMENT_FACADE[[#This Row],[≤ 50 m (situation a à c)]],1,3)="OUI","≤ 50 m",IF(MID(REFERENCEMENT_FACADE[[#This Row],[≤ 40 m (situation a à c)]],1,3)="OUI","≤ 40 m",IF(MID(REFERENCEMENT_FACADE[[#This Row],[≤ 36 m (situation a à c)]],1,3)="OUI","≤ 36 m",IF(MID(REFERENCEMENT_FACADE[[#This Row],[≤ 34 m (situation a à c)]],1,3)="OUI","≤ 34 m",IF(MID(REFERENCEMENT_FACADE[[#This Row],[≤ 28 m (situation a à c)]],1,3)="OUI","≤ 28 m",IF(MID(REFERENCEMENT_FACADE[[#This Row],[≤ 18 m (situation a à c)]],1,3)="OUI","≤ 18 m",IF(MID(REFERENCEMENT_FACADE[[#This Row],[≤ 15 m (situation a à c)]],1,3)="OUI","≤ 15 m",IF(MID(REFERENCEMENT_FACADE[[#This Row],[≤ 10 m (situation a à c)]],1,3)="OUI","≤ 10 m",IF(MID(REFERENCEMENT_FACADE[[#This Row],[≤ 9 m (situation a à c)]],1,3)="OUI","≤ 9 m",IF(MID(REFERENCEMENT_FACADE[[#This Row],[≤ 6 m (situation a à c)]],1,3)="OUI","≤ 6 m",""))))))))))),
CONCATENATE(IF(MID(REFERENCEMENT_FACADE[[#This Row],[≤ 50 m (situation a à c)]],1,3)="OUI","(Situation a à c) h≤ 50 m"&amp;CHAR(10),IF(MID(REFERENCEMENT_FACADE[[#This Row],[≤ 40 m (situation a à c)]],1,3)="OUI","(Situation a à c) h≤ 40 m"&amp;CHAR(10),IF(MID(REFERENCEMENT_FACADE[[#This Row],[≤ 36 m (situation a à c)]],1,3)="OUI","(Situation a à c) h≤ 36 m"&amp;CHAR(10),IF(MID(REFERENCEMENT_FACADE[[#This Row],[≤ 34 m (situation a à c)]],1,3)="OUI","(Situation a à c) h≤ 34 m"&amp;CHAR(10),IF(MID(REFERENCEMENT_FACADE[[#This Row],[≤ 28 m (situation a à c)]],1,3)="OUI","(Situation a à c) h≤ 28 m"&amp;CHAR(10),IF(MID(REFERENCEMENT_FACADE[[#This Row],[≤ 18 m (situation a à c)]],1,3)="OUI","(Situation a à c) h≤ 18 m"&amp;CHAR(10),IF(MID(REFERENCEMENT_FACADE[[#This Row],[≤ 15 m (situation a à c)]],1,3)="OUI","(Situation a à c) h≤ 15 m"&amp;CHAR(10),IF(MID(REFERENCEMENT_FACADE[[#This Row],[≤ 10 m (situation a à c)]],1,3)="OUI","(Situation a à c) h≤ 10 m"&amp;CHAR(10),IF(MID(REFERENCEMENT_FACADE[[#This Row],[≤ 9 m (situation a à c)]],1,3)="OUI","(Situation a à c) h≤ 9 m"&amp;CHAR(10),IF(MID(REFERENCEMENT_FACADE[[#This Row],[≤ 6 m (situation a à c)]],1,3)="OUI","(Situation a à c) h≤ 6 m"&amp;CHAR(10),"")))))))))),IF(MID(REFERENCEMENT_FACADE[[#This Row],[≤ 50 m (situation d)]],1,3)="OUI","(Situation d) h≤ 50 m",IF(MID(REFERENCEMENT_FACADE[[#This Row],[≤ 40 m (situation d)]],1,3)="OUI","(Situation d) h≤ 40 m",IF(MID(REFERENCEMENT_FACADE[[#This Row],[≤ 36 m (situation d)]],1,3)="OUI","(Situation d) h≤ 36 m",IF(MID(REFERENCEMENT_FACADE[[#This Row],[≤ 34 m (situation d)]],1,3)="OUI","(Situation d) h≤ 34 m",IF(MID(REFERENCEMENT_FACADE[[#This Row],[≤ 28 m (situation d)]],1,3)="OUI","(Situation d) h≤ 28 m",IF(MID(REFERENCEMENT_FACADE[[#This Row],[≤ 18 m (situation d)]],1,3)="OUI","(Situation d) h≤ 18 m",IF(MID(REFERENCEMENT_FACADE[[#This Row],[≤ 15 m (situation d)]],1,3)="OUI","(Situation d) h≤ 15 m",IF(MID(REFERENCEMENT_FACADE[[#This Row],[≤ 10 m (situation d)]],1,3)="OUI","(Situation d) h≤ 10 m",IF(MID(REFERENCEMENT_FACADE[[#This Row],[≤ 9 m (situation d)]],1,3)="OUI","(Situation d) h≤ 9 m",IF(MID(REFERENCEMENT_FACADE[[#This Row],[≤ 6 m (situation d)]],1,3)="OUI","(Situation d) h≤ 6 m",""))))))))))))</f>
        <v>(Situation a à c) h≤ 50 m
(Situation d) h≤ 18 m</v>
      </c>
      <c r="CM182" s="48" t="str">
        <f>IF(OR(RECH_HAUTEUR=FALSE,HAUT_VISEE="",SITUA_VISEE=""),REFERENCEMENT_FACADE[[#This Row],[Cas où rien n''est sélectionné en hauteur]],
IF((HAUT_VISEE&lt;=6),IF(OR(MID(SITUA_VISEE,1,1)="a",MID(SITUA_VISEE,1,1)="b",MID(SITUA_VISEE,1,1)="c"),REFERENCEMENT_FACADE[[#This Row],[≤ 6 m (a à c)]],REFERENCEMENT_FACADE[[#This Row],[≤ 6 m (d)]]),
IF(AND(6&lt;HAUT_VISEE,HAUT_VISEE&lt;=9),IF(OR(MID(SITUA_VISEE,1,1)="a",MID(SITUA_VISEE,1,1)="b",MID(SITUA_VISEE,1,1)="c"),REFERENCEMENT_FACADE[[#This Row],[≤ 9 m (a à c)]],REFERENCEMENT_FACADE[[#This Row],[≤ 9 m (d)]]),
IF(AND(9&lt;HAUT_VISEE,HAUT_VISEE&lt;=10),IF(OR(MID(SITUA_VISEE,1,1)="a",MID(SITUA_VISEE,1,1)="b",MID(SITUA_VISEE,1,1)="c"),REFERENCEMENT_FACADE[[#This Row],[≤ 10 m (a à c)]],REFERENCEMENT_FACADE[[#This Row],[≤ 10 m (d)]]),
IF(AND(10&lt;HAUT_VISEE,HAUT_VISEE&lt;=18),IF(OR(MID(SITUA_VISEE,1,1)="a",MID(SITUA_VISEE,1,1)="b",MID(SITUA_VISEE,1,1)="c"),REFERENCEMENT_FACADE[[#This Row],[≤ 18 m (a à c)]],REFERENCEMENT_FACADE[[#This Row],[≤ 18 m (d)]]),
IF(AND(18&lt;HAUT_VISEE,HAUT_VISEE&lt;=28),IF(OR(MID(SITUA_VISEE,1,1)="a",MID(SITUA_VISEE,1,1)="b",MID(SITUA_VISEE,1,1)="c"),REFERENCEMENT_FACADE[[#This Row],[≤ 28 m (a à c)]],REFERENCEMENT_FACADE[[#This Row],[≤ 28 m (d)]]),
IF(AND(28&lt;HAUT_VISEE,HAUT_VISEE&lt;=34),IF(OR(MID(SITUA_VISEE,1,1)="a",MID(SITUA_VISEE,1,1)="b",MID(SITUA_VISEE,1,1)="c"),REFERENCEMENT_FACADE[[#This Row],[≤ 34 m (a à c)]],REFERENCEMENT_FACADE[[#This Row],[≤ 34 m (d)]]),
IF(AND(34&lt;HAUT_VISEE,HAUT_VISEE&lt;=36),IF(OR(MID(SITUA_VISEE,1,1)="a",MID(SITUA_VISEE,1,1)="b",MID(SITUA_VISEE,1,1)="c"),REFERENCEMENT_FACADE[[#This Row],[≤ 36 m (a à c)]],REFERENCEMENT_FACADE[[#This Row],[≤ 36 m (d)]]),
IF(AND(36&lt;HAUT_VISEE,HAUT_VISEE&lt;=40),IF(OR(MID(SITUA_VISEE,1,1)="a",MID(SITUA_VISEE,1,1)="b",MID(SITUA_VISEE,1,1)="c"),REFERENCEMENT_FACADE[[#This Row],[≤ 40 m (a à c)]],REFERENCEMENT_FACADE[[#This Row],[≤ 40 m (d)]]),
IF(AND(40&lt;HAUT_VISEE,HAUT_VISEE&lt;=50),IF(OR(MID(SITUA_VISEE,1,1)="a",MID(SITUA_VISEE,1,1)="b",MID(SITUA_VISEE,1,1)="c"),REFERENCEMENT_FACADE[[#This Row],[≤ 50 m (a à c)]],REFERENCEMENT_FACADE[[#This Row],[≤ 50 m (d)]])))))))))))</f>
        <v>Nb : Le critère de recherche par hauteur n'étant pas coché ou les données (hauteur ou situation) n'étant pas saisies, l'utilisateur est alerté qu'il peut exister des limites de hauteurs et des dispositions particulières données dans le référentiel technique du procédé qui ne sont pas affichées. 
Le logiciel peut les faire apparaitre, pour ce faire : 
 - la case de recherche en fonction de la hauteur doit être cochée ;
 - les données de hauteur ET de situation du bâtiment doivent être saisies.</v>
      </c>
      <c r="CN182" s="117">
        <f ca="1">REFERENCEMENT_FACADE[[#This Row],[VALIDITE]]</f>
        <v>1</v>
      </c>
      <c r="CO182" s="48">
        <f>IF(RECH_SUPPORT=TRUE,IF(MID(REFERENCEMENT_FACADE[[#This Row],[Colonne support visé]],1,3)="OUI",1,IF(OR(MID(REFERENCEMENT_FACADE[[#This Row],[Colonne support visé]],1,3)="non",MID(REFERENCEMENT_FACADE[[#This Row],[Colonne support visé]],1,2)="SO"),0,0)),1)</f>
        <v>1</v>
      </c>
      <c r="CP182" s="48">
        <f>IF(RECH_HAUTEUR=FALSE,1,IF(AND(MID(REFERENCEMENT_FACADE[[#This Row],[Colonne situation visé]],1,3)="oui",HAUT_VISEE&lt;=REFERENCEMENT_FACADE[[#This Row],[LIMITATION DE HAUTEUR DE FACADE]],HAUT_VISEE&lt;&gt;"",SITUA_VISEE&lt;&gt;""),1,IF(MID(REFERENCEMENT_FACADE[[#This Row],[Colonne situation visé]],1,3)="non",0,"ERREUR")))</f>
        <v>1</v>
      </c>
      <c r="CQ182" s="48">
        <f>IF(RECH_CATEGORIE=FALSE,1,IF(REFERENCEMENT_FACADE[[#This Row],[Colonne catégorie visée]]="ERREUR",0,IF(AND(RECH_CATEGORIE=TRUE,MATCH(VALUE(LEFT(REFERENCEMENT_FACADE[[#This Row],[Colonne zone visée]],1)),LISTE_ZONE_SISMIQUE,0)&gt;=MATCH(ZONE_SIS_VISEE,LISTE_ZONE_SISMIQUE,0),MATCH(REFERENCEMENT_FACADE[[#This Row],[Colonne catégorie visée]],LISTE_CATEGORIE_BATIMENT,0)&gt;=MATCH(CATEG_VISEE,LISTE_CATEGORIE_BATIMENT,0)),1,0)))</f>
        <v>1</v>
      </c>
      <c r="CR182" s="48">
        <f ca="1">IF(REFERENCEMENT_FACADE[[#This Row],[Eligibilité procédé]]&lt;&gt;0,COUNTIF(REFERENCEMENT_FACADE[Eligibilité procédé],"&lt;="&amp;REFERENCEMENT_FACADE[[#This Row],[Eligibilité procédé]])-COUNTIF(REFERENCEMENT_FACADE[Eligibilité procédé],"=0"),ROWS(REFERENCEMENT_FACADE[Ordre]))</f>
        <v>154</v>
      </c>
      <c r="CS182" s="48">
        <f ca="1">IF(COUNTIF((REFERENCEMENT_FACADE[[#This Row],[Validité]:[zone de simicité]]),"&lt;&gt;"&amp;"")=SUM(REFERENCEMENT_FACADE[[#This Row],[Validité]:[zone de simicité]]),ROW(REFERENCEMENT_FACADE[[#This Row],[zone de simicité]]),"")</f>
        <v>182</v>
      </c>
      <c r="CT182" s="48" t="str">
        <f>CONCATENATE(REFERENCEMENT_FACADE[[#This Row],[TYPE DE DOCUMENT DE REFERENCE]]," ",REFERENCEMENT_FACADE[[#This Row],[REF]]," du procédé ",REFERENCEMENT_FACADE[[#This Row],[NOM COMMERCIAL DU PROCEDE]]," : vise la pose sur : ",IF(MID(REFERENCEMENT_FACADE[[#This Row],[COB (NF DTU 31.2)]],1,3)="OUI","COB (NF DTU 31.2) ; ",""),IF(MID(REFERENCEMENT_FACADE[[#This Row],[CLT (Sous AT/DTA)]],1,3)="OUI","CLT (Sous AT/DTA)) ; ",""),IF(MID(REFERENCEMENT_FACADE[[#This Row],[FOB (NF DTU 31.4)]],1,3)="OUI","FOB (NF DTU 31.4) ; ",""),IF(MID(REFERENCEMENT_FACADE[[#This Row],[FOB (Sous AT/DTA/ATEx)]],1,3)="OUI","FOB (Sous AT/DTA/ATEx) ; ",""),"pour une hauteur max de ",REFERENCEMENT_FACADE[[#This Row],[LIMITATION DE HAUTEUR DE FACADE]],"m")</f>
        <v>Document Technique d'Application (DTA) 2.1/13-1599_V3 du procédé CW 50 FV : vise la pose sur : pour une hauteur max de 50m</v>
      </c>
    </row>
    <row r="183" spans="1:98" ht="244.8" x14ac:dyDescent="0.3">
      <c r="A183" s="121">
        <v>44893</v>
      </c>
      <c r="B183" s="43" t="s">
        <v>118</v>
      </c>
      <c r="C183" s="125"/>
      <c r="D183" s="43" t="s">
        <v>178</v>
      </c>
      <c r="E183" s="43" t="s">
        <v>178</v>
      </c>
      <c r="F183" s="43" t="s">
        <v>198</v>
      </c>
      <c r="G183" s="44" t="s">
        <v>1483</v>
      </c>
      <c r="H183" s="52" t="s">
        <v>9</v>
      </c>
      <c r="I183" s="53" t="s">
        <v>27</v>
      </c>
      <c r="J183" s="39" t="s">
        <v>27</v>
      </c>
      <c r="K183" s="39" t="s">
        <v>27</v>
      </c>
      <c r="L183" s="68" t="str">
        <f>IF(REFERENCEMENT_FACADE[[#This Row],[Charpente bois (NF DTU 31.1)]]="OUI","SO",IF(OR(REFERENCEMENT_FACADE[[#This Row],[FOB (Sous AT/DTA/ATEx)]]="OUI",REFERENCEMENT_FACADE[[#This Row],[FOB (NF DTU 31.4)]]="OUI"),"OUI","SO"))</f>
        <v>SO</v>
      </c>
      <c r="M183" s="54" t="s">
        <v>27</v>
      </c>
      <c r="N183" s="42" t="s">
        <v>357</v>
      </c>
      <c r="O183" s="43" t="s">
        <v>357</v>
      </c>
      <c r="P183" s="43" t="s">
        <v>357</v>
      </c>
      <c r="Q183" s="43" t="s">
        <v>357</v>
      </c>
      <c r="R183" s="43" t="s">
        <v>357</v>
      </c>
      <c r="S183" s="43" t="s">
        <v>357</v>
      </c>
      <c r="T183" s="43" t="s">
        <v>357</v>
      </c>
      <c r="U183" s="43" t="s">
        <v>357</v>
      </c>
      <c r="V183" s="43" t="s">
        <v>357</v>
      </c>
      <c r="W183" s="44" t="s">
        <v>357</v>
      </c>
      <c r="X183" s="45" t="s">
        <v>357</v>
      </c>
      <c r="Y183" s="43" t="s">
        <v>357</v>
      </c>
      <c r="Z183" s="43" t="s">
        <v>357</v>
      </c>
      <c r="AA183" s="43" t="s">
        <v>357</v>
      </c>
      <c r="AB183" s="43" t="s">
        <v>357</v>
      </c>
      <c r="AC183" s="43" t="s">
        <v>10</v>
      </c>
      <c r="AD183" s="43" t="s">
        <v>10</v>
      </c>
      <c r="AE183" s="43" t="s">
        <v>10</v>
      </c>
      <c r="AF183" s="43" t="s">
        <v>10</v>
      </c>
      <c r="AG183" s="44" t="s">
        <v>10</v>
      </c>
      <c r="AH183" s="165" t="s">
        <v>267</v>
      </c>
      <c r="AI183" s="166"/>
      <c r="AJ183" s="120" t="s">
        <v>1731</v>
      </c>
      <c r="AK183" s="120" t="s">
        <v>1731</v>
      </c>
      <c r="AL183" s="120" t="s">
        <v>1731</v>
      </c>
      <c r="AM183" s="120" t="s">
        <v>1731</v>
      </c>
      <c r="AN183" s="120" t="s">
        <v>1731</v>
      </c>
      <c r="AO183" s="120" t="s">
        <v>1731</v>
      </c>
      <c r="AP183" s="120" t="s">
        <v>1731</v>
      </c>
      <c r="AQ183" s="120" t="s">
        <v>1731</v>
      </c>
      <c r="AR183" s="120" t="s">
        <v>1731</v>
      </c>
      <c r="AS183" s="120" t="s">
        <v>1731</v>
      </c>
      <c r="AT183" s="120" t="s">
        <v>1731</v>
      </c>
      <c r="AU183" s="120" t="s">
        <v>1731</v>
      </c>
      <c r="AV183" s="120" t="s">
        <v>1731</v>
      </c>
      <c r="AW183" s="120" t="s">
        <v>1731</v>
      </c>
      <c r="AX183" s="120" t="s">
        <v>1731</v>
      </c>
      <c r="AY183" s="120"/>
      <c r="AZ183" s="120"/>
      <c r="BA183" s="120"/>
      <c r="BB183" s="120"/>
      <c r="BC183" s="120"/>
      <c r="BD183" s="84" t="s">
        <v>1408</v>
      </c>
      <c r="BE183" s="42">
        <v>4</v>
      </c>
      <c r="BF183" s="43">
        <v>4</v>
      </c>
      <c r="BG183" s="43">
        <v>4</v>
      </c>
      <c r="BH183" s="43">
        <v>4</v>
      </c>
      <c r="BI183" s="84"/>
      <c r="BJ183" s="40" t="s">
        <v>1394</v>
      </c>
      <c r="BK183" s="158" t="s">
        <v>932</v>
      </c>
      <c r="BL183" s="42">
        <v>0</v>
      </c>
      <c r="BM183" s="43" t="s">
        <v>188</v>
      </c>
      <c r="BN183" s="43" t="s">
        <v>1006</v>
      </c>
      <c r="BO183" s="43" t="s">
        <v>346</v>
      </c>
      <c r="BP183" s="87"/>
      <c r="BQ183" s="87">
        <v>44726</v>
      </c>
      <c r="BR183" s="87">
        <v>46081</v>
      </c>
      <c r="BS183" s="123">
        <f ca="1">+(REFERENCEMENT_FACADE[[#This Row],[AVIS LIMITE AU / VALIDITE]]&gt;=TODAY())*1</f>
        <v>1</v>
      </c>
      <c r="BT183" s="43" t="s">
        <v>9</v>
      </c>
      <c r="BU183" s="43" t="str">
        <f ca="1">IF(REFERENCEMENT_FACADE[[#This Row],[ -&gt; AT/DTA : Sur liste verte C2p (OUI/NON)
-&gt; ATex (Avis favorable / Avis défavorable)
-&gt; Autre : SO]]&lt;&gt;"",IF(AND(OR(REFERENCEMENT_FACADE[[#This Row],[ -&gt; AT/DTA : Sur liste verte C2p (OUI/NON)
-&gt; ATex (Avis favorable / Avis défavorable)
-&gt; Autre : SO]]="OUI",REFERENCEMENT_FACADE[[#This Row],[ -&gt; AT/DTA : Sur liste verte C2p (OUI/NON)
-&gt; ATex (Avis favorable / Avis défavorable)
-&gt; Autre : SO]]="FAVORABLE",REFERENCEMENT_FACADE[[#This Row],[ -&gt; AT/DTA : Sur liste verte C2p (OUI/NON)
-&gt; ATex (Avis favorable / Avis défavorable)
-&gt; Autre : SO]]="SO
(DTU)",REFERENCEMENT_FACADE[[#This Row],[ -&gt; AT/DTA : Sur liste verte C2p (OUI/NON)
-&gt; ATex (Avis favorable / Avis défavorable)
-&gt; Autre : SO]]="SO 
(RECO -RAGE)",REFERENCEMENT_FACADE[[#This Row],[ -&gt; AT/DTA : Sur liste verte C2p (OUI/NON)
-&gt; ATex (Avis favorable / Avis défavorable)
-&gt; Autre : SO]]="OUI AVEC UN SUIVI DU RETOUR D'EXPERIENCE",
REFERENCEMENT_FACADE[[#This Row],[ -&gt; AT/DTA : Sur liste verte C2p (OUI/NON)
-&gt; ATex (Avis favorable / Avis défavorable)
-&gt; Autre : SO]]="SO 
(RP)"),REFERENCEMENT_FACADE[[#This Row],[VALIDITE]]=1),"TC",IF(REFERENCEMENT_FACADE[[#This Row],[VALIDITE]]=0,"TNC"&amp;CHAR(10)&amp;"(L'évaluation technique n'est plus valide)",IF(REFERENCEMENT_FACADE[[#This Row],[TYPE DE DOCUMENT DE REFERENCE]]="Appréciation Technique de Transition","TNC"&amp;CHAR(10)&amp;"(Les Appréciations Techniques de Transition ne sont pas reconnues en technique courante)",IF(REFERENCEMENT_FACADE[[#This Row],[ -&gt; AT/DTA : Sur liste verte C2p (OUI/NON)
-&gt; ATex (Avis favorable / Avis défavorable)
-&gt; Autre : SO]]="NON (EVALUATION RECENTE)","TNC"&amp;CHAR(10)&amp;"(Non sur liste verte de la C2p à date de référencement / EVALUATION RECENTE)","TNC"&amp;CHAR(10)&amp;"(N'est pas sur liste verte de la C2p à date du référencement)")))))</f>
        <v>TC</v>
      </c>
      <c r="BV183" s="44" t="s">
        <v>1115</v>
      </c>
      <c r="BW183" s="42"/>
      <c r="BX183" s="43"/>
      <c r="BY183" s="44"/>
      <c r="BZ183" s="59" t="s">
        <v>932</v>
      </c>
      <c r="CA183" s="134" t="s">
        <v>523</v>
      </c>
      <c r="CB183" s="134"/>
      <c r="CC183" s="48" t="str">
        <f>IF(OR(REFERENCEMENT_FACADE[[#This Row],[TYPE DE DOCUMENT DE REFERENCE]]="Document Technique d'Application (DTA)",REFERENCEMENT_FACADE[[#This Row],[TYPE DE DOCUMENT DE REFERENCE]]="Avis Technique"),CONCATENATE("https://evaluation.cstb.fr/fr/avis-technique/detail/",SUBSTITUTE(REFERENCEMENT_FACADE[[#This Row],[REF]],"/","-"),"/"),IF(REFERENCEMENT_FACADE[[#This Row],[TYPE DE DOCUMENT DE REFERENCE]]=("Appréciation Technique d'Expérimentation (ATEx cas a)"),CONCATENATE("https://evaluation.cstb.fr/fr/appreciation-technique-expertise-atex/detail/",SUBSTITUTE(REFERENCEMENT_FACADE[[#This Row],[REF]],"_","-"),"/"),CONCATENATE("https://evaluation.cstb.fr/fr/appreciation-technique-transition-att/download/att-",SUBSTITUTE(SUBSTITUTE(REFERENCEMENT_FACADE[[#This Row],[REF]],"/","-"),"_","-"),"/")))</f>
        <v>https://evaluation.cstb.fr/fr/avis-technique/detail/2.1-20-1809_V2/</v>
      </c>
      <c r="CD183" s="48" t="s">
        <v>757</v>
      </c>
      <c r="CE183" s="48" t="str">
        <f>CONCATENATE(IF(REFERENCEMENT_FACADE[[#This Row],[Ancienne version]]=""," ",CONCATENATE(IF(OR(REFERENCEMENT_FACADE[[#This Row],[TYPE DE DOCUMENT DE REFERENCE]]="Avis Technique",REFERENCEMENT_FACADE[[#This Row],[TYPE DE DOCUMENT DE REFERENCE]]="ATEx"),"L'","Le "),REFERENCEMENT_FACADE[[#This Row],[TYPE DE DOCUMENT DE REFERENCE]]," n°",REFERENCEMENT_FACADE[[#This Row],[REF]]," annule et remplace ",IF(OR(REFERENCEMENT_FACADE[[#This Row],[TYPE DE DOCUMENT DE REFERENCE]]="Avis Technique",REFERENCEMENT_FACADE[[#This Row],[TYPE DE DOCUMENT DE REFERENCE]]="ATEx"),"l' ","le "),REFERENCEMENT_FACADE[[#This Row],[TYPE DE DOCUMENT DE REFERENCE]]," n° ",REFERENCEMENT_FACADE[[#This Row],[Ancienne version]])),
IF(AND(REFERENCEMENT_FACADE[[#This Row],[Ancienne version]]&lt;&gt;"",REFERENCEMENT_FACADE[[#This Row],[ -&gt; AT/DTA : Sur liste verte C2p (OUI/NON)
-&gt; ATex (Avis favorable / Avis défavorable)
-&gt; Autre : SO]]="OUI"),CHAR(10),""),
IF(REFERENCEMENT_FACADE[[#This Row],[ -&gt; AT/DTA : Sur liste verte C2p (OUI/NON)
-&gt; ATex (Avis favorable / Avis défavorable)
-&gt; Autre : SO]]="OUI","Sur liste verte de la C2p à la date du référencement",""))</f>
        <v>Le Document Technique d'Application (DTA) n°2.1/20-1809_V2 annule et remplace le Document Technique d'Application (DTA) n° 2.1/20-1809_V1
Sur liste verte de la C2p à la date du référencement</v>
      </c>
      <c r="CF183" s="48" t="str">
        <f>IF((SUPP_VISE=LISTES!$Q$2),REFERENCEMENT_FACADE[[#This Row],[Charpente bois (NF DTU 31.1)]],
IF((SUPP_VISE=LISTES!$Q$3),REFERENCEMENT_FACADE[[#This Row],[COB (NF DTU 31.2)]],
IF((SUPP_VISE=LISTES!$Q$4),REFERENCEMENT_FACADE[[#This Row],[FOB (NF DTU 31.4)]],
IF((SUPP_VISE=LISTES!$Q$5),REFERENCEMENT_FACADE[[#This Row],[FOB (Sous AT/DTA/ATEx)]],
IF((SUPP_VISE=LISTES!$Q$6),REFERENCEMENT_FACADE[[#This Row],[FOB (NF DTU 31.4 et/ou Sous AT/DTA/Atex)]],
IF((SUPP_VISE=LISTES!$Q$7),REFERENCEMENT_FACADE[[#This Row],[CLT (Sous AT/DTA)]],"ERREUR"))))))</f>
        <v>ERREUR</v>
      </c>
      <c r="CG183" s="48" t="str">
        <f>IF((HAUT_VISEE&lt;=6),IF(OR(MID(SITUA_VISEE,1,1)="a",MID(SITUA_VISEE,1,1)="b",MID(SITUA_VISEE,1,1)="c"),REFERENCEMENT_FACADE[[#This Row],[≤ 6 m (situation a à c)]],REFERENCEMENT_FACADE[[#This Row],[≤ 6 m (situation d)]]),
IF(AND(6&lt;HAUT_VISEE,HAUT_VISEE&lt;=9),IF(OR(MID(SITUA_VISEE,1,1)="a",MID(SITUA_VISEE,1,1)="b",MID(SITUA_VISEE,1,1)="c"),REFERENCEMENT_FACADE[[#This Row],[≤ 9 m (situation a à c)]],REFERENCEMENT_FACADE[[#This Row],[≤ 9 m (situation d)]]),
IF(AND(9&lt;HAUT_VISEE,HAUT_VISEE&lt;=10),IF(OR(MID(SITUA_VISEE,1,1)="a",MID(SITUA_VISEE,1,1)="b",MID(SITUA_VISEE,1,1)="c"),REFERENCEMENT_FACADE[[#This Row],[≤ 10 m (situation a à c)]],REFERENCEMENT_FACADE[[#This Row],[≤ 10 m (situation d)]]),
IF(AND(10&lt;HAUT_VISEE,HAUT_VISEE&lt;=18),IF(OR(MID(SITUA_VISEE,1,1)="a",MID(SITUA_VISEE,1,1)="b",MID(SITUA_VISEE,1,1)="c"),REFERENCEMENT_FACADE[[#This Row],[≤ 15 m (situation a à c)]],REFERENCEMENT_FACADE[[#This Row],[≤ 15 m (situation d)]]),
IF(AND(10&lt;HAUT_VISEE,HAUT_VISEE&lt;=18),IF(OR(MID(SITUA_VISEE,1,1)="a",MID(SITUA_VISEE,1,1)="b",MID(SITUA_VISEE,1,1)="c"),REFERENCEMENT_FACADE[[#This Row],[≤ 18 m (situation a à c)]],REFERENCEMENT_FACADE[[#This Row],[≤ 18 m (situation d)]]),
IF(AND(18&lt;HAUT_VISEE,HAUT_VISEE&lt;=28),IF(OR(MID(SITUA_VISEE,1,1)="a",MID(SITUA_VISEE,1,1)="b",MID(SITUA_VISEE,1,1)="c"),REFERENCEMENT_FACADE[[#This Row],[≤ 28 m (situation a à c)]],REFERENCEMENT_FACADE[[#This Row],[≤ 28 m (situation d)]]),
IF(AND(28&lt;HAUT_VISEE,HAUT_VISEE&lt;=34),IF(OR(MID(SITUA_VISEE,1,1)="a",MID(SITUA_VISEE,1,1)="b",MID(SITUA_VISEE,1,1)="c"),REFERENCEMENT_FACADE[[#This Row],[≤ 34 m (situation a à c)]],REFERENCEMENT_FACADE[[#This Row],[≤ 34 m (situation d)]]),
IF(AND(34&lt;HAUT_VISEE,HAUT_VISEE&lt;=36),IF(OR(MID(SITUA_VISEE,1,1)="a",MID(SITUA_VISEE,1,1)="b",MID(SITUA_VISEE,1,1)="c"),REFERENCEMENT_FACADE[[#This Row],[≤ 36 m (situation a à c)]],REFERENCEMENT_FACADE[[#This Row],[≤ 36 m (situation d)]]),
IF(AND(36&lt;HAUT_VISEE,HAUT_VISEE&lt;=40),IF(OR(MID(SITUA_VISEE,1,1)="a",MID(SITUA_VISEE,1,1)="b",MID(SITUA_VISEE,1,1)="c"),REFERENCEMENT_FACADE[[#This Row],[≤ 40 m (situation a à c)]],REFERENCEMENT_FACADE[[#This Row],[≤ 40 m (situation d)]]),
IF(AND(40&lt;HAUT_VISEE,HAUT_VISEE&lt;=50),IF(OR(MID(SITUA_VISEE,1,1)="a",MID(SITUA_VISEE,1,1)="b",MID(SITUA_VISEE,1,1)="c"),REFERENCEMENT_FACADE[[#This Row],[≤ 50 m (situation a à c)]],REFERENCEMENT_FACADE[[#This Row],[≤ 50 m (situation d)]]),"ERREUR"))))))))))</f>
        <v>OUI*</v>
      </c>
      <c r="CH183" s="48">
        <f>IF(MID(SITUA_VISEE,1,1)="d",
IF(MID(REFERENCEMENT_FACADE[[#This Row],[≤ 50 m (situation d)]],1,3)="OUI",50,IF(MID(REFERENCEMENT_FACADE[[#This Row],[≤ 40 m (situation d)]],1,3)="OUI",40,IF(MID(REFERENCEMENT_FACADE[[#This Row],[≤ 36 m (situation d)]],1,3)="OUI",36,IF(MID(REFERENCEMENT_FACADE[[#This Row],[≤ 34 m (situation d)]],1,3)="OUI",34,IF(MID(REFERENCEMENT_FACADE[[#This Row],[≤ 28 m (situation d)]],1,3)="OUI",28,IF(MID(REFERENCEMENT_FACADE[[#This Row],[≤ 18 m (situation d)]],1,3)="OUI",18,IF(MID(REFERENCEMENT_FACADE[[#This Row],[≤ 15 m (situation d)]],1,3)="OUI",15,IF(MID(REFERENCEMENT_FACADE[[#This Row],[≤ 10 m (situation d)]],1,3)="OUI",10,IF(MID(REFERENCEMENT_FACADE[[#This Row],[≤ 9 m (situation d)]],1,3)="OUI",9,IF(MID(REFERENCEMENT_FACADE[[#This Row],[≤ 6 m (situation d)]],1,3)="OUI",6,"")))))))))),
IF(MID(REFERENCEMENT_FACADE[[#This Row],[≤ 50 m (situation a à c)]],1,3)="OUI",50,IF(MID(REFERENCEMENT_FACADE[[#This Row],[≤ 40 m (situation a à c)]],1,3)="OUI",40,IF(MID(REFERENCEMENT_FACADE[[#This Row],[≤ 36 m (situation a à c)]],1,3)="OUI",36,IF(MID(REFERENCEMENT_FACADE[[#This Row],[≤ 34 m (situation a à c)]],1,3)="OUI",34,IF(MID(REFERENCEMENT_FACADE[[#This Row],[≤ 28 m (situation a à c)]],1,3)="OUI",28,IF(MID(REFERENCEMENT_FACADE[[#This Row],[≤ 18 m (situation a à c)]],1,3)="OUI",18,IF(MID(REFERENCEMENT_FACADE[[#This Row],[≤ 15 m (situation a à c)]],1,3)="OUI",15,IF(MID(REFERENCEMENT_FACADE[[#This Row],[≤ 10 m (situation a à c)]],1,3)="OUI",10,IF(MID(REFERENCEMENT_FACADE[[#This Row],[≤ 9 m (situation a à c)]],1,3)="OUI",9,IF(MID(REFERENCEMENT_FACADE[[#This Row],[≤ 6 m (situation a à c)]],1,3)="OUI",6,"")))))))))))</f>
        <v>50</v>
      </c>
      <c r="CI183" s="48" t="str">
        <f>IF(RECH_CATEGORIE=TRUE,IF((CATEG_VISEE=LISTES!$O$2),REFERENCEMENT_FACADE[[#This Row],[I]],
IF((CATEG_VISEE=LISTES!$O$3),REFERENCEMENT_FACADE[[#This Row],[II]],
IF((CATEG_VISEE=LISTES!$O$4),REFERENCEMENT_FACADE[[#This Row],[III]],
IF((CATEG_VISEE=LISTES!$O$5),REFERENCEMENT_FACADE[[#This Row],[IV]],"ERREUR")))),
REFERENCEMENT_FACADE[[#This Row],[I]]&amp;CHAR(10)&amp;REFERENCEMENT_FACADE[[#This Row],[II]]&amp;CHAR(10)&amp;REFERENCEMENT_FACADE[[#This Row],[III]]&amp;CHAR(10)&amp;REFERENCEMENT_FACADE[[#This Row],[IV]])</f>
        <v>4
4
4
4</v>
      </c>
      <c r="CJ183" s="48" t="str">
        <f>IF(RECH_CATEGORIE=TRUE,IF(OR(REFERENCEMENT_FACADE[[#This Row],[I]]="NC",REFERENCEMENT_FACADE[[#This Row],[II]]="NC",REFERENCEMENT_FACADE[[#This Row],[III]]="NC",REFERENCEMENT_FACADE[[#This Row],[IV]]="NC"),"ERREUR",IF(MID(ZONE_SIS_VISEE,1,1)&lt;=MID(REFERENCEMENT_FACADE[[#This Row],[IV]],1,1),REFERENCEMENT_FACADE[[#Headers],[IV]],IF(MID(ZONE_SIS_VISEE,1,1)&lt;=MID(REFERENCEMENT_FACADE[[#This Row],[III]],1,1),REFERENCEMENT_FACADE[[#Headers],[III]],IF(MID(ZONE_SIS_VISEE,1,1)&lt;=MID(REFERENCEMENT_FACADE[[#This Row],[II]],1,1),REFERENCEMENT_FACADE[[#Headers],[II]],IF(MID(ZONE_SIS_VISEE,1,1)&lt;=MID(REFERENCEMENT_FACADE[[#This Row],[I]],1,1),REFERENCEMENT_FACADE[[#Headers],[I]],""))))),
REFERENCEMENT_FACADE[[#Headers],[I]]&amp;CHAR(10)&amp;REFERENCEMENT_FACADE[[#Headers],[II]]&amp;CHAR(10)&amp;REFERENCEMENT_FACADE[[#Headers],[III]]&amp;CHAR(10)&amp;REFERENCEMENT_FACADE[[#Headers],[IV]])</f>
        <v>I
II
III
IV</v>
      </c>
      <c r="CK183" s="48" t="str">
        <f>CONCATENATE(IF(MID(REFERENCEMENT_FACADE[[#This Row],[Charpente bois (NF DTU 31.1)]],1,3)="oui",LISTES!$Q$2,""),IF(AND(MID(REFERENCEMENT_FACADE[[#This Row],[COB (NF DTU 31.2)]],1,3)="oui",MID(REFERENCEMENT_FACADE[[#This Row],[Charpente bois (NF DTU 31.1)]],1,3)="oui")," / ",""),IF(MID(REFERENCEMENT_FACADE[[#This Row],[COB (NF DTU 31.2)]],1,3)="oui",LISTES!$Q$3,""),IF(OR(AND(MID(REFERENCEMENT_FACADE[[#This Row],[COB (NF DTU 31.2)]],1,3)="oui",MID(REFERENCEMENT_FACADE[[#This Row],[FOB (NF DTU 31.4)]],1,3)="oui"),AND(MID(REFERENCEMENT_FACADE[[#This Row],[COB (NF DTU 31.2)]],1,3)="oui",MID(REFERENCEMENT_FACADE[[#This Row],[CLT (Sous AT/DTA)]],1,3)="oui"))," / ",""),IF(MID(REFERENCEMENT_FACADE[[#This Row],[FOB (NF DTU 31.4)]],1,3)="oui",LISTES!$Q$4,""),IF(AND(MID(REFERENCEMENT_FACADE[[#This Row],[CLT (Sous AT/DTA)]],1,3)="oui",MID(REFERENCEMENT_FACADE[[#This Row],[FOB (NF DTU 31.4)]],1,3)="oui")," / ",""),IF(MID(REFERENCEMENT_FACADE[[#This Row],[CLT (Sous AT/DTA)]],1,3)="oui",LISTES!$Q$7,IF(MID(REFERENCEMENT_FACADE[[#This Row],[FOB (Sous AT/DTA/ATEx)]],1,3)="oui",LISTES!$Q$5,"")))</f>
        <v>Charpente bois (NF DTU 31.1)</v>
      </c>
      <c r="CL183" s="48" t="str">
        <f>IF(AND(RECH_HAUTEUR=TRUE,HAUT_VISEE&lt;&gt;"",SITUA_VISEE&lt;&gt;""),IF(MID(SITUA_VISEE,1,1)="d",
IF(MID(REFERENCEMENT_FACADE[[#This Row],[≤ 50 m (situation d)]],1,3)="OUI","≤ 50 m",IF(MID(REFERENCEMENT_FACADE[[#This Row],[≤ 40 m (situation d)]],1,3)="OUI","≤ 40 m",IF(MID(REFERENCEMENT_FACADE[[#This Row],[≤ 36 m (situation d)]],1,3)="OUI","≤ 36 m",IF(MID(REFERENCEMENT_FACADE[[#This Row],[≤ 34 m (situation d)]],1,3)="OUI","≤ 34 m",IF(MID(REFERENCEMENT_FACADE[[#This Row],[≤ 28 m (situation d)]],1,3)="OUI","≤ 28 m",IF(MID(REFERENCEMENT_FACADE[[#This Row],[≤ 18 m (situation d)]],1,3)="OUI","≤ 18 m",IF(MID(REFERENCEMENT_FACADE[[#This Row],[≤ 15 m (situation d)]],1,3)="OUI","≤ 15 m",IF(MID(REFERENCEMENT_FACADE[[#This Row],[≤ 10 m (situation d)]],1,3)="OUI","≤ 10 m",IF(MID(REFERENCEMENT_FACADE[[#This Row],[≤ 9 m (situation d)]],1,3)="OUI","≤ 9 m",IF(MID(REFERENCEMENT_FACADE[[#This Row],[≤ 6 m (situation d)]],1,3)="OUI","≤ 6 m","")))))))))),
IF(MID(REFERENCEMENT_FACADE[[#This Row],[≤ 50 m (situation a à c)]],1,3)="OUI","≤ 50 m",IF(MID(REFERENCEMENT_FACADE[[#This Row],[≤ 40 m (situation a à c)]],1,3)="OUI","≤ 40 m",IF(MID(REFERENCEMENT_FACADE[[#This Row],[≤ 36 m (situation a à c)]],1,3)="OUI","≤ 36 m",IF(MID(REFERENCEMENT_FACADE[[#This Row],[≤ 34 m (situation a à c)]],1,3)="OUI","≤ 34 m",IF(MID(REFERENCEMENT_FACADE[[#This Row],[≤ 28 m (situation a à c)]],1,3)="OUI","≤ 28 m",IF(MID(REFERENCEMENT_FACADE[[#This Row],[≤ 18 m (situation a à c)]],1,3)="OUI","≤ 18 m",IF(MID(REFERENCEMENT_FACADE[[#This Row],[≤ 15 m (situation a à c)]],1,3)="OUI","≤ 15 m",IF(MID(REFERENCEMENT_FACADE[[#This Row],[≤ 10 m (situation a à c)]],1,3)="OUI","≤ 10 m",IF(MID(REFERENCEMENT_FACADE[[#This Row],[≤ 9 m (situation a à c)]],1,3)="OUI","≤ 9 m",IF(MID(REFERENCEMENT_FACADE[[#This Row],[≤ 6 m (situation a à c)]],1,3)="OUI","≤ 6 m",""))))))))))),
CONCATENATE(IF(MID(REFERENCEMENT_FACADE[[#This Row],[≤ 50 m (situation a à c)]],1,3)="OUI","(Situation a à c) h≤ 50 m"&amp;CHAR(10),IF(MID(REFERENCEMENT_FACADE[[#This Row],[≤ 40 m (situation a à c)]],1,3)="OUI","(Situation a à c) h≤ 40 m"&amp;CHAR(10),IF(MID(REFERENCEMENT_FACADE[[#This Row],[≤ 36 m (situation a à c)]],1,3)="OUI","(Situation a à c) h≤ 36 m"&amp;CHAR(10),IF(MID(REFERENCEMENT_FACADE[[#This Row],[≤ 34 m (situation a à c)]],1,3)="OUI","(Situation a à c) h≤ 34 m"&amp;CHAR(10),IF(MID(REFERENCEMENT_FACADE[[#This Row],[≤ 28 m (situation a à c)]],1,3)="OUI","(Situation a à c) h≤ 28 m"&amp;CHAR(10),IF(MID(REFERENCEMENT_FACADE[[#This Row],[≤ 18 m (situation a à c)]],1,3)="OUI","(Situation a à c) h≤ 18 m"&amp;CHAR(10),IF(MID(REFERENCEMENT_FACADE[[#This Row],[≤ 15 m (situation a à c)]],1,3)="OUI","(Situation a à c) h≤ 15 m"&amp;CHAR(10),IF(MID(REFERENCEMENT_FACADE[[#This Row],[≤ 10 m (situation a à c)]],1,3)="OUI","(Situation a à c) h≤ 10 m"&amp;CHAR(10),IF(MID(REFERENCEMENT_FACADE[[#This Row],[≤ 9 m (situation a à c)]],1,3)="OUI","(Situation a à c) h≤ 9 m"&amp;CHAR(10),IF(MID(REFERENCEMENT_FACADE[[#This Row],[≤ 6 m (situation a à c)]],1,3)="OUI","(Situation a à c) h≤ 6 m"&amp;CHAR(10),"")))))))))),IF(MID(REFERENCEMENT_FACADE[[#This Row],[≤ 50 m (situation d)]],1,3)="OUI","(Situation d) h≤ 50 m",IF(MID(REFERENCEMENT_FACADE[[#This Row],[≤ 40 m (situation d)]],1,3)="OUI","(Situation d) h≤ 40 m",IF(MID(REFERENCEMENT_FACADE[[#This Row],[≤ 36 m (situation d)]],1,3)="OUI","(Situation d) h≤ 36 m",IF(MID(REFERENCEMENT_FACADE[[#This Row],[≤ 34 m (situation d)]],1,3)="OUI","(Situation d) h≤ 34 m",IF(MID(REFERENCEMENT_FACADE[[#This Row],[≤ 28 m (situation d)]],1,3)="OUI","(Situation d) h≤ 28 m",IF(MID(REFERENCEMENT_FACADE[[#This Row],[≤ 18 m (situation d)]],1,3)="OUI","(Situation d) h≤ 18 m",IF(MID(REFERENCEMENT_FACADE[[#This Row],[≤ 15 m (situation d)]],1,3)="OUI","(Situation d) h≤ 15 m",IF(MID(REFERENCEMENT_FACADE[[#This Row],[≤ 10 m (situation d)]],1,3)="OUI","(Situation d) h≤ 10 m",IF(MID(REFERENCEMENT_FACADE[[#This Row],[≤ 9 m (situation d)]],1,3)="OUI","(Situation d) h≤ 9 m",IF(MID(REFERENCEMENT_FACADE[[#This Row],[≤ 6 m (situation d)]],1,3)="OUI","(Situation d) h≤ 6 m",""))))))))))))</f>
        <v>(Situation a à c) h≤ 50 m
(Situation d) h≤ 18 m</v>
      </c>
      <c r="CM183" s="48" t="str">
        <f>IF(OR(RECH_HAUTEUR=FALSE,HAUT_VISEE="",SITUA_VISEE=""),REFERENCEMENT_FACADE[[#This Row],[Cas où rien n''est sélectionné en hauteur]],
IF((HAUT_VISEE&lt;=6),IF(OR(MID(SITUA_VISEE,1,1)="a",MID(SITUA_VISEE,1,1)="b",MID(SITUA_VISEE,1,1)="c"),REFERENCEMENT_FACADE[[#This Row],[≤ 6 m (a à c)]],REFERENCEMENT_FACADE[[#This Row],[≤ 6 m (d)]]),
IF(AND(6&lt;HAUT_VISEE,HAUT_VISEE&lt;=9),IF(OR(MID(SITUA_VISEE,1,1)="a",MID(SITUA_VISEE,1,1)="b",MID(SITUA_VISEE,1,1)="c"),REFERENCEMENT_FACADE[[#This Row],[≤ 9 m (a à c)]],REFERENCEMENT_FACADE[[#This Row],[≤ 9 m (d)]]),
IF(AND(9&lt;HAUT_VISEE,HAUT_VISEE&lt;=10),IF(OR(MID(SITUA_VISEE,1,1)="a",MID(SITUA_VISEE,1,1)="b",MID(SITUA_VISEE,1,1)="c"),REFERENCEMENT_FACADE[[#This Row],[≤ 10 m (a à c)]],REFERENCEMENT_FACADE[[#This Row],[≤ 10 m (d)]]),
IF(AND(10&lt;HAUT_VISEE,HAUT_VISEE&lt;=18),IF(OR(MID(SITUA_VISEE,1,1)="a",MID(SITUA_VISEE,1,1)="b",MID(SITUA_VISEE,1,1)="c"),REFERENCEMENT_FACADE[[#This Row],[≤ 18 m (a à c)]],REFERENCEMENT_FACADE[[#This Row],[≤ 18 m (d)]]),
IF(AND(18&lt;HAUT_VISEE,HAUT_VISEE&lt;=28),IF(OR(MID(SITUA_VISEE,1,1)="a",MID(SITUA_VISEE,1,1)="b",MID(SITUA_VISEE,1,1)="c"),REFERENCEMENT_FACADE[[#This Row],[≤ 28 m (a à c)]],REFERENCEMENT_FACADE[[#This Row],[≤ 28 m (d)]]),
IF(AND(28&lt;HAUT_VISEE,HAUT_VISEE&lt;=34),IF(OR(MID(SITUA_VISEE,1,1)="a",MID(SITUA_VISEE,1,1)="b",MID(SITUA_VISEE,1,1)="c"),REFERENCEMENT_FACADE[[#This Row],[≤ 34 m (a à c)]],REFERENCEMENT_FACADE[[#This Row],[≤ 34 m (d)]]),
IF(AND(34&lt;HAUT_VISEE,HAUT_VISEE&lt;=36),IF(OR(MID(SITUA_VISEE,1,1)="a",MID(SITUA_VISEE,1,1)="b",MID(SITUA_VISEE,1,1)="c"),REFERENCEMENT_FACADE[[#This Row],[≤ 36 m (a à c)]],REFERENCEMENT_FACADE[[#This Row],[≤ 36 m (d)]]),
IF(AND(36&lt;HAUT_VISEE,HAUT_VISEE&lt;=40),IF(OR(MID(SITUA_VISEE,1,1)="a",MID(SITUA_VISEE,1,1)="b",MID(SITUA_VISEE,1,1)="c"),REFERENCEMENT_FACADE[[#This Row],[≤ 40 m (a à c)]],REFERENCEMENT_FACADE[[#This Row],[≤ 40 m (d)]]),
IF(AND(40&lt;HAUT_VISEE,HAUT_VISEE&lt;=50),IF(OR(MID(SITUA_VISEE,1,1)="a",MID(SITUA_VISEE,1,1)="b",MID(SITUA_VISEE,1,1)="c"),REFERENCEMENT_FACADE[[#This Row],[≤ 50 m (a à c)]],REFERENCEMENT_FACADE[[#This Row],[≤ 50 m (d)]])))))))))))</f>
        <v>Nb : Le critère de recherche par hauteur n'étant pas coché ou les données (hauteur ou situation) n'étant pas saisies, l'utilisateur est alerté qu'il peut exister des limites de hauteurs et des dispositions particulières données dans le référentiel technique du procédé qui ne sont pas affichées. 
Le logiciel peut les faire apparaitre, pour ce faire : 
 - la case de recherche en fonction de la hauteur doit être cochée ;
 - les données de hauteur ET de situation du bâtiment doivent être saisies.</v>
      </c>
      <c r="CN183" s="117">
        <f ca="1">REFERENCEMENT_FACADE[[#This Row],[VALIDITE]]</f>
        <v>1</v>
      </c>
      <c r="CO183" s="48">
        <f>IF(RECH_SUPPORT=TRUE,IF(MID(REFERENCEMENT_FACADE[[#This Row],[Colonne support visé]],1,3)="OUI",1,IF(OR(MID(REFERENCEMENT_FACADE[[#This Row],[Colonne support visé]],1,3)="non",MID(REFERENCEMENT_FACADE[[#This Row],[Colonne support visé]],1,2)="SO"),0,0)),1)</f>
        <v>1</v>
      </c>
      <c r="CP183" s="48">
        <f>IF(RECH_HAUTEUR=FALSE,1,IF(AND(MID(REFERENCEMENT_FACADE[[#This Row],[Colonne situation visé]],1,3)="oui",HAUT_VISEE&lt;=REFERENCEMENT_FACADE[[#This Row],[LIMITATION DE HAUTEUR DE FACADE]],HAUT_VISEE&lt;&gt;"",SITUA_VISEE&lt;&gt;""),1,IF(MID(REFERENCEMENT_FACADE[[#This Row],[Colonne situation visé]],1,3)="non",0,"ERREUR")))</f>
        <v>1</v>
      </c>
      <c r="CQ183" s="48">
        <f>IF(RECH_CATEGORIE=FALSE,1,IF(REFERENCEMENT_FACADE[[#This Row],[Colonne catégorie visée]]="ERREUR",0,IF(AND(RECH_CATEGORIE=TRUE,MATCH(VALUE(LEFT(REFERENCEMENT_FACADE[[#This Row],[Colonne zone visée]],1)),LISTE_ZONE_SISMIQUE,0)&gt;=MATCH(ZONE_SIS_VISEE,LISTE_ZONE_SISMIQUE,0),MATCH(REFERENCEMENT_FACADE[[#This Row],[Colonne catégorie visée]],LISTE_CATEGORIE_BATIMENT,0)&gt;=MATCH(CATEG_VISEE,LISTE_CATEGORIE_BATIMENT,0)),1,0)))</f>
        <v>1</v>
      </c>
      <c r="CR183" s="48">
        <f ca="1">IF(REFERENCEMENT_FACADE[[#This Row],[Eligibilité procédé]]&lt;&gt;0,COUNTIF(REFERENCEMENT_FACADE[Eligibilité procédé],"&lt;="&amp;REFERENCEMENT_FACADE[[#This Row],[Eligibilité procédé]])-COUNTIF(REFERENCEMENT_FACADE[Eligibilité procédé],"=0"),ROWS(REFERENCEMENT_FACADE[Ordre]))</f>
        <v>155</v>
      </c>
      <c r="CS183" s="48">
        <f ca="1">IF(COUNTIF((REFERENCEMENT_FACADE[[#This Row],[Validité]:[zone de simicité]]),"&lt;&gt;"&amp;"")=SUM(REFERENCEMENT_FACADE[[#This Row],[Validité]:[zone de simicité]]),ROW(REFERENCEMENT_FACADE[[#This Row],[zone de simicité]]),"")</f>
        <v>183</v>
      </c>
      <c r="CT183" s="48" t="str">
        <f>CONCATENATE(REFERENCEMENT_FACADE[[#This Row],[TYPE DE DOCUMENT DE REFERENCE]]," ",REFERENCEMENT_FACADE[[#This Row],[REF]]," du procédé ",REFERENCEMENT_FACADE[[#This Row],[NOM COMMERCIAL DU PROCEDE]]," : vise la pose sur : ",IF(MID(REFERENCEMENT_FACADE[[#This Row],[COB (NF DTU 31.2)]],1,3)="OUI","COB (NF DTU 31.2) ; ",""),IF(MID(REFERENCEMENT_FACADE[[#This Row],[CLT (Sous AT/DTA)]],1,3)="OUI","CLT (Sous AT/DTA)) ; ",""),IF(MID(REFERENCEMENT_FACADE[[#This Row],[FOB (NF DTU 31.4)]],1,3)="OUI","FOB (NF DTU 31.4) ; ",""),IF(MID(REFERENCEMENT_FACADE[[#This Row],[FOB (Sous AT/DTA/ATEx)]],1,3)="OUI","FOB (Sous AT/DTA/ATEx) ; ",""),"pour une hauteur max de ",REFERENCEMENT_FACADE[[#This Row],[LIMITATION DE HAUTEUR DE FACADE]],"m")</f>
        <v>Document Technique d'Application (DTA) 2.1/20-1809_V2 du procédé CW 86  : vise la pose sur : pour une hauteur max de 50m</v>
      </c>
    </row>
    <row r="184" spans="1:98" ht="244.8" x14ac:dyDescent="0.3">
      <c r="A184" s="141">
        <v>44893</v>
      </c>
      <c r="B184" s="43" t="s">
        <v>118</v>
      </c>
      <c r="C184" s="125"/>
      <c r="D184" s="43" t="s">
        <v>178</v>
      </c>
      <c r="E184" s="43" t="s">
        <v>178</v>
      </c>
      <c r="F184" s="43" t="s">
        <v>220</v>
      </c>
      <c r="G184" s="44" t="s">
        <v>1503</v>
      </c>
      <c r="H184" s="52" t="s">
        <v>9</v>
      </c>
      <c r="I184" s="53" t="s">
        <v>27</v>
      </c>
      <c r="J184" s="39" t="s">
        <v>27</v>
      </c>
      <c r="K184" s="39" t="s">
        <v>27</v>
      </c>
      <c r="L184" s="68" t="str">
        <f>IF(REFERENCEMENT_FACADE[[#This Row],[Charpente bois (NF DTU 31.1)]]="OUI","SO",IF(OR(REFERENCEMENT_FACADE[[#This Row],[FOB (Sous AT/DTA/ATEx)]]="OUI",REFERENCEMENT_FACADE[[#This Row],[FOB (NF DTU 31.4)]]="OUI"),"OUI","SO"))</f>
        <v>SO</v>
      </c>
      <c r="M184" s="54" t="s">
        <v>27</v>
      </c>
      <c r="N184" s="42" t="s">
        <v>357</v>
      </c>
      <c r="O184" s="43" t="s">
        <v>357</v>
      </c>
      <c r="P184" s="43" t="s">
        <v>357</v>
      </c>
      <c r="Q184" s="43" t="s">
        <v>357</v>
      </c>
      <c r="R184" s="43" t="s">
        <v>357</v>
      </c>
      <c r="S184" s="43" t="s">
        <v>357</v>
      </c>
      <c r="T184" s="43" t="s">
        <v>357</v>
      </c>
      <c r="U184" s="43" t="s">
        <v>357</v>
      </c>
      <c r="V184" s="43" t="s">
        <v>357</v>
      </c>
      <c r="W184" s="44" t="s">
        <v>357</v>
      </c>
      <c r="X184" s="45" t="s">
        <v>357</v>
      </c>
      <c r="Y184" s="43" t="s">
        <v>357</v>
      </c>
      <c r="Z184" s="43" t="s">
        <v>357</v>
      </c>
      <c r="AA184" s="43" t="s">
        <v>357</v>
      </c>
      <c r="AB184" s="43" t="s">
        <v>357</v>
      </c>
      <c r="AC184" s="43" t="s">
        <v>10</v>
      </c>
      <c r="AD184" s="43" t="s">
        <v>10</v>
      </c>
      <c r="AE184" s="43" t="s">
        <v>10</v>
      </c>
      <c r="AF184" s="43" t="s">
        <v>10</v>
      </c>
      <c r="AG184" s="44" t="s">
        <v>10</v>
      </c>
      <c r="AH184" s="167" t="s">
        <v>274</v>
      </c>
      <c r="AI184" s="162"/>
      <c r="AJ184" s="120" t="s">
        <v>1731</v>
      </c>
      <c r="AK184" s="120" t="s">
        <v>1731</v>
      </c>
      <c r="AL184" s="120" t="s">
        <v>1731</v>
      </c>
      <c r="AM184" s="120" t="s">
        <v>1731</v>
      </c>
      <c r="AN184" s="120" t="s">
        <v>1731</v>
      </c>
      <c r="AO184" s="120" t="s">
        <v>1731</v>
      </c>
      <c r="AP184" s="120" t="s">
        <v>1731</v>
      </c>
      <c r="AQ184" s="120" t="s">
        <v>1731</v>
      </c>
      <c r="AR184" s="120" t="s">
        <v>1731</v>
      </c>
      <c r="AS184" s="120" t="s">
        <v>1731</v>
      </c>
      <c r="AT184" s="120" t="s">
        <v>1731</v>
      </c>
      <c r="AU184" s="120" t="s">
        <v>1731</v>
      </c>
      <c r="AV184" s="120" t="s">
        <v>1731</v>
      </c>
      <c r="AW184" s="120" t="s">
        <v>1731</v>
      </c>
      <c r="AX184" s="120" t="s">
        <v>1731</v>
      </c>
      <c r="AY184" s="83"/>
      <c r="AZ184" s="83"/>
      <c r="BA184" s="83"/>
      <c r="BB184" s="83"/>
      <c r="BC184" s="83"/>
      <c r="BD184" s="84" t="s">
        <v>1408</v>
      </c>
      <c r="BE184" s="42">
        <v>4</v>
      </c>
      <c r="BF184" s="43">
        <v>4</v>
      </c>
      <c r="BG184" s="43">
        <v>4</v>
      </c>
      <c r="BH184" s="43">
        <v>4</v>
      </c>
      <c r="BI184" s="84"/>
      <c r="BJ184" s="40" t="s">
        <v>1394</v>
      </c>
      <c r="BK184" s="158" t="s">
        <v>932</v>
      </c>
      <c r="BL184" s="42">
        <v>0</v>
      </c>
      <c r="BM184" s="43" t="s">
        <v>1503</v>
      </c>
      <c r="BN184" s="43" t="s">
        <v>1006</v>
      </c>
      <c r="BO184" s="43" t="s">
        <v>368</v>
      </c>
      <c r="BP184" s="87" t="s">
        <v>83</v>
      </c>
      <c r="BQ184" s="87">
        <v>44657</v>
      </c>
      <c r="BR184" s="87">
        <v>46418</v>
      </c>
      <c r="BS184" s="123">
        <f ca="1">+(REFERENCEMENT_FACADE[[#This Row],[AVIS LIMITE AU / VALIDITE]]&gt;=TODAY())*1</f>
        <v>1</v>
      </c>
      <c r="BT184" s="43" t="s">
        <v>9</v>
      </c>
      <c r="BU184" s="43" t="str">
        <f ca="1">IF(REFERENCEMENT_FACADE[[#This Row],[ -&gt; AT/DTA : Sur liste verte C2p (OUI/NON)
-&gt; ATex (Avis favorable / Avis défavorable)
-&gt; Autre : SO]]&lt;&gt;"",IF(AND(OR(REFERENCEMENT_FACADE[[#This Row],[ -&gt; AT/DTA : Sur liste verte C2p (OUI/NON)
-&gt; ATex (Avis favorable / Avis défavorable)
-&gt; Autre : SO]]="OUI",REFERENCEMENT_FACADE[[#This Row],[ -&gt; AT/DTA : Sur liste verte C2p (OUI/NON)
-&gt; ATex (Avis favorable / Avis défavorable)
-&gt; Autre : SO]]="FAVORABLE",REFERENCEMENT_FACADE[[#This Row],[ -&gt; AT/DTA : Sur liste verte C2p (OUI/NON)
-&gt; ATex (Avis favorable / Avis défavorable)
-&gt; Autre : SO]]="SO
(DTU)",REFERENCEMENT_FACADE[[#This Row],[ -&gt; AT/DTA : Sur liste verte C2p (OUI/NON)
-&gt; ATex (Avis favorable / Avis défavorable)
-&gt; Autre : SO]]="SO 
(RECO -RAGE)",REFERENCEMENT_FACADE[[#This Row],[ -&gt; AT/DTA : Sur liste verte C2p (OUI/NON)
-&gt; ATex (Avis favorable / Avis défavorable)
-&gt; Autre : SO]]="OUI AVEC UN SUIVI DU RETOUR D'EXPERIENCE",
REFERENCEMENT_FACADE[[#This Row],[ -&gt; AT/DTA : Sur liste verte C2p (OUI/NON)
-&gt; ATex (Avis favorable / Avis défavorable)
-&gt; Autre : SO]]="SO 
(RP)"),REFERENCEMENT_FACADE[[#This Row],[VALIDITE]]=1),"TC",IF(REFERENCEMENT_FACADE[[#This Row],[VALIDITE]]=0,"TNC"&amp;CHAR(10)&amp;"(L'évaluation technique n'est plus valide)",IF(REFERENCEMENT_FACADE[[#This Row],[TYPE DE DOCUMENT DE REFERENCE]]="Appréciation Technique de Transition","TNC"&amp;CHAR(10)&amp;"(Les Appréciations Techniques de Transition ne sont pas reconnues en technique courante)",IF(REFERENCEMENT_FACADE[[#This Row],[ -&gt; AT/DTA : Sur liste verte C2p (OUI/NON)
-&gt; ATex (Avis favorable / Avis défavorable)
-&gt; Autre : SO]]="NON (EVALUATION RECENTE)","TNC"&amp;CHAR(10)&amp;"(Non sur liste verte de la C2p à date de référencement / EVALUATION RECENTE)","TNC"&amp;CHAR(10)&amp;"(N'est pas sur liste verte de la C2p à date du référencement)")))))</f>
        <v>TC</v>
      </c>
      <c r="BV184" s="44" t="s">
        <v>1101</v>
      </c>
      <c r="BW184" s="42"/>
      <c r="BX184" s="43"/>
      <c r="BY184" s="44"/>
      <c r="BZ184" s="57" t="s">
        <v>932</v>
      </c>
      <c r="CA184" s="134" t="s">
        <v>520</v>
      </c>
      <c r="CB184" s="134"/>
      <c r="CC184" s="48" t="str">
        <f>IF(OR(REFERENCEMENT_FACADE[[#This Row],[TYPE DE DOCUMENT DE REFERENCE]]="Document Technique d'Application (DTA)",REFERENCEMENT_FACADE[[#This Row],[TYPE DE DOCUMENT DE REFERENCE]]="Avis Technique"),CONCATENATE("https://evaluation.cstb.fr/fr/avis-technique/detail/",SUBSTITUTE(REFERENCEMENT_FACADE[[#This Row],[REF]],"/","-"),"/"),IF(REFERENCEMENT_FACADE[[#This Row],[TYPE DE DOCUMENT DE REFERENCE]]=("Appréciation Technique d'Expérimentation (ATEx cas a)"),CONCATENATE("https://evaluation.cstb.fr/fr/appreciation-technique-expertise-atex/detail/",SUBSTITUTE(REFERENCEMENT_FACADE[[#This Row],[REF]],"_","-"),"/"),CONCATENATE("https://evaluation.cstb.fr/fr/appreciation-technique-transition-att/download/att-",SUBSTITUTE(SUBSTITUTE(REFERENCEMENT_FACADE[[#This Row],[REF]],"/","-"),"_","-"),"/")))</f>
        <v>https://evaluation.cstb.fr/fr/avis-technique/detail/2.1-12-1503_V3/</v>
      </c>
      <c r="CD184" s="48" t="s">
        <v>745</v>
      </c>
      <c r="CE184" s="48" t="str">
        <f>CONCATENATE(IF(REFERENCEMENT_FACADE[[#This Row],[Ancienne version]]=""," ",CONCATENATE(IF(OR(REFERENCEMENT_FACADE[[#This Row],[TYPE DE DOCUMENT DE REFERENCE]]="Avis Technique",REFERENCEMENT_FACADE[[#This Row],[TYPE DE DOCUMENT DE REFERENCE]]="ATEx"),"L'","Le "),REFERENCEMENT_FACADE[[#This Row],[TYPE DE DOCUMENT DE REFERENCE]]," n°",REFERENCEMENT_FACADE[[#This Row],[REF]]," annule et remplace ",IF(OR(REFERENCEMENT_FACADE[[#This Row],[TYPE DE DOCUMENT DE REFERENCE]]="Avis Technique",REFERENCEMENT_FACADE[[#This Row],[TYPE DE DOCUMENT DE REFERENCE]]="ATEx"),"l' ","le "),REFERENCEMENT_FACADE[[#This Row],[TYPE DE DOCUMENT DE REFERENCE]]," n° ",REFERENCEMENT_FACADE[[#This Row],[Ancienne version]])),
IF(AND(REFERENCEMENT_FACADE[[#This Row],[Ancienne version]]&lt;&gt;"",REFERENCEMENT_FACADE[[#This Row],[ -&gt; AT/DTA : Sur liste verte C2p (OUI/NON)
-&gt; ATex (Avis favorable / Avis défavorable)
-&gt; Autre : SO]]="OUI"),CHAR(10),""),
IF(REFERENCEMENT_FACADE[[#This Row],[ -&gt; AT/DTA : Sur liste verte C2p (OUI/NON)
-&gt; ATex (Avis favorable / Avis défavorable)
-&gt; Autre : SO]]="OUI","Sur liste verte de la C2p à la date du référencement",""))</f>
        <v>Le Document Technique d'Application (DTA) n°2.1/12-1503_V3 annule et remplace le Document Technique d'Application (DTA) n° 2.1/12-1503_V2
Sur liste verte de la C2p à la date du référencement</v>
      </c>
      <c r="CF184" s="48" t="str">
        <f>IF((SUPP_VISE=LISTES!$Q$2),REFERENCEMENT_FACADE[[#This Row],[Charpente bois (NF DTU 31.1)]],
IF((SUPP_VISE=LISTES!$Q$3),REFERENCEMENT_FACADE[[#This Row],[COB (NF DTU 31.2)]],
IF((SUPP_VISE=LISTES!$Q$4),REFERENCEMENT_FACADE[[#This Row],[FOB (NF DTU 31.4)]],
IF((SUPP_VISE=LISTES!$Q$5),REFERENCEMENT_FACADE[[#This Row],[FOB (Sous AT/DTA/ATEx)]],
IF((SUPP_VISE=LISTES!$Q$6),REFERENCEMENT_FACADE[[#This Row],[FOB (NF DTU 31.4 et/ou Sous AT/DTA/Atex)]],
IF((SUPP_VISE=LISTES!$Q$7),REFERENCEMENT_FACADE[[#This Row],[CLT (Sous AT/DTA)]],"ERREUR"))))))</f>
        <v>ERREUR</v>
      </c>
      <c r="CG184" s="48" t="str">
        <f>IF((HAUT_VISEE&lt;=6),IF(OR(MID(SITUA_VISEE,1,1)="a",MID(SITUA_VISEE,1,1)="b",MID(SITUA_VISEE,1,1)="c"),REFERENCEMENT_FACADE[[#This Row],[≤ 6 m (situation a à c)]],REFERENCEMENT_FACADE[[#This Row],[≤ 6 m (situation d)]]),
IF(AND(6&lt;HAUT_VISEE,HAUT_VISEE&lt;=9),IF(OR(MID(SITUA_VISEE,1,1)="a",MID(SITUA_VISEE,1,1)="b",MID(SITUA_VISEE,1,1)="c"),REFERENCEMENT_FACADE[[#This Row],[≤ 9 m (situation a à c)]],REFERENCEMENT_FACADE[[#This Row],[≤ 9 m (situation d)]]),
IF(AND(9&lt;HAUT_VISEE,HAUT_VISEE&lt;=10),IF(OR(MID(SITUA_VISEE,1,1)="a",MID(SITUA_VISEE,1,1)="b",MID(SITUA_VISEE,1,1)="c"),REFERENCEMENT_FACADE[[#This Row],[≤ 10 m (situation a à c)]],REFERENCEMENT_FACADE[[#This Row],[≤ 10 m (situation d)]]),
IF(AND(10&lt;HAUT_VISEE,HAUT_VISEE&lt;=18),IF(OR(MID(SITUA_VISEE,1,1)="a",MID(SITUA_VISEE,1,1)="b",MID(SITUA_VISEE,1,1)="c"),REFERENCEMENT_FACADE[[#This Row],[≤ 15 m (situation a à c)]],REFERENCEMENT_FACADE[[#This Row],[≤ 15 m (situation d)]]),
IF(AND(10&lt;HAUT_VISEE,HAUT_VISEE&lt;=18),IF(OR(MID(SITUA_VISEE,1,1)="a",MID(SITUA_VISEE,1,1)="b",MID(SITUA_VISEE,1,1)="c"),REFERENCEMENT_FACADE[[#This Row],[≤ 18 m (situation a à c)]],REFERENCEMENT_FACADE[[#This Row],[≤ 18 m (situation d)]]),
IF(AND(18&lt;HAUT_VISEE,HAUT_VISEE&lt;=28),IF(OR(MID(SITUA_VISEE,1,1)="a",MID(SITUA_VISEE,1,1)="b",MID(SITUA_VISEE,1,1)="c"),REFERENCEMENT_FACADE[[#This Row],[≤ 28 m (situation a à c)]],REFERENCEMENT_FACADE[[#This Row],[≤ 28 m (situation d)]]),
IF(AND(28&lt;HAUT_VISEE,HAUT_VISEE&lt;=34),IF(OR(MID(SITUA_VISEE,1,1)="a",MID(SITUA_VISEE,1,1)="b",MID(SITUA_VISEE,1,1)="c"),REFERENCEMENT_FACADE[[#This Row],[≤ 34 m (situation a à c)]],REFERENCEMENT_FACADE[[#This Row],[≤ 34 m (situation d)]]),
IF(AND(34&lt;HAUT_VISEE,HAUT_VISEE&lt;=36),IF(OR(MID(SITUA_VISEE,1,1)="a",MID(SITUA_VISEE,1,1)="b",MID(SITUA_VISEE,1,1)="c"),REFERENCEMENT_FACADE[[#This Row],[≤ 36 m (situation a à c)]],REFERENCEMENT_FACADE[[#This Row],[≤ 36 m (situation d)]]),
IF(AND(36&lt;HAUT_VISEE,HAUT_VISEE&lt;=40),IF(OR(MID(SITUA_VISEE,1,1)="a",MID(SITUA_VISEE,1,1)="b",MID(SITUA_VISEE,1,1)="c"),REFERENCEMENT_FACADE[[#This Row],[≤ 40 m (situation a à c)]],REFERENCEMENT_FACADE[[#This Row],[≤ 40 m (situation d)]]),
IF(AND(40&lt;HAUT_VISEE,HAUT_VISEE&lt;=50),IF(OR(MID(SITUA_VISEE,1,1)="a",MID(SITUA_VISEE,1,1)="b",MID(SITUA_VISEE,1,1)="c"),REFERENCEMENT_FACADE[[#This Row],[≤ 50 m (situation a à c)]],REFERENCEMENT_FACADE[[#This Row],[≤ 50 m (situation d)]]),"ERREUR"))))))))))</f>
        <v>OUI*</v>
      </c>
      <c r="CH184" s="48">
        <f>IF(MID(SITUA_VISEE,1,1)="d",
IF(MID(REFERENCEMENT_FACADE[[#This Row],[≤ 50 m (situation d)]],1,3)="OUI",50,IF(MID(REFERENCEMENT_FACADE[[#This Row],[≤ 40 m (situation d)]],1,3)="OUI",40,IF(MID(REFERENCEMENT_FACADE[[#This Row],[≤ 36 m (situation d)]],1,3)="OUI",36,IF(MID(REFERENCEMENT_FACADE[[#This Row],[≤ 34 m (situation d)]],1,3)="OUI",34,IF(MID(REFERENCEMENT_FACADE[[#This Row],[≤ 28 m (situation d)]],1,3)="OUI",28,IF(MID(REFERENCEMENT_FACADE[[#This Row],[≤ 18 m (situation d)]],1,3)="OUI",18,IF(MID(REFERENCEMENT_FACADE[[#This Row],[≤ 15 m (situation d)]],1,3)="OUI",15,IF(MID(REFERENCEMENT_FACADE[[#This Row],[≤ 10 m (situation d)]],1,3)="OUI",10,IF(MID(REFERENCEMENT_FACADE[[#This Row],[≤ 9 m (situation d)]],1,3)="OUI",9,IF(MID(REFERENCEMENT_FACADE[[#This Row],[≤ 6 m (situation d)]],1,3)="OUI",6,"")))))))))),
IF(MID(REFERENCEMENT_FACADE[[#This Row],[≤ 50 m (situation a à c)]],1,3)="OUI",50,IF(MID(REFERENCEMENT_FACADE[[#This Row],[≤ 40 m (situation a à c)]],1,3)="OUI",40,IF(MID(REFERENCEMENT_FACADE[[#This Row],[≤ 36 m (situation a à c)]],1,3)="OUI",36,IF(MID(REFERENCEMENT_FACADE[[#This Row],[≤ 34 m (situation a à c)]],1,3)="OUI",34,IF(MID(REFERENCEMENT_FACADE[[#This Row],[≤ 28 m (situation a à c)]],1,3)="OUI",28,IF(MID(REFERENCEMENT_FACADE[[#This Row],[≤ 18 m (situation a à c)]],1,3)="OUI",18,IF(MID(REFERENCEMENT_FACADE[[#This Row],[≤ 15 m (situation a à c)]],1,3)="OUI",15,IF(MID(REFERENCEMENT_FACADE[[#This Row],[≤ 10 m (situation a à c)]],1,3)="OUI",10,IF(MID(REFERENCEMENT_FACADE[[#This Row],[≤ 9 m (situation a à c)]],1,3)="OUI",9,IF(MID(REFERENCEMENT_FACADE[[#This Row],[≤ 6 m (situation a à c)]],1,3)="OUI",6,"")))))))))))</f>
        <v>50</v>
      </c>
      <c r="CI184" s="48" t="str">
        <f>IF(RECH_CATEGORIE=TRUE,IF((CATEG_VISEE=LISTES!$O$2),REFERENCEMENT_FACADE[[#This Row],[I]],
IF((CATEG_VISEE=LISTES!$O$3),REFERENCEMENT_FACADE[[#This Row],[II]],
IF((CATEG_VISEE=LISTES!$O$4),REFERENCEMENT_FACADE[[#This Row],[III]],
IF((CATEG_VISEE=LISTES!$O$5),REFERENCEMENT_FACADE[[#This Row],[IV]],"ERREUR")))),
REFERENCEMENT_FACADE[[#This Row],[I]]&amp;CHAR(10)&amp;REFERENCEMENT_FACADE[[#This Row],[II]]&amp;CHAR(10)&amp;REFERENCEMENT_FACADE[[#This Row],[III]]&amp;CHAR(10)&amp;REFERENCEMENT_FACADE[[#This Row],[IV]])</f>
        <v>4
4
4
4</v>
      </c>
      <c r="CJ184" s="48" t="str">
        <f>IF(RECH_CATEGORIE=TRUE,IF(OR(REFERENCEMENT_FACADE[[#This Row],[I]]="NC",REFERENCEMENT_FACADE[[#This Row],[II]]="NC",REFERENCEMENT_FACADE[[#This Row],[III]]="NC",REFERENCEMENT_FACADE[[#This Row],[IV]]="NC"),"ERREUR",IF(MID(ZONE_SIS_VISEE,1,1)&lt;=MID(REFERENCEMENT_FACADE[[#This Row],[IV]],1,1),REFERENCEMENT_FACADE[[#Headers],[IV]],IF(MID(ZONE_SIS_VISEE,1,1)&lt;=MID(REFERENCEMENT_FACADE[[#This Row],[III]],1,1),REFERENCEMENT_FACADE[[#Headers],[III]],IF(MID(ZONE_SIS_VISEE,1,1)&lt;=MID(REFERENCEMENT_FACADE[[#This Row],[II]],1,1),REFERENCEMENT_FACADE[[#Headers],[II]],IF(MID(ZONE_SIS_VISEE,1,1)&lt;=MID(REFERENCEMENT_FACADE[[#This Row],[I]],1,1),REFERENCEMENT_FACADE[[#Headers],[I]],""))))),
REFERENCEMENT_FACADE[[#Headers],[I]]&amp;CHAR(10)&amp;REFERENCEMENT_FACADE[[#Headers],[II]]&amp;CHAR(10)&amp;REFERENCEMENT_FACADE[[#Headers],[III]]&amp;CHAR(10)&amp;REFERENCEMENT_FACADE[[#Headers],[IV]])</f>
        <v>I
II
III
IV</v>
      </c>
      <c r="CK184" s="48" t="str">
        <f>CONCATENATE(IF(MID(REFERENCEMENT_FACADE[[#This Row],[Charpente bois (NF DTU 31.1)]],1,3)="oui",LISTES!$Q$2,""),IF(AND(MID(REFERENCEMENT_FACADE[[#This Row],[COB (NF DTU 31.2)]],1,3)="oui",MID(REFERENCEMENT_FACADE[[#This Row],[Charpente bois (NF DTU 31.1)]],1,3)="oui")," / ",""),IF(MID(REFERENCEMENT_FACADE[[#This Row],[COB (NF DTU 31.2)]],1,3)="oui",LISTES!$Q$3,""),IF(OR(AND(MID(REFERENCEMENT_FACADE[[#This Row],[COB (NF DTU 31.2)]],1,3)="oui",MID(REFERENCEMENT_FACADE[[#This Row],[FOB (NF DTU 31.4)]],1,3)="oui"),AND(MID(REFERENCEMENT_FACADE[[#This Row],[COB (NF DTU 31.2)]],1,3)="oui",MID(REFERENCEMENT_FACADE[[#This Row],[CLT (Sous AT/DTA)]],1,3)="oui"))," / ",""),IF(MID(REFERENCEMENT_FACADE[[#This Row],[FOB (NF DTU 31.4)]],1,3)="oui",LISTES!$Q$4,""),IF(AND(MID(REFERENCEMENT_FACADE[[#This Row],[CLT (Sous AT/DTA)]],1,3)="oui",MID(REFERENCEMENT_FACADE[[#This Row],[FOB (NF DTU 31.4)]],1,3)="oui")," / ",""),IF(MID(REFERENCEMENT_FACADE[[#This Row],[CLT (Sous AT/DTA)]],1,3)="oui",LISTES!$Q$7,IF(MID(REFERENCEMENT_FACADE[[#This Row],[FOB (Sous AT/DTA/ATEx)]],1,3)="oui",LISTES!$Q$5,"")))</f>
        <v>Charpente bois (NF DTU 31.1)</v>
      </c>
      <c r="CL184" s="48" t="str">
        <f>IF(AND(RECH_HAUTEUR=TRUE,HAUT_VISEE&lt;&gt;"",SITUA_VISEE&lt;&gt;""),IF(MID(SITUA_VISEE,1,1)="d",
IF(MID(REFERENCEMENT_FACADE[[#This Row],[≤ 50 m (situation d)]],1,3)="OUI","≤ 50 m",IF(MID(REFERENCEMENT_FACADE[[#This Row],[≤ 40 m (situation d)]],1,3)="OUI","≤ 40 m",IF(MID(REFERENCEMENT_FACADE[[#This Row],[≤ 36 m (situation d)]],1,3)="OUI","≤ 36 m",IF(MID(REFERENCEMENT_FACADE[[#This Row],[≤ 34 m (situation d)]],1,3)="OUI","≤ 34 m",IF(MID(REFERENCEMENT_FACADE[[#This Row],[≤ 28 m (situation d)]],1,3)="OUI","≤ 28 m",IF(MID(REFERENCEMENT_FACADE[[#This Row],[≤ 18 m (situation d)]],1,3)="OUI","≤ 18 m",IF(MID(REFERENCEMENT_FACADE[[#This Row],[≤ 15 m (situation d)]],1,3)="OUI","≤ 15 m",IF(MID(REFERENCEMENT_FACADE[[#This Row],[≤ 10 m (situation d)]],1,3)="OUI","≤ 10 m",IF(MID(REFERENCEMENT_FACADE[[#This Row],[≤ 9 m (situation d)]],1,3)="OUI","≤ 9 m",IF(MID(REFERENCEMENT_FACADE[[#This Row],[≤ 6 m (situation d)]],1,3)="OUI","≤ 6 m","")))))))))),
IF(MID(REFERENCEMENT_FACADE[[#This Row],[≤ 50 m (situation a à c)]],1,3)="OUI","≤ 50 m",IF(MID(REFERENCEMENT_FACADE[[#This Row],[≤ 40 m (situation a à c)]],1,3)="OUI","≤ 40 m",IF(MID(REFERENCEMENT_FACADE[[#This Row],[≤ 36 m (situation a à c)]],1,3)="OUI","≤ 36 m",IF(MID(REFERENCEMENT_FACADE[[#This Row],[≤ 34 m (situation a à c)]],1,3)="OUI","≤ 34 m",IF(MID(REFERENCEMENT_FACADE[[#This Row],[≤ 28 m (situation a à c)]],1,3)="OUI","≤ 28 m",IF(MID(REFERENCEMENT_FACADE[[#This Row],[≤ 18 m (situation a à c)]],1,3)="OUI","≤ 18 m",IF(MID(REFERENCEMENT_FACADE[[#This Row],[≤ 15 m (situation a à c)]],1,3)="OUI","≤ 15 m",IF(MID(REFERENCEMENT_FACADE[[#This Row],[≤ 10 m (situation a à c)]],1,3)="OUI","≤ 10 m",IF(MID(REFERENCEMENT_FACADE[[#This Row],[≤ 9 m (situation a à c)]],1,3)="OUI","≤ 9 m",IF(MID(REFERENCEMENT_FACADE[[#This Row],[≤ 6 m (situation a à c)]],1,3)="OUI","≤ 6 m",""))))))))))),
CONCATENATE(IF(MID(REFERENCEMENT_FACADE[[#This Row],[≤ 50 m (situation a à c)]],1,3)="OUI","(Situation a à c) h≤ 50 m"&amp;CHAR(10),IF(MID(REFERENCEMENT_FACADE[[#This Row],[≤ 40 m (situation a à c)]],1,3)="OUI","(Situation a à c) h≤ 40 m"&amp;CHAR(10),IF(MID(REFERENCEMENT_FACADE[[#This Row],[≤ 36 m (situation a à c)]],1,3)="OUI","(Situation a à c) h≤ 36 m"&amp;CHAR(10),IF(MID(REFERENCEMENT_FACADE[[#This Row],[≤ 34 m (situation a à c)]],1,3)="OUI","(Situation a à c) h≤ 34 m"&amp;CHAR(10),IF(MID(REFERENCEMENT_FACADE[[#This Row],[≤ 28 m (situation a à c)]],1,3)="OUI","(Situation a à c) h≤ 28 m"&amp;CHAR(10),IF(MID(REFERENCEMENT_FACADE[[#This Row],[≤ 18 m (situation a à c)]],1,3)="OUI","(Situation a à c) h≤ 18 m"&amp;CHAR(10),IF(MID(REFERENCEMENT_FACADE[[#This Row],[≤ 15 m (situation a à c)]],1,3)="OUI","(Situation a à c) h≤ 15 m"&amp;CHAR(10),IF(MID(REFERENCEMENT_FACADE[[#This Row],[≤ 10 m (situation a à c)]],1,3)="OUI","(Situation a à c) h≤ 10 m"&amp;CHAR(10),IF(MID(REFERENCEMENT_FACADE[[#This Row],[≤ 9 m (situation a à c)]],1,3)="OUI","(Situation a à c) h≤ 9 m"&amp;CHAR(10),IF(MID(REFERENCEMENT_FACADE[[#This Row],[≤ 6 m (situation a à c)]],1,3)="OUI","(Situation a à c) h≤ 6 m"&amp;CHAR(10),"")))))))))),IF(MID(REFERENCEMENT_FACADE[[#This Row],[≤ 50 m (situation d)]],1,3)="OUI","(Situation d) h≤ 50 m",IF(MID(REFERENCEMENT_FACADE[[#This Row],[≤ 40 m (situation d)]],1,3)="OUI","(Situation d) h≤ 40 m",IF(MID(REFERENCEMENT_FACADE[[#This Row],[≤ 36 m (situation d)]],1,3)="OUI","(Situation d) h≤ 36 m",IF(MID(REFERENCEMENT_FACADE[[#This Row],[≤ 34 m (situation d)]],1,3)="OUI","(Situation d) h≤ 34 m",IF(MID(REFERENCEMENT_FACADE[[#This Row],[≤ 28 m (situation d)]],1,3)="OUI","(Situation d) h≤ 28 m",IF(MID(REFERENCEMENT_FACADE[[#This Row],[≤ 18 m (situation d)]],1,3)="OUI","(Situation d) h≤ 18 m",IF(MID(REFERENCEMENT_FACADE[[#This Row],[≤ 15 m (situation d)]],1,3)="OUI","(Situation d) h≤ 15 m",IF(MID(REFERENCEMENT_FACADE[[#This Row],[≤ 10 m (situation d)]],1,3)="OUI","(Situation d) h≤ 10 m",IF(MID(REFERENCEMENT_FACADE[[#This Row],[≤ 9 m (situation d)]],1,3)="OUI","(Situation d) h≤ 9 m",IF(MID(REFERENCEMENT_FACADE[[#This Row],[≤ 6 m (situation d)]],1,3)="OUI","(Situation d) h≤ 6 m",""))))))))))))</f>
        <v>(Situation a à c) h≤ 50 m
(Situation d) h≤ 18 m</v>
      </c>
      <c r="CM184" s="48" t="str">
        <f>IF(OR(RECH_HAUTEUR=FALSE,HAUT_VISEE="",SITUA_VISEE=""),REFERENCEMENT_FACADE[[#This Row],[Cas où rien n''est sélectionné en hauteur]],
IF((HAUT_VISEE&lt;=6),IF(OR(MID(SITUA_VISEE,1,1)="a",MID(SITUA_VISEE,1,1)="b",MID(SITUA_VISEE,1,1)="c"),REFERENCEMENT_FACADE[[#This Row],[≤ 6 m (a à c)]],REFERENCEMENT_FACADE[[#This Row],[≤ 6 m (d)]]),
IF(AND(6&lt;HAUT_VISEE,HAUT_VISEE&lt;=9),IF(OR(MID(SITUA_VISEE,1,1)="a",MID(SITUA_VISEE,1,1)="b",MID(SITUA_VISEE,1,1)="c"),REFERENCEMENT_FACADE[[#This Row],[≤ 9 m (a à c)]],REFERENCEMENT_FACADE[[#This Row],[≤ 9 m (d)]]),
IF(AND(9&lt;HAUT_VISEE,HAUT_VISEE&lt;=10),IF(OR(MID(SITUA_VISEE,1,1)="a",MID(SITUA_VISEE,1,1)="b",MID(SITUA_VISEE,1,1)="c"),REFERENCEMENT_FACADE[[#This Row],[≤ 10 m (a à c)]],REFERENCEMENT_FACADE[[#This Row],[≤ 10 m (d)]]),
IF(AND(10&lt;HAUT_VISEE,HAUT_VISEE&lt;=18),IF(OR(MID(SITUA_VISEE,1,1)="a",MID(SITUA_VISEE,1,1)="b",MID(SITUA_VISEE,1,1)="c"),REFERENCEMENT_FACADE[[#This Row],[≤ 18 m (a à c)]],REFERENCEMENT_FACADE[[#This Row],[≤ 18 m (d)]]),
IF(AND(18&lt;HAUT_VISEE,HAUT_VISEE&lt;=28),IF(OR(MID(SITUA_VISEE,1,1)="a",MID(SITUA_VISEE,1,1)="b",MID(SITUA_VISEE,1,1)="c"),REFERENCEMENT_FACADE[[#This Row],[≤ 28 m (a à c)]],REFERENCEMENT_FACADE[[#This Row],[≤ 28 m (d)]]),
IF(AND(28&lt;HAUT_VISEE,HAUT_VISEE&lt;=34),IF(OR(MID(SITUA_VISEE,1,1)="a",MID(SITUA_VISEE,1,1)="b",MID(SITUA_VISEE,1,1)="c"),REFERENCEMENT_FACADE[[#This Row],[≤ 34 m (a à c)]],REFERENCEMENT_FACADE[[#This Row],[≤ 34 m (d)]]),
IF(AND(34&lt;HAUT_VISEE,HAUT_VISEE&lt;=36),IF(OR(MID(SITUA_VISEE,1,1)="a",MID(SITUA_VISEE,1,1)="b",MID(SITUA_VISEE,1,1)="c"),REFERENCEMENT_FACADE[[#This Row],[≤ 36 m (a à c)]],REFERENCEMENT_FACADE[[#This Row],[≤ 36 m (d)]]),
IF(AND(36&lt;HAUT_VISEE,HAUT_VISEE&lt;=40),IF(OR(MID(SITUA_VISEE,1,1)="a",MID(SITUA_VISEE,1,1)="b",MID(SITUA_VISEE,1,1)="c"),REFERENCEMENT_FACADE[[#This Row],[≤ 40 m (a à c)]],REFERENCEMENT_FACADE[[#This Row],[≤ 40 m (d)]]),
IF(AND(40&lt;HAUT_VISEE,HAUT_VISEE&lt;=50),IF(OR(MID(SITUA_VISEE,1,1)="a",MID(SITUA_VISEE,1,1)="b",MID(SITUA_VISEE,1,1)="c"),REFERENCEMENT_FACADE[[#This Row],[≤ 50 m (a à c)]],REFERENCEMENT_FACADE[[#This Row],[≤ 50 m (d)]])))))))))))</f>
        <v>Nb : Le critère de recherche par hauteur n'étant pas coché ou les données (hauteur ou situation) n'étant pas saisies, l'utilisateur est alerté qu'il peut exister des limites de hauteurs et des dispositions particulières données dans le référentiel technique du procédé qui ne sont pas affichées. 
Le logiciel peut les faire apparaitre, pour ce faire : 
 - la case de recherche en fonction de la hauteur doit être cochée ;
 - les données de hauteur ET de situation du bâtiment doivent être saisies.</v>
      </c>
      <c r="CN184" s="117">
        <f ca="1">REFERENCEMENT_FACADE[[#This Row],[VALIDITE]]</f>
        <v>1</v>
      </c>
      <c r="CO184" s="48">
        <f>IF(RECH_SUPPORT=TRUE,IF(MID(REFERENCEMENT_FACADE[[#This Row],[Colonne support visé]],1,3)="OUI",1,IF(OR(MID(REFERENCEMENT_FACADE[[#This Row],[Colonne support visé]],1,3)="non",MID(REFERENCEMENT_FACADE[[#This Row],[Colonne support visé]],1,2)="SO"),0,0)),1)</f>
        <v>1</v>
      </c>
      <c r="CP184" s="48">
        <f>IF(RECH_HAUTEUR=FALSE,1,IF(AND(MID(REFERENCEMENT_FACADE[[#This Row],[Colonne situation visé]],1,3)="oui",HAUT_VISEE&lt;=REFERENCEMENT_FACADE[[#This Row],[LIMITATION DE HAUTEUR DE FACADE]],HAUT_VISEE&lt;&gt;"",SITUA_VISEE&lt;&gt;""),1,IF(MID(REFERENCEMENT_FACADE[[#This Row],[Colonne situation visé]],1,3)="non",0,"ERREUR")))</f>
        <v>1</v>
      </c>
      <c r="CQ184" s="48">
        <f>IF(RECH_CATEGORIE=FALSE,1,IF(REFERENCEMENT_FACADE[[#This Row],[Colonne catégorie visée]]="ERREUR",0,IF(AND(RECH_CATEGORIE=TRUE,MATCH(VALUE(LEFT(REFERENCEMENT_FACADE[[#This Row],[Colonne zone visée]],1)),LISTE_ZONE_SISMIQUE,0)&gt;=MATCH(ZONE_SIS_VISEE,LISTE_ZONE_SISMIQUE,0),MATCH(REFERENCEMENT_FACADE[[#This Row],[Colonne catégorie visée]],LISTE_CATEGORIE_BATIMENT,0)&gt;=MATCH(CATEG_VISEE,LISTE_CATEGORIE_BATIMENT,0)),1,0)))</f>
        <v>1</v>
      </c>
      <c r="CR184" s="48">
        <f ca="1">IF(REFERENCEMENT_FACADE[[#This Row],[Eligibilité procédé]]&lt;&gt;0,COUNTIF(REFERENCEMENT_FACADE[Eligibilité procédé],"&lt;="&amp;REFERENCEMENT_FACADE[[#This Row],[Eligibilité procédé]])-COUNTIF(REFERENCEMENT_FACADE[Eligibilité procédé],"=0"),ROWS(REFERENCEMENT_FACADE[Ordre]))</f>
        <v>156</v>
      </c>
      <c r="CS184" s="48">
        <f ca="1">IF(COUNTIF((REFERENCEMENT_FACADE[[#This Row],[Validité]:[zone de simicité]]),"&lt;&gt;"&amp;"")=SUM(REFERENCEMENT_FACADE[[#This Row],[Validité]:[zone de simicité]]),ROW(REFERENCEMENT_FACADE[[#This Row],[zone de simicité]]),"")</f>
        <v>184</v>
      </c>
      <c r="CT184" s="48" t="str">
        <f>CONCATENATE(REFERENCEMENT_FACADE[[#This Row],[TYPE DE DOCUMENT DE REFERENCE]]," ",REFERENCEMENT_FACADE[[#This Row],[REF]]," du procédé ",REFERENCEMENT_FACADE[[#This Row],[NOM COMMERCIAL DU PROCEDE]]," : vise la pose sur : ",IF(MID(REFERENCEMENT_FACADE[[#This Row],[COB (NF DTU 31.2)]],1,3)="OUI","COB (NF DTU 31.2) ; ",""),IF(MID(REFERENCEMENT_FACADE[[#This Row],[CLT (Sous AT/DTA)]],1,3)="OUI","CLT (Sous AT/DTA)) ; ",""),IF(MID(REFERENCEMENT_FACADE[[#This Row],[FOB (NF DTU 31.4)]],1,3)="OUI","FOB (NF DTU 31.4) ; ",""),IF(MID(REFERENCEMENT_FACADE[[#This Row],[FOB (Sous AT/DTA/ATEx)]],1,3)="OUI","FOB (Sous AT/DTA/ATEx) ; ",""),"pour une hauteur max de ",REFERENCEMENT_FACADE[[#This Row],[LIMITATION DE HAUTEUR DE FACADE]],"m")</f>
        <v>Document Technique d'Application (DTA) 2.1/12-1503_V3 du procédé Ouvrants intégrés dans FW 50+ /  FW 50+ H – OI  : vise la pose sur : pour une hauteur max de 50m</v>
      </c>
    </row>
    <row r="185" spans="1:98" ht="244.8" x14ac:dyDescent="0.3">
      <c r="A185" s="141">
        <v>44383</v>
      </c>
      <c r="B185" s="43" t="s">
        <v>118</v>
      </c>
      <c r="C185" s="125"/>
      <c r="D185" s="43" t="s">
        <v>178</v>
      </c>
      <c r="E185" s="43" t="s">
        <v>178</v>
      </c>
      <c r="F185" s="43" t="s">
        <v>218</v>
      </c>
      <c r="G185" s="44" t="s">
        <v>1476</v>
      </c>
      <c r="H185" s="52" t="s">
        <v>9</v>
      </c>
      <c r="I185" s="53" t="s">
        <v>27</v>
      </c>
      <c r="J185" s="39" t="s">
        <v>27</v>
      </c>
      <c r="K185" s="39" t="s">
        <v>27</v>
      </c>
      <c r="L185" s="68" t="str">
        <f>IF(REFERENCEMENT_FACADE[[#This Row],[Charpente bois (NF DTU 31.1)]]="OUI","SO",IF(OR(REFERENCEMENT_FACADE[[#This Row],[FOB (Sous AT/DTA/ATEx)]]="OUI",REFERENCEMENT_FACADE[[#This Row],[FOB (NF DTU 31.4)]]="OUI"),"OUI","SO"))</f>
        <v>SO</v>
      </c>
      <c r="M185" s="54" t="s">
        <v>27</v>
      </c>
      <c r="N185" s="42" t="s">
        <v>357</v>
      </c>
      <c r="O185" s="43" t="s">
        <v>357</v>
      </c>
      <c r="P185" s="43" t="s">
        <v>357</v>
      </c>
      <c r="Q185" s="43" t="s">
        <v>357</v>
      </c>
      <c r="R185" s="43" t="s">
        <v>357</v>
      </c>
      <c r="S185" s="43" t="s">
        <v>357</v>
      </c>
      <c r="T185" s="43" t="s">
        <v>357</v>
      </c>
      <c r="U185" s="43" t="s">
        <v>357</v>
      </c>
      <c r="V185" s="43" t="s">
        <v>357</v>
      </c>
      <c r="W185" s="44" t="s">
        <v>357</v>
      </c>
      <c r="X185" s="45" t="s">
        <v>357</v>
      </c>
      <c r="Y185" s="43" t="s">
        <v>357</v>
      </c>
      <c r="Z185" s="43" t="s">
        <v>357</v>
      </c>
      <c r="AA185" s="43" t="s">
        <v>357</v>
      </c>
      <c r="AB185" s="43" t="s">
        <v>357</v>
      </c>
      <c r="AC185" s="43" t="s">
        <v>10</v>
      </c>
      <c r="AD185" s="43" t="s">
        <v>10</v>
      </c>
      <c r="AE185" s="43" t="s">
        <v>10</v>
      </c>
      <c r="AF185" s="43" t="s">
        <v>10</v>
      </c>
      <c r="AG185" s="44" t="s">
        <v>10</v>
      </c>
      <c r="AH185" s="165" t="s">
        <v>267</v>
      </c>
      <c r="AI185" s="166"/>
      <c r="AJ185" s="120" t="s">
        <v>1731</v>
      </c>
      <c r="AK185" s="120" t="s">
        <v>1731</v>
      </c>
      <c r="AL185" s="120" t="s">
        <v>1731</v>
      </c>
      <c r="AM185" s="120" t="s">
        <v>1731</v>
      </c>
      <c r="AN185" s="120" t="s">
        <v>1731</v>
      </c>
      <c r="AO185" s="120" t="s">
        <v>1731</v>
      </c>
      <c r="AP185" s="120" t="s">
        <v>1731</v>
      </c>
      <c r="AQ185" s="120" t="s">
        <v>1731</v>
      </c>
      <c r="AR185" s="120" t="s">
        <v>1731</v>
      </c>
      <c r="AS185" s="120" t="s">
        <v>1731</v>
      </c>
      <c r="AT185" s="120" t="s">
        <v>1731</v>
      </c>
      <c r="AU185" s="120" t="s">
        <v>1731</v>
      </c>
      <c r="AV185" s="120" t="s">
        <v>1731</v>
      </c>
      <c r="AW185" s="120" t="s">
        <v>1731</v>
      </c>
      <c r="AX185" s="120" t="s">
        <v>1731</v>
      </c>
      <c r="AY185" s="120"/>
      <c r="AZ185" s="120"/>
      <c r="BA185" s="120"/>
      <c r="BB185" s="120"/>
      <c r="BC185" s="120"/>
      <c r="BD185" s="84" t="s">
        <v>1408</v>
      </c>
      <c r="BE185" s="42">
        <v>4</v>
      </c>
      <c r="BF185" s="43">
        <v>4</v>
      </c>
      <c r="BG185" s="43">
        <v>4</v>
      </c>
      <c r="BH185" s="43">
        <v>4</v>
      </c>
      <c r="BI185" s="84"/>
      <c r="BJ185" s="40" t="s">
        <v>1394</v>
      </c>
      <c r="BK185" s="158" t="s">
        <v>932</v>
      </c>
      <c r="BL185" s="42">
        <v>0</v>
      </c>
      <c r="BM185" s="43" t="s">
        <v>181</v>
      </c>
      <c r="BN185" s="43" t="s">
        <v>1006</v>
      </c>
      <c r="BO185" s="43" t="s">
        <v>219</v>
      </c>
      <c r="BP185" s="87">
        <v>44096</v>
      </c>
      <c r="BQ185" s="87">
        <v>44236</v>
      </c>
      <c r="BR185" s="87">
        <v>46387</v>
      </c>
      <c r="BS185" s="123">
        <f ca="1">+(REFERENCEMENT_FACADE[[#This Row],[AVIS LIMITE AU / VALIDITE]]&gt;=TODAY())*1</f>
        <v>1</v>
      </c>
      <c r="BT185" s="43" t="s">
        <v>9</v>
      </c>
      <c r="BU185" s="43" t="str">
        <f ca="1">IF(REFERENCEMENT_FACADE[[#This Row],[ -&gt; AT/DTA : Sur liste verte C2p (OUI/NON)
-&gt; ATex (Avis favorable / Avis défavorable)
-&gt; Autre : SO]]&lt;&gt;"",IF(AND(OR(REFERENCEMENT_FACADE[[#This Row],[ -&gt; AT/DTA : Sur liste verte C2p (OUI/NON)
-&gt; ATex (Avis favorable / Avis défavorable)
-&gt; Autre : SO]]="OUI",REFERENCEMENT_FACADE[[#This Row],[ -&gt; AT/DTA : Sur liste verte C2p (OUI/NON)
-&gt; ATex (Avis favorable / Avis défavorable)
-&gt; Autre : SO]]="FAVORABLE",REFERENCEMENT_FACADE[[#This Row],[ -&gt; AT/DTA : Sur liste verte C2p (OUI/NON)
-&gt; ATex (Avis favorable / Avis défavorable)
-&gt; Autre : SO]]="SO
(DTU)",REFERENCEMENT_FACADE[[#This Row],[ -&gt; AT/DTA : Sur liste verte C2p (OUI/NON)
-&gt; ATex (Avis favorable / Avis défavorable)
-&gt; Autre : SO]]="SO 
(RECO -RAGE)",REFERENCEMENT_FACADE[[#This Row],[ -&gt; AT/DTA : Sur liste verte C2p (OUI/NON)
-&gt; ATex (Avis favorable / Avis défavorable)
-&gt; Autre : SO]]="OUI AVEC UN SUIVI DU RETOUR D'EXPERIENCE",
REFERENCEMENT_FACADE[[#This Row],[ -&gt; AT/DTA : Sur liste verte C2p (OUI/NON)
-&gt; ATex (Avis favorable / Avis défavorable)
-&gt; Autre : SO]]="SO 
(RP)"),REFERENCEMENT_FACADE[[#This Row],[VALIDITE]]=1),"TC",IF(REFERENCEMENT_FACADE[[#This Row],[VALIDITE]]=0,"TNC"&amp;CHAR(10)&amp;"(L'évaluation technique n'est plus valide)",IF(REFERENCEMENT_FACADE[[#This Row],[TYPE DE DOCUMENT DE REFERENCE]]="Appréciation Technique de Transition","TNC"&amp;CHAR(10)&amp;"(Les Appréciations Techniques de Transition ne sont pas reconnues en technique courante)",IF(REFERENCEMENT_FACADE[[#This Row],[ -&gt; AT/DTA : Sur liste verte C2p (OUI/NON)
-&gt; ATex (Avis favorable / Avis défavorable)
-&gt; Autre : SO]]="NON (EVALUATION RECENTE)","TNC"&amp;CHAR(10)&amp;"(Non sur liste verte de la C2p à date de référencement / EVALUATION RECENTE)","TNC"&amp;CHAR(10)&amp;"(N'est pas sur liste verte de la C2p à date du référencement)")))))</f>
        <v>TC</v>
      </c>
      <c r="BV185" s="44" t="s">
        <v>1108</v>
      </c>
      <c r="BW185" s="42"/>
      <c r="BX185" s="43"/>
      <c r="BY185" s="44"/>
      <c r="BZ185" s="59" t="s">
        <v>932</v>
      </c>
      <c r="CA185" s="134" t="s">
        <v>556</v>
      </c>
      <c r="CB185" s="134"/>
      <c r="CC185" s="48" t="str">
        <f>IF(OR(REFERENCEMENT_FACADE[[#This Row],[TYPE DE DOCUMENT DE REFERENCE]]="Document Technique d'Application (DTA)",REFERENCEMENT_FACADE[[#This Row],[TYPE DE DOCUMENT DE REFERENCE]]="Avis Technique"),CONCATENATE("https://evaluation.cstb.fr/fr/avis-technique/detail/",SUBSTITUTE(REFERENCEMENT_FACADE[[#This Row],[REF]],"/","-"),"/"),IF(REFERENCEMENT_FACADE[[#This Row],[TYPE DE DOCUMENT DE REFERENCE]]=("Appréciation Technique d'Expérimentation (ATEx cas a)"),CONCATENATE("https://evaluation.cstb.fr/fr/appreciation-technique-expertise-atex/detail/",SUBSTITUTE(REFERENCEMENT_FACADE[[#This Row],[REF]],"_","-"),"/"),CONCATENATE("https://evaluation.cstb.fr/fr/appreciation-technique-transition-att/download/att-",SUBSTITUTE(SUBSTITUTE(REFERENCEMENT_FACADE[[#This Row],[REF]],"/","-"),"_","-"),"/")))</f>
        <v>https://evaluation.cstb.fr/fr/avis-technique/detail/2.1-14-1637_V1/</v>
      </c>
      <c r="CD185" s="48" t="s">
        <v>1080</v>
      </c>
      <c r="CE185" s="48" t="str">
        <f>CONCATENATE(IF(REFERENCEMENT_FACADE[[#This Row],[Ancienne version]]=""," ",CONCATENATE(IF(OR(REFERENCEMENT_FACADE[[#This Row],[TYPE DE DOCUMENT DE REFERENCE]]="Avis Technique",REFERENCEMENT_FACADE[[#This Row],[TYPE DE DOCUMENT DE REFERENCE]]="ATEx"),"L'","Le "),REFERENCEMENT_FACADE[[#This Row],[TYPE DE DOCUMENT DE REFERENCE]]," n°",REFERENCEMENT_FACADE[[#This Row],[REF]]," annule et remplace ",IF(OR(REFERENCEMENT_FACADE[[#This Row],[TYPE DE DOCUMENT DE REFERENCE]]="Avis Technique",REFERENCEMENT_FACADE[[#This Row],[TYPE DE DOCUMENT DE REFERENCE]]="ATEx"),"l' ","le "),REFERENCEMENT_FACADE[[#This Row],[TYPE DE DOCUMENT DE REFERENCE]]," n° ",REFERENCEMENT_FACADE[[#This Row],[Ancienne version]])),
IF(AND(REFERENCEMENT_FACADE[[#This Row],[Ancienne version]]&lt;&gt;"",REFERENCEMENT_FACADE[[#This Row],[ -&gt; AT/DTA : Sur liste verte C2p (OUI/NON)
-&gt; ATex (Avis favorable / Avis défavorable)
-&gt; Autre : SO]]="OUI"),CHAR(10),""),
IF(REFERENCEMENT_FACADE[[#This Row],[ -&gt; AT/DTA : Sur liste verte C2p (OUI/NON)
-&gt; ATex (Avis favorable / Avis défavorable)
-&gt; Autre : SO]]="OUI","Sur liste verte de la C2p à la date du référencement",""))</f>
        <v>Le Document Technique d'Application (DTA) n°2.1/14-1637_V1 annule et remplace le Document Technique d'Application (DTA) n° 2/14-1637
Sur liste verte de la C2p à la date du référencement</v>
      </c>
      <c r="CF185" s="48" t="str">
        <f>IF((SUPP_VISE=LISTES!$Q$2),REFERENCEMENT_FACADE[[#This Row],[Charpente bois (NF DTU 31.1)]],
IF((SUPP_VISE=LISTES!$Q$3),REFERENCEMENT_FACADE[[#This Row],[COB (NF DTU 31.2)]],
IF((SUPP_VISE=LISTES!$Q$4),REFERENCEMENT_FACADE[[#This Row],[FOB (NF DTU 31.4)]],
IF((SUPP_VISE=LISTES!$Q$5),REFERENCEMENT_FACADE[[#This Row],[FOB (Sous AT/DTA/ATEx)]],
IF((SUPP_VISE=LISTES!$Q$6),REFERENCEMENT_FACADE[[#This Row],[FOB (NF DTU 31.4 et/ou Sous AT/DTA/Atex)]],
IF((SUPP_VISE=LISTES!$Q$7),REFERENCEMENT_FACADE[[#This Row],[CLT (Sous AT/DTA)]],"ERREUR"))))))</f>
        <v>ERREUR</v>
      </c>
      <c r="CG185" s="48" t="str">
        <f>IF((HAUT_VISEE&lt;=6),IF(OR(MID(SITUA_VISEE,1,1)="a",MID(SITUA_VISEE,1,1)="b",MID(SITUA_VISEE,1,1)="c"),REFERENCEMENT_FACADE[[#This Row],[≤ 6 m (situation a à c)]],REFERENCEMENT_FACADE[[#This Row],[≤ 6 m (situation d)]]),
IF(AND(6&lt;HAUT_VISEE,HAUT_VISEE&lt;=9),IF(OR(MID(SITUA_VISEE,1,1)="a",MID(SITUA_VISEE,1,1)="b",MID(SITUA_VISEE,1,1)="c"),REFERENCEMENT_FACADE[[#This Row],[≤ 9 m (situation a à c)]],REFERENCEMENT_FACADE[[#This Row],[≤ 9 m (situation d)]]),
IF(AND(9&lt;HAUT_VISEE,HAUT_VISEE&lt;=10),IF(OR(MID(SITUA_VISEE,1,1)="a",MID(SITUA_VISEE,1,1)="b",MID(SITUA_VISEE,1,1)="c"),REFERENCEMENT_FACADE[[#This Row],[≤ 10 m (situation a à c)]],REFERENCEMENT_FACADE[[#This Row],[≤ 10 m (situation d)]]),
IF(AND(10&lt;HAUT_VISEE,HAUT_VISEE&lt;=18),IF(OR(MID(SITUA_VISEE,1,1)="a",MID(SITUA_VISEE,1,1)="b",MID(SITUA_VISEE,1,1)="c"),REFERENCEMENT_FACADE[[#This Row],[≤ 15 m (situation a à c)]],REFERENCEMENT_FACADE[[#This Row],[≤ 15 m (situation d)]]),
IF(AND(10&lt;HAUT_VISEE,HAUT_VISEE&lt;=18),IF(OR(MID(SITUA_VISEE,1,1)="a",MID(SITUA_VISEE,1,1)="b",MID(SITUA_VISEE,1,1)="c"),REFERENCEMENT_FACADE[[#This Row],[≤ 18 m (situation a à c)]],REFERENCEMENT_FACADE[[#This Row],[≤ 18 m (situation d)]]),
IF(AND(18&lt;HAUT_VISEE,HAUT_VISEE&lt;=28),IF(OR(MID(SITUA_VISEE,1,1)="a",MID(SITUA_VISEE,1,1)="b",MID(SITUA_VISEE,1,1)="c"),REFERENCEMENT_FACADE[[#This Row],[≤ 28 m (situation a à c)]],REFERENCEMENT_FACADE[[#This Row],[≤ 28 m (situation d)]]),
IF(AND(28&lt;HAUT_VISEE,HAUT_VISEE&lt;=34),IF(OR(MID(SITUA_VISEE,1,1)="a",MID(SITUA_VISEE,1,1)="b",MID(SITUA_VISEE,1,1)="c"),REFERENCEMENT_FACADE[[#This Row],[≤ 34 m (situation a à c)]],REFERENCEMENT_FACADE[[#This Row],[≤ 34 m (situation d)]]),
IF(AND(34&lt;HAUT_VISEE,HAUT_VISEE&lt;=36),IF(OR(MID(SITUA_VISEE,1,1)="a",MID(SITUA_VISEE,1,1)="b",MID(SITUA_VISEE,1,1)="c"),REFERENCEMENT_FACADE[[#This Row],[≤ 36 m (situation a à c)]],REFERENCEMENT_FACADE[[#This Row],[≤ 36 m (situation d)]]),
IF(AND(36&lt;HAUT_VISEE,HAUT_VISEE&lt;=40),IF(OR(MID(SITUA_VISEE,1,1)="a",MID(SITUA_VISEE,1,1)="b",MID(SITUA_VISEE,1,1)="c"),REFERENCEMENT_FACADE[[#This Row],[≤ 40 m (situation a à c)]],REFERENCEMENT_FACADE[[#This Row],[≤ 40 m (situation d)]]),
IF(AND(40&lt;HAUT_VISEE,HAUT_VISEE&lt;=50),IF(OR(MID(SITUA_VISEE,1,1)="a",MID(SITUA_VISEE,1,1)="b",MID(SITUA_VISEE,1,1)="c"),REFERENCEMENT_FACADE[[#This Row],[≤ 50 m (situation a à c)]],REFERENCEMENT_FACADE[[#This Row],[≤ 50 m (situation d)]]),"ERREUR"))))))))))</f>
        <v>OUI*</v>
      </c>
      <c r="CH185" s="48">
        <f>IF(MID(SITUA_VISEE,1,1)="d",
IF(MID(REFERENCEMENT_FACADE[[#This Row],[≤ 50 m (situation d)]],1,3)="OUI",50,IF(MID(REFERENCEMENT_FACADE[[#This Row],[≤ 40 m (situation d)]],1,3)="OUI",40,IF(MID(REFERENCEMENT_FACADE[[#This Row],[≤ 36 m (situation d)]],1,3)="OUI",36,IF(MID(REFERENCEMENT_FACADE[[#This Row],[≤ 34 m (situation d)]],1,3)="OUI",34,IF(MID(REFERENCEMENT_FACADE[[#This Row],[≤ 28 m (situation d)]],1,3)="OUI",28,IF(MID(REFERENCEMENT_FACADE[[#This Row],[≤ 18 m (situation d)]],1,3)="OUI",18,IF(MID(REFERENCEMENT_FACADE[[#This Row],[≤ 15 m (situation d)]],1,3)="OUI",15,IF(MID(REFERENCEMENT_FACADE[[#This Row],[≤ 10 m (situation d)]],1,3)="OUI",10,IF(MID(REFERENCEMENT_FACADE[[#This Row],[≤ 9 m (situation d)]],1,3)="OUI",9,IF(MID(REFERENCEMENT_FACADE[[#This Row],[≤ 6 m (situation d)]],1,3)="OUI",6,"")))))))))),
IF(MID(REFERENCEMENT_FACADE[[#This Row],[≤ 50 m (situation a à c)]],1,3)="OUI",50,IF(MID(REFERENCEMENT_FACADE[[#This Row],[≤ 40 m (situation a à c)]],1,3)="OUI",40,IF(MID(REFERENCEMENT_FACADE[[#This Row],[≤ 36 m (situation a à c)]],1,3)="OUI",36,IF(MID(REFERENCEMENT_FACADE[[#This Row],[≤ 34 m (situation a à c)]],1,3)="OUI",34,IF(MID(REFERENCEMENT_FACADE[[#This Row],[≤ 28 m (situation a à c)]],1,3)="OUI",28,IF(MID(REFERENCEMENT_FACADE[[#This Row],[≤ 18 m (situation a à c)]],1,3)="OUI",18,IF(MID(REFERENCEMENT_FACADE[[#This Row],[≤ 15 m (situation a à c)]],1,3)="OUI",15,IF(MID(REFERENCEMENT_FACADE[[#This Row],[≤ 10 m (situation a à c)]],1,3)="OUI",10,IF(MID(REFERENCEMENT_FACADE[[#This Row],[≤ 9 m (situation a à c)]],1,3)="OUI",9,IF(MID(REFERENCEMENT_FACADE[[#This Row],[≤ 6 m (situation a à c)]],1,3)="OUI",6,"")))))))))))</f>
        <v>50</v>
      </c>
      <c r="CI185" s="48" t="str">
        <f>IF(RECH_CATEGORIE=TRUE,IF((CATEG_VISEE=LISTES!$O$2),REFERENCEMENT_FACADE[[#This Row],[I]],
IF((CATEG_VISEE=LISTES!$O$3),REFERENCEMENT_FACADE[[#This Row],[II]],
IF((CATEG_VISEE=LISTES!$O$4),REFERENCEMENT_FACADE[[#This Row],[III]],
IF((CATEG_VISEE=LISTES!$O$5),REFERENCEMENT_FACADE[[#This Row],[IV]],"ERREUR")))),
REFERENCEMENT_FACADE[[#This Row],[I]]&amp;CHAR(10)&amp;REFERENCEMENT_FACADE[[#This Row],[II]]&amp;CHAR(10)&amp;REFERENCEMENT_FACADE[[#This Row],[III]]&amp;CHAR(10)&amp;REFERENCEMENT_FACADE[[#This Row],[IV]])</f>
        <v>4
4
4
4</v>
      </c>
      <c r="CJ185" s="48" t="str">
        <f>IF(RECH_CATEGORIE=TRUE,IF(OR(REFERENCEMENT_FACADE[[#This Row],[I]]="NC",REFERENCEMENT_FACADE[[#This Row],[II]]="NC",REFERENCEMENT_FACADE[[#This Row],[III]]="NC",REFERENCEMENT_FACADE[[#This Row],[IV]]="NC"),"ERREUR",IF(MID(ZONE_SIS_VISEE,1,1)&lt;=MID(REFERENCEMENT_FACADE[[#This Row],[IV]],1,1),REFERENCEMENT_FACADE[[#Headers],[IV]],IF(MID(ZONE_SIS_VISEE,1,1)&lt;=MID(REFERENCEMENT_FACADE[[#This Row],[III]],1,1),REFERENCEMENT_FACADE[[#Headers],[III]],IF(MID(ZONE_SIS_VISEE,1,1)&lt;=MID(REFERENCEMENT_FACADE[[#This Row],[II]],1,1),REFERENCEMENT_FACADE[[#Headers],[II]],IF(MID(ZONE_SIS_VISEE,1,1)&lt;=MID(REFERENCEMENT_FACADE[[#This Row],[I]],1,1),REFERENCEMENT_FACADE[[#Headers],[I]],""))))),
REFERENCEMENT_FACADE[[#Headers],[I]]&amp;CHAR(10)&amp;REFERENCEMENT_FACADE[[#Headers],[II]]&amp;CHAR(10)&amp;REFERENCEMENT_FACADE[[#Headers],[III]]&amp;CHAR(10)&amp;REFERENCEMENT_FACADE[[#Headers],[IV]])</f>
        <v>I
II
III
IV</v>
      </c>
      <c r="CK185" s="48" t="str">
        <f>CONCATENATE(IF(MID(REFERENCEMENT_FACADE[[#This Row],[Charpente bois (NF DTU 31.1)]],1,3)="oui",LISTES!$Q$2,""),IF(AND(MID(REFERENCEMENT_FACADE[[#This Row],[COB (NF DTU 31.2)]],1,3)="oui",MID(REFERENCEMENT_FACADE[[#This Row],[Charpente bois (NF DTU 31.1)]],1,3)="oui")," / ",""),IF(MID(REFERENCEMENT_FACADE[[#This Row],[COB (NF DTU 31.2)]],1,3)="oui",LISTES!$Q$3,""),IF(OR(AND(MID(REFERENCEMENT_FACADE[[#This Row],[COB (NF DTU 31.2)]],1,3)="oui",MID(REFERENCEMENT_FACADE[[#This Row],[FOB (NF DTU 31.4)]],1,3)="oui"),AND(MID(REFERENCEMENT_FACADE[[#This Row],[COB (NF DTU 31.2)]],1,3)="oui",MID(REFERENCEMENT_FACADE[[#This Row],[CLT (Sous AT/DTA)]],1,3)="oui"))," / ",""),IF(MID(REFERENCEMENT_FACADE[[#This Row],[FOB (NF DTU 31.4)]],1,3)="oui",LISTES!$Q$4,""),IF(AND(MID(REFERENCEMENT_FACADE[[#This Row],[CLT (Sous AT/DTA)]],1,3)="oui",MID(REFERENCEMENT_FACADE[[#This Row],[FOB (NF DTU 31.4)]],1,3)="oui")," / ",""),IF(MID(REFERENCEMENT_FACADE[[#This Row],[CLT (Sous AT/DTA)]],1,3)="oui",LISTES!$Q$7,IF(MID(REFERENCEMENT_FACADE[[#This Row],[FOB (Sous AT/DTA/ATEx)]],1,3)="oui",LISTES!$Q$5,"")))</f>
        <v>Charpente bois (NF DTU 31.1)</v>
      </c>
      <c r="CL185" s="48" t="str">
        <f>IF(AND(RECH_HAUTEUR=TRUE,HAUT_VISEE&lt;&gt;"",SITUA_VISEE&lt;&gt;""),IF(MID(SITUA_VISEE,1,1)="d",
IF(MID(REFERENCEMENT_FACADE[[#This Row],[≤ 50 m (situation d)]],1,3)="OUI","≤ 50 m",IF(MID(REFERENCEMENT_FACADE[[#This Row],[≤ 40 m (situation d)]],1,3)="OUI","≤ 40 m",IF(MID(REFERENCEMENT_FACADE[[#This Row],[≤ 36 m (situation d)]],1,3)="OUI","≤ 36 m",IF(MID(REFERENCEMENT_FACADE[[#This Row],[≤ 34 m (situation d)]],1,3)="OUI","≤ 34 m",IF(MID(REFERENCEMENT_FACADE[[#This Row],[≤ 28 m (situation d)]],1,3)="OUI","≤ 28 m",IF(MID(REFERENCEMENT_FACADE[[#This Row],[≤ 18 m (situation d)]],1,3)="OUI","≤ 18 m",IF(MID(REFERENCEMENT_FACADE[[#This Row],[≤ 15 m (situation d)]],1,3)="OUI","≤ 15 m",IF(MID(REFERENCEMENT_FACADE[[#This Row],[≤ 10 m (situation d)]],1,3)="OUI","≤ 10 m",IF(MID(REFERENCEMENT_FACADE[[#This Row],[≤ 9 m (situation d)]],1,3)="OUI","≤ 9 m",IF(MID(REFERENCEMENT_FACADE[[#This Row],[≤ 6 m (situation d)]],1,3)="OUI","≤ 6 m","")))))))))),
IF(MID(REFERENCEMENT_FACADE[[#This Row],[≤ 50 m (situation a à c)]],1,3)="OUI","≤ 50 m",IF(MID(REFERENCEMENT_FACADE[[#This Row],[≤ 40 m (situation a à c)]],1,3)="OUI","≤ 40 m",IF(MID(REFERENCEMENT_FACADE[[#This Row],[≤ 36 m (situation a à c)]],1,3)="OUI","≤ 36 m",IF(MID(REFERENCEMENT_FACADE[[#This Row],[≤ 34 m (situation a à c)]],1,3)="OUI","≤ 34 m",IF(MID(REFERENCEMENT_FACADE[[#This Row],[≤ 28 m (situation a à c)]],1,3)="OUI","≤ 28 m",IF(MID(REFERENCEMENT_FACADE[[#This Row],[≤ 18 m (situation a à c)]],1,3)="OUI","≤ 18 m",IF(MID(REFERENCEMENT_FACADE[[#This Row],[≤ 15 m (situation a à c)]],1,3)="OUI","≤ 15 m",IF(MID(REFERENCEMENT_FACADE[[#This Row],[≤ 10 m (situation a à c)]],1,3)="OUI","≤ 10 m",IF(MID(REFERENCEMENT_FACADE[[#This Row],[≤ 9 m (situation a à c)]],1,3)="OUI","≤ 9 m",IF(MID(REFERENCEMENT_FACADE[[#This Row],[≤ 6 m (situation a à c)]],1,3)="OUI","≤ 6 m",""))))))))))),
CONCATENATE(IF(MID(REFERENCEMENT_FACADE[[#This Row],[≤ 50 m (situation a à c)]],1,3)="OUI","(Situation a à c) h≤ 50 m"&amp;CHAR(10),IF(MID(REFERENCEMENT_FACADE[[#This Row],[≤ 40 m (situation a à c)]],1,3)="OUI","(Situation a à c) h≤ 40 m"&amp;CHAR(10),IF(MID(REFERENCEMENT_FACADE[[#This Row],[≤ 36 m (situation a à c)]],1,3)="OUI","(Situation a à c) h≤ 36 m"&amp;CHAR(10),IF(MID(REFERENCEMENT_FACADE[[#This Row],[≤ 34 m (situation a à c)]],1,3)="OUI","(Situation a à c) h≤ 34 m"&amp;CHAR(10),IF(MID(REFERENCEMENT_FACADE[[#This Row],[≤ 28 m (situation a à c)]],1,3)="OUI","(Situation a à c) h≤ 28 m"&amp;CHAR(10),IF(MID(REFERENCEMENT_FACADE[[#This Row],[≤ 18 m (situation a à c)]],1,3)="OUI","(Situation a à c) h≤ 18 m"&amp;CHAR(10),IF(MID(REFERENCEMENT_FACADE[[#This Row],[≤ 15 m (situation a à c)]],1,3)="OUI","(Situation a à c) h≤ 15 m"&amp;CHAR(10),IF(MID(REFERENCEMENT_FACADE[[#This Row],[≤ 10 m (situation a à c)]],1,3)="OUI","(Situation a à c) h≤ 10 m"&amp;CHAR(10),IF(MID(REFERENCEMENT_FACADE[[#This Row],[≤ 9 m (situation a à c)]],1,3)="OUI","(Situation a à c) h≤ 9 m"&amp;CHAR(10),IF(MID(REFERENCEMENT_FACADE[[#This Row],[≤ 6 m (situation a à c)]],1,3)="OUI","(Situation a à c) h≤ 6 m"&amp;CHAR(10),"")))))))))),IF(MID(REFERENCEMENT_FACADE[[#This Row],[≤ 50 m (situation d)]],1,3)="OUI","(Situation d) h≤ 50 m",IF(MID(REFERENCEMENT_FACADE[[#This Row],[≤ 40 m (situation d)]],1,3)="OUI","(Situation d) h≤ 40 m",IF(MID(REFERENCEMENT_FACADE[[#This Row],[≤ 36 m (situation d)]],1,3)="OUI","(Situation d) h≤ 36 m",IF(MID(REFERENCEMENT_FACADE[[#This Row],[≤ 34 m (situation d)]],1,3)="OUI","(Situation d) h≤ 34 m",IF(MID(REFERENCEMENT_FACADE[[#This Row],[≤ 28 m (situation d)]],1,3)="OUI","(Situation d) h≤ 28 m",IF(MID(REFERENCEMENT_FACADE[[#This Row],[≤ 18 m (situation d)]],1,3)="OUI","(Situation d) h≤ 18 m",IF(MID(REFERENCEMENT_FACADE[[#This Row],[≤ 15 m (situation d)]],1,3)="OUI","(Situation d) h≤ 15 m",IF(MID(REFERENCEMENT_FACADE[[#This Row],[≤ 10 m (situation d)]],1,3)="OUI","(Situation d) h≤ 10 m",IF(MID(REFERENCEMENT_FACADE[[#This Row],[≤ 9 m (situation d)]],1,3)="OUI","(Situation d) h≤ 9 m",IF(MID(REFERENCEMENT_FACADE[[#This Row],[≤ 6 m (situation d)]],1,3)="OUI","(Situation d) h≤ 6 m",""))))))))))))</f>
        <v>(Situation a à c) h≤ 50 m
(Situation d) h≤ 18 m</v>
      </c>
      <c r="CM185" s="48" t="str">
        <f>IF(OR(RECH_HAUTEUR=FALSE,HAUT_VISEE="",SITUA_VISEE=""),REFERENCEMENT_FACADE[[#This Row],[Cas où rien n''est sélectionné en hauteur]],
IF((HAUT_VISEE&lt;=6),IF(OR(MID(SITUA_VISEE,1,1)="a",MID(SITUA_VISEE,1,1)="b",MID(SITUA_VISEE,1,1)="c"),REFERENCEMENT_FACADE[[#This Row],[≤ 6 m (a à c)]],REFERENCEMENT_FACADE[[#This Row],[≤ 6 m (d)]]),
IF(AND(6&lt;HAUT_VISEE,HAUT_VISEE&lt;=9),IF(OR(MID(SITUA_VISEE,1,1)="a",MID(SITUA_VISEE,1,1)="b",MID(SITUA_VISEE,1,1)="c"),REFERENCEMENT_FACADE[[#This Row],[≤ 9 m (a à c)]],REFERENCEMENT_FACADE[[#This Row],[≤ 9 m (d)]]),
IF(AND(9&lt;HAUT_VISEE,HAUT_VISEE&lt;=10),IF(OR(MID(SITUA_VISEE,1,1)="a",MID(SITUA_VISEE,1,1)="b",MID(SITUA_VISEE,1,1)="c"),REFERENCEMENT_FACADE[[#This Row],[≤ 10 m (a à c)]],REFERENCEMENT_FACADE[[#This Row],[≤ 10 m (d)]]),
IF(AND(10&lt;HAUT_VISEE,HAUT_VISEE&lt;=18),IF(OR(MID(SITUA_VISEE,1,1)="a",MID(SITUA_VISEE,1,1)="b",MID(SITUA_VISEE,1,1)="c"),REFERENCEMENT_FACADE[[#This Row],[≤ 18 m (a à c)]],REFERENCEMENT_FACADE[[#This Row],[≤ 18 m (d)]]),
IF(AND(18&lt;HAUT_VISEE,HAUT_VISEE&lt;=28),IF(OR(MID(SITUA_VISEE,1,1)="a",MID(SITUA_VISEE,1,1)="b",MID(SITUA_VISEE,1,1)="c"),REFERENCEMENT_FACADE[[#This Row],[≤ 28 m (a à c)]],REFERENCEMENT_FACADE[[#This Row],[≤ 28 m (d)]]),
IF(AND(28&lt;HAUT_VISEE,HAUT_VISEE&lt;=34),IF(OR(MID(SITUA_VISEE,1,1)="a",MID(SITUA_VISEE,1,1)="b",MID(SITUA_VISEE,1,1)="c"),REFERENCEMENT_FACADE[[#This Row],[≤ 34 m (a à c)]],REFERENCEMENT_FACADE[[#This Row],[≤ 34 m (d)]]),
IF(AND(34&lt;HAUT_VISEE,HAUT_VISEE&lt;=36),IF(OR(MID(SITUA_VISEE,1,1)="a",MID(SITUA_VISEE,1,1)="b",MID(SITUA_VISEE,1,1)="c"),REFERENCEMENT_FACADE[[#This Row],[≤ 36 m (a à c)]],REFERENCEMENT_FACADE[[#This Row],[≤ 36 m (d)]]),
IF(AND(36&lt;HAUT_VISEE,HAUT_VISEE&lt;=40),IF(OR(MID(SITUA_VISEE,1,1)="a",MID(SITUA_VISEE,1,1)="b",MID(SITUA_VISEE,1,1)="c"),REFERENCEMENT_FACADE[[#This Row],[≤ 40 m (a à c)]],REFERENCEMENT_FACADE[[#This Row],[≤ 40 m (d)]]),
IF(AND(40&lt;HAUT_VISEE,HAUT_VISEE&lt;=50),IF(OR(MID(SITUA_VISEE,1,1)="a",MID(SITUA_VISEE,1,1)="b",MID(SITUA_VISEE,1,1)="c"),REFERENCEMENT_FACADE[[#This Row],[≤ 50 m (a à c)]],REFERENCEMENT_FACADE[[#This Row],[≤ 50 m (d)]])))))))))))</f>
        <v>Nb : Le critère de recherche par hauteur n'étant pas coché ou les données (hauteur ou situation) n'étant pas saisies, l'utilisateur est alerté qu'il peut exister des limites de hauteurs et des dispositions particulières données dans le référentiel technique du procédé qui ne sont pas affichées. 
Le logiciel peut les faire apparaitre, pour ce faire : 
 - la case de recherche en fonction de la hauteur doit être cochée ;
 - les données de hauteur ET de situation du bâtiment doivent être saisies.</v>
      </c>
      <c r="CN185" s="117">
        <f ca="1">REFERENCEMENT_FACADE[[#This Row],[VALIDITE]]</f>
        <v>1</v>
      </c>
      <c r="CO185" s="48">
        <f>IF(RECH_SUPPORT=TRUE,IF(MID(REFERENCEMENT_FACADE[[#This Row],[Colonne support visé]],1,3)="OUI",1,IF(OR(MID(REFERENCEMENT_FACADE[[#This Row],[Colonne support visé]],1,3)="non",MID(REFERENCEMENT_FACADE[[#This Row],[Colonne support visé]],1,2)="SO"),0,0)),1)</f>
        <v>1</v>
      </c>
      <c r="CP185" s="48">
        <f>IF(RECH_HAUTEUR=FALSE,1,IF(AND(MID(REFERENCEMENT_FACADE[[#This Row],[Colonne situation visé]],1,3)="oui",HAUT_VISEE&lt;=REFERENCEMENT_FACADE[[#This Row],[LIMITATION DE HAUTEUR DE FACADE]],HAUT_VISEE&lt;&gt;"",SITUA_VISEE&lt;&gt;""),1,IF(MID(REFERENCEMENT_FACADE[[#This Row],[Colonne situation visé]],1,3)="non",0,"ERREUR")))</f>
        <v>1</v>
      </c>
      <c r="CQ185" s="48">
        <f>IF(RECH_CATEGORIE=FALSE,1,IF(REFERENCEMENT_FACADE[[#This Row],[Colonne catégorie visée]]="ERREUR",0,IF(AND(RECH_CATEGORIE=TRUE,MATCH(VALUE(LEFT(REFERENCEMENT_FACADE[[#This Row],[Colonne zone visée]],1)),LISTE_ZONE_SISMIQUE,0)&gt;=MATCH(ZONE_SIS_VISEE,LISTE_ZONE_SISMIQUE,0),MATCH(REFERENCEMENT_FACADE[[#This Row],[Colonne catégorie visée]],LISTE_CATEGORIE_BATIMENT,0)&gt;=MATCH(CATEG_VISEE,LISTE_CATEGORIE_BATIMENT,0)),1,0)))</f>
        <v>1</v>
      </c>
      <c r="CR185" s="48">
        <f ca="1">IF(REFERENCEMENT_FACADE[[#This Row],[Eligibilité procédé]]&lt;&gt;0,COUNTIF(REFERENCEMENT_FACADE[Eligibilité procédé],"&lt;="&amp;REFERENCEMENT_FACADE[[#This Row],[Eligibilité procédé]])-COUNTIF(REFERENCEMENT_FACADE[Eligibilité procédé],"=0"),ROWS(REFERENCEMENT_FACADE[Ordre]))</f>
        <v>157</v>
      </c>
      <c r="CS185" s="48">
        <f ca="1">IF(COUNTIF((REFERENCEMENT_FACADE[[#This Row],[Validité]:[zone de simicité]]),"&lt;&gt;"&amp;"")=SUM(REFERENCEMENT_FACADE[[#This Row],[Validité]:[zone de simicité]]),ROW(REFERENCEMENT_FACADE[[#This Row],[zone de simicité]]),"")</f>
        <v>185</v>
      </c>
      <c r="CT185" s="48" t="str">
        <f>CONCATENATE(REFERENCEMENT_FACADE[[#This Row],[TYPE DE DOCUMENT DE REFERENCE]]," ",REFERENCEMENT_FACADE[[#This Row],[REF]]," du procédé ",REFERENCEMENT_FACADE[[#This Row],[NOM COMMERCIAL DU PROCEDE]]," : vise la pose sur : ",IF(MID(REFERENCEMENT_FACADE[[#This Row],[COB (NF DTU 31.2)]],1,3)="OUI","COB (NF DTU 31.2) ; ",""),IF(MID(REFERENCEMENT_FACADE[[#This Row],[CLT (Sous AT/DTA)]],1,3)="OUI","CLT (Sous AT/DTA)) ; ",""),IF(MID(REFERENCEMENT_FACADE[[#This Row],[FOB (NF DTU 31.4)]],1,3)="OUI","FOB (NF DTU 31.4) ; ",""),IF(MID(REFERENCEMENT_FACADE[[#This Row],[FOB (Sous AT/DTA/ATEx)]],1,3)="OUI","FOB (Sous AT/DTA/ATEx) ; ",""),"pour une hauteur max de ",REFERENCEMENT_FACADE[[#This Row],[LIMITATION DE HAUTEUR DE FACADE]],"m")</f>
        <v>Document Technique d'Application (DTA) 2.1/14-1637_V1 du procédé ELEGANCE 52-85 SG : vise la pose sur : pour une hauteur max de 50m</v>
      </c>
    </row>
    <row r="186" spans="1:98" ht="244.8" x14ac:dyDescent="0.3">
      <c r="A186" s="141">
        <v>44383</v>
      </c>
      <c r="B186" s="43" t="s">
        <v>118</v>
      </c>
      <c r="C186" s="125"/>
      <c r="D186" s="43" t="s">
        <v>178</v>
      </c>
      <c r="E186" s="43" t="s">
        <v>178</v>
      </c>
      <c r="F186" s="43" t="s">
        <v>222</v>
      </c>
      <c r="G186" s="44" t="s">
        <v>1476</v>
      </c>
      <c r="H186" s="52" t="s">
        <v>9</v>
      </c>
      <c r="I186" s="53" t="s">
        <v>27</v>
      </c>
      <c r="J186" s="39" t="s">
        <v>27</v>
      </c>
      <c r="K186" s="39" t="s">
        <v>27</v>
      </c>
      <c r="L186" s="68" t="str">
        <f>IF(REFERENCEMENT_FACADE[[#This Row],[Charpente bois (NF DTU 31.1)]]="OUI","SO",IF(OR(REFERENCEMENT_FACADE[[#This Row],[FOB (Sous AT/DTA/ATEx)]]="OUI",REFERENCEMENT_FACADE[[#This Row],[FOB (NF DTU 31.4)]]="OUI"),"OUI","SO"))</f>
        <v>SO</v>
      </c>
      <c r="M186" s="54" t="s">
        <v>27</v>
      </c>
      <c r="N186" s="42" t="s">
        <v>357</v>
      </c>
      <c r="O186" s="43" t="s">
        <v>357</v>
      </c>
      <c r="P186" s="43" t="s">
        <v>357</v>
      </c>
      <c r="Q186" s="43" t="s">
        <v>357</v>
      </c>
      <c r="R186" s="43" t="s">
        <v>357</v>
      </c>
      <c r="S186" s="43" t="s">
        <v>357</v>
      </c>
      <c r="T186" s="43" t="s">
        <v>357</v>
      </c>
      <c r="U186" s="43" t="s">
        <v>357</v>
      </c>
      <c r="V186" s="43" t="s">
        <v>357</v>
      </c>
      <c r="W186" s="44" t="s">
        <v>357</v>
      </c>
      <c r="X186" s="45" t="s">
        <v>357</v>
      </c>
      <c r="Y186" s="43" t="s">
        <v>357</v>
      </c>
      <c r="Z186" s="43" t="s">
        <v>357</v>
      </c>
      <c r="AA186" s="43" t="s">
        <v>357</v>
      </c>
      <c r="AB186" s="43" t="s">
        <v>357</v>
      </c>
      <c r="AC186" s="43" t="s">
        <v>357</v>
      </c>
      <c r="AD186" s="43" t="s">
        <v>357</v>
      </c>
      <c r="AE186" s="43" t="s">
        <v>357</v>
      </c>
      <c r="AF186" s="43" t="s">
        <v>357</v>
      </c>
      <c r="AG186" s="44" t="s">
        <v>357</v>
      </c>
      <c r="AH186" s="167" t="s">
        <v>271</v>
      </c>
      <c r="AI186" s="162"/>
      <c r="AJ186" s="120" t="s">
        <v>1729</v>
      </c>
      <c r="AK186" s="120" t="s">
        <v>1729</v>
      </c>
      <c r="AL186" s="120" t="s">
        <v>1729</v>
      </c>
      <c r="AM186" s="120" t="s">
        <v>1729</v>
      </c>
      <c r="AN186" s="120" t="s">
        <v>1729</v>
      </c>
      <c r="AO186" s="120" t="s">
        <v>1729</v>
      </c>
      <c r="AP186" s="120" t="s">
        <v>1729</v>
      </c>
      <c r="AQ186" s="120" t="s">
        <v>1729</v>
      </c>
      <c r="AR186" s="120" t="s">
        <v>1729</v>
      </c>
      <c r="AS186" s="120" t="s">
        <v>1729</v>
      </c>
      <c r="AT186" s="120" t="s">
        <v>1729</v>
      </c>
      <c r="AU186" s="120" t="s">
        <v>1729</v>
      </c>
      <c r="AV186" s="120" t="s">
        <v>1729</v>
      </c>
      <c r="AW186" s="120" t="s">
        <v>1729</v>
      </c>
      <c r="AX186" s="120" t="s">
        <v>1729</v>
      </c>
      <c r="AY186" s="120" t="s">
        <v>1729</v>
      </c>
      <c r="AZ186" s="120" t="s">
        <v>1729</v>
      </c>
      <c r="BA186" s="120" t="s">
        <v>1729</v>
      </c>
      <c r="BB186" s="120" t="s">
        <v>1729</v>
      </c>
      <c r="BC186" s="120" t="s">
        <v>1729</v>
      </c>
      <c r="BD186" s="84" t="s">
        <v>1408</v>
      </c>
      <c r="BE186" s="42">
        <v>4</v>
      </c>
      <c r="BF186" s="43">
        <v>4</v>
      </c>
      <c r="BG186" s="43">
        <v>4</v>
      </c>
      <c r="BH186" s="43">
        <v>4</v>
      </c>
      <c r="BI186" s="84"/>
      <c r="BJ186" s="40" t="s">
        <v>1394</v>
      </c>
      <c r="BK186" s="158" t="s">
        <v>932</v>
      </c>
      <c r="BL186" s="42">
        <v>0</v>
      </c>
      <c r="BM186" s="43" t="s">
        <v>180</v>
      </c>
      <c r="BN186" s="43" t="s">
        <v>1006</v>
      </c>
      <c r="BO186" s="43" t="s">
        <v>223</v>
      </c>
      <c r="BP186" s="87">
        <v>43984</v>
      </c>
      <c r="BQ186" s="87">
        <v>44270</v>
      </c>
      <c r="BR186" s="87">
        <v>46295</v>
      </c>
      <c r="BS186" s="123">
        <f ca="1">+(REFERENCEMENT_FACADE[[#This Row],[AVIS LIMITE AU / VALIDITE]]&gt;=TODAY())*1</f>
        <v>1</v>
      </c>
      <c r="BT186" s="43" t="s">
        <v>9</v>
      </c>
      <c r="BU186" s="43" t="str">
        <f ca="1">IF(REFERENCEMENT_FACADE[[#This Row],[ -&gt; AT/DTA : Sur liste verte C2p (OUI/NON)
-&gt; ATex (Avis favorable / Avis défavorable)
-&gt; Autre : SO]]&lt;&gt;"",IF(AND(OR(REFERENCEMENT_FACADE[[#This Row],[ -&gt; AT/DTA : Sur liste verte C2p (OUI/NON)
-&gt; ATex (Avis favorable / Avis défavorable)
-&gt; Autre : SO]]="OUI",REFERENCEMENT_FACADE[[#This Row],[ -&gt; AT/DTA : Sur liste verte C2p (OUI/NON)
-&gt; ATex (Avis favorable / Avis défavorable)
-&gt; Autre : SO]]="FAVORABLE",REFERENCEMENT_FACADE[[#This Row],[ -&gt; AT/DTA : Sur liste verte C2p (OUI/NON)
-&gt; ATex (Avis favorable / Avis défavorable)
-&gt; Autre : SO]]="SO
(DTU)",REFERENCEMENT_FACADE[[#This Row],[ -&gt; AT/DTA : Sur liste verte C2p (OUI/NON)
-&gt; ATex (Avis favorable / Avis défavorable)
-&gt; Autre : SO]]="SO 
(RECO -RAGE)",REFERENCEMENT_FACADE[[#This Row],[ -&gt; AT/DTA : Sur liste verte C2p (OUI/NON)
-&gt; ATex (Avis favorable / Avis défavorable)
-&gt; Autre : SO]]="OUI AVEC UN SUIVI DU RETOUR D'EXPERIENCE",
REFERENCEMENT_FACADE[[#This Row],[ -&gt; AT/DTA : Sur liste verte C2p (OUI/NON)
-&gt; ATex (Avis favorable / Avis défavorable)
-&gt; Autre : SO]]="SO 
(RP)"),REFERENCEMENT_FACADE[[#This Row],[VALIDITE]]=1),"TC",IF(REFERENCEMENT_FACADE[[#This Row],[VALIDITE]]=0,"TNC"&amp;CHAR(10)&amp;"(L'évaluation technique n'est plus valide)",IF(REFERENCEMENT_FACADE[[#This Row],[TYPE DE DOCUMENT DE REFERENCE]]="Appréciation Technique de Transition","TNC"&amp;CHAR(10)&amp;"(Les Appréciations Techniques de Transition ne sont pas reconnues en technique courante)",IF(REFERENCEMENT_FACADE[[#This Row],[ -&gt; AT/DTA : Sur liste verte C2p (OUI/NON)
-&gt; ATex (Avis favorable / Avis défavorable)
-&gt; Autre : SO]]="NON (EVALUATION RECENTE)","TNC"&amp;CHAR(10)&amp;"(Non sur liste verte de la C2p à date de référencement / EVALUATION RECENTE)","TNC"&amp;CHAR(10)&amp;"(N'est pas sur liste verte de la C2p à date du référencement)")))))</f>
        <v>TC</v>
      </c>
      <c r="BV186" s="44" t="s">
        <v>1105</v>
      </c>
      <c r="BW186" s="42"/>
      <c r="BX186" s="43"/>
      <c r="BY186" s="44"/>
      <c r="BZ186" s="59" t="s">
        <v>932</v>
      </c>
      <c r="CA186" s="134" t="s">
        <v>555</v>
      </c>
      <c r="CB186" s="134"/>
      <c r="CC186" s="48" t="str">
        <f>IF(OR(REFERENCEMENT_FACADE[[#This Row],[TYPE DE DOCUMENT DE REFERENCE]]="Document Technique d'Application (DTA)",REFERENCEMENT_FACADE[[#This Row],[TYPE DE DOCUMENT DE REFERENCE]]="Avis Technique"),CONCATENATE("https://evaluation.cstb.fr/fr/avis-technique/detail/",SUBSTITUTE(REFERENCEMENT_FACADE[[#This Row],[REF]],"/","-"),"/"),IF(REFERENCEMENT_FACADE[[#This Row],[TYPE DE DOCUMENT DE REFERENCE]]=("Appréciation Technique d'Expérimentation (ATEx cas a)"),CONCATENATE("https://evaluation.cstb.fr/fr/appreciation-technique-expertise-atex/detail/",SUBSTITUTE(REFERENCEMENT_FACADE[[#This Row],[REF]],"_","-"),"/"),CONCATENATE("https://evaluation.cstb.fr/fr/appreciation-technique-transition-att/download/att-",SUBSTITUTE(SUBSTITUTE(REFERENCEMENT_FACADE[[#This Row],[REF]],"/","-"),"_","-"),"/")))</f>
        <v>https://evaluation.cstb.fr/fr/avis-technique/detail/2.1-13-1596_V2/</v>
      </c>
      <c r="CD186" s="48" t="s">
        <v>1078</v>
      </c>
      <c r="CE186" s="48" t="str">
        <f>CONCATENATE(IF(REFERENCEMENT_FACADE[[#This Row],[Ancienne version]]=""," ",CONCATENATE(IF(OR(REFERENCEMENT_FACADE[[#This Row],[TYPE DE DOCUMENT DE REFERENCE]]="Avis Technique",REFERENCEMENT_FACADE[[#This Row],[TYPE DE DOCUMENT DE REFERENCE]]="ATEx"),"L'","Le "),REFERENCEMENT_FACADE[[#This Row],[TYPE DE DOCUMENT DE REFERENCE]]," n°",REFERENCEMENT_FACADE[[#This Row],[REF]]," annule et remplace ",IF(OR(REFERENCEMENT_FACADE[[#This Row],[TYPE DE DOCUMENT DE REFERENCE]]="Avis Technique",REFERENCEMENT_FACADE[[#This Row],[TYPE DE DOCUMENT DE REFERENCE]]="ATEx"),"l' ","le "),REFERENCEMENT_FACADE[[#This Row],[TYPE DE DOCUMENT DE REFERENCE]]," n° ",REFERENCEMENT_FACADE[[#This Row],[Ancienne version]])),
IF(AND(REFERENCEMENT_FACADE[[#This Row],[Ancienne version]]&lt;&gt;"",REFERENCEMENT_FACADE[[#This Row],[ -&gt; AT/DTA : Sur liste verte C2p (OUI/NON)
-&gt; ATex (Avis favorable / Avis défavorable)
-&gt; Autre : SO]]="OUI"),CHAR(10),""),
IF(REFERENCEMENT_FACADE[[#This Row],[ -&gt; AT/DTA : Sur liste verte C2p (OUI/NON)
-&gt; ATex (Avis favorable / Avis défavorable)
-&gt; Autre : SO]]="OUI","Sur liste verte de la C2p à la date du référencement",""))</f>
        <v>Le Document Technique d'Application (DTA) n°2.1/13-1596_V2 annule et remplace le Document Technique d'Application (DTA) n° 2.1/13-1596_V1
Sur liste verte de la C2p à la date du référencement</v>
      </c>
      <c r="CF186" s="48" t="str">
        <f>IF((SUPP_VISE=LISTES!$Q$2),REFERENCEMENT_FACADE[[#This Row],[Charpente bois (NF DTU 31.1)]],
IF((SUPP_VISE=LISTES!$Q$3),REFERENCEMENT_FACADE[[#This Row],[COB (NF DTU 31.2)]],
IF((SUPP_VISE=LISTES!$Q$4),REFERENCEMENT_FACADE[[#This Row],[FOB (NF DTU 31.4)]],
IF((SUPP_VISE=LISTES!$Q$5),REFERENCEMENT_FACADE[[#This Row],[FOB (Sous AT/DTA/ATEx)]],
IF((SUPP_VISE=LISTES!$Q$6),REFERENCEMENT_FACADE[[#This Row],[FOB (NF DTU 31.4 et/ou Sous AT/DTA/Atex)]],
IF((SUPP_VISE=LISTES!$Q$7),REFERENCEMENT_FACADE[[#This Row],[CLT (Sous AT/DTA)]],"ERREUR"))))))</f>
        <v>ERREUR</v>
      </c>
      <c r="CG186" s="48" t="str">
        <f>IF((HAUT_VISEE&lt;=6),IF(OR(MID(SITUA_VISEE,1,1)="a",MID(SITUA_VISEE,1,1)="b",MID(SITUA_VISEE,1,1)="c"),REFERENCEMENT_FACADE[[#This Row],[≤ 6 m (situation a à c)]],REFERENCEMENT_FACADE[[#This Row],[≤ 6 m (situation d)]]),
IF(AND(6&lt;HAUT_VISEE,HAUT_VISEE&lt;=9),IF(OR(MID(SITUA_VISEE,1,1)="a",MID(SITUA_VISEE,1,1)="b",MID(SITUA_VISEE,1,1)="c"),REFERENCEMENT_FACADE[[#This Row],[≤ 9 m (situation a à c)]],REFERENCEMENT_FACADE[[#This Row],[≤ 9 m (situation d)]]),
IF(AND(9&lt;HAUT_VISEE,HAUT_VISEE&lt;=10),IF(OR(MID(SITUA_VISEE,1,1)="a",MID(SITUA_VISEE,1,1)="b",MID(SITUA_VISEE,1,1)="c"),REFERENCEMENT_FACADE[[#This Row],[≤ 10 m (situation a à c)]],REFERENCEMENT_FACADE[[#This Row],[≤ 10 m (situation d)]]),
IF(AND(10&lt;HAUT_VISEE,HAUT_VISEE&lt;=18),IF(OR(MID(SITUA_VISEE,1,1)="a",MID(SITUA_VISEE,1,1)="b",MID(SITUA_VISEE,1,1)="c"),REFERENCEMENT_FACADE[[#This Row],[≤ 15 m (situation a à c)]],REFERENCEMENT_FACADE[[#This Row],[≤ 15 m (situation d)]]),
IF(AND(10&lt;HAUT_VISEE,HAUT_VISEE&lt;=18),IF(OR(MID(SITUA_VISEE,1,1)="a",MID(SITUA_VISEE,1,1)="b",MID(SITUA_VISEE,1,1)="c"),REFERENCEMENT_FACADE[[#This Row],[≤ 18 m (situation a à c)]],REFERENCEMENT_FACADE[[#This Row],[≤ 18 m (situation d)]]),
IF(AND(18&lt;HAUT_VISEE,HAUT_VISEE&lt;=28),IF(OR(MID(SITUA_VISEE,1,1)="a",MID(SITUA_VISEE,1,1)="b",MID(SITUA_VISEE,1,1)="c"),REFERENCEMENT_FACADE[[#This Row],[≤ 28 m (situation a à c)]],REFERENCEMENT_FACADE[[#This Row],[≤ 28 m (situation d)]]),
IF(AND(28&lt;HAUT_VISEE,HAUT_VISEE&lt;=34),IF(OR(MID(SITUA_VISEE,1,1)="a",MID(SITUA_VISEE,1,1)="b",MID(SITUA_VISEE,1,1)="c"),REFERENCEMENT_FACADE[[#This Row],[≤ 34 m (situation a à c)]],REFERENCEMENT_FACADE[[#This Row],[≤ 34 m (situation d)]]),
IF(AND(34&lt;HAUT_VISEE,HAUT_VISEE&lt;=36),IF(OR(MID(SITUA_VISEE,1,1)="a",MID(SITUA_VISEE,1,1)="b",MID(SITUA_VISEE,1,1)="c"),REFERENCEMENT_FACADE[[#This Row],[≤ 36 m (situation a à c)]],REFERENCEMENT_FACADE[[#This Row],[≤ 36 m (situation d)]]),
IF(AND(36&lt;HAUT_VISEE,HAUT_VISEE&lt;=40),IF(OR(MID(SITUA_VISEE,1,1)="a",MID(SITUA_VISEE,1,1)="b",MID(SITUA_VISEE,1,1)="c"),REFERENCEMENT_FACADE[[#This Row],[≤ 40 m (situation a à c)]],REFERENCEMENT_FACADE[[#This Row],[≤ 40 m (situation d)]]),
IF(AND(40&lt;HAUT_VISEE,HAUT_VISEE&lt;=50),IF(OR(MID(SITUA_VISEE,1,1)="a",MID(SITUA_VISEE,1,1)="b",MID(SITUA_VISEE,1,1)="c"),REFERENCEMENT_FACADE[[#This Row],[≤ 50 m (situation a à c)]],REFERENCEMENT_FACADE[[#This Row],[≤ 50 m (situation d)]]),"ERREUR"))))))))))</f>
        <v>OUI*</v>
      </c>
      <c r="CH186" s="48">
        <f>IF(MID(SITUA_VISEE,1,1)="d",
IF(MID(REFERENCEMENT_FACADE[[#This Row],[≤ 50 m (situation d)]],1,3)="OUI",50,IF(MID(REFERENCEMENT_FACADE[[#This Row],[≤ 40 m (situation d)]],1,3)="OUI",40,IF(MID(REFERENCEMENT_FACADE[[#This Row],[≤ 36 m (situation d)]],1,3)="OUI",36,IF(MID(REFERENCEMENT_FACADE[[#This Row],[≤ 34 m (situation d)]],1,3)="OUI",34,IF(MID(REFERENCEMENT_FACADE[[#This Row],[≤ 28 m (situation d)]],1,3)="OUI",28,IF(MID(REFERENCEMENT_FACADE[[#This Row],[≤ 18 m (situation d)]],1,3)="OUI",18,IF(MID(REFERENCEMENT_FACADE[[#This Row],[≤ 15 m (situation d)]],1,3)="OUI",15,IF(MID(REFERENCEMENT_FACADE[[#This Row],[≤ 10 m (situation d)]],1,3)="OUI",10,IF(MID(REFERENCEMENT_FACADE[[#This Row],[≤ 9 m (situation d)]],1,3)="OUI",9,IF(MID(REFERENCEMENT_FACADE[[#This Row],[≤ 6 m (situation d)]],1,3)="OUI",6,"")))))))))),
IF(MID(REFERENCEMENT_FACADE[[#This Row],[≤ 50 m (situation a à c)]],1,3)="OUI",50,IF(MID(REFERENCEMENT_FACADE[[#This Row],[≤ 40 m (situation a à c)]],1,3)="OUI",40,IF(MID(REFERENCEMENT_FACADE[[#This Row],[≤ 36 m (situation a à c)]],1,3)="OUI",36,IF(MID(REFERENCEMENT_FACADE[[#This Row],[≤ 34 m (situation a à c)]],1,3)="OUI",34,IF(MID(REFERENCEMENT_FACADE[[#This Row],[≤ 28 m (situation a à c)]],1,3)="OUI",28,IF(MID(REFERENCEMENT_FACADE[[#This Row],[≤ 18 m (situation a à c)]],1,3)="OUI",18,IF(MID(REFERENCEMENT_FACADE[[#This Row],[≤ 15 m (situation a à c)]],1,3)="OUI",15,IF(MID(REFERENCEMENT_FACADE[[#This Row],[≤ 10 m (situation a à c)]],1,3)="OUI",10,IF(MID(REFERENCEMENT_FACADE[[#This Row],[≤ 9 m (situation a à c)]],1,3)="OUI",9,IF(MID(REFERENCEMENT_FACADE[[#This Row],[≤ 6 m (situation a à c)]],1,3)="OUI",6,"")))))))))))</f>
        <v>50</v>
      </c>
      <c r="CI186" s="48" t="str">
        <f>IF(RECH_CATEGORIE=TRUE,IF((CATEG_VISEE=LISTES!$O$2),REFERENCEMENT_FACADE[[#This Row],[I]],
IF((CATEG_VISEE=LISTES!$O$3),REFERENCEMENT_FACADE[[#This Row],[II]],
IF((CATEG_VISEE=LISTES!$O$4),REFERENCEMENT_FACADE[[#This Row],[III]],
IF((CATEG_VISEE=LISTES!$O$5),REFERENCEMENT_FACADE[[#This Row],[IV]],"ERREUR")))),
REFERENCEMENT_FACADE[[#This Row],[I]]&amp;CHAR(10)&amp;REFERENCEMENT_FACADE[[#This Row],[II]]&amp;CHAR(10)&amp;REFERENCEMENT_FACADE[[#This Row],[III]]&amp;CHAR(10)&amp;REFERENCEMENT_FACADE[[#This Row],[IV]])</f>
        <v>4
4
4
4</v>
      </c>
      <c r="CJ186" s="48" t="str">
        <f>IF(RECH_CATEGORIE=TRUE,IF(OR(REFERENCEMENT_FACADE[[#This Row],[I]]="NC",REFERENCEMENT_FACADE[[#This Row],[II]]="NC",REFERENCEMENT_FACADE[[#This Row],[III]]="NC",REFERENCEMENT_FACADE[[#This Row],[IV]]="NC"),"ERREUR",IF(MID(ZONE_SIS_VISEE,1,1)&lt;=MID(REFERENCEMENT_FACADE[[#This Row],[IV]],1,1),REFERENCEMENT_FACADE[[#Headers],[IV]],IF(MID(ZONE_SIS_VISEE,1,1)&lt;=MID(REFERENCEMENT_FACADE[[#This Row],[III]],1,1),REFERENCEMENT_FACADE[[#Headers],[III]],IF(MID(ZONE_SIS_VISEE,1,1)&lt;=MID(REFERENCEMENT_FACADE[[#This Row],[II]],1,1),REFERENCEMENT_FACADE[[#Headers],[II]],IF(MID(ZONE_SIS_VISEE,1,1)&lt;=MID(REFERENCEMENT_FACADE[[#This Row],[I]],1,1),REFERENCEMENT_FACADE[[#Headers],[I]],""))))),
REFERENCEMENT_FACADE[[#Headers],[I]]&amp;CHAR(10)&amp;REFERENCEMENT_FACADE[[#Headers],[II]]&amp;CHAR(10)&amp;REFERENCEMENT_FACADE[[#Headers],[III]]&amp;CHAR(10)&amp;REFERENCEMENT_FACADE[[#Headers],[IV]])</f>
        <v>I
II
III
IV</v>
      </c>
      <c r="CK186" s="48" t="str">
        <f>CONCATENATE(IF(MID(REFERENCEMENT_FACADE[[#This Row],[Charpente bois (NF DTU 31.1)]],1,3)="oui",LISTES!$Q$2,""),IF(AND(MID(REFERENCEMENT_FACADE[[#This Row],[COB (NF DTU 31.2)]],1,3)="oui",MID(REFERENCEMENT_FACADE[[#This Row],[Charpente bois (NF DTU 31.1)]],1,3)="oui")," / ",""),IF(MID(REFERENCEMENT_FACADE[[#This Row],[COB (NF DTU 31.2)]],1,3)="oui",LISTES!$Q$3,""),IF(OR(AND(MID(REFERENCEMENT_FACADE[[#This Row],[COB (NF DTU 31.2)]],1,3)="oui",MID(REFERENCEMENT_FACADE[[#This Row],[FOB (NF DTU 31.4)]],1,3)="oui"),AND(MID(REFERENCEMENT_FACADE[[#This Row],[COB (NF DTU 31.2)]],1,3)="oui",MID(REFERENCEMENT_FACADE[[#This Row],[CLT (Sous AT/DTA)]],1,3)="oui"))," / ",""),IF(MID(REFERENCEMENT_FACADE[[#This Row],[FOB (NF DTU 31.4)]],1,3)="oui",LISTES!$Q$4,""),IF(AND(MID(REFERENCEMENT_FACADE[[#This Row],[CLT (Sous AT/DTA)]],1,3)="oui",MID(REFERENCEMENT_FACADE[[#This Row],[FOB (NF DTU 31.4)]],1,3)="oui")," / ",""),IF(MID(REFERENCEMENT_FACADE[[#This Row],[CLT (Sous AT/DTA)]],1,3)="oui",LISTES!$Q$7,IF(MID(REFERENCEMENT_FACADE[[#This Row],[FOB (Sous AT/DTA/ATEx)]],1,3)="oui",LISTES!$Q$5,"")))</f>
        <v>Charpente bois (NF DTU 31.1)</v>
      </c>
      <c r="CL186" s="48" t="str">
        <f>IF(AND(RECH_HAUTEUR=TRUE,HAUT_VISEE&lt;&gt;"",SITUA_VISEE&lt;&gt;""),IF(MID(SITUA_VISEE,1,1)="d",
IF(MID(REFERENCEMENT_FACADE[[#This Row],[≤ 50 m (situation d)]],1,3)="OUI","≤ 50 m",IF(MID(REFERENCEMENT_FACADE[[#This Row],[≤ 40 m (situation d)]],1,3)="OUI","≤ 40 m",IF(MID(REFERENCEMENT_FACADE[[#This Row],[≤ 36 m (situation d)]],1,3)="OUI","≤ 36 m",IF(MID(REFERENCEMENT_FACADE[[#This Row],[≤ 34 m (situation d)]],1,3)="OUI","≤ 34 m",IF(MID(REFERENCEMENT_FACADE[[#This Row],[≤ 28 m (situation d)]],1,3)="OUI","≤ 28 m",IF(MID(REFERENCEMENT_FACADE[[#This Row],[≤ 18 m (situation d)]],1,3)="OUI","≤ 18 m",IF(MID(REFERENCEMENT_FACADE[[#This Row],[≤ 15 m (situation d)]],1,3)="OUI","≤ 15 m",IF(MID(REFERENCEMENT_FACADE[[#This Row],[≤ 10 m (situation d)]],1,3)="OUI","≤ 10 m",IF(MID(REFERENCEMENT_FACADE[[#This Row],[≤ 9 m (situation d)]],1,3)="OUI","≤ 9 m",IF(MID(REFERENCEMENT_FACADE[[#This Row],[≤ 6 m (situation d)]],1,3)="OUI","≤ 6 m","")))))))))),
IF(MID(REFERENCEMENT_FACADE[[#This Row],[≤ 50 m (situation a à c)]],1,3)="OUI","≤ 50 m",IF(MID(REFERENCEMENT_FACADE[[#This Row],[≤ 40 m (situation a à c)]],1,3)="OUI","≤ 40 m",IF(MID(REFERENCEMENT_FACADE[[#This Row],[≤ 36 m (situation a à c)]],1,3)="OUI","≤ 36 m",IF(MID(REFERENCEMENT_FACADE[[#This Row],[≤ 34 m (situation a à c)]],1,3)="OUI","≤ 34 m",IF(MID(REFERENCEMENT_FACADE[[#This Row],[≤ 28 m (situation a à c)]],1,3)="OUI","≤ 28 m",IF(MID(REFERENCEMENT_FACADE[[#This Row],[≤ 18 m (situation a à c)]],1,3)="OUI","≤ 18 m",IF(MID(REFERENCEMENT_FACADE[[#This Row],[≤ 15 m (situation a à c)]],1,3)="OUI","≤ 15 m",IF(MID(REFERENCEMENT_FACADE[[#This Row],[≤ 10 m (situation a à c)]],1,3)="OUI","≤ 10 m",IF(MID(REFERENCEMENT_FACADE[[#This Row],[≤ 9 m (situation a à c)]],1,3)="OUI","≤ 9 m",IF(MID(REFERENCEMENT_FACADE[[#This Row],[≤ 6 m (situation a à c)]],1,3)="OUI","≤ 6 m",""))))))))))),
CONCATENATE(IF(MID(REFERENCEMENT_FACADE[[#This Row],[≤ 50 m (situation a à c)]],1,3)="OUI","(Situation a à c) h≤ 50 m"&amp;CHAR(10),IF(MID(REFERENCEMENT_FACADE[[#This Row],[≤ 40 m (situation a à c)]],1,3)="OUI","(Situation a à c) h≤ 40 m"&amp;CHAR(10),IF(MID(REFERENCEMENT_FACADE[[#This Row],[≤ 36 m (situation a à c)]],1,3)="OUI","(Situation a à c) h≤ 36 m"&amp;CHAR(10),IF(MID(REFERENCEMENT_FACADE[[#This Row],[≤ 34 m (situation a à c)]],1,3)="OUI","(Situation a à c) h≤ 34 m"&amp;CHAR(10),IF(MID(REFERENCEMENT_FACADE[[#This Row],[≤ 28 m (situation a à c)]],1,3)="OUI","(Situation a à c) h≤ 28 m"&amp;CHAR(10),IF(MID(REFERENCEMENT_FACADE[[#This Row],[≤ 18 m (situation a à c)]],1,3)="OUI","(Situation a à c) h≤ 18 m"&amp;CHAR(10),IF(MID(REFERENCEMENT_FACADE[[#This Row],[≤ 15 m (situation a à c)]],1,3)="OUI","(Situation a à c) h≤ 15 m"&amp;CHAR(10),IF(MID(REFERENCEMENT_FACADE[[#This Row],[≤ 10 m (situation a à c)]],1,3)="OUI","(Situation a à c) h≤ 10 m"&amp;CHAR(10),IF(MID(REFERENCEMENT_FACADE[[#This Row],[≤ 9 m (situation a à c)]],1,3)="OUI","(Situation a à c) h≤ 9 m"&amp;CHAR(10),IF(MID(REFERENCEMENT_FACADE[[#This Row],[≤ 6 m (situation a à c)]],1,3)="OUI","(Situation a à c) h≤ 6 m"&amp;CHAR(10),"")))))))))),IF(MID(REFERENCEMENT_FACADE[[#This Row],[≤ 50 m (situation d)]],1,3)="OUI","(Situation d) h≤ 50 m",IF(MID(REFERENCEMENT_FACADE[[#This Row],[≤ 40 m (situation d)]],1,3)="OUI","(Situation d) h≤ 40 m",IF(MID(REFERENCEMENT_FACADE[[#This Row],[≤ 36 m (situation d)]],1,3)="OUI","(Situation d) h≤ 36 m",IF(MID(REFERENCEMENT_FACADE[[#This Row],[≤ 34 m (situation d)]],1,3)="OUI","(Situation d) h≤ 34 m",IF(MID(REFERENCEMENT_FACADE[[#This Row],[≤ 28 m (situation d)]],1,3)="OUI","(Situation d) h≤ 28 m",IF(MID(REFERENCEMENT_FACADE[[#This Row],[≤ 18 m (situation d)]],1,3)="OUI","(Situation d) h≤ 18 m",IF(MID(REFERENCEMENT_FACADE[[#This Row],[≤ 15 m (situation d)]],1,3)="OUI","(Situation d) h≤ 15 m",IF(MID(REFERENCEMENT_FACADE[[#This Row],[≤ 10 m (situation d)]],1,3)="OUI","(Situation d) h≤ 10 m",IF(MID(REFERENCEMENT_FACADE[[#This Row],[≤ 9 m (situation d)]],1,3)="OUI","(Situation d) h≤ 9 m",IF(MID(REFERENCEMENT_FACADE[[#This Row],[≤ 6 m (situation d)]],1,3)="OUI","(Situation d) h≤ 6 m",""))))))))))))</f>
        <v>(Situation a à c) h≤ 50 m
(Situation d) h≤ 50 m</v>
      </c>
      <c r="CM186" s="48" t="str">
        <f>IF(OR(RECH_HAUTEUR=FALSE,HAUT_VISEE="",SITUA_VISEE=""),REFERENCEMENT_FACADE[[#This Row],[Cas où rien n''est sélectionné en hauteur]],
IF((HAUT_VISEE&lt;=6),IF(OR(MID(SITUA_VISEE,1,1)="a",MID(SITUA_VISEE,1,1)="b",MID(SITUA_VISEE,1,1)="c"),REFERENCEMENT_FACADE[[#This Row],[≤ 6 m (a à c)]],REFERENCEMENT_FACADE[[#This Row],[≤ 6 m (d)]]),
IF(AND(6&lt;HAUT_VISEE,HAUT_VISEE&lt;=9),IF(OR(MID(SITUA_VISEE,1,1)="a",MID(SITUA_VISEE,1,1)="b",MID(SITUA_VISEE,1,1)="c"),REFERENCEMENT_FACADE[[#This Row],[≤ 9 m (a à c)]],REFERENCEMENT_FACADE[[#This Row],[≤ 9 m (d)]]),
IF(AND(9&lt;HAUT_VISEE,HAUT_VISEE&lt;=10),IF(OR(MID(SITUA_VISEE,1,1)="a",MID(SITUA_VISEE,1,1)="b",MID(SITUA_VISEE,1,1)="c"),REFERENCEMENT_FACADE[[#This Row],[≤ 10 m (a à c)]],REFERENCEMENT_FACADE[[#This Row],[≤ 10 m (d)]]),
IF(AND(10&lt;HAUT_VISEE,HAUT_VISEE&lt;=18),IF(OR(MID(SITUA_VISEE,1,1)="a",MID(SITUA_VISEE,1,1)="b",MID(SITUA_VISEE,1,1)="c"),REFERENCEMENT_FACADE[[#This Row],[≤ 18 m (a à c)]],REFERENCEMENT_FACADE[[#This Row],[≤ 18 m (d)]]),
IF(AND(18&lt;HAUT_VISEE,HAUT_VISEE&lt;=28),IF(OR(MID(SITUA_VISEE,1,1)="a",MID(SITUA_VISEE,1,1)="b",MID(SITUA_VISEE,1,1)="c"),REFERENCEMENT_FACADE[[#This Row],[≤ 28 m (a à c)]],REFERENCEMENT_FACADE[[#This Row],[≤ 28 m (d)]]),
IF(AND(28&lt;HAUT_VISEE,HAUT_VISEE&lt;=34),IF(OR(MID(SITUA_VISEE,1,1)="a",MID(SITUA_VISEE,1,1)="b",MID(SITUA_VISEE,1,1)="c"),REFERENCEMENT_FACADE[[#This Row],[≤ 34 m (a à c)]],REFERENCEMENT_FACADE[[#This Row],[≤ 34 m (d)]]),
IF(AND(34&lt;HAUT_VISEE,HAUT_VISEE&lt;=36),IF(OR(MID(SITUA_VISEE,1,1)="a",MID(SITUA_VISEE,1,1)="b",MID(SITUA_VISEE,1,1)="c"),REFERENCEMENT_FACADE[[#This Row],[≤ 36 m (a à c)]],REFERENCEMENT_FACADE[[#This Row],[≤ 36 m (d)]]),
IF(AND(36&lt;HAUT_VISEE,HAUT_VISEE&lt;=40),IF(OR(MID(SITUA_VISEE,1,1)="a",MID(SITUA_VISEE,1,1)="b",MID(SITUA_VISEE,1,1)="c"),REFERENCEMENT_FACADE[[#This Row],[≤ 40 m (a à c)]],REFERENCEMENT_FACADE[[#This Row],[≤ 40 m (d)]]),
IF(AND(40&lt;HAUT_VISEE,HAUT_VISEE&lt;=50),IF(OR(MID(SITUA_VISEE,1,1)="a",MID(SITUA_VISEE,1,1)="b",MID(SITUA_VISEE,1,1)="c"),REFERENCEMENT_FACADE[[#This Row],[≤ 50 m (a à c)]],REFERENCEMENT_FACADE[[#This Row],[≤ 50 m (d)]])))))))))))</f>
        <v>Nb : Le critère de recherche par hauteur n'étant pas coché ou les données (hauteur ou situation) n'étant pas saisies, l'utilisateur est alerté qu'il peut exister des limites de hauteurs et des dispositions particulières données dans le référentiel technique du procédé qui ne sont pas affichées. 
Le logiciel peut les faire apparaitre, pour ce faire : 
 - la case de recherche en fonction de la hauteur doit être cochée ;
 - les données de hauteur ET de situation du bâtiment doivent être saisies.</v>
      </c>
      <c r="CN186" s="117">
        <f ca="1">REFERENCEMENT_FACADE[[#This Row],[VALIDITE]]</f>
        <v>1</v>
      </c>
      <c r="CO186" s="48">
        <f>IF(RECH_SUPPORT=TRUE,IF(MID(REFERENCEMENT_FACADE[[#This Row],[Colonne support visé]],1,3)="OUI",1,IF(OR(MID(REFERENCEMENT_FACADE[[#This Row],[Colonne support visé]],1,3)="non",MID(REFERENCEMENT_FACADE[[#This Row],[Colonne support visé]],1,2)="SO"),0,0)),1)</f>
        <v>1</v>
      </c>
      <c r="CP186" s="48">
        <f>IF(RECH_HAUTEUR=FALSE,1,IF(AND(MID(REFERENCEMENT_FACADE[[#This Row],[Colonne situation visé]],1,3)="oui",HAUT_VISEE&lt;=REFERENCEMENT_FACADE[[#This Row],[LIMITATION DE HAUTEUR DE FACADE]],HAUT_VISEE&lt;&gt;"",SITUA_VISEE&lt;&gt;""),1,IF(MID(REFERENCEMENT_FACADE[[#This Row],[Colonne situation visé]],1,3)="non",0,"ERREUR")))</f>
        <v>1</v>
      </c>
      <c r="CQ186" s="48">
        <f>IF(RECH_CATEGORIE=FALSE,1,IF(REFERENCEMENT_FACADE[[#This Row],[Colonne catégorie visée]]="ERREUR",0,IF(AND(RECH_CATEGORIE=TRUE,MATCH(VALUE(LEFT(REFERENCEMENT_FACADE[[#This Row],[Colonne zone visée]],1)),LISTE_ZONE_SISMIQUE,0)&gt;=MATCH(ZONE_SIS_VISEE,LISTE_ZONE_SISMIQUE,0),MATCH(REFERENCEMENT_FACADE[[#This Row],[Colonne catégorie visée]],LISTE_CATEGORIE_BATIMENT,0)&gt;=MATCH(CATEG_VISEE,LISTE_CATEGORIE_BATIMENT,0)),1,0)))</f>
        <v>1</v>
      </c>
      <c r="CR186" s="48">
        <f ca="1">IF(REFERENCEMENT_FACADE[[#This Row],[Eligibilité procédé]]&lt;&gt;0,COUNTIF(REFERENCEMENT_FACADE[Eligibilité procédé],"&lt;="&amp;REFERENCEMENT_FACADE[[#This Row],[Eligibilité procédé]])-COUNTIF(REFERENCEMENT_FACADE[Eligibilité procédé],"=0"),ROWS(REFERENCEMENT_FACADE[Ordre]))</f>
        <v>158</v>
      </c>
      <c r="CS186" s="48">
        <f ca="1">IF(COUNTIF((REFERENCEMENT_FACADE[[#This Row],[Validité]:[zone de simicité]]),"&lt;&gt;"&amp;"")=SUM(REFERENCEMENT_FACADE[[#This Row],[Validité]:[zone de simicité]]),ROW(REFERENCEMENT_FACADE[[#This Row],[zone de simicité]]),"")</f>
        <v>186</v>
      </c>
      <c r="CT186" s="48" t="str">
        <f>CONCATENATE(REFERENCEMENT_FACADE[[#This Row],[TYPE DE DOCUMENT DE REFERENCE]]," ",REFERENCEMENT_FACADE[[#This Row],[REF]]," du procédé ",REFERENCEMENT_FACADE[[#This Row],[NOM COMMERCIAL DU PROCEDE]]," : vise la pose sur : ",IF(MID(REFERENCEMENT_FACADE[[#This Row],[COB (NF DTU 31.2)]],1,3)="OUI","COB (NF DTU 31.2) ; ",""),IF(MID(REFERENCEMENT_FACADE[[#This Row],[CLT (Sous AT/DTA)]],1,3)="OUI","CLT (Sous AT/DTA)) ; ",""),IF(MID(REFERENCEMENT_FACADE[[#This Row],[FOB (NF DTU 31.4)]],1,3)="OUI","FOB (NF DTU 31.4) ; ",""),IF(MID(REFERENCEMENT_FACADE[[#This Row],[FOB (Sous AT/DTA/ATEx)]],1,3)="OUI","FOB (Sous AT/DTA/ATEx) ; ",""),"pour une hauteur max de ",REFERENCEMENT_FACADE[[#This Row],[LIMITATION DE HAUTEUR DE FACADE]],"m")</f>
        <v>Document Technique d'Application (DTA) 2.1/13-1596_V2 du procédé WICTEC 50 SG – WICLINE 90 SG : vise la pose sur : pour une hauteur max de 50m</v>
      </c>
    </row>
    <row r="187" spans="1:98" ht="244.8" x14ac:dyDescent="0.3">
      <c r="A187" s="121">
        <v>44230</v>
      </c>
      <c r="B187" s="43" t="s">
        <v>118</v>
      </c>
      <c r="C187" s="125"/>
      <c r="D187" s="43" t="s">
        <v>178</v>
      </c>
      <c r="E187" s="43" t="s">
        <v>178</v>
      </c>
      <c r="F187" s="43" t="s">
        <v>190</v>
      </c>
      <c r="G187" s="44" t="s">
        <v>1476</v>
      </c>
      <c r="H187" s="52" t="s">
        <v>9</v>
      </c>
      <c r="I187" s="53" t="s">
        <v>27</v>
      </c>
      <c r="J187" s="39" t="s">
        <v>27</v>
      </c>
      <c r="K187" s="39" t="s">
        <v>27</v>
      </c>
      <c r="L187" s="68" t="str">
        <f>IF(REFERENCEMENT_FACADE[[#This Row],[Charpente bois (NF DTU 31.1)]]="OUI","SO",IF(OR(REFERENCEMENT_FACADE[[#This Row],[FOB (Sous AT/DTA/ATEx)]]="OUI",REFERENCEMENT_FACADE[[#This Row],[FOB (NF DTU 31.4)]]="OUI"),"OUI","SO"))</f>
        <v>SO</v>
      </c>
      <c r="M187" s="54" t="s">
        <v>27</v>
      </c>
      <c r="N187" s="42" t="s">
        <v>357</v>
      </c>
      <c r="O187" s="43" t="s">
        <v>357</v>
      </c>
      <c r="P187" s="43" t="s">
        <v>357</v>
      </c>
      <c r="Q187" s="43" t="s">
        <v>357</v>
      </c>
      <c r="R187" s="43" t="s">
        <v>357</v>
      </c>
      <c r="S187" s="43" t="s">
        <v>357</v>
      </c>
      <c r="T187" s="43" t="s">
        <v>357</v>
      </c>
      <c r="U187" s="43" t="s">
        <v>357</v>
      </c>
      <c r="V187" s="43" t="s">
        <v>357</v>
      </c>
      <c r="W187" s="44" t="s">
        <v>357</v>
      </c>
      <c r="X187" s="45" t="s">
        <v>357</v>
      </c>
      <c r="Y187" s="43" t="s">
        <v>357</v>
      </c>
      <c r="Z187" s="43" t="s">
        <v>357</v>
      </c>
      <c r="AA187" s="43" t="s">
        <v>357</v>
      </c>
      <c r="AB187" s="43" t="s">
        <v>357</v>
      </c>
      <c r="AC187" s="43" t="s">
        <v>357</v>
      </c>
      <c r="AD187" s="43" t="s">
        <v>357</v>
      </c>
      <c r="AE187" s="43" t="s">
        <v>357</v>
      </c>
      <c r="AF187" s="43" t="s">
        <v>357</v>
      </c>
      <c r="AG187" s="44" t="s">
        <v>357</v>
      </c>
      <c r="AH187" s="165" t="s">
        <v>270</v>
      </c>
      <c r="AI187" s="166"/>
      <c r="AJ187" s="120" t="s">
        <v>1730</v>
      </c>
      <c r="AK187" s="120" t="s">
        <v>1730</v>
      </c>
      <c r="AL187" s="120" t="s">
        <v>1730</v>
      </c>
      <c r="AM187" s="120" t="s">
        <v>1730</v>
      </c>
      <c r="AN187" s="120" t="s">
        <v>1730</v>
      </c>
      <c r="AO187" s="120" t="s">
        <v>1730</v>
      </c>
      <c r="AP187" s="120" t="s">
        <v>1730</v>
      </c>
      <c r="AQ187" s="120" t="s">
        <v>1730</v>
      </c>
      <c r="AR187" s="120" t="s">
        <v>1730</v>
      </c>
      <c r="AS187" s="120" t="s">
        <v>1730</v>
      </c>
      <c r="AT187" s="120" t="s">
        <v>1730</v>
      </c>
      <c r="AU187" s="120" t="s">
        <v>1730</v>
      </c>
      <c r="AV187" s="120" t="s">
        <v>1730</v>
      </c>
      <c r="AW187" s="120" t="s">
        <v>1730</v>
      </c>
      <c r="AX187" s="120" t="s">
        <v>1730</v>
      </c>
      <c r="AY187" s="120" t="s">
        <v>1730</v>
      </c>
      <c r="AZ187" s="120" t="s">
        <v>1730</v>
      </c>
      <c r="BA187" s="120" t="s">
        <v>1730</v>
      </c>
      <c r="BB187" s="120" t="s">
        <v>1730</v>
      </c>
      <c r="BC187" s="120" t="s">
        <v>1730</v>
      </c>
      <c r="BD187" s="84" t="s">
        <v>1408</v>
      </c>
      <c r="BE187" s="42">
        <v>4</v>
      </c>
      <c r="BF187" s="43">
        <v>2</v>
      </c>
      <c r="BG187" s="43">
        <v>1</v>
      </c>
      <c r="BH187" s="43">
        <v>1</v>
      </c>
      <c r="BI187" s="84"/>
      <c r="BJ187" s="40" t="s">
        <v>1394</v>
      </c>
      <c r="BK187" s="158" t="s">
        <v>932</v>
      </c>
      <c r="BL187" s="42">
        <v>0</v>
      </c>
      <c r="BM187" s="43" t="s">
        <v>181</v>
      </c>
      <c r="BN187" s="43" t="s">
        <v>1006</v>
      </c>
      <c r="BO187" s="43" t="s">
        <v>191</v>
      </c>
      <c r="BP187" s="87">
        <v>43795</v>
      </c>
      <c r="BQ187" s="87">
        <v>43984</v>
      </c>
      <c r="BR187" s="87">
        <v>46081</v>
      </c>
      <c r="BS187" s="123">
        <f ca="1">+(REFERENCEMENT_FACADE[[#This Row],[AVIS LIMITE AU / VALIDITE]]&gt;=TODAY())*1</f>
        <v>1</v>
      </c>
      <c r="BT187" s="43" t="s">
        <v>9</v>
      </c>
      <c r="BU187" s="43" t="str">
        <f ca="1">IF(REFERENCEMENT_FACADE[[#This Row],[ -&gt; AT/DTA : Sur liste verte C2p (OUI/NON)
-&gt; ATex (Avis favorable / Avis défavorable)
-&gt; Autre : SO]]&lt;&gt;"",IF(AND(OR(REFERENCEMENT_FACADE[[#This Row],[ -&gt; AT/DTA : Sur liste verte C2p (OUI/NON)
-&gt; ATex (Avis favorable / Avis défavorable)
-&gt; Autre : SO]]="OUI",REFERENCEMENT_FACADE[[#This Row],[ -&gt; AT/DTA : Sur liste verte C2p (OUI/NON)
-&gt; ATex (Avis favorable / Avis défavorable)
-&gt; Autre : SO]]="FAVORABLE",REFERENCEMENT_FACADE[[#This Row],[ -&gt; AT/DTA : Sur liste verte C2p (OUI/NON)
-&gt; ATex (Avis favorable / Avis défavorable)
-&gt; Autre : SO]]="SO
(DTU)",REFERENCEMENT_FACADE[[#This Row],[ -&gt; AT/DTA : Sur liste verte C2p (OUI/NON)
-&gt; ATex (Avis favorable / Avis défavorable)
-&gt; Autre : SO]]="SO 
(RECO -RAGE)",REFERENCEMENT_FACADE[[#This Row],[ -&gt; AT/DTA : Sur liste verte C2p (OUI/NON)
-&gt; ATex (Avis favorable / Avis défavorable)
-&gt; Autre : SO]]="OUI AVEC UN SUIVI DU RETOUR D'EXPERIENCE",
REFERENCEMENT_FACADE[[#This Row],[ -&gt; AT/DTA : Sur liste verte C2p (OUI/NON)
-&gt; ATex (Avis favorable / Avis défavorable)
-&gt; Autre : SO]]="SO 
(RP)"),REFERENCEMENT_FACADE[[#This Row],[VALIDITE]]=1),"TC",IF(REFERENCEMENT_FACADE[[#This Row],[VALIDITE]]=0,"TNC"&amp;CHAR(10)&amp;"(L'évaluation technique n'est plus valide)",IF(REFERENCEMENT_FACADE[[#This Row],[TYPE DE DOCUMENT DE REFERENCE]]="Appréciation Technique de Transition","TNC"&amp;CHAR(10)&amp;"(Les Appréciations Techniques de Transition ne sont pas reconnues en technique courante)",IF(REFERENCEMENT_FACADE[[#This Row],[ -&gt; AT/DTA : Sur liste verte C2p (OUI/NON)
-&gt; ATex (Avis favorable / Avis défavorable)
-&gt; Autre : SO]]="NON (EVALUATION RECENTE)","TNC"&amp;CHAR(10)&amp;"(Non sur liste verte de la C2p à date de référencement / EVALUATION RECENTE)","TNC"&amp;CHAR(10)&amp;"(N'est pas sur liste verte de la C2p à date du référencement)")))))</f>
        <v>TC</v>
      </c>
      <c r="BV187" s="44" t="s">
        <v>1111</v>
      </c>
      <c r="BW187" s="42"/>
      <c r="BX187" s="43"/>
      <c r="BY187" s="44"/>
      <c r="BZ187" s="59" t="s">
        <v>932</v>
      </c>
      <c r="CA187" s="134" t="s">
        <v>562</v>
      </c>
      <c r="CB187" s="134"/>
      <c r="CC187" s="48" t="str">
        <f>IF(OR(REFERENCEMENT_FACADE[[#This Row],[TYPE DE DOCUMENT DE REFERENCE]]="Document Technique d'Application (DTA)",REFERENCEMENT_FACADE[[#This Row],[TYPE DE DOCUMENT DE REFERENCE]]="Avis Technique"),CONCATENATE("https://evaluation.cstb.fr/fr/avis-technique/detail/",SUBSTITUTE(REFERENCEMENT_FACADE[[#This Row],[REF]],"/","-"),"/"),IF(REFERENCEMENT_FACADE[[#This Row],[TYPE DE DOCUMENT DE REFERENCE]]=("Appréciation Technique d'Expérimentation (ATEx cas a)"),CONCATENATE("https://evaluation.cstb.fr/fr/appreciation-technique-expertise-atex/detail/",SUBSTITUTE(REFERENCEMENT_FACADE[[#This Row],[REF]],"_","-"),"/"),CONCATENATE("https://evaluation.cstb.fr/fr/appreciation-technique-transition-att/download/att-",SUBSTITUTE(SUBSTITUTE(REFERENCEMENT_FACADE[[#This Row],[REF]],"/","-"),"_","-"),"/")))</f>
        <v>https://evaluation.cstb.fr/fr/avis-technique/detail/2.1-14-1653_V1/</v>
      </c>
      <c r="CD187" s="48" t="s">
        <v>755</v>
      </c>
      <c r="CE187" s="48" t="str">
        <f>CONCATENATE(IF(REFERENCEMENT_FACADE[[#This Row],[Ancienne version]]=""," ",CONCATENATE(IF(OR(REFERENCEMENT_FACADE[[#This Row],[TYPE DE DOCUMENT DE REFERENCE]]="Avis Technique",REFERENCEMENT_FACADE[[#This Row],[TYPE DE DOCUMENT DE REFERENCE]]="ATEx"),"L'","Le "),REFERENCEMENT_FACADE[[#This Row],[TYPE DE DOCUMENT DE REFERENCE]]," n°",REFERENCEMENT_FACADE[[#This Row],[REF]]," annule et remplace ",IF(OR(REFERENCEMENT_FACADE[[#This Row],[TYPE DE DOCUMENT DE REFERENCE]]="Avis Technique",REFERENCEMENT_FACADE[[#This Row],[TYPE DE DOCUMENT DE REFERENCE]]="ATEx"),"l' ","le "),REFERENCEMENT_FACADE[[#This Row],[TYPE DE DOCUMENT DE REFERENCE]]," n° ",REFERENCEMENT_FACADE[[#This Row],[Ancienne version]])),
IF(AND(REFERENCEMENT_FACADE[[#This Row],[Ancienne version]]&lt;&gt;"",REFERENCEMENT_FACADE[[#This Row],[ -&gt; AT/DTA : Sur liste verte C2p (OUI/NON)
-&gt; ATex (Avis favorable / Avis défavorable)
-&gt; Autre : SO]]="OUI"),CHAR(10),""),
IF(REFERENCEMENT_FACADE[[#This Row],[ -&gt; AT/DTA : Sur liste verte C2p (OUI/NON)
-&gt; ATex (Avis favorable / Avis défavorable)
-&gt; Autre : SO]]="OUI","Sur liste verte de la C2p à la date du référencement",""))</f>
        <v>Le Document Technique d'Application (DTA) n°2.1/14-1653_V1 annule et remplace le Document Technique d'Application (DTA) n° 2/14-1653
Sur liste verte de la C2p à la date du référencement</v>
      </c>
      <c r="CF187" s="48" t="str">
        <f>IF((SUPP_VISE=LISTES!$Q$2),REFERENCEMENT_FACADE[[#This Row],[Charpente bois (NF DTU 31.1)]],
IF((SUPP_VISE=LISTES!$Q$3),REFERENCEMENT_FACADE[[#This Row],[COB (NF DTU 31.2)]],
IF((SUPP_VISE=LISTES!$Q$4),REFERENCEMENT_FACADE[[#This Row],[FOB (NF DTU 31.4)]],
IF((SUPP_VISE=LISTES!$Q$5),REFERENCEMENT_FACADE[[#This Row],[FOB (Sous AT/DTA/ATEx)]],
IF((SUPP_VISE=LISTES!$Q$6),REFERENCEMENT_FACADE[[#This Row],[FOB (NF DTU 31.4 et/ou Sous AT/DTA/Atex)]],
IF((SUPP_VISE=LISTES!$Q$7),REFERENCEMENT_FACADE[[#This Row],[CLT (Sous AT/DTA)]],"ERREUR"))))))</f>
        <v>ERREUR</v>
      </c>
      <c r="CG187" s="48" t="str">
        <f>IF((HAUT_VISEE&lt;=6),IF(OR(MID(SITUA_VISEE,1,1)="a",MID(SITUA_VISEE,1,1)="b",MID(SITUA_VISEE,1,1)="c"),REFERENCEMENT_FACADE[[#This Row],[≤ 6 m (situation a à c)]],REFERENCEMENT_FACADE[[#This Row],[≤ 6 m (situation d)]]),
IF(AND(6&lt;HAUT_VISEE,HAUT_VISEE&lt;=9),IF(OR(MID(SITUA_VISEE,1,1)="a",MID(SITUA_VISEE,1,1)="b",MID(SITUA_VISEE,1,1)="c"),REFERENCEMENT_FACADE[[#This Row],[≤ 9 m (situation a à c)]],REFERENCEMENT_FACADE[[#This Row],[≤ 9 m (situation d)]]),
IF(AND(9&lt;HAUT_VISEE,HAUT_VISEE&lt;=10),IF(OR(MID(SITUA_VISEE,1,1)="a",MID(SITUA_VISEE,1,1)="b",MID(SITUA_VISEE,1,1)="c"),REFERENCEMENT_FACADE[[#This Row],[≤ 10 m (situation a à c)]],REFERENCEMENT_FACADE[[#This Row],[≤ 10 m (situation d)]]),
IF(AND(10&lt;HAUT_VISEE,HAUT_VISEE&lt;=18),IF(OR(MID(SITUA_VISEE,1,1)="a",MID(SITUA_VISEE,1,1)="b",MID(SITUA_VISEE,1,1)="c"),REFERENCEMENT_FACADE[[#This Row],[≤ 15 m (situation a à c)]],REFERENCEMENT_FACADE[[#This Row],[≤ 15 m (situation d)]]),
IF(AND(10&lt;HAUT_VISEE,HAUT_VISEE&lt;=18),IF(OR(MID(SITUA_VISEE,1,1)="a",MID(SITUA_VISEE,1,1)="b",MID(SITUA_VISEE,1,1)="c"),REFERENCEMENT_FACADE[[#This Row],[≤ 18 m (situation a à c)]],REFERENCEMENT_FACADE[[#This Row],[≤ 18 m (situation d)]]),
IF(AND(18&lt;HAUT_VISEE,HAUT_VISEE&lt;=28),IF(OR(MID(SITUA_VISEE,1,1)="a",MID(SITUA_VISEE,1,1)="b",MID(SITUA_VISEE,1,1)="c"),REFERENCEMENT_FACADE[[#This Row],[≤ 28 m (situation a à c)]],REFERENCEMENT_FACADE[[#This Row],[≤ 28 m (situation d)]]),
IF(AND(28&lt;HAUT_VISEE,HAUT_VISEE&lt;=34),IF(OR(MID(SITUA_VISEE,1,1)="a",MID(SITUA_VISEE,1,1)="b",MID(SITUA_VISEE,1,1)="c"),REFERENCEMENT_FACADE[[#This Row],[≤ 34 m (situation a à c)]],REFERENCEMENT_FACADE[[#This Row],[≤ 34 m (situation d)]]),
IF(AND(34&lt;HAUT_VISEE,HAUT_VISEE&lt;=36),IF(OR(MID(SITUA_VISEE,1,1)="a",MID(SITUA_VISEE,1,1)="b",MID(SITUA_VISEE,1,1)="c"),REFERENCEMENT_FACADE[[#This Row],[≤ 36 m (situation a à c)]],REFERENCEMENT_FACADE[[#This Row],[≤ 36 m (situation d)]]),
IF(AND(36&lt;HAUT_VISEE,HAUT_VISEE&lt;=40),IF(OR(MID(SITUA_VISEE,1,1)="a",MID(SITUA_VISEE,1,1)="b",MID(SITUA_VISEE,1,1)="c"),REFERENCEMENT_FACADE[[#This Row],[≤ 40 m (situation a à c)]],REFERENCEMENT_FACADE[[#This Row],[≤ 40 m (situation d)]]),
IF(AND(40&lt;HAUT_VISEE,HAUT_VISEE&lt;=50),IF(OR(MID(SITUA_VISEE,1,1)="a",MID(SITUA_VISEE,1,1)="b",MID(SITUA_VISEE,1,1)="c"),REFERENCEMENT_FACADE[[#This Row],[≤ 50 m (situation a à c)]],REFERENCEMENT_FACADE[[#This Row],[≤ 50 m (situation d)]]),"ERREUR"))))))))))</f>
        <v>OUI*</v>
      </c>
      <c r="CH187" s="48">
        <f>IF(MID(SITUA_VISEE,1,1)="d",
IF(MID(REFERENCEMENT_FACADE[[#This Row],[≤ 50 m (situation d)]],1,3)="OUI",50,IF(MID(REFERENCEMENT_FACADE[[#This Row],[≤ 40 m (situation d)]],1,3)="OUI",40,IF(MID(REFERENCEMENT_FACADE[[#This Row],[≤ 36 m (situation d)]],1,3)="OUI",36,IF(MID(REFERENCEMENT_FACADE[[#This Row],[≤ 34 m (situation d)]],1,3)="OUI",34,IF(MID(REFERENCEMENT_FACADE[[#This Row],[≤ 28 m (situation d)]],1,3)="OUI",28,IF(MID(REFERENCEMENT_FACADE[[#This Row],[≤ 18 m (situation d)]],1,3)="OUI",18,IF(MID(REFERENCEMENT_FACADE[[#This Row],[≤ 15 m (situation d)]],1,3)="OUI",15,IF(MID(REFERENCEMENT_FACADE[[#This Row],[≤ 10 m (situation d)]],1,3)="OUI",10,IF(MID(REFERENCEMENT_FACADE[[#This Row],[≤ 9 m (situation d)]],1,3)="OUI",9,IF(MID(REFERENCEMENT_FACADE[[#This Row],[≤ 6 m (situation d)]],1,3)="OUI",6,"")))))))))),
IF(MID(REFERENCEMENT_FACADE[[#This Row],[≤ 50 m (situation a à c)]],1,3)="OUI",50,IF(MID(REFERENCEMENT_FACADE[[#This Row],[≤ 40 m (situation a à c)]],1,3)="OUI",40,IF(MID(REFERENCEMENT_FACADE[[#This Row],[≤ 36 m (situation a à c)]],1,3)="OUI",36,IF(MID(REFERENCEMENT_FACADE[[#This Row],[≤ 34 m (situation a à c)]],1,3)="OUI",34,IF(MID(REFERENCEMENT_FACADE[[#This Row],[≤ 28 m (situation a à c)]],1,3)="OUI",28,IF(MID(REFERENCEMENT_FACADE[[#This Row],[≤ 18 m (situation a à c)]],1,3)="OUI",18,IF(MID(REFERENCEMENT_FACADE[[#This Row],[≤ 15 m (situation a à c)]],1,3)="OUI",15,IF(MID(REFERENCEMENT_FACADE[[#This Row],[≤ 10 m (situation a à c)]],1,3)="OUI",10,IF(MID(REFERENCEMENT_FACADE[[#This Row],[≤ 9 m (situation a à c)]],1,3)="OUI",9,IF(MID(REFERENCEMENT_FACADE[[#This Row],[≤ 6 m (situation a à c)]],1,3)="OUI",6,"")))))))))))</f>
        <v>50</v>
      </c>
      <c r="CI187" s="48" t="str">
        <f>IF(RECH_CATEGORIE=TRUE,IF((CATEG_VISEE=LISTES!$O$2),REFERENCEMENT_FACADE[[#This Row],[I]],
IF((CATEG_VISEE=LISTES!$O$3),REFERENCEMENT_FACADE[[#This Row],[II]],
IF((CATEG_VISEE=LISTES!$O$4),REFERENCEMENT_FACADE[[#This Row],[III]],
IF((CATEG_VISEE=LISTES!$O$5),REFERENCEMENT_FACADE[[#This Row],[IV]],"ERREUR")))),
REFERENCEMENT_FACADE[[#This Row],[I]]&amp;CHAR(10)&amp;REFERENCEMENT_FACADE[[#This Row],[II]]&amp;CHAR(10)&amp;REFERENCEMENT_FACADE[[#This Row],[III]]&amp;CHAR(10)&amp;REFERENCEMENT_FACADE[[#This Row],[IV]])</f>
        <v>4
2
1
1</v>
      </c>
      <c r="CJ187" s="48" t="str">
        <f>IF(RECH_CATEGORIE=TRUE,IF(OR(REFERENCEMENT_FACADE[[#This Row],[I]]="NC",REFERENCEMENT_FACADE[[#This Row],[II]]="NC",REFERENCEMENT_FACADE[[#This Row],[III]]="NC",REFERENCEMENT_FACADE[[#This Row],[IV]]="NC"),"ERREUR",IF(MID(ZONE_SIS_VISEE,1,1)&lt;=MID(REFERENCEMENT_FACADE[[#This Row],[IV]],1,1),REFERENCEMENT_FACADE[[#Headers],[IV]],IF(MID(ZONE_SIS_VISEE,1,1)&lt;=MID(REFERENCEMENT_FACADE[[#This Row],[III]],1,1),REFERENCEMENT_FACADE[[#Headers],[III]],IF(MID(ZONE_SIS_VISEE,1,1)&lt;=MID(REFERENCEMENT_FACADE[[#This Row],[II]],1,1),REFERENCEMENT_FACADE[[#Headers],[II]],IF(MID(ZONE_SIS_VISEE,1,1)&lt;=MID(REFERENCEMENT_FACADE[[#This Row],[I]],1,1),REFERENCEMENT_FACADE[[#Headers],[I]],""))))),
REFERENCEMENT_FACADE[[#Headers],[I]]&amp;CHAR(10)&amp;REFERENCEMENT_FACADE[[#Headers],[II]]&amp;CHAR(10)&amp;REFERENCEMENT_FACADE[[#Headers],[III]]&amp;CHAR(10)&amp;REFERENCEMENT_FACADE[[#Headers],[IV]])</f>
        <v>I
II
III
IV</v>
      </c>
      <c r="CK187" s="48" t="str">
        <f>CONCATENATE(IF(MID(REFERENCEMENT_FACADE[[#This Row],[Charpente bois (NF DTU 31.1)]],1,3)="oui",LISTES!$Q$2,""),IF(AND(MID(REFERENCEMENT_FACADE[[#This Row],[COB (NF DTU 31.2)]],1,3)="oui",MID(REFERENCEMENT_FACADE[[#This Row],[Charpente bois (NF DTU 31.1)]],1,3)="oui")," / ",""),IF(MID(REFERENCEMENT_FACADE[[#This Row],[COB (NF DTU 31.2)]],1,3)="oui",LISTES!$Q$3,""),IF(OR(AND(MID(REFERENCEMENT_FACADE[[#This Row],[COB (NF DTU 31.2)]],1,3)="oui",MID(REFERENCEMENT_FACADE[[#This Row],[FOB (NF DTU 31.4)]],1,3)="oui"),AND(MID(REFERENCEMENT_FACADE[[#This Row],[COB (NF DTU 31.2)]],1,3)="oui",MID(REFERENCEMENT_FACADE[[#This Row],[CLT (Sous AT/DTA)]],1,3)="oui"))," / ",""),IF(MID(REFERENCEMENT_FACADE[[#This Row],[FOB (NF DTU 31.4)]],1,3)="oui",LISTES!$Q$4,""),IF(AND(MID(REFERENCEMENT_FACADE[[#This Row],[CLT (Sous AT/DTA)]],1,3)="oui",MID(REFERENCEMENT_FACADE[[#This Row],[FOB (NF DTU 31.4)]],1,3)="oui")," / ",""),IF(MID(REFERENCEMENT_FACADE[[#This Row],[CLT (Sous AT/DTA)]],1,3)="oui",LISTES!$Q$7,IF(MID(REFERENCEMENT_FACADE[[#This Row],[FOB (Sous AT/DTA/ATEx)]],1,3)="oui",LISTES!$Q$5,"")))</f>
        <v>Charpente bois (NF DTU 31.1)</v>
      </c>
      <c r="CL187" s="48" t="str">
        <f>IF(AND(RECH_HAUTEUR=TRUE,HAUT_VISEE&lt;&gt;"",SITUA_VISEE&lt;&gt;""),IF(MID(SITUA_VISEE,1,1)="d",
IF(MID(REFERENCEMENT_FACADE[[#This Row],[≤ 50 m (situation d)]],1,3)="OUI","≤ 50 m",IF(MID(REFERENCEMENT_FACADE[[#This Row],[≤ 40 m (situation d)]],1,3)="OUI","≤ 40 m",IF(MID(REFERENCEMENT_FACADE[[#This Row],[≤ 36 m (situation d)]],1,3)="OUI","≤ 36 m",IF(MID(REFERENCEMENT_FACADE[[#This Row],[≤ 34 m (situation d)]],1,3)="OUI","≤ 34 m",IF(MID(REFERENCEMENT_FACADE[[#This Row],[≤ 28 m (situation d)]],1,3)="OUI","≤ 28 m",IF(MID(REFERENCEMENT_FACADE[[#This Row],[≤ 18 m (situation d)]],1,3)="OUI","≤ 18 m",IF(MID(REFERENCEMENT_FACADE[[#This Row],[≤ 15 m (situation d)]],1,3)="OUI","≤ 15 m",IF(MID(REFERENCEMENT_FACADE[[#This Row],[≤ 10 m (situation d)]],1,3)="OUI","≤ 10 m",IF(MID(REFERENCEMENT_FACADE[[#This Row],[≤ 9 m (situation d)]],1,3)="OUI","≤ 9 m",IF(MID(REFERENCEMENT_FACADE[[#This Row],[≤ 6 m (situation d)]],1,3)="OUI","≤ 6 m","")))))))))),
IF(MID(REFERENCEMENT_FACADE[[#This Row],[≤ 50 m (situation a à c)]],1,3)="OUI","≤ 50 m",IF(MID(REFERENCEMENT_FACADE[[#This Row],[≤ 40 m (situation a à c)]],1,3)="OUI","≤ 40 m",IF(MID(REFERENCEMENT_FACADE[[#This Row],[≤ 36 m (situation a à c)]],1,3)="OUI","≤ 36 m",IF(MID(REFERENCEMENT_FACADE[[#This Row],[≤ 34 m (situation a à c)]],1,3)="OUI","≤ 34 m",IF(MID(REFERENCEMENT_FACADE[[#This Row],[≤ 28 m (situation a à c)]],1,3)="OUI","≤ 28 m",IF(MID(REFERENCEMENT_FACADE[[#This Row],[≤ 18 m (situation a à c)]],1,3)="OUI","≤ 18 m",IF(MID(REFERENCEMENT_FACADE[[#This Row],[≤ 15 m (situation a à c)]],1,3)="OUI","≤ 15 m",IF(MID(REFERENCEMENT_FACADE[[#This Row],[≤ 10 m (situation a à c)]],1,3)="OUI","≤ 10 m",IF(MID(REFERENCEMENT_FACADE[[#This Row],[≤ 9 m (situation a à c)]],1,3)="OUI","≤ 9 m",IF(MID(REFERENCEMENT_FACADE[[#This Row],[≤ 6 m (situation a à c)]],1,3)="OUI","≤ 6 m",""))))))))))),
CONCATENATE(IF(MID(REFERENCEMENT_FACADE[[#This Row],[≤ 50 m (situation a à c)]],1,3)="OUI","(Situation a à c) h≤ 50 m"&amp;CHAR(10),IF(MID(REFERENCEMENT_FACADE[[#This Row],[≤ 40 m (situation a à c)]],1,3)="OUI","(Situation a à c) h≤ 40 m"&amp;CHAR(10),IF(MID(REFERENCEMENT_FACADE[[#This Row],[≤ 36 m (situation a à c)]],1,3)="OUI","(Situation a à c) h≤ 36 m"&amp;CHAR(10),IF(MID(REFERENCEMENT_FACADE[[#This Row],[≤ 34 m (situation a à c)]],1,3)="OUI","(Situation a à c) h≤ 34 m"&amp;CHAR(10),IF(MID(REFERENCEMENT_FACADE[[#This Row],[≤ 28 m (situation a à c)]],1,3)="OUI","(Situation a à c) h≤ 28 m"&amp;CHAR(10),IF(MID(REFERENCEMENT_FACADE[[#This Row],[≤ 18 m (situation a à c)]],1,3)="OUI","(Situation a à c) h≤ 18 m"&amp;CHAR(10),IF(MID(REFERENCEMENT_FACADE[[#This Row],[≤ 15 m (situation a à c)]],1,3)="OUI","(Situation a à c) h≤ 15 m"&amp;CHAR(10),IF(MID(REFERENCEMENT_FACADE[[#This Row],[≤ 10 m (situation a à c)]],1,3)="OUI","(Situation a à c) h≤ 10 m"&amp;CHAR(10),IF(MID(REFERENCEMENT_FACADE[[#This Row],[≤ 9 m (situation a à c)]],1,3)="OUI","(Situation a à c) h≤ 9 m"&amp;CHAR(10),IF(MID(REFERENCEMENT_FACADE[[#This Row],[≤ 6 m (situation a à c)]],1,3)="OUI","(Situation a à c) h≤ 6 m"&amp;CHAR(10),"")))))))))),IF(MID(REFERENCEMENT_FACADE[[#This Row],[≤ 50 m (situation d)]],1,3)="OUI","(Situation d) h≤ 50 m",IF(MID(REFERENCEMENT_FACADE[[#This Row],[≤ 40 m (situation d)]],1,3)="OUI","(Situation d) h≤ 40 m",IF(MID(REFERENCEMENT_FACADE[[#This Row],[≤ 36 m (situation d)]],1,3)="OUI","(Situation d) h≤ 36 m",IF(MID(REFERENCEMENT_FACADE[[#This Row],[≤ 34 m (situation d)]],1,3)="OUI","(Situation d) h≤ 34 m",IF(MID(REFERENCEMENT_FACADE[[#This Row],[≤ 28 m (situation d)]],1,3)="OUI","(Situation d) h≤ 28 m",IF(MID(REFERENCEMENT_FACADE[[#This Row],[≤ 18 m (situation d)]],1,3)="OUI","(Situation d) h≤ 18 m",IF(MID(REFERENCEMENT_FACADE[[#This Row],[≤ 15 m (situation d)]],1,3)="OUI","(Situation d) h≤ 15 m",IF(MID(REFERENCEMENT_FACADE[[#This Row],[≤ 10 m (situation d)]],1,3)="OUI","(Situation d) h≤ 10 m",IF(MID(REFERENCEMENT_FACADE[[#This Row],[≤ 9 m (situation d)]],1,3)="OUI","(Situation d) h≤ 9 m",IF(MID(REFERENCEMENT_FACADE[[#This Row],[≤ 6 m (situation d)]],1,3)="OUI","(Situation d) h≤ 6 m",""))))))))))))</f>
        <v>(Situation a à c) h≤ 50 m
(Situation d) h≤ 50 m</v>
      </c>
      <c r="CM187" s="48" t="str">
        <f>IF(OR(RECH_HAUTEUR=FALSE,HAUT_VISEE="",SITUA_VISEE=""),REFERENCEMENT_FACADE[[#This Row],[Cas où rien n''est sélectionné en hauteur]],
IF((HAUT_VISEE&lt;=6),IF(OR(MID(SITUA_VISEE,1,1)="a",MID(SITUA_VISEE,1,1)="b",MID(SITUA_VISEE,1,1)="c"),REFERENCEMENT_FACADE[[#This Row],[≤ 6 m (a à c)]],REFERENCEMENT_FACADE[[#This Row],[≤ 6 m (d)]]),
IF(AND(6&lt;HAUT_VISEE,HAUT_VISEE&lt;=9),IF(OR(MID(SITUA_VISEE,1,1)="a",MID(SITUA_VISEE,1,1)="b",MID(SITUA_VISEE,1,1)="c"),REFERENCEMENT_FACADE[[#This Row],[≤ 9 m (a à c)]],REFERENCEMENT_FACADE[[#This Row],[≤ 9 m (d)]]),
IF(AND(9&lt;HAUT_VISEE,HAUT_VISEE&lt;=10),IF(OR(MID(SITUA_VISEE,1,1)="a",MID(SITUA_VISEE,1,1)="b",MID(SITUA_VISEE,1,1)="c"),REFERENCEMENT_FACADE[[#This Row],[≤ 10 m (a à c)]],REFERENCEMENT_FACADE[[#This Row],[≤ 10 m (d)]]),
IF(AND(10&lt;HAUT_VISEE,HAUT_VISEE&lt;=18),IF(OR(MID(SITUA_VISEE,1,1)="a",MID(SITUA_VISEE,1,1)="b",MID(SITUA_VISEE,1,1)="c"),REFERENCEMENT_FACADE[[#This Row],[≤ 18 m (a à c)]],REFERENCEMENT_FACADE[[#This Row],[≤ 18 m (d)]]),
IF(AND(18&lt;HAUT_VISEE,HAUT_VISEE&lt;=28),IF(OR(MID(SITUA_VISEE,1,1)="a",MID(SITUA_VISEE,1,1)="b",MID(SITUA_VISEE,1,1)="c"),REFERENCEMENT_FACADE[[#This Row],[≤ 28 m (a à c)]],REFERENCEMENT_FACADE[[#This Row],[≤ 28 m (d)]]),
IF(AND(28&lt;HAUT_VISEE,HAUT_VISEE&lt;=34),IF(OR(MID(SITUA_VISEE,1,1)="a",MID(SITUA_VISEE,1,1)="b",MID(SITUA_VISEE,1,1)="c"),REFERENCEMENT_FACADE[[#This Row],[≤ 34 m (a à c)]],REFERENCEMENT_FACADE[[#This Row],[≤ 34 m (d)]]),
IF(AND(34&lt;HAUT_VISEE,HAUT_VISEE&lt;=36),IF(OR(MID(SITUA_VISEE,1,1)="a",MID(SITUA_VISEE,1,1)="b",MID(SITUA_VISEE,1,1)="c"),REFERENCEMENT_FACADE[[#This Row],[≤ 36 m (a à c)]],REFERENCEMENT_FACADE[[#This Row],[≤ 36 m (d)]]),
IF(AND(36&lt;HAUT_VISEE,HAUT_VISEE&lt;=40),IF(OR(MID(SITUA_VISEE,1,1)="a",MID(SITUA_VISEE,1,1)="b",MID(SITUA_VISEE,1,1)="c"),REFERENCEMENT_FACADE[[#This Row],[≤ 40 m (a à c)]],REFERENCEMENT_FACADE[[#This Row],[≤ 40 m (d)]]),
IF(AND(40&lt;HAUT_VISEE,HAUT_VISEE&lt;=50),IF(OR(MID(SITUA_VISEE,1,1)="a",MID(SITUA_VISEE,1,1)="b",MID(SITUA_VISEE,1,1)="c"),REFERENCEMENT_FACADE[[#This Row],[≤ 50 m (a à c)]],REFERENCEMENT_FACADE[[#This Row],[≤ 50 m (d)]])))))))))))</f>
        <v>Nb : Le critère de recherche par hauteur n'étant pas coché ou les données (hauteur ou situation) n'étant pas saisies, l'utilisateur est alerté qu'il peut exister des limites de hauteurs et des dispositions particulières données dans le référentiel technique du procédé qui ne sont pas affichées. 
Le logiciel peut les faire apparaitre, pour ce faire : 
 - la case de recherche en fonction de la hauteur doit être cochée ;
 - les données de hauteur ET de situation du bâtiment doivent être saisies.</v>
      </c>
      <c r="CN187" s="117">
        <f ca="1">REFERENCEMENT_FACADE[[#This Row],[VALIDITE]]</f>
        <v>1</v>
      </c>
      <c r="CO187" s="48">
        <f>IF(RECH_SUPPORT=TRUE,IF(MID(REFERENCEMENT_FACADE[[#This Row],[Colonne support visé]],1,3)="OUI",1,IF(OR(MID(REFERENCEMENT_FACADE[[#This Row],[Colonne support visé]],1,3)="non",MID(REFERENCEMENT_FACADE[[#This Row],[Colonne support visé]],1,2)="SO"),0,0)),1)</f>
        <v>1</v>
      </c>
      <c r="CP187" s="48">
        <f>IF(RECH_HAUTEUR=FALSE,1,IF(AND(MID(REFERENCEMENT_FACADE[[#This Row],[Colonne situation visé]],1,3)="oui",HAUT_VISEE&lt;=REFERENCEMENT_FACADE[[#This Row],[LIMITATION DE HAUTEUR DE FACADE]],HAUT_VISEE&lt;&gt;"",SITUA_VISEE&lt;&gt;""),1,IF(MID(REFERENCEMENT_FACADE[[#This Row],[Colonne situation visé]],1,3)="non",0,"ERREUR")))</f>
        <v>1</v>
      </c>
      <c r="CQ187" s="48">
        <f>IF(RECH_CATEGORIE=FALSE,1,IF(REFERENCEMENT_FACADE[[#This Row],[Colonne catégorie visée]]="ERREUR",0,IF(AND(RECH_CATEGORIE=TRUE,MATCH(VALUE(LEFT(REFERENCEMENT_FACADE[[#This Row],[Colonne zone visée]],1)),LISTE_ZONE_SISMIQUE,0)&gt;=MATCH(ZONE_SIS_VISEE,LISTE_ZONE_SISMIQUE,0),MATCH(REFERENCEMENT_FACADE[[#This Row],[Colonne catégorie visée]],LISTE_CATEGORIE_BATIMENT,0)&gt;=MATCH(CATEG_VISEE,LISTE_CATEGORIE_BATIMENT,0)),1,0)))</f>
        <v>1</v>
      </c>
      <c r="CR187" s="48">
        <f ca="1">IF(REFERENCEMENT_FACADE[[#This Row],[Eligibilité procédé]]&lt;&gt;0,COUNTIF(REFERENCEMENT_FACADE[Eligibilité procédé],"&lt;="&amp;REFERENCEMENT_FACADE[[#This Row],[Eligibilité procédé]])-COUNTIF(REFERENCEMENT_FACADE[Eligibilité procédé],"=0"),ROWS(REFERENCEMENT_FACADE[Ordre]))</f>
        <v>159</v>
      </c>
      <c r="CS187" s="48">
        <f ca="1">IF(COUNTIF((REFERENCEMENT_FACADE[[#This Row],[Validité]:[zone de simicité]]),"&lt;&gt;"&amp;"")=SUM(REFERENCEMENT_FACADE[[#This Row],[Validité]:[zone de simicité]]),ROW(REFERENCEMENT_FACADE[[#This Row],[zone de simicité]]),"")</f>
        <v>187</v>
      </c>
      <c r="CT187" s="48" t="str">
        <f>CONCATENATE(REFERENCEMENT_FACADE[[#This Row],[TYPE DE DOCUMENT DE REFERENCE]]," ",REFERENCEMENT_FACADE[[#This Row],[REF]]," du procédé ",REFERENCEMENT_FACADE[[#This Row],[NOM COMMERCIAL DU PROCEDE]]," : vise la pose sur : ",IF(MID(REFERENCEMENT_FACADE[[#This Row],[COB (NF DTU 31.2)]],1,3)="OUI","COB (NF DTU 31.2) ; ",""),IF(MID(REFERENCEMENT_FACADE[[#This Row],[CLT (Sous AT/DTA)]],1,3)="OUI","CLT (Sous AT/DTA)) ; ",""),IF(MID(REFERENCEMENT_FACADE[[#This Row],[FOB (NF DTU 31.4)]],1,3)="OUI","FOB (NF DTU 31.4) ; ",""),IF(MID(REFERENCEMENT_FACADE[[#This Row],[FOB (Sous AT/DTA/ATEx)]],1,3)="OUI","FOB (Sous AT/DTA/ATEx) ; ",""),"pour une hauteur max de ",REFERENCEMENT_FACADE[[#This Row],[LIMITATION DE HAUTEUR DE FACADE]],"m")</f>
        <v>Document Technique d'Application (DTA) 2.1/14-1653_V1 du procédé GEODE à serreurs
ponctuels 2  : vise la pose sur : pour une hauteur max de 50m</v>
      </c>
    </row>
    <row r="188" spans="1:98" ht="244.8" x14ac:dyDescent="0.3">
      <c r="A188" s="121">
        <v>44230</v>
      </c>
      <c r="B188" s="43" t="s">
        <v>118</v>
      </c>
      <c r="C188" s="125"/>
      <c r="D188" s="43" t="s">
        <v>178</v>
      </c>
      <c r="E188" s="43" t="s">
        <v>178</v>
      </c>
      <c r="F188" s="43" t="s">
        <v>192</v>
      </c>
      <c r="G188" s="44" t="s">
        <v>1476</v>
      </c>
      <c r="H188" s="52" t="s">
        <v>9</v>
      </c>
      <c r="I188" s="53" t="s">
        <v>27</v>
      </c>
      <c r="J188" s="39" t="s">
        <v>27</v>
      </c>
      <c r="K188" s="39" t="s">
        <v>27</v>
      </c>
      <c r="L188" s="68" t="str">
        <f>IF(REFERENCEMENT_FACADE[[#This Row],[Charpente bois (NF DTU 31.1)]]="OUI","SO",IF(OR(REFERENCEMENT_FACADE[[#This Row],[FOB (Sous AT/DTA/ATEx)]]="OUI",REFERENCEMENT_FACADE[[#This Row],[FOB (NF DTU 31.4)]]="OUI"),"OUI","SO"))</f>
        <v>SO</v>
      </c>
      <c r="M188" s="54" t="s">
        <v>27</v>
      </c>
      <c r="N188" s="42" t="s">
        <v>357</v>
      </c>
      <c r="O188" s="43" t="s">
        <v>357</v>
      </c>
      <c r="P188" s="43" t="s">
        <v>357</v>
      </c>
      <c r="Q188" s="43" t="s">
        <v>357</v>
      </c>
      <c r="R188" s="43" t="s">
        <v>357</v>
      </c>
      <c r="S188" s="43" t="s">
        <v>357</v>
      </c>
      <c r="T188" s="43" t="s">
        <v>357</v>
      </c>
      <c r="U188" s="43" t="s">
        <v>357</v>
      </c>
      <c r="V188" s="43" t="s">
        <v>357</v>
      </c>
      <c r="W188" s="44" t="s">
        <v>357</v>
      </c>
      <c r="X188" s="45" t="s">
        <v>357</v>
      </c>
      <c r="Y188" s="43" t="s">
        <v>357</v>
      </c>
      <c r="Z188" s="43" t="s">
        <v>357</v>
      </c>
      <c r="AA188" s="43" t="s">
        <v>357</v>
      </c>
      <c r="AB188" s="43" t="s">
        <v>357</v>
      </c>
      <c r="AC188" s="43" t="s">
        <v>357</v>
      </c>
      <c r="AD188" s="43" t="s">
        <v>357</v>
      </c>
      <c r="AE188" s="43" t="s">
        <v>357</v>
      </c>
      <c r="AF188" s="43" t="s">
        <v>357</v>
      </c>
      <c r="AG188" s="44" t="s">
        <v>357</v>
      </c>
      <c r="AH188" s="165" t="s">
        <v>270</v>
      </c>
      <c r="AI188" s="166"/>
      <c r="AJ188" s="120" t="s">
        <v>1730</v>
      </c>
      <c r="AK188" s="120" t="s">
        <v>1730</v>
      </c>
      <c r="AL188" s="120" t="s">
        <v>1730</v>
      </c>
      <c r="AM188" s="120" t="s">
        <v>1730</v>
      </c>
      <c r="AN188" s="120" t="s">
        <v>1730</v>
      </c>
      <c r="AO188" s="120" t="s">
        <v>1730</v>
      </c>
      <c r="AP188" s="120" t="s">
        <v>1730</v>
      </c>
      <c r="AQ188" s="120" t="s">
        <v>1730</v>
      </c>
      <c r="AR188" s="120" t="s">
        <v>1730</v>
      </c>
      <c r="AS188" s="120" t="s">
        <v>1730</v>
      </c>
      <c r="AT188" s="120" t="s">
        <v>1730</v>
      </c>
      <c r="AU188" s="120" t="s">
        <v>1730</v>
      </c>
      <c r="AV188" s="120" t="s">
        <v>1730</v>
      </c>
      <c r="AW188" s="120" t="s">
        <v>1730</v>
      </c>
      <c r="AX188" s="120" t="s">
        <v>1730</v>
      </c>
      <c r="AY188" s="120" t="s">
        <v>1730</v>
      </c>
      <c r="AZ188" s="120" t="s">
        <v>1730</v>
      </c>
      <c r="BA188" s="120" t="s">
        <v>1730</v>
      </c>
      <c r="BB188" s="120" t="s">
        <v>1730</v>
      </c>
      <c r="BC188" s="120" t="s">
        <v>1730</v>
      </c>
      <c r="BD188" s="84" t="s">
        <v>1408</v>
      </c>
      <c r="BE188" s="42">
        <v>4</v>
      </c>
      <c r="BF188" s="43">
        <v>2</v>
      </c>
      <c r="BG188" s="43">
        <v>1</v>
      </c>
      <c r="BH188" s="43">
        <v>1</v>
      </c>
      <c r="BI188" s="84"/>
      <c r="BJ188" s="40" t="s">
        <v>1394</v>
      </c>
      <c r="BK188" s="158" t="s">
        <v>932</v>
      </c>
      <c r="BL188" s="42">
        <v>0</v>
      </c>
      <c r="BM188" s="43" t="s">
        <v>181</v>
      </c>
      <c r="BN188" s="43" t="s">
        <v>1006</v>
      </c>
      <c r="BO188" s="43" t="s">
        <v>193</v>
      </c>
      <c r="BP188" s="87">
        <v>43795</v>
      </c>
      <c r="BQ188" s="87">
        <v>43984</v>
      </c>
      <c r="BR188" s="87">
        <v>46081</v>
      </c>
      <c r="BS188" s="123">
        <f ca="1">+(REFERENCEMENT_FACADE[[#This Row],[AVIS LIMITE AU / VALIDITE]]&gt;=TODAY())*1</f>
        <v>1</v>
      </c>
      <c r="BT188" s="43" t="s">
        <v>9</v>
      </c>
      <c r="BU188" s="43" t="str">
        <f ca="1">IF(REFERENCEMENT_FACADE[[#This Row],[ -&gt; AT/DTA : Sur liste verte C2p (OUI/NON)
-&gt; ATex (Avis favorable / Avis défavorable)
-&gt; Autre : SO]]&lt;&gt;"",IF(AND(OR(REFERENCEMENT_FACADE[[#This Row],[ -&gt; AT/DTA : Sur liste verte C2p (OUI/NON)
-&gt; ATex (Avis favorable / Avis défavorable)
-&gt; Autre : SO]]="OUI",REFERENCEMENT_FACADE[[#This Row],[ -&gt; AT/DTA : Sur liste verte C2p (OUI/NON)
-&gt; ATex (Avis favorable / Avis défavorable)
-&gt; Autre : SO]]="FAVORABLE",REFERENCEMENT_FACADE[[#This Row],[ -&gt; AT/DTA : Sur liste verte C2p (OUI/NON)
-&gt; ATex (Avis favorable / Avis défavorable)
-&gt; Autre : SO]]="SO
(DTU)",REFERENCEMENT_FACADE[[#This Row],[ -&gt; AT/DTA : Sur liste verte C2p (OUI/NON)
-&gt; ATex (Avis favorable / Avis défavorable)
-&gt; Autre : SO]]="SO 
(RECO -RAGE)",REFERENCEMENT_FACADE[[#This Row],[ -&gt; AT/DTA : Sur liste verte C2p (OUI/NON)
-&gt; ATex (Avis favorable / Avis défavorable)
-&gt; Autre : SO]]="OUI AVEC UN SUIVI DU RETOUR D'EXPERIENCE",
REFERENCEMENT_FACADE[[#This Row],[ -&gt; AT/DTA : Sur liste verte C2p (OUI/NON)
-&gt; ATex (Avis favorable / Avis défavorable)
-&gt; Autre : SO]]="SO 
(RP)"),REFERENCEMENT_FACADE[[#This Row],[VALIDITE]]=1),"TC",IF(REFERENCEMENT_FACADE[[#This Row],[VALIDITE]]=0,"TNC"&amp;CHAR(10)&amp;"(L'évaluation technique n'est plus valide)",IF(REFERENCEMENT_FACADE[[#This Row],[TYPE DE DOCUMENT DE REFERENCE]]="Appréciation Technique de Transition","TNC"&amp;CHAR(10)&amp;"(Les Appréciations Techniques de Transition ne sont pas reconnues en technique courante)",IF(REFERENCEMENT_FACADE[[#This Row],[ -&gt; AT/DTA : Sur liste verte C2p (OUI/NON)
-&gt; ATex (Avis favorable / Avis défavorable)
-&gt; Autre : SO]]="NON (EVALUATION RECENTE)","TNC"&amp;CHAR(10)&amp;"(Non sur liste verte de la C2p à date de référencement / EVALUATION RECENTE)","TNC"&amp;CHAR(10)&amp;"(N'est pas sur liste verte de la C2p à date du référencement)")))))</f>
        <v>TC</v>
      </c>
      <c r="BV188" s="44" t="s">
        <v>1109</v>
      </c>
      <c r="BW188" s="42"/>
      <c r="BX188" s="43"/>
      <c r="BY188" s="44"/>
      <c r="BZ188" s="59" t="s">
        <v>932</v>
      </c>
      <c r="CA188" s="134" t="s">
        <v>560</v>
      </c>
      <c r="CB188" s="134"/>
      <c r="CC188" s="48" t="str">
        <f>IF(OR(REFERENCEMENT_FACADE[[#This Row],[TYPE DE DOCUMENT DE REFERENCE]]="Document Technique d'Application (DTA)",REFERENCEMENT_FACADE[[#This Row],[TYPE DE DOCUMENT DE REFERENCE]]="Avis Technique"),CONCATENATE("https://evaluation.cstb.fr/fr/avis-technique/detail/",SUBSTITUTE(REFERENCEMENT_FACADE[[#This Row],[REF]],"/","-"),"/"),IF(REFERENCEMENT_FACADE[[#This Row],[TYPE DE DOCUMENT DE REFERENCE]]=("Appréciation Technique d'Expérimentation (ATEx cas a)"),CONCATENATE("https://evaluation.cstb.fr/fr/appreciation-technique-expertise-atex/detail/",SUBSTITUTE(REFERENCEMENT_FACADE[[#This Row],[REF]],"_","-"),"/"),CONCATENATE("https://evaluation.cstb.fr/fr/appreciation-technique-transition-att/download/att-",SUBSTITUTE(SUBSTITUTE(REFERENCEMENT_FACADE[[#This Row],[REF]],"/","-"),"_","-"),"/")))</f>
        <v>https://evaluation.cstb.fr/fr/avis-technique/detail/2.1-14-1651_V1/</v>
      </c>
      <c r="CD188" s="48" t="s">
        <v>753</v>
      </c>
      <c r="CE188" s="48" t="str">
        <f>CONCATENATE(IF(REFERENCEMENT_FACADE[[#This Row],[Ancienne version]]=""," ",CONCATENATE(IF(OR(REFERENCEMENT_FACADE[[#This Row],[TYPE DE DOCUMENT DE REFERENCE]]="Avis Technique",REFERENCEMENT_FACADE[[#This Row],[TYPE DE DOCUMENT DE REFERENCE]]="ATEx"),"L'","Le "),REFERENCEMENT_FACADE[[#This Row],[TYPE DE DOCUMENT DE REFERENCE]]," n°",REFERENCEMENT_FACADE[[#This Row],[REF]]," annule et remplace ",IF(OR(REFERENCEMENT_FACADE[[#This Row],[TYPE DE DOCUMENT DE REFERENCE]]="Avis Technique",REFERENCEMENT_FACADE[[#This Row],[TYPE DE DOCUMENT DE REFERENCE]]="ATEx"),"l' ","le "),REFERENCEMENT_FACADE[[#This Row],[TYPE DE DOCUMENT DE REFERENCE]]," n° ",REFERENCEMENT_FACADE[[#This Row],[Ancienne version]])),
IF(AND(REFERENCEMENT_FACADE[[#This Row],[Ancienne version]]&lt;&gt;"",REFERENCEMENT_FACADE[[#This Row],[ -&gt; AT/DTA : Sur liste verte C2p (OUI/NON)
-&gt; ATex (Avis favorable / Avis défavorable)
-&gt; Autre : SO]]="OUI"),CHAR(10),""),
IF(REFERENCEMENT_FACADE[[#This Row],[ -&gt; AT/DTA : Sur liste verte C2p (OUI/NON)
-&gt; ATex (Avis favorable / Avis défavorable)
-&gt; Autre : SO]]="OUI","Sur liste verte de la C2p à la date du référencement",""))</f>
        <v>Le Document Technique d'Application (DTA) n°2.1/14-1651_V1 annule et remplace le Document Technique d'Application (DTA) n° 2/14-1651
Sur liste verte de la C2p à la date du référencement</v>
      </c>
      <c r="CF188" s="48" t="str">
        <f>IF((SUPP_VISE=LISTES!$Q$2),REFERENCEMENT_FACADE[[#This Row],[Charpente bois (NF DTU 31.1)]],
IF((SUPP_VISE=LISTES!$Q$3),REFERENCEMENT_FACADE[[#This Row],[COB (NF DTU 31.2)]],
IF((SUPP_VISE=LISTES!$Q$4),REFERENCEMENT_FACADE[[#This Row],[FOB (NF DTU 31.4)]],
IF((SUPP_VISE=LISTES!$Q$5),REFERENCEMENT_FACADE[[#This Row],[FOB (Sous AT/DTA/ATEx)]],
IF((SUPP_VISE=LISTES!$Q$6),REFERENCEMENT_FACADE[[#This Row],[FOB (NF DTU 31.4 et/ou Sous AT/DTA/Atex)]],
IF((SUPP_VISE=LISTES!$Q$7),REFERENCEMENT_FACADE[[#This Row],[CLT (Sous AT/DTA)]],"ERREUR"))))))</f>
        <v>ERREUR</v>
      </c>
      <c r="CG188" s="48" t="str">
        <f>IF((HAUT_VISEE&lt;=6),IF(OR(MID(SITUA_VISEE,1,1)="a",MID(SITUA_VISEE,1,1)="b",MID(SITUA_VISEE,1,1)="c"),REFERENCEMENT_FACADE[[#This Row],[≤ 6 m (situation a à c)]],REFERENCEMENT_FACADE[[#This Row],[≤ 6 m (situation d)]]),
IF(AND(6&lt;HAUT_VISEE,HAUT_VISEE&lt;=9),IF(OR(MID(SITUA_VISEE,1,1)="a",MID(SITUA_VISEE,1,1)="b",MID(SITUA_VISEE,1,1)="c"),REFERENCEMENT_FACADE[[#This Row],[≤ 9 m (situation a à c)]],REFERENCEMENT_FACADE[[#This Row],[≤ 9 m (situation d)]]),
IF(AND(9&lt;HAUT_VISEE,HAUT_VISEE&lt;=10),IF(OR(MID(SITUA_VISEE,1,1)="a",MID(SITUA_VISEE,1,1)="b",MID(SITUA_VISEE,1,1)="c"),REFERENCEMENT_FACADE[[#This Row],[≤ 10 m (situation a à c)]],REFERENCEMENT_FACADE[[#This Row],[≤ 10 m (situation d)]]),
IF(AND(10&lt;HAUT_VISEE,HAUT_VISEE&lt;=18),IF(OR(MID(SITUA_VISEE,1,1)="a",MID(SITUA_VISEE,1,1)="b",MID(SITUA_VISEE,1,1)="c"),REFERENCEMENT_FACADE[[#This Row],[≤ 15 m (situation a à c)]],REFERENCEMENT_FACADE[[#This Row],[≤ 15 m (situation d)]]),
IF(AND(10&lt;HAUT_VISEE,HAUT_VISEE&lt;=18),IF(OR(MID(SITUA_VISEE,1,1)="a",MID(SITUA_VISEE,1,1)="b",MID(SITUA_VISEE,1,1)="c"),REFERENCEMENT_FACADE[[#This Row],[≤ 18 m (situation a à c)]],REFERENCEMENT_FACADE[[#This Row],[≤ 18 m (situation d)]]),
IF(AND(18&lt;HAUT_VISEE,HAUT_VISEE&lt;=28),IF(OR(MID(SITUA_VISEE,1,1)="a",MID(SITUA_VISEE,1,1)="b",MID(SITUA_VISEE,1,1)="c"),REFERENCEMENT_FACADE[[#This Row],[≤ 28 m (situation a à c)]],REFERENCEMENT_FACADE[[#This Row],[≤ 28 m (situation d)]]),
IF(AND(28&lt;HAUT_VISEE,HAUT_VISEE&lt;=34),IF(OR(MID(SITUA_VISEE,1,1)="a",MID(SITUA_VISEE,1,1)="b",MID(SITUA_VISEE,1,1)="c"),REFERENCEMENT_FACADE[[#This Row],[≤ 34 m (situation a à c)]],REFERENCEMENT_FACADE[[#This Row],[≤ 34 m (situation d)]]),
IF(AND(34&lt;HAUT_VISEE,HAUT_VISEE&lt;=36),IF(OR(MID(SITUA_VISEE,1,1)="a",MID(SITUA_VISEE,1,1)="b",MID(SITUA_VISEE,1,1)="c"),REFERENCEMENT_FACADE[[#This Row],[≤ 36 m (situation a à c)]],REFERENCEMENT_FACADE[[#This Row],[≤ 36 m (situation d)]]),
IF(AND(36&lt;HAUT_VISEE,HAUT_VISEE&lt;=40),IF(OR(MID(SITUA_VISEE,1,1)="a",MID(SITUA_VISEE,1,1)="b",MID(SITUA_VISEE,1,1)="c"),REFERENCEMENT_FACADE[[#This Row],[≤ 40 m (situation a à c)]],REFERENCEMENT_FACADE[[#This Row],[≤ 40 m (situation d)]]),
IF(AND(40&lt;HAUT_VISEE,HAUT_VISEE&lt;=50),IF(OR(MID(SITUA_VISEE,1,1)="a",MID(SITUA_VISEE,1,1)="b",MID(SITUA_VISEE,1,1)="c"),REFERENCEMENT_FACADE[[#This Row],[≤ 50 m (situation a à c)]],REFERENCEMENT_FACADE[[#This Row],[≤ 50 m (situation d)]]),"ERREUR"))))))))))</f>
        <v>OUI*</v>
      </c>
      <c r="CH188" s="48">
        <f>IF(MID(SITUA_VISEE,1,1)="d",
IF(MID(REFERENCEMENT_FACADE[[#This Row],[≤ 50 m (situation d)]],1,3)="OUI",50,IF(MID(REFERENCEMENT_FACADE[[#This Row],[≤ 40 m (situation d)]],1,3)="OUI",40,IF(MID(REFERENCEMENT_FACADE[[#This Row],[≤ 36 m (situation d)]],1,3)="OUI",36,IF(MID(REFERENCEMENT_FACADE[[#This Row],[≤ 34 m (situation d)]],1,3)="OUI",34,IF(MID(REFERENCEMENT_FACADE[[#This Row],[≤ 28 m (situation d)]],1,3)="OUI",28,IF(MID(REFERENCEMENT_FACADE[[#This Row],[≤ 18 m (situation d)]],1,3)="OUI",18,IF(MID(REFERENCEMENT_FACADE[[#This Row],[≤ 15 m (situation d)]],1,3)="OUI",15,IF(MID(REFERENCEMENT_FACADE[[#This Row],[≤ 10 m (situation d)]],1,3)="OUI",10,IF(MID(REFERENCEMENT_FACADE[[#This Row],[≤ 9 m (situation d)]],1,3)="OUI",9,IF(MID(REFERENCEMENT_FACADE[[#This Row],[≤ 6 m (situation d)]],1,3)="OUI",6,"")))))))))),
IF(MID(REFERENCEMENT_FACADE[[#This Row],[≤ 50 m (situation a à c)]],1,3)="OUI",50,IF(MID(REFERENCEMENT_FACADE[[#This Row],[≤ 40 m (situation a à c)]],1,3)="OUI",40,IF(MID(REFERENCEMENT_FACADE[[#This Row],[≤ 36 m (situation a à c)]],1,3)="OUI",36,IF(MID(REFERENCEMENT_FACADE[[#This Row],[≤ 34 m (situation a à c)]],1,3)="OUI",34,IF(MID(REFERENCEMENT_FACADE[[#This Row],[≤ 28 m (situation a à c)]],1,3)="OUI",28,IF(MID(REFERENCEMENT_FACADE[[#This Row],[≤ 18 m (situation a à c)]],1,3)="OUI",18,IF(MID(REFERENCEMENT_FACADE[[#This Row],[≤ 15 m (situation a à c)]],1,3)="OUI",15,IF(MID(REFERENCEMENT_FACADE[[#This Row],[≤ 10 m (situation a à c)]],1,3)="OUI",10,IF(MID(REFERENCEMENT_FACADE[[#This Row],[≤ 9 m (situation a à c)]],1,3)="OUI",9,IF(MID(REFERENCEMENT_FACADE[[#This Row],[≤ 6 m (situation a à c)]],1,3)="OUI",6,"")))))))))))</f>
        <v>50</v>
      </c>
      <c r="CI188" s="48" t="str">
        <f>IF(RECH_CATEGORIE=TRUE,IF((CATEG_VISEE=LISTES!$O$2),REFERENCEMENT_FACADE[[#This Row],[I]],
IF((CATEG_VISEE=LISTES!$O$3),REFERENCEMENT_FACADE[[#This Row],[II]],
IF((CATEG_VISEE=LISTES!$O$4),REFERENCEMENT_FACADE[[#This Row],[III]],
IF((CATEG_VISEE=LISTES!$O$5),REFERENCEMENT_FACADE[[#This Row],[IV]],"ERREUR")))),
REFERENCEMENT_FACADE[[#This Row],[I]]&amp;CHAR(10)&amp;REFERENCEMENT_FACADE[[#This Row],[II]]&amp;CHAR(10)&amp;REFERENCEMENT_FACADE[[#This Row],[III]]&amp;CHAR(10)&amp;REFERENCEMENT_FACADE[[#This Row],[IV]])</f>
        <v>4
2
1
1</v>
      </c>
      <c r="CJ188" s="48" t="str">
        <f>IF(RECH_CATEGORIE=TRUE,IF(OR(REFERENCEMENT_FACADE[[#This Row],[I]]="NC",REFERENCEMENT_FACADE[[#This Row],[II]]="NC",REFERENCEMENT_FACADE[[#This Row],[III]]="NC",REFERENCEMENT_FACADE[[#This Row],[IV]]="NC"),"ERREUR",IF(MID(ZONE_SIS_VISEE,1,1)&lt;=MID(REFERENCEMENT_FACADE[[#This Row],[IV]],1,1),REFERENCEMENT_FACADE[[#Headers],[IV]],IF(MID(ZONE_SIS_VISEE,1,1)&lt;=MID(REFERENCEMENT_FACADE[[#This Row],[III]],1,1),REFERENCEMENT_FACADE[[#Headers],[III]],IF(MID(ZONE_SIS_VISEE,1,1)&lt;=MID(REFERENCEMENT_FACADE[[#This Row],[II]],1,1),REFERENCEMENT_FACADE[[#Headers],[II]],IF(MID(ZONE_SIS_VISEE,1,1)&lt;=MID(REFERENCEMENT_FACADE[[#This Row],[I]],1,1),REFERENCEMENT_FACADE[[#Headers],[I]],""))))),
REFERENCEMENT_FACADE[[#Headers],[I]]&amp;CHAR(10)&amp;REFERENCEMENT_FACADE[[#Headers],[II]]&amp;CHAR(10)&amp;REFERENCEMENT_FACADE[[#Headers],[III]]&amp;CHAR(10)&amp;REFERENCEMENT_FACADE[[#Headers],[IV]])</f>
        <v>I
II
III
IV</v>
      </c>
      <c r="CK188" s="48" t="str">
        <f>CONCATENATE(IF(MID(REFERENCEMENT_FACADE[[#This Row],[Charpente bois (NF DTU 31.1)]],1,3)="oui",LISTES!$Q$2,""),IF(AND(MID(REFERENCEMENT_FACADE[[#This Row],[COB (NF DTU 31.2)]],1,3)="oui",MID(REFERENCEMENT_FACADE[[#This Row],[Charpente bois (NF DTU 31.1)]],1,3)="oui")," / ",""),IF(MID(REFERENCEMENT_FACADE[[#This Row],[COB (NF DTU 31.2)]],1,3)="oui",LISTES!$Q$3,""),IF(OR(AND(MID(REFERENCEMENT_FACADE[[#This Row],[COB (NF DTU 31.2)]],1,3)="oui",MID(REFERENCEMENT_FACADE[[#This Row],[FOB (NF DTU 31.4)]],1,3)="oui"),AND(MID(REFERENCEMENT_FACADE[[#This Row],[COB (NF DTU 31.2)]],1,3)="oui",MID(REFERENCEMENT_FACADE[[#This Row],[CLT (Sous AT/DTA)]],1,3)="oui"))," / ",""),IF(MID(REFERENCEMENT_FACADE[[#This Row],[FOB (NF DTU 31.4)]],1,3)="oui",LISTES!$Q$4,""),IF(AND(MID(REFERENCEMENT_FACADE[[#This Row],[CLT (Sous AT/DTA)]],1,3)="oui",MID(REFERENCEMENT_FACADE[[#This Row],[FOB (NF DTU 31.4)]],1,3)="oui")," / ",""),IF(MID(REFERENCEMENT_FACADE[[#This Row],[CLT (Sous AT/DTA)]],1,3)="oui",LISTES!$Q$7,IF(MID(REFERENCEMENT_FACADE[[#This Row],[FOB (Sous AT/DTA/ATEx)]],1,3)="oui",LISTES!$Q$5,"")))</f>
        <v>Charpente bois (NF DTU 31.1)</v>
      </c>
      <c r="CL188" s="48" t="str">
        <f>IF(AND(RECH_HAUTEUR=TRUE,HAUT_VISEE&lt;&gt;"",SITUA_VISEE&lt;&gt;""),IF(MID(SITUA_VISEE,1,1)="d",
IF(MID(REFERENCEMENT_FACADE[[#This Row],[≤ 50 m (situation d)]],1,3)="OUI","≤ 50 m",IF(MID(REFERENCEMENT_FACADE[[#This Row],[≤ 40 m (situation d)]],1,3)="OUI","≤ 40 m",IF(MID(REFERENCEMENT_FACADE[[#This Row],[≤ 36 m (situation d)]],1,3)="OUI","≤ 36 m",IF(MID(REFERENCEMENT_FACADE[[#This Row],[≤ 34 m (situation d)]],1,3)="OUI","≤ 34 m",IF(MID(REFERENCEMENT_FACADE[[#This Row],[≤ 28 m (situation d)]],1,3)="OUI","≤ 28 m",IF(MID(REFERENCEMENT_FACADE[[#This Row],[≤ 18 m (situation d)]],1,3)="OUI","≤ 18 m",IF(MID(REFERENCEMENT_FACADE[[#This Row],[≤ 15 m (situation d)]],1,3)="OUI","≤ 15 m",IF(MID(REFERENCEMENT_FACADE[[#This Row],[≤ 10 m (situation d)]],1,3)="OUI","≤ 10 m",IF(MID(REFERENCEMENT_FACADE[[#This Row],[≤ 9 m (situation d)]],1,3)="OUI","≤ 9 m",IF(MID(REFERENCEMENT_FACADE[[#This Row],[≤ 6 m (situation d)]],1,3)="OUI","≤ 6 m","")))))))))),
IF(MID(REFERENCEMENT_FACADE[[#This Row],[≤ 50 m (situation a à c)]],1,3)="OUI","≤ 50 m",IF(MID(REFERENCEMENT_FACADE[[#This Row],[≤ 40 m (situation a à c)]],1,3)="OUI","≤ 40 m",IF(MID(REFERENCEMENT_FACADE[[#This Row],[≤ 36 m (situation a à c)]],1,3)="OUI","≤ 36 m",IF(MID(REFERENCEMENT_FACADE[[#This Row],[≤ 34 m (situation a à c)]],1,3)="OUI","≤ 34 m",IF(MID(REFERENCEMENT_FACADE[[#This Row],[≤ 28 m (situation a à c)]],1,3)="OUI","≤ 28 m",IF(MID(REFERENCEMENT_FACADE[[#This Row],[≤ 18 m (situation a à c)]],1,3)="OUI","≤ 18 m",IF(MID(REFERENCEMENT_FACADE[[#This Row],[≤ 15 m (situation a à c)]],1,3)="OUI","≤ 15 m",IF(MID(REFERENCEMENT_FACADE[[#This Row],[≤ 10 m (situation a à c)]],1,3)="OUI","≤ 10 m",IF(MID(REFERENCEMENT_FACADE[[#This Row],[≤ 9 m (situation a à c)]],1,3)="OUI","≤ 9 m",IF(MID(REFERENCEMENT_FACADE[[#This Row],[≤ 6 m (situation a à c)]],1,3)="OUI","≤ 6 m",""))))))))))),
CONCATENATE(IF(MID(REFERENCEMENT_FACADE[[#This Row],[≤ 50 m (situation a à c)]],1,3)="OUI","(Situation a à c) h≤ 50 m"&amp;CHAR(10),IF(MID(REFERENCEMENT_FACADE[[#This Row],[≤ 40 m (situation a à c)]],1,3)="OUI","(Situation a à c) h≤ 40 m"&amp;CHAR(10),IF(MID(REFERENCEMENT_FACADE[[#This Row],[≤ 36 m (situation a à c)]],1,3)="OUI","(Situation a à c) h≤ 36 m"&amp;CHAR(10),IF(MID(REFERENCEMENT_FACADE[[#This Row],[≤ 34 m (situation a à c)]],1,3)="OUI","(Situation a à c) h≤ 34 m"&amp;CHAR(10),IF(MID(REFERENCEMENT_FACADE[[#This Row],[≤ 28 m (situation a à c)]],1,3)="OUI","(Situation a à c) h≤ 28 m"&amp;CHAR(10),IF(MID(REFERENCEMENT_FACADE[[#This Row],[≤ 18 m (situation a à c)]],1,3)="OUI","(Situation a à c) h≤ 18 m"&amp;CHAR(10),IF(MID(REFERENCEMENT_FACADE[[#This Row],[≤ 15 m (situation a à c)]],1,3)="OUI","(Situation a à c) h≤ 15 m"&amp;CHAR(10),IF(MID(REFERENCEMENT_FACADE[[#This Row],[≤ 10 m (situation a à c)]],1,3)="OUI","(Situation a à c) h≤ 10 m"&amp;CHAR(10),IF(MID(REFERENCEMENT_FACADE[[#This Row],[≤ 9 m (situation a à c)]],1,3)="OUI","(Situation a à c) h≤ 9 m"&amp;CHAR(10),IF(MID(REFERENCEMENT_FACADE[[#This Row],[≤ 6 m (situation a à c)]],1,3)="OUI","(Situation a à c) h≤ 6 m"&amp;CHAR(10),"")))))))))),IF(MID(REFERENCEMENT_FACADE[[#This Row],[≤ 50 m (situation d)]],1,3)="OUI","(Situation d) h≤ 50 m",IF(MID(REFERENCEMENT_FACADE[[#This Row],[≤ 40 m (situation d)]],1,3)="OUI","(Situation d) h≤ 40 m",IF(MID(REFERENCEMENT_FACADE[[#This Row],[≤ 36 m (situation d)]],1,3)="OUI","(Situation d) h≤ 36 m",IF(MID(REFERENCEMENT_FACADE[[#This Row],[≤ 34 m (situation d)]],1,3)="OUI","(Situation d) h≤ 34 m",IF(MID(REFERENCEMENT_FACADE[[#This Row],[≤ 28 m (situation d)]],1,3)="OUI","(Situation d) h≤ 28 m",IF(MID(REFERENCEMENT_FACADE[[#This Row],[≤ 18 m (situation d)]],1,3)="OUI","(Situation d) h≤ 18 m",IF(MID(REFERENCEMENT_FACADE[[#This Row],[≤ 15 m (situation d)]],1,3)="OUI","(Situation d) h≤ 15 m",IF(MID(REFERENCEMENT_FACADE[[#This Row],[≤ 10 m (situation d)]],1,3)="OUI","(Situation d) h≤ 10 m",IF(MID(REFERENCEMENT_FACADE[[#This Row],[≤ 9 m (situation d)]],1,3)="OUI","(Situation d) h≤ 9 m",IF(MID(REFERENCEMENT_FACADE[[#This Row],[≤ 6 m (situation d)]],1,3)="OUI","(Situation d) h≤ 6 m",""))))))))))))</f>
        <v>(Situation a à c) h≤ 50 m
(Situation d) h≤ 50 m</v>
      </c>
      <c r="CM188" s="48" t="str">
        <f>IF(OR(RECH_HAUTEUR=FALSE,HAUT_VISEE="",SITUA_VISEE=""),REFERENCEMENT_FACADE[[#This Row],[Cas où rien n''est sélectionné en hauteur]],
IF((HAUT_VISEE&lt;=6),IF(OR(MID(SITUA_VISEE,1,1)="a",MID(SITUA_VISEE,1,1)="b",MID(SITUA_VISEE,1,1)="c"),REFERENCEMENT_FACADE[[#This Row],[≤ 6 m (a à c)]],REFERENCEMENT_FACADE[[#This Row],[≤ 6 m (d)]]),
IF(AND(6&lt;HAUT_VISEE,HAUT_VISEE&lt;=9),IF(OR(MID(SITUA_VISEE,1,1)="a",MID(SITUA_VISEE,1,1)="b",MID(SITUA_VISEE,1,1)="c"),REFERENCEMENT_FACADE[[#This Row],[≤ 9 m (a à c)]],REFERENCEMENT_FACADE[[#This Row],[≤ 9 m (d)]]),
IF(AND(9&lt;HAUT_VISEE,HAUT_VISEE&lt;=10),IF(OR(MID(SITUA_VISEE,1,1)="a",MID(SITUA_VISEE,1,1)="b",MID(SITUA_VISEE,1,1)="c"),REFERENCEMENT_FACADE[[#This Row],[≤ 10 m (a à c)]],REFERENCEMENT_FACADE[[#This Row],[≤ 10 m (d)]]),
IF(AND(10&lt;HAUT_VISEE,HAUT_VISEE&lt;=18),IF(OR(MID(SITUA_VISEE,1,1)="a",MID(SITUA_VISEE,1,1)="b",MID(SITUA_VISEE,1,1)="c"),REFERENCEMENT_FACADE[[#This Row],[≤ 18 m (a à c)]],REFERENCEMENT_FACADE[[#This Row],[≤ 18 m (d)]]),
IF(AND(18&lt;HAUT_VISEE,HAUT_VISEE&lt;=28),IF(OR(MID(SITUA_VISEE,1,1)="a",MID(SITUA_VISEE,1,1)="b",MID(SITUA_VISEE,1,1)="c"),REFERENCEMENT_FACADE[[#This Row],[≤ 28 m (a à c)]],REFERENCEMENT_FACADE[[#This Row],[≤ 28 m (d)]]),
IF(AND(28&lt;HAUT_VISEE,HAUT_VISEE&lt;=34),IF(OR(MID(SITUA_VISEE,1,1)="a",MID(SITUA_VISEE,1,1)="b",MID(SITUA_VISEE,1,1)="c"),REFERENCEMENT_FACADE[[#This Row],[≤ 34 m (a à c)]],REFERENCEMENT_FACADE[[#This Row],[≤ 34 m (d)]]),
IF(AND(34&lt;HAUT_VISEE,HAUT_VISEE&lt;=36),IF(OR(MID(SITUA_VISEE,1,1)="a",MID(SITUA_VISEE,1,1)="b",MID(SITUA_VISEE,1,1)="c"),REFERENCEMENT_FACADE[[#This Row],[≤ 36 m (a à c)]],REFERENCEMENT_FACADE[[#This Row],[≤ 36 m (d)]]),
IF(AND(36&lt;HAUT_VISEE,HAUT_VISEE&lt;=40),IF(OR(MID(SITUA_VISEE,1,1)="a",MID(SITUA_VISEE,1,1)="b",MID(SITUA_VISEE,1,1)="c"),REFERENCEMENT_FACADE[[#This Row],[≤ 40 m (a à c)]],REFERENCEMENT_FACADE[[#This Row],[≤ 40 m (d)]]),
IF(AND(40&lt;HAUT_VISEE,HAUT_VISEE&lt;=50),IF(OR(MID(SITUA_VISEE,1,1)="a",MID(SITUA_VISEE,1,1)="b",MID(SITUA_VISEE,1,1)="c"),REFERENCEMENT_FACADE[[#This Row],[≤ 50 m (a à c)]],REFERENCEMENT_FACADE[[#This Row],[≤ 50 m (d)]])))))))))))</f>
        <v>Nb : Le critère de recherche par hauteur n'étant pas coché ou les données (hauteur ou situation) n'étant pas saisies, l'utilisateur est alerté qu'il peut exister des limites de hauteurs et des dispositions particulières données dans le référentiel technique du procédé qui ne sont pas affichées. 
Le logiciel peut les faire apparaitre, pour ce faire : 
 - la case de recherche en fonction de la hauteur doit être cochée ;
 - les données de hauteur ET de situation du bâtiment doivent être saisies.</v>
      </c>
      <c r="CN188" s="117">
        <f ca="1">REFERENCEMENT_FACADE[[#This Row],[VALIDITE]]</f>
        <v>1</v>
      </c>
      <c r="CO188" s="48">
        <f>IF(RECH_SUPPORT=TRUE,IF(MID(REFERENCEMENT_FACADE[[#This Row],[Colonne support visé]],1,3)="OUI",1,IF(OR(MID(REFERENCEMENT_FACADE[[#This Row],[Colonne support visé]],1,3)="non",MID(REFERENCEMENT_FACADE[[#This Row],[Colonne support visé]],1,2)="SO"),0,0)),1)</f>
        <v>1</v>
      </c>
      <c r="CP188" s="48">
        <f>IF(RECH_HAUTEUR=FALSE,1,IF(AND(MID(REFERENCEMENT_FACADE[[#This Row],[Colonne situation visé]],1,3)="oui",HAUT_VISEE&lt;=REFERENCEMENT_FACADE[[#This Row],[LIMITATION DE HAUTEUR DE FACADE]],HAUT_VISEE&lt;&gt;"",SITUA_VISEE&lt;&gt;""),1,IF(MID(REFERENCEMENT_FACADE[[#This Row],[Colonne situation visé]],1,3)="non",0,"ERREUR")))</f>
        <v>1</v>
      </c>
      <c r="CQ188" s="48">
        <f>IF(RECH_CATEGORIE=FALSE,1,IF(REFERENCEMENT_FACADE[[#This Row],[Colonne catégorie visée]]="ERREUR",0,IF(AND(RECH_CATEGORIE=TRUE,MATCH(VALUE(LEFT(REFERENCEMENT_FACADE[[#This Row],[Colonne zone visée]],1)),LISTE_ZONE_SISMIQUE,0)&gt;=MATCH(ZONE_SIS_VISEE,LISTE_ZONE_SISMIQUE,0),MATCH(REFERENCEMENT_FACADE[[#This Row],[Colonne catégorie visée]],LISTE_CATEGORIE_BATIMENT,0)&gt;=MATCH(CATEG_VISEE,LISTE_CATEGORIE_BATIMENT,0)),1,0)))</f>
        <v>1</v>
      </c>
      <c r="CR188" s="48">
        <f ca="1">IF(REFERENCEMENT_FACADE[[#This Row],[Eligibilité procédé]]&lt;&gt;0,COUNTIF(REFERENCEMENT_FACADE[Eligibilité procédé],"&lt;="&amp;REFERENCEMENT_FACADE[[#This Row],[Eligibilité procédé]])-COUNTIF(REFERENCEMENT_FACADE[Eligibilité procédé],"=0"),ROWS(REFERENCEMENT_FACADE[Ordre]))</f>
        <v>160</v>
      </c>
      <c r="CS188" s="48">
        <f ca="1">IF(COUNTIF((REFERENCEMENT_FACADE[[#This Row],[Validité]:[zone de simicité]]),"&lt;&gt;"&amp;"")=SUM(REFERENCEMENT_FACADE[[#This Row],[Validité]:[zone de simicité]]),ROW(REFERENCEMENT_FACADE[[#This Row],[zone de simicité]]),"")</f>
        <v>188</v>
      </c>
      <c r="CT188" s="48" t="str">
        <f>CONCATENATE(REFERENCEMENT_FACADE[[#This Row],[TYPE DE DOCUMENT DE REFERENCE]]," ",REFERENCEMENT_FACADE[[#This Row],[REF]]," du procédé ",REFERENCEMENT_FACADE[[#This Row],[NOM COMMERCIAL DU PROCEDE]]," : vise la pose sur : ",IF(MID(REFERENCEMENT_FACADE[[#This Row],[COB (NF DTU 31.2)]],1,3)="OUI","COB (NF DTU 31.2) ; ",""),IF(MID(REFERENCEMENT_FACADE[[#This Row],[CLT (Sous AT/DTA)]],1,3)="OUI","CLT (Sous AT/DTA)) ; ",""),IF(MID(REFERENCEMENT_FACADE[[#This Row],[FOB (NF DTU 31.4)]],1,3)="OUI","FOB (NF DTU 31.4) ; ",""),IF(MID(REFERENCEMENT_FACADE[[#This Row],[FOB (Sous AT/DTA/ATEx)]],1,3)="OUI","FOB (Sous AT/DTA/ATEx) ; ",""),"pour une hauteur max de ",REFERENCEMENT_FACADE[[#This Row],[LIMITATION DE HAUTEUR DE FACADE]],"m")</f>
        <v>Document Technique d'Application (DTA) 2.1/14-1651_V1 du procédé GEODE Italienne Trame
Verticale : vise la pose sur : pour une hauteur max de 50m</v>
      </c>
    </row>
    <row r="189" spans="1:98" ht="244.8" x14ac:dyDescent="0.3">
      <c r="A189" s="121">
        <v>44230</v>
      </c>
      <c r="B189" s="43" t="s">
        <v>118</v>
      </c>
      <c r="C189" s="125"/>
      <c r="D189" s="43" t="s">
        <v>178</v>
      </c>
      <c r="E189" s="43" t="s">
        <v>178</v>
      </c>
      <c r="F189" s="43" t="s">
        <v>1462</v>
      </c>
      <c r="G189" s="44" t="s">
        <v>1476</v>
      </c>
      <c r="H189" s="52" t="s">
        <v>9</v>
      </c>
      <c r="I189" s="53" t="s">
        <v>27</v>
      </c>
      <c r="J189" s="39" t="s">
        <v>27</v>
      </c>
      <c r="K189" s="39" t="s">
        <v>27</v>
      </c>
      <c r="L189" s="68" t="str">
        <f>IF(REFERENCEMENT_FACADE[[#This Row],[Charpente bois (NF DTU 31.1)]]="OUI","SO",IF(OR(REFERENCEMENT_FACADE[[#This Row],[FOB (Sous AT/DTA/ATEx)]]="OUI",REFERENCEMENT_FACADE[[#This Row],[FOB (NF DTU 31.4)]]="OUI"),"OUI","SO"))</f>
        <v>SO</v>
      </c>
      <c r="M189" s="54" t="s">
        <v>27</v>
      </c>
      <c r="N189" s="42" t="s">
        <v>357</v>
      </c>
      <c r="O189" s="43" t="s">
        <v>357</v>
      </c>
      <c r="P189" s="43" t="s">
        <v>357</v>
      </c>
      <c r="Q189" s="43" t="s">
        <v>357</v>
      </c>
      <c r="R189" s="43" t="s">
        <v>357</v>
      </c>
      <c r="S189" s="43" t="s">
        <v>357</v>
      </c>
      <c r="T189" s="43" t="s">
        <v>357</v>
      </c>
      <c r="U189" s="43" t="s">
        <v>357</v>
      </c>
      <c r="V189" s="43" t="s">
        <v>357</v>
      </c>
      <c r="W189" s="44" t="s">
        <v>357</v>
      </c>
      <c r="X189" s="45" t="s">
        <v>357</v>
      </c>
      <c r="Y189" s="43" t="s">
        <v>357</v>
      </c>
      <c r="Z189" s="43" t="s">
        <v>357</v>
      </c>
      <c r="AA189" s="43" t="s">
        <v>357</v>
      </c>
      <c r="AB189" s="43" t="s">
        <v>357</v>
      </c>
      <c r="AC189" s="43" t="s">
        <v>357</v>
      </c>
      <c r="AD189" s="43" t="s">
        <v>357</v>
      </c>
      <c r="AE189" s="43" t="s">
        <v>357</v>
      </c>
      <c r="AF189" s="43" t="s">
        <v>357</v>
      </c>
      <c r="AG189" s="44" t="s">
        <v>357</v>
      </c>
      <c r="AH189" s="165" t="s">
        <v>926</v>
      </c>
      <c r="AI189" s="166"/>
      <c r="AJ189" s="120" t="s">
        <v>1730</v>
      </c>
      <c r="AK189" s="120" t="s">
        <v>1730</v>
      </c>
      <c r="AL189" s="120" t="s">
        <v>1730</v>
      </c>
      <c r="AM189" s="120" t="s">
        <v>1730</v>
      </c>
      <c r="AN189" s="120" t="s">
        <v>1730</v>
      </c>
      <c r="AO189" s="120" t="s">
        <v>1730</v>
      </c>
      <c r="AP189" s="120" t="s">
        <v>1730</v>
      </c>
      <c r="AQ189" s="120" t="s">
        <v>1730</v>
      </c>
      <c r="AR189" s="120" t="s">
        <v>1730</v>
      </c>
      <c r="AS189" s="120" t="s">
        <v>1730</v>
      </c>
      <c r="AT189" s="120" t="s">
        <v>1730</v>
      </c>
      <c r="AU189" s="120" t="s">
        <v>1730</v>
      </c>
      <c r="AV189" s="120" t="s">
        <v>1730</v>
      </c>
      <c r="AW189" s="120" t="s">
        <v>1730</v>
      </c>
      <c r="AX189" s="120" t="s">
        <v>1730</v>
      </c>
      <c r="AY189" s="120" t="s">
        <v>1730</v>
      </c>
      <c r="AZ189" s="120" t="s">
        <v>1730</v>
      </c>
      <c r="BA189" s="120" t="s">
        <v>1730</v>
      </c>
      <c r="BB189" s="120" t="s">
        <v>1730</v>
      </c>
      <c r="BC189" s="120" t="s">
        <v>1730</v>
      </c>
      <c r="BD189" s="84" t="s">
        <v>1408</v>
      </c>
      <c r="BE189" s="42">
        <v>4</v>
      </c>
      <c r="BF189" s="43">
        <v>2</v>
      </c>
      <c r="BG189" s="43">
        <v>1</v>
      </c>
      <c r="BH189" s="43">
        <v>1</v>
      </c>
      <c r="BI189" s="84"/>
      <c r="BJ189" s="40" t="s">
        <v>1394</v>
      </c>
      <c r="BK189" s="158" t="s">
        <v>932</v>
      </c>
      <c r="BL189" s="42">
        <v>0</v>
      </c>
      <c r="BM189" s="43" t="s">
        <v>181</v>
      </c>
      <c r="BN189" s="43" t="s">
        <v>1006</v>
      </c>
      <c r="BO189" s="43" t="s">
        <v>195</v>
      </c>
      <c r="BP189" s="87">
        <v>43795</v>
      </c>
      <c r="BQ189" s="87">
        <v>43984</v>
      </c>
      <c r="BR189" s="87">
        <v>46081</v>
      </c>
      <c r="BS189" s="123">
        <f ca="1">+(REFERENCEMENT_FACADE[[#This Row],[AVIS LIMITE AU / VALIDITE]]&gt;=TODAY())*1</f>
        <v>1</v>
      </c>
      <c r="BT189" s="43" t="s">
        <v>9</v>
      </c>
      <c r="BU189" s="43" t="str">
        <f ca="1">IF(REFERENCEMENT_FACADE[[#This Row],[ -&gt; AT/DTA : Sur liste verte C2p (OUI/NON)
-&gt; ATex (Avis favorable / Avis défavorable)
-&gt; Autre : SO]]&lt;&gt;"",IF(AND(OR(REFERENCEMENT_FACADE[[#This Row],[ -&gt; AT/DTA : Sur liste verte C2p (OUI/NON)
-&gt; ATex (Avis favorable / Avis défavorable)
-&gt; Autre : SO]]="OUI",REFERENCEMENT_FACADE[[#This Row],[ -&gt; AT/DTA : Sur liste verte C2p (OUI/NON)
-&gt; ATex (Avis favorable / Avis défavorable)
-&gt; Autre : SO]]="FAVORABLE",REFERENCEMENT_FACADE[[#This Row],[ -&gt; AT/DTA : Sur liste verte C2p (OUI/NON)
-&gt; ATex (Avis favorable / Avis défavorable)
-&gt; Autre : SO]]="SO
(DTU)",REFERENCEMENT_FACADE[[#This Row],[ -&gt; AT/DTA : Sur liste verte C2p (OUI/NON)
-&gt; ATex (Avis favorable / Avis défavorable)
-&gt; Autre : SO]]="SO 
(RECO -RAGE)",REFERENCEMENT_FACADE[[#This Row],[ -&gt; AT/DTA : Sur liste verte C2p (OUI/NON)
-&gt; ATex (Avis favorable / Avis défavorable)
-&gt; Autre : SO]]="OUI AVEC UN SUIVI DU RETOUR D'EXPERIENCE",
REFERENCEMENT_FACADE[[#This Row],[ -&gt; AT/DTA : Sur liste verte C2p (OUI/NON)
-&gt; ATex (Avis favorable / Avis défavorable)
-&gt; Autre : SO]]="SO 
(RP)"),REFERENCEMENT_FACADE[[#This Row],[VALIDITE]]=1),"TC",IF(REFERENCEMENT_FACADE[[#This Row],[VALIDITE]]=0,"TNC"&amp;CHAR(10)&amp;"(L'évaluation technique n'est plus valide)",IF(REFERENCEMENT_FACADE[[#This Row],[TYPE DE DOCUMENT DE REFERENCE]]="Appréciation Technique de Transition","TNC"&amp;CHAR(10)&amp;"(Les Appréciations Techniques de Transition ne sont pas reconnues en technique courante)",IF(REFERENCEMENT_FACADE[[#This Row],[ -&gt; AT/DTA : Sur liste verte C2p (OUI/NON)
-&gt; ATex (Avis favorable / Avis défavorable)
-&gt; Autre : SO]]="NON (EVALUATION RECENTE)","TNC"&amp;CHAR(10)&amp;"(Non sur liste verte de la C2p à date de référencement / EVALUATION RECENTE)","TNC"&amp;CHAR(10)&amp;"(N'est pas sur liste verte de la C2p à date du référencement)")))))</f>
        <v>TC</v>
      </c>
      <c r="BV189" s="44" t="s">
        <v>1112</v>
      </c>
      <c r="BW189" s="42"/>
      <c r="BX189" s="43"/>
      <c r="BY189" s="44"/>
      <c r="BZ189" s="59" t="s">
        <v>932</v>
      </c>
      <c r="CA189" s="134" t="s">
        <v>563</v>
      </c>
      <c r="CB189" s="134"/>
      <c r="CC189" s="48" t="str">
        <f>IF(OR(REFERENCEMENT_FACADE[[#This Row],[TYPE DE DOCUMENT DE REFERENCE]]="Document Technique d'Application (DTA)",REFERENCEMENT_FACADE[[#This Row],[TYPE DE DOCUMENT DE REFERENCE]]="Avis Technique"),CONCATENATE("https://evaluation.cstb.fr/fr/avis-technique/detail/",SUBSTITUTE(REFERENCEMENT_FACADE[[#This Row],[REF]],"/","-"),"/"),IF(REFERENCEMENT_FACADE[[#This Row],[TYPE DE DOCUMENT DE REFERENCE]]=("Appréciation Technique d'Expérimentation (ATEx cas a)"),CONCATENATE("https://evaluation.cstb.fr/fr/appreciation-technique-expertise-atex/detail/",SUBSTITUTE(REFERENCEMENT_FACADE[[#This Row],[REF]],"_","-"),"/"),CONCATENATE("https://evaluation.cstb.fr/fr/appreciation-technique-transition-att/download/att-",SUBSTITUTE(SUBSTITUTE(REFERENCEMENT_FACADE[[#This Row],[REF]],"/","-"),"_","-"),"/")))</f>
        <v>https://evaluation.cstb.fr/fr/avis-technique/detail/2.1-14-1654_V1/</v>
      </c>
      <c r="CD189" s="48" t="s">
        <v>756</v>
      </c>
      <c r="CE189" s="48" t="str">
        <f>CONCATENATE(IF(REFERENCEMENT_FACADE[[#This Row],[Ancienne version]]=""," ",CONCATENATE(IF(OR(REFERENCEMENT_FACADE[[#This Row],[TYPE DE DOCUMENT DE REFERENCE]]="Avis Technique",REFERENCEMENT_FACADE[[#This Row],[TYPE DE DOCUMENT DE REFERENCE]]="ATEx"),"L'","Le "),REFERENCEMENT_FACADE[[#This Row],[TYPE DE DOCUMENT DE REFERENCE]]," n°",REFERENCEMENT_FACADE[[#This Row],[REF]]," annule et remplace ",IF(OR(REFERENCEMENT_FACADE[[#This Row],[TYPE DE DOCUMENT DE REFERENCE]]="Avis Technique",REFERENCEMENT_FACADE[[#This Row],[TYPE DE DOCUMENT DE REFERENCE]]="ATEx"),"l' ","le "),REFERENCEMENT_FACADE[[#This Row],[TYPE DE DOCUMENT DE REFERENCE]]," n° ",REFERENCEMENT_FACADE[[#This Row],[Ancienne version]])),
IF(AND(REFERENCEMENT_FACADE[[#This Row],[Ancienne version]]&lt;&gt;"",REFERENCEMENT_FACADE[[#This Row],[ -&gt; AT/DTA : Sur liste verte C2p (OUI/NON)
-&gt; ATex (Avis favorable / Avis défavorable)
-&gt; Autre : SO]]="OUI"),CHAR(10),""),
IF(REFERENCEMENT_FACADE[[#This Row],[ -&gt; AT/DTA : Sur liste verte C2p (OUI/NON)
-&gt; ATex (Avis favorable / Avis défavorable)
-&gt; Autre : SO]]="OUI","Sur liste verte de la C2p à la date du référencement",""))</f>
        <v>Le Document Technique d'Application (DTA) n°2.1/14-1654_V1 annule et remplace le Document Technique d'Application (DTA) n° 2/14-1654
Sur liste verte de la C2p à la date du référencement</v>
      </c>
      <c r="CF189" s="48" t="str">
        <f>IF((SUPP_VISE=LISTES!$Q$2),REFERENCEMENT_FACADE[[#This Row],[Charpente bois (NF DTU 31.1)]],
IF((SUPP_VISE=LISTES!$Q$3),REFERENCEMENT_FACADE[[#This Row],[COB (NF DTU 31.2)]],
IF((SUPP_VISE=LISTES!$Q$4),REFERENCEMENT_FACADE[[#This Row],[FOB (NF DTU 31.4)]],
IF((SUPP_VISE=LISTES!$Q$5),REFERENCEMENT_FACADE[[#This Row],[FOB (Sous AT/DTA/ATEx)]],
IF((SUPP_VISE=LISTES!$Q$6),REFERENCEMENT_FACADE[[#This Row],[FOB (NF DTU 31.4 et/ou Sous AT/DTA/Atex)]],
IF((SUPP_VISE=LISTES!$Q$7),REFERENCEMENT_FACADE[[#This Row],[CLT (Sous AT/DTA)]],"ERREUR"))))))</f>
        <v>ERREUR</v>
      </c>
      <c r="CG189" s="48" t="str">
        <f>IF((HAUT_VISEE&lt;=6),IF(OR(MID(SITUA_VISEE,1,1)="a",MID(SITUA_VISEE,1,1)="b",MID(SITUA_VISEE,1,1)="c"),REFERENCEMENT_FACADE[[#This Row],[≤ 6 m (situation a à c)]],REFERENCEMENT_FACADE[[#This Row],[≤ 6 m (situation d)]]),
IF(AND(6&lt;HAUT_VISEE,HAUT_VISEE&lt;=9),IF(OR(MID(SITUA_VISEE,1,1)="a",MID(SITUA_VISEE,1,1)="b",MID(SITUA_VISEE,1,1)="c"),REFERENCEMENT_FACADE[[#This Row],[≤ 9 m (situation a à c)]],REFERENCEMENT_FACADE[[#This Row],[≤ 9 m (situation d)]]),
IF(AND(9&lt;HAUT_VISEE,HAUT_VISEE&lt;=10),IF(OR(MID(SITUA_VISEE,1,1)="a",MID(SITUA_VISEE,1,1)="b",MID(SITUA_VISEE,1,1)="c"),REFERENCEMENT_FACADE[[#This Row],[≤ 10 m (situation a à c)]],REFERENCEMENT_FACADE[[#This Row],[≤ 10 m (situation d)]]),
IF(AND(10&lt;HAUT_VISEE,HAUT_VISEE&lt;=18),IF(OR(MID(SITUA_VISEE,1,1)="a",MID(SITUA_VISEE,1,1)="b",MID(SITUA_VISEE,1,1)="c"),REFERENCEMENT_FACADE[[#This Row],[≤ 15 m (situation a à c)]],REFERENCEMENT_FACADE[[#This Row],[≤ 15 m (situation d)]]),
IF(AND(10&lt;HAUT_VISEE,HAUT_VISEE&lt;=18),IF(OR(MID(SITUA_VISEE,1,1)="a",MID(SITUA_VISEE,1,1)="b",MID(SITUA_VISEE,1,1)="c"),REFERENCEMENT_FACADE[[#This Row],[≤ 18 m (situation a à c)]],REFERENCEMENT_FACADE[[#This Row],[≤ 18 m (situation d)]]),
IF(AND(18&lt;HAUT_VISEE,HAUT_VISEE&lt;=28),IF(OR(MID(SITUA_VISEE,1,1)="a",MID(SITUA_VISEE,1,1)="b",MID(SITUA_VISEE,1,1)="c"),REFERENCEMENT_FACADE[[#This Row],[≤ 28 m (situation a à c)]],REFERENCEMENT_FACADE[[#This Row],[≤ 28 m (situation d)]]),
IF(AND(28&lt;HAUT_VISEE,HAUT_VISEE&lt;=34),IF(OR(MID(SITUA_VISEE,1,1)="a",MID(SITUA_VISEE,1,1)="b",MID(SITUA_VISEE,1,1)="c"),REFERENCEMENT_FACADE[[#This Row],[≤ 34 m (situation a à c)]],REFERENCEMENT_FACADE[[#This Row],[≤ 34 m (situation d)]]),
IF(AND(34&lt;HAUT_VISEE,HAUT_VISEE&lt;=36),IF(OR(MID(SITUA_VISEE,1,1)="a",MID(SITUA_VISEE,1,1)="b",MID(SITUA_VISEE,1,1)="c"),REFERENCEMENT_FACADE[[#This Row],[≤ 36 m (situation a à c)]],REFERENCEMENT_FACADE[[#This Row],[≤ 36 m (situation d)]]),
IF(AND(36&lt;HAUT_VISEE,HAUT_VISEE&lt;=40),IF(OR(MID(SITUA_VISEE,1,1)="a",MID(SITUA_VISEE,1,1)="b",MID(SITUA_VISEE,1,1)="c"),REFERENCEMENT_FACADE[[#This Row],[≤ 40 m (situation a à c)]],REFERENCEMENT_FACADE[[#This Row],[≤ 40 m (situation d)]]),
IF(AND(40&lt;HAUT_VISEE,HAUT_VISEE&lt;=50),IF(OR(MID(SITUA_VISEE,1,1)="a",MID(SITUA_VISEE,1,1)="b",MID(SITUA_VISEE,1,1)="c"),REFERENCEMENT_FACADE[[#This Row],[≤ 50 m (situation a à c)]],REFERENCEMENT_FACADE[[#This Row],[≤ 50 m (situation d)]]),"ERREUR"))))))))))</f>
        <v>OUI*</v>
      </c>
      <c r="CH189" s="48">
        <f>IF(MID(SITUA_VISEE,1,1)="d",
IF(MID(REFERENCEMENT_FACADE[[#This Row],[≤ 50 m (situation d)]],1,3)="OUI",50,IF(MID(REFERENCEMENT_FACADE[[#This Row],[≤ 40 m (situation d)]],1,3)="OUI",40,IF(MID(REFERENCEMENT_FACADE[[#This Row],[≤ 36 m (situation d)]],1,3)="OUI",36,IF(MID(REFERENCEMENT_FACADE[[#This Row],[≤ 34 m (situation d)]],1,3)="OUI",34,IF(MID(REFERENCEMENT_FACADE[[#This Row],[≤ 28 m (situation d)]],1,3)="OUI",28,IF(MID(REFERENCEMENT_FACADE[[#This Row],[≤ 18 m (situation d)]],1,3)="OUI",18,IF(MID(REFERENCEMENT_FACADE[[#This Row],[≤ 15 m (situation d)]],1,3)="OUI",15,IF(MID(REFERENCEMENT_FACADE[[#This Row],[≤ 10 m (situation d)]],1,3)="OUI",10,IF(MID(REFERENCEMENT_FACADE[[#This Row],[≤ 9 m (situation d)]],1,3)="OUI",9,IF(MID(REFERENCEMENT_FACADE[[#This Row],[≤ 6 m (situation d)]],1,3)="OUI",6,"")))))))))),
IF(MID(REFERENCEMENT_FACADE[[#This Row],[≤ 50 m (situation a à c)]],1,3)="OUI",50,IF(MID(REFERENCEMENT_FACADE[[#This Row],[≤ 40 m (situation a à c)]],1,3)="OUI",40,IF(MID(REFERENCEMENT_FACADE[[#This Row],[≤ 36 m (situation a à c)]],1,3)="OUI",36,IF(MID(REFERENCEMENT_FACADE[[#This Row],[≤ 34 m (situation a à c)]],1,3)="OUI",34,IF(MID(REFERENCEMENT_FACADE[[#This Row],[≤ 28 m (situation a à c)]],1,3)="OUI",28,IF(MID(REFERENCEMENT_FACADE[[#This Row],[≤ 18 m (situation a à c)]],1,3)="OUI",18,IF(MID(REFERENCEMENT_FACADE[[#This Row],[≤ 15 m (situation a à c)]],1,3)="OUI",15,IF(MID(REFERENCEMENT_FACADE[[#This Row],[≤ 10 m (situation a à c)]],1,3)="OUI",10,IF(MID(REFERENCEMENT_FACADE[[#This Row],[≤ 9 m (situation a à c)]],1,3)="OUI",9,IF(MID(REFERENCEMENT_FACADE[[#This Row],[≤ 6 m (situation a à c)]],1,3)="OUI",6,"")))))))))))</f>
        <v>50</v>
      </c>
      <c r="CI189" s="48" t="str">
        <f>IF(RECH_CATEGORIE=TRUE,IF((CATEG_VISEE=LISTES!$O$2),REFERENCEMENT_FACADE[[#This Row],[I]],
IF((CATEG_VISEE=LISTES!$O$3),REFERENCEMENT_FACADE[[#This Row],[II]],
IF((CATEG_VISEE=LISTES!$O$4),REFERENCEMENT_FACADE[[#This Row],[III]],
IF((CATEG_VISEE=LISTES!$O$5),REFERENCEMENT_FACADE[[#This Row],[IV]],"ERREUR")))),
REFERENCEMENT_FACADE[[#This Row],[I]]&amp;CHAR(10)&amp;REFERENCEMENT_FACADE[[#This Row],[II]]&amp;CHAR(10)&amp;REFERENCEMENT_FACADE[[#This Row],[III]]&amp;CHAR(10)&amp;REFERENCEMENT_FACADE[[#This Row],[IV]])</f>
        <v>4
2
1
1</v>
      </c>
      <c r="CJ189" s="48" t="str">
        <f>IF(RECH_CATEGORIE=TRUE,IF(OR(REFERENCEMENT_FACADE[[#This Row],[I]]="NC",REFERENCEMENT_FACADE[[#This Row],[II]]="NC",REFERENCEMENT_FACADE[[#This Row],[III]]="NC",REFERENCEMENT_FACADE[[#This Row],[IV]]="NC"),"ERREUR",IF(MID(ZONE_SIS_VISEE,1,1)&lt;=MID(REFERENCEMENT_FACADE[[#This Row],[IV]],1,1),REFERENCEMENT_FACADE[[#Headers],[IV]],IF(MID(ZONE_SIS_VISEE,1,1)&lt;=MID(REFERENCEMENT_FACADE[[#This Row],[III]],1,1),REFERENCEMENT_FACADE[[#Headers],[III]],IF(MID(ZONE_SIS_VISEE,1,1)&lt;=MID(REFERENCEMENT_FACADE[[#This Row],[II]],1,1),REFERENCEMENT_FACADE[[#Headers],[II]],IF(MID(ZONE_SIS_VISEE,1,1)&lt;=MID(REFERENCEMENT_FACADE[[#This Row],[I]],1,1),REFERENCEMENT_FACADE[[#Headers],[I]],""))))),
REFERENCEMENT_FACADE[[#Headers],[I]]&amp;CHAR(10)&amp;REFERENCEMENT_FACADE[[#Headers],[II]]&amp;CHAR(10)&amp;REFERENCEMENT_FACADE[[#Headers],[III]]&amp;CHAR(10)&amp;REFERENCEMENT_FACADE[[#Headers],[IV]])</f>
        <v>I
II
III
IV</v>
      </c>
      <c r="CK189" s="48" t="str">
        <f>CONCATENATE(IF(MID(REFERENCEMENT_FACADE[[#This Row],[Charpente bois (NF DTU 31.1)]],1,3)="oui",LISTES!$Q$2,""),IF(AND(MID(REFERENCEMENT_FACADE[[#This Row],[COB (NF DTU 31.2)]],1,3)="oui",MID(REFERENCEMENT_FACADE[[#This Row],[Charpente bois (NF DTU 31.1)]],1,3)="oui")," / ",""),IF(MID(REFERENCEMENT_FACADE[[#This Row],[COB (NF DTU 31.2)]],1,3)="oui",LISTES!$Q$3,""),IF(OR(AND(MID(REFERENCEMENT_FACADE[[#This Row],[COB (NF DTU 31.2)]],1,3)="oui",MID(REFERENCEMENT_FACADE[[#This Row],[FOB (NF DTU 31.4)]],1,3)="oui"),AND(MID(REFERENCEMENT_FACADE[[#This Row],[COB (NF DTU 31.2)]],1,3)="oui",MID(REFERENCEMENT_FACADE[[#This Row],[CLT (Sous AT/DTA)]],1,3)="oui"))," / ",""),IF(MID(REFERENCEMENT_FACADE[[#This Row],[FOB (NF DTU 31.4)]],1,3)="oui",LISTES!$Q$4,""),IF(AND(MID(REFERENCEMENT_FACADE[[#This Row],[CLT (Sous AT/DTA)]],1,3)="oui",MID(REFERENCEMENT_FACADE[[#This Row],[FOB (NF DTU 31.4)]],1,3)="oui")," / ",""),IF(MID(REFERENCEMENT_FACADE[[#This Row],[CLT (Sous AT/DTA)]],1,3)="oui",LISTES!$Q$7,IF(MID(REFERENCEMENT_FACADE[[#This Row],[FOB (Sous AT/DTA/ATEx)]],1,3)="oui",LISTES!$Q$5,"")))</f>
        <v>Charpente bois (NF DTU 31.1)</v>
      </c>
      <c r="CL189" s="48" t="str">
        <f>IF(AND(RECH_HAUTEUR=TRUE,HAUT_VISEE&lt;&gt;"",SITUA_VISEE&lt;&gt;""),IF(MID(SITUA_VISEE,1,1)="d",
IF(MID(REFERENCEMENT_FACADE[[#This Row],[≤ 50 m (situation d)]],1,3)="OUI","≤ 50 m",IF(MID(REFERENCEMENT_FACADE[[#This Row],[≤ 40 m (situation d)]],1,3)="OUI","≤ 40 m",IF(MID(REFERENCEMENT_FACADE[[#This Row],[≤ 36 m (situation d)]],1,3)="OUI","≤ 36 m",IF(MID(REFERENCEMENT_FACADE[[#This Row],[≤ 34 m (situation d)]],1,3)="OUI","≤ 34 m",IF(MID(REFERENCEMENT_FACADE[[#This Row],[≤ 28 m (situation d)]],1,3)="OUI","≤ 28 m",IF(MID(REFERENCEMENT_FACADE[[#This Row],[≤ 18 m (situation d)]],1,3)="OUI","≤ 18 m",IF(MID(REFERENCEMENT_FACADE[[#This Row],[≤ 15 m (situation d)]],1,3)="OUI","≤ 15 m",IF(MID(REFERENCEMENT_FACADE[[#This Row],[≤ 10 m (situation d)]],1,3)="OUI","≤ 10 m",IF(MID(REFERENCEMENT_FACADE[[#This Row],[≤ 9 m (situation d)]],1,3)="OUI","≤ 9 m",IF(MID(REFERENCEMENT_FACADE[[#This Row],[≤ 6 m (situation d)]],1,3)="OUI","≤ 6 m","")))))))))),
IF(MID(REFERENCEMENT_FACADE[[#This Row],[≤ 50 m (situation a à c)]],1,3)="OUI","≤ 50 m",IF(MID(REFERENCEMENT_FACADE[[#This Row],[≤ 40 m (situation a à c)]],1,3)="OUI","≤ 40 m",IF(MID(REFERENCEMENT_FACADE[[#This Row],[≤ 36 m (situation a à c)]],1,3)="OUI","≤ 36 m",IF(MID(REFERENCEMENT_FACADE[[#This Row],[≤ 34 m (situation a à c)]],1,3)="OUI","≤ 34 m",IF(MID(REFERENCEMENT_FACADE[[#This Row],[≤ 28 m (situation a à c)]],1,3)="OUI","≤ 28 m",IF(MID(REFERENCEMENT_FACADE[[#This Row],[≤ 18 m (situation a à c)]],1,3)="OUI","≤ 18 m",IF(MID(REFERENCEMENT_FACADE[[#This Row],[≤ 15 m (situation a à c)]],1,3)="OUI","≤ 15 m",IF(MID(REFERENCEMENT_FACADE[[#This Row],[≤ 10 m (situation a à c)]],1,3)="OUI","≤ 10 m",IF(MID(REFERENCEMENT_FACADE[[#This Row],[≤ 9 m (situation a à c)]],1,3)="OUI","≤ 9 m",IF(MID(REFERENCEMENT_FACADE[[#This Row],[≤ 6 m (situation a à c)]],1,3)="OUI","≤ 6 m",""))))))))))),
CONCATENATE(IF(MID(REFERENCEMENT_FACADE[[#This Row],[≤ 50 m (situation a à c)]],1,3)="OUI","(Situation a à c) h≤ 50 m"&amp;CHAR(10),IF(MID(REFERENCEMENT_FACADE[[#This Row],[≤ 40 m (situation a à c)]],1,3)="OUI","(Situation a à c) h≤ 40 m"&amp;CHAR(10),IF(MID(REFERENCEMENT_FACADE[[#This Row],[≤ 36 m (situation a à c)]],1,3)="OUI","(Situation a à c) h≤ 36 m"&amp;CHAR(10),IF(MID(REFERENCEMENT_FACADE[[#This Row],[≤ 34 m (situation a à c)]],1,3)="OUI","(Situation a à c) h≤ 34 m"&amp;CHAR(10),IF(MID(REFERENCEMENT_FACADE[[#This Row],[≤ 28 m (situation a à c)]],1,3)="OUI","(Situation a à c) h≤ 28 m"&amp;CHAR(10),IF(MID(REFERENCEMENT_FACADE[[#This Row],[≤ 18 m (situation a à c)]],1,3)="OUI","(Situation a à c) h≤ 18 m"&amp;CHAR(10),IF(MID(REFERENCEMENT_FACADE[[#This Row],[≤ 15 m (situation a à c)]],1,3)="OUI","(Situation a à c) h≤ 15 m"&amp;CHAR(10),IF(MID(REFERENCEMENT_FACADE[[#This Row],[≤ 10 m (situation a à c)]],1,3)="OUI","(Situation a à c) h≤ 10 m"&amp;CHAR(10),IF(MID(REFERENCEMENT_FACADE[[#This Row],[≤ 9 m (situation a à c)]],1,3)="OUI","(Situation a à c) h≤ 9 m"&amp;CHAR(10),IF(MID(REFERENCEMENT_FACADE[[#This Row],[≤ 6 m (situation a à c)]],1,3)="OUI","(Situation a à c) h≤ 6 m"&amp;CHAR(10),"")))))))))),IF(MID(REFERENCEMENT_FACADE[[#This Row],[≤ 50 m (situation d)]],1,3)="OUI","(Situation d) h≤ 50 m",IF(MID(REFERENCEMENT_FACADE[[#This Row],[≤ 40 m (situation d)]],1,3)="OUI","(Situation d) h≤ 40 m",IF(MID(REFERENCEMENT_FACADE[[#This Row],[≤ 36 m (situation d)]],1,3)="OUI","(Situation d) h≤ 36 m",IF(MID(REFERENCEMENT_FACADE[[#This Row],[≤ 34 m (situation d)]],1,3)="OUI","(Situation d) h≤ 34 m",IF(MID(REFERENCEMENT_FACADE[[#This Row],[≤ 28 m (situation d)]],1,3)="OUI","(Situation d) h≤ 28 m",IF(MID(REFERENCEMENT_FACADE[[#This Row],[≤ 18 m (situation d)]],1,3)="OUI","(Situation d) h≤ 18 m",IF(MID(REFERENCEMENT_FACADE[[#This Row],[≤ 15 m (situation d)]],1,3)="OUI","(Situation d) h≤ 15 m",IF(MID(REFERENCEMENT_FACADE[[#This Row],[≤ 10 m (situation d)]],1,3)="OUI","(Situation d) h≤ 10 m",IF(MID(REFERENCEMENT_FACADE[[#This Row],[≤ 9 m (situation d)]],1,3)="OUI","(Situation d) h≤ 9 m",IF(MID(REFERENCEMENT_FACADE[[#This Row],[≤ 6 m (situation d)]],1,3)="OUI","(Situation d) h≤ 6 m",""))))))))))))</f>
        <v>(Situation a à c) h≤ 50 m
(Situation d) h≤ 50 m</v>
      </c>
      <c r="CM189" s="48" t="str">
        <f>IF(OR(RECH_HAUTEUR=FALSE,HAUT_VISEE="",SITUA_VISEE=""),REFERENCEMENT_FACADE[[#This Row],[Cas où rien n''est sélectionné en hauteur]],
IF((HAUT_VISEE&lt;=6),IF(OR(MID(SITUA_VISEE,1,1)="a",MID(SITUA_VISEE,1,1)="b",MID(SITUA_VISEE,1,1)="c"),REFERENCEMENT_FACADE[[#This Row],[≤ 6 m (a à c)]],REFERENCEMENT_FACADE[[#This Row],[≤ 6 m (d)]]),
IF(AND(6&lt;HAUT_VISEE,HAUT_VISEE&lt;=9),IF(OR(MID(SITUA_VISEE,1,1)="a",MID(SITUA_VISEE,1,1)="b",MID(SITUA_VISEE,1,1)="c"),REFERENCEMENT_FACADE[[#This Row],[≤ 9 m (a à c)]],REFERENCEMENT_FACADE[[#This Row],[≤ 9 m (d)]]),
IF(AND(9&lt;HAUT_VISEE,HAUT_VISEE&lt;=10),IF(OR(MID(SITUA_VISEE,1,1)="a",MID(SITUA_VISEE,1,1)="b",MID(SITUA_VISEE,1,1)="c"),REFERENCEMENT_FACADE[[#This Row],[≤ 10 m (a à c)]],REFERENCEMENT_FACADE[[#This Row],[≤ 10 m (d)]]),
IF(AND(10&lt;HAUT_VISEE,HAUT_VISEE&lt;=18),IF(OR(MID(SITUA_VISEE,1,1)="a",MID(SITUA_VISEE,1,1)="b",MID(SITUA_VISEE,1,1)="c"),REFERENCEMENT_FACADE[[#This Row],[≤ 18 m (a à c)]],REFERENCEMENT_FACADE[[#This Row],[≤ 18 m (d)]]),
IF(AND(18&lt;HAUT_VISEE,HAUT_VISEE&lt;=28),IF(OR(MID(SITUA_VISEE,1,1)="a",MID(SITUA_VISEE,1,1)="b",MID(SITUA_VISEE,1,1)="c"),REFERENCEMENT_FACADE[[#This Row],[≤ 28 m (a à c)]],REFERENCEMENT_FACADE[[#This Row],[≤ 28 m (d)]]),
IF(AND(28&lt;HAUT_VISEE,HAUT_VISEE&lt;=34),IF(OR(MID(SITUA_VISEE,1,1)="a",MID(SITUA_VISEE,1,1)="b",MID(SITUA_VISEE,1,1)="c"),REFERENCEMENT_FACADE[[#This Row],[≤ 34 m (a à c)]],REFERENCEMENT_FACADE[[#This Row],[≤ 34 m (d)]]),
IF(AND(34&lt;HAUT_VISEE,HAUT_VISEE&lt;=36),IF(OR(MID(SITUA_VISEE,1,1)="a",MID(SITUA_VISEE,1,1)="b",MID(SITUA_VISEE,1,1)="c"),REFERENCEMENT_FACADE[[#This Row],[≤ 36 m (a à c)]],REFERENCEMENT_FACADE[[#This Row],[≤ 36 m (d)]]),
IF(AND(36&lt;HAUT_VISEE,HAUT_VISEE&lt;=40),IF(OR(MID(SITUA_VISEE,1,1)="a",MID(SITUA_VISEE,1,1)="b",MID(SITUA_VISEE,1,1)="c"),REFERENCEMENT_FACADE[[#This Row],[≤ 40 m (a à c)]],REFERENCEMENT_FACADE[[#This Row],[≤ 40 m (d)]]),
IF(AND(40&lt;HAUT_VISEE,HAUT_VISEE&lt;=50),IF(OR(MID(SITUA_VISEE,1,1)="a",MID(SITUA_VISEE,1,1)="b",MID(SITUA_VISEE,1,1)="c"),REFERENCEMENT_FACADE[[#This Row],[≤ 50 m (a à c)]],REFERENCEMENT_FACADE[[#This Row],[≤ 50 m (d)]])))))))))))</f>
        <v>Nb : Le critère de recherche par hauteur n'étant pas coché ou les données (hauteur ou situation) n'étant pas saisies, l'utilisateur est alerté qu'il peut exister des limites de hauteurs et des dispositions particulières données dans le référentiel technique du procédé qui ne sont pas affichées. 
Le logiciel peut les faire apparaitre, pour ce faire : 
 - la case de recherche en fonction de la hauteur doit être cochée ;
 - les données de hauteur ET de situation du bâtiment doivent être saisies.</v>
      </c>
      <c r="CN189" s="117">
        <f ca="1">REFERENCEMENT_FACADE[[#This Row],[VALIDITE]]</f>
        <v>1</v>
      </c>
      <c r="CO189" s="48">
        <f>IF(RECH_SUPPORT=TRUE,IF(MID(REFERENCEMENT_FACADE[[#This Row],[Colonne support visé]],1,3)="OUI",1,IF(OR(MID(REFERENCEMENT_FACADE[[#This Row],[Colonne support visé]],1,3)="non",MID(REFERENCEMENT_FACADE[[#This Row],[Colonne support visé]],1,2)="SO"),0,0)),1)</f>
        <v>1</v>
      </c>
      <c r="CP189" s="48">
        <f>IF(RECH_HAUTEUR=FALSE,1,IF(AND(MID(REFERENCEMENT_FACADE[[#This Row],[Colonne situation visé]],1,3)="oui",HAUT_VISEE&lt;=REFERENCEMENT_FACADE[[#This Row],[LIMITATION DE HAUTEUR DE FACADE]],HAUT_VISEE&lt;&gt;"",SITUA_VISEE&lt;&gt;""),1,IF(MID(REFERENCEMENT_FACADE[[#This Row],[Colonne situation visé]],1,3)="non",0,"ERREUR")))</f>
        <v>1</v>
      </c>
      <c r="CQ189" s="48">
        <f>IF(RECH_CATEGORIE=FALSE,1,IF(REFERENCEMENT_FACADE[[#This Row],[Colonne catégorie visée]]="ERREUR",0,IF(AND(RECH_CATEGORIE=TRUE,MATCH(VALUE(LEFT(REFERENCEMENT_FACADE[[#This Row],[Colonne zone visée]],1)),LISTE_ZONE_SISMIQUE,0)&gt;=MATCH(ZONE_SIS_VISEE,LISTE_ZONE_SISMIQUE,0),MATCH(REFERENCEMENT_FACADE[[#This Row],[Colonne catégorie visée]],LISTE_CATEGORIE_BATIMENT,0)&gt;=MATCH(CATEG_VISEE,LISTE_CATEGORIE_BATIMENT,0)),1,0)))</f>
        <v>1</v>
      </c>
      <c r="CR189" s="48">
        <f ca="1">IF(REFERENCEMENT_FACADE[[#This Row],[Eligibilité procédé]]&lt;&gt;0,COUNTIF(REFERENCEMENT_FACADE[Eligibilité procédé],"&lt;="&amp;REFERENCEMENT_FACADE[[#This Row],[Eligibilité procédé]])-COUNTIF(REFERENCEMENT_FACADE[Eligibilité procédé],"=0"),ROWS(REFERENCEMENT_FACADE[Ordre]))</f>
        <v>161</v>
      </c>
      <c r="CS189" s="48">
        <f ca="1">IF(COUNTIF((REFERENCEMENT_FACADE[[#This Row],[Validité]:[zone de simicité]]),"&lt;&gt;"&amp;"")=SUM(REFERENCEMENT_FACADE[[#This Row],[Validité]:[zone de simicité]]),ROW(REFERENCEMENT_FACADE[[#This Row],[zone de simicité]]),"")</f>
        <v>189</v>
      </c>
      <c r="CT189" s="48" t="str">
        <f>CONCATENATE(REFERENCEMENT_FACADE[[#This Row],[TYPE DE DOCUMENT DE REFERENCE]]," ",REFERENCEMENT_FACADE[[#This Row],[REF]]," du procédé ",REFERENCEMENT_FACADE[[#This Row],[NOM COMMERCIAL DU PROCEDE]]," : vise la pose sur : ",IF(MID(REFERENCEMENT_FACADE[[#This Row],[COB (NF DTU 31.2)]],1,3)="OUI","COB (NF DTU 31.2) ; ",""),IF(MID(REFERENCEMENT_FACADE[[#This Row],[CLT (Sous AT/DTA)]],1,3)="OUI","CLT (Sous AT/DTA)) ; ",""),IF(MID(REFERENCEMENT_FACADE[[#This Row],[FOB (NF DTU 31.4)]],1,3)="OUI","FOB (NF DTU 31.4) ; ",""),IF(MID(REFERENCEMENT_FACADE[[#This Row],[FOB (Sous AT/DTA/ATEx)]],1,3)="OUI","FOB (Sous AT/DTA/ATEx) ; ",""),"pour une hauteur max de ",REFERENCEMENT_FACADE[[#This Row],[LIMITATION DE HAUTEUR DE FACADE]],"m")</f>
        <v>Document Technique d'Application (DTA) 2.1/14-1654_V1 du procédé Mecano à serreurs ponctuels 2 : vise la pose sur : pour une hauteur max de 50m</v>
      </c>
    </row>
    <row r="190" spans="1:98" ht="244.8" x14ac:dyDescent="0.3">
      <c r="A190" s="121">
        <v>44230</v>
      </c>
      <c r="B190" s="43" t="s">
        <v>118</v>
      </c>
      <c r="C190" s="125"/>
      <c r="D190" s="43" t="s">
        <v>178</v>
      </c>
      <c r="E190" s="43" t="s">
        <v>178</v>
      </c>
      <c r="F190" s="43" t="s">
        <v>194</v>
      </c>
      <c r="G190" s="44" t="s">
        <v>1476</v>
      </c>
      <c r="H190" s="52" t="s">
        <v>9</v>
      </c>
      <c r="I190" s="53" t="s">
        <v>27</v>
      </c>
      <c r="J190" s="53" t="s">
        <v>27</v>
      </c>
      <c r="K190" s="39" t="s">
        <v>27</v>
      </c>
      <c r="L190" s="68" t="str">
        <f>IF(REFERENCEMENT_FACADE[[#This Row],[Charpente bois (NF DTU 31.1)]]="OUI","SO",IF(OR(REFERENCEMENT_FACADE[[#This Row],[FOB (Sous AT/DTA/ATEx)]]="OUI",REFERENCEMENT_FACADE[[#This Row],[FOB (NF DTU 31.4)]]="OUI"),"OUI","SO"))</f>
        <v>SO</v>
      </c>
      <c r="M190" s="54" t="s">
        <v>27</v>
      </c>
      <c r="N190" s="42" t="s">
        <v>357</v>
      </c>
      <c r="O190" s="43" t="s">
        <v>357</v>
      </c>
      <c r="P190" s="43" t="s">
        <v>357</v>
      </c>
      <c r="Q190" s="43" t="s">
        <v>357</v>
      </c>
      <c r="R190" s="43" t="s">
        <v>357</v>
      </c>
      <c r="S190" s="43" t="s">
        <v>357</v>
      </c>
      <c r="T190" s="43" t="s">
        <v>357</v>
      </c>
      <c r="U190" s="43" t="s">
        <v>357</v>
      </c>
      <c r="V190" s="43" t="s">
        <v>357</v>
      </c>
      <c r="W190" s="44" t="s">
        <v>357</v>
      </c>
      <c r="X190" s="45" t="s">
        <v>357</v>
      </c>
      <c r="Y190" s="43" t="s">
        <v>357</v>
      </c>
      <c r="Z190" s="43" t="s">
        <v>357</v>
      </c>
      <c r="AA190" s="43" t="s">
        <v>357</v>
      </c>
      <c r="AB190" s="43" t="s">
        <v>357</v>
      </c>
      <c r="AC190" s="43" t="s">
        <v>357</v>
      </c>
      <c r="AD190" s="43" t="s">
        <v>357</v>
      </c>
      <c r="AE190" s="43" t="s">
        <v>357</v>
      </c>
      <c r="AF190" s="43" t="s">
        <v>357</v>
      </c>
      <c r="AG190" s="44" t="s">
        <v>357</v>
      </c>
      <c r="AH190" s="165" t="s">
        <v>926</v>
      </c>
      <c r="AI190" s="166"/>
      <c r="AJ190" s="120" t="s">
        <v>1730</v>
      </c>
      <c r="AK190" s="120" t="s">
        <v>1730</v>
      </c>
      <c r="AL190" s="120" t="s">
        <v>1730</v>
      </c>
      <c r="AM190" s="120" t="s">
        <v>1730</v>
      </c>
      <c r="AN190" s="120" t="s">
        <v>1730</v>
      </c>
      <c r="AO190" s="120" t="s">
        <v>1730</v>
      </c>
      <c r="AP190" s="120" t="s">
        <v>1730</v>
      </c>
      <c r="AQ190" s="120" t="s">
        <v>1730</v>
      </c>
      <c r="AR190" s="120" t="s">
        <v>1730</v>
      </c>
      <c r="AS190" s="120" t="s">
        <v>1730</v>
      </c>
      <c r="AT190" s="120" t="s">
        <v>1730</v>
      </c>
      <c r="AU190" s="120" t="s">
        <v>1730</v>
      </c>
      <c r="AV190" s="120" t="s">
        <v>1730</v>
      </c>
      <c r="AW190" s="120" t="s">
        <v>1730</v>
      </c>
      <c r="AX190" s="120" t="s">
        <v>1730</v>
      </c>
      <c r="AY190" s="120" t="s">
        <v>1730</v>
      </c>
      <c r="AZ190" s="120" t="s">
        <v>1730</v>
      </c>
      <c r="BA190" s="120" t="s">
        <v>1730</v>
      </c>
      <c r="BB190" s="120" t="s">
        <v>1730</v>
      </c>
      <c r="BC190" s="120" t="s">
        <v>1730</v>
      </c>
      <c r="BD190" s="84" t="s">
        <v>1408</v>
      </c>
      <c r="BE190" s="42">
        <v>4</v>
      </c>
      <c r="BF190" s="43">
        <v>2</v>
      </c>
      <c r="BG190" s="43">
        <v>1</v>
      </c>
      <c r="BH190" s="43">
        <v>1</v>
      </c>
      <c r="BI190" s="84"/>
      <c r="BJ190" s="40" t="s">
        <v>1394</v>
      </c>
      <c r="BK190" s="158" t="s">
        <v>932</v>
      </c>
      <c r="BL190" s="42">
        <v>0</v>
      </c>
      <c r="BM190" s="43" t="s">
        <v>181</v>
      </c>
      <c r="BN190" s="43" t="s">
        <v>1006</v>
      </c>
      <c r="BO190" s="43" t="s">
        <v>196</v>
      </c>
      <c r="BP190" s="87">
        <v>43795</v>
      </c>
      <c r="BQ190" s="87">
        <v>43984</v>
      </c>
      <c r="BR190" s="87">
        <v>46081</v>
      </c>
      <c r="BS190" s="123">
        <f ca="1">+(REFERENCEMENT_FACADE[[#This Row],[AVIS LIMITE AU / VALIDITE]]&gt;=TODAY())*1</f>
        <v>1</v>
      </c>
      <c r="BT190" s="43" t="s">
        <v>9</v>
      </c>
      <c r="BU190" s="43" t="str">
        <f ca="1">IF(REFERENCEMENT_FACADE[[#This Row],[ -&gt; AT/DTA : Sur liste verte C2p (OUI/NON)
-&gt; ATex (Avis favorable / Avis défavorable)
-&gt; Autre : SO]]&lt;&gt;"",IF(AND(OR(REFERENCEMENT_FACADE[[#This Row],[ -&gt; AT/DTA : Sur liste verte C2p (OUI/NON)
-&gt; ATex (Avis favorable / Avis défavorable)
-&gt; Autre : SO]]="OUI",REFERENCEMENT_FACADE[[#This Row],[ -&gt; AT/DTA : Sur liste verte C2p (OUI/NON)
-&gt; ATex (Avis favorable / Avis défavorable)
-&gt; Autre : SO]]="FAVORABLE",REFERENCEMENT_FACADE[[#This Row],[ -&gt; AT/DTA : Sur liste verte C2p (OUI/NON)
-&gt; ATex (Avis favorable / Avis défavorable)
-&gt; Autre : SO]]="SO
(DTU)",REFERENCEMENT_FACADE[[#This Row],[ -&gt; AT/DTA : Sur liste verte C2p (OUI/NON)
-&gt; ATex (Avis favorable / Avis défavorable)
-&gt; Autre : SO]]="SO 
(RECO -RAGE)",REFERENCEMENT_FACADE[[#This Row],[ -&gt; AT/DTA : Sur liste verte C2p (OUI/NON)
-&gt; ATex (Avis favorable / Avis défavorable)
-&gt; Autre : SO]]="OUI AVEC UN SUIVI DU RETOUR D'EXPERIENCE",
REFERENCEMENT_FACADE[[#This Row],[ -&gt; AT/DTA : Sur liste verte C2p (OUI/NON)
-&gt; ATex (Avis favorable / Avis défavorable)
-&gt; Autre : SO]]="SO 
(RP)"),REFERENCEMENT_FACADE[[#This Row],[VALIDITE]]=1),"TC",IF(REFERENCEMENT_FACADE[[#This Row],[VALIDITE]]=0,"TNC"&amp;CHAR(10)&amp;"(L'évaluation technique n'est plus valide)",IF(REFERENCEMENT_FACADE[[#This Row],[TYPE DE DOCUMENT DE REFERENCE]]="Appréciation Technique de Transition","TNC"&amp;CHAR(10)&amp;"(Les Appréciations Techniques de Transition ne sont pas reconnues en technique courante)",IF(REFERENCEMENT_FACADE[[#This Row],[ -&gt; AT/DTA : Sur liste verte C2p (OUI/NON)
-&gt; ATex (Avis favorable / Avis défavorable)
-&gt; Autre : SO]]="NON (EVALUATION RECENTE)","TNC"&amp;CHAR(10)&amp;"(Non sur liste verte de la C2p à date de référencement / EVALUATION RECENTE)","TNC"&amp;CHAR(10)&amp;"(N'est pas sur liste verte de la C2p à date du référencement)")))))</f>
        <v>TC</v>
      </c>
      <c r="BV190" s="44" t="s">
        <v>1110</v>
      </c>
      <c r="BW190" s="42"/>
      <c r="BX190" s="43"/>
      <c r="BY190" s="44"/>
      <c r="BZ190" s="59" t="s">
        <v>932</v>
      </c>
      <c r="CA190" s="134" t="s">
        <v>561</v>
      </c>
      <c r="CB190" s="134"/>
      <c r="CC190" s="48" t="str">
        <f>IF(OR(REFERENCEMENT_FACADE[[#This Row],[TYPE DE DOCUMENT DE REFERENCE]]="Document Technique d'Application (DTA)",REFERENCEMENT_FACADE[[#This Row],[TYPE DE DOCUMENT DE REFERENCE]]="Avis Technique"),CONCATENATE("https://evaluation.cstb.fr/fr/avis-technique/detail/",SUBSTITUTE(REFERENCEMENT_FACADE[[#This Row],[REF]],"/","-"),"/"),IF(REFERENCEMENT_FACADE[[#This Row],[TYPE DE DOCUMENT DE REFERENCE]]=("Appréciation Technique d'Expérimentation (ATEx cas a)"),CONCATENATE("https://evaluation.cstb.fr/fr/appreciation-technique-expertise-atex/detail/",SUBSTITUTE(REFERENCEMENT_FACADE[[#This Row],[REF]],"_","-"),"/"),CONCATENATE("https://evaluation.cstb.fr/fr/appreciation-technique-transition-att/download/att-",SUBSTITUTE(SUBSTITUTE(REFERENCEMENT_FACADE[[#This Row],[REF]],"/","-"),"_","-"),"/")))</f>
        <v>https://evaluation.cstb.fr/fr/avis-technique/detail/2.1-14-1652_V1/</v>
      </c>
      <c r="CD190" s="48" t="s">
        <v>754</v>
      </c>
      <c r="CE190" s="48" t="str">
        <f>CONCATENATE(IF(REFERENCEMENT_FACADE[[#This Row],[Ancienne version]]=""," ",CONCATENATE(IF(OR(REFERENCEMENT_FACADE[[#This Row],[TYPE DE DOCUMENT DE REFERENCE]]="Avis Technique",REFERENCEMENT_FACADE[[#This Row],[TYPE DE DOCUMENT DE REFERENCE]]="ATEx"),"L'","Le "),REFERENCEMENT_FACADE[[#This Row],[TYPE DE DOCUMENT DE REFERENCE]]," n°",REFERENCEMENT_FACADE[[#This Row],[REF]]," annule et remplace ",IF(OR(REFERENCEMENT_FACADE[[#This Row],[TYPE DE DOCUMENT DE REFERENCE]]="Avis Technique",REFERENCEMENT_FACADE[[#This Row],[TYPE DE DOCUMENT DE REFERENCE]]="ATEx"),"l' ","le "),REFERENCEMENT_FACADE[[#This Row],[TYPE DE DOCUMENT DE REFERENCE]]," n° ",REFERENCEMENT_FACADE[[#This Row],[Ancienne version]])),
IF(AND(REFERENCEMENT_FACADE[[#This Row],[Ancienne version]]&lt;&gt;"",REFERENCEMENT_FACADE[[#This Row],[ -&gt; AT/DTA : Sur liste verte C2p (OUI/NON)
-&gt; ATex (Avis favorable / Avis défavorable)
-&gt; Autre : SO]]="OUI"),CHAR(10),""),
IF(REFERENCEMENT_FACADE[[#This Row],[ -&gt; AT/DTA : Sur liste verte C2p (OUI/NON)
-&gt; ATex (Avis favorable / Avis défavorable)
-&gt; Autre : SO]]="OUI","Sur liste verte de la C2p à la date du référencement",""))</f>
        <v>Le Document Technique d'Application (DTA) n°2.1/14-1652_V1 annule et remplace le Document Technique d'Application (DTA) n° 2/14-1652
Sur liste verte de la C2p à la date du référencement</v>
      </c>
      <c r="CF190" s="48" t="str">
        <f>IF((SUPP_VISE=LISTES!$Q$2),REFERENCEMENT_FACADE[[#This Row],[Charpente bois (NF DTU 31.1)]],
IF((SUPP_VISE=LISTES!$Q$3),REFERENCEMENT_FACADE[[#This Row],[COB (NF DTU 31.2)]],
IF((SUPP_VISE=LISTES!$Q$4),REFERENCEMENT_FACADE[[#This Row],[FOB (NF DTU 31.4)]],
IF((SUPP_VISE=LISTES!$Q$5),REFERENCEMENT_FACADE[[#This Row],[FOB (Sous AT/DTA/ATEx)]],
IF((SUPP_VISE=LISTES!$Q$6),REFERENCEMENT_FACADE[[#This Row],[FOB (NF DTU 31.4 et/ou Sous AT/DTA/Atex)]],
IF((SUPP_VISE=LISTES!$Q$7),REFERENCEMENT_FACADE[[#This Row],[CLT (Sous AT/DTA)]],"ERREUR"))))))</f>
        <v>ERREUR</v>
      </c>
      <c r="CG190" s="48" t="str">
        <f>IF((HAUT_VISEE&lt;=6),IF(OR(MID(SITUA_VISEE,1,1)="a",MID(SITUA_VISEE,1,1)="b",MID(SITUA_VISEE,1,1)="c"),REFERENCEMENT_FACADE[[#This Row],[≤ 6 m (situation a à c)]],REFERENCEMENT_FACADE[[#This Row],[≤ 6 m (situation d)]]),
IF(AND(6&lt;HAUT_VISEE,HAUT_VISEE&lt;=9),IF(OR(MID(SITUA_VISEE,1,1)="a",MID(SITUA_VISEE,1,1)="b",MID(SITUA_VISEE,1,1)="c"),REFERENCEMENT_FACADE[[#This Row],[≤ 9 m (situation a à c)]],REFERENCEMENT_FACADE[[#This Row],[≤ 9 m (situation d)]]),
IF(AND(9&lt;HAUT_VISEE,HAUT_VISEE&lt;=10),IF(OR(MID(SITUA_VISEE,1,1)="a",MID(SITUA_VISEE,1,1)="b",MID(SITUA_VISEE,1,1)="c"),REFERENCEMENT_FACADE[[#This Row],[≤ 10 m (situation a à c)]],REFERENCEMENT_FACADE[[#This Row],[≤ 10 m (situation d)]]),
IF(AND(10&lt;HAUT_VISEE,HAUT_VISEE&lt;=18),IF(OR(MID(SITUA_VISEE,1,1)="a",MID(SITUA_VISEE,1,1)="b",MID(SITUA_VISEE,1,1)="c"),REFERENCEMENT_FACADE[[#This Row],[≤ 15 m (situation a à c)]],REFERENCEMENT_FACADE[[#This Row],[≤ 15 m (situation d)]]),
IF(AND(10&lt;HAUT_VISEE,HAUT_VISEE&lt;=18),IF(OR(MID(SITUA_VISEE,1,1)="a",MID(SITUA_VISEE,1,1)="b",MID(SITUA_VISEE,1,1)="c"),REFERENCEMENT_FACADE[[#This Row],[≤ 18 m (situation a à c)]],REFERENCEMENT_FACADE[[#This Row],[≤ 18 m (situation d)]]),
IF(AND(18&lt;HAUT_VISEE,HAUT_VISEE&lt;=28),IF(OR(MID(SITUA_VISEE,1,1)="a",MID(SITUA_VISEE,1,1)="b",MID(SITUA_VISEE,1,1)="c"),REFERENCEMENT_FACADE[[#This Row],[≤ 28 m (situation a à c)]],REFERENCEMENT_FACADE[[#This Row],[≤ 28 m (situation d)]]),
IF(AND(28&lt;HAUT_VISEE,HAUT_VISEE&lt;=34),IF(OR(MID(SITUA_VISEE,1,1)="a",MID(SITUA_VISEE,1,1)="b",MID(SITUA_VISEE,1,1)="c"),REFERENCEMENT_FACADE[[#This Row],[≤ 34 m (situation a à c)]],REFERENCEMENT_FACADE[[#This Row],[≤ 34 m (situation d)]]),
IF(AND(34&lt;HAUT_VISEE,HAUT_VISEE&lt;=36),IF(OR(MID(SITUA_VISEE,1,1)="a",MID(SITUA_VISEE,1,1)="b",MID(SITUA_VISEE,1,1)="c"),REFERENCEMENT_FACADE[[#This Row],[≤ 36 m (situation a à c)]],REFERENCEMENT_FACADE[[#This Row],[≤ 36 m (situation d)]]),
IF(AND(36&lt;HAUT_VISEE,HAUT_VISEE&lt;=40),IF(OR(MID(SITUA_VISEE,1,1)="a",MID(SITUA_VISEE,1,1)="b",MID(SITUA_VISEE,1,1)="c"),REFERENCEMENT_FACADE[[#This Row],[≤ 40 m (situation a à c)]],REFERENCEMENT_FACADE[[#This Row],[≤ 40 m (situation d)]]),
IF(AND(40&lt;HAUT_VISEE,HAUT_VISEE&lt;=50),IF(OR(MID(SITUA_VISEE,1,1)="a",MID(SITUA_VISEE,1,1)="b",MID(SITUA_VISEE,1,1)="c"),REFERENCEMENT_FACADE[[#This Row],[≤ 50 m (situation a à c)]],REFERENCEMENT_FACADE[[#This Row],[≤ 50 m (situation d)]]),"ERREUR"))))))))))</f>
        <v>OUI*</v>
      </c>
      <c r="CH190" s="48">
        <f>IF(MID(SITUA_VISEE,1,1)="d",
IF(MID(REFERENCEMENT_FACADE[[#This Row],[≤ 50 m (situation d)]],1,3)="OUI",50,IF(MID(REFERENCEMENT_FACADE[[#This Row],[≤ 40 m (situation d)]],1,3)="OUI",40,IF(MID(REFERENCEMENT_FACADE[[#This Row],[≤ 36 m (situation d)]],1,3)="OUI",36,IF(MID(REFERENCEMENT_FACADE[[#This Row],[≤ 34 m (situation d)]],1,3)="OUI",34,IF(MID(REFERENCEMENT_FACADE[[#This Row],[≤ 28 m (situation d)]],1,3)="OUI",28,IF(MID(REFERENCEMENT_FACADE[[#This Row],[≤ 18 m (situation d)]],1,3)="OUI",18,IF(MID(REFERENCEMENT_FACADE[[#This Row],[≤ 15 m (situation d)]],1,3)="OUI",15,IF(MID(REFERENCEMENT_FACADE[[#This Row],[≤ 10 m (situation d)]],1,3)="OUI",10,IF(MID(REFERENCEMENT_FACADE[[#This Row],[≤ 9 m (situation d)]],1,3)="OUI",9,IF(MID(REFERENCEMENT_FACADE[[#This Row],[≤ 6 m (situation d)]],1,3)="OUI",6,"")))))))))),
IF(MID(REFERENCEMENT_FACADE[[#This Row],[≤ 50 m (situation a à c)]],1,3)="OUI",50,IF(MID(REFERENCEMENT_FACADE[[#This Row],[≤ 40 m (situation a à c)]],1,3)="OUI",40,IF(MID(REFERENCEMENT_FACADE[[#This Row],[≤ 36 m (situation a à c)]],1,3)="OUI",36,IF(MID(REFERENCEMENT_FACADE[[#This Row],[≤ 34 m (situation a à c)]],1,3)="OUI",34,IF(MID(REFERENCEMENT_FACADE[[#This Row],[≤ 28 m (situation a à c)]],1,3)="OUI",28,IF(MID(REFERENCEMENT_FACADE[[#This Row],[≤ 18 m (situation a à c)]],1,3)="OUI",18,IF(MID(REFERENCEMENT_FACADE[[#This Row],[≤ 15 m (situation a à c)]],1,3)="OUI",15,IF(MID(REFERENCEMENT_FACADE[[#This Row],[≤ 10 m (situation a à c)]],1,3)="OUI",10,IF(MID(REFERENCEMENT_FACADE[[#This Row],[≤ 9 m (situation a à c)]],1,3)="OUI",9,IF(MID(REFERENCEMENT_FACADE[[#This Row],[≤ 6 m (situation a à c)]],1,3)="OUI",6,"")))))))))))</f>
        <v>50</v>
      </c>
      <c r="CI190" s="48" t="str">
        <f>IF(RECH_CATEGORIE=TRUE,IF((CATEG_VISEE=LISTES!$O$2),REFERENCEMENT_FACADE[[#This Row],[I]],
IF((CATEG_VISEE=LISTES!$O$3),REFERENCEMENT_FACADE[[#This Row],[II]],
IF((CATEG_VISEE=LISTES!$O$4),REFERENCEMENT_FACADE[[#This Row],[III]],
IF((CATEG_VISEE=LISTES!$O$5),REFERENCEMENT_FACADE[[#This Row],[IV]],"ERREUR")))),
REFERENCEMENT_FACADE[[#This Row],[I]]&amp;CHAR(10)&amp;REFERENCEMENT_FACADE[[#This Row],[II]]&amp;CHAR(10)&amp;REFERENCEMENT_FACADE[[#This Row],[III]]&amp;CHAR(10)&amp;REFERENCEMENT_FACADE[[#This Row],[IV]])</f>
        <v>4
2
1
1</v>
      </c>
      <c r="CJ190" s="48" t="str">
        <f>IF(RECH_CATEGORIE=TRUE,IF(OR(REFERENCEMENT_FACADE[[#This Row],[I]]="NC",REFERENCEMENT_FACADE[[#This Row],[II]]="NC",REFERENCEMENT_FACADE[[#This Row],[III]]="NC",REFERENCEMENT_FACADE[[#This Row],[IV]]="NC"),"ERREUR",IF(MID(ZONE_SIS_VISEE,1,1)&lt;=MID(REFERENCEMENT_FACADE[[#This Row],[IV]],1,1),REFERENCEMENT_FACADE[[#Headers],[IV]],IF(MID(ZONE_SIS_VISEE,1,1)&lt;=MID(REFERENCEMENT_FACADE[[#This Row],[III]],1,1),REFERENCEMENT_FACADE[[#Headers],[III]],IF(MID(ZONE_SIS_VISEE,1,1)&lt;=MID(REFERENCEMENT_FACADE[[#This Row],[II]],1,1),REFERENCEMENT_FACADE[[#Headers],[II]],IF(MID(ZONE_SIS_VISEE,1,1)&lt;=MID(REFERENCEMENT_FACADE[[#This Row],[I]],1,1),REFERENCEMENT_FACADE[[#Headers],[I]],""))))),
REFERENCEMENT_FACADE[[#Headers],[I]]&amp;CHAR(10)&amp;REFERENCEMENT_FACADE[[#Headers],[II]]&amp;CHAR(10)&amp;REFERENCEMENT_FACADE[[#Headers],[III]]&amp;CHAR(10)&amp;REFERENCEMENT_FACADE[[#Headers],[IV]])</f>
        <v>I
II
III
IV</v>
      </c>
      <c r="CK190" s="48" t="str">
        <f>CONCATENATE(IF(MID(REFERENCEMENT_FACADE[[#This Row],[Charpente bois (NF DTU 31.1)]],1,3)="oui",LISTES!$Q$2,""),IF(AND(MID(REFERENCEMENT_FACADE[[#This Row],[COB (NF DTU 31.2)]],1,3)="oui",MID(REFERENCEMENT_FACADE[[#This Row],[Charpente bois (NF DTU 31.1)]],1,3)="oui")," / ",""),IF(MID(REFERENCEMENT_FACADE[[#This Row],[COB (NF DTU 31.2)]],1,3)="oui",LISTES!$Q$3,""),IF(OR(AND(MID(REFERENCEMENT_FACADE[[#This Row],[COB (NF DTU 31.2)]],1,3)="oui",MID(REFERENCEMENT_FACADE[[#This Row],[FOB (NF DTU 31.4)]],1,3)="oui"),AND(MID(REFERENCEMENT_FACADE[[#This Row],[COB (NF DTU 31.2)]],1,3)="oui",MID(REFERENCEMENT_FACADE[[#This Row],[CLT (Sous AT/DTA)]],1,3)="oui"))," / ",""),IF(MID(REFERENCEMENT_FACADE[[#This Row],[FOB (NF DTU 31.4)]],1,3)="oui",LISTES!$Q$4,""),IF(AND(MID(REFERENCEMENT_FACADE[[#This Row],[CLT (Sous AT/DTA)]],1,3)="oui",MID(REFERENCEMENT_FACADE[[#This Row],[FOB (NF DTU 31.4)]],1,3)="oui")," / ",""),IF(MID(REFERENCEMENT_FACADE[[#This Row],[CLT (Sous AT/DTA)]],1,3)="oui",LISTES!$Q$7,IF(MID(REFERENCEMENT_FACADE[[#This Row],[FOB (Sous AT/DTA/ATEx)]],1,3)="oui",LISTES!$Q$5,"")))</f>
        <v>Charpente bois (NF DTU 31.1)</v>
      </c>
      <c r="CL190" s="48" t="str">
        <f>IF(AND(RECH_HAUTEUR=TRUE,HAUT_VISEE&lt;&gt;"",SITUA_VISEE&lt;&gt;""),IF(MID(SITUA_VISEE,1,1)="d",
IF(MID(REFERENCEMENT_FACADE[[#This Row],[≤ 50 m (situation d)]],1,3)="OUI","≤ 50 m",IF(MID(REFERENCEMENT_FACADE[[#This Row],[≤ 40 m (situation d)]],1,3)="OUI","≤ 40 m",IF(MID(REFERENCEMENT_FACADE[[#This Row],[≤ 36 m (situation d)]],1,3)="OUI","≤ 36 m",IF(MID(REFERENCEMENT_FACADE[[#This Row],[≤ 34 m (situation d)]],1,3)="OUI","≤ 34 m",IF(MID(REFERENCEMENT_FACADE[[#This Row],[≤ 28 m (situation d)]],1,3)="OUI","≤ 28 m",IF(MID(REFERENCEMENT_FACADE[[#This Row],[≤ 18 m (situation d)]],1,3)="OUI","≤ 18 m",IF(MID(REFERENCEMENT_FACADE[[#This Row],[≤ 15 m (situation d)]],1,3)="OUI","≤ 15 m",IF(MID(REFERENCEMENT_FACADE[[#This Row],[≤ 10 m (situation d)]],1,3)="OUI","≤ 10 m",IF(MID(REFERENCEMENT_FACADE[[#This Row],[≤ 9 m (situation d)]],1,3)="OUI","≤ 9 m",IF(MID(REFERENCEMENT_FACADE[[#This Row],[≤ 6 m (situation d)]],1,3)="OUI","≤ 6 m","")))))))))),
IF(MID(REFERENCEMENT_FACADE[[#This Row],[≤ 50 m (situation a à c)]],1,3)="OUI","≤ 50 m",IF(MID(REFERENCEMENT_FACADE[[#This Row],[≤ 40 m (situation a à c)]],1,3)="OUI","≤ 40 m",IF(MID(REFERENCEMENT_FACADE[[#This Row],[≤ 36 m (situation a à c)]],1,3)="OUI","≤ 36 m",IF(MID(REFERENCEMENT_FACADE[[#This Row],[≤ 34 m (situation a à c)]],1,3)="OUI","≤ 34 m",IF(MID(REFERENCEMENT_FACADE[[#This Row],[≤ 28 m (situation a à c)]],1,3)="OUI","≤ 28 m",IF(MID(REFERENCEMENT_FACADE[[#This Row],[≤ 18 m (situation a à c)]],1,3)="OUI","≤ 18 m",IF(MID(REFERENCEMENT_FACADE[[#This Row],[≤ 15 m (situation a à c)]],1,3)="OUI","≤ 15 m",IF(MID(REFERENCEMENT_FACADE[[#This Row],[≤ 10 m (situation a à c)]],1,3)="OUI","≤ 10 m",IF(MID(REFERENCEMENT_FACADE[[#This Row],[≤ 9 m (situation a à c)]],1,3)="OUI","≤ 9 m",IF(MID(REFERENCEMENT_FACADE[[#This Row],[≤ 6 m (situation a à c)]],1,3)="OUI","≤ 6 m",""))))))))))),
CONCATENATE(IF(MID(REFERENCEMENT_FACADE[[#This Row],[≤ 50 m (situation a à c)]],1,3)="OUI","(Situation a à c) h≤ 50 m"&amp;CHAR(10),IF(MID(REFERENCEMENT_FACADE[[#This Row],[≤ 40 m (situation a à c)]],1,3)="OUI","(Situation a à c) h≤ 40 m"&amp;CHAR(10),IF(MID(REFERENCEMENT_FACADE[[#This Row],[≤ 36 m (situation a à c)]],1,3)="OUI","(Situation a à c) h≤ 36 m"&amp;CHAR(10),IF(MID(REFERENCEMENT_FACADE[[#This Row],[≤ 34 m (situation a à c)]],1,3)="OUI","(Situation a à c) h≤ 34 m"&amp;CHAR(10),IF(MID(REFERENCEMENT_FACADE[[#This Row],[≤ 28 m (situation a à c)]],1,3)="OUI","(Situation a à c) h≤ 28 m"&amp;CHAR(10),IF(MID(REFERENCEMENT_FACADE[[#This Row],[≤ 18 m (situation a à c)]],1,3)="OUI","(Situation a à c) h≤ 18 m"&amp;CHAR(10),IF(MID(REFERENCEMENT_FACADE[[#This Row],[≤ 15 m (situation a à c)]],1,3)="OUI","(Situation a à c) h≤ 15 m"&amp;CHAR(10),IF(MID(REFERENCEMENT_FACADE[[#This Row],[≤ 10 m (situation a à c)]],1,3)="OUI","(Situation a à c) h≤ 10 m"&amp;CHAR(10),IF(MID(REFERENCEMENT_FACADE[[#This Row],[≤ 9 m (situation a à c)]],1,3)="OUI","(Situation a à c) h≤ 9 m"&amp;CHAR(10),IF(MID(REFERENCEMENT_FACADE[[#This Row],[≤ 6 m (situation a à c)]],1,3)="OUI","(Situation a à c) h≤ 6 m"&amp;CHAR(10),"")))))))))),IF(MID(REFERENCEMENT_FACADE[[#This Row],[≤ 50 m (situation d)]],1,3)="OUI","(Situation d) h≤ 50 m",IF(MID(REFERENCEMENT_FACADE[[#This Row],[≤ 40 m (situation d)]],1,3)="OUI","(Situation d) h≤ 40 m",IF(MID(REFERENCEMENT_FACADE[[#This Row],[≤ 36 m (situation d)]],1,3)="OUI","(Situation d) h≤ 36 m",IF(MID(REFERENCEMENT_FACADE[[#This Row],[≤ 34 m (situation d)]],1,3)="OUI","(Situation d) h≤ 34 m",IF(MID(REFERENCEMENT_FACADE[[#This Row],[≤ 28 m (situation d)]],1,3)="OUI","(Situation d) h≤ 28 m",IF(MID(REFERENCEMENT_FACADE[[#This Row],[≤ 18 m (situation d)]],1,3)="OUI","(Situation d) h≤ 18 m",IF(MID(REFERENCEMENT_FACADE[[#This Row],[≤ 15 m (situation d)]],1,3)="OUI","(Situation d) h≤ 15 m",IF(MID(REFERENCEMENT_FACADE[[#This Row],[≤ 10 m (situation d)]],1,3)="OUI","(Situation d) h≤ 10 m",IF(MID(REFERENCEMENT_FACADE[[#This Row],[≤ 9 m (situation d)]],1,3)="OUI","(Situation d) h≤ 9 m",IF(MID(REFERENCEMENT_FACADE[[#This Row],[≤ 6 m (situation d)]],1,3)="OUI","(Situation d) h≤ 6 m",""))))))))))))</f>
        <v>(Situation a à c) h≤ 50 m
(Situation d) h≤ 50 m</v>
      </c>
      <c r="CM190" s="48" t="str">
        <f>IF(OR(RECH_HAUTEUR=FALSE,HAUT_VISEE="",SITUA_VISEE=""),REFERENCEMENT_FACADE[[#This Row],[Cas où rien n''est sélectionné en hauteur]],
IF((HAUT_VISEE&lt;=6),IF(OR(MID(SITUA_VISEE,1,1)="a",MID(SITUA_VISEE,1,1)="b",MID(SITUA_VISEE,1,1)="c"),REFERENCEMENT_FACADE[[#This Row],[≤ 6 m (a à c)]],REFERENCEMENT_FACADE[[#This Row],[≤ 6 m (d)]]),
IF(AND(6&lt;HAUT_VISEE,HAUT_VISEE&lt;=9),IF(OR(MID(SITUA_VISEE,1,1)="a",MID(SITUA_VISEE,1,1)="b",MID(SITUA_VISEE,1,1)="c"),REFERENCEMENT_FACADE[[#This Row],[≤ 9 m (a à c)]],REFERENCEMENT_FACADE[[#This Row],[≤ 9 m (d)]]),
IF(AND(9&lt;HAUT_VISEE,HAUT_VISEE&lt;=10),IF(OR(MID(SITUA_VISEE,1,1)="a",MID(SITUA_VISEE,1,1)="b",MID(SITUA_VISEE,1,1)="c"),REFERENCEMENT_FACADE[[#This Row],[≤ 10 m (a à c)]],REFERENCEMENT_FACADE[[#This Row],[≤ 10 m (d)]]),
IF(AND(10&lt;HAUT_VISEE,HAUT_VISEE&lt;=18),IF(OR(MID(SITUA_VISEE,1,1)="a",MID(SITUA_VISEE,1,1)="b",MID(SITUA_VISEE,1,1)="c"),REFERENCEMENT_FACADE[[#This Row],[≤ 18 m (a à c)]],REFERENCEMENT_FACADE[[#This Row],[≤ 18 m (d)]]),
IF(AND(18&lt;HAUT_VISEE,HAUT_VISEE&lt;=28),IF(OR(MID(SITUA_VISEE,1,1)="a",MID(SITUA_VISEE,1,1)="b",MID(SITUA_VISEE,1,1)="c"),REFERENCEMENT_FACADE[[#This Row],[≤ 28 m (a à c)]],REFERENCEMENT_FACADE[[#This Row],[≤ 28 m (d)]]),
IF(AND(28&lt;HAUT_VISEE,HAUT_VISEE&lt;=34),IF(OR(MID(SITUA_VISEE,1,1)="a",MID(SITUA_VISEE,1,1)="b",MID(SITUA_VISEE,1,1)="c"),REFERENCEMENT_FACADE[[#This Row],[≤ 34 m (a à c)]],REFERENCEMENT_FACADE[[#This Row],[≤ 34 m (d)]]),
IF(AND(34&lt;HAUT_VISEE,HAUT_VISEE&lt;=36),IF(OR(MID(SITUA_VISEE,1,1)="a",MID(SITUA_VISEE,1,1)="b",MID(SITUA_VISEE,1,1)="c"),REFERENCEMENT_FACADE[[#This Row],[≤ 36 m (a à c)]],REFERENCEMENT_FACADE[[#This Row],[≤ 36 m (d)]]),
IF(AND(36&lt;HAUT_VISEE,HAUT_VISEE&lt;=40),IF(OR(MID(SITUA_VISEE,1,1)="a",MID(SITUA_VISEE,1,1)="b",MID(SITUA_VISEE,1,1)="c"),REFERENCEMENT_FACADE[[#This Row],[≤ 40 m (a à c)]],REFERENCEMENT_FACADE[[#This Row],[≤ 40 m (d)]]),
IF(AND(40&lt;HAUT_VISEE,HAUT_VISEE&lt;=50),IF(OR(MID(SITUA_VISEE,1,1)="a",MID(SITUA_VISEE,1,1)="b",MID(SITUA_VISEE,1,1)="c"),REFERENCEMENT_FACADE[[#This Row],[≤ 50 m (a à c)]],REFERENCEMENT_FACADE[[#This Row],[≤ 50 m (d)]])))))))))))</f>
        <v>Nb : Le critère de recherche par hauteur n'étant pas coché ou les données (hauteur ou situation) n'étant pas saisies, l'utilisateur est alerté qu'il peut exister des limites de hauteurs et des dispositions particulières données dans le référentiel technique du procédé qui ne sont pas affichées. 
Le logiciel peut les faire apparaitre, pour ce faire : 
 - la case de recherche en fonction de la hauteur doit être cochée ;
 - les données de hauteur ET de situation du bâtiment doivent être saisies.</v>
      </c>
      <c r="CN190" s="117">
        <f ca="1">REFERENCEMENT_FACADE[[#This Row],[VALIDITE]]</f>
        <v>1</v>
      </c>
      <c r="CO190" s="48">
        <f>IF(RECH_SUPPORT=TRUE,IF(MID(REFERENCEMENT_FACADE[[#This Row],[Colonne support visé]],1,3)="OUI",1,IF(OR(MID(REFERENCEMENT_FACADE[[#This Row],[Colonne support visé]],1,3)="non",MID(REFERENCEMENT_FACADE[[#This Row],[Colonne support visé]],1,2)="SO"),0,0)),1)</f>
        <v>1</v>
      </c>
      <c r="CP190" s="48">
        <f>IF(RECH_HAUTEUR=FALSE,1,IF(AND(MID(REFERENCEMENT_FACADE[[#This Row],[Colonne situation visé]],1,3)="oui",HAUT_VISEE&lt;=REFERENCEMENT_FACADE[[#This Row],[LIMITATION DE HAUTEUR DE FACADE]],HAUT_VISEE&lt;&gt;"",SITUA_VISEE&lt;&gt;""),1,IF(MID(REFERENCEMENT_FACADE[[#This Row],[Colonne situation visé]],1,3)="non",0,"ERREUR")))</f>
        <v>1</v>
      </c>
      <c r="CQ190" s="48">
        <f>IF(RECH_CATEGORIE=FALSE,1,IF(REFERENCEMENT_FACADE[[#This Row],[Colonne catégorie visée]]="ERREUR",0,IF(AND(RECH_CATEGORIE=TRUE,MATCH(VALUE(LEFT(REFERENCEMENT_FACADE[[#This Row],[Colonne zone visée]],1)),LISTE_ZONE_SISMIQUE,0)&gt;=MATCH(ZONE_SIS_VISEE,LISTE_ZONE_SISMIQUE,0),MATCH(REFERENCEMENT_FACADE[[#This Row],[Colonne catégorie visée]],LISTE_CATEGORIE_BATIMENT,0)&gt;=MATCH(CATEG_VISEE,LISTE_CATEGORIE_BATIMENT,0)),1,0)))</f>
        <v>1</v>
      </c>
      <c r="CR190" s="48">
        <f ca="1">IF(REFERENCEMENT_FACADE[[#This Row],[Eligibilité procédé]]&lt;&gt;0,COUNTIF(REFERENCEMENT_FACADE[Eligibilité procédé],"&lt;="&amp;REFERENCEMENT_FACADE[[#This Row],[Eligibilité procédé]])-COUNTIF(REFERENCEMENT_FACADE[Eligibilité procédé],"=0"),ROWS(REFERENCEMENT_FACADE[Ordre]))</f>
        <v>162</v>
      </c>
      <c r="CS190" s="48">
        <f ca="1">IF(COUNTIF((REFERENCEMENT_FACADE[[#This Row],[Validité]:[zone de simicité]]),"&lt;&gt;"&amp;"")=SUM(REFERENCEMENT_FACADE[[#This Row],[Validité]:[zone de simicité]]),ROW(REFERENCEMENT_FACADE[[#This Row],[zone de simicité]]),"")</f>
        <v>190</v>
      </c>
      <c r="CT190" s="48" t="str">
        <f>CONCATENATE(REFERENCEMENT_FACADE[[#This Row],[TYPE DE DOCUMENT DE REFERENCE]]," ",REFERENCEMENT_FACADE[[#This Row],[REF]]," du procédé ",REFERENCEMENT_FACADE[[#This Row],[NOM COMMERCIAL DU PROCEDE]]," : vise la pose sur : ",IF(MID(REFERENCEMENT_FACADE[[#This Row],[COB (NF DTU 31.2)]],1,3)="OUI","COB (NF DTU 31.2) ; ",""),IF(MID(REFERENCEMENT_FACADE[[#This Row],[CLT (Sous AT/DTA)]],1,3)="OUI","CLT (Sous AT/DTA)) ; ",""),IF(MID(REFERENCEMENT_FACADE[[#This Row],[FOB (NF DTU 31.4)]],1,3)="OUI","FOB (NF DTU 31.4) ; ",""),IF(MID(REFERENCEMENT_FACADE[[#This Row],[FOB (Sous AT/DTA/ATEx)]],1,3)="OUI","FOB (Sous AT/DTA/ATEx) ; ",""),"pour une hauteur max de ",REFERENCEMENT_FACADE[[#This Row],[LIMITATION DE HAUTEUR DE FACADE]],"m")</f>
        <v>Document Technique d'Application (DTA) 2.1/14-1652_V1 du procédé Mecano Italienne Trame Verticale : vise la pose sur : pour une hauteur max de 50m</v>
      </c>
    </row>
    <row r="191" spans="1:98" ht="244.8" x14ac:dyDescent="0.3">
      <c r="A191" s="121">
        <v>43957</v>
      </c>
      <c r="B191" s="43" t="s">
        <v>118</v>
      </c>
      <c r="C191" s="125"/>
      <c r="D191" s="43" t="s">
        <v>178</v>
      </c>
      <c r="E191" s="43" t="s">
        <v>178</v>
      </c>
      <c r="F191" s="43" t="s">
        <v>1461</v>
      </c>
      <c r="G191" s="44" t="s">
        <v>1476</v>
      </c>
      <c r="H191" s="52" t="s">
        <v>9</v>
      </c>
      <c r="I191" s="53" t="s">
        <v>27</v>
      </c>
      <c r="J191" s="39" t="s">
        <v>27</v>
      </c>
      <c r="K191" s="39" t="s">
        <v>27</v>
      </c>
      <c r="L191" s="68" t="str">
        <f>IF(REFERENCEMENT_FACADE[[#This Row],[Charpente bois (NF DTU 31.1)]]="OUI","SO",IF(OR(REFERENCEMENT_FACADE[[#This Row],[FOB (Sous AT/DTA/ATEx)]]="OUI",REFERENCEMENT_FACADE[[#This Row],[FOB (NF DTU 31.4)]]="OUI"),"OUI","SO"))</f>
        <v>SO</v>
      </c>
      <c r="M191" s="54" t="s">
        <v>27</v>
      </c>
      <c r="N191" s="42" t="s">
        <v>357</v>
      </c>
      <c r="O191" s="43" t="s">
        <v>357</v>
      </c>
      <c r="P191" s="43" t="s">
        <v>357</v>
      </c>
      <c r="Q191" s="43" t="s">
        <v>357</v>
      </c>
      <c r="R191" s="43" t="s">
        <v>357</v>
      </c>
      <c r="S191" s="43" t="s">
        <v>357</v>
      </c>
      <c r="T191" s="43" t="s">
        <v>357</v>
      </c>
      <c r="U191" s="43" t="s">
        <v>357</v>
      </c>
      <c r="V191" s="43" t="s">
        <v>357</v>
      </c>
      <c r="W191" s="44" t="s">
        <v>357</v>
      </c>
      <c r="X191" s="45" t="s">
        <v>357</v>
      </c>
      <c r="Y191" s="43" t="s">
        <v>357</v>
      </c>
      <c r="Z191" s="43" t="s">
        <v>357</v>
      </c>
      <c r="AA191" s="43" t="s">
        <v>357</v>
      </c>
      <c r="AB191" s="43" t="s">
        <v>357</v>
      </c>
      <c r="AC191" s="43" t="s">
        <v>357</v>
      </c>
      <c r="AD191" s="43" t="s">
        <v>357</v>
      </c>
      <c r="AE191" s="43" t="s">
        <v>357</v>
      </c>
      <c r="AF191" s="43" t="s">
        <v>357</v>
      </c>
      <c r="AG191" s="44" t="s">
        <v>357</v>
      </c>
      <c r="AH191" s="165" t="s">
        <v>266</v>
      </c>
      <c r="AI191" s="166"/>
      <c r="AJ191" s="120" t="s">
        <v>1730</v>
      </c>
      <c r="AK191" s="120" t="s">
        <v>1730</v>
      </c>
      <c r="AL191" s="120" t="s">
        <v>1730</v>
      </c>
      <c r="AM191" s="120" t="s">
        <v>1730</v>
      </c>
      <c r="AN191" s="120" t="s">
        <v>1730</v>
      </c>
      <c r="AO191" s="120" t="s">
        <v>1730</v>
      </c>
      <c r="AP191" s="120" t="s">
        <v>1730</v>
      </c>
      <c r="AQ191" s="120" t="s">
        <v>1730</v>
      </c>
      <c r="AR191" s="120" t="s">
        <v>1730</v>
      </c>
      <c r="AS191" s="120" t="s">
        <v>1730</v>
      </c>
      <c r="AT191" s="120" t="s">
        <v>1730</v>
      </c>
      <c r="AU191" s="120" t="s">
        <v>1730</v>
      </c>
      <c r="AV191" s="120" t="s">
        <v>1730</v>
      </c>
      <c r="AW191" s="120" t="s">
        <v>1730</v>
      </c>
      <c r="AX191" s="120" t="s">
        <v>1730</v>
      </c>
      <c r="AY191" s="120" t="s">
        <v>1730</v>
      </c>
      <c r="AZ191" s="120" t="s">
        <v>1730</v>
      </c>
      <c r="BA191" s="120" t="s">
        <v>1730</v>
      </c>
      <c r="BB191" s="120" t="s">
        <v>1730</v>
      </c>
      <c r="BC191" s="120" t="s">
        <v>1730</v>
      </c>
      <c r="BD191" s="84" t="s">
        <v>1408</v>
      </c>
      <c r="BE191" s="42">
        <v>4</v>
      </c>
      <c r="BF191" s="43">
        <v>2</v>
      </c>
      <c r="BG191" s="43">
        <v>1</v>
      </c>
      <c r="BH191" s="43">
        <v>1</v>
      </c>
      <c r="BI191" s="84"/>
      <c r="BJ191" s="40" t="s">
        <v>1394</v>
      </c>
      <c r="BK191" s="158" t="s">
        <v>932</v>
      </c>
      <c r="BL191" s="42">
        <v>0</v>
      </c>
      <c r="BM191" s="43" t="s">
        <v>181</v>
      </c>
      <c r="BN191" s="43" t="s">
        <v>1006</v>
      </c>
      <c r="BO191" s="43" t="s">
        <v>182</v>
      </c>
      <c r="BP191" s="87">
        <v>43753</v>
      </c>
      <c r="BQ191" s="87">
        <v>43937</v>
      </c>
      <c r="BR191" s="87">
        <v>46053</v>
      </c>
      <c r="BS191" s="123">
        <f ca="1">+(REFERENCEMENT_FACADE[[#This Row],[AVIS LIMITE AU / VALIDITE]]&gt;=TODAY())*1</f>
        <v>1</v>
      </c>
      <c r="BT191" s="43" t="s">
        <v>9</v>
      </c>
      <c r="BU191" s="43" t="str">
        <f ca="1">IF(REFERENCEMENT_FACADE[[#This Row],[ -&gt; AT/DTA : Sur liste verte C2p (OUI/NON)
-&gt; ATex (Avis favorable / Avis défavorable)
-&gt; Autre : SO]]&lt;&gt;"",IF(AND(OR(REFERENCEMENT_FACADE[[#This Row],[ -&gt; AT/DTA : Sur liste verte C2p (OUI/NON)
-&gt; ATex (Avis favorable / Avis défavorable)
-&gt; Autre : SO]]="OUI",REFERENCEMENT_FACADE[[#This Row],[ -&gt; AT/DTA : Sur liste verte C2p (OUI/NON)
-&gt; ATex (Avis favorable / Avis défavorable)
-&gt; Autre : SO]]="FAVORABLE",REFERENCEMENT_FACADE[[#This Row],[ -&gt; AT/DTA : Sur liste verte C2p (OUI/NON)
-&gt; ATex (Avis favorable / Avis défavorable)
-&gt; Autre : SO]]="SO
(DTU)",REFERENCEMENT_FACADE[[#This Row],[ -&gt; AT/DTA : Sur liste verte C2p (OUI/NON)
-&gt; ATex (Avis favorable / Avis défavorable)
-&gt; Autre : SO]]="SO 
(RECO -RAGE)",REFERENCEMENT_FACADE[[#This Row],[ -&gt; AT/DTA : Sur liste verte C2p (OUI/NON)
-&gt; ATex (Avis favorable / Avis défavorable)
-&gt; Autre : SO]]="OUI AVEC UN SUIVI DU RETOUR D'EXPERIENCE",
REFERENCEMENT_FACADE[[#This Row],[ -&gt; AT/DTA : Sur liste verte C2p (OUI/NON)
-&gt; ATex (Avis favorable / Avis défavorable)
-&gt; Autre : SO]]="SO 
(RP)"),REFERENCEMENT_FACADE[[#This Row],[VALIDITE]]=1),"TC",IF(REFERENCEMENT_FACADE[[#This Row],[VALIDITE]]=0,"TNC"&amp;CHAR(10)&amp;"(L'évaluation technique n'est plus valide)",IF(REFERENCEMENT_FACADE[[#This Row],[TYPE DE DOCUMENT DE REFERENCE]]="Appréciation Technique de Transition","TNC"&amp;CHAR(10)&amp;"(Les Appréciations Techniques de Transition ne sont pas reconnues en technique courante)",IF(REFERENCEMENT_FACADE[[#This Row],[ -&gt; AT/DTA : Sur liste verte C2p (OUI/NON)
-&gt; ATex (Avis favorable / Avis défavorable)
-&gt; Autre : SO]]="NON (EVALUATION RECENTE)","TNC"&amp;CHAR(10)&amp;"(Non sur liste verte de la C2p à date de référencement / EVALUATION RECENTE)","TNC"&amp;CHAR(10)&amp;"(N'est pas sur liste verte de la C2p à date du référencement)")))))</f>
        <v>TC</v>
      </c>
      <c r="BV191" s="44" t="s">
        <v>1103</v>
      </c>
      <c r="BW191" s="42"/>
      <c r="BX191" s="43"/>
      <c r="BY191" s="44"/>
      <c r="BZ191" s="59" t="s">
        <v>932</v>
      </c>
      <c r="CA191" s="134" t="s">
        <v>569</v>
      </c>
      <c r="CB191" s="134"/>
      <c r="CC191" s="48" t="str">
        <f>IF(OR(REFERENCEMENT_FACADE[[#This Row],[TYPE DE DOCUMENT DE REFERENCE]]="Document Technique d'Application (DTA)",REFERENCEMENT_FACADE[[#This Row],[TYPE DE DOCUMENT DE REFERENCE]]="Avis Technique"),CONCATENATE("https://evaluation.cstb.fr/fr/avis-technique/detail/",SUBSTITUTE(REFERENCEMENT_FACADE[[#This Row],[REF]],"/","-"),"/"),IF(REFERENCEMENT_FACADE[[#This Row],[TYPE DE DOCUMENT DE REFERENCE]]=("Appréciation Technique d'Expérimentation (ATEx cas a)"),CONCATENATE("https://evaluation.cstb.fr/fr/appreciation-technique-expertise-atex/detail/",SUBSTITUTE(REFERENCEMENT_FACADE[[#This Row],[REF]],"_","-"),"/"),CONCATENATE("https://evaluation.cstb.fr/fr/appreciation-technique-transition-att/download/att-",SUBSTITUTE(SUBSTITUTE(REFERENCEMENT_FACADE[[#This Row],[REF]],"/","-"),"_","-"),"/")))</f>
        <v>https://evaluation.cstb.fr/fr/avis-technique/detail/2.1-13-1576_V1/</v>
      </c>
      <c r="CD191" s="48" t="s">
        <v>750</v>
      </c>
      <c r="CE191" s="48" t="str">
        <f>CONCATENATE(IF(REFERENCEMENT_FACADE[[#This Row],[Ancienne version]]=""," ",CONCATENATE(IF(OR(REFERENCEMENT_FACADE[[#This Row],[TYPE DE DOCUMENT DE REFERENCE]]="Avis Technique",REFERENCEMENT_FACADE[[#This Row],[TYPE DE DOCUMENT DE REFERENCE]]="ATEx"),"L'","Le "),REFERENCEMENT_FACADE[[#This Row],[TYPE DE DOCUMENT DE REFERENCE]]," n°",REFERENCEMENT_FACADE[[#This Row],[REF]]," annule et remplace ",IF(OR(REFERENCEMENT_FACADE[[#This Row],[TYPE DE DOCUMENT DE REFERENCE]]="Avis Technique",REFERENCEMENT_FACADE[[#This Row],[TYPE DE DOCUMENT DE REFERENCE]]="ATEx"),"l' ","le "),REFERENCEMENT_FACADE[[#This Row],[TYPE DE DOCUMENT DE REFERENCE]]," n° ",REFERENCEMENT_FACADE[[#This Row],[Ancienne version]])),
IF(AND(REFERENCEMENT_FACADE[[#This Row],[Ancienne version]]&lt;&gt;"",REFERENCEMENT_FACADE[[#This Row],[ -&gt; AT/DTA : Sur liste verte C2p (OUI/NON)
-&gt; ATex (Avis favorable / Avis défavorable)
-&gt; Autre : SO]]="OUI"),CHAR(10),""),
IF(REFERENCEMENT_FACADE[[#This Row],[ -&gt; AT/DTA : Sur liste verte C2p (OUI/NON)
-&gt; ATex (Avis favorable / Avis défavorable)
-&gt; Autre : SO]]="OUI","Sur liste verte de la C2p à la date du référencement",""))</f>
        <v>Le Document Technique d'Application (DTA) n°2.1/13-1576_V1 annule et remplace le Document Technique d'Application (DTA) n° 2/13-1576
Sur liste verte de la C2p à la date du référencement</v>
      </c>
      <c r="CF191" s="48" t="str">
        <f>IF((SUPP_VISE=LISTES!$Q$2),REFERENCEMENT_FACADE[[#This Row],[Charpente bois (NF DTU 31.1)]],
IF((SUPP_VISE=LISTES!$Q$3),REFERENCEMENT_FACADE[[#This Row],[COB (NF DTU 31.2)]],
IF((SUPP_VISE=LISTES!$Q$4),REFERENCEMENT_FACADE[[#This Row],[FOB (NF DTU 31.4)]],
IF((SUPP_VISE=LISTES!$Q$5),REFERENCEMENT_FACADE[[#This Row],[FOB (Sous AT/DTA/ATEx)]],
IF((SUPP_VISE=LISTES!$Q$6),REFERENCEMENT_FACADE[[#This Row],[FOB (NF DTU 31.4 et/ou Sous AT/DTA/Atex)]],
IF((SUPP_VISE=LISTES!$Q$7),REFERENCEMENT_FACADE[[#This Row],[CLT (Sous AT/DTA)]],"ERREUR"))))))</f>
        <v>ERREUR</v>
      </c>
      <c r="CG191" s="48" t="str">
        <f>IF((HAUT_VISEE&lt;=6),IF(OR(MID(SITUA_VISEE,1,1)="a",MID(SITUA_VISEE,1,1)="b",MID(SITUA_VISEE,1,1)="c"),REFERENCEMENT_FACADE[[#This Row],[≤ 6 m (situation a à c)]],REFERENCEMENT_FACADE[[#This Row],[≤ 6 m (situation d)]]),
IF(AND(6&lt;HAUT_VISEE,HAUT_VISEE&lt;=9),IF(OR(MID(SITUA_VISEE,1,1)="a",MID(SITUA_VISEE,1,1)="b",MID(SITUA_VISEE,1,1)="c"),REFERENCEMENT_FACADE[[#This Row],[≤ 9 m (situation a à c)]],REFERENCEMENT_FACADE[[#This Row],[≤ 9 m (situation d)]]),
IF(AND(9&lt;HAUT_VISEE,HAUT_VISEE&lt;=10),IF(OR(MID(SITUA_VISEE,1,1)="a",MID(SITUA_VISEE,1,1)="b",MID(SITUA_VISEE,1,1)="c"),REFERENCEMENT_FACADE[[#This Row],[≤ 10 m (situation a à c)]],REFERENCEMENT_FACADE[[#This Row],[≤ 10 m (situation d)]]),
IF(AND(10&lt;HAUT_VISEE,HAUT_VISEE&lt;=18),IF(OR(MID(SITUA_VISEE,1,1)="a",MID(SITUA_VISEE,1,1)="b",MID(SITUA_VISEE,1,1)="c"),REFERENCEMENT_FACADE[[#This Row],[≤ 15 m (situation a à c)]],REFERENCEMENT_FACADE[[#This Row],[≤ 15 m (situation d)]]),
IF(AND(10&lt;HAUT_VISEE,HAUT_VISEE&lt;=18),IF(OR(MID(SITUA_VISEE,1,1)="a",MID(SITUA_VISEE,1,1)="b",MID(SITUA_VISEE,1,1)="c"),REFERENCEMENT_FACADE[[#This Row],[≤ 18 m (situation a à c)]],REFERENCEMENT_FACADE[[#This Row],[≤ 18 m (situation d)]]),
IF(AND(18&lt;HAUT_VISEE,HAUT_VISEE&lt;=28),IF(OR(MID(SITUA_VISEE,1,1)="a",MID(SITUA_VISEE,1,1)="b",MID(SITUA_VISEE,1,1)="c"),REFERENCEMENT_FACADE[[#This Row],[≤ 28 m (situation a à c)]],REFERENCEMENT_FACADE[[#This Row],[≤ 28 m (situation d)]]),
IF(AND(28&lt;HAUT_VISEE,HAUT_VISEE&lt;=34),IF(OR(MID(SITUA_VISEE,1,1)="a",MID(SITUA_VISEE,1,1)="b",MID(SITUA_VISEE,1,1)="c"),REFERENCEMENT_FACADE[[#This Row],[≤ 34 m (situation a à c)]],REFERENCEMENT_FACADE[[#This Row],[≤ 34 m (situation d)]]),
IF(AND(34&lt;HAUT_VISEE,HAUT_VISEE&lt;=36),IF(OR(MID(SITUA_VISEE,1,1)="a",MID(SITUA_VISEE,1,1)="b",MID(SITUA_VISEE,1,1)="c"),REFERENCEMENT_FACADE[[#This Row],[≤ 36 m (situation a à c)]],REFERENCEMENT_FACADE[[#This Row],[≤ 36 m (situation d)]]),
IF(AND(36&lt;HAUT_VISEE,HAUT_VISEE&lt;=40),IF(OR(MID(SITUA_VISEE,1,1)="a",MID(SITUA_VISEE,1,1)="b",MID(SITUA_VISEE,1,1)="c"),REFERENCEMENT_FACADE[[#This Row],[≤ 40 m (situation a à c)]],REFERENCEMENT_FACADE[[#This Row],[≤ 40 m (situation d)]]),
IF(AND(40&lt;HAUT_VISEE,HAUT_VISEE&lt;=50),IF(OR(MID(SITUA_VISEE,1,1)="a",MID(SITUA_VISEE,1,1)="b",MID(SITUA_VISEE,1,1)="c"),REFERENCEMENT_FACADE[[#This Row],[≤ 50 m (situation a à c)]],REFERENCEMENT_FACADE[[#This Row],[≤ 50 m (situation d)]]),"ERREUR"))))))))))</f>
        <v>OUI*</v>
      </c>
      <c r="CH191" s="48">
        <f>IF(MID(SITUA_VISEE,1,1)="d",
IF(MID(REFERENCEMENT_FACADE[[#This Row],[≤ 50 m (situation d)]],1,3)="OUI",50,IF(MID(REFERENCEMENT_FACADE[[#This Row],[≤ 40 m (situation d)]],1,3)="OUI",40,IF(MID(REFERENCEMENT_FACADE[[#This Row],[≤ 36 m (situation d)]],1,3)="OUI",36,IF(MID(REFERENCEMENT_FACADE[[#This Row],[≤ 34 m (situation d)]],1,3)="OUI",34,IF(MID(REFERENCEMENT_FACADE[[#This Row],[≤ 28 m (situation d)]],1,3)="OUI",28,IF(MID(REFERENCEMENT_FACADE[[#This Row],[≤ 18 m (situation d)]],1,3)="OUI",18,IF(MID(REFERENCEMENT_FACADE[[#This Row],[≤ 15 m (situation d)]],1,3)="OUI",15,IF(MID(REFERENCEMENT_FACADE[[#This Row],[≤ 10 m (situation d)]],1,3)="OUI",10,IF(MID(REFERENCEMENT_FACADE[[#This Row],[≤ 9 m (situation d)]],1,3)="OUI",9,IF(MID(REFERENCEMENT_FACADE[[#This Row],[≤ 6 m (situation d)]],1,3)="OUI",6,"")))))))))),
IF(MID(REFERENCEMENT_FACADE[[#This Row],[≤ 50 m (situation a à c)]],1,3)="OUI",50,IF(MID(REFERENCEMENT_FACADE[[#This Row],[≤ 40 m (situation a à c)]],1,3)="OUI",40,IF(MID(REFERENCEMENT_FACADE[[#This Row],[≤ 36 m (situation a à c)]],1,3)="OUI",36,IF(MID(REFERENCEMENT_FACADE[[#This Row],[≤ 34 m (situation a à c)]],1,3)="OUI",34,IF(MID(REFERENCEMENT_FACADE[[#This Row],[≤ 28 m (situation a à c)]],1,3)="OUI",28,IF(MID(REFERENCEMENT_FACADE[[#This Row],[≤ 18 m (situation a à c)]],1,3)="OUI",18,IF(MID(REFERENCEMENT_FACADE[[#This Row],[≤ 15 m (situation a à c)]],1,3)="OUI",15,IF(MID(REFERENCEMENT_FACADE[[#This Row],[≤ 10 m (situation a à c)]],1,3)="OUI",10,IF(MID(REFERENCEMENT_FACADE[[#This Row],[≤ 9 m (situation a à c)]],1,3)="OUI",9,IF(MID(REFERENCEMENT_FACADE[[#This Row],[≤ 6 m (situation a à c)]],1,3)="OUI",6,"")))))))))))</f>
        <v>50</v>
      </c>
      <c r="CI191" s="48" t="str">
        <f>IF(RECH_CATEGORIE=TRUE,IF((CATEG_VISEE=LISTES!$O$2),REFERENCEMENT_FACADE[[#This Row],[I]],
IF((CATEG_VISEE=LISTES!$O$3),REFERENCEMENT_FACADE[[#This Row],[II]],
IF((CATEG_VISEE=LISTES!$O$4),REFERENCEMENT_FACADE[[#This Row],[III]],
IF((CATEG_VISEE=LISTES!$O$5),REFERENCEMENT_FACADE[[#This Row],[IV]],"ERREUR")))),
REFERENCEMENT_FACADE[[#This Row],[I]]&amp;CHAR(10)&amp;REFERENCEMENT_FACADE[[#This Row],[II]]&amp;CHAR(10)&amp;REFERENCEMENT_FACADE[[#This Row],[III]]&amp;CHAR(10)&amp;REFERENCEMENT_FACADE[[#This Row],[IV]])</f>
        <v>4
2
1
1</v>
      </c>
      <c r="CJ191" s="48" t="str">
        <f>IF(RECH_CATEGORIE=TRUE,IF(OR(REFERENCEMENT_FACADE[[#This Row],[I]]="NC",REFERENCEMENT_FACADE[[#This Row],[II]]="NC",REFERENCEMENT_FACADE[[#This Row],[III]]="NC",REFERENCEMENT_FACADE[[#This Row],[IV]]="NC"),"ERREUR",IF(MID(ZONE_SIS_VISEE,1,1)&lt;=MID(REFERENCEMENT_FACADE[[#This Row],[IV]],1,1),REFERENCEMENT_FACADE[[#Headers],[IV]],IF(MID(ZONE_SIS_VISEE,1,1)&lt;=MID(REFERENCEMENT_FACADE[[#This Row],[III]],1,1),REFERENCEMENT_FACADE[[#Headers],[III]],IF(MID(ZONE_SIS_VISEE,1,1)&lt;=MID(REFERENCEMENT_FACADE[[#This Row],[II]],1,1),REFERENCEMENT_FACADE[[#Headers],[II]],IF(MID(ZONE_SIS_VISEE,1,1)&lt;=MID(REFERENCEMENT_FACADE[[#This Row],[I]],1,1),REFERENCEMENT_FACADE[[#Headers],[I]],""))))),
REFERENCEMENT_FACADE[[#Headers],[I]]&amp;CHAR(10)&amp;REFERENCEMENT_FACADE[[#Headers],[II]]&amp;CHAR(10)&amp;REFERENCEMENT_FACADE[[#Headers],[III]]&amp;CHAR(10)&amp;REFERENCEMENT_FACADE[[#Headers],[IV]])</f>
        <v>I
II
III
IV</v>
      </c>
      <c r="CK191" s="48" t="str">
        <f>CONCATENATE(IF(MID(REFERENCEMENT_FACADE[[#This Row],[Charpente bois (NF DTU 31.1)]],1,3)="oui",LISTES!$Q$2,""),IF(AND(MID(REFERENCEMENT_FACADE[[#This Row],[COB (NF DTU 31.2)]],1,3)="oui",MID(REFERENCEMENT_FACADE[[#This Row],[Charpente bois (NF DTU 31.1)]],1,3)="oui")," / ",""),IF(MID(REFERENCEMENT_FACADE[[#This Row],[COB (NF DTU 31.2)]],1,3)="oui",LISTES!$Q$3,""),IF(OR(AND(MID(REFERENCEMENT_FACADE[[#This Row],[COB (NF DTU 31.2)]],1,3)="oui",MID(REFERENCEMENT_FACADE[[#This Row],[FOB (NF DTU 31.4)]],1,3)="oui"),AND(MID(REFERENCEMENT_FACADE[[#This Row],[COB (NF DTU 31.2)]],1,3)="oui",MID(REFERENCEMENT_FACADE[[#This Row],[CLT (Sous AT/DTA)]],1,3)="oui"))," / ",""),IF(MID(REFERENCEMENT_FACADE[[#This Row],[FOB (NF DTU 31.4)]],1,3)="oui",LISTES!$Q$4,""),IF(AND(MID(REFERENCEMENT_FACADE[[#This Row],[CLT (Sous AT/DTA)]],1,3)="oui",MID(REFERENCEMENT_FACADE[[#This Row],[FOB (NF DTU 31.4)]],1,3)="oui")," / ",""),IF(MID(REFERENCEMENT_FACADE[[#This Row],[CLT (Sous AT/DTA)]],1,3)="oui",LISTES!$Q$7,IF(MID(REFERENCEMENT_FACADE[[#This Row],[FOB (Sous AT/DTA/ATEx)]],1,3)="oui",LISTES!$Q$5,"")))</f>
        <v>Charpente bois (NF DTU 31.1)</v>
      </c>
      <c r="CL191" s="48" t="str">
        <f>IF(AND(RECH_HAUTEUR=TRUE,HAUT_VISEE&lt;&gt;"",SITUA_VISEE&lt;&gt;""),IF(MID(SITUA_VISEE,1,1)="d",
IF(MID(REFERENCEMENT_FACADE[[#This Row],[≤ 50 m (situation d)]],1,3)="OUI","≤ 50 m",IF(MID(REFERENCEMENT_FACADE[[#This Row],[≤ 40 m (situation d)]],1,3)="OUI","≤ 40 m",IF(MID(REFERENCEMENT_FACADE[[#This Row],[≤ 36 m (situation d)]],1,3)="OUI","≤ 36 m",IF(MID(REFERENCEMENT_FACADE[[#This Row],[≤ 34 m (situation d)]],1,3)="OUI","≤ 34 m",IF(MID(REFERENCEMENT_FACADE[[#This Row],[≤ 28 m (situation d)]],1,3)="OUI","≤ 28 m",IF(MID(REFERENCEMENT_FACADE[[#This Row],[≤ 18 m (situation d)]],1,3)="OUI","≤ 18 m",IF(MID(REFERENCEMENT_FACADE[[#This Row],[≤ 15 m (situation d)]],1,3)="OUI","≤ 15 m",IF(MID(REFERENCEMENT_FACADE[[#This Row],[≤ 10 m (situation d)]],1,3)="OUI","≤ 10 m",IF(MID(REFERENCEMENT_FACADE[[#This Row],[≤ 9 m (situation d)]],1,3)="OUI","≤ 9 m",IF(MID(REFERENCEMENT_FACADE[[#This Row],[≤ 6 m (situation d)]],1,3)="OUI","≤ 6 m","")))))))))),
IF(MID(REFERENCEMENT_FACADE[[#This Row],[≤ 50 m (situation a à c)]],1,3)="OUI","≤ 50 m",IF(MID(REFERENCEMENT_FACADE[[#This Row],[≤ 40 m (situation a à c)]],1,3)="OUI","≤ 40 m",IF(MID(REFERENCEMENT_FACADE[[#This Row],[≤ 36 m (situation a à c)]],1,3)="OUI","≤ 36 m",IF(MID(REFERENCEMENT_FACADE[[#This Row],[≤ 34 m (situation a à c)]],1,3)="OUI","≤ 34 m",IF(MID(REFERENCEMENT_FACADE[[#This Row],[≤ 28 m (situation a à c)]],1,3)="OUI","≤ 28 m",IF(MID(REFERENCEMENT_FACADE[[#This Row],[≤ 18 m (situation a à c)]],1,3)="OUI","≤ 18 m",IF(MID(REFERENCEMENT_FACADE[[#This Row],[≤ 15 m (situation a à c)]],1,3)="OUI","≤ 15 m",IF(MID(REFERENCEMENT_FACADE[[#This Row],[≤ 10 m (situation a à c)]],1,3)="OUI","≤ 10 m",IF(MID(REFERENCEMENT_FACADE[[#This Row],[≤ 9 m (situation a à c)]],1,3)="OUI","≤ 9 m",IF(MID(REFERENCEMENT_FACADE[[#This Row],[≤ 6 m (situation a à c)]],1,3)="OUI","≤ 6 m",""))))))))))),
CONCATENATE(IF(MID(REFERENCEMENT_FACADE[[#This Row],[≤ 50 m (situation a à c)]],1,3)="OUI","(Situation a à c) h≤ 50 m"&amp;CHAR(10),IF(MID(REFERENCEMENT_FACADE[[#This Row],[≤ 40 m (situation a à c)]],1,3)="OUI","(Situation a à c) h≤ 40 m"&amp;CHAR(10),IF(MID(REFERENCEMENT_FACADE[[#This Row],[≤ 36 m (situation a à c)]],1,3)="OUI","(Situation a à c) h≤ 36 m"&amp;CHAR(10),IF(MID(REFERENCEMENT_FACADE[[#This Row],[≤ 34 m (situation a à c)]],1,3)="OUI","(Situation a à c) h≤ 34 m"&amp;CHAR(10),IF(MID(REFERENCEMENT_FACADE[[#This Row],[≤ 28 m (situation a à c)]],1,3)="OUI","(Situation a à c) h≤ 28 m"&amp;CHAR(10),IF(MID(REFERENCEMENT_FACADE[[#This Row],[≤ 18 m (situation a à c)]],1,3)="OUI","(Situation a à c) h≤ 18 m"&amp;CHAR(10),IF(MID(REFERENCEMENT_FACADE[[#This Row],[≤ 15 m (situation a à c)]],1,3)="OUI","(Situation a à c) h≤ 15 m"&amp;CHAR(10),IF(MID(REFERENCEMENT_FACADE[[#This Row],[≤ 10 m (situation a à c)]],1,3)="OUI","(Situation a à c) h≤ 10 m"&amp;CHAR(10),IF(MID(REFERENCEMENT_FACADE[[#This Row],[≤ 9 m (situation a à c)]],1,3)="OUI","(Situation a à c) h≤ 9 m"&amp;CHAR(10),IF(MID(REFERENCEMENT_FACADE[[#This Row],[≤ 6 m (situation a à c)]],1,3)="OUI","(Situation a à c) h≤ 6 m"&amp;CHAR(10),"")))))))))),IF(MID(REFERENCEMENT_FACADE[[#This Row],[≤ 50 m (situation d)]],1,3)="OUI","(Situation d) h≤ 50 m",IF(MID(REFERENCEMENT_FACADE[[#This Row],[≤ 40 m (situation d)]],1,3)="OUI","(Situation d) h≤ 40 m",IF(MID(REFERENCEMENT_FACADE[[#This Row],[≤ 36 m (situation d)]],1,3)="OUI","(Situation d) h≤ 36 m",IF(MID(REFERENCEMENT_FACADE[[#This Row],[≤ 34 m (situation d)]],1,3)="OUI","(Situation d) h≤ 34 m",IF(MID(REFERENCEMENT_FACADE[[#This Row],[≤ 28 m (situation d)]],1,3)="OUI","(Situation d) h≤ 28 m",IF(MID(REFERENCEMENT_FACADE[[#This Row],[≤ 18 m (situation d)]],1,3)="OUI","(Situation d) h≤ 18 m",IF(MID(REFERENCEMENT_FACADE[[#This Row],[≤ 15 m (situation d)]],1,3)="OUI","(Situation d) h≤ 15 m",IF(MID(REFERENCEMENT_FACADE[[#This Row],[≤ 10 m (situation d)]],1,3)="OUI","(Situation d) h≤ 10 m",IF(MID(REFERENCEMENT_FACADE[[#This Row],[≤ 9 m (situation d)]],1,3)="OUI","(Situation d) h≤ 9 m",IF(MID(REFERENCEMENT_FACADE[[#This Row],[≤ 6 m (situation d)]],1,3)="OUI","(Situation d) h≤ 6 m",""))))))))))))</f>
        <v>(Situation a à c) h≤ 50 m
(Situation d) h≤ 50 m</v>
      </c>
      <c r="CM191" s="48" t="str">
        <f>IF(OR(RECH_HAUTEUR=FALSE,HAUT_VISEE="",SITUA_VISEE=""),REFERENCEMENT_FACADE[[#This Row],[Cas où rien n''est sélectionné en hauteur]],
IF((HAUT_VISEE&lt;=6),IF(OR(MID(SITUA_VISEE,1,1)="a",MID(SITUA_VISEE,1,1)="b",MID(SITUA_VISEE,1,1)="c"),REFERENCEMENT_FACADE[[#This Row],[≤ 6 m (a à c)]],REFERENCEMENT_FACADE[[#This Row],[≤ 6 m (d)]]),
IF(AND(6&lt;HAUT_VISEE,HAUT_VISEE&lt;=9),IF(OR(MID(SITUA_VISEE,1,1)="a",MID(SITUA_VISEE,1,1)="b",MID(SITUA_VISEE,1,1)="c"),REFERENCEMENT_FACADE[[#This Row],[≤ 9 m (a à c)]],REFERENCEMENT_FACADE[[#This Row],[≤ 9 m (d)]]),
IF(AND(9&lt;HAUT_VISEE,HAUT_VISEE&lt;=10),IF(OR(MID(SITUA_VISEE,1,1)="a",MID(SITUA_VISEE,1,1)="b",MID(SITUA_VISEE,1,1)="c"),REFERENCEMENT_FACADE[[#This Row],[≤ 10 m (a à c)]],REFERENCEMENT_FACADE[[#This Row],[≤ 10 m (d)]]),
IF(AND(10&lt;HAUT_VISEE,HAUT_VISEE&lt;=18),IF(OR(MID(SITUA_VISEE,1,1)="a",MID(SITUA_VISEE,1,1)="b",MID(SITUA_VISEE,1,1)="c"),REFERENCEMENT_FACADE[[#This Row],[≤ 18 m (a à c)]],REFERENCEMENT_FACADE[[#This Row],[≤ 18 m (d)]]),
IF(AND(18&lt;HAUT_VISEE,HAUT_VISEE&lt;=28),IF(OR(MID(SITUA_VISEE,1,1)="a",MID(SITUA_VISEE,1,1)="b",MID(SITUA_VISEE,1,1)="c"),REFERENCEMENT_FACADE[[#This Row],[≤ 28 m (a à c)]],REFERENCEMENT_FACADE[[#This Row],[≤ 28 m (d)]]),
IF(AND(28&lt;HAUT_VISEE,HAUT_VISEE&lt;=34),IF(OR(MID(SITUA_VISEE,1,1)="a",MID(SITUA_VISEE,1,1)="b",MID(SITUA_VISEE,1,1)="c"),REFERENCEMENT_FACADE[[#This Row],[≤ 34 m (a à c)]],REFERENCEMENT_FACADE[[#This Row],[≤ 34 m (d)]]),
IF(AND(34&lt;HAUT_VISEE,HAUT_VISEE&lt;=36),IF(OR(MID(SITUA_VISEE,1,1)="a",MID(SITUA_VISEE,1,1)="b",MID(SITUA_VISEE,1,1)="c"),REFERENCEMENT_FACADE[[#This Row],[≤ 36 m (a à c)]],REFERENCEMENT_FACADE[[#This Row],[≤ 36 m (d)]]),
IF(AND(36&lt;HAUT_VISEE,HAUT_VISEE&lt;=40),IF(OR(MID(SITUA_VISEE,1,1)="a",MID(SITUA_VISEE,1,1)="b",MID(SITUA_VISEE,1,1)="c"),REFERENCEMENT_FACADE[[#This Row],[≤ 40 m (a à c)]],REFERENCEMENT_FACADE[[#This Row],[≤ 40 m (d)]]),
IF(AND(40&lt;HAUT_VISEE,HAUT_VISEE&lt;=50),IF(OR(MID(SITUA_VISEE,1,1)="a",MID(SITUA_VISEE,1,1)="b",MID(SITUA_VISEE,1,1)="c"),REFERENCEMENT_FACADE[[#This Row],[≤ 50 m (a à c)]],REFERENCEMENT_FACADE[[#This Row],[≤ 50 m (d)]])))))))))))</f>
        <v>Nb : Le critère de recherche par hauteur n'étant pas coché ou les données (hauteur ou situation) n'étant pas saisies, l'utilisateur est alerté qu'il peut exister des limites de hauteurs et des dispositions particulières données dans le référentiel technique du procédé qui ne sont pas affichées. 
Le logiciel peut les faire apparaitre, pour ce faire : 
 - la case de recherche en fonction de la hauteur doit être cochée ;
 - les données de hauteur ET de situation du bâtiment doivent être saisies.</v>
      </c>
      <c r="CN191" s="117">
        <f ca="1">REFERENCEMENT_FACADE[[#This Row],[VALIDITE]]</f>
        <v>1</v>
      </c>
      <c r="CO191" s="48">
        <f>IF(RECH_SUPPORT=TRUE,IF(MID(REFERENCEMENT_FACADE[[#This Row],[Colonne support visé]],1,3)="OUI",1,IF(OR(MID(REFERENCEMENT_FACADE[[#This Row],[Colonne support visé]],1,3)="non",MID(REFERENCEMENT_FACADE[[#This Row],[Colonne support visé]],1,2)="SO"),0,0)),1)</f>
        <v>1</v>
      </c>
      <c r="CP191" s="48">
        <f>IF(RECH_HAUTEUR=FALSE,1,IF(AND(MID(REFERENCEMENT_FACADE[[#This Row],[Colonne situation visé]],1,3)="oui",HAUT_VISEE&lt;=REFERENCEMENT_FACADE[[#This Row],[LIMITATION DE HAUTEUR DE FACADE]],HAUT_VISEE&lt;&gt;"",SITUA_VISEE&lt;&gt;""),1,IF(MID(REFERENCEMENT_FACADE[[#This Row],[Colonne situation visé]],1,3)="non",0,"ERREUR")))</f>
        <v>1</v>
      </c>
      <c r="CQ191" s="48">
        <f>IF(RECH_CATEGORIE=FALSE,1,IF(REFERENCEMENT_FACADE[[#This Row],[Colonne catégorie visée]]="ERREUR",0,IF(AND(RECH_CATEGORIE=TRUE,MATCH(VALUE(LEFT(REFERENCEMENT_FACADE[[#This Row],[Colonne zone visée]],1)),LISTE_ZONE_SISMIQUE,0)&gt;=MATCH(ZONE_SIS_VISEE,LISTE_ZONE_SISMIQUE,0),MATCH(REFERENCEMENT_FACADE[[#This Row],[Colonne catégorie visée]],LISTE_CATEGORIE_BATIMENT,0)&gt;=MATCH(CATEG_VISEE,LISTE_CATEGORIE_BATIMENT,0)),1,0)))</f>
        <v>1</v>
      </c>
      <c r="CR191" s="48">
        <f ca="1">IF(REFERENCEMENT_FACADE[[#This Row],[Eligibilité procédé]]&lt;&gt;0,COUNTIF(REFERENCEMENT_FACADE[Eligibilité procédé],"&lt;="&amp;REFERENCEMENT_FACADE[[#This Row],[Eligibilité procédé]])-COUNTIF(REFERENCEMENT_FACADE[Eligibilité procédé],"=0"),ROWS(REFERENCEMENT_FACADE[Ordre]))</f>
        <v>163</v>
      </c>
      <c r="CS191" s="48">
        <f ca="1">IF(COUNTIF((REFERENCEMENT_FACADE[[#This Row],[Validité]:[zone de simicité]]),"&lt;&gt;"&amp;"")=SUM(REFERENCEMENT_FACADE[[#This Row],[Validité]:[zone de simicité]]),ROW(REFERENCEMENT_FACADE[[#This Row],[zone de simicité]]),"")</f>
        <v>191</v>
      </c>
      <c r="CT191" s="48" t="str">
        <f>CONCATENATE(REFERENCEMENT_FACADE[[#This Row],[TYPE DE DOCUMENT DE REFERENCE]]," ",REFERENCEMENT_FACADE[[#This Row],[REF]]," du procédé ",REFERENCEMENT_FACADE[[#This Row],[NOM COMMERCIAL DU PROCEDE]]," : vise la pose sur : ",IF(MID(REFERENCEMENT_FACADE[[#This Row],[COB (NF DTU 31.2)]],1,3)="OUI","COB (NF DTU 31.2) ; ",""),IF(MID(REFERENCEMENT_FACADE[[#This Row],[CLT (Sous AT/DTA)]],1,3)="OUI","CLT (Sous AT/DTA)) ; ",""),IF(MID(REFERENCEMENT_FACADE[[#This Row],[FOB (NF DTU 31.4)]],1,3)="OUI","FOB (NF DTU 31.4) ; ",""),IF(MID(REFERENCEMENT_FACADE[[#This Row],[FOB (Sous AT/DTA/ATEx)]],1,3)="OUI","FOB (Sous AT/DTA/ATEx) ; ",""),"pour une hauteur max de ",REFERENCEMENT_FACADE[[#This Row],[LIMITATION DE HAUTEUR DE FACADE]],"m")</f>
        <v>Document Technique d'Application (DTA) 2.1/13-1576_V1 du procédé Mecano VEC : vise la pose sur : pour une hauteur max de 50m</v>
      </c>
    </row>
    <row r="192" spans="1:98" ht="244.8" x14ac:dyDescent="0.3">
      <c r="A192" s="121">
        <v>43957</v>
      </c>
      <c r="B192" s="43" t="s">
        <v>118</v>
      </c>
      <c r="C192" s="125"/>
      <c r="D192" s="43" t="s">
        <v>178</v>
      </c>
      <c r="E192" s="43" t="s">
        <v>178</v>
      </c>
      <c r="F192" s="43" t="s">
        <v>177</v>
      </c>
      <c r="G192" s="44" t="s">
        <v>1485</v>
      </c>
      <c r="H192" s="52" t="s">
        <v>9</v>
      </c>
      <c r="I192" s="53" t="s">
        <v>27</v>
      </c>
      <c r="J192" s="39" t="s">
        <v>27</v>
      </c>
      <c r="K192" s="39" t="s">
        <v>27</v>
      </c>
      <c r="L192" s="68" t="str">
        <f>IF(REFERENCEMENT_FACADE[[#This Row],[Charpente bois (NF DTU 31.1)]]="OUI","SO",IF(OR(REFERENCEMENT_FACADE[[#This Row],[FOB (Sous AT/DTA/ATEx)]]="OUI",REFERENCEMENT_FACADE[[#This Row],[FOB (NF DTU 31.4)]]="OUI"),"OUI","SO"))</f>
        <v>SO</v>
      </c>
      <c r="M192" s="54" t="s">
        <v>27</v>
      </c>
      <c r="N192" s="42" t="s">
        <v>357</v>
      </c>
      <c r="O192" s="43" t="s">
        <v>357</v>
      </c>
      <c r="P192" s="43" t="s">
        <v>357</v>
      </c>
      <c r="Q192" s="43" t="s">
        <v>357</v>
      </c>
      <c r="R192" s="43" t="s">
        <v>357</v>
      </c>
      <c r="S192" s="43" t="s">
        <v>357</v>
      </c>
      <c r="T192" s="43" t="s">
        <v>357</v>
      </c>
      <c r="U192" s="43" t="s">
        <v>357</v>
      </c>
      <c r="V192" s="43" t="s">
        <v>357</v>
      </c>
      <c r="W192" s="44" t="s">
        <v>357</v>
      </c>
      <c r="X192" s="43" t="s">
        <v>357</v>
      </c>
      <c r="Y192" s="43" t="s">
        <v>357</v>
      </c>
      <c r="Z192" s="43" t="s">
        <v>357</v>
      </c>
      <c r="AA192" s="43" t="s">
        <v>357</v>
      </c>
      <c r="AB192" s="43" t="s">
        <v>357</v>
      </c>
      <c r="AC192" s="43" t="s">
        <v>10</v>
      </c>
      <c r="AD192" s="43" t="s">
        <v>10</v>
      </c>
      <c r="AE192" s="43" t="s">
        <v>10</v>
      </c>
      <c r="AF192" s="43" t="s">
        <v>10</v>
      </c>
      <c r="AG192" s="44" t="s">
        <v>10</v>
      </c>
      <c r="AH192" s="165" t="s">
        <v>269</v>
      </c>
      <c r="AI192" s="166"/>
      <c r="AJ192" s="120" t="s">
        <v>1731</v>
      </c>
      <c r="AK192" s="120" t="s">
        <v>1731</v>
      </c>
      <c r="AL192" s="120" t="s">
        <v>1731</v>
      </c>
      <c r="AM192" s="120" t="s">
        <v>1731</v>
      </c>
      <c r="AN192" s="120" t="s">
        <v>1731</v>
      </c>
      <c r="AO192" s="120" t="s">
        <v>1731</v>
      </c>
      <c r="AP192" s="120" t="s">
        <v>1731</v>
      </c>
      <c r="AQ192" s="120" t="s">
        <v>1731</v>
      </c>
      <c r="AR192" s="120" t="s">
        <v>1731</v>
      </c>
      <c r="AS192" s="120" t="s">
        <v>1731</v>
      </c>
      <c r="AT192" s="120" t="s">
        <v>1731</v>
      </c>
      <c r="AU192" s="120" t="s">
        <v>1731</v>
      </c>
      <c r="AV192" s="120" t="s">
        <v>1731</v>
      </c>
      <c r="AW192" s="120" t="s">
        <v>1731</v>
      </c>
      <c r="AX192" s="120" t="s">
        <v>1731</v>
      </c>
      <c r="AY192" s="120"/>
      <c r="AZ192" s="120"/>
      <c r="BA192" s="120"/>
      <c r="BB192" s="120"/>
      <c r="BC192" s="120"/>
      <c r="BD192" s="84" t="s">
        <v>1408</v>
      </c>
      <c r="BE192" s="42">
        <v>4</v>
      </c>
      <c r="BF192" s="43">
        <v>4</v>
      </c>
      <c r="BG192" s="43">
        <v>4</v>
      </c>
      <c r="BH192" s="43">
        <v>4</v>
      </c>
      <c r="BI192" s="84"/>
      <c r="BJ192" s="40" t="s">
        <v>1394</v>
      </c>
      <c r="BK192" s="158" t="s">
        <v>932</v>
      </c>
      <c r="BL192" s="42">
        <v>0</v>
      </c>
      <c r="BM192" s="43" t="s">
        <v>179</v>
      </c>
      <c r="BN192" s="43" t="s">
        <v>12</v>
      </c>
      <c r="BO192" s="43" t="s">
        <v>176</v>
      </c>
      <c r="BP192" s="87">
        <v>43753</v>
      </c>
      <c r="BQ192" s="87">
        <v>43938</v>
      </c>
      <c r="BR192" s="87">
        <v>46053</v>
      </c>
      <c r="BS192" s="123">
        <f ca="1">+(REFERENCEMENT_FACADE[[#This Row],[AVIS LIMITE AU / VALIDITE]]&gt;=TODAY())*1</f>
        <v>1</v>
      </c>
      <c r="BT192" s="43" t="s">
        <v>9</v>
      </c>
      <c r="BU192" s="43" t="str">
        <f ca="1">IF(REFERENCEMENT_FACADE[[#This Row],[ -&gt; AT/DTA : Sur liste verte C2p (OUI/NON)
-&gt; ATex (Avis favorable / Avis défavorable)
-&gt; Autre : SO]]&lt;&gt;"",IF(AND(OR(REFERENCEMENT_FACADE[[#This Row],[ -&gt; AT/DTA : Sur liste verte C2p (OUI/NON)
-&gt; ATex (Avis favorable / Avis défavorable)
-&gt; Autre : SO]]="OUI",REFERENCEMENT_FACADE[[#This Row],[ -&gt; AT/DTA : Sur liste verte C2p (OUI/NON)
-&gt; ATex (Avis favorable / Avis défavorable)
-&gt; Autre : SO]]="FAVORABLE",REFERENCEMENT_FACADE[[#This Row],[ -&gt; AT/DTA : Sur liste verte C2p (OUI/NON)
-&gt; ATex (Avis favorable / Avis défavorable)
-&gt; Autre : SO]]="SO
(DTU)",REFERENCEMENT_FACADE[[#This Row],[ -&gt; AT/DTA : Sur liste verte C2p (OUI/NON)
-&gt; ATex (Avis favorable / Avis défavorable)
-&gt; Autre : SO]]="SO 
(RECO -RAGE)",REFERENCEMENT_FACADE[[#This Row],[ -&gt; AT/DTA : Sur liste verte C2p (OUI/NON)
-&gt; ATex (Avis favorable / Avis défavorable)
-&gt; Autre : SO]]="OUI AVEC UN SUIVI DU RETOUR D'EXPERIENCE",
REFERENCEMENT_FACADE[[#This Row],[ -&gt; AT/DTA : Sur liste verte C2p (OUI/NON)
-&gt; ATex (Avis favorable / Avis défavorable)
-&gt; Autre : SO]]="SO 
(RP)"),REFERENCEMENT_FACADE[[#This Row],[VALIDITE]]=1),"TC",IF(REFERENCEMENT_FACADE[[#This Row],[VALIDITE]]=0,"TNC"&amp;CHAR(10)&amp;"(L'évaluation technique n'est plus valide)",IF(REFERENCEMENT_FACADE[[#This Row],[TYPE DE DOCUMENT DE REFERENCE]]="Appréciation Technique de Transition","TNC"&amp;CHAR(10)&amp;"(Les Appréciations Techniques de Transition ne sont pas reconnues en technique courante)",IF(REFERENCEMENT_FACADE[[#This Row],[ -&gt; AT/DTA : Sur liste verte C2p (OUI/NON)
-&gt; ATex (Avis favorable / Avis défavorable)
-&gt; Autre : SO]]="NON (EVALUATION RECENTE)","TNC"&amp;CHAR(10)&amp;"(Non sur liste verte de la C2p à date de référencement / EVALUATION RECENTE)","TNC"&amp;CHAR(10)&amp;"(N'est pas sur liste verte de la C2p à date du référencement)")))))</f>
        <v>TC</v>
      </c>
      <c r="BV192" s="44" t="s">
        <v>820</v>
      </c>
      <c r="BW192" s="42"/>
      <c r="BX192" s="43"/>
      <c r="BY192" s="44"/>
      <c r="BZ192" s="59" t="s">
        <v>932</v>
      </c>
      <c r="CA192" s="134" t="s">
        <v>570</v>
      </c>
      <c r="CB192" s="134"/>
      <c r="CC192" s="48" t="str">
        <f>IF(OR(REFERENCEMENT_FACADE[[#This Row],[TYPE DE DOCUMENT DE REFERENCE]]="Document Technique d'Application (DTA)",REFERENCEMENT_FACADE[[#This Row],[TYPE DE DOCUMENT DE REFERENCE]]="Avis Technique"),CONCATENATE("https://evaluation.cstb.fr/fr/avis-technique/detail/",SUBSTITUTE(REFERENCEMENT_FACADE[[#This Row],[REF]],"/","-"),"/"),IF(REFERENCEMENT_FACADE[[#This Row],[TYPE DE DOCUMENT DE REFERENCE]]=("Appréciation Technique d'Expérimentation (ATEx cas a)"),CONCATENATE("https://evaluation.cstb.fr/fr/appreciation-technique-expertise-atex/detail/",SUBSTITUTE(REFERENCEMENT_FACADE[[#This Row],[REF]],"_","-"),"/"),CONCATENATE("https://evaluation.cstb.fr/fr/appreciation-technique-transition-att/download/att-",SUBSTITUTE(SUBSTITUTE(REFERENCEMENT_FACADE[[#This Row],[REF]],"/","-"),"_","-"),"/")))</f>
        <v>https://evaluation.cstb.fr/fr/avis-technique/detail/2.1-13-1597_V1/</v>
      </c>
      <c r="CD192" s="48" t="s">
        <v>751</v>
      </c>
      <c r="CE192" s="48" t="str">
        <f>CONCATENATE(IF(REFERENCEMENT_FACADE[[#This Row],[Ancienne version]]=""," ",CONCATENATE(IF(OR(REFERENCEMENT_FACADE[[#This Row],[TYPE DE DOCUMENT DE REFERENCE]]="Avis Technique",REFERENCEMENT_FACADE[[#This Row],[TYPE DE DOCUMENT DE REFERENCE]]="ATEx"),"L'","Le "),REFERENCEMENT_FACADE[[#This Row],[TYPE DE DOCUMENT DE REFERENCE]]," n°",REFERENCEMENT_FACADE[[#This Row],[REF]]," annule et remplace ",IF(OR(REFERENCEMENT_FACADE[[#This Row],[TYPE DE DOCUMENT DE REFERENCE]]="Avis Technique",REFERENCEMENT_FACADE[[#This Row],[TYPE DE DOCUMENT DE REFERENCE]]="ATEx"),"l' ","le "),REFERENCEMENT_FACADE[[#This Row],[TYPE DE DOCUMENT DE REFERENCE]]," n° ",REFERENCEMENT_FACADE[[#This Row],[Ancienne version]])),
IF(AND(REFERENCEMENT_FACADE[[#This Row],[Ancienne version]]&lt;&gt;"",REFERENCEMENT_FACADE[[#This Row],[ -&gt; AT/DTA : Sur liste verte C2p (OUI/NON)
-&gt; ATex (Avis favorable / Avis défavorable)
-&gt; Autre : SO]]="OUI"),CHAR(10),""),
IF(REFERENCEMENT_FACADE[[#This Row],[ -&gt; AT/DTA : Sur liste verte C2p (OUI/NON)
-&gt; ATex (Avis favorable / Avis défavorable)
-&gt; Autre : SO]]="OUI","Sur liste verte de la C2p à la date du référencement",""))</f>
        <v>L'Avis Technique n°2.1/13-1597_V1 annule et remplace l' Avis Technique n° 2/13-1597
Sur liste verte de la C2p à la date du référencement</v>
      </c>
      <c r="CF192" s="48" t="str">
        <f>IF((SUPP_VISE=LISTES!$Q$2),REFERENCEMENT_FACADE[[#This Row],[Charpente bois (NF DTU 31.1)]],
IF((SUPP_VISE=LISTES!$Q$3),REFERENCEMENT_FACADE[[#This Row],[COB (NF DTU 31.2)]],
IF((SUPP_VISE=LISTES!$Q$4),REFERENCEMENT_FACADE[[#This Row],[FOB (NF DTU 31.4)]],
IF((SUPP_VISE=LISTES!$Q$5),REFERENCEMENT_FACADE[[#This Row],[FOB (Sous AT/DTA/ATEx)]],
IF((SUPP_VISE=LISTES!$Q$6),REFERENCEMENT_FACADE[[#This Row],[FOB (NF DTU 31.4 et/ou Sous AT/DTA/Atex)]],
IF((SUPP_VISE=LISTES!$Q$7),REFERENCEMENT_FACADE[[#This Row],[CLT (Sous AT/DTA)]],"ERREUR"))))))</f>
        <v>ERREUR</v>
      </c>
      <c r="CG192" s="48" t="str">
        <f>IF((HAUT_VISEE&lt;=6),IF(OR(MID(SITUA_VISEE,1,1)="a",MID(SITUA_VISEE,1,1)="b",MID(SITUA_VISEE,1,1)="c"),REFERENCEMENT_FACADE[[#This Row],[≤ 6 m (situation a à c)]],REFERENCEMENT_FACADE[[#This Row],[≤ 6 m (situation d)]]),
IF(AND(6&lt;HAUT_VISEE,HAUT_VISEE&lt;=9),IF(OR(MID(SITUA_VISEE,1,1)="a",MID(SITUA_VISEE,1,1)="b",MID(SITUA_VISEE,1,1)="c"),REFERENCEMENT_FACADE[[#This Row],[≤ 9 m (situation a à c)]],REFERENCEMENT_FACADE[[#This Row],[≤ 9 m (situation d)]]),
IF(AND(9&lt;HAUT_VISEE,HAUT_VISEE&lt;=10),IF(OR(MID(SITUA_VISEE,1,1)="a",MID(SITUA_VISEE,1,1)="b",MID(SITUA_VISEE,1,1)="c"),REFERENCEMENT_FACADE[[#This Row],[≤ 10 m (situation a à c)]],REFERENCEMENT_FACADE[[#This Row],[≤ 10 m (situation d)]]),
IF(AND(10&lt;HAUT_VISEE,HAUT_VISEE&lt;=18),IF(OR(MID(SITUA_VISEE,1,1)="a",MID(SITUA_VISEE,1,1)="b",MID(SITUA_VISEE,1,1)="c"),REFERENCEMENT_FACADE[[#This Row],[≤ 15 m (situation a à c)]],REFERENCEMENT_FACADE[[#This Row],[≤ 15 m (situation d)]]),
IF(AND(10&lt;HAUT_VISEE,HAUT_VISEE&lt;=18),IF(OR(MID(SITUA_VISEE,1,1)="a",MID(SITUA_VISEE,1,1)="b",MID(SITUA_VISEE,1,1)="c"),REFERENCEMENT_FACADE[[#This Row],[≤ 18 m (situation a à c)]],REFERENCEMENT_FACADE[[#This Row],[≤ 18 m (situation d)]]),
IF(AND(18&lt;HAUT_VISEE,HAUT_VISEE&lt;=28),IF(OR(MID(SITUA_VISEE,1,1)="a",MID(SITUA_VISEE,1,1)="b",MID(SITUA_VISEE,1,1)="c"),REFERENCEMENT_FACADE[[#This Row],[≤ 28 m (situation a à c)]],REFERENCEMENT_FACADE[[#This Row],[≤ 28 m (situation d)]]),
IF(AND(28&lt;HAUT_VISEE,HAUT_VISEE&lt;=34),IF(OR(MID(SITUA_VISEE,1,1)="a",MID(SITUA_VISEE,1,1)="b",MID(SITUA_VISEE,1,1)="c"),REFERENCEMENT_FACADE[[#This Row],[≤ 34 m (situation a à c)]],REFERENCEMENT_FACADE[[#This Row],[≤ 34 m (situation d)]]),
IF(AND(34&lt;HAUT_VISEE,HAUT_VISEE&lt;=36),IF(OR(MID(SITUA_VISEE,1,1)="a",MID(SITUA_VISEE,1,1)="b",MID(SITUA_VISEE,1,1)="c"),REFERENCEMENT_FACADE[[#This Row],[≤ 36 m (situation a à c)]],REFERENCEMENT_FACADE[[#This Row],[≤ 36 m (situation d)]]),
IF(AND(36&lt;HAUT_VISEE,HAUT_VISEE&lt;=40),IF(OR(MID(SITUA_VISEE,1,1)="a",MID(SITUA_VISEE,1,1)="b",MID(SITUA_VISEE,1,1)="c"),REFERENCEMENT_FACADE[[#This Row],[≤ 40 m (situation a à c)]],REFERENCEMENT_FACADE[[#This Row],[≤ 40 m (situation d)]]),
IF(AND(40&lt;HAUT_VISEE,HAUT_VISEE&lt;=50),IF(OR(MID(SITUA_VISEE,1,1)="a",MID(SITUA_VISEE,1,1)="b",MID(SITUA_VISEE,1,1)="c"),REFERENCEMENT_FACADE[[#This Row],[≤ 50 m (situation a à c)]],REFERENCEMENT_FACADE[[#This Row],[≤ 50 m (situation d)]]),"ERREUR"))))))))))</f>
        <v>OUI*</v>
      </c>
      <c r="CH192" s="48">
        <f>IF(MID(SITUA_VISEE,1,1)="d",
IF(MID(REFERENCEMENT_FACADE[[#This Row],[≤ 50 m (situation d)]],1,3)="OUI",50,IF(MID(REFERENCEMENT_FACADE[[#This Row],[≤ 40 m (situation d)]],1,3)="OUI",40,IF(MID(REFERENCEMENT_FACADE[[#This Row],[≤ 36 m (situation d)]],1,3)="OUI",36,IF(MID(REFERENCEMENT_FACADE[[#This Row],[≤ 34 m (situation d)]],1,3)="OUI",34,IF(MID(REFERENCEMENT_FACADE[[#This Row],[≤ 28 m (situation d)]],1,3)="OUI",28,IF(MID(REFERENCEMENT_FACADE[[#This Row],[≤ 18 m (situation d)]],1,3)="OUI",18,IF(MID(REFERENCEMENT_FACADE[[#This Row],[≤ 15 m (situation d)]],1,3)="OUI",15,IF(MID(REFERENCEMENT_FACADE[[#This Row],[≤ 10 m (situation d)]],1,3)="OUI",10,IF(MID(REFERENCEMENT_FACADE[[#This Row],[≤ 9 m (situation d)]],1,3)="OUI",9,IF(MID(REFERENCEMENT_FACADE[[#This Row],[≤ 6 m (situation d)]],1,3)="OUI",6,"")))))))))),
IF(MID(REFERENCEMENT_FACADE[[#This Row],[≤ 50 m (situation a à c)]],1,3)="OUI",50,IF(MID(REFERENCEMENT_FACADE[[#This Row],[≤ 40 m (situation a à c)]],1,3)="OUI",40,IF(MID(REFERENCEMENT_FACADE[[#This Row],[≤ 36 m (situation a à c)]],1,3)="OUI",36,IF(MID(REFERENCEMENT_FACADE[[#This Row],[≤ 34 m (situation a à c)]],1,3)="OUI",34,IF(MID(REFERENCEMENT_FACADE[[#This Row],[≤ 28 m (situation a à c)]],1,3)="OUI",28,IF(MID(REFERENCEMENT_FACADE[[#This Row],[≤ 18 m (situation a à c)]],1,3)="OUI",18,IF(MID(REFERENCEMENT_FACADE[[#This Row],[≤ 15 m (situation a à c)]],1,3)="OUI",15,IF(MID(REFERENCEMENT_FACADE[[#This Row],[≤ 10 m (situation a à c)]],1,3)="OUI",10,IF(MID(REFERENCEMENT_FACADE[[#This Row],[≤ 9 m (situation a à c)]],1,3)="OUI",9,IF(MID(REFERENCEMENT_FACADE[[#This Row],[≤ 6 m (situation a à c)]],1,3)="OUI",6,"")))))))))))</f>
        <v>50</v>
      </c>
      <c r="CI192" s="48" t="str">
        <f>IF(RECH_CATEGORIE=TRUE,IF((CATEG_VISEE=LISTES!$O$2),REFERENCEMENT_FACADE[[#This Row],[I]],
IF((CATEG_VISEE=LISTES!$O$3),REFERENCEMENT_FACADE[[#This Row],[II]],
IF((CATEG_VISEE=LISTES!$O$4),REFERENCEMENT_FACADE[[#This Row],[III]],
IF((CATEG_VISEE=LISTES!$O$5),REFERENCEMENT_FACADE[[#This Row],[IV]],"ERREUR")))),
REFERENCEMENT_FACADE[[#This Row],[I]]&amp;CHAR(10)&amp;REFERENCEMENT_FACADE[[#This Row],[II]]&amp;CHAR(10)&amp;REFERENCEMENT_FACADE[[#This Row],[III]]&amp;CHAR(10)&amp;REFERENCEMENT_FACADE[[#This Row],[IV]])</f>
        <v>4
4
4
4</v>
      </c>
      <c r="CJ192" s="48" t="str">
        <f>IF(RECH_CATEGORIE=TRUE,IF(OR(REFERENCEMENT_FACADE[[#This Row],[I]]="NC",REFERENCEMENT_FACADE[[#This Row],[II]]="NC",REFERENCEMENT_FACADE[[#This Row],[III]]="NC",REFERENCEMENT_FACADE[[#This Row],[IV]]="NC"),"ERREUR",IF(MID(ZONE_SIS_VISEE,1,1)&lt;=MID(REFERENCEMENT_FACADE[[#This Row],[IV]],1,1),REFERENCEMENT_FACADE[[#Headers],[IV]],IF(MID(ZONE_SIS_VISEE,1,1)&lt;=MID(REFERENCEMENT_FACADE[[#This Row],[III]],1,1),REFERENCEMENT_FACADE[[#Headers],[III]],IF(MID(ZONE_SIS_VISEE,1,1)&lt;=MID(REFERENCEMENT_FACADE[[#This Row],[II]],1,1),REFERENCEMENT_FACADE[[#Headers],[II]],IF(MID(ZONE_SIS_VISEE,1,1)&lt;=MID(REFERENCEMENT_FACADE[[#This Row],[I]],1,1),REFERENCEMENT_FACADE[[#Headers],[I]],""))))),
REFERENCEMENT_FACADE[[#Headers],[I]]&amp;CHAR(10)&amp;REFERENCEMENT_FACADE[[#Headers],[II]]&amp;CHAR(10)&amp;REFERENCEMENT_FACADE[[#Headers],[III]]&amp;CHAR(10)&amp;REFERENCEMENT_FACADE[[#Headers],[IV]])</f>
        <v>I
II
III
IV</v>
      </c>
      <c r="CK192" s="48" t="str">
        <f>CONCATENATE(IF(MID(REFERENCEMENT_FACADE[[#This Row],[Charpente bois (NF DTU 31.1)]],1,3)="oui",LISTES!$Q$2,""),IF(AND(MID(REFERENCEMENT_FACADE[[#This Row],[COB (NF DTU 31.2)]],1,3)="oui",MID(REFERENCEMENT_FACADE[[#This Row],[Charpente bois (NF DTU 31.1)]],1,3)="oui")," / ",""),IF(MID(REFERENCEMENT_FACADE[[#This Row],[COB (NF DTU 31.2)]],1,3)="oui",LISTES!$Q$3,""),IF(OR(AND(MID(REFERENCEMENT_FACADE[[#This Row],[COB (NF DTU 31.2)]],1,3)="oui",MID(REFERENCEMENT_FACADE[[#This Row],[FOB (NF DTU 31.4)]],1,3)="oui"),AND(MID(REFERENCEMENT_FACADE[[#This Row],[COB (NF DTU 31.2)]],1,3)="oui",MID(REFERENCEMENT_FACADE[[#This Row],[CLT (Sous AT/DTA)]],1,3)="oui"))," / ",""),IF(MID(REFERENCEMENT_FACADE[[#This Row],[FOB (NF DTU 31.4)]],1,3)="oui",LISTES!$Q$4,""),IF(AND(MID(REFERENCEMENT_FACADE[[#This Row],[CLT (Sous AT/DTA)]],1,3)="oui",MID(REFERENCEMENT_FACADE[[#This Row],[FOB (NF DTU 31.4)]],1,3)="oui")," / ",""),IF(MID(REFERENCEMENT_FACADE[[#This Row],[CLT (Sous AT/DTA)]],1,3)="oui",LISTES!$Q$7,IF(MID(REFERENCEMENT_FACADE[[#This Row],[FOB (Sous AT/DTA/ATEx)]],1,3)="oui",LISTES!$Q$5,"")))</f>
        <v>Charpente bois (NF DTU 31.1)</v>
      </c>
      <c r="CL192" s="48" t="str">
        <f>IF(AND(RECH_HAUTEUR=TRUE,HAUT_VISEE&lt;&gt;"",SITUA_VISEE&lt;&gt;""),IF(MID(SITUA_VISEE,1,1)="d",
IF(MID(REFERENCEMENT_FACADE[[#This Row],[≤ 50 m (situation d)]],1,3)="OUI","≤ 50 m",IF(MID(REFERENCEMENT_FACADE[[#This Row],[≤ 40 m (situation d)]],1,3)="OUI","≤ 40 m",IF(MID(REFERENCEMENT_FACADE[[#This Row],[≤ 36 m (situation d)]],1,3)="OUI","≤ 36 m",IF(MID(REFERENCEMENT_FACADE[[#This Row],[≤ 34 m (situation d)]],1,3)="OUI","≤ 34 m",IF(MID(REFERENCEMENT_FACADE[[#This Row],[≤ 28 m (situation d)]],1,3)="OUI","≤ 28 m",IF(MID(REFERENCEMENT_FACADE[[#This Row],[≤ 18 m (situation d)]],1,3)="OUI","≤ 18 m",IF(MID(REFERENCEMENT_FACADE[[#This Row],[≤ 15 m (situation d)]],1,3)="OUI","≤ 15 m",IF(MID(REFERENCEMENT_FACADE[[#This Row],[≤ 10 m (situation d)]],1,3)="OUI","≤ 10 m",IF(MID(REFERENCEMENT_FACADE[[#This Row],[≤ 9 m (situation d)]],1,3)="OUI","≤ 9 m",IF(MID(REFERENCEMENT_FACADE[[#This Row],[≤ 6 m (situation d)]],1,3)="OUI","≤ 6 m","")))))))))),
IF(MID(REFERENCEMENT_FACADE[[#This Row],[≤ 50 m (situation a à c)]],1,3)="OUI","≤ 50 m",IF(MID(REFERENCEMENT_FACADE[[#This Row],[≤ 40 m (situation a à c)]],1,3)="OUI","≤ 40 m",IF(MID(REFERENCEMENT_FACADE[[#This Row],[≤ 36 m (situation a à c)]],1,3)="OUI","≤ 36 m",IF(MID(REFERENCEMENT_FACADE[[#This Row],[≤ 34 m (situation a à c)]],1,3)="OUI","≤ 34 m",IF(MID(REFERENCEMENT_FACADE[[#This Row],[≤ 28 m (situation a à c)]],1,3)="OUI","≤ 28 m",IF(MID(REFERENCEMENT_FACADE[[#This Row],[≤ 18 m (situation a à c)]],1,3)="OUI","≤ 18 m",IF(MID(REFERENCEMENT_FACADE[[#This Row],[≤ 15 m (situation a à c)]],1,3)="OUI","≤ 15 m",IF(MID(REFERENCEMENT_FACADE[[#This Row],[≤ 10 m (situation a à c)]],1,3)="OUI","≤ 10 m",IF(MID(REFERENCEMENT_FACADE[[#This Row],[≤ 9 m (situation a à c)]],1,3)="OUI","≤ 9 m",IF(MID(REFERENCEMENT_FACADE[[#This Row],[≤ 6 m (situation a à c)]],1,3)="OUI","≤ 6 m",""))))))))))),
CONCATENATE(IF(MID(REFERENCEMENT_FACADE[[#This Row],[≤ 50 m (situation a à c)]],1,3)="OUI","(Situation a à c) h≤ 50 m"&amp;CHAR(10),IF(MID(REFERENCEMENT_FACADE[[#This Row],[≤ 40 m (situation a à c)]],1,3)="OUI","(Situation a à c) h≤ 40 m"&amp;CHAR(10),IF(MID(REFERENCEMENT_FACADE[[#This Row],[≤ 36 m (situation a à c)]],1,3)="OUI","(Situation a à c) h≤ 36 m"&amp;CHAR(10),IF(MID(REFERENCEMENT_FACADE[[#This Row],[≤ 34 m (situation a à c)]],1,3)="OUI","(Situation a à c) h≤ 34 m"&amp;CHAR(10),IF(MID(REFERENCEMENT_FACADE[[#This Row],[≤ 28 m (situation a à c)]],1,3)="OUI","(Situation a à c) h≤ 28 m"&amp;CHAR(10),IF(MID(REFERENCEMENT_FACADE[[#This Row],[≤ 18 m (situation a à c)]],1,3)="OUI","(Situation a à c) h≤ 18 m"&amp;CHAR(10),IF(MID(REFERENCEMENT_FACADE[[#This Row],[≤ 15 m (situation a à c)]],1,3)="OUI","(Situation a à c) h≤ 15 m"&amp;CHAR(10),IF(MID(REFERENCEMENT_FACADE[[#This Row],[≤ 10 m (situation a à c)]],1,3)="OUI","(Situation a à c) h≤ 10 m"&amp;CHAR(10),IF(MID(REFERENCEMENT_FACADE[[#This Row],[≤ 9 m (situation a à c)]],1,3)="OUI","(Situation a à c) h≤ 9 m"&amp;CHAR(10),IF(MID(REFERENCEMENT_FACADE[[#This Row],[≤ 6 m (situation a à c)]],1,3)="OUI","(Situation a à c) h≤ 6 m"&amp;CHAR(10),"")))))))))),IF(MID(REFERENCEMENT_FACADE[[#This Row],[≤ 50 m (situation d)]],1,3)="OUI","(Situation d) h≤ 50 m",IF(MID(REFERENCEMENT_FACADE[[#This Row],[≤ 40 m (situation d)]],1,3)="OUI","(Situation d) h≤ 40 m",IF(MID(REFERENCEMENT_FACADE[[#This Row],[≤ 36 m (situation d)]],1,3)="OUI","(Situation d) h≤ 36 m",IF(MID(REFERENCEMENT_FACADE[[#This Row],[≤ 34 m (situation d)]],1,3)="OUI","(Situation d) h≤ 34 m",IF(MID(REFERENCEMENT_FACADE[[#This Row],[≤ 28 m (situation d)]],1,3)="OUI","(Situation d) h≤ 28 m",IF(MID(REFERENCEMENT_FACADE[[#This Row],[≤ 18 m (situation d)]],1,3)="OUI","(Situation d) h≤ 18 m",IF(MID(REFERENCEMENT_FACADE[[#This Row],[≤ 15 m (situation d)]],1,3)="OUI","(Situation d) h≤ 15 m",IF(MID(REFERENCEMENT_FACADE[[#This Row],[≤ 10 m (situation d)]],1,3)="OUI","(Situation d) h≤ 10 m",IF(MID(REFERENCEMENT_FACADE[[#This Row],[≤ 9 m (situation d)]],1,3)="OUI","(Situation d) h≤ 9 m",IF(MID(REFERENCEMENT_FACADE[[#This Row],[≤ 6 m (situation d)]],1,3)="OUI","(Situation d) h≤ 6 m",""))))))))))))</f>
        <v>(Situation a à c) h≤ 50 m
(Situation d) h≤ 18 m</v>
      </c>
      <c r="CM192" s="48" t="str">
        <f>IF(OR(RECH_HAUTEUR=FALSE,HAUT_VISEE="",SITUA_VISEE=""),REFERENCEMENT_FACADE[[#This Row],[Cas où rien n''est sélectionné en hauteur]],
IF((HAUT_VISEE&lt;=6),IF(OR(MID(SITUA_VISEE,1,1)="a",MID(SITUA_VISEE,1,1)="b",MID(SITUA_VISEE,1,1)="c"),REFERENCEMENT_FACADE[[#This Row],[≤ 6 m (a à c)]],REFERENCEMENT_FACADE[[#This Row],[≤ 6 m (d)]]),
IF(AND(6&lt;HAUT_VISEE,HAUT_VISEE&lt;=9),IF(OR(MID(SITUA_VISEE,1,1)="a",MID(SITUA_VISEE,1,1)="b",MID(SITUA_VISEE,1,1)="c"),REFERENCEMENT_FACADE[[#This Row],[≤ 9 m (a à c)]],REFERENCEMENT_FACADE[[#This Row],[≤ 9 m (d)]]),
IF(AND(9&lt;HAUT_VISEE,HAUT_VISEE&lt;=10),IF(OR(MID(SITUA_VISEE,1,1)="a",MID(SITUA_VISEE,1,1)="b",MID(SITUA_VISEE,1,1)="c"),REFERENCEMENT_FACADE[[#This Row],[≤ 10 m (a à c)]],REFERENCEMENT_FACADE[[#This Row],[≤ 10 m (d)]]),
IF(AND(10&lt;HAUT_VISEE,HAUT_VISEE&lt;=18),IF(OR(MID(SITUA_VISEE,1,1)="a",MID(SITUA_VISEE,1,1)="b",MID(SITUA_VISEE,1,1)="c"),REFERENCEMENT_FACADE[[#This Row],[≤ 18 m (a à c)]],REFERENCEMENT_FACADE[[#This Row],[≤ 18 m (d)]]),
IF(AND(18&lt;HAUT_VISEE,HAUT_VISEE&lt;=28),IF(OR(MID(SITUA_VISEE,1,1)="a",MID(SITUA_VISEE,1,1)="b",MID(SITUA_VISEE,1,1)="c"),REFERENCEMENT_FACADE[[#This Row],[≤ 28 m (a à c)]],REFERENCEMENT_FACADE[[#This Row],[≤ 28 m (d)]]),
IF(AND(28&lt;HAUT_VISEE,HAUT_VISEE&lt;=34),IF(OR(MID(SITUA_VISEE,1,1)="a",MID(SITUA_VISEE,1,1)="b",MID(SITUA_VISEE,1,1)="c"),REFERENCEMENT_FACADE[[#This Row],[≤ 34 m (a à c)]],REFERENCEMENT_FACADE[[#This Row],[≤ 34 m (d)]]),
IF(AND(34&lt;HAUT_VISEE,HAUT_VISEE&lt;=36),IF(OR(MID(SITUA_VISEE,1,1)="a",MID(SITUA_VISEE,1,1)="b",MID(SITUA_VISEE,1,1)="c"),REFERENCEMENT_FACADE[[#This Row],[≤ 36 m (a à c)]],REFERENCEMENT_FACADE[[#This Row],[≤ 36 m (d)]]),
IF(AND(36&lt;HAUT_VISEE,HAUT_VISEE&lt;=40),IF(OR(MID(SITUA_VISEE,1,1)="a",MID(SITUA_VISEE,1,1)="b",MID(SITUA_VISEE,1,1)="c"),REFERENCEMENT_FACADE[[#This Row],[≤ 40 m (a à c)]],REFERENCEMENT_FACADE[[#This Row],[≤ 40 m (d)]]),
IF(AND(40&lt;HAUT_VISEE,HAUT_VISEE&lt;=50),IF(OR(MID(SITUA_VISEE,1,1)="a",MID(SITUA_VISEE,1,1)="b",MID(SITUA_VISEE,1,1)="c"),REFERENCEMENT_FACADE[[#This Row],[≤ 50 m (a à c)]],REFERENCEMENT_FACADE[[#This Row],[≤ 50 m (d)]])))))))))))</f>
        <v>Nb : Le critère de recherche par hauteur n'étant pas coché ou les données (hauteur ou situation) n'étant pas saisies, l'utilisateur est alerté qu'il peut exister des limites de hauteurs et des dispositions particulières données dans le référentiel technique du procédé qui ne sont pas affichées. 
Le logiciel peut les faire apparaitre, pour ce faire : 
 - la case de recherche en fonction de la hauteur doit être cochée ;
 - les données de hauteur ET de situation du bâtiment doivent être saisies.</v>
      </c>
      <c r="CN192" s="117">
        <f ca="1">REFERENCEMENT_FACADE[[#This Row],[VALIDITE]]</f>
        <v>1</v>
      </c>
      <c r="CO192" s="48">
        <f>IF(RECH_SUPPORT=TRUE,IF(MID(REFERENCEMENT_FACADE[[#This Row],[Colonne support visé]],1,3)="OUI",1,IF(OR(MID(REFERENCEMENT_FACADE[[#This Row],[Colonne support visé]],1,3)="non",MID(REFERENCEMENT_FACADE[[#This Row],[Colonne support visé]],1,2)="SO"),0,0)),1)</f>
        <v>1</v>
      </c>
      <c r="CP192" s="48">
        <f>IF(RECH_HAUTEUR=FALSE,1,IF(AND(MID(REFERENCEMENT_FACADE[[#This Row],[Colonne situation visé]],1,3)="oui",HAUT_VISEE&lt;=REFERENCEMENT_FACADE[[#This Row],[LIMITATION DE HAUTEUR DE FACADE]],HAUT_VISEE&lt;&gt;"",SITUA_VISEE&lt;&gt;""),1,IF(MID(REFERENCEMENT_FACADE[[#This Row],[Colonne situation visé]],1,3)="non",0,"ERREUR")))</f>
        <v>1</v>
      </c>
      <c r="CQ192" s="48">
        <f>IF(RECH_CATEGORIE=FALSE,1,IF(REFERENCEMENT_FACADE[[#This Row],[Colonne catégorie visée]]="ERREUR",0,IF(AND(RECH_CATEGORIE=TRUE,MATCH(VALUE(LEFT(REFERENCEMENT_FACADE[[#This Row],[Colonne zone visée]],1)),LISTE_ZONE_SISMIQUE,0)&gt;=MATCH(ZONE_SIS_VISEE,LISTE_ZONE_SISMIQUE,0),MATCH(REFERENCEMENT_FACADE[[#This Row],[Colonne catégorie visée]],LISTE_CATEGORIE_BATIMENT,0)&gt;=MATCH(CATEG_VISEE,LISTE_CATEGORIE_BATIMENT,0)),1,0)))</f>
        <v>1</v>
      </c>
      <c r="CR192" s="48">
        <f ca="1">IF(REFERENCEMENT_FACADE[[#This Row],[Eligibilité procédé]]&lt;&gt;0,COUNTIF(REFERENCEMENT_FACADE[Eligibilité procédé],"&lt;="&amp;REFERENCEMENT_FACADE[[#This Row],[Eligibilité procédé]])-COUNTIF(REFERENCEMENT_FACADE[Eligibilité procédé],"=0"),ROWS(REFERENCEMENT_FACADE[Ordre]))</f>
        <v>164</v>
      </c>
      <c r="CS192" s="48">
        <f ca="1">IF(COUNTIF((REFERENCEMENT_FACADE[[#This Row],[Validité]:[zone de simicité]]),"&lt;&gt;"&amp;"")=SUM(REFERENCEMENT_FACADE[[#This Row],[Validité]:[zone de simicité]]),ROW(REFERENCEMENT_FACADE[[#This Row],[zone de simicité]]),"")</f>
        <v>192</v>
      </c>
      <c r="CT192" s="48" t="str">
        <f>CONCATENATE(REFERENCEMENT_FACADE[[#This Row],[TYPE DE DOCUMENT DE REFERENCE]]," ",REFERENCEMENT_FACADE[[#This Row],[REF]]," du procédé ",REFERENCEMENT_FACADE[[#This Row],[NOM COMMERCIAL DU PROCEDE]]," : vise la pose sur : ",IF(MID(REFERENCEMENT_FACADE[[#This Row],[COB (NF DTU 31.2)]],1,3)="OUI","COB (NF DTU 31.2) ; ",""),IF(MID(REFERENCEMENT_FACADE[[#This Row],[CLT (Sous AT/DTA)]],1,3)="OUI","CLT (Sous AT/DTA)) ; ",""),IF(MID(REFERENCEMENT_FACADE[[#This Row],[FOB (NF DTU 31.4)]],1,3)="OUI","FOB (NF DTU 31.4) ; ",""),IF(MID(REFERENCEMENT_FACADE[[#This Row],[FOB (Sous AT/DTA/ATEx)]],1,3)="OUI","FOB (Sous AT/DTA/ATEx) ; ",""),"pour une hauteur max de ",REFERENCEMENT_FACADE[[#This Row],[LIMITATION DE HAUTEUR DE FACADE]],"m")</f>
        <v>Avis Technique 2.1/13-1597_V1 du procédé Système Structal 100 : vise la pose sur : pour une hauteur max de 50m</v>
      </c>
    </row>
    <row r="193" spans="1:98" ht="244.8" x14ac:dyDescent="0.3">
      <c r="A193" s="121">
        <v>43957</v>
      </c>
      <c r="B193" s="43" t="s">
        <v>118</v>
      </c>
      <c r="C193" s="125"/>
      <c r="D193" s="43" t="s">
        <v>178</v>
      </c>
      <c r="E193" s="43" t="s">
        <v>178</v>
      </c>
      <c r="F193" s="43" t="s">
        <v>183</v>
      </c>
      <c r="G193" s="44" t="s">
        <v>1476</v>
      </c>
      <c r="H193" s="52" t="s">
        <v>9</v>
      </c>
      <c r="I193" s="53" t="s">
        <v>27</v>
      </c>
      <c r="J193" s="39" t="s">
        <v>27</v>
      </c>
      <c r="K193" s="39" t="s">
        <v>27</v>
      </c>
      <c r="L193" s="68" t="str">
        <f>IF(REFERENCEMENT_FACADE[[#This Row],[Charpente bois (NF DTU 31.1)]]="OUI","SO",IF(OR(REFERENCEMENT_FACADE[[#This Row],[FOB (Sous AT/DTA/ATEx)]]="OUI",REFERENCEMENT_FACADE[[#This Row],[FOB (NF DTU 31.4)]]="OUI"),"OUI","SO"))</f>
        <v>SO</v>
      </c>
      <c r="M193" s="54" t="s">
        <v>27</v>
      </c>
      <c r="N193" s="42" t="s">
        <v>357</v>
      </c>
      <c r="O193" s="43" t="s">
        <v>357</v>
      </c>
      <c r="P193" s="43" t="s">
        <v>357</v>
      </c>
      <c r="Q193" s="43" t="s">
        <v>357</v>
      </c>
      <c r="R193" s="43" t="s">
        <v>357</v>
      </c>
      <c r="S193" s="43" t="s">
        <v>357</v>
      </c>
      <c r="T193" s="43" t="s">
        <v>357</v>
      </c>
      <c r="U193" s="43" t="s">
        <v>357</v>
      </c>
      <c r="V193" s="43" t="s">
        <v>357</v>
      </c>
      <c r="W193" s="44" t="s">
        <v>357</v>
      </c>
      <c r="X193" s="43" t="s">
        <v>357</v>
      </c>
      <c r="Y193" s="43" t="s">
        <v>357</v>
      </c>
      <c r="Z193" s="43" t="s">
        <v>357</v>
      </c>
      <c r="AA193" s="43" t="s">
        <v>357</v>
      </c>
      <c r="AB193" s="43" t="s">
        <v>357</v>
      </c>
      <c r="AC193" s="43" t="s">
        <v>10</v>
      </c>
      <c r="AD193" s="43" t="s">
        <v>10</v>
      </c>
      <c r="AE193" s="43" t="s">
        <v>10</v>
      </c>
      <c r="AF193" s="43" t="s">
        <v>10</v>
      </c>
      <c r="AG193" s="44" t="s">
        <v>10</v>
      </c>
      <c r="AH193" s="165" t="s">
        <v>267</v>
      </c>
      <c r="AI193" s="166"/>
      <c r="AJ193" s="120" t="s">
        <v>1731</v>
      </c>
      <c r="AK193" s="120" t="s">
        <v>1731</v>
      </c>
      <c r="AL193" s="120" t="s">
        <v>1731</v>
      </c>
      <c r="AM193" s="120" t="s">
        <v>1731</v>
      </c>
      <c r="AN193" s="120" t="s">
        <v>1731</v>
      </c>
      <c r="AO193" s="120" t="s">
        <v>1731</v>
      </c>
      <c r="AP193" s="120" t="s">
        <v>1731</v>
      </c>
      <c r="AQ193" s="120" t="s">
        <v>1731</v>
      </c>
      <c r="AR193" s="120" t="s">
        <v>1731</v>
      </c>
      <c r="AS193" s="120" t="s">
        <v>1731</v>
      </c>
      <c r="AT193" s="120" t="s">
        <v>1731</v>
      </c>
      <c r="AU193" s="120" t="s">
        <v>1731</v>
      </c>
      <c r="AV193" s="120" t="s">
        <v>1731</v>
      </c>
      <c r="AW193" s="120" t="s">
        <v>1731</v>
      </c>
      <c r="AX193" s="120" t="s">
        <v>1731</v>
      </c>
      <c r="AY193" s="120"/>
      <c r="AZ193" s="120"/>
      <c r="BA193" s="120"/>
      <c r="BB193" s="120"/>
      <c r="BC193" s="120"/>
      <c r="BD193" s="84" t="s">
        <v>1408</v>
      </c>
      <c r="BE193" s="42">
        <v>4</v>
      </c>
      <c r="BF193" s="43">
        <v>4</v>
      </c>
      <c r="BG193" s="43">
        <v>4</v>
      </c>
      <c r="BH193" s="43">
        <v>4</v>
      </c>
      <c r="BI193" s="84"/>
      <c r="BJ193" s="40" t="s">
        <v>1394</v>
      </c>
      <c r="BK193" s="158" t="s">
        <v>932</v>
      </c>
      <c r="BL193" s="42">
        <v>0</v>
      </c>
      <c r="BM193" s="43" t="s">
        <v>181</v>
      </c>
      <c r="BN193" s="43" t="s">
        <v>1006</v>
      </c>
      <c r="BO193" s="43" t="s">
        <v>184</v>
      </c>
      <c r="BP193" s="87">
        <v>43753</v>
      </c>
      <c r="BQ193" s="87">
        <v>43937</v>
      </c>
      <c r="BR193" s="87">
        <v>46053</v>
      </c>
      <c r="BS193" s="123">
        <f ca="1">+(REFERENCEMENT_FACADE[[#This Row],[AVIS LIMITE AU / VALIDITE]]&gt;=TODAY())*1</f>
        <v>1</v>
      </c>
      <c r="BT193" s="43" t="s">
        <v>9</v>
      </c>
      <c r="BU193" s="43" t="str">
        <f ca="1">IF(REFERENCEMENT_FACADE[[#This Row],[ -&gt; AT/DTA : Sur liste verte C2p (OUI/NON)
-&gt; ATex (Avis favorable / Avis défavorable)
-&gt; Autre : SO]]&lt;&gt;"",IF(AND(OR(REFERENCEMENT_FACADE[[#This Row],[ -&gt; AT/DTA : Sur liste verte C2p (OUI/NON)
-&gt; ATex (Avis favorable / Avis défavorable)
-&gt; Autre : SO]]="OUI",REFERENCEMENT_FACADE[[#This Row],[ -&gt; AT/DTA : Sur liste verte C2p (OUI/NON)
-&gt; ATex (Avis favorable / Avis défavorable)
-&gt; Autre : SO]]="FAVORABLE",REFERENCEMENT_FACADE[[#This Row],[ -&gt; AT/DTA : Sur liste verte C2p (OUI/NON)
-&gt; ATex (Avis favorable / Avis défavorable)
-&gt; Autre : SO]]="SO
(DTU)",REFERENCEMENT_FACADE[[#This Row],[ -&gt; AT/DTA : Sur liste verte C2p (OUI/NON)
-&gt; ATex (Avis favorable / Avis défavorable)
-&gt; Autre : SO]]="SO 
(RECO -RAGE)",REFERENCEMENT_FACADE[[#This Row],[ -&gt; AT/DTA : Sur liste verte C2p (OUI/NON)
-&gt; ATex (Avis favorable / Avis défavorable)
-&gt; Autre : SO]]="OUI AVEC UN SUIVI DU RETOUR D'EXPERIENCE",
REFERENCEMENT_FACADE[[#This Row],[ -&gt; AT/DTA : Sur liste verte C2p (OUI/NON)
-&gt; ATex (Avis favorable / Avis défavorable)
-&gt; Autre : SO]]="SO 
(RP)"),REFERENCEMENT_FACADE[[#This Row],[VALIDITE]]=1),"TC",IF(REFERENCEMENT_FACADE[[#This Row],[VALIDITE]]=0,"TNC"&amp;CHAR(10)&amp;"(L'évaluation technique n'est plus valide)",IF(REFERENCEMENT_FACADE[[#This Row],[TYPE DE DOCUMENT DE REFERENCE]]="Appréciation Technique de Transition","TNC"&amp;CHAR(10)&amp;"(Les Appréciations Techniques de Transition ne sont pas reconnues en technique courante)",IF(REFERENCEMENT_FACADE[[#This Row],[ -&gt; AT/DTA : Sur liste verte C2p (OUI/NON)
-&gt; ATex (Avis favorable / Avis défavorable)
-&gt; Autre : SO]]="NON (EVALUATION RECENTE)","TNC"&amp;CHAR(10)&amp;"(Non sur liste verte de la C2p à date de référencement / EVALUATION RECENTE)","TNC"&amp;CHAR(10)&amp;"(N'est pas sur liste verte de la C2p à date du référencement)")))))</f>
        <v>TC</v>
      </c>
      <c r="BV193" s="44" t="s">
        <v>1102</v>
      </c>
      <c r="BW193" s="42"/>
      <c r="BX193" s="43"/>
      <c r="BY193" s="44"/>
      <c r="BZ193" s="57" t="s">
        <v>932</v>
      </c>
      <c r="CA193" s="134" t="s">
        <v>568</v>
      </c>
      <c r="CB193" s="134"/>
      <c r="CC193" s="48" t="str">
        <f>IF(OR(REFERENCEMENT_FACADE[[#This Row],[TYPE DE DOCUMENT DE REFERENCE]]="Document Technique d'Application (DTA)",REFERENCEMENT_FACADE[[#This Row],[TYPE DE DOCUMENT DE REFERENCE]]="Avis Technique"),CONCATENATE("https://evaluation.cstb.fr/fr/avis-technique/detail/",SUBSTITUTE(REFERENCEMENT_FACADE[[#This Row],[REF]],"/","-"),"/"),IF(REFERENCEMENT_FACADE[[#This Row],[TYPE DE DOCUMENT DE REFERENCE]]=("Appréciation Technique d'Expérimentation (ATEx cas a)"),CONCATENATE("https://evaluation.cstb.fr/fr/appreciation-technique-expertise-atex/detail/",SUBSTITUTE(REFERENCEMENT_FACADE[[#This Row],[REF]],"_","-"),"/"),CONCATENATE("https://evaluation.cstb.fr/fr/appreciation-technique-transition-att/download/att-",SUBSTITUTE(SUBSTITUTE(REFERENCEMENT_FACADE[[#This Row],[REF]],"/","-"),"_","-"),"/")))</f>
        <v>https://evaluation.cstb.fr/fr/avis-technique/detail/2.1-13-1575_V1/</v>
      </c>
      <c r="CD193" s="48" t="s">
        <v>749</v>
      </c>
      <c r="CE193" s="48" t="str">
        <f>CONCATENATE(IF(REFERENCEMENT_FACADE[[#This Row],[Ancienne version]]=""," ",CONCATENATE(IF(OR(REFERENCEMENT_FACADE[[#This Row],[TYPE DE DOCUMENT DE REFERENCE]]="Avis Technique",REFERENCEMENT_FACADE[[#This Row],[TYPE DE DOCUMENT DE REFERENCE]]="ATEx"),"L'","Le "),REFERENCEMENT_FACADE[[#This Row],[TYPE DE DOCUMENT DE REFERENCE]]," n°",REFERENCEMENT_FACADE[[#This Row],[REF]]," annule et remplace ",IF(OR(REFERENCEMENT_FACADE[[#This Row],[TYPE DE DOCUMENT DE REFERENCE]]="Avis Technique",REFERENCEMENT_FACADE[[#This Row],[TYPE DE DOCUMENT DE REFERENCE]]="ATEx"),"l' ","le "),REFERENCEMENT_FACADE[[#This Row],[TYPE DE DOCUMENT DE REFERENCE]]," n° ",REFERENCEMENT_FACADE[[#This Row],[Ancienne version]])),
IF(AND(REFERENCEMENT_FACADE[[#This Row],[Ancienne version]]&lt;&gt;"",REFERENCEMENT_FACADE[[#This Row],[ -&gt; AT/DTA : Sur liste verte C2p (OUI/NON)
-&gt; ATex (Avis favorable / Avis défavorable)
-&gt; Autre : SO]]="OUI"),CHAR(10),""),
IF(REFERENCEMENT_FACADE[[#This Row],[ -&gt; AT/DTA : Sur liste verte C2p (OUI/NON)
-&gt; ATex (Avis favorable / Avis défavorable)
-&gt; Autre : SO]]="OUI","Sur liste verte de la C2p à la date du référencement",""))</f>
        <v>Le Document Technique d'Application (DTA) n°2.1/13-1575_V1 annule et remplace le Document Technique d'Application (DTA) n° 2/13-1575
Sur liste verte de la C2p à la date du référencement</v>
      </c>
      <c r="CF193" s="48" t="str">
        <f>IF((SUPP_VISE=LISTES!$Q$2),REFERENCEMENT_FACADE[[#This Row],[Charpente bois (NF DTU 31.1)]],
IF((SUPP_VISE=LISTES!$Q$3),REFERENCEMENT_FACADE[[#This Row],[COB (NF DTU 31.2)]],
IF((SUPP_VISE=LISTES!$Q$4),REFERENCEMENT_FACADE[[#This Row],[FOB (NF DTU 31.4)]],
IF((SUPP_VISE=LISTES!$Q$5),REFERENCEMENT_FACADE[[#This Row],[FOB (Sous AT/DTA/ATEx)]],
IF((SUPP_VISE=LISTES!$Q$6),REFERENCEMENT_FACADE[[#This Row],[FOB (NF DTU 31.4 et/ou Sous AT/DTA/Atex)]],
IF((SUPP_VISE=LISTES!$Q$7),REFERENCEMENT_FACADE[[#This Row],[CLT (Sous AT/DTA)]],"ERREUR"))))))</f>
        <v>ERREUR</v>
      </c>
      <c r="CG193" s="48" t="str">
        <f>IF((HAUT_VISEE&lt;=6),IF(OR(MID(SITUA_VISEE,1,1)="a",MID(SITUA_VISEE,1,1)="b",MID(SITUA_VISEE,1,1)="c"),REFERENCEMENT_FACADE[[#This Row],[≤ 6 m (situation a à c)]],REFERENCEMENT_FACADE[[#This Row],[≤ 6 m (situation d)]]),
IF(AND(6&lt;HAUT_VISEE,HAUT_VISEE&lt;=9),IF(OR(MID(SITUA_VISEE,1,1)="a",MID(SITUA_VISEE,1,1)="b",MID(SITUA_VISEE,1,1)="c"),REFERENCEMENT_FACADE[[#This Row],[≤ 9 m (situation a à c)]],REFERENCEMENT_FACADE[[#This Row],[≤ 9 m (situation d)]]),
IF(AND(9&lt;HAUT_VISEE,HAUT_VISEE&lt;=10),IF(OR(MID(SITUA_VISEE,1,1)="a",MID(SITUA_VISEE,1,1)="b",MID(SITUA_VISEE,1,1)="c"),REFERENCEMENT_FACADE[[#This Row],[≤ 10 m (situation a à c)]],REFERENCEMENT_FACADE[[#This Row],[≤ 10 m (situation d)]]),
IF(AND(10&lt;HAUT_VISEE,HAUT_VISEE&lt;=18),IF(OR(MID(SITUA_VISEE,1,1)="a",MID(SITUA_VISEE,1,1)="b",MID(SITUA_VISEE,1,1)="c"),REFERENCEMENT_FACADE[[#This Row],[≤ 15 m (situation a à c)]],REFERENCEMENT_FACADE[[#This Row],[≤ 15 m (situation d)]]),
IF(AND(10&lt;HAUT_VISEE,HAUT_VISEE&lt;=18),IF(OR(MID(SITUA_VISEE,1,1)="a",MID(SITUA_VISEE,1,1)="b",MID(SITUA_VISEE,1,1)="c"),REFERENCEMENT_FACADE[[#This Row],[≤ 18 m (situation a à c)]],REFERENCEMENT_FACADE[[#This Row],[≤ 18 m (situation d)]]),
IF(AND(18&lt;HAUT_VISEE,HAUT_VISEE&lt;=28),IF(OR(MID(SITUA_VISEE,1,1)="a",MID(SITUA_VISEE,1,1)="b",MID(SITUA_VISEE,1,1)="c"),REFERENCEMENT_FACADE[[#This Row],[≤ 28 m (situation a à c)]],REFERENCEMENT_FACADE[[#This Row],[≤ 28 m (situation d)]]),
IF(AND(28&lt;HAUT_VISEE,HAUT_VISEE&lt;=34),IF(OR(MID(SITUA_VISEE,1,1)="a",MID(SITUA_VISEE,1,1)="b",MID(SITUA_VISEE,1,1)="c"),REFERENCEMENT_FACADE[[#This Row],[≤ 34 m (situation a à c)]],REFERENCEMENT_FACADE[[#This Row],[≤ 34 m (situation d)]]),
IF(AND(34&lt;HAUT_VISEE,HAUT_VISEE&lt;=36),IF(OR(MID(SITUA_VISEE,1,1)="a",MID(SITUA_VISEE,1,1)="b",MID(SITUA_VISEE,1,1)="c"),REFERENCEMENT_FACADE[[#This Row],[≤ 36 m (situation a à c)]],REFERENCEMENT_FACADE[[#This Row],[≤ 36 m (situation d)]]),
IF(AND(36&lt;HAUT_VISEE,HAUT_VISEE&lt;=40),IF(OR(MID(SITUA_VISEE,1,1)="a",MID(SITUA_VISEE,1,1)="b",MID(SITUA_VISEE,1,1)="c"),REFERENCEMENT_FACADE[[#This Row],[≤ 40 m (situation a à c)]],REFERENCEMENT_FACADE[[#This Row],[≤ 40 m (situation d)]]),
IF(AND(40&lt;HAUT_VISEE,HAUT_VISEE&lt;=50),IF(OR(MID(SITUA_VISEE,1,1)="a",MID(SITUA_VISEE,1,1)="b",MID(SITUA_VISEE,1,1)="c"),REFERENCEMENT_FACADE[[#This Row],[≤ 50 m (situation a à c)]],REFERENCEMENT_FACADE[[#This Row],[≤ 50 m (situation d)]]),"ERREUR"))))))))))</f>
        <v>OUI*</v>
      </c>
      <c r="CH193" s="48">
        <f>IF(MID(SITUA_VISEE,1,1)="d",
IF(MID(REFERENCEMENT_FACADE[[#This Row],[≤ 50 m (situation d)]],1,3)="OUI",50,IF(MID(REFERENCEMENT_FACADE[[#This Row],[≤ 40 m (situation d)]],1,3)="OUI",40,IF(MID(REFERENCEMENT_FACADE[[#This Row],[≤ 36 m (situation d)]],1,3)="OUI",36,IF(MID(REFERENCEMENT_FACADE[[#This Row],[≤ 34 m (situation d)]],1,3)="OUI",34,IF(MID(REFERENCEMENT_FACADE[[#This Row],[≤ 28 m (situation d)]],1,3)="OUI",28,IF(MID(REFERENCEMENT_FACADE[[#This Row],[≤ 18 m (situation d)]],1,3)="OUI",18,IF(MID(REFERENCEMENT_FACADE[[#This Row],[≤ 15 m (situation d)]],1,3)="OUI",15,IF(MID(REFERENCEMENT_FACADE[[#This Row],[≤ 10 m (situation d)]],1,3)="OUI",10,IF(MID(REFERENCEMENT_FACADE[[#This Row],[≤ 9 m (situation d)]],1,3)="OUI",9,IF(MID(REFERENCEMENT_FACADE[[#This Row],[≤ 6 m (situation d)]],1,3)="OUI",6,"")))))))))),
IF(MID(REFERENCEMENT_FACADE[[#This Row],[≤ 50 m (situation a à c)]],1,3)="OUI",50,IF(MID(REFERENCEMENT_FACADE[[#This Row],[≤ 40 m (situation a à c)]],1,3)="OUI",40,IF(MID(REFERENCEMENT_FACADE[[#This Row],[≤ 36 m (situation a à c)]],1,3)="OUI",36,IF(MID(REFERENCEMENT_FACADE[[#This Row],[≤ 34 m (situation a à c)]],1,3)="OUI",34,IF(MID(REFERENCEMENT_FACADE[[#This Row],[≤ 28 m (situation a à c)]],1,3)="OUI",28,IF(MID(REFERENCEMENT_FACADE[[#This Row],[≤ 18 m (situation a à c)]],1,3)="OUI",18,IF(MID(REFERENCEMENT_FACADE[[#This Row],[≤ 15 m (situation a à c)]],1,3)="OUI",15,IF(MID(REFERENCEMENT_FACADE[[#This Row],[≤ 10 m (situation a à c)]],1,3)="OUI",10,IF(MID(REFERENCEMENT_FACADE[[#This Row],[≤ 9 m (situation a à c)]],1,3)="OUI",9,IF(MID(REFERENCEMENT_FACADE[[#This Row],[≤ 6 m (situation a à c)]],1,3)="OUI",6,"")))))))))))</f>
        <v>50</v>
      </c>
      <c r="CI193" s="48" t="str">
        <f>IF(RECH_CATEGORIE=TRUE,IF((CATEG_VISEE=LISTES!$O$2),REFERENCEMENT_FACADE[[#This Row],[I]],
IF((CATEG_VISEE=LISTES!$O$3),REFERENCEMENT_FACADE[[#This Row],[II]],
IF((CATEG_VISEE=LISTES!$O$4),REFERENCEMENT_FACADE[[#This Row],[III]],
IF((CATEG_VISEE=LISTES!$O$5),REFERENCEMENT_FACADE[[#This Row],[IV]],"ERREUR")))),
REFERENCEMENT_FACADE[[#This Row],[I]]&amp;CHAR(10)&amp;REFERENCEMENT_FACADE[[#This Row],[II]]&amp;CHAR(10)&amp;REFERENCEMENT_FACADE[[#This Row],[III]]&amp;CHAR(10)&amp;REFERENCEMENT_FACADE[[#This Row],[IV]])</f>
        <v>4
4
4
4</v>
      </c>
      <c r="CJ193" s="48" t="str">
        <f>IF(RECH_CATEGORIE=TRUE,IF(OR(REFERENCEMENT_FACADE[[#This Row],[I]]="NC",REFERENCEMENT_FACADE[[#This Row],[II]]="NC",REFERENCEMENT_FACADE[[#This Row],[III]]="NC",REFERENCEMENT_FACADE[[#This Row],[IV]]="NC"),"ERREUR",IF(MID(ZONE_SIS_VISEE,1,1)&lt;=MID(REFERENCEMENT_FACADE[[#This Row],[IV]],1,1),REFERENCEMENT_FACADE[[#Headers],[IV]],IF(MID(ZONE_SIS_VISEE,1,1)&lt;=MID(REFERENCEMENT_FACADE[[#This Row],[III]],1,1),REFERENCEMENT_FACADE[[#Headers],[III]],IF(MID(ZONE_SIS_VISEE,1,1)&lt;=MID(REFERENCEMENT_FACADE[[#This Row],[II]],1,1),REFERENCEMENT_FACADE[[#Headers],[II]],IF(MID(ZONE_SIS_VISEE,1,1)&lt;=MID(REFERENCEMENT_FACADE[[#This Row],[I]],1,1),REFERENCEMENT_FACADE[[#Headers],[I]],""))))),
REFERENCEMENT_FACADE[[#Headers],[I]]&amp;CHAR(10)&amp;REFERENCEMENT_FACADE[[#Headers],[II]]&amp;CHAR(10)&amp;REFERENCEMENT_FACADE[[#Headers],[III]]&amp;CHAR(10)&amp;REFERENCEMENT_FACADE[[#Headers],[IV]])</f>
        <v>I
II
III
IV</v>
      </c>
      <c r="CK193" s="48" t="str">
        <f>CONCATENATE(IF(MID(REFERENCEMENT_FACADE[[#This Row],[Charpente bois (NF DTU 31.1)]],1,3)="oui",LISTES!$Q$2,""),IF(AND(MID(REFERENCEMENT_FACADE[[#This Row],[COB (NF DTU 31.2)]],1,3)="oui",MID(REFERENCEMENT_FACADE[[#This Row],[Charpente bois (NF DTU 31.1)]],1,3)="oui")," / ",""),IF(MID(REFERENCEMENT_FACADE[[#This Row],[COB (NF DTU 31.2)]],1,3)="oui",LISTES!$Q$3,""),IF(OR(AND(MID(REFERENCEMENT_FACADE[[#This Row],[COB (NF DTU 31.2)]],1,3)="oui",MID(REFERENCEMENT_FACADE[[#This Row],[FOB (NF DTU 31.4)]],1,3)="oui"),AND(MID(REFERENCEMENT_FACADE[[#This Row],[COB (NF DTU 31.2)]],1,3)="oui",MID(REFERENCEMENT_FACADE[[#This Row],[CLT (Sous AT/DTA)]],1,3)="oui"))," / ",""),IF(MID(REFERENCEMENT_FACADE[[#This Row],[FOB (NF DTU 31.4)]],1,3)="oui",LISTES!$Q$4,""),IF(AND(MID(REFERENCEMENT_FACADE[[#This Row],[CLT (Sous AT/DTA)]],1,3)="oui",MID(REFERENCEMENT_FACADE[[#This Row],[FOB (NF DTU 31.4)]],1,3)="oui")," / ",""),IF(MID(REFERENCEMENT_FACADE[[#This Row],[CLT (Sous AT/DTA)]],1,3)="oui",LISTES!$Q$7,IF(MID(REFERENCEMENT_FACADE[[#This Row],[FOB (Sous AT/DTA/ATEx)]],1,3)="oui",LISTES!$Q$5,"")))</f>
        <v>Charpente bois (NF DTU 31.1)</v>
      </c>
      <c r="CL193" s="48" t="str">
        <f>IF(AND(RECH_HAUTEUR=TRUE,HAUT_VISEE&lt;&gt;"",SITUA_VISEE&lt;&gt;""),IF(MID(SITUA_VISEE,1,1)="d",
IF(MID(REFERENCEMENT_FACADE[[#This Row],[≤ 50 m (situation d)]],1,3)="OUI","≤ 50 m",IF(MID(REFERENCEMENT_FACADE[[#This Row],[≤ 40 m (situation d)]],1,3)="OUI","≤ 40 m",IF(MID(REFERENCEMENT_FACADE[[#This Row],[≤ 36 m (situation d)]],1,3)="OUI","≤ 36 m",IF(MID(REFERENCEMENT_FACADE[[#This Row],[≤ 34 m (situation d)]],1,3)="OUI","≤ 34 m",IF(MID(REFERENCEMENT_FACADE[[#This Row],[≤ 28 m (situation d)]],1,3)="OUI","≤ 28 m",IF(MID(REFERENCEMENT_FACADE[[#This Row],[≤ 18 m (situation d)]],1,3)="OUI","≤ 18 m",IF(MID(REFERENCEMENT_FACADE[[#This Row],[≤ 15 m (situation d)]],1,3)="OUI","≤ 15 m",IF(MID(REFERENCEMENT_FACADE[[#This Row],[≤ 10 m (situation d)]],1,3)="OUI","≤ 10 m",IF(MID(REFERENCEMENT_FACADE[[#This Row],[≤ 9 m (situation d)]],1,3)="OUI","≤ 9 m",IF(MID(REFERENCEMENT_FACADE[[#This Row],[≤ 6 m (situation d)]],1,3)="OUI","≤ 6 m","")))))))))),
IF(MID(REFERENCEMENT_FACADE[[#This Row],[≤ 50 m (situation a à c)]],1,3)="OUI","≤ 50 m",IF(MID(REFERENCEMENT_FACADE[[#This Row],[≤ 40 m (situation a à c)]],1,3)="OUI","≤ 40 m",IF(MID(REFERENCEMENT_FACADE[[#This Row],[≤ 36 m (situation a à c)]],1,3)="OUI","≤ 36 m",IF(MID(REFERENCEMENT_FACADE[[#This Row],[≤ 34 m (situation a à c)]],1,3)="OUI","≤ 34 m",IF(MID(REFERENCEMENT_FACADE[[#This Row],[≤ 28 m (situation a à c)]],1,3)="OUI","≤ 28 m",IF(MID(REFERENCEMENT_FACADE[[#This Row],[≤ 18 m (situation a à c)]],1,3)="OUI","≤ 18 m",IF(MID(REFERENCEMENT_FACADE[[#This Row],[≤ 15 m (situation a à c)]],1,3)="OUI","≤ 15 m",IF(MID(REFERENCEMENT_FACADE[[#This Row],[≤ 10 m (situation a à c)]],1,3)="OUI","≤ 10 m",IF(MID(REFERENCEMENT_FACADE[[#This Row],[≤ 9 m (situation a à c)]],1,3)="OUI","≤ 9 m",IF(MID(REFERENCEMENT_FACADE[[#This Row],[≤ 6 m (situation a à c)]],1,3)="OUI","≤ 6 m",""))))))))))),
CONCATENATE(IF(MID(REFERENCEMENT_FACADE[[#This Row],[≤ 50 m (situation a à c)]],1,3)="OUI","(Situation a à c) h≤ 50 m"&amp;CHAR(10),IF(MID(REFERENCEMENT_FACADE[[#This Row],[≤ 40 m (situation a à c)]],1,3)="OUI","(Situation a à c) h≤ 40 m"&amp;CHAR(10),IF(MID(REFERENCEMENT_FACADE[[#This Row],[≤ 36 m (situation a à c)]],1,3)="OUI","(Situation a à c) h≤ 36 m"&amp;CHAR(10),IF(MID(REFERENCEMENT_FACADE[[#This Row],[≤ 34 m (situation a à c)]],1,3)="OUI","(Situation a à c) h≤ 34 m"&amp;CHAR(10),IF(MID(REFERENCEMENT_FACADE[[#This Row],[≤ 28 m (situation a à c)]],1,3)="OUI","(Situation a à c) h≤ 28 m"&amp;CHAR(10),IF(MID(REFERENCEMENT_FACADE[[#This Row],[≤ 18 m (situation a à c)]],1,3)="OUI","(Situation a à c) h≤ 18 m"&amp;CHAR(10),IF(MID(REFERENCEMENT_FACADE[[#This Row],[≤ 15 m (situation a à c)]],1,3)="OUI","(Situation a à c) h≤ 15 m"&amp;CHAR(10),IF(MID(REFERENCEMENT_FACADE[[#This Row],[≤ 10 m (situation a à c)]],1,3)="OUI","(Situation a à c) h≤ 10 m"&amp;CHAR(10),IF(MID(REFERENCEMENT_FACADE[[#This Row],[≤ 9 m (situation a à c)]],1,3)="OUI","(Situation a à c) h≤ 9 m"&amp;CHAR(10),IF(MID(REFERENCEMENT_FACADE[[#This Row],[≤ 6 m (situation a à c)]],1,3)="OUI","(Situation a à c) h≤ 6 m"&amp;CHAR(10),"")))))))))),IF(MID(REFERENCEMENT_FACADE[[#This Row],[≤ 50 m (situation d)]],1,3)="OUI","(Situation d) h≤ 50 m",IF(MID(REFERENCEMENT_FACADE[[#This Row],[≤ 40 m (situation d)]],1,3)="OUI","(Situation d) h≤ 40 m",IF(MID(REFERENCEMENT_FACADE[[#This Row],[≤ 36 m (situation d)]],1,3)="OUI","(Situation d) h≤ 36 m",IF(MID(REFERENCEMENT_FACADE[[#This Row],[≤ 34 m (situation d)]],1,3)="OUI","(Situation d) h≤ 34 m",IF(MID(REFERENCEMENT_FACADE[[#This Row],[≤ 28 m (situation d)]],1,3)="OUI","(Situation d) h≤ 28 m",IF(MID(REFERENCEMENT_FACADE[[#This Row],[≤ 18 m (situation d)]],1,3)="OUI","(Situation d) h≤ 18 m",IF(MID(REFERENCEMENT_FACADE[[#This Row],[≤ 15 m (situation d)]],1,3)="OUI","(Situation d) h≤ 15 m",IF(MID(REFERENCEMENT_FACADE[[#This Row],[≤ 10 m (situation d)]],1,3)="OUI","(Situation d) h≤ 10 m",IF(MID(REFERENCEMENT_FACADE[[#This Row],[≤ 9 m (situation d)]],1,3)="OUI","(Situation d) h≤ 9 m",IF(MID(REFERENCEMENT_FACADE[[#This Row],[≤ 6 m (situation d)]],1,3)="OUI","(Situation d) h≤ 6 m",""))))))))))))</f>
        <v>(Situation a à c) h≤ 50 m
(Situation d) h≤ 18 m</v>
      </c>
      <c r="CM193" s="48" t="str">
        <f>IF(OR(RECH_HAUTEUR=FALSE,HAUT_VISEE="",SITUA_VISEE=""),REFERENCEMENT_FACADE[[#This Row],[Cas où rien n''est sélectionné en hauteur]],
IF((HAUT_VISEE&lt;=6),IF(OR(MID(SITUA_VISEE,1,1)="a",MID(SITUA_VISEE,1,1)="b",MID(SITUA_VISEE,1,1)="c"),REFERENCEMENT_FACADE[[#This Row],[≤ 6 m (a à c)]],REFERENCEMENT_FACADE[[#This Row],[≤ 6 m (d)]]),
IF(AND(6&lt;HAUT_VISEE,HAUT_VISEE&lt;=9),IF(OR(MID(SITUA_VISEE,1,1)="a",MID(SITUA_VISEE,1,1)="b",MID(SITUA_VISEE,1,1)="c"),REFERENCEMENT_FACADE[[#This Row],[≤ 9 m (a à c)]],REFERENCEMENT_FACADE[[#This Row],[≤ 9 m (d)]]),
IF(AND(9&lt;HAUT_VISEE,HAUT_VISEE&lt;=10),IF(OR(MID(SITUA_VISEE,1,1)="a",MID(SITUA_VISEE,1,1)="b",MID(SITUA_VISEE,1,1)="c"),REFERENCEMENT_FACADE[[#This Row],[≤ 10 m (a à c)]],REFERENCEMENT_FACADE[[#This Row],[≤ 10 m (d)]]),
IF(AND(10&lt;HAUT_VISEE,HAUT_VISEE&lt;=18),IF(OR(MID(SITUA_VISEE,1,1)="a",MID(SITUA_VISEE,1,1)="b",MID(SITUA_VISEE,1,1)="c"),REFERENCEMENT_FACADE[[#This Row],[≤ 18 m (a à c)]],REFERENCEMENT_FACADE[[#This Row],[≤ 18 m (d)]]),
IF(AND(18&lt;HAUT_VISEE,HAUT_VISEE&lt;=28),IF(OR(MID(SITUA_VISEE,1,1)="a",MID(SITUA_VISEE,1,1)="b",MID(SITUA_VISEE,1,1)="c"),REFERENCEMENT_FACADE[[#This Row],[≤ 28 m (a à c)]],REFERENCEMENT_FACADE[[#This Row],[≤ 28 m (d)]]),
IF(AND(28&lt;HAUT_VISEE,HAUT_VISEE&lt;=34),IF(OR(MID(SITUA_VISEE,1,1)="a",MID(SITUA_VISEE,1,1)="b",MID(SITUA_VISEE,1,1)="c"),REFERENCEMENT_FACADE[[#This Row],[≤ 34 m (a à c)]],REFERENCEMENT_FACADE[[#This Row],[≤ 34 m (d)]]),
IF(AND(34&lt;HAUT_VISEE,HAUT_VISEE&lt;=36),IF(OR(MID(SITUA_VISEE,1,1)="a",MID(SITUA_VISEE,1,1)="b",MID(SITUA_VISEE,1,1)="c"),REFERENCEMENT_FACADE[[#This Row],[≤ 36 m (a à c)]],REFERENCEMENT_FACADE[[#This Row],[≤ 36 m (d)]]),
IF(AND(36&lt;HAUT_VISEE,HAUT_VISEE&lt;=40),IF(OR(MID(SITUA_VISEE,1,1)="a",MID(SITUA_VISEE,1,1)="b",MID(SITUA_VISEE,1,1)="c"),REFERENCEMENT_FACADE[[#This Row],[≤ 40 m (a à c)]],REFERENCEMENT_FACADE[[#This Row],[≤ 40 m (d)]]),
IF(AND(40&lt;HAUT_VISEE,HAUT_VISEE&lt;=50),IF(OR(MID(SITUA_VISEE,1,1)="a",MID(SITUA_VISEE,1,1)="b",MID(SITUA_VISEE,1,1)="c"),REFERENCEMENT_FACADE[[#This Row],[≤ 50 m (a à c)]],REFERENCEMENT_FACADE[[#This Row],[≤ 50 m (d)]])))))))))))</f>
        <v>Nb : Le critère de recherche par hauteur n'étant pas coché ou les données (hauteur ou situation) n'étant pas saisies, l'utilisateur est alerté qu'il peut exister des limites de hauteurs et des dispositions particulières données dans le référentiel technique du procédé qui ne sont pas affichées. 
Le logiciel peut les faire apparaitre, pour ce faire : 
 - la case de recherche en fonction de la hauteur doit être cochée ;
 - les données de hauteur ET de situation du bâtiment doivent être saisies.</v>
      </c>
      <c r="CN193" s="117">
        <f ca="1">REFERENCEMENT_FACADE[[#This Row],[VALIDITE]]</f>
        <v>1</v>
      </c>
      <c r="CO193" s="48">
        <f>IF(RECH_SUPPORT=TRUE,IF(MID(REFERENCEMENT_FACADE[[#This Row],[Colonne support visé]],1,3)="OUI",1,IF(OR(MID(REFERENCEMENT_FACADE[[#This Row],[Colonne support visé]],1,3)="non",MID(REFERENCEMENT_FACADE[[#This Row],[Colonne support visé]],1,2)="SO"),0,0)),1)</f>
        <v>1</v>
      </c>
      <c r="CP193" s="48">
        <f>IF(RECH_HAUTEUR=FALSE,1,IF(AND(MID(REFERENCEMENT_FACADE[[#This Row],[Colonne situation visé]],1,3)="oui",HAUT_VISEE&lt;=REFERENCEMENT_FACADE[[#This Row],[LIMITATION DE HAUTEUR DE FACADE]],HAUT_VISEE&lt;&gt;"",SITUA_VISEE&lt;&gt;""),1,IF(MID(REFERENCEMENT_FACADE[[#This Row],[Colonne situation visé]],1,3)="non",0,"ERREUR")))</f>
        <v>1</v>
      </c>
      <c r="CQ193" s="48">
        <f>IF(RECH_CATEGORIE=FALSE,1,IF(REFERENCEMENT_FACADE[[#This Row],[Colonne catégorie visée]]="ERREUR",0,IF(AND(RECH_CATEGORIE=TRUE,MATCH(VALUE(LEFT(REFERENCEMENT_FACADE[[#This Row],[Colonne zone visée]],1)),LISTE_ZONE_SISMIQUE,0)&gt;=MATCH(ZONE_SIS_VISEE,LISTE_ZONE_SISMIQUE,0),MATCH(REFERENCEMENT_FACADE[[#This Row],[Colonne catégorie visée]],LISTE_CATEGORIE_BATIMENT,0)&gt;=MATCH(CATEG_VISEE,LISTE_CATEGORIE_BATIMENT,0)),1,0)))</f>
        <v>1</v>
      </c>
      <c r="CR193" s="48">
        <f ca="1">IF(REFERENCEMENT_FACADE[[#This Row],[Eligibilité procédé]]&lt;&gt;0,COUNTIF(REFERENCEMENT_FACADE[Eligibilité procédé],"&lt;="&amp;REFERENCEMENT_FACADE[[#This Row],[Eligibilité procédé]])-COUNTIF(REFERENCEMENT_FACADE[Eligibilité procédé],"=0"),ROWS(REFERENCEMENT_FACADE[Ordre]))</f>
        <v>165</v>
      </c>
      <c r="CS193" s="48">
        <f ca="1">IF(COUNTIF((REFERENCEMENT_FACADE[[#This Row],[Validité]:[zone de simicité]]),"&lt;&gt;"&amp;"")=SUM(REFERENCEMENT_FACADE[[#This Row],[Validité]:[zone de simicité]]),ROW(REFERENCEMENT_FACADE[[#This Row],[zone de simicité]]),"")</f>
        <v>193</v>
      </c>
      <c r="CT193" s="48" t="str">
        <f>CONCATENATE(REFERENCEMENT_FACADE[[#This Row],[TYPE DE DOCUMENT DE REFERENCE]]," ",REFERENCEMENT_FACADE[[#This Row],[REF]]," du procédé ",REFERENCEMENT_FACADE[[#This Row],[NOM COMMERCIAL DU PROCEDE]]," : vise la pose sur : ",IF(MID(REFERENCEMENT_FACADE[[#This Row],[COB (NF DTU 31.2)]],1,3)="OUI","COB (NF DTU 31.2) ; ",""),IF(MID(REFERENCEMENT_FACADE[[#This Row],[CLT (Sous AT/DTA)]],1,3)="OUI","CLT (Sous AT/DTA)) ; ",""),IF(MID(REFERENCEMENT_FACADE[[#This Row],[FOB (NF DTU 31.4)]],1,3)="OUI","FOB (NF DTU 31.4) ; ",""),IF(MID(REFERENCEMENT_FACADE[[#This Row],[FOB (Sous AT/DTA/ATEx)]],1,3)="OUI","FOB (Sous AT/DTA/ATEx) ; ",""),"pour une hauteur max de ",REFERENCEMENT_FACADE[[#This Row],[LIMITATION DE HAUTEUR DE FACADE]],"m")</f>
        <v>Document Technique d'Application (DTA) 2.1/13-1575_V1 du procédé WICTEC 50 VEC : vise la pose sur : pour une hauteur max de 50m</v>
      </c>
    </row>
    <row r="194" spans="1:98" ht="244.8" x14ac:dyDescent="0.3">
      <c r="A194" s="121">
        <v>45471</v>
      </c>
      <c r="B194" s="43" t="s">
        <v>118</v>
      </c>
      <c r="C194" s="125"/>
      <c r="D194" s="79" t="s">
        <v>1598</v>
      </c>
      <c r="E194" s="79" t="s">
        <v>1598</v>
      </c>
      <c r="F194" s="43" t="s">
        <v>1697</v>
      </c>
      <c r="G194" s="44" t="s">
        <v>1698</v>
      </c>
      <c r="H194" s="52" t="s">
        <v>9</v>
      </c>
      <c r="I194" s="53" t="s">
        <v>27</v>
      </c>
      <c r="J194" s="39" t="s">
        <v>27</v>
      </c>
      <c r="K194" s="39" t="s">
        <v>27</v>
      </c>
      <c r="L194" s="39" t="s">
        <v>27</v>
      </c>
      <c r="M194" s="54" t="s">
        <v>27</v>
      </c>
      <c r="N194" s="42" t="s">
        <v>357</v>
      </c>
      <c r="O194" s="43" t="s">
        <v>357</v>
      </c>
      <c r="P194" s="43" t="s">
        <v>357</v>
      </c>
      <c r="Q194" s="43" t="s">
        <v>357</v>
      </c>
      <c r="R194" s="43" t="s">
        <v>357</v>
      </c>
      <c r="S194" s="43" t="s">
        <v>357</v>
      </c>
      <c r="T194" s="43" t="s">
        <v>357</v>
      </c>
      <c r="U194" s="43" t="s">
        <v>357</v>
      </c>
      <c r="V194" s="43" t="s">
        <v>357</v>
      </c>
      <c r="W194" s="44" t="s">
        <v>357</v>
      </c>
      <c r="X194" s="43" t="s">
        <v>357</v>
      </c>
      <c r="Y194" s="43" t="s">
        <v>357</v>
      </c>
      <c r="Z194" s="43" t="s">
        <v>357</v>
      </c>
      <c r="AA194" s="43" t="s">
        <v>357</v>
      </c>
      <c r="AB194" s="43" t="s">
        <v>357</v>
      </c>
      <c r="AC194" s="43" t="s">
        <v>357</v>
      </c>
      <c r="AD194" s="43" t="s">
        <v>357</v>
      </c>
      <c r="AE194" s="43" t="s">
        <v>357</v>
      </c>
      <c r="AF194" s="43" t="s">
        <v>357</v>
      </c>
      <c r="AG194" s="44" t="s">
        <v>357</v>
      </c>
      <c r="AH194" s="165" t="s">
        <v>271</v>
      </c>
      <c r="AI194" s="166"/>
      <c r="AJ194" s="120" t="s">
        <v>1729</v>
      </c>
      <c r="AK194" s="120" t="s">
        <v>1729</v>
      </c>
      <c r="AL194" s="120" t="s">
        <v>1729</v>
      </c>
      <c r="AM194" s="120" t="s">
        <v>1729</v>
      </c>
      <c r="AN194" s="120" t="s">
        <v>1729</v>
      </c>
      <c r="AO194" s="120" t="s">
        <v>1729</v>
      </c>
      <c r="AP194" s="120" t="s">
        <v>1729</v>
      </c>
      <c r="AQ194" s="120" t="s">
        <v>1729</v>
      </c>
      <c r="AR194" s="120" t="s">
        <v>1729</v>
      </c>
      <c r="AS194" s="120" t="s">
        <v>1729</v>
      </c>
      <c r="AT194" s="120" t="s">
        <v>1729</v>
      </c>
      <c r="AU194" s="120" t="s">
        <v>1729</v>
      </c>
      <c r="AV194" s="120" t="s">
        <v>1729</v>
      </c>
      <c r="AW194" s="120" t="s">
        <v>1729</v>
      </c>
      <c r="AX194" s="120" t="s">
        <v>1729</v>
      </c>
      <c r="AY194" s="120" t="s">
        <v>1729</v>
      </c>
      <c r="AZ194" s="120" t="s">
        <v>1729</v>
      </c>
      <c r="BA194" s="120" t="s">
        <v>1729</v>
      </c>
      <c r="BB194" s="120" t="s">
        <v>1729</v>
      </c>
      <c r="BC194" s="120" t="s">
        <v>1729</v>
      </c>
      <c r="BD194" s="84" t="s">
        <v>1408</v>
      </c>
      <c r="BE194" s="42">
        <v>4</v>
      </c>
      <c r="BF194" s="43">
        <v>2</v>
      </c>
      <c r="BG194" s="43">
        <v>1</v>
      </c>
      <c r="BH194" s="43">
        <v>1</v>
      </c>
      <c r="BI194" s="84"/>
      <c r="BJ194" s="40" t="s">
        <v>1394</v>
      </c>
      <c r="BK194" s="158"/>
      <c r="BL194" s="42">
        <v>0</v>
      </c>
      <c r="BM194" s="43" t="s">
        <v>1698</v>
      </c>
      <c r="BN194" s="43" t="s">
        <v>1006</v>
      </c>
      <c r="BO194" s="43" t="s">
        <v>1699</v>
      </c>
      <c r="BP194" s="87"/>
      <c r="BQ194" s="87">
        <v>45250</v>
      </c>
      <c r="BR194" s="87">
        <v>45838</v>
      </c>
      <c r="BS194" s="123">
        <f ca="1">+(REFERENCEMENT_FACADE[[#This Row],[AVIS LIMITE AU / VALIDITE]]&gt;=TODAY())*1</f>
        <v>1</v>
      </c>
      <c r="BT194" s="43" t="s">
        <v>9</v>
      </c>
      <c r="BU194" s="43" t="str">
        <f ca="1">IF(REFERENCEMENT_FACADE[[#This Row],[ -&gt; AT/DTA : Sur liste verte C2p (OUI/NON)
-&gt; ATex (Avis favorable / Avis défavorable)
-&gt; Autre : SO]]&lt;&gt;"",IF(AND(OR(REFERENCEMENT_FACADE[[#This Row],[ -&gt; AT/DTA : Sur liste verte C2p (OUI/NON)
-&gt; ATex (Avis favorable / Avis défavorable)
-&gt; Autre : SO]]="OUI",REFERENCEMENT_FACADE[[#This Row],[ -&gt; AT/DTA : Sur liste verte C2p (OUI/NON)
-&gt; ATex (Avis favorable / Avis défavorable)
-&gt; Autre : SO]]="FAVORABLE",REFERENCEMENT_FACADE[[#This Row],[ -&gt; AT/DTA : Sur liste verte C2p (OUI/NON)
-&gt; ATex (Avis favorable / Avis défavorable)
-&gt; Autre : SO]]="SO
(DTU)",REFERENCEMENT_FACADE[[#This Row],[ -&gt; AT/DTA : Sur liste verte C2p (OUI/NON)
-&gt; ATex (Avis favorable / Avis défavorable)
-&gt; Autre : SO]]="SO 
(RECO -RAGE)",REFERENCEMENT_FACADE[[#This Row],[ -&gt; AT/DTA : Sur liste verte C2p (OUI/NON)
-&gt; ATex (Avis favorable / Avis défavorable)
-&gt; Autre : SO]]="OUI AVEC UN SUIVI DU RETOUR D'EXPERIENCE",
REFERENCEMENT_FACADE[[#This Row],[ -&gt; AT/DTA : Sur liste verte C2p (OUI/NON)
-&gt; ATex (Avis favorable / Avis défavorable)
-&gt; Autre : SO]]="SO 
(RP)"),REFERENCEMENT_FACADE[[#This Row],[VALIDITE]]=1),"TC",IF(REFERENCEMENT_FACADE[[#This Row],[VALIDITE]]=0,"TNC"&amp;CHAR(10)&amp;"(L'évaluation technique n'est plus valide)",IF(REFERENCEMENT_FACADE[[#This Row],[TYPE DE DOCUMENT DE REFERENCE]]="Appréciation Technique de Transition","TNC"&amp;CHAR(10)&amp;"(Les Appréciations Techniques de Transition ne sont pas reconnues en technique courante)",IF(REFERENCEMENT_FACADE[[#This Row],[ -&gt; AT/DTA : Sur liste verte C2p (OUI/NON)
-&gt; ATex (Avis favorable / Avis défavorable)
-&gt; Autre : SO]]="NON (EVALUATION RECENTE)","TNC"&amp;CHAR(10)&amp;"(Non sur liste verte de la C2p à date de référencement / EVALUATION RECENTE)","TNC"&amp;CHAR(10)&amp;"(N'est pas sur liste verte de la C2p à date du référencement)")))))</f>
        <v>TC</v>
      </c>
      <c r="BV194" s="44"/>
      <c r="BW194" s="42"/>
      <c r="BX194" s="43"/>
      <c r="BY194" s="44"/>
      <c r="BZ194" s="59"/>
      <c r="CA194" s="134"/>
      <c r="CB194" s="134"/>
      <c r="CC194" s="48" t="str">
        <f>IF(OR(REFERENCEMENT_FACADE[[#This Row],[TYPE DE DOCUMENT DE REFERENCE]]="Document d'Application Technique (DTA)",REFERENCEMENT_FACADE[[#This Row],[TYPE DE DOCUMENT DE REFERENCE]]="Avis Technique"),CONCATENATE("https://evaluation.cstb.fr/fr/avis-technique/detail/",SUBSTITUTE(REFERENCEMENT_FACADE[[#This Row],[REF]],"/","-"),"/"),IF(REFERENCEMENT_FACADE[[#This Row],[TYPE DE DOCUMENT DE REFERENCE]]=("Appréciation Technique d'Expérimentation (ATEx cas a)"),CONCATENATE("https://evaluation.cstb.fr/fr/appreciation-technique-expertise-atex/detail/",SUBSTITUTE(REFERENCEMENT_FACADE[[#This Row],[REF]],"_","-"),"/"),CONCATENATE("https://evaluation.cstb.fr/fr/appreciation-technique-transition-att/download/att-",SUBSTITUTE(SUBSTITUTE(REFERENCEMENT_FACADE[[#This Row],[REF]],"/","-"),"_","-"),"/")))</f>
        <v>https://evaluation.cstb.fr/fr/appreciation-technique-transition-att/download/att-2.1-22-1823-V2/</v>
      </c>
      <c r="CD194" s="48"/>
      <c r="CE194" s="48" t="str">
        <f>CONCATENATE(IF(REFERENCEMENT_FACADE[[#This Row],[Ancienne version]]=""," ",CONCATENATE(IF(OR(REFERENCEMENT_FACADE[[#This Row],[TYPE DE DOCUMENT DE REFERENCE]]="Avis Technique",REFERENCEMENT_FACADE[[#This Row],[TYPE DE DOCUMENT DE REFERENCE]]="ATEx"),"L'","Le "),REFERENCEMENT_FACADE[[#This Row],[TYPE DE DOCUMENT DE REFERENCE]]," n°",REFERENCEMENT_FACADE[[#This Row],[REF]]," annule et remplace ",IF(OR(REFERENCEMENT_FACADE[[#This Row],[TYPE DE DOCUMENT DE REFERENCE]]="Avis Technique",REFERENCEMENT_FACADE[[#This Row],[TYPE DE DOCUMENT DE REFERENCE]]="ATEx"),"l' ","le "),REFERENCEMENT_FACADE[[#This Row],[TYPE DE DOCUMENT DE REFERENCE]]," n° ",REFERENCEMENT_FACADE[[#This Row],[Ancienne version]])),
IF(AND(REFERENCEMENT_FACADE[[#This Row],[Ancienne version]]&lt;&gt;"",REFERENCEMENT_FACADE[[#This Row],[ -&gt; AT/DTA : Sur liste verte C2p (OUI/NON)
-&gt; ATex (Avis favorable / Avis défavorable)
-&gt; Autre : SO]]="OUI"),CHAR(10),""),
IF(REFERENCEMENT_FACADE[[#This Row],[ -&gt; AT/DTA : Sur liste verte C2p (OUI/NON)
-&gt; ATex (Avis favorable / Avis défavorable)
-&gt; Autre : SO]]="OUI","Sur liste verte de la C2p à la date du référencement",""))</f>
        <v xml:space="preserve"> Sur liste verte de la C2p à la date du référencement</v>
      </c>
      <c r="CF194" s="48" t="str">
        <f>IF((SUPP_VISE=LISTES!$Q$2),REFERENCEMENT_FACADE[[#This Row],[Charpente bois (NF DTU 31.1)]],
IF((SUPP_VISE=LISTES!$Q$3),REFERENCEMENT_FACADE[[#This Row],[COB (NF DTU 31.2)]],
IF((SUPP_VISE=LISTES!$Q$4),REFERENCEMENT_FACADE[[#This Row],[FOB (NF DTU 31.4)]],
IF((SUPP_VISE=LISTES!$Q$5),REFERENCEMENT_FACADE[[#This Row],[FOB (Sous AT/DTA/ATEx)]],
IF((SUPP_VISE=LISTES!$Q$6),REFERENCEMENT_FACADE[[#This Row],[FOB (NF DTU 31.4 et/ou Sous AT/DTA/Atex)]],
IF((SUPP_VISE=LISTES!$Q$7),REFERENCEMENT_FACADE[[#This Row],[CLT (Sous AT/DTA)]],"ERREUR"))))))</f>
        <v>ERREUR</v>
      </c>
      <c r="CG194" s="48" t="str">
        <f>IF((HAUT_VISEE&lt;=6),IF(OR(MID(SITUA_VISEE,1,1)="a",MID(SITUA_VISEE,1,1)="b",MID(SITUA_VISEE,1,1)="c"),REFERENCEMENT_FACADE[[#This Row],[≤ 6 m (situation a à c)]],REFERENCEMENT_FACADE[[#This Row],[≤ 6 m (situation d)]]),
IF(AND(6&lt;HAUT_VISEE,HAUT_VISEE&lt;=9),IF(OR(MID(SITUA_VISEE,1,1)="a",MID(SITUA_VISEE,1,1)="b",MID(SITUA_VISEE,1,1)="c"),REFERENCEMENT_FACADE[[#This Row],[≤ 9 m (situation a à c)]],REFERENCEMENT_FACADE[[#This Row],[≤ 9 m (situation d)]]),
IF(AND(9&lt;HAUT_VISEE,HAUT_VISEE&lt;=10),IF(OR(MID(SITUA_VISEE,1,1)="a",MID(SITUA_VISEE,1,1)="b",MID(SITUA_VISEE,1,1)="c"),REFERENCEMENT_FACADE[[#This Row],[≤ 10 m (situation a à c)]],REFERENCEMENT_FACADE[[#This Row],[≤ 10 m (situation d)]]),
IF(AND(10&lt;HAUT_VISEE,HAUT_VISEE&lt;=18),IF(OR(MID(SITUA_VISEE,1,1)="a",MID(SITUA_VISEE,1,1)="b",MID(SITUA_VISEE,1,1)="c"),REFERENCEMENT_FACADE[[#This Row],[≤ 15 m (situation a à c)]],REFERENCEMENT_FACADE[[#This Row],[≤ 15 m (situation d)]]),
IF(AND(10&lt;HAUT_VISEE,HAUT_VISEE&lt;=18),IF(OR(MID(SITUA_VISEE,1,1)="a",MID(SITUA_VISEE,1,1)="b",MID(SITUA_VISEE,1,1)="c"),REFERENCEMENT_FACADE[[#This Row],[≤ 18 m (situation a à c)]],REFERENCEMENT_FACADE[[#This Row],[≤ 18 m (situation d)]]),
IF(AND(18&lt;HAUT_VISEE,HAUT_VISEE&lt;=28),IF(OR(MID(SITUA_VISEE,1,1)="a",MID(SITUA_VISEE,1,1)="b",MID(SITUA_VISEE,1,1)="c"),REFERENCEMENT_FACADE[[#This Row],[≤ 28 m (situation a à c)]],REFERENCEMENT_FACADE[[#This Row],[≤ 28 m (situation d)]]),
IF(AND(28&lt;HAUT_VISEE,HAUT_VISEE&lt;=34),IF(OR(MID(SITUA_VISEE,1,1)="a",MID(SITUA_VISEE,1,1)="b",MID(SITUA_VISEE,1,1)="c"),REFERENCEMENT_FACADE[[#This Row],[≤ 34 m (situation a à c)]],REFERENCEMENT_FACADE[[#This Row],[≤ 34 m (situation d)]]),
IF(AND(34&lt;HAUT_VISEE,HAUT_VISEE&lt;=36),IF(OR(MID(SITUA_VISEE,1,1)="a",MID(SITUA_VISEE,1,1)="b",MID(SITUA_VISEE,1,1)="c"),REFERENCEMENT_FACADE[[#This Row],[≤ 36 m (situation a à c)]],REFERENCEMENT_FACADE[[#This Row],[≤ 36 m (situation d)]]),
IF(AND(36&lt;HAUT_VISEE,HAUT_VISEE&lt;=40),IF(OR(MID(SITUA_VISEE,1,1)="a",MID(SITUA_VISEE,1,1)="b",MID(SITUA_VISEE,1,1)="c"),REFERENCEMENT_FACADE[[#This Row],[≤ 40 m (situation a à c)]],REFERENCEMENT_FACADE[[#This Row],[≤ 40 m (situation d)]]),
IF(AND(40&lt;HAUT_VISEE,HAUT_VISEE&lt;=50),IF(OR(MID(SITUA_VISEE,1,1)="a",MID(SITUA_VISEE,1,1)="b",MID(SITUA_VISEE,1,1)="c"),REFERENCEMENT_FACADE[[#This Row],[≤ 50 m (situation a à c)]],REFERENCEMENT_FACADE[[#This Row],[≤ 50 m (situation d)]]),"ERREUR"))))))))))</f>
        <v>OUI*</v>
      </c>
      <c r="CH194" s="48">
        <f>IF(MID(SITUA_VISEE,1,1)="d",
IF(MID(REFERENCEMENT_FACADE[[#This Row],[≤ 50 m (situation d)]],1,3)="OUI",50,IF(MID(REFERENCEMENT_FACADE[[#This Row],[≤ 40 m (situation d)]],1,3)="OUI",40,IF(MID(REFERENCEMENT_FACADE[[#This Row],[≤ 36 m (situation d)]],1,3)="OUI",36,IF(MID(REFERENCEMENT_FACADE[[#This Row],[≤ 34 m (situation d)]],1,3)="OUI",34,IF(MID(REFERENCEMENT_FACADE[[#This Row],[≤ 28 m (situation d)]],1,3)="OUI",28,IF(MID(REFERENCEMENT_FACADE[[#This Row],[≤ 18 m (situation d)]],1,3)="OUI",18,IF(MID(REFERENCEMENT_FACADE[[#This Row],[≤ 15 m (situation d)]],1,3)="OUI",15,IF(MID(REFERENCEMENT_FACADE[[#This Row],[≤ 10 m (situation d)]],1,3)="OUI",10,IF(MID(REFERENCEMENT_FACADE[[#This Row],[≤ 9 m (situation d)]],1,3)="OUI",9,IF(MID(REFERENCEMENT_FACADE[[#This Row],[≤ 6 m (situation d)]],1,3)="OUI",6,"")))))))))),
IF(MID(REFERENCEMENT_FACADE[[#This Row],[≤ 50 m (situation a à c)]],1,3)="OUI",50,IF(MID(REFERENCEMENT_FACADE[[#This Row],[≤ 40 m (situation a à c)]],1,3)="OUI",40,IF(MID(REFERENCEMENT_FACADE[[#This Row],[≤ 36 m (situation a à c)]],1,3)="OUI",36,IF(MID(REFERENCEMENT_FACADE[[#This Row],[≤ 34 m (situation a à c)]],1,3)="OUI",34,IF(MID(REFERENCEMENT_FACADE[[#This Row],[≤ 28 m (situation a à c)]],1,3)="OUI",28,IF(MID(REFERENCEMENT_FACADE[[#This Row],[≤ 18 m (situation a à c)]],1,3)="OUI",18,IF(MID(REFERENCEMENT_FACADE[[#This Row],[≤ 15 m (situation a à c)]],1,3)="OUI",15,IF(MID(REFERENCEMENT_FACADE[[#This Row],[≤ 10 m (situation a à c)]],1,3)="OUI",10,IF(MID(REFERENCEMENT_FACADE[[#This Row],[≤ 9 m (situation a à c)]],1,3)="OUI",9,IF(MID(REFERENCEMENT_FACADE[[#This Row],[≤ 6 m (situation a à c)]],1,3)="OUI",6,"")))))))))))</f>
        <v>50</v>
      </c>
      <c r="CI194" s="48" t="str">
        <f>IF(RECH_CATEGORIE=TRUE,IF((CATEG_VISEE=LISTES!$O$2),REFERENCEMENT_FACADE[[#This Row],[I]],
IF((CATEG_VISEE=LISTES!$O$3),REFERENCEMENT_FACADE[[#This Row],[II]],
IF((CATEG_VISEE=LISTES!$O$4),REFERENCEMENT_FACADE[[#This Row],[III]],
IF((CATEG_VISEE=LISTES!$O$5),REFERENCEMENT_FACADE[[#This Row],[IV]],"ERREUR")))),
REFERENCEMENT_FACADE[[#This Row],[I]]&amp;CHAR(10)&amp;REFERENCEMENT_FACADE[[#This Row],[II]]&amp;CHAR(10)&amp;REFERENCEMENT_FACADE[[#This Row],[III]]&amp;CHAR(10)&amp;REFERENCEMENT_FACADE[[#This Row],[IV]])</f>
        <v>4
2
1
1</v>
      </c>
      <c r="CJ194" s="48" t="str">
        <f>IF(RECH_CATEGORIE=TRUE,IF(OR(REFERENCEMENT_FACADE[[#This Row],[I]]="NC",REFERENCEMENT_FACADE[[#This Row],[II]]="NC",REFERENCEMENT_FACADE[[#This Row],[III]]="NC",REFERENCEMENT_FACADE[[#This Row],[IV]]="NC"),"ERREUR",IF(MID(ZONE_SIS_VISEE,1,1)&lt;=MID(REFERENCEMENT_FACADE[[#This Row],[IV]],1,1),REFERENCEMENT_FACADE[[#Headers],[IV]],IF(MID(ZONE_SIS_VISEE,1,1)&lt;=MID(REFERENCEMENT_FACADE[[#This Row],[III]],1,1),REFERENCEMENT_FACADE[[#Headers],[III]],IF(MID(ZONE_SIS_VISEE,1,1)&lt;=MID(REFERENCEMENT_FACADE[[#This Row],[II]],1,1),REFERENCEMENT_FACADE[[#Headers],[II]],IF(MID(ZONE_SIS_VISEE,1,1)&lt;=MID(REFERENCEMENT_FACADE[[#This Row],[I]],1,1),REFERENCEMENT_FACADE[[#Headers],[I]],""))))),
REFERENCEMENT_FACADE[[#Headers],[I]]&amp;CHAR(10)&amp;REFERENCEMENT_FACADE[[#Headers],[II]]&amp;CHAR(10)&amp;REFERENCEMENT_FACADE[[#Headers],[III]]&amp;CHAR(10)&amp;REFERENCEMENT_FACADE[[#Headers],[IV]])</f>
        <v>I
II
III
IV</v>
      </c>
      <c r="CK194" s="48" t="str">
        <f>CONCATENATE(IF(MID(REFERENCEMENT_FACADE[[#This Row],[Charpente bois (NF DTU 31.1)]],1,3)="oui",LISTES!$Q$2,""),IF(AND(MID(REFERENCEMENT_FACADE[[#This Row],[COB (NF DTU 31.2)]],1,3)="oui",MID(REFERENCEMENT_FACADE[[#This Row],[Charpente bois (NF DTU 31.1)]],1,3)="oui")," / ",""),IF(MID(REFERENCEMENT_FACADE[[#This Row],[COB (NF DTU 31.2)]],1,3)="oui",LISTES!$Q$3,""),IF(OR(AND(MID(REFERENCEMENT_FACADE[[#This Row],[COB (NF DTU 31.2)]],1,3)="oui",MID(REFERENCEMENT_FACADE[[#This Row],[FOB (NF DTU 31.4)]],1,3)="oui"),AND(MID(REFERENCEMENT_FACADE[[#This Row],[COB (NF DTU 31.2)]],1,3)="oui",MID(REFERENCEMENT_FACADE[[#This Row],[CLT (Sous AT/DTA)]],1,3)="oui"))," / ",""),IF(MID(REFERENCEMENT_FACADE[[#This Row],[FOB (NF DTU 31.4)]],1,3)="oui",LISTES!$Q$4,""),IF(AND(MID(REFERENCEMENT_FACADE[[#This Row],[CLT (Sous AT/DTA)]],1,3)="oui",MID(REFERENCEMENT_FACADE[[#This Row],[FOB (NF DTU 31.4)]],1,3)="oui")," / ",""),IF(MID(REFERENCEMENT_FACADE[[#This Row],[CLT (Sous AT/DTA)]],1,3)="oui",LISTES!$Q$7,IF(MID(REFERENCEMENT_FACADE[[#This Row],[FOB (Sous AT/DTA/ATEx)]],1,3)="oui",LISTES!$Q$5,"")))</f>
        <v>Charpente bois (NF DTU 31.1)</v>
      </c>
      <c r="CL194" s="48" t="str">
        <f>IF(AND(RECH_HAUTEUR=TRUE,HAUT_VISEE&lt;&gt;"",SITUA_VISEE&lt;&gt;""),IF(MID(SITUA_VISEE,1,1)="d",
IF(MID(REFERENCEMENT_FACADE[[#This Row],[≤ 50 m (situation d)]],1,3)="OUI","≤ 50 m",IF(MID(REFERENCEMENT_FACADE[[#This Row],[≤ 40 m (situation d)]],1,3)="OUI","≤ 40 m",IF(MID(REFERENCEMENT_FACADE[[#This Row],[≤ 36 m (situation d)]],1,3)="OUI","≤ 36 m",IF(MID(REFERENCEMENT_FACADE[[#This Row],[≤ 34 m (situation d)]],1,3)="OUI","≤ 34 m",IF(MID(REFERENCEMENT_FACADE[[#This Row],[≤ 28 m (situation d)]],1,3)="OUI","≤ 28 m",IF(MID(REFERENCEMENT_FACADE[[#This Row],[≤ 18 m (situation d)]],1,3)="OUI","≤ 18 m",IF(MID(REFERENCEMENT_FACADE[[#This Row],[≤ 15 m (situation d)]],1,3)="OUI","≤ 15 m",IF(MID(REFERENCEMENT_FACADE[[#This Row],[≤ 10 m (situation d)]],1,3)="OUI","≤ 10 m",IF(MID(REFERENCEMENT_FACADE[[#This Row],[≤ 9 m (situation d)]],1,3)="OUI","≤ 9 m",IF(MID(REFERENCEMENT_FACADE[[#This Row],[≤ 6 m (situation d)]],1,3)="OUI","≤ 6 m","")))))))))),
IF(MID(REFERENCEMENT_FACADE[[#This Row],[≤ 50 m (situation a à c)]],1,3)="OUI","≤ 50 m",IF(MID(REFERENCEMENT_FACADE[[#This Row],[≤ 40 m (situation a à c)]],1,3)="OUI","≤ 40 m",IF(MID(REFERENCEMENT_FACADE[[#This Row],[≤ 36 m (situation a à c)]],1,3)="OUI","≤ 36 m",IF(MID(REFERENCEMENT_FACADE[[#This Row],[≤ 34 m (situation a à c)]],1,3)="OUI","≤ 34 m",IF(MID(REFERENCEMENT_FACADE[[#This Row],[≤ 28 m (situation a à c)]],1,3)="OUI","≤ 28 m",IF(MID(REFERENCEMENT_FACADE[[#This Row],[≤ 18 m (situation a à c)]],1,3)="OUI","≤ 18 m",IF(MID(REFERENCEMENT_FACADE[[#This Row],[≤ 15 m (situation a à c)]],1,3)="OUI","≤ 15 m",IF(MID(REFERENCEMENT_FACADE[[#This Row],[≤ 10 m (situation a à c)]],1,3)="OUI","≤ 10 m",IF(MID(REFERENCEMENT_FACADE[[#This Row],[≤ 9 m (situation a à c)]],1,3)="OUI","≤ 9 m",IF(MID(REFERENCEMENT_FACADE[[#This Row],[≤ 6 m (situation a à c)]],1,3)="OUI","≤ 6 m",""))))))))))),
CONCATENATE(IF(MID(REFERENCEMENT_FACADE[[#This Row],[≤ 50 m (situation a à c)]],1,3)="OUI","(Situation a à c) h≤ 50 m"&amp;CHAR(10),IF(MID(REFERENCEMENT_FACADE[[#This Row],[≤ 40 m (situation a à c)]],1,3)="OUI","(Situation a à c) h≤ 40 m"&amp;CHAR(10),IF(MID(REFERENCEMENT_FACADE[[#This Row],[≤ 36 m (situation a à c)]],1,3)="OUI","(Situation a à c) h≤ 36 m"&amp;CHAR(10),IF(MID(REFERENCEMENT_FACADE[[#This Row],[≤ 34 m (situation a à c)]],1,3)="OUI","(Situation a à c) h≤ 34 m"&amp;CHAR(10),IF(MID(REFERENCEMENT_FACADE[[#This Row],[≤ 28 m (situation a à c)]],1,3)="OUI","(Situation a à c) h≤ 28 m"&amp;CHAR(10),IF(MID(REFERENCEMENT_FACADE[[#This Row],[≤ 18 m (situation a à c)]],1,3)="OUI","(Situation a à c) h≤ 18 m"&amp;CHAR(10),IF(MID(REFERENCEMENT_FACADE[[#This Row],[≤ 15 m (situation a à c)]],1,3)="OUI","(Situation a à c) h≤ 15 m"&amp;CHAR(10),IF(MID(REFERENCEMENT_FACADE[[#This Row],[≤ 10 m (situation a à c)]],1,3)="OUI","(Situation a à c) h≤ 10 m"&amp;CHAR(10),IF(MID(REFERENCEMENT_FACADE[[#This Row],[≤ 9 m (situation a à c)]],1,3)="OUI","(Situation a à c) h≤ 9 m"&amp;CHAR(10),IF(MID(REFERENCEMENT_FACADE[[#This Row],[≤ 6 m (situation a à c)]],1,3)="OUI","(Situation a à c) h≤ 6 m"&amp;CHAR(10),"")))))))))),IF(MID(REFERENCEMENT_FACADE[[#This Row],[≤ 50 m (situation d)]],1,3)="OUI","(Situation d) h≤ 50 m",IF(MID(REFERENCEMENT_FACADE[[#This Row],[≤ 40 m (situation d)]],1,3)="OUI","(Situation d) h≤ 40 m",IF(MID(REFERENCEMENT_FACADE[[#This Row],[≤ 36 m (situation d)]],1,3)="OUI","(Situation d) h≤ 36 m",IF(MID(REFERENCEMENT_FACADE[[#This Row],[≤ 34 m (situation d)]],1,3)="OUI","(Situation d) h≤ 34 m",IF(MID(REFERENCEMENT_FACADE[[#This Row],[≤ 28 m (situation d)]],1,3)="OUI","(Situation d) h≤ 28 m",IF(MID(REFERENCEMENT_FACADE[[#This Row],[≤ 18 m (situation d)]],1,3)="OUI","(Situation d) h≤ 18 m",IF(MID(REFERENCEMENT_FACADE[[#This Row],[≤ 15 m (situation d)]],1,3)="OUI","(Situation d) h≤ 15 m",IF(MID(REFERENCEMENT_FACADE[[#This Row],[≤ 10 m (situation d)]],1,3)="OUI","(Situation d) h≤ 10 m",IF(MID(REFERENCEMENT_FACADE[[#This Row],[≤ 9 m (situation d)]],1,3)="OUI","(Situation d) h≤ 9 m",IF(MID(REFERENCEMENT_FACADE[[#This Row],[≤ 6 m (situation d)]],1,3)="OUI","(Situation d) h≤ 6 m",""))))))))))))</f>
        <v>(Situation a à c) h≤ 50 m
(Situation d) h≤ 50 m</v>
      </c>
      <c r="CM194" s="48" t="str">
        <f>IF(OR(RECH_HAUTEUR=FALSE,HAUT_VISEE="",SITUA_VISEE=""),REFERENCEMENT_FACADE[[#This Row],[Cas où rien n''est sélectionné en hauteur]],
IF((HAUT_VISEE&lt;=6),IF(OR(MID(SITUA_VISEE,1,1)="a",MID(SITUA_VISEE,1,1)="b",MID(SITUA_VISEE,1,1)="c"),REFERENCEMENT_FACADE[[#This Row],[≤ 6 m (a à c)]],REFERENCEMENT_FACADE[[#This Row],[≤ 6 m (d)]]),
IF(AND(6&lt;HAUT_VISEE,HAUT_VISEE&lt;=9),IF(OR(MID(SITUA_VISEE,1,1)="a",MID(SITUA_VISEE,1,1)="b",MID(SITUA_VISEE,1,1)="c"),REFERENCEMENT_FACADE[[#This Row],[≤ 9 m (a à c)]],REFERENCEMENT_FACADE[[#This Row],[≤ 9 m (d)]]),
IF(AND(9&lt;HAUT_VISEE,HAUT_VISEE&lt;=10),IF(OR(MID(SITUA_VISEE,1,1)="a",MID(SITUA_VISEE,1,1)="b",MID(SITUA_VISEE,1,1)="c"),REFERENCEMENT_FACADE[[#This Row],[≤ 10 m (a à c)]],REFERENCEMENT_FACADE[[#This Row],[≤ 10 m (d)]]),
IF(AND(10&lt;HAUT_VISEE,HAUT_VISEE&lt;=18),IF(OR(MID(SITUA_VISEE,1,1)="a",MID(SITUA_VISEE,1,1)="b",MID(SITUA_VISEE,1,1)="c"),REFERENCEMENT_FACADE[[#This Row],[≤ 18 m (a à c)]],REFERENCEMENT_FACADE[[#This Row],[≤ 18 m (d)]]),
IF(AND(18&lt;HAUT_VISEE,HAUT_VISEE&lt;=28),IF(OR(MID(SITUA_VISEE,1,1)="a",MID(SITUA_VISEE,1,1)="b",MID(SITUA_VISEE,1,1)="c"),REFERENCEMENT_FACADE[[#This Row],[≤ 28 m (a à c)]],REFERENCEMENT_FACADE[[#This Row],[≤ 28 m (d)]]),
IF(AND(28&lt;HAUT_VISEE,HAUT_VISEE&lt;=34),IF(OR(MID(SITUA_VISEE,1,1)="a",MID(SITUA_VISEE,1,1)="b",MID(SITUA_VISEE,1,1)="c"),REFERENCEMENT_FACADE[[#This Row],[≤ 34 m (a à c)]],REFERENCEMENT_FACADE[[#This Row],[≤ 34 m (d)]]),
IF(AND(34&lt;HAUT_VISEE,HAUT_VISEE&lt;=36),IF(OR(MID(SITUA_VISEE,1,1)="a",MID(SITUA_VISEE,1,1)="b",MID(SITUA_VISEE,1,1)="c"),REFERENCEMENT_FACADE[[#This Row],[≤ 36 m (a à c)]],REFERENCEMENT_FACADE[[#This Row],[≤ 36 m (d)]]),
IF(AND(36&lt;HAUT_VISEE,HAUT_VISEE&lt;=40),IF(OR(MID(SITUA_VISEE,1,1)="a",MID(SITUA_VISEE,1,1)="b",MID(SITUA_VISEE,1,1)="c"),REFERENCEMENT_FACADE[[#This Row],[≤ 40 m (a à c)]],REFERENCEMENT_FACADE[[#This Row],[≤ 40 m (d)]]),
IF(AND(40&lt;HAUT_VISEE,HAUT_VISEE&lt;=50),IF(OR(MID(SITUA_VISEE,1,1)="a",MID(SITUA_VISEE,1,1)="b",MID(SITUA_VISEE,1,1)="c"),REFERENCEMENT_FACADE[[#This Row],[≤ 50 m (a à c)]],REFERENCEMENT_FACADE[[#This Row],[≤ 50 m (d)]])))))))))))</f>
        <v>Nb : Le critère de recherche par hauteur n'étant pas coché ou les données (hauteur ou situation) n'étant pas saisies, l'utilisateur est alerté qu'il peut exister des limites de hauteurs et des dispositions particulières données dans le référentiel technique du procédé qui ne sont pas affichées. 
Le logiciel peut les faire apparaitre, pour ce faire : 
 - la case de recherche en fonction de la hauteur doit être cochée ;
 - les données de hauteur ET de situation du bâtiment doivent être saisies.</v>
      </c>
      <c r="CN194" s="117">
        <f ca="1">REFERENCEMENT_FACADE[[#This Row],[VALIDITE]]</f>
        <v>1</v>
      </c>
      <c r="CO194" s="48">
        <f>IF(RECH_SUPPORT=TRUE,IF(MID(REFERENCEMENT_FACADE[[#This Row],[Colonne support visé]],1,3)="OUI",1,IF(OR(MID(REFERENCEMENT_FACADE[[#This Row],[Colonne support visé]],1,3)="non",MID(REFERENCEMENT_FACADE[[#This Row],[Colonne support visé]],1,2)="SO"),0,0)),1)</f>
        <v>1</v>
      </c>
      <c r="CP194" s="48">
        <f>IF(RECH_HAUTEUR=FALSE,1,IF(AND(MID(REFERENCEMENT_FACADE[[#This Row],[Colonne situation visé]],1,3)="oui",HAUT_VISEE&lt;=REFERENCEMENT_FACADE[[#This Row],[LIMITATION DE HAUTEUR DE FACADE]],HAUT_VISEE&lt;&gt;"",SITUA_VISEE&lt;&gt;""),1,IF(MID(REFERENCEMENT_FACADE[[#This Row],[Colonne situation visé]],1,3)="non",0,"ERREUR")))</f>
        <v>1</v>
      </c>
      <c r="CQ194" s="48">
        <f>IF(RECH_CATEGORIE=FALSE,1,IF(REFERENCEMENT_FACADE[[#This Row],[Colonne catégorie visée]]="ERREUR",0,IF(AND(RECH_CATEGORIE=TRUE,MATCH(VALUE(LEFT(REFERENCEMENT_FACADE[[#This Row],[Colonne zone visée]],1)),LISTE_ZONE_SISMIQUE,0)&gt;=MATCH(ZONE_SIS_VISEE,LISTE_ZONE_SISMIQUE,0),MATCH(REFERENCEMENT_FACADE[[#This Row],[Colonne catégorie visée]],LISTE_CATEGORIE_BATIMENT,0)&gt;=MATCH(CATEG_VISEE,LISTE_CATEGORIE_BATIMENT,0)),1,0)))</f>
        <v>1</v>
      </c>
      <c r="CR194" s="48">
        <f ca="1">IF(REFERENCEMENT_FACADE[[#This Row],[Eligibilité procédé]]&lt;&gt;0,COUNTIF(REFERENCEMENT_FACADE[Eligibilité procédé],"&lt;="&amp;REFERENCEMENT_FACADE[[#This Row],[Eligibilité procédé]])-COUNTIF(REFERENCEMENT_FACADE[Eligibilité procédé],"=0"),ROWS(REFERENCEMENT_FACADE[Ordre]))</f>
        <v>166</v>
      </c>
      <c r="CS194" s="48">
        <f ca="1">IF(COUNTIF((REFERENCEMENT_FACADE[[#This Row],[Validité]:[zone de simicité]]),"&lt;&gt;"&amp;"")=SUM(REFERENCEMENT_FACADE[[#This Row],[Validité]:[zone de simicité]]),ROW(REFERENCEMENT_FACADE[[#This Row],[zone de simicité]]),"")</f>
        <v>194</v>
      </c>
      <c r="CT194" s="48" t="str">
        <f>CONCATENATE(REFERENCEMENT_FACADE[[#This Row],[TYPE DE DOCUMENT DE REFERENCE]]," ",REFERENCEMENT_FACADE[[#This Row],[REF]]," du procédé ",REFERENCEMENT_FACADE[[#This Row],[NOM COMMERCIAL DU PROCEDE]]," : vise la pose sur : ",IF(MID(REFERENCEMENT_FACADE[[#This Row],[COB (NF DTU 31.2)]],1,3)="OUI","COB (NF DTU 31.2) ; ",""),IF(MID(REFERENCEMENT_FACADE[[#This Row],[CLT (Sous AT/DTA)]],1,3)="OUI","CLT (Sous AT/DTA)) ; ",""),IF(MID(REFERENCEMENT_FACADE[[#This Row],[FOB (NF DTU 31.4)]],1,3)="OUI","FOB (NF DTU 31.4) ; ",""),IF(MID(REFERENCEMENT_FACADE[[#This Row],[FOB (Sous AT/DTA/ATEx)]],1,3)="OUI","FOB (Sous AT/DTA/ATEx) ; ",""),"pour une hauteur max de ",REFERENCEMENT_FACADE[[#This Row],[LIMITATION DE HAUTEUR DE FACADE]],"m")</f>
        <v>Document Technique d'Application (DTA) 2.1/22-1823_V2 du procédé AA100 SSG/OI-OO : vise la pose sur : pour une hauteur max de 50m</v>
      </c>
    </row>
    <row r="195" spans="1:98" ht="216" x14ac:dyDescent="0.3">
      <c r="A195" s="121">
        <v>45370</v>
      </c>
      <c r="B195" s="43" t="s">
        <v>118</v>
      </c>
      <c r="C195" s="125" t="s">
        <v>118</v>
      </c>
      <c r="D195" s="79" t="s">
        <v>1598</v>
      </c>
      <c r="E195" s="79" t="s">
        <v>1598</v>
      </c>
      <c r="F195" s="43" t="s">
        <v>1599</v>
      </c>
      <c r="G195" s="44" t="s">
        <v>1503</v>
      </c>
      <c r="H195" s="52" t="s">
        <v>9</v>
      </c>
      <c r="I195" s="53" t="s">
        <v>27</v>
      </c>
      <c r="J195" s="38" t="s">
        <v>27</v>
      </c>
      <c r="K195" s="39" t="s">
        <v>27</v>
      </c>
      <c r="L195" s="68" t="str">
        <f>IF(REFERENCEMENT_FACADE[[#This Row],[Charpente bois (NF DTU 31.1)]]="OUI","SO",IF(OR(REFERENCEMENT_FACADE[[#This Row],[FOB (Sous AT/DTA/ATEx)]]="OUI",REFERENCEMENT_FACADE[[#This Row],[FOB (NF DTU 31.4)]]="OUI"),"OUI","SO"))</f>
        <v>SO</v>
      </c>
      <c r="M195" s="54" t="s">
        <v>27</v>
      </c>
      <c r="N195" s="43" t="s">
        <v>357</v>
      </c>
      <c r="O195" s="43" t="s">
        <v>357</v>
      </c>
      <c r="P195" s="43" t="s">
        <v>357</v>
      </c>
      <c r="Q195" s="43" t="s">
        <v>357</v>
      </c>
      <c r="R195" s="43" t="s">
        <v>357</v>
      </c>
      <c r="S195" s="43" t="s">
        <v>357</v>
      </c>
      <c r="T195" s="43" t="s">
        <v>357</v>
      </c>
      <c r="U195" s="43" t="s">
        <v>357</v>
      </c>
      <c r="V195" s="43" t="s">
        <v>357</v>
      </c>
      <c r="W195" s="44" t="s">
        <v>357</v>
      </c>
      <c r="X195" s="43" t="s">
        <v>357</v>
      </c>
      <c r="Y195" s="43" t="s">
        <v>357</v>
      </c>
      <c r="Z195" s="43" t="s">
        <v>357</v>
      </c>
      <c r="AA195" s="43" t="s">
        <v>357</v>
      </c>
      <c r="AB195" s="43" t="s">
        <v>357</v>
      </c>
      <c r="AC195" s="43" t="s">
        <v>10</v>
      </c>
      <c r="AD195" s="43" t="s">
        <v>10</v>
      </c>
      <c r="AE195" s="43" t="s">
        <v>10</v>
      </c>
      <c r="AF195" s="43" t="s">
        <v>10</v>
      </c>
      <c r="AG195" s="44" t="s">
        <v>10</v>
      </c>
      <c r="AH195" s="165" t="s">
        <v>1607</v>
      </c>
      <c r="AI195" s="164"/>
      <c r="AJ195" s="120" t="s">
        <v>1732</v>
      </c>
      <c r="AK195" s="120" t="s">
        <v>1732</v>
      </c>
      <c r="AL195" s="120" t="s">
        <v>1732</v>
      </c>
      <c r="AM195" s="120" t="s">
        <v>1732</v>
      </c>
      <c r="AN195" s="120" t="s">
        <v>1732</v>
      </c>
      <c r="AO195" s="120" t="s">
        <v>1732</v>
      </c>
      <c r="AP195" s="120" t="s">
        <v>1732</v>
      </c>
      <c r="AQ195" s="120" t="s">
        <v>1732</v>
      </c>
      <c r="AR195" s="120" t="s">
        <v>1732</v>
      </c>
      <c r="AS195" s="120" t="s">
        <v>1732</v>
      </c>
      <c r="AT195" s="120" t="s">
        <v>1732</v>
      </c>
      <c r="AU195" s="120" t="s">
        <v>1732</v>
      </c>
      <c r="AV195" s="120" t="s">
        <v>1732</v>
      </c>
      <c r="AW195" s="120" t="s">
        <v>1732</v>
      </c>
      <c r="AX195" s="120" t="s">
        <v>1732</v>
      </c>
      <c r="AY195" s="120"/>
      <c r="AZ195" s="120"/>
      <c r="BA195" s="120"/>
      <c r="BB195" s="120"/>
      <c r="BC195" s="120"/>
      <c r="BD195" s="84" t="s">
        <v>1408</v>
      </c>
      <c r="BE195" s="42">
        <v>4</v>
      </c>
      <c r="BF195" s="43">
        <v>4</v>
      </c>
      <c r="BG195" s="43">
        <v>4</v>
      </c>
      <c r="BH195" s="43">
        <v>4</v>
      </c>
      <c r="BI195" s="84"/>
      <c r="BJ195" s="40" t="s">
        <v>1394</v>
      </c>
      <c r="BK195" s="159"/>
      <c r="BL195" s="42">
        <v>0</v>
      </c>
      <c r="BM195" s="43" t="s">
        <v>1503</v>
      </c>
      <c r="BN195" s="79" t="s">
        <v>12</v>
      </c>
      <c r="BO195" s="43" t="s">
        <v>1600</v>
      </c>
      <c r="BP195" s="122">
        <v>45314</v>
      </c>
      <c r="BQ195" s="87">
        <v>45350</v>
      </c>
      <c r="BR195" s="87">
        <v>47817</v>
      </c>
      <c r="BS195" s="123">
        <f ca="1">+(REFERENCEMENT_FACADE[[#This Row],[AVIS LIMITE AU / VALIDITE]]&gt;=TODAY())*1</f>
        <v>1</v>
      </c>
      <c r="BT195" s="43" t="s">
        <v>9</v>
      </c>
      <c r="BU195" s="43" t="str">
        <f ca="1">IF(REFERENCEMENT_FACADE[[#This Row],[ -&gt; AT/DTA : Sur liste verte C2p (OUI/NON)
-&gt; ATex (Avis favorable / Avis défavorable)
-&gt; Autre : SO]]&lt;&gt;"",IF(AND(OR(REFERENCEMENT_FACADE[[#This Row],[ -&gt; AT/DTA : Sur liste verte C2p (OUI/NON)
-&gt; ATex (Avis favorable / Avis défavorable)
-&gt; Autre : SO]]="OUI",REFERENCEMENT_FACADE[[#This Row],[ -&gt; AT/DTA : Sur liste verte C2p (OUI/NON)
-&gt; ATex (Avis favorable / Avis défavorable)
-&gt; Autre : SO]]="FAVORABLE",REFERENCEMENT_FACADE[[#This Row],[ -&gt; AT/DTA : Sur liste verte C2p (OUI/NON)
-&gt; ATex (Avis favorable / Avis défavorable)
-&gt; Autre : SO]]="SO
(DTU)",REFERENCEMENT_FACADE[[#This Row],[ -&gt; AT/DTA : Sur liste verte C2p (OUI/NON)
-&gt; ATex (Avis favorable / Avis défavorable)
-&gt; Autre : SO]]="SO 
(RECO -RAGE)",REFERENCEMENT_FACADE[[#This Row],[ -&gt; AT/DTA : Sur liste verte C2p (OUI/NON)
-&gt; ATex (Avis favorable / Avis défavorable)
-&gt; Autre : SO]]="OUI AVEC UN SUIVI DU RETOUR D'EXPERIENCE",
REFERENCEMENT_FACADE[[#This Row],[ -&gt; AT/DTA : Sur liste verte C2p (OUI/NON)
-&gt; ATex (Avis favorable / Avis défavorable)
-&gt; Autre : SO]]="SO 
(RP)"),REFERENCEMENT_FACADE[[#This Row],[VALIDITE]]=1),"TC",IF(REFERENCEMENT_FACADE[[#This Row],[VALIDITE]]=0,"TNC"&amp;CHAR(10)&amp;"(L'évaluation technique n'est plus valide)",IF(REFERENCEMENT_FACADE[[#This Row],[TYPE DE DOCUMENT DE REFERENCE]]="Appréciation Technique de Transition","TNC"&amp;CHAR(10)&amp;"(Les Appréciations Techniques de Transition ne sont pas reconnues en technique courante)",IF(REFERENCEMENT_FACADE[[#This Row],[ -&gt; AT/DTA : Sur liste verte C2p (OUI/NON)
-&gt; ATex (Avis favorable / Avis défavorable)
-&gt; Autre : SO]]="NON (EVALUATION RECENTE)","TNC"&amp;CHAR(10)&amp;"(Non sur liste verte de la C2p à date de référencement / EVALUATION RECENTE)","TNC"&amp;CHAR(10)&amp;"(N'est pas sur liste verte de la C2p à date du référencement)")))))</f>
        <v>TC</v>
      </c>
      <c r="BV195" s="44"/>
      <c r="BW195" s="42"/>
      <c r="BX195" s="43"/>
      <c r="BY195" s="44"/>
      <c r="BZ195" s="57"/>
      <c r="CA195" s="134" t="s">
        <v>1606</v>
      </c>
      <c r="CB195" s="134"/>
      <c r="CC195" s="48" t="str">
        <f>IF(OR(REFERENCEMENT_FACADE[[#This Row],[TYPE DE DOCUMENT DE REFERENCE]]="Document d'Application Technique (DTA)",REFERENCEMENT_FACADE[[#This Row],[TYPE DE DOCUMENT DE REFERENCE]]="Avis Technique"),CONCATENATE("https://evaluation.cstb.fr/fr/avis-technique/detail/",SUBSTITUTE(REFERENCEMENT_FACADE[[#This Row],[REF]],"/","-"),"/"),IF(REFERENCEMENT_FACADE[[#This Row],[TYPE DE DOCUMENT DE REFERENCE]]=("Appréciation Technique d'Expérimentation (ATEx cas a)"),CONCATENATE("https://evaluation.cstb.fr/fr/appreciation-technique-expertise-atex/detail/",SUBSTITUTE(REFERENCEMENT_FACADE[[#This Row],[REF]],"_","-"),"/"),CONCATENATE("https://evaluation.cstb.fr/fr/appreciation-technique-transition-att/download/att-",SUBSTITUTE(SUBSTITUTE(REFERENCEMENT_FACADE[[#This Row],[REF]],"/","-"),"_","-"),"/")))</f>
        <v>https://evaluation.cstb.fr/fr/avis-technique/detail/2.1-21-1822_V2/</v>
      </c>
      <c r="CD195" s="48"/>
      <c r="CE195" s="48" t="str">
        <f>CONCATENATE(IF(REFERENCEMENT_FACADE[[#This Row],[Ancienne version]]=""," ",CONCATENATE(IF(OR(REFERENCEMENT_FACADE[[#This Row],[TYPE DE DOCUMENT DE REFERENCE]]="Avis Technique",REFERENCEMENT_FACADE[[#This Row],[TYPE DE DOCUMENT DE REFERENCE]]="ATEx"),"L'","Le "),REFERENCEMENT_FACADE[[#This Row],[TYPE DE DOCUMENT DE REFERENCE]]," n°",REFERENCEMENT_FACADE[[#This Row],[REF]]," annule et remplace ",IF(OR(REFERENCEMENT_FACADE[[#This Row],[TYPE DE DOCUMENT DE REFERENCE]]="Avis Technique",REFERENCEMENT_FACADE[[#This Row],[TYPE DE DOCUMENT DE REFERENCE]]="ATEx"),"l' ","le "),REFERENCEMENT_FACADE[[#This Row],[TYPE DE DOCUMENT DE REFERENCE]]," n° ",REFERENCEMENT_FACADE[[#This Row],[Ancienne version]])),
IF(AND(REFERENCEMENT_FACADE[[#This Row],[Ancienne version]]&lt;&gt;"",REFERENCEMENT_FACADE[[#This Row],[ -&gt; AT/DTA : Sur liste verte C2p (OUI/NON)
-&gt; ATex (Avis favorable / Avis défavorable)
-&gt; Autre : SO]]="OUI"),CHAR(10),""),
IF(REFERENCEMENT_FACADE[[#This Row],[ -&gt; AT/DTA : Sur liste verte C2p (OUI/NON)
-&gt; ATex (Avis favorable / Avis défavorable)
-&gt; Autre : SO]]="OUI","Sur liste verte de la C2p à la date du référencement",""))</f>
        <v xml:space="preserve"> Sur liste verte de la C2p à la date du référencement</v>
      </c>
      <c r="CF195" s="48" t="str">
        <f>IF((SUPP_VISE=LISTES!$Q$2),REFERENCEMENT_FACADE[[#This Row],[Charpente bois (NF DTU 31.1)]],
IF((SUPP_VISE=LISTES!$Q$3),REFERENCEMENT_FACADE[[#This Row],[COB (NF DTU 31.2)]],
IF((SUPP_VISE=LISTES!$Q$4),REFERENCEMENT_FACADE[[#This Row],[FOB (NF DTU 31.4)]],
IF((SUPP_VISE=LISTES!$Q$5),REFERENCEMENT_FACADE[[#This Row],[FOB (Sous AT/DTA/ATEx)]],
IF((SUPP_VISE=LISTES!$Q$6),REFERENCEMENT_FACADE[[#This Row],[FOB (NF DTU 31.4 et/ou Sous AT/DTA/Atex)]],
IF((SUPP_VISE=LISTES!$Q$7),REFERENCEMENT_FACADE[[#This Row],[CLT (Sous AT/DTA)]],"ERREUR"))))))</f>
        <v>ERREUR</v>
      </c>
      <c r="CG195" s="48" t="str">
        <f>IF((HAUT_VISEE&lt;=6),IF(OR(MID(SITUA_VISEE,1,1)="a",MID(SITUA_VISEE,1,1)="b",MID(SITUA_VISEE,1,1)="c"),REFERENCEMENT_FACADE[[#This Row],[≤ 6 m (situation a à c)]],REFERENCEMENT_FACADE[[#This Row],[≤ 6 m (situation d)]]),
IF(AND(6&lt;HAUT_VISEE,HAUT_VISEE&lt;=9),IF(OR(MID(SITUA_VISEE,1,1)="a",MID(SITUA_VISEE,1,1)="b",MID(SITUA_VISEE,1,1)="c"),REFERENCEMENT_FACADE[[#This Row],[≤ 9 m (situation a à c)]],REFERENCEMENT_FACADE[[#This Row],[≤ 9 m (situation d)]]),
IF(AND(9&lt;HAUT_VISEE,HAUT_VISEE&lt;=10),IF(OR(MID(SITUA_VISEE,1,1)="a",MID(SITUA_VISEE,1,1)="b",MID(SITUA_VISEE,1,1)="c"),REFERENCEMENT_FACADE[[#This Row],[≤ 10 m (situation a à c)]],REFERENCEMENT_FACADE[[#This Row],[≤ 10 m (situation d)]]),
IF(AND(10&lt;HAUT_VISEE,HAUT_VISEE&lt;=18),IF(OR(MID(SITUA_VISEE,1,1)="a",MID(SITUA_VISEE,1,1)="b",MID(SITUA_VISEE,1,1)="c"),REFERENCEMENT_FACADE[[#This Row],[≤ 15 m (situation a à c)]],REFERENCEMENT_FACADE[[#This Row],[≤ 15 m (situation d)]]),
IF(AND(10&lt;HAUT_VISEE,HAUT_VISEE&lt;=18),IF(OR(MID(SITUA_VISEE,1,1)="a",MID(SITUA_VISEE,1,1)="b",MID(SITUA_VISEE,1,1)="c"),REFERENCEMENT_FACADE[[#This Row],[≤ 18 m (situation a à c)]],REFERENCEMENT_FACADE[[#This Row],[≤ 18 m (situation d)]]),
IF(AND(18&lt;HAUT_VISEE,HAUT_VISEE&lt;=28),IF(OR(MID(SITUA_VISEE,1,1)="a",MID(SITUA_VISEE,1,1)="b",MID(SITUA_VISEE,1,1)="c"),REFERENCEMENT_FACADE[[#This Row],[≤ 28 m (situation a à c)]],REFERENCEMENT_FACADE[[#This Row],[≤ 28 m (situation d)]]),
IF(AND(28&lt;HAUT_VISEE,HAUT_VISEE&lt;=34),IF(OR(MID(SITUA_VISEE,1,1)="a",MID(SITUA_VISEE,1,1)="b",MID(SITUA_VISEE,1,1)="c"),REFERENCEMENT_FACADE[[#This Row],[≤ 34 m (situation a à c)]],REFERENCEMENT_FACADE[[#This Row],[≤ 34 m (situation d)]]),
IF(AND(34&lt;HAUT_VISEE,HAUT_VISEE&lt;=36),IF(OR(MID(SITUA_VISEE,1,1)="a",MID(SITUA_VISEE,1,1)="b",MID(SITUA_VISEE,1,1)="c"),REFERENCEMENT_FACADE[[#This Row],[≤ 36 m (situation a à c)]],REFERENCEMENT_FACADE[[#This Row],[≤ 36 m (situation d)]]),
IF(AND(36&lt;HAUT_VISEE,HAUT_VISEE&lt;=40),IF(OR(MID(SITUA_VISEE,1,1)="a",MID(SITUA_VISEE,1,1)="b",MID(SITUA_VISEE,1,1)="c"),REFERENCEMENT_FACADE[[#This Row],[≤ 40 m (situation a à c)]],REFERENCEMENT_FACADE[[#This Row],[≤ 40 m (situation d)]]),
IF(AND(40&lt;HAUT_VISEE,HAUT_VISEE&lt;=50),IF(OR(MID(SITUA_VISEE,1,1)="a",MID(SITUA_VISEE,1,1)="b",MID(SITUA_VISEE,1,1)="c"),REFERENCEMENT_FACADE[[#This Row],[≤ 50 m (situation a à c)]],REFERENCEMENT_FACADE[[#This Row],[≤ 50 m (situation d)]]),"ERREUR"))))))))))</f>
        <v>OUI*</v>
      </c>
      <c r="CH195" s="48">
        <f>IF(MID(SITUA_VISEE,1,1)="d",
IF(MID(REFERENCEMENT_FACADE[[#This Row],[≤ 50 m (situation d)]],1,3)="OUI",50,IF(MID(REFERENCEMENT_FACADE[[#This Row],[≤ 40 m (situation d)]],1,3)="OUI",40,IF(MID(REFERENCEMENT_FACADE[[#This Row],[≤ 36 m (situation d)]],1,3)="OUI",36,IF(MID(REFERENCEMENT_FACADE[[#This Row],[≤ 34 m (situation d)]],1,3)="OUI",34,IF(MID(REFERENCEMENT_FACADE[[#This Row],[≤ 28 m (situation d)]],1,3)="OUI",28,IF(MID(REFERENCEMENT_FACADE[[#This Row],[≤ 18 m (situation d)]],1,3)="OUI",18,IF(MID(REFERENCEMENT_FACADE[[#This Row],[≤ 15 m (situation d)]],1,3)="OUI",15,IF(MID(REFERENCEMENT_FACADE[[#This Row],[≤ 10 m (situation d)]],1,3)="OUI",10,IF(MID(REFERENCEMENT_FACADE[[#This Row],[≤ 9 m (situation d)]],1,3)="OUI",9,IF(MID(REFERENCEMENT_FACADE[[#This Row],[≤ 6 m (situation d)]],1,3)="OUI",6,"")))))))))),
IF(MID(REFERENCEMENT_FACADE[[#This Row],[≤ 50 m (situation a à c)]],1,3)="OUI",50,IF(MID(REFERENCEMENT_FACADE[[#This Row],[≤ 40 m (situation a à c)]],1,3)="OUI",40,IF(MID(REFERENCEMENT_FACADE[[#This Row],[≤ 36 m (situation a à c)]],1,3)="OUI",36,IF(MID(REFERENCEMENT_FACADE[[#This Row],[≤ 34 m (situation a à c)]],1,3)="OUI",34,IF(MID(REFERENCEMENT_FACADE[[#This Row],[≤ 28 m (situation a à c)]],1,3)="OUI",28,IF(MID(REFERENCEMENT_FACADE[[#This Row],[≤ 18 m (situation a à c)]],1,3)="OUI",18,IF(MID(REFERENCEMENT_FACADE[[#This Row],[≤ 15 m (situation a à c)]],1,3)="OUI",15,IF(MID(REFERENCEMENT_FACADE[[#This Row],[≤ 10 m (situation a à c)]],1,3)="OUI",10,IF(MID(REFERENCEMENT_FACADE[[#This Row],[≤ 9 m (situation a à c)]],1,3)="OUI",9,IF(MID(REFERENCEMENT_FACADE[[#This Row],[≤ 6 m (situation a à c)]],1,3)="OUI",6,"")))))))))))</f>
        <v>50</v>
      </c>
      <c r="CI195" s="48" t="str">
        <f>IF(RECH_CATEGORIE=TRUE,IF((CATEG_VISEE=LISTES!$O$2),REFERENCEMENT_FACADE[[#This Row],[I]],
IF((CATEG_VISEE=LISTES!$O$3),REFERENCEMENT_FACADE[[#This Row],[II]],
IF((CATEG_VISEE=LISTES!$O$4),REFERENCEMENT_FACADE[[#This Row],[III]],
IF((CATEG_VISEE=LISTES!$O$5),REFERENCEMENT_FACADE[[#This Row],[IV]],"ERREUR")))),
REFERENCEMENT_FACADE[[#This Row],[I]]&amp;CHAR(10)&amp;REFERENCEMENT_FACADE[[#This Row],[II]]&amp;CHAR(10)&amp;REFERENCEMENT_FACADE[[#This Row],[III]]&amp;CHAR(10)&amp;REFERENCEMENT_FACADE[[#This Row],[IV]])</f>
        <v>4
4
4
4</v>
      </c>
      <c r="CJ195" s="48" t="str">
        <f>IF(RECH_CATEGORIE=TRUE,IF(OR(REFERENCEMENT_FACADE[[#This Row],[I]]="NC",REFERENCEMENT_FACADE[[#This Row],[II]]="NC",REFERENCEMENT_FACADE[[#This Row],[III]]="NC",REFERENCEMENT_FACADE[[#This Row],[IV]]="NC"),"ERREUR",IF(MID(ZONE_SIS_VISEE,1,1)&lt;=MID(REFERENCEMENT_FACADE[[#This Row],[IV]],1,1),REFERENCEMENT_FACADE[[#Headers],[IV]],IF(MID(ZONE_SIS_VISEE,1,1)&lt;=MID(REFERENCEMENT_FACADE[[#This Row],[III]],1,1),REFERENCEMENT_FACADE[[#Headers],[III]],IF(MID(ZONE_SIS_VISEE,1,1)&lt;=MID(REFERENCEMENT_FACADE[[#This Row],[II]],1,1),REFERENCEMENT_FACADE[[#Headers],[II]],IF(MID(ZONE_SIS_VISEE,1,1)&lt;=MID(REFERENCEMENT_FACADE[[#This Row],[I]],1,1),REFERENCEMENT_FACADE[[#Headers],[I]],""))))),
REFERENCEMENT_FACADE[[#Headers],[I]]&amp;CHAR(10)&amp;REFERENCEMENT_FACADE[[#Headers],[II]]&amp;CHAR(10)&amp;REFERENCEMENT_FACADE[[#Headers],[III]]&amp;CHAR(10)&amp;REFERENCEMENT_FACADE[[#Headers],[IV]])</f>
        <v>I
II
III
IV</v>
      </c>
      <c r="CK195" s="48" t="str">
        <f>CONCATENATE(IF(MID(REFERENCEMENT_FACADE[[#This Row],[Charpente bois (NF DTU 31.1)]],1,3)="oui",LISTES!$Q$2,""),IF(AND(MID(REFERENCEMENT_FACADE[[#This Row],[COB (NF DTU 31.2)]],1,3)="oui",MID(REFERENCEMENT_FACADE[[#This Row],[Charpente bois (NF DTU 31.1)]],1,3)="oui")," / ",""),IF(MID(REFERENCEMENT_FACADE[[#This Row],[COB (NF DTU 31.2)]],1,3)="oui",LISTES!$Q$3,""),IF(OR(AND(MID(REFERENCEMENT_FACADE[[#This Row],[COB (NF DTU 31.2)]],1,3)="oui",MID(REFERENCEMENT_FACADE[[#This Row],[FOB (NF DTU 31.4)]],1,3)="oui"),AND(MID(REFERENCEMENT_FACADE[[#This Row],[COB (NF DTU 31.2)]],1,3)="oui",MID(REFERENCEMENT_FACADE[[#This Row],[CLT (Sous AT/DTA)]],1,3)="oui"))," / ",""),IF(MID(REFERENCEMENT_FACADE[[#This Row],[FOB (NF DTU 31.4)]],1,3)="oui",LISTES!$Q$4,""),IF(AND(MID(REFERENCEMENT_FACADE[[#This Row],[CLT (Sous AT/DTA)]],1,3)="oui",MID(REFERENCEMENT_FACADE[[#This Row],[FOB (NF DTU 31.4)]],1,3)="oui")," / ",""),IF(MID(REFERENCEMENT_FACADE[[#This Row],[CLT (Sous AT/DTA)]],1,3)="oui",LISTES!$Q$7,IF(MID(REFERENCEMENT_FACADE[[#This Row],[FOB (Sous AT/DTA/ATEx)]],1,3)="oui",LISTES!$Q$5,"")))</f>
        <v>Charpente bois (NF DTU 31.1)</v>
      </c>
      <c r="CL195" s="48" t="str">
        <f>IF(AND(RECH_HAUTEUR=TRUE,HAUT_VISEE&lt;&gt;"",SITUA_VISEE&lt;&gt;""),IF(MID(SITUA_VISEE,1,1)="d",
IF(MID(REFERENCEMENT_FACADE[[#This Row],[≤ 50 m (situation d)]],1,3)="OUI","≤ 50 m",IF(MID(REFERENCEMENT_FACADE[[#This Row],[≤ 40 m (situation d)]],1,3)="OUI","≤ 40 m",IF(MID(REFERENCEMENT_FACADE[[#This Row],[≤ 36 m (situation d)]],1,3)="OUI","≤ 36 m",IF(MID(REFERENCEMENT_FACADE[[#This Row],[≤ 34 m (situation d)]],1,3)="OUI","≤ 34 m",IF(MID(REFERENCEMENT_FACADE[[#This Row],[≤ 28 m (situation d)]],1,3)="OUI","≤ 28 m",IF(MID(REFERENCEMENT_FACADE[[#This Row],[≤ 18 m (situation d)]],1,3)="OUI","≤ 18 m",IF(MID(REFERENCEMENT_FACADE[[#This Row],[≤ 15 m (situation d)]],1,3)="OUI","≤ 15 m",IF(MID(REFERENCEMENT_FACADE[[#This Row],[≤ 10 m (situation d)]],1,3)="OUI","≤ 10 m",IF(MID(REFERENCEMENT_FACADE[[#This Row],[≤ 9 m (situation d)]],1,3)="OUI","≤ 9 m",IF(MID(REFERENCEMENT_FACADE[[#This Row],[≤ 6 m (situation d)]],1,3)="OUI","≤ 6 m","")))))))))),
IF(MID(REFERENCEMENT_FACADE[[#This Row],[≤ 50 m (situation a à c)]],1,3)="OUI","≤ 50 m",IF(MID(REFERENCEMENT_FACADE[[#This Row],[≤ 40 m (situation a à c)]],1,3)="OUI","≤ 40 m",IF(MID(REFERENCEMENT_FACADE[[#This Row],[≤ 36 m (situation a à c)]],1,3)="OUI","≤ 36 m",IF(MID(REFERENCEMENT_FACADE[[#This Row],[≤ 34 m (situation a à c)]],1,3)="OUI","≤ 34 m",IF(MID(REFERENCEMENT_FACADE[[#This Row],[≤ 28 m (situation a à c)]],1,3)="OUI","≤ 28 m",IF(MID(REFERENCEMENT_FACADE[[#This Row],[≤ 18 m (situation a à c)]],1,3)="OUI","≤ 18 m",IF(MID(REFERENCEMENT_FACADE[[#This Row],[≤ 15 m (situation a à c)]],1,3)="OUI","≤ 15 m",IF(MID(REFERENCEMENT_FACADE[[#This Row],[≤ 10 m (situation a à c)]],1,3)="OUI","≤ 10 m",IF(MID(REFERENCEMENT_FACADE[[#This Row],[≤ 9 m (situation a à c)]],1,3)="OUI","≤ 9 m",IF(MID(REFERENCEMENT_FACADE[[#This Row],[≤ 6 m (situation a à c)]],1,3)="OUI","≤ 6 m",""))))))))))),
CONCATENATE(IF(MID(REFERENCEMENT_FACADE[[#This Row],[≤ 50 m (situation a à c)]],1,3)="OUI","(Situation a à c) h≤ 50 m"&amp;CHAR(10),IF(MID(REFERENCEMENT_FACADE[[#This Row],[≤ 40 m (situation a à c)]],1,3)="OUI","(Situation a à c) h≤ 40 m"&amp;CHAR(10),IF(MID(REFERENCEMENT_FACADE[[#This Row],[≤ 36 m (situation a à c)]],1,3)="OUI","(Situation a à c) h≤ 36 m"&amp;CHAR(10),IF(MID(REFERENCEMENT_FACADE[[#This Row],[≤ 34 m (situation a à c)]],1,3)="OUI","(Situation a à c) h≤ 34 m"&amp;CHAR(10),IF(MID(REFERENCEMENT_FACADE[[#This Row],[≤ 28 m (situation a à c)]],1,3)="OUI","(Situation a à c) h≤ 28 m"&amp;CHAR(10),IF(MID(REFERENCEMENT_FACADE[[#This Row],[≤ 18 m (situation a à c)]],1,3)="OUI","(Situation a à c) h≤ 18 m"&amp;CHAR(10),IF(MID(REFERENCEMENT_FACADE[[#This Row],[≤ 15 m (situation a à c)]],1,3)="OUI","(Situation a à c) h≤ 15 m"&amp;CHAR(10),IF(MID(REFERENCEMENT_FACADE[[#This Row],[≤ 10 m (situation a à c)]],1,3)="OUI","(Situation a à c) h≤ 10 m"&amp;CHAR(10),IF(MID(REFERENCEMENT_FACADE[[#This Row],[≤ 9 m (situation a à c)]],1,3)="OUI","(Situation a à c) h≤ 9 m"&amp;CHAR(10),IF(MID(REFERENCEMENT_FACADE[[#This Row],[≤ 6 m (situation a à c)]],1,3)="OUI","(Situation a à c) h≤ 6 m"&amp;CHAR(10),"")))))))))),IF(MID(REFERENCEMENT_FACADE[[#This Row],[≤ 50 m (situation d)]],1,3)="OUI","(Situation d) h≤ 50 m",IF(MID(REFERENCEMENT_FACADE[[#This Row],[≤ 40 m (situation d)]],1,3)="OUI","(Situation d) h≤ 40 m",IF(MID(REFERENCEMENT_FACADE[[#This Row],[≤ 36 m (situation d)]],1,3)="OUI","(Situation d) h≤ 36 m",IF(MID(REFERENCEMENT_FACADE[[#This Row],[≤ 34 m (situation d)]],1,3)="OUI","(Situation d) h≤ 34 m",IF(MID(REFERENCEMENT_FACADE[[#This Row],[≤ 28 m (situation d)]],1,3)="OUI","(Situation d) h≤ 28 m",IF(MID(REFERENCEMENT_FACADE[[#This Row],[≤ 18 m (situation d)]],1,3)="OUI","(Situation d) h≤ 18 m",IF(MID(REFERENCEMENT_FACADE[[#This Row],[≤ 15 m (situation d)]],1,3)="OUI","(Situation d) h≤ 15 m",IF(MID(REFERENCEMENT_FACADE[[#This Row],[≤ 10 m (situation d)]],1,3)="OUI","(Situation d) h≤ 10 m",IF(MID(REFERENCEMENT_FACADE[[#This Row],[≤ 9 m (situation d)]],1,3)="OUI","(Situation d) h≤ 9 m",IF(MID(REFERENCEMENT_FACADE[[#This Row],[≤ 6 m (situation d)]],1,3)="OUI","(Situation d) h≤ 6 m",""))))))))))))</f>
        <v>(Situation a à c) h≤ 50 m
(Situation d) h≤ 18 m</v>
      </c>
      <c r="CM195" s="48" t="str">
        <f>IF(OR(RECH_HAUTEUR=FALSE,HAUT_VISEE="",SITUA_VISEE=""),REFERENCEMENT_FACADE[[#This Row],[Cas où rien n''est sélectionné en hauteur]],
IF((HAUT_VISEE&lt;=6),IF(OR(MID(SITUA_VISEE,1,1)="a",MID(SITUA_VISEE,1,1)="b",MID(SITUA_VISEE,1,1)="c"),REFERENCEMENT_FACADE[[#This Row],[≤ 6 m (a à c)]],REFERENCEMENT_FACADE[[#This Row],[≤ 6 m (d)]]),
IF(AND(6&lt;HAUT_VISEE,HAUT_VISEE&lt;=9),IF(OR(MID(SITUA_VISEE,1,1)="a",MID(SITUA_VISEE,1,1)="b",MID(SITUA_VISEE,1,1)="c"),REFERENCEMENT_FACADE[[#This Row],[≤ 9 m (a à c)]],REFERENCEMENT_FACADE[[#This Row],[≤ 9 m (d)]]),
IF(AND(9&lt;HAUT_VISEE,HAUT_VISEE&lt;=10),IF(OR(MID(SITUA_VISEE,1,1)="a",MID(SITUA_VISEE,1,1)="b",MID(SITUA_VISEE,1,1)="c"),REFERENCEMENT_FACADE[[#This Row],[≤ 10 m (a à c)]],REFERENCEMENT_FACADE[[#This Row],[≤ 10 m (d)]]),
IF(AND(10&lt;HAUT_VISEE,HAUT_VISEE&lt;=18),IF(OR(MID(SITUA_VISEE,1,1)="a",MID(SITUA_VISEE,1,1)="b",MID(SITUA_VISEE,1,1)="c"),REFERENCEMENT_FACADE[[#This Row],[≤ 18 m (a à c)]],REFERENCEMENT_FACADE[[#This Row],[≤ 18 m (d)]]),
IF(AND(18&lt;HAUT_VISEE,HAUT_VISEE&lt;=28),IF(OR(MID(SITUA_VISEE,1,1)="a",MID(SITUA_VISEE,1,1)="b",MID(SITUA_VISEE,1,1)="c"),REFERENCEMENT_FACADE[[#This Row],[≤ 28 m (a à c)]],REFERENCEMENT_FACADE[[#This Row],[≤ 28 m (d)]]),
IF(AND(28&lt;HAUT_VISEE,HAUT_VISEE&lt;=34),IF(OR(MID(SITUA_VISEE,1,1)="a",MID(SITUA_VISEE,1,1)="b",MID(SITUA_VISEE,1,1)="c"),REFERENCEMENT_FACADE[[#This Row],[≤ 34 m (a à c)]],REFERENCEMENT_FACADE[[#This Row],[≤ 34 m (d)]]),
IF(AND(34&lt;HAUT_VISEE,HAUT_VISEE&lt;=36),IF(OR(MID(SITUA_VISEE,1,1)="a",MID(SITUA_VISEE,1,1)="b",MID(SITUA_VISEE,1,1)="c"),REFERENCEMENT_FACADE[[#This Row],[≤ 36 m (a à c)]],REFERENCEMENT_FACADE[[#This Row],[≤ 36 m (d)]]),
IF(AND(36&lt;HAUT_VISEE,HAUT_VISEE&lt;=40),IF(OR(MID(SITUA_VISEE,1,1)="a",MID(SITUA_VISEE,1,1)="b",MID(SITUA_VISEE,1,1)="c"),REFERENCEMENT_FACADE[[#This Row],[≤ 40 m (a à c)]],REFERENCEMENT_FACADE[[#This Row],[≤ 40 m (d)]]),
IF(AND(40&lt;HAUT_VISEE,HAUT_VISEE&lt;=50),IF(OR(MID(SITUA_VISEE,1,1)="a",MID(SITUA_VISEE,1,1)="b",MID(SITUA_VISEE,1,1)="c"),REFERENCEMENT_FACADE[[#This Row],[≤ 50 m (a à c)]],REFERENCEMENT_FACADE[[#This Row],[≤ 50 m (d)]])))))))))))</f>
        <v>Nb : Le critère de recherche par hauteur n'étant pas coché ou les données (hauteur ou situation) n'étant pas saisies, l'utilisateur est alerté qu'il peut exister des limites de hauteurs et des dispositions particulières données dans le référentiel technique du procédé qui ne sont pas affichées. 
Le logiciel peut les faire apparaitre, pour ce faire : 
 - la case de recherche en fonction de la hauteur doit être cochée ;
 - les données de hauteur ET de situation du bâtiment doivent être saisies.</v>
      </c>
      <c r="CN195" s="117">
        <f ca="1">REFERENCEMENT_FACADE[[#This Row],[VALIDITE]]</f>
        <v>1</v>
      </c>
      <c r="CO195" s="48">
        <f>IF(RECH_SUPPORT=TRUE,IF(MID(REFERENCEMENT_FACADE[[#This Row],[Colonne support visé]],1,3)="OUI",1,IF(OR(MID(REFERENCEMENT_FACADE[[#This Row],[Colonne support visé]],1,3)="non",MID(REFERENCEMENT_FACADE[[#This Row],[Colonne support visé]],1,2)="SO"),0,0)),1)</f>
        <v>1</v>
      </c>
      <c r="CP195" s="48">
        <f>IF(RECH_HAUTEUR=FALSE,1,IF(AND(MID(REFERENCEMENT_FACADE[[#This Row],[Colonne situation visé]],1,3)="oui",HAUT_VISEE&lt;=REFERENCEMENT_FACADE[[#This Row],[LIMITATION DE HAUTEUR DE FACADE]],HAUT_VISEE&lt;&gt;"",SITUA_VISEE&lt;&gt;""),1,IF(MID(REFERENCEMENT_FACADE[[#This Row],[Colonne situation visé]],1,3)="non",0,"ERREUR")))</f>
        <v>1</v>
      </c>
      <c r="CQ195" s="48">
        <f>IF(RECH_CATEGORIE=FALSE,1,IF(REFERENCEMENT_FACADE[[#This Row],[Colonne catégorie visée]]="ERREUR",0,IF(AND(RECH_CATEGORIE=TRUE,MATCH(VALUE(LEFT(REFERENCEMENT_FACADE[[#This Row],[Colonne zone visée]],1)),LISTE_ZONE_SISMIQUE,0)&gt;=MATCH(ZONE_SIS_VISEE,LISTE_ZONE_SISMIQUE,0),MATCH(REFERENCEMENT_FACADE[[#This Row],[Colonne catégorie visée]],LISTE_CATEGORIE_BATIMENT,0)&gt;=MATCH(CATEG_VISEE,LISTE_CATEGORIE_BATIMENT,0)),1,0)))</f>
        <v>1</v>
      </c>
      <c r="CR195" s="48">
        <f ca="1">IF(REFERENCEMENT_FACADE[[#This Row],[Eligibilité procédé]]&lt;&gt;0,COUNTIF(REFERENCEMENT_FACADE[Eligibilité procédé],"&lt;="&amp;REFERENCEMENT_FACADE[[#This Row],[Eligibilité procédé]])-COUNTIF(REFERENCEMENT_FACADE[Eligibilité procédé],"=0"),ROWS(REFERENCEMENT_FACADE[Ordre]))</f>
        <v>167</v>
      </c>
      <c r="CS195" s="48">
        <f ca="1">IF(COUNTIF((REFERENCEMENT_FACADE[[#This Row],[Validité]:[zone de simicité]]),"&lt;&gt;"&amp;"")=SUM(REFERENCEMENT_FACADE[[#This Row],[Validité]:[zone de simicité]]),ROW(REFERENCEMENT_FACADE[[#This Row],[zone de simicité]]),"")</f>
        <v>195</v>
      </c>
      <c r="CT195" s="48" t="str">
        <f>CONCATENATE(REFERENCEMENT_FACADE[[#This Row],[TYPE DE DOCUMENT DE REFERENCE]]," ",REFERENCEMENT_FACADE[[#This Row],[REF]]," du procédé ",REFERENCEMENT_FACADE[[#This Row],[NOM COMMERCIAL DU PROCEDE]]," : vise la pose sur : ",IF(MID(REFERENCEMENT_FACADE[[#This Row],[COB (NF DTU 31.2)]],1,3)="OUI","COB (NF DTU 31.2) ; ",""),IF(MID(REFERENCEMENT_FACADE[[#This Row],[CLT (Sous AT/DTA)]],1,3)="OUI","CLT (Sous AT/DTA)) ; ",""),IF(MID(REFERENCEMENT_FACADE[[#This Row],[FOB (NF DTU 31.4)]],1,3)="OUI","FOB (NF DTU 31.4) ; ",""),IF(MID(REFERENCEMENT_FACADE[[#This Row],[FOB (Sous AT/DTA/ATEx)]],1,3)="OUI","FOB (Sous AT/DTA/ATEx) ; ",""),"pour une hauteur max de ",REFERENCEMENT_FACADE[[#This Row],[LIMITATION DE HAUTEUR DE FACADE]],"m")</f>
        <v>Avis Technique 2.1/21-1822_V2 du procédé FWS 50/60 SG CL : vise la pose sur : pour une hauteur max de 50m</v>
      </c>
    </row>
    <row r="196" spans="1:98" ht="244.8" x14ac:dyDescent="0.3">
      <c r="A196" s="121">
        <v>45303</v>
      </c>
      <c r="B196" s="43" t="s">
        <v>118</v>
      </c>
      <c r="C196" s="125"/>
      <c r="D196" s="43" t="s">
        <v>86</v>
      </c>
      <c r="E196" s="43" t="s">
        <v>86</v>
      </c>
      <c r="F196" s="43" t="s">
        <v>1502</v>
      </c>
      <c r="G196" s="44" t="s">
        <v>1503</v>
      </c>
      <c r="H196" s="52" t="s">
        <v>9</v>
      </c>
      <c r="I196" s="53" t="s">
        <v>27</v>
      </c>
      <c r="J196" s="39" t="s">
        <v>27</v>
      </c>
      <c r="K196" s="39" t="s">
        <v>27</v>
      </c>
      <c r="L196" s="68" t="str">
        <f>IF(REFERENCEMENT_FACADE[[#This Row],[Charpente bois (NF DTU 31.1)]]="OUI","SO",IF(OR(REFERENCEMENT_FACADE[[#This Row],[FOB (Sous AT/DTA/ATEx)]]="OUI",REFERENCEMENT_FACADE[[#This Row],[FOB (NF DTU 31.4)]]="OUI"),"OUI","SO"))</f>
        <v>SO</v>
      </c>
      <c r="M196" s="54" t="s">
        <v>27</v>
      </c>
      <c r="N196" s="42" t="s">
        <v>357</v>
      </c>
      <c r="O196" s="43" t="s">
        <v>357</v>
      </c>
      <c r="P196" s="43" t="s">
        <v>357</v>
      </c>
      <c r="Q196" s="43" t="s">
        <v>357</v>
      </c>
      <c r="R196" s="43" t="s">
        <v>357</v>
      </c>
      <c r="S196" s="43" t="s">
        <v>357</v>
      </c>
      <c r="T196" s="43" t="s">
        <v>357</v>
      </c>
      <c r="U196" s="43" t="s">
        <v>357</v>
      </c>
      <c r="V196" s="43" t="s">
        <v>357</v>
      </c>
      <c r="W196" s="44" t="s">
        <v>357</v>
      </c>
      <c r="X196" s="43" t="s">
        <v>357</v>
      </c>
      <c r="Y196" s="43" t="s">
        <v>357</v>
      </c>
      <c r="Z196" s="43" t="s">
        <v>357</v>
      </c>
      <c r="AA196" s="43" t="s">
        <v>357</v>
      </c>
      <c r="AB196" s="43" t="s">
        <v>357</v>
      </c>
      <c r="AC196" s="43" t="s">
        <v>357</v>
      </c>
      <c r="AD196" s="43" t="s">
        <v>357</v>
      </c>
      <c r="AE196" s="43" t="s">
        <v>357</v>
      </c>
      <c r="AF196" s="43" t="s">
        <v>357</v>
      </c>
      <c r="AG196" s="44" t="s">
        <v>357</v>
      </c>
      <c r="AH196" s="165" t="s">
        <v>1525</v>
      </c>
      <c r="AI196" s="164"/>
      <c r="AJ196" s="120" t="s">
        <v>1730</v>
      </c>
      <c r="AK196" s="120" t="s">
        <v>1730</v>
      </c>
      <c r="AL196" s="120" t="s">
        <v>1730</v>
      </c>
      <c r="AM196" s="120" t="s">
        <v>1730</v>
      </c>
      <c r="AN196" s="120" t="s">
        <v>1730</v>
      </c>
      <c r="AO196" s="120" t="s">
        <v>1730</v>
      </c>
      <c r="AP196" s="120" t="s">
        <v>1730</v>
      </c>
      <c r="AQ196" s="120" t="s">
        <v>1730</v>
      </c>
      <c r="AR196" s="120" t="s">
        <v>1730</v>
      </c>
      <c r="AS196" s="120" t="s">
        <v>1730</v>
      </c>
      <c r="AT196" s="120" t="s">
        <v>1730</v>
      </c>
      <c r="AU196" s="120" t="s">
        <v>1730</v>
      </c>
      <c r="AV196" s="120" t="s">
        <v>1730</v>
      </c>
      <c r="AW196" s="120" t="s">
        <v>1730</v>
      </c>
      <c r="AX196" s="120" t="s">
        <v>1730</v>
      </c>
      <c r="AY196" s="120" t="s">
        <v>1730</v>
      </c>
      <c r="AZ196" s="120" t="s">
        <v>1730</v>
      </c>
      <c r="BA196" s="120" t="s">
        <v>1730</v>
      </c>
      <c r="BB196" s="120" t="s">
        <v>1730</v>
      </c>
      <c r="BC196" s="120" t="s">
        <v>1730</v>
      </c>
      <c r="BD196" s="84" t="s">
        <v>1408</v>
      </c>
      <c r="BE196" s="42">
        <v>4</v>
      </c>
      <c r="BF196" s="43">
        <v>4</v>
      </c>
      <c r="BG196" s="43">
        <v>4</v>
      </c>
      <c r="BH196" s="68">
        <v>4</v>
      </c>
      <c r="BI196" s="112"/>
      <c r="BJ196" s="40" t="s">
        <v>1394</v>
      </c>
      <c r="BK196" s="158" t="s">
        <v>932</v>
      </c>
      <c r="BL196" s="42">
        <v>0</v>
      </c>
      <c r="BM196" s="43" t="s">
        <v>1503</v>
      </c>
      <c r="BN196" s="43" t="s">
        <v>1006</v>
      </c>
      <c r="BO196" s="43" t="s">
        <v>1504</v>
      </c>
      <c r="BP196" s="122" t="s">
        <v>1004</v>
      </c>
      <c r="BQ196" s="87">
        <v>45281</v>
      </c>
      <c r="BR196" s="87">
        <v>47299</v>
      </c>
      <c r="BS196" s="123">
        <f ca="1">+(REFERENCEMENT_FACADE[[#This Row],[AVIS LIMITE AU / VALIDITE]]&gt;=TODAY())*1</f>
        <v>1</v>
      </c>
      <c r="BT196" s="43" t="s">
        <v>9</v>
      </c>
      <c r="BU196" s="43" t="str">
        <f ca="1">IF(REFERENCEMENT_FACADE[[#This Row],[ -&gt; AT/DTA : Sur liste verte C2p (OUI/NON)
-&gt; ATex (Avis favorable / Avis défavorable)
-&gt; Autre : SO]]&lt;&gt;"",IF(AND(OR(REFERENCEMENT_FACADE[[#This Row],[ -&gt; AT/DTA : Sur liste verte C2p (OUI/NON)
-&gt; ATex (Avis favorable / Avis défavorable)
-&gt; Autre : SO]]="OUI",REFERENCEMENT_FACADE[[#This Row],[ -&gt; AT/DTA : Sur liste verte C2p (OUI/NON)
-&gt; ATex (Avis favorable / Avis défavorable)
-&gt; Autre : SO]]="FAVORABLE",REFERENCEMENT_FACADE[[#This Row],[ -&gt; AT/DTA : Sur liste verte C2p (OUI/NON)
-&gt; ATex (Avis favorable / Avis défavorable)
-&gt; Autre : SO]]="SO
(DTU)",REFERENCEMENT_FACADE[[#This Row],[ -&gt; AT/DTA : Sur liste verte C2p (OUI/NON)
-&gt; ATex (Avis favorable / Avis défavorable)
-&gt; Autre : SO]]="SO 
(RECO -RAGE)",REFERENCEMENT_FACADE[[#This Row],[ -&gt; AT/DTA : Sur liste verte C2p (OUI/NON)
-&gt; ATex (Avis favorable / Avis défavorable)
-&gt; Autre : SO]]="OUI AVEC UN SUIVI DU RETOUR D'EXPERIENCE",
REFERENCEMENT_FACADE[[#This Row],[ -&gt; AT/DTA : Sur liste verte C2p (OUI/NON)
-&gt; ATex (Avis favorable / Avis défavorable)
-&gt; Autre : SO]]="SO 
(RP)"),REFERENCEMENT_FACADE[[#This Row],[VALIDITE]]=1),"TC",IF(REFERENCEMENT_FACADE[[#This Row],[VALIDITE]]=0,"TNC"&amp;CHAR(10)&amp;"(L'évaluation technique n'est plus valide)",IF(REFERENCEMENT_FACADE[[#This Row],[TYPE DE DOCUMENT DE REFERENCE]]="Appréciation Technique de Transition","TNC"&amp;CHAR(10)&amp;"(Les Appréciations Techniques de Transition ne sont pas reconnues en technique courante)",IF(REFERENCEMENT_FACADE[[#This Row],[ -&gt; AT/DTA : Sur liste verte C2p (OUI/NON)
-&gt; ATex (Avis favorable / Avis défavorable)
-&gt; Autre : SO]]="NON (EVALUATION RECENTE)","TNC"&amp;CHAR(10)&amp;"(Non sur liste verte de la C2p à date de référencement / EVALUATION RECENTE)","TNC"&amp;CHAR(10)&amp;"(N'est pas sur liste verte de la C2p à date du référencement)")))))</f>
        <v>TC</v>
      </c>
      <c r="BV196" s="44"/>
      <c r="BW196" s="153"/>
      <c r="BX196" s="132"/>
      <c r="BY196" s="155"/>
      <c r="BZ196" s="57"/>
      <c r="CA196" s="134" t="s">
        <v>1510</v>
      </c>
      <c r="CB196" s="134"/>
      <c r="CC196" s="48" t="str">
        <f>IF(OR(REFERENCEMENT_FACADE[[#This Row],[TYPE DE DOCUMENT DE REFERENCE]]="Document Technique d'Application (DTA)",REFERENCEMENT_FACADE[[#This Row],[TYPE DE DOCUMENT DE REFERENCE]]="Avis Technique"),CONCATENATE("https://evaluation.cstb.fr/fr/avis-technique/detail/",SUBSTITUTE(REFERENCEMENT_FACADE[[#This Row],[REF]],"/","-"),"/"),IF(REFERENCEMENT_FACADE[[#This Row],[TYPE DE DOCUMENT DE REFERENCE]]=("Appréciation Technique d'Expérimentation (ATEx cas a)"),CONCATENATE("https://evaluation.cstb.fr/fr/appreciation-technique-expertise-atex/detail/",SUBSTITUTE(REFERENCEMENT_FACADE[[#This Row],[REF]],"_","-"),"/"),CONCATENATE("https://evaluation.cstb.fr/fr/appreciation-technique-transition-att/download/att-",SUBSTITUTE(SUBSTITUTE(REFERENCEMENT_FACADE[[#This Row],[REF]],"/","-"),"_","-"),"/")))</f>
        <v>https://evaluation.cstb.fr/fr/avis-technique/detail/2.1-13-1538_V4/</v>
      </c>
      <c r="CD196" s="48" t="s">
        <v>1505</v>
      </c>
      <c r="CE196" s="48" t="str">
        <f>CONCATENATE(IF(REFERENCEMENT_FACADE[[#This Row],[Ancienne version]]=""," ",CONCATENATE(IF(OR(REFERENCEMENT_FACADE[[#This Row],[TYPE DE DOCUMENT DE REFERENCE]]="Avis Technique",REFERENCEMENT_FACADE[[#This Row],[TYPE DE DOCUMENT DE REFERENCE]]="ATEx"),"L'","Le "),REFERENCEMENT_FACADE[[#This Row],[TYPE DE DOCUMENT DE REFERENCE]]," n°",REFERENCEMENT_FACADE[[#This Row],[REF]]," annule et remplace ",IF(OR(REFERENCEMENT_FACADE[[#This Row],[TYPE DE DOCUMENT DE REFERENCE]]="Avis Technique",REFERENCEMENT_FACADE[[#This Row],[TYPE DE DOCUMENT DE REFERENCE]]="ATEx"),"l' ","le "),REFERENCEMENT_FACADE[[#This Row],[TYPE DE DOCUMENT DE REFERENCE]]," n° ",REFERENCEMENT_FACADE[[#This Row],[Ancienne version]])),
IF(AND(REFERENCEMENT_FACADE[[#This Row],[Ancienne version]]&lt;&gt;"",REFERENCEMENT_FACADE[[#This Row],[ -&gt; AT/DTA : Sur liste verte C2p (OUI/NON)
-&gt; ATex (Avis favorable / Avis défavorable)
-&gt; Autre : SO]]="OUI"),CHAR(10),""),
IF(REFERENCEMENT_FACADE[[#This Row],[ -&gt; AT/DTA : Sur liste verte C2p (OUI/NON)
-&gt; ATex (Avis favorable / Avis défavorable)
-&gt; Autre : SO]]="OUI","Sur liste verte de la C2p à la date du référencement",""))</f>
        <v>Le Document Technique d'Application (DTA) n°2.1/13-1538_V4 annule et remplace le Document Technique d'Application (DTA) n° 2.1/13-1538_V3
Sur liste verte de la C2p à la date du référencement</v>
      </c>
      <c r="CF196" s="48" t="str">
        <f>IF((SUPP_VISE=LISTES!$Q$2),REFERENCEMENT_FACADE[[#This Row],[Charpente bois (NF DTU 31.1)]],
IF((SUPP_VISE=LISTES!$Q$3),REFERENCEMENT_FACADE[[#This Row],[COB (NF DTU 31.2)]],
IF((SUPP_VISE=LISTES!$Q$4),REFERENCEMENT_FACADE[[#This Row],[FOB (NF DTU 31.4)]],
IF((SUPP_VISE=LISTES!$Q$5),REFERENCEMENT_FACADE[[#This Row],[FOB (Sous AT/DTA/ATEx)]],
IF((SUPP_VISE=LISTES!$Q$6),REFERENCEMENT_FACADE[[#This Row],[FOB (NF DTU 31.4 et/ou Sous AT/DTA/Atex)]],
IF((SUPP_VISE=LISTES!$Q$7),REFERENCEMENT_FACADE[[#This Row],[CLT (Sous AT/DTA)]],"ERREUR"))))))</f>
        <v>ERREUR</v>
      </c>
      <c r="CG196" s="48" t="str">
        <f>IF((HAUT_VISEE&lt;=6),IF(OR(MID(SITUA_VISEE,1,1)="a",MID(SITUA_VISEE,1,1)="b",MID(SITUA_VISEE,1,1)="c"),REFERENCEMENT_FACADE[[#This Row],[≤ 6 m (situation a à c)]],REFERENCEMENT_FACADE[[#This Row],[≤ 6 m (situation d)]]),
IF(AND(6&lt;HAUT_VISEE,HAUT_VISEE&lt;=9),IF(OR(MID(SITUA_VISEE,1,1)="a",MID(SITUA_VISEE,1,1)="b",MID(SITUA_VISEE,1,1)="c"),REFERENCEMENT_FACADE[[#This Row],[≤ 9 m (situation a à c)]],REFERENCEMENT_FACADE[[#This Row],[≤ 9 m (situation d)]]),
IF(AND(9&lt;HAUT_VISEE,HAUT_VISEE&lt;=10),IF(OR(MID(SITUA_VISEE,1,1)="a",MID(SITUA_VISEE,1,1)="b",MID(SITUA_VISEE,1,1)="c"),REFERENCEMENT_FACADE[[#This Row],[≤ 10 m (situation a à c)]],REFERENCEMENT_FACADE[[#This Row],[≤ 10 m (situation d)]]),
IF(AND(10&lt;HAUT_VISEE,HAUT_VISEE&lt;=18),IF(OR(MID(SITUA_VISEE,1,1)="a",MID(SITUA_VISEE,1,1)="b",MID(SITUA_VISEE,1,1)="c"),REFERENCEMENT_FACADE[[#This Row],[≤ 15 m (situation a à c)]],REFERENCEMENT_FACADE[[#This Row],[≤ 15 m (situation d)]]),
IF(AND(10&lt;HAUT_VISEE,HAUT_VISEE&lt;=18),IF(OR(MID(SITUA_VISEE,1,1)="a",MID(SITUA_VISEE,1,1)="b",MID(SITUA_VISEE,1,1)="c"),REFERENCEMENT_FACADE[[#This Row],[≤ 18 m (situation a à c)]],REFERENCEMENT_FACADE[[#This Row],[≤ 18 m (situation d)]]),
IF(AND(18&lt;HAUT_VISEE,HAUT_VISEE&lt;=28),IF(OR(MID(SITUA_VISEE,1,1)="a",MID(SITUA_VISEE,1,1)="b",MID(SITUA_VISEE,1,1)="c"),REFERENCEMENT_FACADE[[#This Row],[≤ 28 m (situation a à c)]],REFERENCEMENT_FACADE[[#This Row],[≤ 28 m (situation d)]]),
IF(AND(28&lt;HAUT_VISEE,HAUT_VISEE&lt;=34),IF(OR(MID(SITUA_VISEE,1,1)="a",MID(SITUA_VISEE,1,1)="b",MID(SITUA_VISEE,1,1)="c"),REFERENCEMENT_FACADE[[#This Row],[≤ 34 m (situation a à c)]],REFERENCEMENT_FACADE[[#This Row],[≤ 34 m (situation d)]]),
IF(AND(34&lt;HAUT_VISEE,HAUT_VISEE&lt;=36),IF(OR(MID(SITUA_VISEE,1,1)="a",MID(SITUA_VISEE,1,1)="b",MID(SITUA_VISEE,1,1)="c"),REFERENCEMENT_FACADE[[#This Row],[≤ 36 m (situation a à c)]],REFERENCEMENT_FACADE[[#This Row],[≤ 36 m (situation d)]]),
IF(AND(36&lt;HAUT_VISEE,HAUT_VISEE&lt;=40),IF(OR(MID(SITUA_VISEE,1,1)="a",MID(SITUA_VISEE,1,1)="b",MID(SITUA_VISEE,1,1)="c"),REFERENCEMENT_FACADE[[#This Row],[≤ 40 m (situation a à c)]],REFERENCEMENT_FACADE[[#This Row],[≤ 40 m (situation d)]]),
IF(AND(40&lt;HAUT_VISEE,HAUT_VISEE&lt;=50),IF(OR(MID(SITUA_VISEE,1,1)="a",MID(SITUA_VISEE,1,1)="b",MID(SITUA_VISEE,1,1)="c"),REFERENCEMENT_FACADE[[#This Row],[≤ 50 m (situation a à c)]],REFERENCEMENT_FACADE[[#This Row],[≤ 50 m (situation d)]]),"ERREUR"))))))))))</f>
        <v>OUI*</v>
      </c>
      <c r="CH196" s="48">
        <f>IF(MID(SITUA_VISEE,1,1)="d",
IF(MID(REFERENCEMENT_FACADE[[#This Row],[≤ 50 m (situation d)]],1,3)="OUI",50,IF(MID(REFERENCEMENT_FACADE[[#This Row],[≤ 40 m (situation d)]],1,3)="OUI",40,IF(MID(REFERENCEMENT_FACADE[[#This Row],[≤ 36 m (situation d)]],1,3)="OUI",36,IF(MID(REFERENCEMENT_FACADE[[#This Row],[≤ 34 m (situation d)]],1,3)="OUI",34,IF(MID(REFERENCEMENT_FACADE[[#This Row],[≤ 28 m (situation d)]],1,3)="OUI",28,IF(MID(REFERENCEMENT_FACADE[[#This Row],[≤ 18 m (situation d)]],1,3)="OUI",18,IF(MID(REFERENCEMENT_FACADE[[#This Row],[≤ 15 m (situation d)]],1,3)="OUI",15,IF(MID(REFERENCEMENT_FACADE[[#This Row],[≤ 10 m (situation d)]],1,3)="OUI",10,IF(MID(REFERENCEMENT_FACADE[[#This Row],[≤ 9 m (situation d)]],1,3)="OUI",9,IF(MID(REFERENCEMENT_FACADE[[#This Row],[≤ 6 m (situation d)]],1,3)="OUI",6,"")))))))))),
IF(MID(REFERENCEMENT_FACADE[[#This Row],[≤ 50 m (situation a à c)]],1,3)="OUI",50,IF(MID(REFERENCEMENT_FACADE[[#This Row],[≤ 40 m (situation a à c)]],1,3)="OUI",40,IF(MID(REFERENCEMENT_FACADE[[#This Row],[≤ 36 m (situation a à c)]],1,3)="OUI",36,IF(MID(REFERENCEMENT_FACADE[[#This Row],[≤ 34 m (situation a à c)]],1,3)="OUI",34,IF(MID(REFERENCEMENT_FACADE[[#This Row],[≤ 28 m (situation a à c)]],1,3)="OUI",28,IF(MID(REFERENCEMENT_FACADE[[#This Row],[≤ 18 m (situation a à c)]],1,3)="OUI",18,IF(MID(REFERENCEMENT_FACADE[[#This Row],[≤ 15 m (situation a à c)]],1,3)="OUI",15,IF(MID(REFERENCEMENT_FACADE[[#This Row],[≤ 10 m (situation a à c)]],1,3)="OUI",10,IF(MID(REFERENCEMENT_FACADE[[#This Row],[≤ 9 m (situation a à c)]],1,3)="OUI",9,IF(MID(REFERENCEMENT_FACADE[[#This Row],[≤ 6 m (situation a à c)]],1,3)="OUI",6,"")))))))))))</f>
        <v>50</v>
      </c>
      <c r="CI196" s="48" t="str">
        <f>IF(RECH_CATEGORIE=TRUE,IF((CATEG_VISEE=LISTES!$O$2),REFERENCEMENT_FACADE[[#This Row],[I]],
IF((CATEG_VISEE=LISTES!$O$3),REFERENCEMENT_FACADE[[#This Row],[II]],
IF((CATEG_VISEE=LISTES!$O$4),REFERENCEMENT_FACADE[[#This Row],[III]],
IF((CATEG_VISEE=LISTES!$O$5),REFERENCEMENT_FACADE[[#This Row],[IV]],"ERREUR")))),
REFERENCEMENT_FACADE[[#This Row],[I]]&amp;CHAR(10)&amp;REFERENCEMENT_FACADE[[#This Row],[II]]&amp;CHAR(10)&amp;REFERENCEMENT_FACADE[[#This Row],[III]]&amp;CHAR(10)&amp;REFERENCEMENT_FACADE[[#This Row],[IV]])</f>
        <v>4
4
4
4</v>
      </c>
      <c r="CJ196" s="48" t="str">
        <f>IF(RECH_CATEGORIE=TRUE,IF(OR(REFERENCEMENT_FACADE[[#This Row],[I]]="NC",REFERENCEMENT_FACADE[[#This Row],[II]]="NC",REFERENCEMENT_FACADE[[#This Row],[III]]="NC",REFERENCEMENT_FACADE[[#This Row],[IV]]="NC"),"ERREUR",IF(MID(ZONE_SIS_VISEE,1,1)&lt;=MID(REFERENCEMENT_FACADE[[#This Row],[IV]],1,1),REFERENCEMENT_FACADE[[#Headers],[IV]],IF(MID(ZONE_SIS_VISEE,1,1)&lt;=MID(REFERENCEMENT_FACADE[[#This Row],[III]],1,1),REFERENCEMENT_FACADE[[#Headers],[III]],IF(MID(ZONE_SIS_VISEE,1,1)&lt;=MID(REFERENCEMENT_FACADE[[#This Row],[II]],1,1),REFERENCEMENT_FACADE[[#Headers],[II]],IF(MID(ZONE_SIS_VISEE,1,1)&lt;=MID(REFERENCEMENT_FACADE[[#This Row],[I]],1,1),REFERENCEMENT_FACADE[[#Headers],[I]],""))))),
REFERENCEMENT_FACADE[[#Headers],[I]]&amp;CHAR(10)&amp;REFERENCEMENT_FACADE[[#Headers],[II]]&amp;CHAR(10)&amp;REFERENCEMENT_FACADE[[#Headers],[III]]&amp;CHAR(10)&amp;REFERENCEMENT_FACADE[[#Headers],[IV]])</f>
        <v>I
II
III
IV</v>
      </c>
      <c r="CK196" s="48" t="str">
        <f>CONCATENATE(IF(MID(REFERENCEMENT_FACADE[[#This Row],[Charpente bois (NF DTU 31.1)]],1,3)="oui",LISTES!$Q$2,""),IF(AND(MID(REFERENCEMENT_FACADE[[#This Row],[COB (NF DTU 31.2)]],1,3)="oui",MID(REFERENCEMENT_FACADE[[#This Row],[Charpente bois (NF DTU 31.1)]],1,3)="oui")," / ",""),IF(MID(REFERENCEMENT_FACADE[[#This Row],[COB (NF DTU 31.2)]],1,3)="oui",LISTES!$Q$3,""),IF(OR(AND(MID(REFERENCEMENT_FACADE[[#This Row],[COB (NF DTU 31.2)]],1,3)="oui",MID(REFERENCEMENT_FACADE[[#This Row],[FOB (NF DTU 31.4)]],1,3)="oui"),AND(MID(REFERENCEMENT_FACADE[[#This Row],[COB (NF DTU 31.2)]],1,3)="oui",MID(REFERENCEMENT_FACADE[[#This Row],[CLT (Sous AT/DTA)]],1,3)="oui"))," / ",""),IF(MID(REFERENCEMENT_FACADE[[#This Row],[FOB (NF DTU 31.4)]],1,3)="oui",LISTES!$Q$4,""),IF(AND(MID(REFERENCEMENT_FACADE[[#This Row],[CLT (Sous AT/DTA)]],1,3)="oui",MID(REFERENCEMENT_FACADE[[#This Row],[FOB (NF DTU 31.4)]],1,3)="oui")," / ",""),IF(MID(REFERENCEMENT_FACADE[[#This Row],[CLT (Sous AT/DTA)]],1,3)="oui",LISTES!$Q$7,IF(MID(REFERENCEMENT_FACADE[[#This Row],[FOB (Sous AT/DTA/ATEx)]],1,3)="oui",LISTES!$Q$5,"")))</f>
        <v>Charpente bois (NF DTU 31.1)</v>
      </c>
      <c r="CL196" s="48" t="str">
        <f>IF(AND(RECH_HAUTEUR=TRUE,HAUT_VISEE&lt;&gt;"",SITUA_VISEE&lt;&gt;""),IF(MID(SITUA_VISEE,1,1)="d",
IF(MID(REFERENCEMENT_FACADE[[#This Row],[≤ 50 m (situation d)]],1,3)="OUI","≤ 50 m",IF(MID(REFERENCEMENT_FACADE[[#This Row],[≤ 40 m (situation d)]],1,3)="OUI","≤ 40 m",IF(MID(REFERENCEMENT_FACADE[[#This Row],[≤ 36 m (situation d)]],1,3)="OUI","≤ 36 m",IF(MID(REFERENCEMENT_FACADE[[#This Row],[≤ 34 m (situation d)]],1,3)="OUI","≤ 34 m",IF(MID(REFERENCEMENT_FACADE[[#This Row],[≤ 28 m (situation d)]],1,3)="OUI","≤ 28 m",IF(MID(REFERENCEMENT_FACADE[[#This Row],[≤ 18 m (situation d)]],1,3)="OUI","≤ 18 m",IF(MID(REFERENCEMENT_FACADE[[#This Row],[≤ 15 m (situation d)]],1,3)="OUI","≤ 15 m",IF(MID(REFERENCEMENT_FACADE[[#This Row],[≤ 10 m (situation d)]],1,3)="OUI","≤ 10 m",IF(MID(REFERENCEMENT_FACADE[[#This Row],[≤ 9 m (situation d)]],1,3)="OUI","≤ 9 m",IF(MID(REFERENCEMENT_FACADE[[#This Row],[≤ 6 m (situation d)]],1,3)="OUI","≤ 6 m","")))))))))),
IF(MID(REFERENCEMENT_FACADE[[#This Row],[≤ 50 m (situation a à c)]],1,3)="OUI","≤ 50 m",IF(MID(REFERENCEMENT_FACADE[[#This Row],[≤ 40 m (situation a à c)]],1,3)="OUI","≤ 40 m",IF(MID(REFERENCEMENT_FACADE[[#This Row],[≤ 36 m (situation a à c)]],1,3)="OUI","≤ 36 m",IF(MID(REFERENCEMENT_FACADE[[#This Row],[≤ 34 m (situation a à c)]],1,3)="OUI","≤ 34 m",IF(MID(REFERENCEMENT_FACADE[[#This Row],[≤ 28 m (situation a à c)]],1,3)="OUI","≤ 28 m",IF(MID(REFERENCEMENT_FACADE[[#This Row],[≤ 18 m (situation a à c)]],1,3)="OUI","≤ 18 m",IF(MID(REFERENCEMENT_FACADE[[#This Row],[≤ 15 m (situation a à c)]],1,3)="OUI","≤ 15 m",IF(MID(REFERENCEMENT_FACADE[[#This Row],[≤ 10 m (situation a à c)]],1,3)="OUI","≤ 10 m",IF(MID(REFERENCEMENT_FACADE[[#This Row],[≤ 9 m (situation a à c)]],1,3)="OUI","≤ 9 m",IF(MID(REFERENCEMENT_FACADE[[#This Row],[≤ 6 m (situation a à c)]],1,3)="OUI","≤ 6 m",""))))))))))),
CONCATENATE(IF(MID(REFERENCEMENT_FACADE[[#This Row],[≤ 50 m (situation a à c)]],1,3)="OUI","(Situation a à c) h≤ 50 m"&amp;CHAR(10),IF(MID(REFERENCEMENT_FACADE[[#This Row],[≤ 40 m (situation a à c)]],1,3)="OUI","(Situation a à c) h≤ 40 m"&amp;CHAR(10),IF(MID(REFERENCEMENT_FACADE[[#This Row],[≤ 36 m (situation a à c)]],1,3)="OUI","(Situation a à c) h≤ 36 m"&amp;CHAR(10),IF(MID(REFERENCEMENT_FACADE[[#This Row],[≤ 34 m (situation a à c)]],1,3)="OUI","(Situation a à c) h≤ 34 m"&amp;CHAR(10),IF(MID(REFERENCEMENT_FACADE[[#This Row],[≤ 28 m (situation a à c)]],1,3)="OUI","(Situation a à c) h≤ 28 m"&amp;CHAR(10),IF(MID(REFERENCEMENT_FACADE[[#This Row],[≤ 18 m (situation a à c)]],1,3)="OUI","(Situation a à c) h≤ 18 m"&amp;CHAR(10),IF(MID(REFERENCEMENT_FACADE[[#This Row],[≤ 15 m (situation a à c)]],1,3)="OUI","(Situation a à c) h≤ 15 m"&amp;CHAR(10),IF(MID(REFERENCEMENT_FACADE[[#This Row],[≤ 10 m (situation a à c)]],1,3)="OUI","(Situation a à c) h≤ 10 m"&amp;CHAR(10),IF(MID(REFERENCEMENT_FACADE[[#This Row],[≤ 9 m (situation a à c)]],1,3)="OUI","(Situation a à c) h≤ 9 m"&amp;CHAR(10),IF(MID(REFERENCEMENT_FACADE[[#This Row],[≤ 6 m (situation a à c)]],1,3)="OUI","(Situation a à c) h≤ 6 m"&amp;CHAR(10),"")))))))))),IF(MID(REFERENCEMENT_FACADE[[#This Row],[≤ 50 m (situation d)]],1,3)="OUI","(Situation d) h≤ 50 m",IF(MID(REFERENCEMENT_FACADE[[#This Row],[≤ 40 m (situation d)]],1,3)="OUI","(Situation d) h≤ 40 m",IF(MID(REFERENCEMENT_FACADE[[#This Row],[≤ 36 m (situation d)]],1,3)="OUI","(Situation d) h≤ 36 m",IF(MID(REFERENCEMENT_FACADE[[#This Row],[≤ 34 m (situation d)]],1,3)="OUI","(Situation d) h≤ 34 m",IF(MID(REFERENCEMENT_FACADE[[#This Row],[≤ 28 m (situation d)]],1,3)="OUI","(Situation d) h≤ 28 m",IF(MID(REFERENCEMENT_FACADE[[#This Row],[≤ 18 m (situation d)]],1,3)="OUI","(Situation d) h≤ 18 m",IF(MID(REFERENCEMENT_FACADE[[#This Row],[≤ 15 m (situation d)]],1,3)="OUI","(Situation d) h≤ 15 m",IF(MID(REFERENCEMENT_FACADE[[#This Row],[≤ 10 m (situation d)]],1,3)="OUI","(Situation d) h≤ 10 m",IF(MID(REFERENCEMENT_FACADE[[#This Row],[≤ 9 m (situation d)]],1,3)="OUI","(Situation d) h≤ 9 m",IF(MID(REFERENCEMENT_FACADE[[#This Row],[≤ 6 m (situation d)]],1,3)="OUI","(Situation d) h≤ 6 m",""))))))))))))</f>
        <v>(Situation a à c) h≤ 50 m
(Situation d) h≤ 50 m</v>
      </c>
      <c r="CM196" s="48" t="str">
        <f>IF(OR(RECH_HAUTEUR=FALSE,HAUT_VISEE="",SITUA_VISEE=""),REFERENCEMENT_FACADE[[#This Row],[Cas où rien n''est sélectionné en hauteur]],
IF((HAUT_VISEE&lt;=6),IF(OR(MID(SITUA_VISEE,1,1)="a",MID(SITUA_VISEE,1,1)="b",MID(SITUA_VISEE,1,1)="c"),REFERENCEMENT_FACADE[[#This Row],[≤ 6 m (a à c)]],REFERENCEMENT_FACADE[[#This Row],[≤ 6 m (d)]]),
IF(AND(6&lt;HAUT_VISEE,HAUT_VISEE&lt;=9),IF(OR(MID(SITUA_VISEE,1,1)="a",MID(SITUA_VISEE,1,1)="b",MID(SITUA_VISEE,1,1)="c"),REFERENCEMENT_FACADE[[#This Row],[≤ 9 m (a à c)]],REFERENCEMENT_FACADE[[#This Row],[≤ 9 m (d)]]),
IF(AND(9&lt;HAUT_VISEE,HAUT_VISEE&lt;=10),IF(OR(MID(SITUA_VISEE,1,1)="a",MID(SITUA_VISEE,1,1)="b",MID(SITUA_VISEE,1,1)="c"),REFERENCEMENT_FACADE[[#This Row],[≤ 10 m (a à c)]],REFERENCEMENT_FACADE[[#This Row],[≤ 10 m (d)]]),
IF(AND(10&lt;HAUT_VISEE,HAUT_VISEE&lt;=18),IF(OR(MID(SITUA_VISEE,1,1)="a",MID(SITUA_VISEE,1,1)="b",MID(SITUA_VISEE,1,1)="c"),REFERENCEMENT_FACADE[[#This Row],[≤ 18 m (a à c)]],REFERENCEMENT_FACADE[[#This Row],[≤ 18 m (d)]]),
IF(AND(18&lt;HAUT_VISEE,HAUT_VISEE&lt;=28),IF(OR(MID(SITUA_VISEE,1,1)="a",MID(SITUA_VISEE,1,1)="b",MID(SITUA_VISEE,1,1)="c"),REFERENCEMENT_FACADE[[#This Row],[≤ 28 m (a à c)]],REFERENCEMENT_FACADE[[#This Row],[≤ 28 m (d)]]),
IF(AND(28&lt;HAUT_VISEE,HAUT_VISEE&lt;=34),IF(OR(MID(SITUA_VISEE,1,1)="a",MID(SITUA_VISEE,1,1)="b",MID(SITUA_VISEE,1,1)="c"),REFERENCEMENT_FACADE[[#This Row],[≤ 34 m (a à c)]],REFERENCEMENT_FACADE[[#This Row],[≤ 34 m (d)]]),
IF(AND(34&lt;HAUT_VISEE,HAUT_VISEE&lt;=36),IF(OR(MID(SITUA_VISEE,1,1)="a",MID(SITUA_VISEE,1,1)="b",MID(SITUA_VISEE,1,1)="c"),REFERENCEMENT_FACADE[[#This Row],[≤ 36 m (a à c)]],REFERENCEMENT_FACADE[[#This Row],[≤ 36 m (d)]]),
IF(AND(36&lt;HAUT_VISEE,HAUT_VISEE&lt;=40),IF(OR(MID(SITUA_VISEE,1,1)="a",MID(SITUA_VISEE,1,1)="b",MID(SITUA_VISEE,1,1)="c"),REFERENCEMENT_FACADE[[#This Row],[≤ 40 m (a à c)]],REFERENCEMENT_FACADE[[#This Row],[≤ 40 m (d)]]),
IF(AND(40&lt;HAUT_VISEE,HAUT_VISEE&lt;=50),IF(OR(MID(SITUA_VISEE,1,1)="a",MID(SITUA_VISEE,1,1)="b",MID(SITUA_VISEE,1,1)="c"),REFERENCEMENT_FACADE[[#This Row],[≤ 50 m (a à c)]],REFERENCEMENT_FACADE[[#This Row],[≤ 50 m (d)]])))))))))))</f>
        <v>Nb : Le critère de recherche par hauteur n'étant pas coché ou les données (hauteur ou situation) n'étant pas saisies, l'utilisateur est alerté qu'il peut exister des limites de hauteurs et des dispositions particulières données dans le référentiel technique du procédé qui ne sont pas affichées. 
Le logiciel peut les faire apparaitre, pour ce faire : 
 - la case de recherche en fonction de la hauteur doit être cochée ;
 - les données de hauteur ET de situation du bâtiment doivent être saisies.</v>
      </c>
      <c r="CN196" s="117">
        <f ca="1">REFERENCEMENT_FACADE[[#This Row],[VALIDITE]]</f>
        <v>1</v>
      </c>
      <c r="CO196" s="48">
        <f>IF(RECH_SUPPORT=TRUE,IF(MID(REFERENCEMENT_FACADE[[#This Row],[Colonne support visé]],1,3)="OUI",1,IF(OR(MID(REFERENCEMENT_FACADE[[#This Row],[Colonne support visé]],1,3)="non",MID(REFERENCEMENT_FACADE[[#This Row],[Colonne support visé]],1,2)="SO"),0,0)),1)</f>
        <v>1</v>
      </c>
      <c r="CP196" s="48">
        <f>IF(RECH_HAUTEUR=FALSE,1,IF(AND(MID(REFERENCEMENT_FACADE[[#This Row],[Colonne situation visé]],1,3)="oui",HAUT_VISEE&lt;=REFERENCEMENT_FACADE[[#This Row],[LIMITATION DE HAUTEUR DE FACADE]],HAUT_VISEE&lt;&gt;"",SITUA_VISEE&lt;&gt;""),1,IF(MID(REFERENCEMENT_FACADE[[#This Row],[Colonne situation visé]],1,3)="non",0,"ERREUR")))</f>
        <v>1</v>
      </c>
      <c r="CQ196" s="48">
        <f>IF(RECH_CATEGORIE=FALSE,1,IF(REFERENCEMENT_FACADE[[#This Row],[Colonne catégorie visée]]="ERREUR",0,IF(AND(RECH_CATEGORIE=TRUE,MATCH(VALUE(LEFT(REFERENCEMENT_FACADE[[#This Row],[Colonne zone visée]],1)),LISTE_ZONE_SISMIQUE,0)&gt;=MATCH(ZONE_SIS_VISEE,LISTE_ZONE_SISMIQUE,0),MATCH(REFERENCEMENT_FACADE[[#This Row],[Colonne catégorie visée]],LISTE_CATEGORIE_BATIMENT,0)&gt;=MATCH(CATEG_VISEE,LISTE_CATEGORIE_BATIMENT,0)),1,0)))</f>
        <v>1</v>
      </c>
      <c r="CR196" s="48">
        <f ca="1">IF(REFERENCEMENT_FACADE[[#This Row],[Eligibilité procédé]]&lt;&gt;0,COUNTIF(REFERENCEMENT_FACADE[Eligibilité procédé],"&lt;="&amp;REFERENCEMENT_FACADE[[#This Row],[Eligibilité procédé]])-COUNTIF(REFERENCEMENT_FACADE[Eligibilité procédé],"=0"),ROWS(REFERENCEMENT_FACADE[Ordre]))</f>
        <v>168</v>
      </c>
      <c r="CS196" s="48">
        <f ca="1">IF(COUNTIF((REFERENCEMENT_FACADE[[#This Row],[Validité]:[zone de simicité]]),"&lt;&gt;"&amp;"")=SUM(REFERENCEMENT_FACADE[[#This Row],[Validité]:[zone de simicité]]),ROW(REFERENCEMENT_FACADE[[#This Row],[zone de simicité]]),"")</f>
        <v>196</v>
      </c>
      <c r="CT196" s="48" t="str">
        <f>CONCATENATE(REFERENCEMENT_FACADE[[#This Row],[TYPE DE DOCUMENT DE REFERENCE]]," ",REFERENCEMENT_FACADE[[#This Row],[REF]]," du procédé ",REFERENCEMENT_FACADE[[#This Row],[NOM COMMERCIAL DU PROCEDE]]," : vise la pose sur : ",IF(MID(REFERENCEMENT_FACADE[[#This Row],[COB (NF DTU 31.2)]],1,3)="OUI","COB (NF DTU 31.2) ; ",""),IF(MID(REFERENCEMENT_FACADE[[#This Row],[CLT (Sous AT/DTA)]],1,3)="OUI","CLT (Sous AT/DTA)) ; ",""),IF(MID(REFERENCEMENT_FACADE[[#This Row],[FOB (NF DTU 31.4)]],1,3)="OUI","FOB (NF DTU 31.4) ; ",""),IF(MID(REFERENCEMENT_FACADE[[#This Row],[FOB (Sous AT/DTA/ATEx)]],1,3)="OUI","FOB (Sous AT/DTA/ATEx) ; ",""),"pour une hauteur max de ",REFERENCEMENT_FACADE[[#This Row],[LIMITATION DE HAUTEUR DE FACADE]],"m")</f>
        <v>Document Technique d'Application (DTA) 2.1/13-1538_V4 du procédé SFC 85 Respirant : vise la pose sur : pour une hauteur max de 50m</v>
      </c>
    </row>
    <row r="197" spans="1:98" ht="216" x14ac:dyDescent="0.3">
      <c r="A197" s="121">
        <v>44893</v>
      </c>
      <c r="B197" s="43" t="s">
        <v>118</v>
      </c>
      <c r="C197" s="125"/>
      <c r="D197" s="43" t="s">
        <v>86</v>
      </c>
      <c r="E197" s="43" t="s">
        <v>86</v>
      </c>
      <c r="F197" s="43" t="s">
        <v>185</v>
      </c>
      <c r="G197" s="44" t="s">
        <v>1480</v>
      </c>
      <c r="H197" s="52" t="s">
        <v>9</v>
      </c>
      <c r="I197" s="53" t="s">
        <v>27</v>
      </c>
      <c r="J197" s="39" t="s">
        <v>27</v>
      </c>
      <c r="K197" s="39" t="s">
        <v>27</v>
      </c>
      <c r="L197" s="68" t="str">
        <f>IF(REFERENCEMENT_FACADE[[#This Row],[Charpente bois (NF DTU 31.1)]]="OUI","SO",IF(OR(REFERENCEMENT_FACADE[[#This Row],[FOB (Sous AT/DTA/ATEx)]]="OUI",REFERENCEMENT_FACADE[[#This Row],[FOB (NF DTU 31.4)]]="OUI"),"OUI","SO"))</f>
        <v>SO</v>
      </c>
      <c r="M197" s="54" t="s">
        <v>27</v>
      </c>
      <c r="N197" s="42" t="s">
        <v>357</v>
      </c>
      <c r="O197" s="43" t="s">
        <v>357</v>
      </c>
      <c r="P197" s="43" t="s">
        <v>357</v>
      </c>
      <c r="Q197" s="43" t="s">
        <v>357</v>
      </c>
      <c r="R197" s="43" t="s">
        <v>357</v>
      </c>
      <c r="S197" s="43" t="s">
        <v>357</v>
      </c>
      <c r="T197" s="43" t="s">
        <v>357</v>
      </c>
      <c r="U197" s="43" t="s">
        <v>357</v>
      </c>
      <c r="V197" s="43" t="s">
        <v>357</v>
      </c>
      <c r="W197" s="44" t="s">
        <v>357</v>
      </c>
      <c r="X197" s="43" t="s">
        <v>357</v>
      </c>
      <c r="Y197" s="43" t="s">
        <v>357</v>
      </c>
      <c r="Z197" s="43" t="s">
        <v>357</v>
      </c>
      <c r="AA197" s="43" t="s">
        <v>357</v>
      </c>
      <c r="AB197" s="43" t="s">
        <v>357</v>
      </c>
      <c r="AC197" s="43" t="s">
        <v>10</v>
      </c>
      <c r="AD197" s="43" t="s">
        <v>10</v>
      </c>
      <c r="AE197" s="43" t="s">
        <v>10</v>
      </c>
      <c r="AF197" s="43" t="s">
        <v>10</v>
      </c>
      <c r="AG197" s="44" t="s">
        <v>10</v>
      </c>
      <c r="AH197" s="165" t="s">
        <v>268</v>
      </c>
      <c r="AI197" s="166"/>
      <c r="AJ197" s="120" t="s">
        <v>1732</v>
      </c>
      <c r="AK197" s="120" t="s">
        <v>1732</v>
      </c>
      <c r="AL197" s="120" t="s">
        <v>1732</v>
      </c>
      <c r="AM197" s="120" t="s">
        <v>1732</v>
      </c>
      <c r="AN197" s="120" t="s">
        <v>1732</v>
      </c>
      <c r="AO197" s="120" t="s">
        <v>1732</v>
      </c>
      <c r="AP197" s="120" t="s">
        <v>1732</v>
      </c>
      <c r="AQ197" s="120" t="s">
        <v>1732</v>
      </c>
      <c r="AR197" s="120" t="s">
        <v>1732</v>
      </c>
      <c r="AS197" s="120" t="s">
        <v>1732</v>
      </c>
      <c r="AT197" s="120" t="s">
        <v>1732</v>
      </c>
      <c r="AU197" s="120" t="s">
        <v>1732</v>
      </c>
      <c r="AV197" s="120" t="s">
        <v>1732</v>
      </c>
      <c r="AW197" s="120" t="s">
        <v>1732</v>
      </c>
      <c r="AX197" s="120" t="s">
        <v>1732</v>
      </c>
      <c r="AY197" s="120"/>
      <c r="AZ197" s="120"/>
      <c r="BA197" s="120"/>
      <c r="BB197" s="120"/>
      <c r="BC197" s="120"/>
      <c r="BD197" s="84" t="s">
        <v>1408</v>
      </c>
      <c r="BE197" s="42">
        <v>4</v>
      </c>
      <c r="BF197" s="43">
        <v>4</v>
      </c>
      <c r="BG197" s="43">
        <v>4</v>
      </c>
      <c r="BH197" s="43">
        <v>4</v>
      </c>
      <c r="BI197" s="84"/>
      <c r="BJ197" s="40" t="s">
        <v>1394</v>
      </c>
      <c r="BK197" s="158" t="s">
        <v>932</v>
      </c>
      <c r="BL197" s="42">
        <v>0</v>
      </c>
      <c r="BM197" s="43" t="s">
        <v>186</v>
      </c>
      <c r="BN197" s="43" t="s">
        <v>12</v>
      </c>
      <c r="BO197" s="43" t="s">
        <v>348</v>
      </c>
      <c r="BP197" s="87"/>
      <c r="BQ197" s="87" t="s">
        <v>349</v>
      </c>
      <c r="BR197" s="87">
        <v>45657</v>
      </c>
      <c r="BS197" s="123">
        <f ca="1">+(REFERENCEMENT_FACADE[[#This Row],[AVIS LIMITE AU / VALIDITE]]&gt;=TODAY())*1</f>
        <v>1</v>
      </c>
      <c r="BT197" s="43" t="s">
        <v>9</v>
      </c>
      <c r="BU197" s="43" t="str">
        <f ca="1">IF(REFERENCEMENT_FACADE[[#This Row],[ -&gt; AT/DTA : Sur liste verte C2p (OUI/NON)
-&gt; ATex (Avis favorable / Avis défavorable)
-&gt; Autre : SO]]&lt;&gt;"",IF(AND(OR(REFERENCEMENT_FACADE[[#This Row],[ -&gt; AT/DTA : Sur liste verte C2p (OUI/NON)
-&gt; ATex (Avis favorable / Avis défavorable)
-&gt; Autre : SO]]="OUI",REFERENCEMENT_FACADE[[#This Row],[ -&gt; AT/DTA : Sur liste verte C2p (OUI/NON)
-&gt; ATex (Avis favorable / Avis défavorable)
-&gt; Autre : SO]]="FAVORABLE",REFERENCEMENT_FACADE[[#This Row],[ -&gt; AT/DTA : Sur liste verte C2p (OUI/NON)
-&gt; ATex (Avis favorable / Avis défavorable)
-&gt; Autre : SO]]="SO
(DTU)",REFERENCEMENT_FACADE[[#This Row],[ -&gt; AT/DTA : Sur liste verte C2p (OUI/NON)
-&gt; ATex (Avis favorable / Avis défavorable)
-&gt; Autre : SO]]="SO 
(RECO -RAGE)",REFERENCEMENT_FACADE[[#This Row],[ -&gt; AT/DTA : Sur liste verte C2p (OUI/NON)
-&gt; ATex (Avis favorable / Avis défavorable)
-&gt; Autre : SO]]="OUI AVEC UN SUIVI DU RETOUR D'EXPERIENCE",
REFERENCEMENT_FACADE[[#This Row],[ -&gt; AT/DTA : Sur liste verte C2p (OUI/NON)
-&gt; ATex (Avis favorable / Avis défavorable)
-&gt; Autre : SO]]="SO 
(RP)"),REFERENCEMENT_FACADE[[#This Row],[VALIDITE]]=1),"TC",IF(REFERENCEMENT_FACADE[[#This Row],[VALIDITE]]=0,"TNC"&amp;CHAR(10)&amp;"(L'évaluation technique n'est plus valide)",IF(REFERENCEMENT_FACADE[[#This Row],[TYPE DE DOCUMENT DE REFERENCE]]="Appréciation Technique de Transition","TNC"&amp;CHAR(10)&amp;"(Les Appréciations Techniques de Transition ne sont pas reconnues en technique courante)",IF(REFERENCEMENT_FACADE[[#This Row],[ -&gt; AT/DTA : Sur liste verte C2p (OUI/NON)
-&gt; ATex (Avis favorable / Avis défavorable)
-&gt; Autre : SO]]="NON (EVALUATION RECENTE)","TNC"&amp;CHAR(10)&amp;"(Non sur liste verte de la C2p à date de référencement / EVALUATION RECENTE)","TNC"&amp;CHAR(10)&amp;"(N'est pas sur liste verte de la C2p à date du référencement)")))))</f>
        <v>TC</v>
      </c>
      <c r="BV197" s="44" t="s">
        <v>821</v>
      </c>
      <c r="BW197" s="153"/>
      <c r="BX197" s="132"/>
      <c r="BY197" s="155"/>
      <c r="BZ197" s="59" t="s">
        <v>932</v>
      </c>
      <c r="CA197" s="134" t="s">
        <v>522</v>
      </c>
      <c r="CB197" s="134"/>
      <c r="CC197" s="48" t="str">
        <f>IF(OR(REFERENCEMENT_FACADE[[#This Row],[TYPE DE DOCUMENT DE REFERENCE]]="Document Technique d'Application (DTA)",REFERENCEMENT_FACADE[[#This Row],[TYPE DE DOCUMENT DE REFERENCE]]="Avis Technique"),CONCATENATE("https://evaluation.cstb.fr/fr/avis-technique/detail/",SUBSTITUTE(REFERENCEMENT_FACADE[[#This Row],[REF]],"/","-"),"/"),IF(REFERENCEMENT_FACADE[[#This Row],[TYPE DE DOCUMENT DE REFERENCE]]=("Appréciation Technique d'Expérimentation (ATEx cas a)"),CONCATENATE("https://evaluation.cstb.fr/fr/appreciation-technique-expertise-atex/detail/",SUBSTITUTE(REFERENCEMENT_FACADE[[#This Row],[REF]],"_","-"),"/"),CONCATENATE("https://evaluation.cstb.fr/fr/appreciation-technique-transition-att/download/att-",SUBSTITUTE(SUBSTITUTE(REFERENCEMENT_FACADE[[#This Row],[REF]],"/","-"),"_","-"),"/")))</f>
        <v>https://evaluation.cstb.fr/fr/avis-technique/detail/2.1-14-1638_V2/</v>
      </c>
      <c r="CD197" s="48" t="s">
        <v>761</v>
      </c>
      <c r="CE197" s="48" t="str">
        <f>CONCATENATE(IF(REFERENCEMENT_FACADE[[#This Row],[Ancienne version]]=""," ",CONCATENATE(IF(OR(REFERENCEMENT_FACADE[[#This Row],[TYPE DE DOCUMENT DE REFERENCE]]="Avis Technique",REFERENCEMENT_FACADE[[#This Row],[TYPE DE DOCUMENT DE REFERENCE]]="ATEx"),"L'","Le "),REFERENCEMENT_FACADE[[#This Row],[TYPE DE DOCUMENT DE REFERENCE]]," n°",REFERENCEMENT_FACADE[[#This Row],[REF]]," annule et remplace ",IF(OR(REFERENCEMENT_FACADE[[#This Row],[TYPE DE DOCUMENT DE REFERENCE]]="Avis Technique",REFERENCEMENT_FACADE[[#This Row],[TYPE DE DOCUMENT DE REFERENCE]]="ATEx"),"l' ","le "),REFERENCEMENT_FACADE[[#This Row],[TYPE DE DOCUMENT DE REFERENCE]]," n° ",REFERENCEMENT_FACADE[[#This Row],[Ancienne version]])),
IF(AND(REFERENCEMENT_FACADE[[#This Row],[Ancienne version]]&lt;&gt;"",REFERENCEMENT_FACADE[[#This Row],[ -&gt; AT/DTA : Sur liste verte C2p (OUI/NON)
-&gt; ATex (Avis favorable / Avis défavorable)
-&gt; Autre : SO]]="OUI"),CHAR(10),""),
IF(REFERENCEMENT_FACADE[[#This Row],[ -&gt; AT/DTA : Sur liste verte C2p (OUI/NON)
-&gt; ATex (Avis favorable / Avis défavorable)
-&gt; Autre : SO]]="OUI","Sur liste verte de la C2p à la date du référencement",""))</f>
        <v>L'Avis Technique n°2.1/14-1638_V2 annule et remplace l' Avis Technique n° 2.1/14-1638_V1
Sur liste verte de la C2p à la date du référencement</v>
      </c>
      <c r="CF197" s="48" t="str">
        <f>IF((SUPP_VISE=LISTES!$Q$2),REFERENCEMENT_FACADE[[#This Row],[Charpente bois (NF DTU 31.1)]],
IF((SUPP_VISE=LISTES!$Q$3),REFERENCEMENT_FACADE[[#This Row],[COB (NF DTU 31.2)]],
IF((SUPP_VISE=LISTES!$Q$4),REFERENCEMENT_FACADE[[#This Row],[FOB (NF DTU 31.4)]],
IF((SUPP_VISE=LISTES!$Q$5),REFERENCEMENT_FACADE[[#This Row],[FOB (Sous AT/DTA/ATEx)]],
IF((SUPP_VISE=LISTES!$Q$6),REFERENCEMENT_FACADE[[#This Row],[FOB (NF DTU 31.4 et/ou Sous AT/DTA/Atex)]],
IF((SUPP_VISE=LISTES!$Q$7),REFERENCEMENT_FACADE[[#This Row],[CLT (Sous AT/DTA)]],"ERREUR"))))))</f>
        <v>ERREUR</v>
      </c>
      <c r="CG197" s="48" t="str">
        <f>IF((HAUT_VISEE&lt;=6),IF(OR(MID(SITUA_VISEE,1,1)="a",MID(SITUA_VISEE,1,1)="b",MID(SITUA_VISEE,1,1)="c"),REFERENCEMENT_FACADE[[#This Row],[≤ 6 m (situation a à c)]],REFERENCEMENT_FACADE[[#This Row],[≤ 6 m (situation d)]]),
IF(AND(6&lt;HAUT_VISEE,HAUT_VISEE&lt;=9),IF(OR(MID(SITUA_VISEE,1,1)="a",MID(SITUA_VISEE,1,1)="b",MID(SITUA_VISEE,1,1)="c"),REFERENCEMENT_FACADE[[#This Row],[≤ 9 m (situation a à c)]],REFERENCEMENT_FACADE[[#This Row],[≤ 9 m (situation d)]]),
IF(AND(9&lt;HAUT_VISEE,HAUT_VISEE&lt;=10),IF(OR(MID(SITUA_VISEE,1,1)="a",MID(SITUA_VISEE,1,1)="b",MID(SITUA_VISEE,1,1)="c"),REFERENCEMENT_FACADE[[#This Row],[≤ 10 m (situation a à c)]],REFERENCEMENT_FACADE[[#This Row],[≤ 10 m (situation d)]]),
IF(AND(10&lt;HAUT_VISEE,HAUT_VISEE&lt;=18),IF(OR(MID(SITUA_VISEE,1,1)="a",MID(SITUA_VISEE,1,1)="b",MID(SITUA_VISEE,1,1)="c"),REFERENCEMENT_FACADE[[#This Row],[≤ 15 m (situation a à c)]],REFERENCEMENT_FACADE[[#This Row],[≤ 15 m (situation d)]]),
IF(AND(10&lt;HAUT_VISEE,HAUT_VISEE&lt;=18),IF(OR(MID(SITUA_VISEE,1,1)="a",MID(SITUA_VISEE,1,1)="b",MID(SITUA_VISEE,1,1)="c"),REFERENCEMENT_FACADE[[#This Row],[≤ 18 m (situation a à c)]],REFERENCEMENT_FACADE[[#This Row],[≤ 18 m (situation d)]]),
IF(AND(18&lt;HAUT_VISEE,HAUT_VISEE&lt;=28),IF(OR(MID(SITUA_VISEE,1,1)="a",MID(SITUA_VISEE,1,1)="b",MID(SITUA_VISEE,1,1)="c"),REFERENCEMENT_FACADE[[#This Row],[≤ 28 m (situation a à c)]],REFERENCEMENT_FACADE[[#This Row],[≤ 28 m (situation d)]]),
IF(AND(28&lt;HAUT_VISEE,HAUT_VISEE&lt;=34),IF(OR(MID(SITUA_VISEE,1,1)="a",MID(SITUA_VISEE,1,1)="b",MID(SITUA_VISEE,1,1)="c"),REFERENCEMENT_FACADE[[#This Row],[≤ 34 m (situation a à c)]],REFERENCEMENT_FACADE[[#This Row],[≤ 34 m (situation d)]]),
IF(AND(34&lt;HAUT_VISEE,HAUT_VISEE&lt;=36),IF(OR(MID(SITUA_VISEE,1,1)="a",MID(SITUA_VISEE,1,1)="b",MID(SITUA_VISEE,1,1)="c"),REFERENCEMENT_FACADE[[#This Row],[≤ 36 m (situation a à c)]],REFERENCEMENT_FACADE[[#This Row],[≤ 36 m (situation d)]]),
IF(AND(36&lt;HAUT_VISEE,HAUT_VISEE&lt;=40),IF(OR(MID(SITUA_VISEE,1,1)="a",MID(SITUA_VISEE,1,1)="b",MID(SITUA_VISEE,1,1)="c"),REFERENCEMENT_FACADE[[#This Row],[≤ 40 m (situation a à c)]],REFERENCEMENT_FACADE[[#This Row],[≤ 40 m (situation d)]]),
IF(AND(40&lt;HAUT_VISEE,HAUT_VISEE&lt;=50),IF(OR(MID(SITUA_VISEE,1,1)="a",MID(SITUA_VISEE,1,1)="b",MID(SITUA_VISEE,1,1)="c"),REFERENCEMENT_FACADE[[#This Row],[≤ 50 m (situation a à c)]],REFERENCEMENT_FACADE[[#This Row],[≤ 50 m (situation d)]]),"ERREUR"))))))))))</f>
        <v>OUI*</v>
      </c>
      <c r="CH197" s="48">
        <f>IF(MID(SITUA_VISEE,1,1)="d",
IF(MID(REFERENCEMENT_FACADE[[#This Row],[≤ 50 m (situation d)]],1,3)="OUI",50,IF(MID(REFERENCEMENT_FACADE[[#This Row],[≤ 40 m (situation d)]],1,3)="OUI",40,IF(MID(REFERENCEMENT_FACADE[[#This Row],[≤ 36 m (situation d)]],1,3)="OUI",36,IF(MID(REFERENCEMENT_FACADE[[#This Row],[≤ 34 m (situation d)]],1,3)="OUI",34,IF(MID(REFERENCEMENT_FACADE[[#This Row],[≤ 28 m (situation d)]],1,3)="OUI",28,IF(MID(REFERENCEMENT_FACADE[[#This Row],[≤ 18 m (situation d)]],1,3)="OUI",18,IF(MID(REFERENCEMENT_FACADE[[#This Row],[≤ 15 m (situation d)]],1,3)="OUI",15,IF(MID(REFERENCEMENT_FACADE[[#This Row],[≤ 10 m (situation d)]],1,3)="OUI",10,IF(MID(REFERENCEMENT_FACADE[[#This Row],[≤ 9 m (situation d)]],1,3)="OUI",9,IF(MID(REFERENCEMENT_FACADE[[#This Row],[≤ 6 m (situation d)]],1,3)="OUI",6,"")))))))))),
IF(MID(REFERENCEMENT_FACADE[[#This Row],[≤ 50 m (situation a à c)]],1,3)="OUI",50,IF(MID(REFERENCEMENT_FACADE[[#This Row],[≤ 40 m (situation a à c)]],1,3)="OUI",40,IF(MID(REFERENCEMENT_FACADE[[#This Row],[≤ 36 m (situation a à c)]],1,3)="OUI",36,IF(MID(REFERENCEMENT_FACADE[[#This Row],[≤ 34 m (situation a à c)]],1,3)="OUI",34,IF(MID(REFERENCEMENT_FACADE[[#This Row],[≤ 28 m (situation a à c)]],1,3)="OUI",28,IF(MID(REFERENCEMENT_FACADE[[#This Row],[≤ 18 m (situation a à c)]],1,3)="OUI",18,IF(MID(REFERENCEMENT_FACADE[[#This Row],[≤ 15 m (situation a à c)]],1,3)="OUI",15,IF(MID(REFERENCEMENT_FACADE[[#This Row],[≤ 10 m (situation a à c)]],1,3)="OUI",10,IF(MID(REFERENCEMENT_FACADE[[#This Row],[≤ 9 m (situation a à c)]],1,3)="OUI",9,IF(MID(REFERENCEMENT_FACADE[[#This Row],[≤ 6 m (situation a à c)]],1,3)="OUI",6,"")))))))))))</f>
        <v>50</v>
      </c>
      <c r="CI197" s="48" t="str">
        <f>IF(RECH_CATEGORIE=TRUE,IF((CATEG_VISEE=LISTES!$O$2),REFERENCEMENT_FACADE[[#This Row],[I]],
IF((CATEG_VISEE=LISTES!$O$3),REFERENCEMENT_FACADE[[#This Row],[II]],
IF((CATEG_VISEE=LISTES!$O$4),REFERENCEMENT_FACADE[[#This Row],[III]],
IF((CATEG_VISEE=LISTES!$O$5),REFERENCEMENT_FACADE[[#This Row],[IV]],"ERREUR")))),
REFERENCEMENT_FACADE[[#This Row],[I]]&amp;CHAR(10)&amp;REFERENCEMENT_FACADE[[#This Row],[II]]&amp;CHAR(10)&amp;REFERENCEMENT_FACADE[[#This Row],[III]]&amp;CHAR(10)&amp;REFERENCEMENT_FACADE[[#This Row],[IV]])</f>
        <v>4
4
4
4</v>
      </c>
      <c r="CJ197" s="48" t="str">
        <f>IF(RECH_CATEGORIE=TRUE,IF(OR(REFERENCEMENT_FACADE[[#This Row],[I]]="NC",REFERENCEMENT_FACADE[[#This Row],[II]]="NC",REFERENCEMENT_FACADE[[#This Row],[III]]="NC",REFERENCEMENT_FACADE[[#This Row],[IV]]="NC"),"ERREUR",IF(MID(ZONE_SIS_VISEE,1,1)&lt;=MID(REFERENCEMENT_FACADE[[#This Row],[IV]],1,1),REFERENCEMENT_FACADE[[#Headers],[IV]],IF(MID(ZONE_SIS_VISEE,1,1)&lt;=MID(REFERENCEMENT_FACADE[[#This Row],[III]],1,1),REFERENCEMENT_FACADE[[#Headers],[III]],IF(MID(ZONE_SIS_VISEE,1,1)&lt;=MID(REFERENCEMENT_FACADE[[#This Row],[II]],1,1),REFERENCEMENT_FACADE[[#Headers],[II]],IF(MID(ZONE_SIS_VISEE,1,1)&lt;=MID(REFERENCEMENT_FACADE[[#This Row],[I]],1,1),REFERENCEMENT_FACADE[[#Headers],[I]],""))))),
REFERENCEMENT_FACADE[[#Headers],[I]]&amp;CHAR(10)&amp;REFERENCEMENT_FACADE[[#Headers],[II]]&amp;CHAR(10)&amp;REFERENCEMENT_FACADE[[#Headers],[III]]&amp;CHAR(10)&amp;REFERENCEMENT_FACADE[[#Headers],[IV]])</f>
        <v>I
II
III
IV</v>
      </c>
      <c r="CK197" s="48" t="str">
        <f>CONCATENATE(IF(MID(REFERENCEMENT_FACADE[[#This Row],[Charpente bois (NF DTU 31.1)]],1,3)="oui",LISTES!$Q$2,""),IF(AND(MID(REFERENCEMENT_FACADE[[#This Row],[COB (NF DTU 31.2)]],1,3)="oui",MID(REFERENCEMENT_FACADE[[#This Row],[Charpente bois (NF DTU 31.1)]],1,3)="oui")," / ",""),IF(MID(REFERENCEMENT_FACADE[[#This Row],[COB (NF DTU 31.2)]],1,3)="oui",LISTES!$Q$3,""),IF(OR(AND(MID(REFERENCEMENT_FACADE[[#This Row],[COB (NF DTU 31.2)]],1,3)="oui",MID(REFERENCEMENT_FACADE[[#This Row],[FOB (NF DTU 31.4)]],1,3)="oui"),AND(MID(REFERENCEMENT_FACADE[[#This Row],[COB (NF DTU 31.2)]],1,3)="oui",MID(REFERENCEMENT_FACADE[[#This Row],[CLT (Sous AT/DTA)]],1,3)="oui"))," / ",""),IF(MID(REFERENCEMENT_FACADE[[#This Row],[FOB (NF DTU 31.4)]],1,3)="oui",LISTES!$Q$4,""),IF(AND(MID(REFERENCEMENT_FACADE[[#This Row],[CLT (Sous AT/DTA)]],1,3)="oui",MID(REFERENCEMENT_FACADE[[#This Row],[FOB (NF DTU 31.4)]],1,3)="oui")," / ",""),IF(MID(REFERENCEMENT_FACADE[[#This Row],[CLT (Sous AT/DTA)]],1,3)="oui",LISTES!$Q$7,IF(MID(REFERENCEMENT_FACADE[[#This Row],[FOB (Sous AT/DTA/ATEx)]],1,3)="oui",LISTES!$Q$5,"")))</f>
        <v>Charpente bois (NF DTU 31.1)</v>
      </c>
      <c r="CL197" s="48" t="str">
        <f>IF(AND(RECH_HAUTEUR=TRUE,HAUT_VISEE&lt;&gt;"",SITUA_VISEE&lt;&gt;""),IF(MID(SITUA_VISEE,1,1)="d",
IF(MID(REFERENCEMENT_FACADE[[#This Row],[≤ 50 m (situation d)]],1,3)="OUI","≤ 50 m",IF(MID(REFERENCEMENT_FACADE[[#This Row],[≤ 40 m (situation d)]],1,3)="OUI","≤ 40 m",IF(MID(REFERENCEMENT_FACADE[[#This Row],[≤ 36 m (situation d)]],1,3)="OUI","≤ 36 m",IF(MID(REFERENCEMENT_FACADE[[#This Row],[≤ 34 m (situation d)]],1,3)="OUI","≤ 34 m",IF(MID(REFERENCEMENT_FACADE[[#This Row],[≤ 28 m (situation d)]],1,3)="OUI","≤ 28 m",IF(MID(REFERENCEMENT_FACADE[[#This Row],[≤ 18 m (situation d)]],1,3)="OUI","≤ 18 m",IF(MID(REFERENCEMENT_FACADE[[#This Row],[≤ 15 m (situation d)]],1,3)="OUI","≤ 15 m",IF(MID(REFERENCEMENT_FACADE[[#This Row],[≤ 10 m (situation d)]],1,3)="OUI","≤ 10 m",IF(MID(REFERENCEMENT_FACADE[[#This Row],[≤ 9 m (situation d)]],1,3)="OUI","≤ 9 m",IF(MID(REFERENCEMENT_FACADE[[#This Row],[≤ 6 m (situation d)]],1,3)="OUI","≤ 6 m","")))))))))),
IF(MID(REFERENCEMENT_FACADE[[#This Row],[≤ 50 m (situation a à c)]],1,3)="OUI","≤ 50 m",IF(MID(REFERENCEMENT_FACADE[[#This Row],[≤ 40 m (situation a à c)]],1,3)="OUI","≤ 40 m",IF(MID(REFERENCEMENT_FACADE[[#This Row],[≤ 36 m (situation a à c)]],1,3)="OUI","≤ 36 m",IF(MID(REFERENCEMENT_FACADE[[#This Row],[≤ 34 m (situation a à c)]],1,3)="OUI","≤ 34 m",IF(MID(REFERENCEMENT_FACADE[[#This Row],[≤ 28 m (situation a à c)]],1,3)="OUI","≤ 28 m",IF(MID(REFERENCEMENT_FACADE[[#This Row],[≤ 18 m (situation a à c)]],1,3)="OUI","≤ 18 m",IF(MID(REFERENCEMENT_FACADE[[#This Row],[≤ 15 m (situation a à c)]],1,3)="OUI","≤ 15 m",IF(MID(REFERENCEMENT_FACADE[[#This Row],[≤ 10 m (situation a à c)]],1,3)="OUI","≤ 10 m",IF(MID(REFERENCEMENT_FACADE[[#This Row],[≤ 9 m (situation a à c)]],1,3)="OUI","≤ 9 m",IF(MID(REFERENCEMENT_FACADE[[#This Row],[≤ 6 m (situation a à c)]],1,3)="OUI","≤ 6 m",""))))))))))),
CONCATENATE(IF(MID(REFERENCEMENT_FACADE[[#This Row],[≤ 50 m (situation a à c)]],1,3)="OUI","(Situation a à c) h≤ 50 m"&amp;CHAR(10),IF(MID(REFERENCEMENT_FACADE[[#This Row],[≤ 40 m (situation a à c)]],1,3)="OUI","(Situation a à c) h≤ 40 m"&amp;CHAR(10),IF(MID(REFERENCEMENT_FACADE[[#This Row],[≤ 36 m (situation a à c)]],1,3)="OUI","(Situation a à c) h≤ 36 m"&amp;CHAR(10),IF(MID(REFERENCEMENT_FACADE[[#This Row],[≤ 34 m (situation a à c)]],1,3)="OUI","(Situation a à c) h≤ 34 m"&amp;CHAR(10),IF(MID(REFERENCEMENT_FACADE[[#This Row],[≤ 28 m (situation a à c)]],1,3)="OUI","(Situation a à c) h≤ 28 m"&amp;CHAR(10),IF(MID(REFERENCEMENT_FACADE[[#This Row],[≤ 18 m (situation a à c)]],1,3)="OUI","(Situation a à c) h≤ 18 m"&amp;CHAR(10),IF(MID(REFERENCEMENT_FACADE[[#This Row],[≤ 15 m (situation a à c)]],1,3)="OUI","(Situation a à c) h≤ 15 m"&amp;CHAR(10),IF(MID(REFERENCEMENT_FACADE[[#This Row],[≤ 10 m (situation a à c)]],1,3)="OUI","(Situation a à c) h≤ 10 m"&amp;CHAR(10),IF(MID(REFERENCEMENT_FACADE[[#This Row],[≤ 9 m (situation a à c)]],1,3)="OUI","(Situation a à c) h≤ 9 m"&amp;CHAR(10),IF(MID(REFERENCEMENT_FACADE[[#This Row],[≤ 6 m (situation a à c)]],1,3)="OUI","(Situation a à c) h≤ 6 m"&amp;CHAR(10),"")))))))))),IF(MID(REFERENCEMENT_FACADE[[#This Row],[≤ 50 m (situation d)]],1,3)="OUI","(Situation d) h≤ 50 m",IF(MID(REFERENCEMENT_FACADE[[#This Row],[≤ 40 m (situation d)]],1,3)="OUI","(Situation d) h≤ 40 m",IF(MID(REFERENCEMENT_FACADE[[#This Row],[≤ 36 m (situation d)]],1,3)="OUI","(Situation d) h≤ 36 m",IF(MID(REFERENCEMENT_FACADE[[#This Row],[≤ 34 m (situation d)]],1,3)="OUI","(Situation d) h≤ 34 m",IF(MID(REFERENCEMENT_FACADE[[#This Row],[≤ 28 m (situation d)]],1,3)="OUI","(Situation d) h≤ 28 m",IF(MID(REFERENCEMENT_FACADE[[#This Row],[≤ 18 m (situation d)]],1,3)="OUI","(Situation d) h≤ 18 m",IF(MID(REFERENCEMENT_FACADE[[#This Row],[≤ 15 m (situation d)]],1,3)="OUI","(Situation d) h≤ 15 m",IF(MID(REFERENCEMENT_FACADE[[#This Row],[≤ 10 m (situation d)]],1,3)="OUI","(Situation d) h≤ 10 m",IF(MID(REFERENCEMENT_FACADE[[#This Row],[≤ 9 m (situation d)]],1,3)="OUI","(Situation d) h≤ 9 m",IF(MID(REFERENCEMENT_FACADE[[#This Row],[≤ 6 m (situation d)]],1,3)="OUI","(Situation d) h≤ 6 m",""))))))))))))</f>
        <v>(Situation a à c) h≤ 50 m
(Situation d) h≤ 18 m</v>
      </c>
      <c r="CM197" s="48" t="str">
        <f>IF(OR(RECH_HAUTEUR=FALSE,HAUT_VISEE="",SITUA_VISEE=""),REFERENCEMENT_FACADE[[#This Row],[Cas où rien n''est sélectionné en hauteur]],
IF((HAUT_VISEE&lt;=6),IF(OR(MID(SITUA_VISEE,1,1)="a",MID(SITUA_VISEE,1,1)="b",MID(SITUA_VISEE,1,1)="c"),REFERENCEMENT_FACADE[[#This Row],[≤ 6 m (a à c)]],REFERENCEMENT_FACADE[[#This Row],[≤ 6 m (d)]]),
IF(AND(6&lt;HAUT_VISEE,HAUT_VISEE&lt;=9),IF(OR(MID(SITUA_VISEE,1,1)="a",MID(SITUA_VISEE,1,1)="b",MID(SITUA_VISEE,1,1)="c"),REFERENCEMENT_FACADE[[#This Row],[≤ 9 m (a à c)]],REFERENCEMENT_FACADE[[#This Row],[≤ 9 m (d)]]),
IF(AND(9&lt;HAUT_VISEE,HAUT_VISEE&lt;=10),IF(OR(MID(SITUA_VISEE,1,1)="a",MID(SITUA_VISEE,1,1)="b",MID(SITUA_VISEE,1,1)="c"),REFERENCEMENT_FACADE[[#This Row],[≤ 10 m (a à c)]],REFERENCEMENT_FACADE[[#This Row],[≤ 10 m (d)]]),
IF(AND(10&lt;HAUT_VISEE,HAUT_VISEE&lt;=18),IF(OR(MID(SITUA_VISEE,1,1)="a",MID(SITUA_VISEE,1,1)="b",MID(SITUA_VISEE,1,1)="c"),REFERENCEMENT_FACADE[[#This Row],[≤ 18 m (a à c)]],REFERENCEMENT_FACADE[[#This Row],[≤ 18 m (d)]]),
IF(AND(18&lt;HAUT_VISEE,HAUT_VISEE&lt;=28),IF(OR(MID(SITUA_VISEE,1,1)="a",MID(SITUA_VISEE,1,1)="b",MID(SITUA_VISEE,1,1)="c"),REFERENCEMENT_FACADE[[#This Row],[≤ 28 m (a à c)]],REFERENCEMENT_FACADE[[#This Row],[≤ 28 m (d)]]),
IF(AND(28&lt;HAUT_VISEE,HAUT_VISEE&lt;=34),IF(OR(MID(SITUA_VISEE,1,1)="a",MID(SITUA_VISEE,1,1)="b",MID(SITUA_VISEE,1,1)="c"),REFERENCEMENT_FACADE[[#This Row],[≤ 34 m (a à c)]],REFERENCEMENT_FACADE[[#This Row],[≤ 34 m (d)]]),
IF(AND(34&lt;HAUT_VISEE,HAUT_VISEE&lt;=36),IF(OR(MID(SITUA_VISEE,1,1)="a",MID(SITUA_VISEE,1,1)="b",MID(SITUA_VISEE,1,1)="c"),REFERENCEMENT_FACADE[[#This Row],[≤ 36 m (a à c)]],REFERENCEMENT_FACADE[[#This Row],[≤ 36 m (d)]]),
IF(AND(36&lt;HAUT_VISEE,HAUT_VISEE&lt;=40),IF(OR(MID(SITUA_VISEE,1,1)="a",MID(SITUA_VISEE,1,1)="b",MID(SITUA_VISEE,1,1)="c"),REFERENCEMENT_FACADE[[#This Row],[≤ 40 m (a à c)]],REFERENCEMENT_FACADE[[#This Row],[≤ 40 m (d)]]),
IF(AND(40&lt;HAUT_VISEE,HAUT_VISEE&lt;=50),IF(OR(MID(SITUA_VISEE,1,1)="a",MID(SITUA_VISEE,1,1)="b",MID(SITUA_VISEE,1,1)="c"),REFERENCEMENT_FACADE[[#This Row],[≤ 50 m (a à c)]],REFERENCEMENT_FACADE[[#This Row],[≤ 50 m (d)]])))))))))))</f>
        <v>Nb : Le critère de recherche par hauteur n'étant pas coché ou les données (hauteur ou situation) n'étant pas saisies, l'utilisateur est alerté qu'il peut exister des limites de hauteurs et des dispositions particulières données dans le référentiel technique du procédé qui ne sont pas affichées. 
Le logiciel peut les faire apparaitre, pour ce faire : 
 - la case de recherche en fonction de la hauteur doit être cochée ;
 - les données de hauteur ET de situation du bâtiment doivent être saisies.</v>
      </c>
      <c r="CN197" s="117">
        <f ca="1">REFERENCEMENT_FACADE[[#This Row],[VALIDITE]]</f>
        <v>1</v>
      </c>
      <c r="CO197" s="48">
        <f>IF(RECH_SUPPORT=TRUE,IF(MID(REFERENCEMENT_FACADE[[#This Row],[Colonne support visé]],1,3)="OUI",1,IF(OR(MID(REFERENCEMENT_FACADE[[#This Row],[Colonne support visé]],1,3)="non",MID(REFERENCEMENT_FACADE[[#This Row],[Colonne support visé]],1,2)="SO"),0,0)),1)</f>
        <v>1</v>
      </c>
      <c r="CP197" s="48">
        <f>IF(RECH_HAUTEUR=FALSE,1,IF(AND(MID(REFERENCEMENT_FACADE[[#This Row],[Colonne situation visé]],1,3)="oui",HAUT_VISEE&lt;=REFERENCEMENT_FACADE[[#This Row],[LIMITATION DE HAUTEUR DE FACADE]],HAUT_VISEE&lt;&gt;"",SITUA_VISEE&lt;&gt;""),1,IF(MID(REFERENCEMENT_FACADE[[#This Row],[Colonne situation visé]],1,3)="non",0,"ERREUR")))</f>
        <v>1</v>
      </c>
      <c r="CQ197" s="48">
        <f>IF(RECH_CATEGORIE=FALSE,1,IF(REFERENCEMENT_FACADE[[#This Row],[Colonne catégorie visée]]="ERREUR",0,IF(AND(RECH_CATEGORIE=TRUE,MATCH(VALUE(LEFT(REFERENCEMENT_FACADE[[#This Row],[Colonne zone visée]],1)),LISTE_ZONE_SISMIQUE,0)&gt;=MATCH(ZONE_SIS_VISEE,LISTE_ZONE_SISMIQUE,0),MATCH(REFERENCEMENT_FACADE[[#This Row],[Colonne catégorie visée]],LISTE_CATEGORIE_BATIMENT,0)&gt;=MATCH(CATEG_VISEE,LISTE_CATEGORIE_BATIMENT,0)),1,0)))</f>
        <v>1</v>
      </c>
      <c r="CR197" s="48">
        <f ca="1">IF(REFERENCEMENT_FACADE[[#This Row],[Eligibilité procédé]]&lt;&gt;0,COUNTIF(REFERENCEMENT_FACADE[Eligibilité procédé],"&lt;="&amp;REFERENCEMENT_FACADE[[#This Row],[Eligibilité procédé]])-COUNTIF(REFERENCEMENT_FACADE[Eligibilité procédé],"=0"),ROWS(REFERENCEMENT_FACADE[Ordre]))</f>
        <v>169</v>
      </c>
      <c r="CS197" s="48">
        <f ca="1">IF(COUNTIF((REFERENCEMENT_FACADE[[#This Row],[Validité]:[zone de simicité]]),"&lt;&gt;"&amp;"")=SUM(REFERENCEMENT_FACADE[[#This Row],[Validité]:[zone de simicité]]),ROW(REFERENCEMENT_FACADE[[#This Row],[zone de simicité]]),"")</f>
        <v>197</v>
      </c>
      <c r="CT197" s="48" t="str">
        <f>CONCATENATE(REFERENCEMENT_FACADE[[#This Row],[TYPE DE DOCUMENT DE REFERENCE]]," ",REFERENCEMENT_FACADE[[#This Row],[REF]]," du procédé ",REFERENCEMENT_FACADE[[#This Row],[NOM COMMERCIAL DU PROCEDE]]," : vise la pose sur : ",IF(MID(REFERENCEMENT_FACADE[[#This Row],[COB (NF DTU 31.2)]],1,3)="OUI","COB (NF DTU 31.2) ; ",""),IF(MID(REFERENCEMENT_FACADE[[#This Row],[CLT (Sous AT/DTA)]],1,3)="OUI","CLT (Sous AT/DTA)) ; ",""),IF(MID(REFERENCEMENT_FACADE[[#This Row],[FOB (NF DTU 31.4)]],1,3)="OUI","FOB (NF DTU 31.4) ; ",""),IF(MID(REFERENCEMENT_FACADE[[#This Row],[FOB (Sous AT/DTA/ATEx)]],1,3)="OUI","FOB (Sous AT/DTA/ATEx) ; ",""),"pour une hauteur max de ",REFERENCEMENT_FACADE[[#This Row],[LIMITATION DE HAUTEUR DE FACADE]],"m")</f>
        <v>Avis Technique 2.1/14-1638_V2 du procédé DB 3.0 : vise la pose sur : pour une hauteur max de 50m</v>
      </c>
    </row>
    <row r="198" spans="1:98" ht="230.4" x14ac:dyDescent="0.3">
      <c r="A198" s="141">
        <v>44536</v>
      </c>
      <c r="B198" s="43" t="s">
        <v>118</v>
      </c>
      <c r="C198" s="125"/>
      <c r="D198" s="43" t="s">
        <v>254</v>
      </c>
      <c r="E198" s="43" t="s">
        <v>254</v>
      </c>
      <c r="F198" s="43" t="s">
        <v>1463</v>
      </c>
      <c r="G198" s="44" t="s">
        <v>1476</v>
      </c>
      <c r="H198" s="52" t="s">
        <v>9</v>
      </c>
      <c r="I198" s="53" t="s">
        <v>27</v>
      </c>
      <c r="J198" s="39" t="s">
        <v>27</v>
      </c>
      <c r="K198" s="39" t="s">
        <v>27</v>
      </c>
      <c r="L198" s="68" t="str">
        <f>IF(REFERENCEMENT_FACADE[[#This Row],[Charpente bois (NF DTU 31.1)]]="OUI","SO",IF(OR(REFERENCEMENT_FACADE[[#This Row],[FOB (Sous AT/DTA/ATEx)]]="OUI",REFERENCEMENT_FACADE[[#This Row],[FOB (NF DTU 31.4)]]="OUI"),"OUI","SO"))</f>
        <v>SO</v>
      </c>
      <c r="M198" s="54" t="s">
        <v>27</v>
      </c>
      <c r="N198" s="42" t="s">
        <v>357</v>
      </c>
      <c r="O198" s="43" t="s">
        <v>357</v>
      </c>
      <c r="P198" s="43" t="s">
        <v>357</v>
      </c>
      <c r="Q198" s="43" t="s">
        <v>357</v>
      </c>
      <c r="R198" s="43" t="s">
        <v>357</v>
      </c>
      <c r="S198" s="43" t="s">
        <v>357</v>
      </c>
      <c r="T198" s="43" t="s">
        <v>10</v>
      </c>
      <c r="U198" s="43" t="s">
        <v>10</v>
      </c>
      <c r="V198" s="43" t="s">
        <v>10</v>
      </c>
      <c r="W198" s="44" t="s">
        <v>10</v>
      </c>
      <c r="X198" s="43" t="s">
        <v>10</v>
      </c>
      <c r="Y198" s="43" t="s">
        <v>10</v>
      </c>
      <c r="Z198" s="43" t="s">
        <v>10</v>
      </c>
      <c r="AA198" s="43" t="s">
        <v>10</v>
      </c>
      <c r="AB198" s="43" t="s">
        <v>10</v>
      </c>
      <c r="AC198" s="43" t="s">
        <v>10</v>
      </c>
      <c r="AD198" s="43" t="s">
        <v>10</v>
      </c>
      <c r="AE198" s="43" t="s">
        <v>10</v>
      </c>
      <c r="AF198" s="43" t="s">
        <v>10</v>
      </c>
      <c r="AG198" s="44" t="s">
        <v>10</v>
      </c>
      <c r="AH198" s="165" t="s">
        <v>272</v>
      </c>
      <c r="AI198" s="166"/>
      <c r="AJ198" s="120" t="s">
        <v>1733</v>
      </c>
      <c r="AK198" s="120" t="s">
        <v>1733</v>
      </c>
      <c r="AL198" s="120" t="s">
        <v>1733</v>
      </c>
      <c r="AM198" s="120" t="s">
        <v>1733</v>
      </c>
      <c r="AN198" s="120" t="s">
        <v>1733</v>
      </c>
      <c r="AO198" s="120" t="s">
        <v>1733</v>
      </c>
      <c r="AP198" s="120"/>
      <c r="AQ198" s="120"/>
      <c r="AR198" s="120"/>
      <c r="AS198" s="120"/>
      <c r="AT198" s="120"/>
      <c r="AU198" s="120"/>
      <c r="AV198" s="120"/>
      <c r="AW198" s="120"/>
      <c r="AX198" s="120"/>
      <c r="AY198" s="120"/>
      <c r="AZ198" s="120"/>
      <c r="BA198" s="120"/>
      <c r="BB198" s="120"/>
      <c r="BC198" s="120"/>
      <c r="BD198" s="84" t="s">
        <v>1408</v>
      </c>
      <c r="BE198" s="42">
        <v>4</v>
      </c>
      <c r="BF198" s="43">
        <v>4</v>
      </c>
      <c r="BG198" s="43">
        <v>4</v>
      </c>
      <c r="BH198" s="68">
        <v>4</v>
      </c>
      <c r="BI198" s="84"/>
      <c r="BJ198" s="40" t="s">
        <v>1394</v>
      </c>
      <c r="BK198" s="158" t="s">
        <v>932</v>
      </c>
      <c r="BL198" s="42">
        <v>0</v>
      </c>
      <c r="BM198" s="43" t="s">
        <v>180</v>
      </c>
      <c r="BN198" s="43" t="s">
        <v>1006</v>
      </c>
      <c r="BO198" s="43" t="s">
        <v>255</v>
      </c>
      <c r="BP198" s="87">
        <v>44222</v>
      </c>
      <c r="BQ198" s="87">
        <v>44456</v>
      </c>
      <c r="BR198" s="87">
        <v>46142</v>
      </c>
      <c r="BS198" s="123">
        <f ca="1">+(REFERENCEMENT_FACADE[[#This Row],[AVIS LIMITE AU / VALIDITE]]&gt;=TODAY())*1</f>
        <v>1</v>
      </c>
      <c r="BT198" s="43" t="s">
        <v>9</v>
      </c>
      <c r="BU198" s="43" t="str">
        <f ca="1">IF(REFERENCEMENT_FACADE[[#This Row],[ -&gt; AT/DTA : Sur liste verte C2p (OUI/NON)
-&gt; ATex (Avis favorable / Avis défavorable)
-&gt; Autre : SO]]&lt;&gt;"",IF(AND(OR(REFERENCEMENT_FACADE[[#This Row],[ -&gt; AT/DTA : Sur liste verte C2p (OUI/NON)
-&gt; ATex (Avis favorable / Avis défavorable)
-&gt; Autre : SO]]="OUI",REFERENCEMENT_FACADE[[#This Row],[ -&gt; AT/DTA : Sur liste verte C2p (OUI/NON)
-&gt; ATex (Avis favorable / Avis défavorable)
-&gt; Autre : SO]]="FAVORABLE",REFERENCEMENT_FACADE[[#This Row],[ -&gt; AT/DTA : Sur liste verte C2p (OUI/NON)
-&gt; ATex (Avis favorable / Avis défavorable)
-&gt; Autre : SO]]="SO
(DTU)",REFERENCEMENT_FACADE[[#This Row],[ -&gt; AT/DTA : Sur liste verte C2p (OUI/NON)
-&gt; ATex (Avis favorable / Avis défavorable)
-&gt; Autre : SO]]="SO 
(RECO -RAGE)",REFERENCEMENT_FACADE[[#This Row],[ -&gt; AT/DTA : Sur liste verte C2p (OUI/NON)
-&gt; ATex (Avis favorable / Avis défavorable)
-&gt; Autre : SO]]="OUI AVEC UN SUIVI DU RETOUR D'EXPERIENCE",
REFERENCEMENT_FACADE[[#This Row],[ -&gt; AT/DTA : Sur liste verte C2p (OUI/NON)
-&gt; ATex (Avis favorable / Avis défavorable)
-&gt; Autre : SO]]="SO 
(RP)"),REFERENCEMENT_FACADE[[#This Row],[VALIDITE]]=1),"TC",IF(REFERENCEMENT_FACADE[[#This Row],[VALIDITE]]=0,"TNC"&amp;CHAR(10)&amp;"(L'évaluation technique n'est plus valide)",IF(REFERENCEMENT_FACADE[[#This Row],[TYPE DE DOCUMENT DE REFERENCE]]="Appréciation Technique de Transition","TNC"&amp;CHAR(10)&amp;"(Les Appréciations Techniques de Transition ne sont pas reconnues en technique courante)",IF(REFERENCEMENT_FACADE[[#This Row],[ -&gt; AT/DTA : Sur liste verte C2p (OUI/NON)
-&gt; ATex (Avis favorable / Avis défavorable)
-&gt; Autre : SO]]="NON (EVALUATION RECENTE)","TNC"&amp;CHAR(10)&amp;"(Non sur liste verte de la C2p à date de référencement / EVALUATION RECENTE)","TNC"&amp;CHAR(10)&amp;"(N'est pas sur liste verte de la C2p à date du référencement)")))))</f>
        <v>TC</v>
      </c>
      <c r="BV198" s="44" t="s">
        <v>1107</v>
      </c>
      <c r="BW198" s="153"/>
      <c r="BX198" s="132"/>
      <c r="BY198" s="155"/>
      <c r="BZ198" s="59" t="s">
        <v>932</v>
      </c>
      <c r="CA198" s="134" t="s">
        <v>540</v>
      </c>
      <c r="CB198" s="134"/>
      <c r="CC198" s="48" t="str">
        <f>IF(OR(REFERENCEMENT_FACADE[[#This Row],[TYPE DE DOCUMENT DE REFERENCE]]="Document Technique d'Application (DTA)",REFERENCEMENT_FACADE[[#This Row],[TYPE DE DOCUMENT DE REFERENCE]]="Avis Technique"),CONCATENATE("https://evaluation.cstb.fr/fr/avis-technique/detail/",SUBSTITUTE(REFERENCEMENT_FACADE[[#This Row],[REF]],"/","-"),"/"),IF(REFERENCEMENT_FACADE[[#This Row],[TYPE DE DOCUMENT DE REFERENCE]]=("Appréciation Technique d'Expérimentation (ATEx cas a)"),CONCATENATE("https://evaluation.cstb.fr/fr/appreciation-technique-expertise-atex/detail/",SUBSTITUTE(REFERENCEMENT_FACADE[[#This Row],[REF]],"_","-"),"/"),CONCATENATE("https://evaluation.cstb.fr/fr/appreciation-technique-transition-att/download/att-",SUBSTITUTE(SUBSTITUTE(REFERENCEMENT_FACADE[[#This Row],[REF]],"/","-"),"_","-"),"/")))</f>
        <v>https://evaluation.cstb.fr/fr/avis-technique/detail/2.1-14-1608_V3/</v>
      </c>
      <c r="CD198" s="48" t="s">
        <v>1079</v>
      </c>
      <c r="CE198" s="48" t="str">
        <f>CONCATENATE(IF(REFERENCEMENT_FACADE[[#This Row],[Ancienne version]]=""," ",CONCATENATE(IF(OR(REFERENCEMENT_FACADE[[#This Row],[TYPE DE DOCUMENT DE REFERENCE]]="Avis Technique",REFERENCEMENT_FACADE[[#This Row],[TYPE DE DOCUMENT DE REFERENCE]]="ATEx"),"L'","Le "),REFERENCEMENT_FACADE[[#This Row],[TYPE DE DOCUMENT DE REFERENCE]]," n°",REFERENCEMENT_FACADE[[#This Row],[REF]]," annule et remplace ",IF(OR(REFERENCEMENT_FACADE[[#This Row],[TYPE DE DOCUMENT DE REFERENCE]]="Avis Technique",REFERENCEMENT_FACADE[[#This Row],[TYPE DE DOCUMENT DE REFERENCE]]="ATEx"),"l' ","le "),REFERENCEMENT_FACADE[[#This Row],[TYPE DE DOCUMENT DE REFERENCE]]," n° ",REFERENCEMENT_FACADE[[#This Row],[Ancienne version]])),
IF(AND(REFERENCEMENT_FACADE[[#This Row],[Ancienne version]]&lt;&gt;"",REFERENCEMENT_FACADE[[#This Row],[ -&gt; AT/DTA : Sur liste verte C2p (OUI/NON)
-&gt; ATex (Avis favorable / Avis défavorable)
-&gt; Autre : SO]]="OUI"),CHAR(10),""),
IF(REFERENCEMENT_FACADE[[#This Row],[ -&gt; AT/DTA : Sur liste verte C2p (OUI/NON)
-&gt; ATex (Avis favorable / Avis défavorable)
-&gt; Autre : SO]]="OUI","Sur liste verte de la C2p à la date du référencement",""))</f>
        <v>Le Document Technique d'Application (DTA) n°2.1/14-1608_V3 annule et remplace le Document Technique d'Application (DTA) n° 2.1/14-1608_V2
Sur liste verte de la C2p à la date du référencement</v>
      </c>
      <c r="CF198" s="48" t="str">
        <f>IF((SUPP_VISE=LISTES!$Q$2),REFERENCEMENT_FACADE[[#This Row],[Charpente bois (NF DTU 31.1)]],
IF((SUPP_VISE=LISTES!$Q$3),REFERENCEMENT_FACADE[[#This Row],[COB (NF DTU 31.2)]],
IF((SUPP_VISE=LISTES!$Q$4),REFERENCEMENT_FACADE[[#This Row],[FOB (NF DTU 31.4)]],
IF((SUPP_VISE=LISTES!$Q$5),REFERENCEMENT_FACADE[[#This Row],[FOB (Sous AT/DTA/ATEx)]],
IF((SUPP_VISE=LISTES!$Q$6),REFERENCEMENT_FACADE[[#This Row],[FOB (NF DTU 31.4 et/ou Sous AT/DTA/Atex)]],
IF((SUPP_VISE=LISTES!$Q$7),REFERENCEMENT_FACADE[[#This Row],[CLT (Sous AT/DTA)]],"ERREUR"))))))</f>
        <v>ERREUR</v>
      </c>
      <c r="CG198" s="48" t="str">
        <f>IF((HAUT_VISEE&lt;=6),IF(OR(MID(SITUA_VISEE,1,1)="a",MID(SITUA_VISEE,1,1)="b",MID(SITUA_VISEE,1,1)="c"),REFERENCEMENT_FACADE[[#This Row],[≤ 6 m (situation a à c)]],REFERENCEMENT_FACADE[[#This Row],[≤ 6 m (situation d)]]),
IF(AND(6&lt;HAUT_VISEE,HAUT_VISEE&lt;=9),IF(OR(MID(SITUA_VISEE,1,1)="a",MID(SITUA_VISEE,1,1)="b",MID(SITUA_VISEE,1,1)="c"),REFERENCEMENT_FACADE[[#This Row],[≤ 9 m (situation a à c)]],REFERENCEMENT_FACADE[[#This Row],[≤ 9 m (situation d)]]),
IF(AND(9&lt;HAUT_VISEE,HAUT_VISEE&lt;=10),IF(OR(MID(SITUA_VISEE,1,1)="a",MID(SITUA_VISEE,1,1)="b",MID(SITUA_VISEE,1,1)="c"),REFERENCEMENT_FACADE[[#This Row],[≤ 10 m (situation a à c)]],REFERENCEMENT_FACADE[[#This Row],[≤ 10 m (situation d)]]),
IF(AND(10&lt;HAUT_VISEE,HAUT_VISEE&lt;=18),IF(OR(MID(SITUA_VISEE,1,1)="a",MID(SITUA_VISEE,1,1)="b",MID(SITUA_VISEE,1,1)="c"),REFERENCEMENT_FACADE[[#This Row],[≤ 15 m (situation a à c)]],REFERENCEMENT_FACADE[[#This Row],[≤ 15 m (situation d)]]),
IF(AND(10&lt;HAUT_VISEE,HAUT_VISEE&lt;=18),IF(OR(MID(SITUA_VISEE,1,1)="a",MID(SITUA_VISEE,1,1)="b",MID(SITUA_VISEE,1,1)="c"),REFERENCEMENT_FACADE[[#This Row],[≤ 18 m (situation a à c)]],REFERENCEMENT_FACADE[[#This Row],[≤ 18 m (situation d)]]),
IF(AND(18&lt;HAUT_VISEE,HAUT_VISEE&lt;=28),IF(OR(MID(SITUA_VISEE,1,1)="a",MID(SITUA_VISEE,1,1)="b",MID(SITUA_VISEE,1,1)="c"),REFERENCEMENT_FACADE[[#This Row],[≤ 28 m (situation a à c)]],REFERENCEMENT_FACADE[[#This Row],[≤ 28 m (situation d)]]),
IF(AND(28&lt;HAUT_VISEE,HAUT_VISEE&lt;=34),IF(OR(MID(SITUA_VISEE,1,1)="a",MID(SITUA_VISEE,1,1)="b",MID(SITUA_VISEE,1,1)="c"),REFERENCEMENT_FACADE[[#This Row],[≤ 34 m (situation a à c)]],REFERENCEMENT_FACADE[[#This Row],[≤ 34 m (situation d)]]),
IF(AND(34&lt;HAUT_VISEE,HAUT_VISEE&lt;=36),IF(OR(MID(SITUA_VISEE,1,1)="a",MID(SITUA_VISEE,1,1)="b",MID(SITUA_VISEE,1,1)="c"),REFERENCEMENT_FACADE[[#This Row],[≤ 36 m (situation a à c)]],REFERENCEMENT_FACADE[[#This Row],[≤ 36 m (situation d)]]),
IF(AND(36&lt;HAUT_VISEE,HAUT_VISEE&lt;=40),IF(OR(MID(SITUA_VISEE,1,1)="a",MID(SITUA_VISEE,1,1)="b",MID(SITUA_VISEE,1,1)="c"),REFERENCEMENT_FACADE[[#This Row],[≤ 40 m (situation a à c)]],REFERENCEMENT_FACADE[[#This Row],[≤ 40 m (situation d)]]),
IF(AND(40&lt;HAUT_VISEE,HAUT_VISEE&lt;=50),IF(OR(MID(SITUA_VISEE,1,1)="a",MID(SITUA_VISEE,1,1)="b",MID(SITUA_VISEE,1,1)="c"),REFERENCEMENT_FACADE[[#This Row],[≤ 50 m (situation a à c)]],REFERENCEMENT_FACADE[[#This Row],[≤ 50 m (situation d)]]),"ERREUR"))))))))))</f>
        <v>NON</v>
      </c>
      <c r="CH198" s="48">
        <f>IF(MID(SITUA_VISEE,1,1)="d",
IF(MID(REFERENCEMENT_FACADE[[#This Row],[≤ 50 m (situation d)]],1,3)="OUI",50,IF(MID(REFERENCEMENT_FACADE[[#This Row],[≤ 40 m (situation d)]],1,3)="OUI",40,IF(MID(REFERENCEMENT_FACADE[[#This Row],[≤ 36 m (situation d)]],1,3)="OUI",36,IF(MID(REFERENCEMENT_FACADE[[#This Row],[≤ 34 m (situation d)]],1,3)="OUI",34,IF(MID(REFERENCEMENT_FACADE[[#This Row],[≤ 28 m (situation d)]],1,3)="OUI",28,IF(MID(REFERENCEMENT_FACADE[[#This Row],[≤ 18 m (situation d)]],1,3)="OUI",18,IF(MID(REFERENCEMENT_FACADE[[#This Row],[≤ 15 m (situation d)]],1,3)="OUI",15,IF(MID(REFERENCEMENT_FACADE[[#This Row],[≤ 10 m (situation d)]],1,3)="OUI",10,IF(MID(REFERENCEMENT_FACADE[[#This Row],[≤ 9 m (situation d)]],1,3)="OUI",9,IF(MID(REFERENCEMENT_FACADE[[#This Row],[≤ 6 m (situation d)]],1,3)="OUI",6,"")))))))))),
IF(MID(REFERENCEMENT_FACADE[[#This Row],[≤ 50 m (situation a à c)]],1,3)="OUI",50,IF(MID(REFERENCEMENT_FACADE[[#This Row],[≤ 40 m (situation a à c)]],1,3)="OUI",40,IF(MID(REFERENCEMENT_FACADE[[#This Row],[≤ 36 m (situation a à c)]],1,3)="OUI",36,IF(MID(REFERENCEMENT_FACADE[[#This Row],[≤ 34 m (situation a à c)]],1,3)="OUI",34,IF(MID(REFERENCEMENT_FACADE[[#This Row],[≤ 28 m (situation a à c)]],1,3)="OUI",28,IF(MID(REFERENCEMENT_FACADE[[#This Row],[≤ 18 m (situation a à c)]],1,3)="OUI",18,IF(MID(REFERENCEMENT_FACADE[[#This Row],[≤ 15 m (situation a à c)]],1,3)="OUI",15,IF(MID(REFERENCEMENT_FACADE[[#This Row],[≤ 10 m (situation a à c)]],1,3)="OUI",10,IF(MID(REFERENCEMENT_FACADE[[#This Row],[≤ 9 m (situation a à c)]],1,3)="OUI",9,IF(MID(REFERENCEMENT_FACADE[[#This Row],[≤ 6 m (situation a à c)]],1,3)="OUI",6,"")))))))))))</f>
        <v>28</v>
      </c>
      <c r="CI198" s="48" t="str">
        <f>IF(RECH_CATEGORIE=TRUE,IF((CATEG_VISEE=LISTES!$O$2),REFERENCEMENT_FACADE[[#This Row],[I]],
IF((CATEG_VISEE=LISTES!$O$3),REFERENCEMENT_FACADE[[#This Row],[II]],
IF((CATEG_VISEE=LISTES!$O$4),REFERENCEMENT_FACADE[[#This Row],[III]],
IF((CATEG_VISEE=LISTES!$O$5),REFERENCEMENT_FACADE[[#This Row],[IV]],"ERREUR")))),
REFERENCEMENT_FACADE[[#This Row],[I]]&amp;CHAR(10)&amp;REFERENCEMENT_FACADE[[#This Row],[II]]&amp;CHAR(10)&amp;REFERENCEMENT_FACADE[[#This Row],[III]]&amp;CHAR(10)&amp;REFERENCEMENT_FACADE[[#This Row],[IV]])</f>
        <v>4
4
4
4</v>
      </c>
      <c r="CJ198" s="48" t="str">
        <f>IF(RECH_CATEGORIE=TRUE,IF(OR(REFERENCEMENT_FACADE[[#This Row],[I]]="NC",REFERENCEMENT_FACADE[[#This Row],[II]]="NC",REFERENCEMENT_FACADE[[#This Row],[III]]="NC",REFERENCEMENT_FACADE[[#This Row],[IV]]="NC"),"ERREUR",IF(MID(ZONE_SIS_VISEE,1,1)&lt;=MID(REFERENCEMENT_FACADE[[#This Row],[IV]],1,1),REFERENCEMENT_FACADE[[#Headers],[IV]],IF(MID(ZONE_SIS_VISEE,1,1)&lt;=MID(REFERENCEMENT_FACADE[[#This Row],[III]],1,1),REFERENCEMENT_FACADE[[#Headers],[III]],IF(MID(ZONE_SIS_VISEE,1,1)&lt;=MID(REFERENCEMENT_FACADE[[#This Row],[II]],1,1),REFERENCEMENT_FACADE[[#Headers],[II]],IF(MID(ZONE_SIS_VISEE,1,1)&lt;=MID(REFERENCEMENT_FACADE[[#This Row],[I]],1,1),REFERENCEMENT_FACADE[[#Headers],[I]],""))))),
REFERENCEMENT_FACADE[[#Headers],[I]]&amp;CHAR(10)&amp;REFERENCEMENT_FACADE[[#Headers],[II]]&amp;CHAR(10)&amp;REFERENCEMENT_FACADE[[#Headers],[III]]&amp;CHAR(10)&amp;REFERENCEMENT_FACADE[[#Headers],[IV]])</f>
        <v>I
II
III
IV</v>
      </c>
      <c r="CK198" s="48" t="str">
        <f>CONCATENATE(IF(MID(REFERENCEMENT_FACADE[[#This Row],[Charpente bois (NF DTU 31.1)]],1,3)="oui",LISTES!$Q$2,""),IF(AND(MID(REFERENCEMENT_FACADE[[#This Row],[COB (NF DTU 31.2)]],1,3)="oui",MID(REFERENCEMENT_FACADE[[#This Row],[Charpente bois (NF DTU 31.1)]],1,3)="oui")," / ",""),IF(MID(REFERENCEMENT_FACADE[[#This Row],[COB (NF DTU 31.2)]],1,3)="oui",LISTES!$Q$3,""),IF(OR(AND(MID(REFERENCEMENT_FACADE[[#This Row],[COB (NF DTU 31.2)]],1,3)="oui",MID(REFERENCEMENT_FACADE[[#This Row],[FOB (NF DTU 31.4)]],1,3)="oui"),AND(MID(REFERENCEMENT_FACADE[[#This Row],[COB (NF DTU 31.2)]],1,3)="oui",MID(REFERENCEMENT_FACADE[[#This Row],[CLT (Sous AT/DTA)]],1,3)="oui"))," / ",""),IF(MID(REFERENCEMENT_FACADE[[#This Row],[FOB (NF DTU 31.4)]],1,3)="oui",LISTES!$Q$4,""),IF(AND(MID(REFERENCEMENT_FACADE[[#This Row],[CLT (Sous AT/DTA)]],1,3)="oui",MID(REFERENCEMENT_FACADE[[#This Row],[FOB (NF DTU 31.4)]],1,3)="oui")," / ",""),IF(MID(REFERENCEMENT_FACADE[[#This Row],[CLT (Sous AT/DTA)]],1,3)="oui",LISTES!$Q$7,IF(MID(REFERENCEMENT_FACADE[[#This Row],[FOB (Sous AT/DTA/ATEx)]],1,3)="oui",LISTES!$Q$5,"")))</f>
        <v>Charpente bois (NF DTU 31.1)</v>
      </c>
      <c r="CL198" s="48" t="str">
        <f>IF(AND(RECH_HAUTEUR=TRUE,HAUT_VISEE&lt;&gt;"",SITUA_VISEE&lt;&gt;""),IF(MID(SITUA_VISEE,1,1)="d",
IF(MID(REFERENCEMENT_FACADE[[#This Row],[≤ 50 m (situation d)]],1,3)="OUI","≤ 50 m",IF(MID(REFERENCEMENT_FACADE[[#This Row],[≤ 40 m (situation d)]],1,3)="OUI","≤ 40 m",IF(MID(REFERENCEMENT_FACADE[[#This Row],[≤ 36 m (situation d)]],1,3)="OUI","≤ 36 m",IF(MID(REFERENCEMENT_FACADE[[#This Row],[≤ 34 m (situation d)]],1,3)="OUI","≤ 34 m",IF(MID(REFERENCEMENT_FACADE[[#This Row],[≤ 28 m (situation d)]],1,3)="OUI","≤ 28 m",IF(MID(REFERENCEMENT_FACADE[[#This Row],[≤ 18 m (situation d)]],1,3)="OUI","≤ 18 m",IF(MID(REFERENCEMENT_FACADE[[#This Row],[≤ 15 m (situation d)]],1,3)="OUI","≤ 15 m",IF(MID(REFERENCEMENT_FACADE[[#This Row],[≤ 10 m (situation d)]],1,3)="OUI","≤ 10 m",IF(MID(REFERENCEMENT_FACADE[[#This Row],[≤ 9 m (situation d)]],1,3)="OUI","≤ 9 m",IF(MID(REFERENCEMENT_FACADE[[#This Row],[≤ 6 m (situation d)]],1,3)="OUI","≤ 6 m","")))))))))),
IF(MID(REFERENCEMENT_FACADE[[#This Row],[≤ 50 m (situation a à c)]],1,3)="OUI","≤ 50 m",IF(MID(REFERENCEMENT_FACADE[[#This Row],[≤ 40 m (situation a à c)]],1,3)="OUI","≤ 40 m",IF(MID(REFERENCEMENT_FACADE[[#This Row],[≤ 36 m (situation a à c)]],1,3)="OUI","≤ 36 m",IF(MID(REFERENCEMENT_FACADE[[#This Row],[≤ 34 m (situation a à c)]],1,3)="OUI","≤ 34 m",IF(MID(REFERENCEMENT_FACADE[[#This Row],[≤ 28 m (situation a à c)]],1,3)="OUI","≤ 28 m",IF(MID(REFERENCEMENT_FACADE[[#This Row],[≤ 18 m (situation a à c)]],1,3)="OUI","≤ 18 m",IF(MID(REFERENCEMENT_FACADE[[#This Row],[≤ 15 m (situation a à c)]],1,3)="OUI","≤ 15 m",IF(MID(REFERENCEMENT_FACADE[[#This Row],[≤ 10 m (situation a à c)]],1,3)="OUI","≤ 10 m",IF(MID(REFERENCEMENT_FACADE[[#This Row],[≤ 9 m (situation a à c)]],1,3)="OUI","≤ 9 m",IF(MID(REFERENCEMENT_FACADE[[#This Row],[≤ 6 m (situation a à c)]],1,3)="OUI","≤ 6 m",""))))))))))),
CONCATENATE(IF(MID(REFERENCEMENT_FACADE[[#This Row],[≤ 50 m (situation a à c)]],1,3)="OUI","(Situation a à c) h≤ 50 m"&amp;CHAR(10),IF(MID(REFERENCEMENT_FACADE[[#This Row],[≤ 40 m (situation a à c)]],1,3)="OUI","(Situation a à c) h≤ 40 m"&amp;CHAR(10),IF(MID(REFERENCEMENT_FACADE[[#This Row],[≤ 36 m (situation a à c)]],1,3)="OUI","(Situation a à c) h≤ 36 m"&amp;CHAR(10),IF(MID(REFERENCEMENT_FACADE[[#This Row],[≤ 34 m (situation a à c)]],1,3)="OUI","(Situation a à c) h≤ 34 m"&amp;CHAR(10),IF(MID(REFERENCEMENT_FACADE[[#This Row],[≤ 28 m (situation a à c)]],1,3)="OUI","(Situation a à c) h≤ 28 m"&amp;CHAR(10),IF(MID(REFERENCEMENT_FACADE[[#This Row],[≤ 18 m (situation a à c)]],1,3)="OUI","(Situation a à c) h≤ 18 m"&amp;CHAR(10),IF(MID(REFERENCEMENT_FACADE[[#This Row],[≤ 15 m (situation a à c)]],1,3)="OUI","(Situation a à c) h≤ 15 m"&amp;CHAR(10),IF(MID(REFERENCEMENT_FACADE[[#This Row],[≤ 10 m (situation a à c)]],1,3)="OUI","(Situation a à c) h≤ 10 m"&amp;CHAR(10),IF(MID(REFERENCEMENT_FACADE[[#This Row],[≤ 9 m (situation a à c)]],1,3)="OUI","(Situation a à c) h≤ 9 m"&amp;CHAR(10),IF(MID(REFERENCEMENT_FACADE[[#This Row],[≤ 6 m (situation a à c)]],1,3)="OUI","(Situation a à c) h≤ 6 m"&amp;CHAR(10),"")))))))))),IF(MID(REFERENCEMENT_FACADE[[#This Row],[≤ 50 m (situation d)]],1,3)="OUI","(Situation d) h≤ 50 m",IF(MID(REFERENCEMENT_FACADE[[#This Row],[≤ 40 m (situation d)]],1,3)="OUI","(Situation d) h≤ 40 m",IF(MID(REFERENCEMENT_FACADE[[#This Row],[≤ 36 m (situation d)]],1,3)="OUI","(Situation d) h≤ 36 m",IF(MID(REFERENCEMENT_FACADE[[#This Row],[≤ 34 m (situation d)]],1,3)="OUI","(Situation d) h≤ 34 m",IF(MID(REFERENCEMENT_FACADE[[#This Row],[≤ 28 m (situation d)]],1,3)="OUI","(Situation d) h≤ 28 m",IF(MID(REFERENCEMENT_FACADE[[#This Row],[≤ 18 m (situation d)]],1,3)="OUI","(Situation d) h≤ 18 m",IF(MID(REFERENCEMENT_FACADE[[#This Row],[≤ 15 m (situation d)]],1,3)="OUI","(Situation d) h≤ 15 m",IF(MID(REFERENCEMENT_FACADE[[#This Row],[≤ 10 m (situation d)]],1,3)="OUI","(Situation d) h≤ 10 m",IF(MID(REFERENCEMENT_FACADE[[#This Row],[≤ 9 m (situation d)]],1,3)="OUI","(Situation d) h≤ 9 m",IF(MID(REFERENCEMENT_FACADE[[#This Row],[≤ 6 m (situation d)]],1,3)="OUI","(Situation d) h≤ 6 m",""))))))))))))</f>
        <v xml:space="preserve">(Situation a à c) h≤ 28 m
</v>
      </c>
      <c r="CM198" s="48" t="str">
        <f>IF(OR(RECH_HAUTEUR=FALSE,HAUT_VISEE="",SITUA_VISEE=""),REFERENCEMENT_FACADE[[#This Row],[Cas où rien n''est sélectionné en hauteur]],
IF((HAUT_VISEE&lt;=6),IF(OR(MID(SITUA_VISEE,1,1)="a",MID(SITUA_VISEE,1,1)="b",MID(SITUA_VISEE,1,1)="c"),REFERENCEMENT_FACADE[[#This Row],[≤ 6 m (a à c)]],REFERENCEMENT_FACADE[[#This Row],[≤ 6 m (d)]]),
IF(AND(6&lt;HAUT_VISEE,HAUT_VISEE&lt;=9),IF(OR(MID(SITUA_VISEE,1,1)="a",MID(SITUA_VISEE,1,1)="b",MID(SITUA_VISEE,1,1)="c"),REFERENCEMENT_FACADE[[#This Row],[≤ 9 m (a à c)]],REFERENCEMENT_FACADE[[#This Row],[≤ 9 m (d)]]),
IF(AND(9&lt;HAUT_VISEE,HAUT_VISEE&lt;=10),IF(OR(MID(SITUA_VISEE,1,1)="a",MID(SITUA_VISEE,1,1)="b",MID(SITUA_VISEE,1,1)="c"),REFERENCEMENT_FACADE[[#This Row],[≤ 10 m (a à c)]],REFERENCEMENT_FACADE[[#This Row],[≤ 10 m (d)]]),
IF(AND(10&lt;HAUT_VISEE,HAUT_VISEE&lt;=18),IF(OR(MID(SITUA_VISEE,1,1)="a",MID(SITUA_VISEE,1,1)="b",MID(SITUA_VISEE,1,1)="c"),REFERENCEMENT_FACADE[[#This Row],[≤ 18 m (a à c)]],REFERENCEMENT_FACADE[[#This Row],[≤ 18 m (d)]]),
IF(AND(18&lt;HAUT_VISEE,HAUT_VISEE&lt;=28),IF(OR(MID(SITUA_VISEE,1,1)="a",MID(SITUA_VISEE,1,1)="b",MID(SITUA_VISEE,1,1)="c"),REFERENCEMENT_FACADE[[#This Row],[≤ 28 m (a à c)]],REFERENCEMENT_FACADE[[#This Row],[≤ 28 m (d)]]),
IF(AND(28&lt;HAUT_VISEE,HAUT_VISEE&lt;=34),IF(OR(MID(SITUA_VISEE,1,1)="a",MID(SITUA_VISEE,1,1)="b",MID(SITUA_VISEE,1,1)="c"),REFERENCEMENT_FACADE[[#This Row],[≤ 34 m (a à c)]],REFERENCEMENT_FACADE[[#This Row],[≤ 34 m (d)]]),
IF(AND(34&lt;HAUT_VISEE,HAUT_VISEE&lt;=36),IF(OR(MID(SITUA_VISEE,1,1)="a",MID(SITUA_VISEE,1,1)="b",MID(SITUA_VISEE,1,1)="c"),REFERENCEMENT_FACADE[[#This Row],[≤ 36 m (a à c)]],REFERENCEMENT_FACADE[[#This Row],[≤ 36 m (d)]]),
IF(AND(36&lt;HAUT_VISEE,HAUT_VISEE&lt;=40),IF(OR(MID(SITUA_VISEE,1,1)="a",MID(SITUA_VISEE,1,1)="b",MID(SITUA_VISEE,1,1)="c"),REFERENCEMENT_FACADE[[#This Row],[≤ 40 m (a à c)]],REFERENCEMENT_FACADE[[#This Row],[≤ 40 m (d)]]),
IF(AND(40&lt;HAUT_VISEE,HAUT_VISEE&lt;=50),IF(OR(MID(SITUA_VISEE,1,1)="a",MID(SITUA_VISEE,1,1)="b",MID(SITUA_VISEE,1,1)="c"),REFERENCEMENT_FACADE[[#This Row],[≤ 50 m (a à c)]],REFERENCEMENT_FACADE[[#This Row],[≤ 50 m (d)]])))))))))))</f>
        <v>Nb : Le critère de recherche par hauteur n'étant pas coché ou les données (hauteur ou situation) n'étant pas saisies, l'utilisateur est alerté qu'il peut exister des limites de hauteurs et des dispositions particulières données dans le référentiel technique du procédé qui ne sont pas affichées. 
Le logiciel peut les faire apparaitre, pour ce faire : 
 - la case de recherche en fonction de la hauteur doit être cochée ;
 - les données de hauteur ET de situation du bâtiment doivent être saisies.</v>
      </c>
      <c r="CN198" s="117">
        <f ca="1">REFERENCEMENT_FACADE[[#This Row],[VALIDITE]]</f>
        <v>1</v>
      </c>
      <c r="CO198" s="48">
        <f>IF(RECH_SUPPORT=TRUE,IF(MID(REFERENCEMENT_FACADE[[#This Row],[Colonne support visé]],1,3)="OUI",1,IF(OR(MID(REFERENCEMENT_FACADE[[#This Row],[Colonne support visé]],1,3)="non",MID(REFERENCEMENT_FACADE[[#This Row],[Colonne support visé]],1,2)="SO"),0,0)),1)</f>
        <v>1</v>
      </c>
      <c r="CP198" s="48">
        <f>IF(RECH_HAUTEUR=FALSE,1,IF(AND(MID(REFERENCEMENT_FACADE[[#This Row],[Colonne situation visé]],1,3)="oui",HAUT_VISEE&lt;=REFERENCEMENT_FACADE[[#This Row],[LIMITATION DE HAUTEUR DE FACADE]],HAUT_VISEE&lt;&gt;"",SITUA_VISEE&lt;&gt;""),1,IF(MID(REFERENCEMENT_FACADE[[#This Row],[Colonne situation visé]],1,3)="non",0,"ERREUR")))</f>
        <v>1</v>
      </c>
      <c r="CQ198" s="48">
        <f>IF(RECH_CATEGORIE=FALSE,1,IF(REFERENCEMENT_FACADE[[#This Row],[Colonne catégorie visée]]="ERREUR",0,IF(AND(RECH_CATEGORIE=TRUE,MATCH(VALUE(LEFT(REFERENCEMENT_FACADE[[#This Row],[Colonne zone visée]],1)),LISTE_ZONE_SISMIQUE,0)&gt;=MATCH(ZONE_SIS_VISEE,LISTE_ZONE_SISMIQUE,0),MATCH(REFERENCEMENT_FACADE[[#This Row],[Colonne catégorie visée]],LISTE_CATEGORIE_BATIMENT,0)&gt;=MATCH(CATEG_VISEE,LISTE_CATEGORIE_BATIMENT,0)),1,0)))</f>
        <v>1</v>
      </c>
      <c r="CR198" s="48">
        <f ca="1">IF(REFERENCEMENT_FACADE[[#This Row],[Eligibilité procédé]]&lt;&gt;0,COUNTIF(REFERENCEMENT_FACADE[Eligibilité procédé],"&lt;="&amp;REFERENCEMENT_FACADE[[#This Row],[Eligibilité procédé]])-COUNTIF(REFERENCEMENT_FACADE[Eligibilité procédé],"=0"),ROWS(REFERENCEMENT_FACADE[Ordre]))</f>
        <v>170</v>
      </c>
      <c r="CS198" s="48">
        <f ca="1">IF(COUNTIF((REFERENCEMENT_FACADE[[#This Row],[Validité]:[zone de simicité]]),"&lt;&gt;"&amp;"")=SUM(REFERENCEMENT_FACADE[[#This Row],[Validité]:[zone de simicité]]),ROW(REFERENCEMENT_FACADE[[#This Row],[zone de simicité]]),"")</f>
        <v>198</v>
      </c>
      <c r="CT198" s="48" t="str">
        <f>CONCATENATE(REFERENCEMENT_FACADE[[#This Row],[TYPE DE DOCUMENT DE REFERENCE]]," ",REFERENCEMENT_FACADE[[#This Row],[REF]]," du procédé ",REFERENCEMENT_FACADE[[#This Row],[NOM COMMERCIAL DU PROCEDE]]," : vise la pose sur : ",IF(MID(REFERENCEMENT_FACADE[[#This Row],[COB (NF DTU 31.2)]],1,3)="OUI","COB (NF DTU 31.2) ; ",""),IF(MID(REFERENCEMENT_FACADE[[#This Row],[CLT (Sous AT/DTA)]],1,3)="OUI","CLT (Sous AT/DTA)) ; ",""),IF(MID(REFERENCEMENT_FACADE[[#This Row],[FOB (NF DTU 31.4)]],1,3)="OUI","FOB (NF DTU 31.4) ; ",""),IF(MID(REFERENCEMENT_FACADE[[#This Row],[FOB (Sous AT/DTA/ATEx)]],1,3)="OUI","FOB (Sous AT/DTA/ATEx) ; ",""),"pour une hauteur max de ",REFERENCEMENT_FACADE[[#This Row],[LIMITATION DE HAUTEUR DE FACADE]],"m")</f>
        <v>Document Technique d'Application (DTA) 2.1/14-1608_V3 du procédé Mecano Respirant : vise la pose sur : pour une hauteur max de 28m</v>
      </c>
    </row>
    <row r="199" spans="1:98" ht="409.6" x14ac:dyDescent="0.3">
      <c r="A199" s="130">
        <v>45049</v>
      </c>
      <c r="B199" s="125" t="s">
        <v>120</v>
      </c>
      <c r="C199" s="125"/>
      <c r="D199" s="125" t="s">
        <v>1673</v>
      </c>
      <c r="E199" s="125"/>
      <c r="F199" s="125" t="s">
        <v>595</v>
      </c>
      <c r="G199" s="173" t="s">
        <v>1489</v>
      </c>
      <c r="H199" s="174" t="s">
        <v>10</v>
      </c>
      <c r="I199" s="175" t="s">
        <v>27</v>
      </c>
      <c r="J199" s="176" t="s">
        <v>27</v>
      </c>
      <c r="K199" s="176" t="s">
        <v>9</v>
      </c>
      <c r="L199" s="68" t="str">
        <f>IF(REFERENCEMENT_FACADE[[#This Row],[Charpente bois (NF DTU 31.1)]]="OUI","SO",IF(OR(REFERENCEMENT_FACADE[[#This Row],[FOB (Sous AT/DTA/ATEx)]]="OUI",REFERENCEMENT_FACADE[[#This Row],[FOB (NF DTU 31.4)]]="OUI"),"OUI","SO"))</f>
        <v>OUI</v>
      </c>
      <c r="M199" s="177" t="s">
        <v>27</v>
      </c>
      <c r="N199" s="178" t="s">
        <v>357</v>
      </c>
      <c r="O199" s="125" t="s">
        <v>357</v>
      </c>
      <c r="P199" s="125" t="s">
        <v>357</v>
      </c>
      <c r="Q199" s="125" t="s">
        <v>357</v>
      </c>
      <c r="R199" s="125" t="s">
        <v>357</v>
      </c>
      <c r="S199" s="125" t="s">
        <v>10</v>
      </c>
      <c r="T199" s="125" t="s">
        <v>10</v>
      </c>
      <c r="U199" s="125" t="s">
        <v>10</v>
      </c>
      <c r="V199" s="125" t="s">
        <v>10</v>
      </c>
      <c r="W199" s="173" t="s">
        <v>10</v>
      </c>
      <c r="X199" s="125" t="s">
        <v>357</v>
      </c>
      <c r="Y199" s="125" t="s">
        <v>357</v>
      </c>
      <c r="Z199" s="125" t="s">
        <v>357</v>
      </c>
      <c r="AA199" s="125" t="s">
        <v>10</v>
      </c>
      <c r="AB199" s="125" t="s">
        <v>10</v>
      </c>
      <c r="AC199" s="125" t="s">
        <v>10</v>
      </c>
      <c r="AD199" s="125" t="s">
        <v>10</v>
      </c>
      <c r="AE199" s="125" t="s">
        <v>10</v>
      </c>
      <c r="AF199" s="125" t="s">
        <v>10</v>
      </c>
      <c r="AG199" s="173" t="s">
        <v>10</v>
      </c>
      <c r="AH199" s="189" t="s">
        <v>661</v>
      </c>
      <c r="AI199" s="162"/>
      <c r="AJ199" s="232" t="s">
        <v>1663</v>
      </c>
      <c r="AK199" s="232" t="s">
        <v>1663</v>
      </c>
      <c r="AL199" s="232" t="s">
        <v>1663</v>
      </c>
      <c r="AM199" s="232" t="s">
        <v>1663</v>
      </c>
      <c r="AN199" s="232" t="s">
        <v>1663</v>
      </c>
      <c r="AO199" s="162"/>
      <c r="AP199" s="162"/>
      <c r="AQ199" s="162"/>
      <c r="AR199" s="162"/>
      <c r="AS199" s="162"/>
      <c r="AT199" s="232" t="s">
        <v>1663</v>
      </c>
      <c r="AU199" s="232" t="s">
        <v>1663</v>
      </c>
      <c r="AV199" s="232" t="s">
        <v>1663</v>
      </c>
      <c r="AW199" s="162"/>
      <c r="AX199" s="162"/>
      <c r="AY199" s="162"/>
      <c r="AZ199" s="162"/>
      <c r="BA199" s="162"/>
      <c r="BB199" s="162"/>
      <c r="BC199" s="162"/>
      <c r="BD199" s="242" t="s">
        <v>1665</v>
      </c>
      <c r="BE199" s="178">
        <v>4</v>
      </c>
      <c r="BF199" s="125" t="s">
        <v>328</v>
      </c>
      <c r="BG199" s="125" t="s">
        <v>328</v>
      </c>
      <c r="BH199" s="125" t="s">
        <v>328</v>
      </c>
      <c r="BI199" s="179" t="s">
        <v>1175</v>
      </c>
      <c r="BJ199" s="40" t="s">
        <v>1394</v>
      </c>
      <c r="BK199" s="180" t="s">
        <v>662</v>
      </c>
      <c r="BL199" s="178">
        <v>2</v>
      </c>
      <c r="BM199" s="125" t="s">
        <v>596</v>
      </c>
      <c r="BN199" s="125" t="s">
        <v>12</v>
      </c>
      <c r="BO199" s="125" t="s">
        <v>597</v>
      </c>
      <c r="BP199" s="181"/>
      <c r="BQ199" s="181">
        <v>44992</v>
      </c>
      <c r="BR199" s="181">
        <v>46752</v>
      </c>
      <c r="BS199" s="182">
        <f ca="1">+(REFERENCEMENT_FACADE[[#This Row],[AVIS LIMITE AU / VALIDITE]]&gt;=TODAY())*1</f>
        <v>1</v>
      </c>
      <c r="BT199" s="125" t="s">
        <v>9</v>
      </c>
      <c r="BU199" s="125" t="str">
        <f ca="1">IF(REFERENCEMENT_FACADE[[#This Row],[ -&gt; AT/DTA : Sur liste verte C2p (OUI/NON)
-&gt; ATex (Avis favorable / Avis défavorable)
-&gt; Autre : SO]]&lt;&gt;"",IF(AND(OR(REFERENCEMENT_FACADE[[#This Row],[ -&gt; AT/DTA : Sur liste verte C2p (OUI/NON)
-&gt; ATex (Avis favorable / Avis défavorable)
-&gt; Autre : SO]]="OUI",REFERENCEMENT_FACADE[[#This Row],[ -&gt; AT/DTA : Sur liste verte C2p (OUI/NON)
-&gt; ATex (Avis favorable / Avis défavorable)
-&gt; Autre : SO]]="FAVORABLE",REFERENCEMENT_FACADE[[#This Row],[ -&gt; AT/DTA : Sur liste verte C2p (OUI/NON)
-&gt; ATex (Avis favorable / Avis défavorable)
-&gt; Autre : SO]]="SO
(DTU)",REFERENCEMENT_FACADE[[#This Row],[ -&gt; AT/DTA : Sur liste verte C2p (OUI/NON)
-&gt; ATex (Avis favorable / Avis défavorable)
-&gt; Autre : SO]]="SO 
(RECO -RAGE)",REFERENCEMENT_FACADE[[#This Row],[ -&gt; AT/DTA : Sur liste verte C2p (OUI/NON)
-&gt; ATex (Avis favorable / Avis défavorable)
-&gt; Autre : SO]]="OUI AVEC UN SUIVI DU RETOUR D'EXPERIENCE",
REFERENCEMENT_FACADE[[#This Row],[ -&gt; AT/DTA : Sur liste verte C2p (OUI/NON)
-&gt; ATex (Avis favorable / Avis défavorable)
-&gt; Autre : SO]]="SO 
(RP)"),REFERENCEMENT_FACADE[[#This Row],[VALIDITE]]=1),"TC",IF(REFERENCEMENT_FACADE[[#This Row],[VALIDITE]]=0,"TNC"&amp;CHAR(10)&amp;"(L'évaluation technique n'est plus valide)",IF(REFERENCEMENT_FACADE[[#This Row],[TYPE DE DOCUMENT DE REFERENCE]]="Appréciation Technique de Transition","TNC"&amp;CHAR(10)&amp;"(Les Appréciations Techniques de Transition ne sont pas reconnues en technique courante)",IF(REFERENCEMENT_FACADE[[#This Row],[ -&gt; AT/DTA : Sur liste verte C2p (OUI/NON)
-&gt; ATex (Avis favorable / Avis défavorable)
-&gt; Autre : SO]]="NON (EVALUATION RECENTE)","TNC"&amp;CHAR(10)&amp;"(Non sur liste verte de la C2p à date de référencement / EVALUATION RECENTE)","TNC"&amp;CHAR(10)&amp;"(N'est pas sur liste verte de la C2p à date du référencement)")))))</f>
        <v>TC</v>
      </c>
      <c r="BV199" s="173" t="s">
        <v>1378</v>
      </c>
      <c r="BW199" s="272" t="s">
        <v>658</v>
      </c>
      <c r="BX199" s="273" t="s">
        <v>659</v>
      </c>
      <c r="BY199" s="274"/>
      <c r="BZ199" s="183" t="s">
        <v>660</v>
      </c>
      <c r="CA199" s="184" t="s">
        <v>638</v>
      </c>
      <c r="CB199" s="184"/>
      <c r="CC199" s="127" t="str">
        <f>IF(OR(REFERENCEMENT_FACADE[[#This Row],[TYPE DE DOCUMENT DE REFERENCE]]="Document Technique d'Application (DTA)",REFERENCEMENT_FACADE[[#This Row],[TYPE DE DOCUMENT DE REFERENCE]]="Avis Technique"),CONCATENATE("https://evaluation.cstb.fr/fr/avis-technique/detail/",SUBSTITUTE(REFERENCEMENT_FACADE[[#This Row],[REF]],"/","-"),"/"),IF(REFERENCEMENT_FACADE[[#This Row],[TYPE DE DOCUMENT DE REFERENCE]]=("Appréciation Technique d'Expérimentation (ATEx cas a)"),CONCATENATE("https://evaluation.cstb.fr/fr/appreciation-technique-expertise-atex/detail/",SUBSTITUTE(REFERENCEMENT_FACADE[[#This Row],[REF]],"_","-"),"/"),CONCATENATE("https://evaluation.cstb.fr/fr/appreciation-technique-transition-att/download/att-",SUBSTITUTE(SUBSTITUTE(REFERENCEMENT_FACADE[[#This Row],[REF]],"/","-"),"_","-"),"/")))</f>
        <v>https://evaluation.cstb.fr/fr/avis-technique/detail/2.1-14-1636_V2/</v>
      </c>
      <c r="CD199" s="127" t="s">
        <v>760</v>
      </c>
      <c r="CE199" s="127" t="str">
        <f>CONCATENATE(IF(REFERENCEMENT_FACADE[[#This Row],[Ancienne version]]=""," ",CONCATENATE(IF(OR(REFERENCEMENT_FACADE[[#This Row],[TYPE DE DOCUMENT DE REFERENCE]]="Avis Technique",REFERENCEMENT_FACADE[[#This Row],[TYPE DE DOCUMENT DE REFERENCE]]="ATEx"),"L'","Le "),REFERENCEMENT_FACADE[[#This Row],[TYPE DE DOCUMENT DE REFERENCE]]," n°",REFERENCEMENT_FACADE[[#This Row],[REF]]," annule et remplace ",IF(OR(REFERENCEMENT_FACADE[[#This Row],[TYPE DE DOCUMENT DE REFERENCE]]="Avis Technique",REFERENCEMENT_FACADE[[#This Row],[TYPE DE DOCUMENT DE REFERENCE]]="ATEx"),"l' ","le "),REFERENCEMENT_FACADE[[#This Row],[TYPE DE DOCUMENT DE REFERENCE]]," n° ",REFERENCEMENT_FACADE[[#This Row],[Ancienne version]])),
IF(AND(REFERENCEMENT_FACADE[[#This Row],[Ancienne version]]&lt;&gt;"",REFERENCEMENT_FACADE[[#This Row],[ -&gt; AT/DTA : Sur liste verte C2p (OUI/NON)
-&gt; ATex (Avis favorable / Avis défavorable)
-&gt; Autre : SO]]="OUI"),CHAR(10),""),
IF(REFERENCEMENT_FACADE[[#This Row],[ -&gt; AT/DTA : Sur liste verte C2p (OUI/NON)
-&gt; ATex (Avis favorable / Avis défavorable)
-&gt; Autre : SO]]="OUI","Sur liste verte de la C2p à la date du référencement",""))</f>
        <v>L'Avis Technique n°2.1/14-1636_V2 annule et remplace l' Avis Technique n° 2.1/14-1636_V1.1
Sur liste verte de la C2p à la date du référencement</v>
      </c>
      <c r="CF199" s="127" t="str">
        <f>IF((SUPP_VISE=LISTES!$Q$2),REFERENCEMENT_FACADE[[#This Row],[Charpente bois (NF DTU 31.1)]],
IF((SUPP_VISE=LISTES!$Q$3),REFERENCEMENT_FACADE[[#This Row],[COB (NF DTU 31.2)]],
IF((SUPP_VISE=LISTES!$Q$4),REFERENCEMENT_FACADE[[#This Row],[FOB (NF DTU 31.4)]],
IF((SUPP_VISE=LISTES!$Q$5),REFERENCEMENT_FACADE[[#This Row],[FOB (Sous AT/DTA/ATEx)]],
IF((SUPP_VISE=LISTES!$Q$6),REFERENCEMENT_FACADE[[#This Row],[FOB (NF DTU 31.4 et/ou Sous AT/DTA/Atex)]],
IF((SUPP_VISE=LISTES!$Q$7),REFERENCEMENT_FACADE[[#This Row],[CLT (Sous AT/DTA)]],"ERREUR"))))))</f>
        <v>ERREUR</v>
      </c>
      <c r="CG199" s="127" t="str">
        <f>IF((HAUT_VISEE&lt;=6),IF(OR(MID(SITUA_VISEE,1,1)="a",MID(SITUA_VISEE,1,1)="b",MID(SITUA_VISEE,1,1)="c"),REFERENCEMENT_FACADE[[#This Row],[≤ 6 m (situation a à c)]],REFERENCEMENT_FACADE[[#This Row],[≤ 6 m (situation d)]]),
IF(AND(6&lt;HAUT_VISEE,HAUT_VISEE&lt;=9),IF(OR(MID(SITUA_VISEE,1,1)="a",MID(SITUA_VISEE,1,1)="b",MID(SITUA_VISEE,1,1)="c"),REFERENCEMENT_FACADE[[#This Row],[≤ 9 m (situation a à c)]],REFERENCEMENT_FACADE[[#This Row],[≤ 9 m (situation d)]]),
IF(AND(9&lt;HAUT_VISEE,HAUT_VISEE&lt;=10),IF(OR(MID(SITUA_VISEE,1,1)="a",MID(SITUA_VISEE,1,1)="b",MID(SITUA_VISEE,1,1)="c"),REFERENCEMENT_FACADE[[#This Row],[≤ 10 m (situation a à c)]],REFERENCEMENT_FACADE[[#This Row],[≤ 10 m (situation d)]]),
IF(AND(10&lt;HAUT_VISEE,HAUT_VISEE&lt;=18),IF(OR(MID(SITUA_VISEE,1,1)="a",MID(SITUA_VISEE,1,1)="b",MID(SITUA_VISEE,1,1)="c"),REFERENCEMENT_FACADE[[#This Row],[≤ 15 m (situation a à c)]],REFERENCEMENT_FACADE[[#This Row],[≤ 15 m (situation d)]]),
IF(AND(10&lt;HAUT_VISEE,HAUT_VISEE&lt;=18),IF(OR(MID(SITUA_VISEE,1,1)="a",MID(SITUA_VISEE,1,1)="b",MID(SITUA_VISEE,1,1)="c"),REFERENCEMENT_FACADE[[#This Row],[≤ 18 m (situation a à c)]],REFERENCEMENT_FACADE[[#This Row],[≤ 18 m (situation d)]]),
IF(AND(18&lt;HAUT_VISEE,HAUT_VISEE&lt;=28),IF(OR(MID(SITUA_VISEE,1,1)="a",MID(SITUA_VISEE,1,1)="b",MID(SITUA_VISEE,1,1)="c"),REFERENCEMENT_FACADE[[#This Row],[≤ 28 m (situation a à c)]],REFERENCEMENT_FACADE[[#This Row],[≤ 28 m (situation d)]]),
IF(AND(28&lt;HAUT_VISEE,HAUT_VISEE&lt;=34),IF(OR(MID(SITUA_VISEE,1,1)="a",MID(SITUA_VISEE,1,1)="b",MID(SITUA_VISEE,1,1)="c"),REFERENCEMENT_FACADE[[#This Row],[≤ 34 m (situation a à c)]],REFERENCEMENT_FACADE[[#This Row],[≤ 34 m (situation d)]]),
IF(AND(34&lt;HAUT_VISEE,HAUT_VISEE&lt;=36),IF(OR(MID(SITUA_VISEE,1,1)="a",MID(SITUA_VISEE,1,1)="b",MID(SITUA_VISEE,1,1)="c"),REFERENCEMENT_FACADE[[#This Row],[≤ 36 m (situation a à c)]],REFERENCEMENT_FACADE[[#This Row],[≤ 36 m (situation d)]]),
IF(AND(36&lt;HAUT_VISEE,HAUT_VISEE&lt;=40),IF(OR(MID(SITUA_VISEE,1,1)="a",MID(SITUA_VISEE,1,1)="b",MID(SITUA_VISEE,1,1)="c"),REFERENCEMENT_FACADE[[#This Row],[≤ 40 m (situation a à c)]],REFERENCEMENT_FACADE[[#This Row],[≤ 40 m (situation d)]]),
IF(AND(40&lt;HAUT_VISEE,HAUT_VISEE&lt;=50),IF(OR(MID(SITUA_VISEE,1,1)="a",MID(SITUA_VISEE,1,1)="b",MID(SITUA_VISEE,1,1)="c"),REFERENCEMENT_FACADE[[#This Row],[≤ 50 m (situation a à c)]],REFERENCEMENT_FACADE[[#This Row],[≤ 50 m (situation d)]]),"ERREUR"))))))))))</f>
        <v>OUI*</v>
      </c>
      <c r="CH199" s="127">
        <f>IF(MID(SITUA_VISEE,1,1)="d",
IF(MID(REFERENCEMENT_FACADE[[#This Row],[≤ 50 m (situation d)]],1,3)="OUI",50,IF(MID(REFERENCEMENT_FACADE[[#This Row],[≤ 40 m (situation d)]],1,3)="OUI",40,IF(MID(REFERENCEMENT_FACADE[[#This Row],[≤ 36 m (situation d)]],1,3)="OUI",36,IF(MID(REFERENCEMENT_FACADE[[#This Row],[≤ 34 m (situation d)]],1,3)="OUI",34,IF(MID(REFERENCEMENT_FACADE[[#This Row],[≤ 28 m (situation d)]],1,3)="OUI",28,IF(MID(REFERENCEMENT_FACADE[[#This Row],[≤ 18 m (situation d)]],1,3)="OUI",18,IF(MID(REFERENCEMENT_FACADE[[#This Row],[≤ 15 m (situation d)]],1,3)="OUI",15,IF(MID(REFERENCEMENT_FACADE[[#This Row],[≤ 10 m (situation d)]],1,3)="OUI",10,IF(MID(REFERENCEMENT_FACADE[[#This Row],[≤ 9 m (situation d)]],1,3)="OUI",9,IF(MID(REFERENCEMENT_FACADE[[#This Row],[≤ 6 m (situation d)]],1,3)="OUI",6,"")))))))))),
IF(MID(REFERENCEMENT_FACADE[[#This Row],[≤ 50 m (situation a à c)]],1,3)="OUI",50,IF(MID(REFERENCEMENT_FACADE[[#This Row],[≤ 40 m (situation a à c)]],1,3)="OUI",40,IF(MID(REFERENCEMENT_FACADE[[#This Row],[≤ 36 m (situation a à c)]],1,3)="OUI",36,IF(MID(REFERENCEMENT_FACADE[[#This Row],[≤ 34 m (situation a à c)]],1,3)="OUI",34,IF(MID(REFERENCEMENT_FACADE[[#This Row],[≤ 28 m (situation a à c)]],1,3)="OUI",28,IF(MID(REFERENCEMENT_FACADE[[#This Row],[≤ 18 m (situation a à c)]],1,3)="OUI",18,IF(MID(REFERENCEMENT_FACADE[[#This Row],[≤ 15 m (situation a à c)]],1,3)="OUI",15,IF(MID(REFERENCEMENT_FACADE[[#This Row],[≤ 10 m (situation a à c)]],1,3)="OUI",10,IF(MID(REFERENCEMENT_FACADE[[#This Row],[≤ 9 m (situation a à c)]],1,3)="OUI",9,IF(MID(REFERENCEMENT_FACADE[[#This Row],[≤ 6 m (situation a à c)]],1,3)="OUI",6,"")))))))))))</f>
        <v>18</v>
      </c>
      <c r="CI199" s="127" t="str">
        <f>IF(RECH_CATEGORIE=TRUE,IF((CATEG_VISEE=LISTES!$O$2),REFERENCEMENT_FACADE[[#This Row],[I]],
IF((CATEG_VISEE=LISTES!$O$3),REFERENCEMENT_FACADE[[#This Row],[II]],
IF((CATEG_VISEE=LISTES!$O$4),REFERENCEMENT_FACADE[[#This Row],[III]],
IF((CATEG_VISEE=LISTES!$O$5),REFERENCEMENT_FACADE[[#This Row],[IV]],"ERREUR")))),
REFERENCEMENT_FACADE[[#This Row],[I]]&amp;CHAR(10)&amp;REFERENCEMENT_FACADE[[#This Row],[II]]&amp;CHAR(10)&amp;REFERENCEMENT_FACADE[[#This Row],[III]]&amp;CHAR(10)&amp;REFERENCEMENT_FACADE[[#This Row],[IV]])</f>
        <v>4
4**
4**
4**</v>
      </c>
      <c r="CJ199" s="127" t="str">
        <f>IF(RECH_CATEGORIE=TRUE,IF(OR(REFERENCEMENT_FACADE[[#This Row],[I]]="NC",REFERENCEMENT_FACADE[[#This Row],[II]]="NC",REFERENCEMENT_FACADE[[#This Row],[III]]="NC",REFERENCEMENT_FACADE[[#This Row],[IV]]="NC"),"ERREUR",IF(MID(ZONE_SIS_VISEE,1,1)&lt;=MID(REFERENCEMENT_FACADE[[#This Row],[IV]],1,1),REFERENCEMENT_FACADE[[#Headers],[IV]],IF(MID(ZONE_SIS_VISEE,1,1)&lt;=MID(REFERENCEMENT_FACADE[[#This Row],[III]],1,1),REFERENCEMENT_FACADE[[#Headers],[III]],IF(MID(ZONE_SIS_VISEE,1,1)&lt;=MID(REFERENCEMENT_FACADE[[#This Row],[II]],1,1),REFERENCEMENT_FACADE[[#Headers],[II]],IF(MID(ZONE_SIS_VISEE,1,1)&lt;=MID(REFERENCEMENT_FACADE[[#This Row],[I]],1,1),REFERENCEMENT_FACADE[[#Headers],[I]],""))))),
REFERENCEMENT_FACADE[[#Headers],[I]]&amp;CHAR(10)&amp;REFERENCEMENT_FACADE[[#Headers],[II]]&amp;CHAR(10)&amp;REFERENCEMENT_FACADE[[#Headers],[III]]&amp;CHAR(10)&amp;REFERENCEMENT_FACADE[[#Headers],[IV]])</f>
        <v>I
II
III
IV</v>
      </c>
      <c r="CK199" s="127" t="str">
        <f>CONCATENATE(IF(MID(REFERENCEMENT_FACADE[[#This Row],[Charpente bois (NF DTU 31.1)]],1,3)="oui",LISTES!$Q$2,""),IF(AND(MID(REFERENCEMENT_FACADE[[#This Row],[COB (NF DTU 31.2)]],1,3)="oui",MID(REFERENCEMENT_FACADE[[#This Row],[Charpente bois (NF DTU 31.1)]],1,3)="oui")," / ",""),IF(MID(REFERENCEMENT_FACADE[[#This Row],[COB (NF DTU 31.2)]],1,3)="oui",LISTES!$Q$3,""),IF(OR(AND(MID(REFERENCEMENT_FACADE[[#This Row],[COB (NF DTU 31.2)]],1,3)="oui",MID(REFERENCEMENT_FACADE[[#This Row],[FOB (NF DTU 31.4)]],1,3)="oui"),AND(MID(REFERENCEMENT_FACADE[[#This Row],[COB (NF DTU 31.2)]],1,3)="oui",MID(REFERENCEMENT_FACADE[[#This Row],[CLT (Sous AT/DTA)]],1,3)="oui"))," / ",""),IF(MID(REFERENCEMENT_FACADE[[#This Row],[FOB (NF DTU 31.4)]],1,3)="oui",LISTES!$Q$4,""),IF(AND(MID(REFERENCEMENT_FACADE[[#This Row],[CLT (Sous AT/DTA)]],1,3)="oui",MID(REFERENCEMENT_FACADE[[#This Row],[FOB (NF DTU 31.4)]],1,3)="oui")," / ",""),IF(MID(REFERENCEMENT_FACADE[[#This Row],[CLT (Sous AT/DTA)]],1,3)="oui",LISTES!$Q$7,IF(MID(REFERENCEMENT_FACADE[[#This Row],[FOB (Sous AT/DTA/ATEx)]],1,3)="oui",LISTES!$Q$5,"")))</f>
        <v>FOB (Sous AT/DTA/ATEx)</v>
      </c>
      <c r="CL199" s="127" t="str">
        <f>IF(AND(RECH_HAUTEUR=TRUE,HAUT_VISEE&lt;&gt;"",SITUA_VISEE&lt;&gt;""),IF(MID(SITUA_VISEE,1,1)="d",
IF(MID(REFERENCEMENT_FACADE[[#This Row],[≤ 50 m (situation d)]],1,3)="OUI","≤ 50 m",IF(MID(REFERENCEMENT_FACADE[[#This Row],[≤ 40 m (situation d)]],1,3)="OUI","≤ 40 m",IF(MID(REFERENCEMENT_FACADE[[#This Row],[≤ 36 m (situation d)]],1,3)="OUI","≤ 36 m",IF(MID(REFERENCEMENT_FACADE[[#This Row],[≤ 34 m (situation d)]],1,3)="OUI","≤ 34 m",IF(MID(REFERENCEMENT_FACADE[[#This Row],[≤ 28 m (situation d)]],1,3)="OUI","≤ 28 m",IF(MID(REFERENCEMENT_FACADE[[#This Row],[≤ 18 m (situation d)]],1,3)="OUI","≤ 18 m",IF(MID(REFERENCEMENT_FACADE[[#This Row],[≤ 15 m (situation d)]],1,3)="OUI","≤ 15 m",IF(MID(REFERENCEMENT_FACADE[[#This Row],[≤ 10 m (situation d)]],1,3)="OUI","≤ 10 m",IF(MID(REFERENCEMENT_FACADE[[#This Row],[≤ 9 m (situation d)]],1,3)="OUI","≤ 9 m",IF(MID(REFERENCEMENT_FACADE[[#This Row],[≤ 6 m (situation d)]],1,3)="OUI","≤ 6 m","")))))))))),
IF(MID(REFERENCEMENT_FACADE[[#This Row],[≤ 50 m (situation a à c)]],1,3)="OUI","≤ 50 m",IF(MID(REFERENCEMENT_FACADE[[#This Row],[≤ 40 m (situation a à c)]],1,3)="OUI","≤ 40 m",IF(MID(REFERENCEMENT_FACADE[[#This Row],[≤ 36 m (situation a à c)]],1,3)="OUI","≤ 36 m",IF(MID(REFERENCEMENT_FACADE[[#This Row],[≤ 34 m (situation a à c)]],1,3)="OUI","≤ 34 m",IF(MID(REFERENCEMENT_FACADE[[#This Row],[≤ 28 m (situation a à c)]],1,3)="OUI","≤ 28 m",IF(MID(REFERENCEMENT_FACADE[[#This Row],[≤ 18 m (situation a à c)]],1,3)="OUI","≤ 18 m",IF(MID(REFERENCEMENT_FACADE[[#This Row],[≤ 15 m (situation a à c)]],1,3)="OUI","≤ 15 m",IF(MID(REFERENCEMENT_FACADE[[#This Row],[≤ 10 m (situation a à c)]],1,3)="OUI","≤ 10 m",IF(MID(REFERENCEMENT_FACADE[[#This Row],[≤ 9 m (situation a à c)]],1,3)="OUI","≤ 9 m",IF(MID(REFERENCEMENT_FACADE[[#This Row],[≤ 6 m (situation a à c)]],1,3)="OUI","≤ 6 m",""))))))))))),
CONCATENATE(IF(MID(REFERENCEMENT_FACADE[[#This Row],[≤ 50 m (situation a à c)]],1,3)="OUI","(Situation a à c) h≤ 50 m"&amp;CHAR(10),IF(MID(REFERENCEMENT_FACADE[[#This Row],[≤ 40 m (situation a à c)]],1,3)="OUI","(Situation a à c) h≤ 40 m"&amp;CHAR(10),IF(MID(REFERENCEMENT_FACADE[[#This Row],[≤ 36 m (situation a à c)]],1,3)="OUI","(Situation a à c) h≤ 36 m"&amp;CHAR(10),IF(MID(REFERENCEMENT_FACADE[[#This Row],[≤ 34 m (situation a à c)]],1,3)="OUI","(Situation a à c) h≤ 34 m"&amp;CHAR(10),IF(MID(REFERENCEMENT_FACADE[[#This Row],[≤ 28 m (situation a à c)]],1,3)="OUI","(Situation a à c) h≤ 28 m"&amp;CHAR(10),IF(MID(REFERENCEMENT_FACADE[[#This Row],[≤ 18 m (situation a à c)]],1,3)="OUI","(Situation a à c) h≤ 18 m"&amp;CHAR(10),IF(MID(REFERENCEMENT_FACADE[[#This Row],[≤ 15 m (situation a à c)]],1,3)="OUI","(Situation a à c) h≤ 15 m"&amp;CHAR(10),IF(MID(REFERENCEMENT_FACADE[[#This Row],[≤ 10 m (situation a à c)]],1,3)="OUI","(Situation a à c) h≤ 10 m"&amp;CHAR(10),IF(MID(REFERENCEMENT_FACADE[[#This Row],[≤ 9 m (situation a à c)]],1,3)="OUI","(Situation a à c) h≤ 9 m"&amp;CHAR(10),IF(MID(REFERENCEMENT_FACADE[[#This Row],[≤ 6 m (situation a à c)]],1,3)="OUI","(Situation a à c) h≤ 6 m"&amp;CHAR(10),"")))))))))),IF(MID(REFERENCEMENT_FACADE[[#This Row],[≤ 50 m (situation d)]],1,3)="OUI","(Situation d) h≤ 50 m",IF(MID(REFERENCEMENT_FACADE[[#This Row],[≤ 40 m (situation d)]],1,3)="OUI","(Situation d) h≤ 40 m",IF(MID(REFERENCEMENT_FACADE[[#This Row],[≤ 36 m (situation d)]],1,3)="OUI","(Situation d) h≤ 36 m",IF(MID(REFERENCEMENT_FACADE[[#This Row],[≤ 34 m (situation d)]],1,3)="OUI","(Situation d) h≤ 34 m",IF(MID(REFERENCEMENT_FACADE[[#This Row],[≤ 28 m (situation d)]],1,3)="OUI","(Situation d) h≤ 28 m",IF(MID(REFERENCEMENT_FACADE[[#This Row],[≤ 18 m (situation d)]],1,3)="OUI","(Situation d) h≤ 18 m",IF(MID(REFERENCEMENT_FACADE[[#This Row],[≤ 15 m (situation d)]],1,3)="OUI","(Situation d) h≤ 15 m",IF(MID(REFERENCEMENT_FACADE[[#This Row],[≤ 10 m (situation d)]],1,3)="OUI","(Situation d) h≤ 10 m",IF(MID(REFERENCEMENT_FACADE[[#This Row],[≤ 9 m (situation d)]],1,3)="OUI","(Situation d) h≤ 9 m",IF(MID(REFERENCEMENT_FACADE[[#This Row],[≤ 6 m (situation d)]],1,3)="OUI","(Situation d) h≤ 6 m",""))))))))))))</f>
        <v>(Situation a à c) h≤ 18 m
(Situation d) h≤ 10 m</v>
      </c>
      <c r="CM199" s="127" t="str">
        <f>IF(OR(RECH_HAUTEUR=FALSE,HAUT_VISEE="",SITUA_VISEE=""),REFERENCEMENT_FACADE[[#This Row],[Cas où rien n''est sélectionné en hauteur]],
IF((HAUT_VISEE&lt;=6),IF(OR(MID(SITUA_VISEE,1,1)="a",MID(SITUA_VISEE,1,1)="b",MID(SITUA_VISEE,1,1)="c"),REFERENCEMENT_FACADE[[#This Row],[≤ 6 m (a à c)]],REFERENCEMENT_FACADE[[#This Row],[≤ 6 m (d)]]),
IF(AND(6&lt;HAUT_VISEE,HAUT_VISEE&lt;=9),IF(OR(MID(SITUA_VISEE,1,1)="a",MID(SITUA_VISEE,1,1)="b",MID(SITUA_VISEE,1,1)="c"),REFERENCEMENT_FACADE[[#This Row],[≤ 9 m (a à c)]],REFERENCEMENT_FACADE[[#This Row],[≤ 9 m (d)]]),
IF(AND(9&lt;HAUT_VISEE,HAUT_VISEE&lt;=10),IF(OR(MID(SITUA_VISEE,1,1)="a",MID(SITUA_VISEE,1,1)="b",MID(SITUA_VISEE,1,1)="c"),REFERENCEMENT_FACADE[[#This Row],[≤ 10 m (a à c)]],REFERENCEMENT_FACADE[[#This Row],[≤ 10 m (d)]]),
IF(AND(10&lt;HAUT_VISEE,HAUT_VISEE&lt;=18),IF(OR(MID(SITUA_VISEE,1,1)="a",MID(SITUA_VISEE,1,1)="b",MID(SITUA_VISEE,1,1)="c"),REFERENCEMENT_FACADE[[#This Row],[≤ 18 m (a à c)]],REFERENCEMENT_FACADE[[#This Row],[≤ 18 m (d)]]),
IF(AND(18&lt;HAUT_VISEE,HAUT_VISEE&lt;=28),IF(OR(MID(SITUA_VISEE,1,1)="a",MID(SITUA_VISEE,1,1)="b",MID(SITUA_VISEE,1,1)="c"),REFERENCEMENT_FACADE[[#This Row],[≤ 28 m (a à c)]],REFERENCEMENT_FACADE[[#This Row],[≤ 28 m (d)]]),
IF(AND(28&lt;HAUT_VISEE,HAUT_VISEE&lt;=34),IF(OR(MID(SITUA_VISEE,1,1)="a",MID(SITUA_VISEE,1,1)="b",MID(SITUA_VISEE,1,1)="c"),REFERENCEMENT_FACADE[[#This Row],[≤ 34 m (a à c)]],REFERENCEMENT_FACADE[[#This Row],[≤ 34 m (d)]]),
IF(AND(34&lt;HAUT_VISEE,HAUT_VISEE&lt;=36),IF(OR(MID(SITUA_VISEE,1,1)="a",MID(SITUA_VISEE,1,1)="b",MID(SITUA_VISEE,1,1)="c"),REFERENCEMENT_FACADE[[#This Row],[≤ 36 m (a à c)]],REFERENCEMENT_FACADE[[#This Row],[≤ 36 m (d)]]),
IF(AND(36&lt;HAUT_VISEE,HAUT_VISEE&lt;=40),IF(OR(MID(SITUA_VISEE,1,1)="a",MID(SITUA_VISEE,1,1)="b",MID(SITUA_VISEE,1,1)="c"),REFERENCEMENT_FACADE[[#This Row],[≤ 40 m (a à c)]],REFERENCEMENT_FACADE[[#This Row],[≤ 40 m (d)]]),
IF(AND(40&lt;HAUT_VISEE,HAUT_VISEE&lt;=50),IF(OR(MID(SITUA_VISEE,1,1)="a",MID(SITUA_VISEE,1,1)="b",MID(SITUA_VISEE,1,1)="c"),REFERENCEMENT_FACADE[[#This Row],[≤ 50 m (a à c)]],REFERENCEMENT_FACADE[[#This Row],[≤ 50 m (d)]])))))))))))</f>
        <v xml:space="preserve"> - Comme mentionné au §2.4.6 de l’Avis technique, la limite de hauteur du domaine d’emploi indiquée ci-contre correspond au domaine d’emploi le plus restreint entre celui du PANOBLOC et celui du revêtement extérieur. Le Panobloc pouvant être utilisé en façade jusqu’en 4ième famille pour des bâtiments d’habitation et jusqu’à une hauteur de plancher bas de dernier niveau de 28m pour les ERP et ERT, et comme le référentiel de la famille de revêtement extérieur ci-contre vise des hauteurs moindre, c’est donc le référentiel du revêtement qui limite le domaine d’emploi.
Nb : Le critère de recherche par hauteur n'étant pas coché ou les données (hauteur ou situation) n'étant pas saisies, l'utilisateur est alerté qu'il peut exister des limites de hauteurs et des dispositions particulières données dans le référentiel technique du procédé qui ne sont pas affichées. 
Le logiciel peut les faire apparaitre, pour ce faire : 
 - la case de recherche en fonction de la hauteur doit être cochée ;
 - les données de hauteur ET de situation du bâtiment doivent être saisies.</v>
      </c>
      <c r="CN199" s="185">
        <f ca="1">REFERENCEMENT_FACADE[[#This Row],[VALIDITE]]</f>
        <v>1</v>
      </c>
      <c r="CO199" s="127">
        <f>IF(RECH_SUPPORT=TRUE,IF(MID(REFERENCEMENT_FACADE[[#This Row],[Colonne support visé]],1,3)="OUI",1,IF(OR(MID(REFERENCEMENT_FACADE[[#This Row],[Colonne support visé]],1,3)="non",MID(REFERENCEMENT_FACADE[[#This Row],[Colonne support visé]],1,2)="SO"),0,0)),1)</f>
        <v>1</v>
      </c>
      <c r="CP199" s="127">
        <f>IF(RECH_HAUTEUR=FALSE,1,IF(AND(MID(REFERENCEMENT_FACADE[[#This Row],[Colonne situation visé]],1,3)="oui",HAUT_VISEE&lt;=REFERENCEMENT_FACADE[[#This Row],[LIMITATION DE HAUTEUR DE FACADE]],HAUT_VISEE&lt;&gt;"",SITUA_VISEE&lt;&gt;""),1,IF(MID(REFERENCEMENT_FACADE[[#This Row],[Colonne situation visé]],1,3)="non",0,"ERREUR")))</f>
        <v>1</v>
      </c>
      <c r="CQ199" s="127">
        <f>IF(RECH_CATEGORIE=FALSE,1,IF(REFERENCEMENT_FACADE[[#This Row],[Colonne catégorie visée]]="ERREUR",0,IF(AND(RECH_CATEGORIE=TRUE,MATCH(VALUE(LEFT(REFERENCEMENT_FACADE[[#This Row],[Colonne zone visée]],1)),LISTE_ZONE_SISMIQUE,0)&gt;=MATCH(ZONE_SIS_VISEE,LISTE_ZONE_SISMIQUE,0),MATCH(REFERENCEMENT_FACADE[[#This Row],[Colonne catégorie visée]],LISTE_CATEGORIE_BATIMENT,0)&gt;=MATCH(CATEG_VISEE,LISTE_CATEGORIE_BATIMENT,0)),1,0)))</f>
        <v>1</v>
      </c>
      <c r="CR199" s="127">
        <f ca="1">IF(REFERENCEMENT_FACADE[[#This Row],[Eligibilité procédé]]&lt;&gt;0,COUNTIF(REFERENCEMENT_FACADE[Eligibilité procédé],"&lt;="&amp;REFERENCEMENT_FACADE[[#This Row],[Eligibilité procédé]])-COUNTIF(REFERENCEMENT_FACADE[Eligibilité procédé],"=0"),ROWS(REFERENCEMENT_FACADE[Ordre]))</f>
        <v>171</v>
      </c>
      <c r="CS199" s="127">
        <f ca="1">IF(COUNTIF((REFERENCEMENT_FACADE[[#This Row],[Validité]:[zone de simicité]]),"&lt;&gt;"&amp;"")=SUM(REFERENCEMENT_FACADE[[#This Row],[Validité]:[zone de simicité]]),ROW(REFERENCEMENT_FACADE[[#This Row],[zone de simicité]]),"")</f>
        <v>199</v>
      </c>
      <c r="CT199" s="48" t="str">
        <f>CONCATENATE(REFERENCEMENT_FACADE[[#This Row],[TYPE DE DOCUMENT DE REFERENCE]]," ",REFERENCEMENT_FACADE[[#This Row],[REF]]," du procédé ",REFERENCEMENT_FACADE[[#This Row],[NOM COMMERCIAL DU PROCEDE]]," : vise la pose sur : ",IF(MID(REFERENCEMENT_FACADE[[#This Row],[COB (NF DTU 31.2)]],1,3)="OUI","COB (NF DTU 31.2) ; ",""),IF(MID(REFERENCEMENT_FACADE[[#This Row],[CLT (Sous AT/DTA)]],1,3)="OUI","CLT (Sous AT/DTA)) ; ",""),IF(MID(REFERENCEMENT_FACADE[[#This Row],[FOB (NF DTU 31.4)]],1,3)="OUI","FOB (NF DTU 31.4) ; ",""),IF(MID(REFERENCEMENT_FACADE[[#This Row],[FOB (Sous AT/DTA/ATEx)]],1,3)="OUI","FOB (Sous AT/DTA/ATEx) ; ",""),"pour une hauteur max de ",REFERENCEMENT_FACADE[[#This Row],[LIMITATION DE HAUTEUR DE FACADE]],"m")</f>
        <v>Avis Technique 2.1/14-1636_V2 du procédé Façade PANOBLOC : vise la pose sur : FOB (Sous AT/DTA/ATEx) ; pour une hauteur max de 18m</v>
      </c>
    </row>
    <row r="200" spans="1:98" ht="216" x14ac:dyDescent="0.3">
      <c r="A200" s="121">
        <v>45469</v>
      </c>
      <c r="B200" s="43" t="s">
        <v>67</v>
      </c>
      <c r="C200" s="125"/>
      <c r="D200" s="43" t="s">
        <v>1667</v>
      </c>
      <c r="E200" s="43" t="s">
        <v>1685</v>
      </c>
      <c r="F200" s="43" t="s">
        <v>1399</v>
      </c>
      <c r="G200" s="44" t="s">
        <v>1470</v>
      </c>
      <c r="H200" s="78" t="s">
        <v>27</v>
      </c>
      <c r="I200" s="79" t="s">
        <v>9</v>
      </c>
      <c r="J200" s="110" t="s">
        <v>10</v>
      </c>
      <c r="K200" s="39" t="s">
        <v>10</v>
      </c>
      <c r="L200" s="68" t="str">
        <f>IF(REFERENCEMENT_FACADE[[#This Row],[Charpente bois (NF DTU 31.1)]]="OUI","SO",IF(OR(REFERENCEMENT_FACADE[[#This Row],[FOB (Sous AT/DTA/ATEx)]]="OUI",REFERENCEMENT_FACADE[[#This Row],[FOB (NF DTU 31.4)]]="OUI"),"OUI","SO"))</f>
        <v>SO</v>
      </c>
      <c r="M200" s="110" t="s">
        <v>9</v>
      </c>
      <c r="N200" s="42" t="s">
        <v>357</v>
      </c>
      <c r="O200" s="43" t="s">
        <v>357</v>
      </c>
      <c r="P200" s="43" t="s">
        <v>357</v>
      </c>
      <c r="Q200" s="43" t="s">
        <v>357</v>
      </c>
      <c r="R200" s="43" t="s">
        <v>357</v>
      </c>
      <c r="S200" s="43" t="s">
        <v>357</v>
      </c>
      <c r="T200" s="43" t="s">
        <v>10</v>
      </c>
      <c r="U200" s="43" t="s">
        <v>10</v>
      </c>
      <c r="V200" s="43" t="s">
        <v>10</v>
      </c>
      <c r="W200" s="44" t="s">
        <v>10</v>
      </c>
      <c r="X200" s="43" t="s">
        <v>357</v>
      </c>
      <c r="Y200" s="43" t="s">
        <v>357</v>
      </c>
      <c r="Z200" s="43" t="s">
        <v>357</v>
      </c>
      <c r="AA200" s="43" t="s">
        <v>357</v>
      </c>
      <c r="AB200" s="43" t="s">
        <v>357</v>
      </c>
      <c r="AC200" s="43" t="s">
        <v>10</v>
      </c>
      <c r="AD200" s="43" t="s">
        <v>10</v>
      </c>
      <c r="AE200" s="43" t="s">
        <v>10</v>
      </c>
      <c r="AF200" s="43" t="s">
        <v>10</v>
      </c>
      <c r="AG200" s="44" t="s">
        <v>10</v>
      </c>
      <c r="AH200" s="161"/>
      <c r="AI200" s="164" t="s">
        <v>1401</v>
      </c>
      <c r="AJ200" s="83"/>
      <c r="AK200" s="83"/>
      <c r="AL200" s="83"/>
      <c r="AM200" s="83"/>
      <c r="AN200" s="83"/>
      <c r="AO200" s="83"/>
      <c r="AP200" s="83"/>
      <c r="AQ200" s="83"/>
      <c r="AR200" s="83"/>
      <c r="AS200" s="83"/>
      <c r="AT200" s="83"/>
      <c r="AU200" s="83"/>
      <c r="AV200" s="83"/>
      <c r="AW200" s="83"/>
      <c r="AX200" s="83"/>
      <c r="AY200" s="83"/>
      <c r="AZ200" s="83"/>
      <c r="BA200" s="83"/>
      <c r="BB200" s="83"/>
      <c r="BC200" s="83"/>
      <c r="BD200" s="84" t="s">
        <v>1408</v>
      </c>
      <c r="BE200" s="42">
        <v>4</v>
      </c>
      <c r="BF200" s="43" t="s">
        <v>328</v>
      </c>
      <c r="BG200" s="43" t="s">
        <v>328</v>
      </c>
      <c r="BH200" s="43" t="s">
        <v>328</v>
      </c>
      <c r="BI200" s="112" t="s">
        <v>1403</v>
      </c>
      <c r="BJ200" s="40" t="s">
        <v>1394</v>
      </c>
      <c r="BK200" s="158"/>
      <c r="BL200" s="42">
        <v>0</v>
      </c>
      <c r="BM200" s="43" t="s">
        <v>1400</v>
      </c>
      <c r="BN200" s="43" t="s">
        <v>12</v>
      </c>
      <c r="BO200" s="43" t="s">
        <v>1645</v>
      </c>
      <c r="BP200" s="122" t="s">
        <v>1004</v>
      </c>
      <c r="BQ200" s="87">
        <v>45450</v>
      </c>
      <c r="BR200" s="181">
        <v>45230</v>
      </c>
      <c r="BS200" s="123">
        <f ca="1">+(REFERENCEMENT_FACADE[[#This Row],[AVIS LIMITE AU / VALIDITE]]&gt;=TODAY())*1</f>
        <v>0</v>
      </c>
      <c r="BT200" s="43" t="s">
        <v>1239</v>
      </c>
      <c r="BU200" s="43" t="str">
        <f ca="1">IF(REFERENCEMENT_FACADE[[#This Row],[ -&gt; AT/DTA : Sur liste verte C2p (OUI/NON)
-&gt; ATex (Avis favorable / Avis défavorable)
-&gt; Autre : SO]]&lt;&gt;"",IF(AND(OR(REFERENCEMENT_FACADE[[#This Row],[ -&gt; AT/DTA : Sur liste verte C2p (OUI/NON)
-&gt; ATex (Avis favorable / Avis défavorable)
-&gt; Autre : SO]]="OUI",REFERENCEMENT_FACADE[[#This Row],[ -&gt; AT/DTA : Sur liste verte C2p (OUI/NON)
-&gt; ATex (Avis favorable / Avis défavorable)
-&gt; Autre : SO]]="FAVORABLE",REFERENCEMENT_FACADE[[#This Row],[ -&gt; AT/DTA : Sur liste verte C2p (OUI/NON)
-&gt; ATex (Avis favorable / Avis défavorable)
-&gt; Autre : SO]]="SO
(DTU)",REFERENCEMENT_FACADE[[#This Row],[ -&gt; AT/DTA : Sur liste verte C2p (OUI/NON)
-&gt; ATex (Avis favorable / Avis défavorable)
-&gt; Autre : SO]]="SO 
(RECO -RAGE)",REFERENCEMENT_FACADE[[#This Row],[ -&gt; AT/DTA : Sur liste verte C2p (OUI/NON)
-&gt; ATex (Avis favorable / Avis défavorable)
-&gt; Autre : SO]]="OUI AVEC UN SUIVI DU RETOUR D'EXPERIENCE",
REFERENCEMENT_FACADE[[#This Row],[ -&gt; AT/DTA : Sur liste verte C2p (OUI/NON)
-&gt; ATex (Avis favorable / Avis défavorable)
-&gt; Autre : SO]]="SO 
(RP)"),REFERENCEMENT_FACADE[[#This Row],[VALIDITE]]=1),"TC",IF(REFERENCEMENT_FACADE[[#This Row],[VALIDITE]]=0,"TNC"&amp;CHAR(10)&amp;"(L'évaluation technique n'est plus valide)",IF(REFERENCEMENT_FACADE[[#This Row],[TYPE DE DOCUMENT DE REFERENCE]]="Appréciation Technique de Transition","TNC"&amp;CHAR(10)&amp;"(Les Appréciations Techniques de Transition ne sont pas reconnues en technique courante)",IF(REFERENCEMENT_FACADE[[#This Row],[ -&gt; AT/DTA : Sur liste verte C2p (OUI/NON)
-&gt; ATex (Avis favorable / Avis défavorable)
-&gt; Autre : SO]]="NON (EVALUATION RECENTE)","TNC"&amp;CHAR(10)&amp;"(Non sur liste verte de la C2p à date de référencement / EVALUATION RECENTE)","TNC"&amp;CHAR(10)&amp;"(N'est pas sur liste verte de la C2p à date du référencement)")))))</f>
        <v>TNC
(L'évaluation technique n'est plus valide)</v>
      </c>
      <c r="BV200" s="44" t="s">
        <v>1647</v>
      </c>
      <c r="BW200" s="153"/>
      <c r="BX200" s="132"/>
      <c r="BY200" s="155"/>
      <c r="BZ200" s="57"/>
      <c r="CA200" s="134" t="s">
        <v>1646</v>
      </c>
      <c r="CB200" s="134"/>
      <c r="CC200" s="48" t="str">
        <f>IF(OR(REFERENCEMENT_FACADE[[#This Row],[TYPE DE DOCUMENT DE REFERENCE]]="Document d'Application Technique (DTA)",REFERENCEMENT_FACADE[[#This Row],[TYPE DE DOCUMENT DE REFERENCE]]="Avis Technique"),CONCATENATE("https://evaluation.cstb.fr/fr/avis-technique/detail/",SUBSTITUTE(REFERENCEMENT_FACADE[[#This Row],[REF]],"/","-"),"/"),IF(REFERENCEMENT_FACADE[[#This Row],[TYPE DE DOCUMENT DE REFERENCE]]=("Appréciation Technique d'Expérimentation (ATEx cas a)"),CONCATENATE("https://evaluation.cstb.fr/fr/appreciation-technique-expertise-atex/detail/",SUBSTITUTE(REFERENCEMENT_FACADE[[#This Row],[REF]],"_","-"),"/"),CONCATENATE("https://evaluation.cstb.fr/fr/appreciation-technique-transition-att/download/att-",SUBSTITUTE(SUBSTITUTE(REFERENCEMENT_FACADE[[#This Row],[REF]],"/","-"),"_","-"),"/")))</f>
        <v>https://evaluation.cstb.fr/fr/avis-technique/detail/2.2-22-1837_V3/</v>
      </c>
      <c r="CD200" s="48" t="s">
        <v>1402</v>
      </c>
      <c r="CE200" s="48" t="str">
        <f>CONCATENATE(IF(REFERENCEMENT_FACADE[[#This Row],[Ancienne version]]=""," ",CONCATENATE(IF(OR(REFERENCEMENT_FACADE[[#This Row],[TYPE DE DOCUMENT DE REFERENCE]]="Avis Technique",REFERENCEMENT_FACADE[[#This Row],[TYPE DE DOCUMENT DE REFERENCE]]="ATEx"),"L'","Le "),REFERENCEMENT_FACADE[[#This Row],[TYPE DE DOCUMENT DE REFERENCE]]," n°",REFERENCEMENT_FACADE[[#This Row],[REF]]," annule et remplace ",IF(OR(REFERENCEMENT_FACADE[[#This Row],[TYPE DE DOCUMENT DE REFERENCE]]="Avis Technique",REFERENCEMENT_FACADE[[#This Row],[TYPE DE DOCUMENT DE REFERENCE]]="ATEx"),"l' ","le "),REFERENCEMENT_FACADE[[#This Row],[TYPE DE DOCUMENT DE REFERENCE]]," n° ",REFERENCEMENT_FACADE[[#This Row],[Ancienne version]])),
IF(AND(REFERENCEMENT_FACADE[[#This Row],[Ancienne version]]&lt;&gt;"",REFERENCEMENT_FACADE[[#This Row],[ -&gt; AT/DTA : Sur liste verte C2p (OUI/NON)
-&gt; ATex (Avis favorable / Avis défavorable)
-&gt; Autre : SO]]="OUI"),CHAR(10),""),
IF(REFERENCEMENT_FACADE[[#This Row],[ -&gt; AT/DTA : Sur liste verte C2p (OUI/NON)
-&gt; ATex (Avis favorable / Avis défavorable)
-&gt; Autre : SO]]="OUI","Sur liste verte de la C2p à la date du référencement",""))</f>
        <v>L'Avis Technique n°2.2/22-1837_V3 annule et remplace l' Avis Technique n° 2.2/22-1837_V2</v>
      </c>
      <c r="CF200" s="48" t="str">
        <f>IF((SUPP_VISE=LISTES!$Q$2),REFERENCEMENT_FACADE[[#This Row],[Charpente bois (NF DTU 31.1)]],
IF((SUPP_VISE=LISTES!$Q$3),REFERENCEMENT_FACADE[[#This Row],[COB (NF DTU 31.2)]],
IF((SUPP_VISE=LISTES!$Q$4),REFERENCEMENT_FACADE[[#This Row],[FOB (NF DTU 31.4)]],
IF((SUPP_VISE=LISTES!$Q$5),REFERENCEMENT_FACADE[[#This Row],[FOB (Sous AT/DTA/ATEx)]],
IF((SUPP_VISE=LISTES!$Q$6),REFERENCEMENT_FACADE[[#This Row],[FOB (NF DTU 31.4 et/ou Sous AT/DTA/Atex)]],
IF((SUPP_VISE=LISTES!$Q$7),REFERENCEMENT_FACADE[[#This Row],[CLT (Sous AT/DTA)]],"ERREUR"))))))</f>
        <v>ERREUR</v>
      </c>
      <c r="CG200" s="48" t="str">
        <f>IF((HAUT_VISEE&lt;=6),IF(OR(MID(SITUA_VISEE,1,1)="a",MID(SITUA_VISEE,1,1)="b",MID(SITUA_VISEE,1,1)="c"),REFERENCEMENT_FACADE[[#This Row],[≤ 6 m (situation a à c)]],REFERENCEMENT_FACADE[[#This Row],[≤ 6 m (situation d)]]),
IF(AND(6&lt;HAUT_VISEE,HAUT_VISEE&lt;=9),IF(OR(MID(SITUA_VISEE,1,1)="a",MID(SITUA_VISEE,1,1)="b",MID(SITUA_VISEE,1,1)="c"),REFERENCEMENT_FACADE[[#This Row],[≤ 9 m (situation a à c)]],REFERENCEMENT_FACADE[[#This Row],[≤ 9 m (situation d)]]),
IF(AND(9&lt;HAUT_VISEE,HAUT_VISEE&lt;=10),IF(OR(MID(SITUA_VISEE,1,1)="a",MID(SITUA_VISEE,1,1)="b",MID(SITUA_VISEE,1,1)="c"),REFERENCEMENT_FACADE[[#This Row],[≤ 10 m (situation a à c)]],REFERENCEMENT_FACADE[[#This Row],[≤ 10 m (situation d)]]),
IF(AND(10&lt;HAUT_VISEE,HAUT_VISEE&lt;=18),IF(OR(MID(SITUA_VISEE,1,1)="a",MID(SITUA_VISEE,1,1)="b",MID(SITUA_VISEE,1,1)="c"),REFERENCEMENT_FACADE[[#This Row],[≤ 15 m (situation a à c)]],REFERENCEMENT_FACADE[[#This Row],[≤ 15 m (situation d)]]),
IF(AND(10&lt;HAUT_VISEE,HAUT_VISEE&lt;=18),IF(OR(MID(SITUA_VISEE,1,1)="a",MID(SITUA_VISEE,1,1)="b",MID(SITUA_VISEE,1,1)="c"),REFERENCEMENT_FACADE[[#This Row],[≤ 18 m (situation a à c)]],REFERENCEMENT_FACADE[[#This Row],[≤ 18 m (situation d)]]),
IF(AND(18&lt;HAUT_VISEE,HAUT_VISEE&lt;=28),IF(OR(MID(SITUA_VISEE,1,1)="a",MID(SITUA_VISEE,1,1)="b",MID(SITUA_VISEE,1,1)="c"),REFERENCEMENT_FACADE[[#This Row],[≤ 28 m (situation a à c)]],REFERENCEMENT_FACADE[[#This Row],[≤ 28 m (situation d)]]),
IF(AND(28&lt;HAUT_VISEE,HAUT_VISEE&lt;=34),IF(OR(MID(SITUA_VISEE,1,1)="a",MID(SITUA_VISEE,1,1)="b",MID(SITUA_VISEE,1,1)="c"),REFERENCEMENT_FACADE[[#This Row],[≤ 34 m (situation a à c)]],REFERENCEMENT_FACADE[[#This Row],[≤ 34 m (situation d)]]),
IF(AND(34&lt;HAUT_VISEE,HAUT_VISEE&lt;=36),IF(OR(MID(SITUA_VISEE,1,1)="a",MID(SITUA_VISEE,1,1)="b",MID(SITUA_VISEE,1,1)="c"),REFERENCEMENT_FACADE[[#This Row],[≤ 36 m (situation a à c)]],REFERENCEMENT_FACADE[[#This Row],[≤ 36 m (situation d)]]),
IF(AND(36&lt;HAUT_VISEE,HAUT_VISEE&lt;=40),IF(OR(MID(SITUA_VISEE,1,1)="a",MID(SITUA_VISEE,1,1)="b",MID(SITUA_VISEE,1,1)="c"),REFERENCEMENT_FACADE[[#This Row],[≤ 40 m (situation a à c)]],REFERENCEMENT_FACADE[[#This Row],[≤ 40 m (situation d)]]),
IF(AND(40&lt;HAUT_VISEE,HAUT_VISEE&lt;=50),IF(OR(MID(SITUA_VISEE,1,1)="a",MID(SITUA_VISEE,1,1)="b",MID(SITUA_VISEE,1,1)="c"),REFERENCEMENT_FACADE[[#This Row],[≤ 50 m (situation a à c)]],REFERENCEMENT_FACADE[[#This Row],[≤ 50 m (situation d)]]),"ERREUR"))))))))))</f>
        <v>OUI*</v>
      </c>
      <c r="CH200" s="48">
        <f>IF(MID(SITUA_VISEE,1,1)="d",
IF(MID(REFERENCEMENT_FACADE[[#This Row],[≤ 50 m (situation d)]],1,3)="OUI",50,IF(MID(REFERENCEMENT_FACADE[[#This Row],[≤ 40 m (situation d)]],1,3)="OUI",40,IF(MID(REFERENCEMENT_FACADE[[#This Row],[≤ 36 m (situation d)]],1,3)="OUI",36,IF(MID(REFERENCEMENT_FACADE[[#This Row],[≤ 34 m (situation d)]],1,3)="OUI",34,IF(MID(REFERENCEMENT_FACADE[[#This Row],[≤ 28 m (situation d)]],1,3)="OUI",28,IF(MID(REFERENCEMENT_FACADE[[#This Row],[≤ 18 m (situation d)]],1,3)="OUI",18,IF(MID(REFERENCEMENT_FACADE[[#This Row],[≤ 15 m (situation d)]],1,3)="OUI",15,IF(MID(REFERENCEMENT_FACADE[[#This Row],[≤ 10 m (situation d)]],1,3)="OUI",10,IF(MID(REFERENCEMENT_FACADE[[#This Row],[≤ 9 m (situation d)]],1,3)="OUI",9,IF(MID(REFERENCEMENT_FACADE[[#This Row],[≤ 6 m (situation d)]],1,3)="OUI",6,"")))))))))),
IF(MID(REFERENCEMENT_FACADE[[#This Row],[≤ 50 m (situation a à c)]],1,3)="OUI",50,IF(MID(REFERENCEMENT_FACADE[[#This Row],[≤ 40 m (situation a à c)]],1,3)="OUI",40,IF(MID(REFERENCEMENT_FACADE[[#This Row],[≤ 36 m (situation a à c)]],1,3)="OUI",36,IF(MID(REFERENCEMENT_FACADE[[#This Row],[≤ 34 m (situation a à c)]],1,3)="OUI",34,IF(MID(REFERENCEMENT_FACADE[[#This Row],[≤ 28 m (situation a à c)]],1,3)="OUI",28,IF(MID(REFERENCEMENT_FACADE[[#This Row],[≤ 18 m (situation a à c)]],1,3)="OUI",18,IF(MID(REFERENCEMENT_FACADE[[#This Row],[≤ 15 m (situation a à c)]],1,3)="OUI",15,IF(MID(REFERENCEMENT_FACADE[[#This Row],[≤ 10 m (situation a à c)]],1,3)="OUI",10,IF(MID(REFERENCEMENT_FACADE[[#This Row],[≤ 9 m (situation a à c)]],1,3)="OUI",9,IF(MID(REFERENCEMENT_FACADE[[#This Row],[≤ 6 m (situation a à c)]],1,3)="OUI",6,"")))))))))))</f>
        <v>28</v>
      </c>
      <c r="CI200" s="48" t="str">
        <f>IF(RECH_CATEGORIE=TRUE,IF((CATEG_VISEE=LISTES!$O$2),REFERENCEMENT_FACADE[[#This Row],[I]],
IF((CATEG_VISEE=LISTES!$O$3),REFERENCEMENT_FACADE[[#This Row],[II]],
IF((CATEG_VISEE=LISTES!$O$4),REFERENCEMENT_FACADE[[#This Row],[III]],
IF((CATEG_VISEE=LISTES!$O$5),REFERENCEMENT_FACADE[[#This Row],[IV]],"ERREUR")))),
REFERENCEMENT_FACADE[[#This Row],[I]]&amp;CHAR(10)&amp;REFERENCEMENT_FACADE[[#This Row],[II]]&amp;CHAR(10)&amp;REFERENCEMENT_FACADE[[#This Row],[III]]&amp;CHAR(10)&amp;REFERENCEMENT_FACADE[[#This Row],[IV]])</f>
        <v>4
4**
4**
4**</v>
      </c>
      <c r="CJ200" s="48" t="str">
        <f>IF(RECH_CATEGORIE=TRUE,IF(OR(REFERENCEMENT_FACADE[[#This Row],[I]]="NC",REFERENCEMENT_FACADE[[#This Row],[II]]="NC",REFERENCEMENT_FACADE[[#This Row],[III]]="NC",REFERENCEMENT_FACADE[[#This Row],[IV]]="NC"),"ERREUR",IF(MID(ZONE_SIS_VISEE,1,1)&lt;=MID(REFERENCEMENT_FACADE[[#This Row],[IV]],1,1),REFERENCEMENT_FACADE[[#Headers],[IV]],IF(MID(ZONE_SIS_VISEE,1,1)&lt;=MID(REFERENCEMENT_FACADE[[#This Row],[III]],1,1),REFERENCEMENT_FACADE[[#Headers],[III]],IF(MID(ZONE_SIS_VISEE,1,1)&lt;=MID(REFERENCEMENT_FACADE[[#This Row],[II]],1,1),REFERENCEMENT_FACADE[[#Headers],[II]],IF(MID(ZONE_SIS_VISEE,1,1)&lt;=MID(REFERENCEMENT_FACADE[[#This Row],[I]],1,1),REFERENCEMENT_FACADE[[#Headers],[I]],""))))),
REFERENCEMENT_FACADE[[#Headers],[I]]&amp;CHAR(10)&amp;REFERENCEMENT_FACADE[[#Headers],[II]]&amp;CHAR(10)&amp;REFERENCEMENT_FACADE[[#Headers],[III]]&amp;CHAR(10)&amp;REFERENCEMENT_FACADE[[#Headers],[IV]])</f>
        <v>I
II
III
IV</v>
      </c>
      <c r="CK200" s="48" t="str">
        <f>CONCATENATE(IF(MID(REFERENCEMENT_FACADE[[#This Row],[Charpente bois (NF DTU 31.1)]],1,3)="oui",LISTES!$Q$2,""),IF(AND(MID(REFERENCEMENT_FACADE[[#This Row],[COB (NF DTU 31.2)]],1,3)="oui",MID(REFERENCEMENT_FACADE[[#This Row],[Charpente bois (NF DTU 31.1)]],1,3)="oui")," / ",""),IF(MID(REFERENCEMENT_FACADE[[#This Row],[COB (NF DTU 31.2)]],1,3)="oui",LISTES!$Q$3,""),IF(OR(AND(MID(REFERENCEMENT_FACADE[[#This Row],[COB (NF DTU 31.2)]],1,3)="oui",MID(REFERENCEMENT_FACADE[[#This Row],[FOB (NF DTU 31.4)]],1,3)="oui"),AND(MID(REFERENCEMENT_FACADE[[#This Row],[COB (NF DTU 31.2)]],1,3)="oui",MID(REFERENCEMENT_FACADE[[#This Row],[CLT (Sous AT/DTA)]],1,3)="oui"))," / ",""),IF(MID(REFERENCEMENT_FACADE[[#This Row],[FOB (NF DTU 31.4)]],1,3)="oui",LISTES!$Q$4,""),IF(AND(MID(REFERENCEMENT_FACADE[[#This Row],[CLT (Sous AT/DTA)]],1,3)="oui",MID(REFERENCEMENT_FACADE[[#This Row],[FOB (NF DTU 31.4)]],1,3)="oui")," / ",""),IF(MID(REFERENCEMENT_FACADE[[#This Row],[CLT (Sous AT/DTA)]],1,3)="oui",LISTES!$Q$7,IF(MID(REFERENCEMENT_FACADE[[#This Row],[FOB (Sous AT/DTA/ATEx)]],1,3)="oui",LISTES!$Q$5,"")))</f>
        <v>COB (NF DTU 31.2) / CLT (Sous AT/DTA)</v>
      </c>
      <c r="CL200" s="48" t="str">
        <f>IF(AND(RECH_HAUTEUR=TRUE,HAUT_VISEE&lt;&gt;"",SITUA_VISEE&lt;&gt;""),IF(MID(SITUA_VISEE,1,1)="d",
IF(MID(REFERENCEMENT_FACADE[[#This Row],[≤ 50 m (situation d)]],1,3)="OUI","≤ 50 m",IF(MID(REFERENCEMENT_FACADE[[#This Row],[≤ 40 m (situation d)]],1,3)="OUI","≤ 40 m",IF(MID(REFERENCEMENT_FACADE[[#This Row],[≤ 36 m (situation d)]],1,3)="OUI","≤ 36 m",IF(MID(REFERENCEMENT_FACADE[[#This Row],[≤ 34 m (situation d)]],1,3)="OUI","≤ 34 m",IF(MID(REFERENCEMENT_FACADE[[#This Row],[≤ 28 m (situation d)]],1,3)="OUI","≤ 28 m",IF(MID(REFERENCEMENT_FACADE[[#This Row],[≤ 18 m (situation d)]],1,3)="OUI","≤ 18 m",IF(MID(REFERENCEMENT_FACADE[[#This Row],[≤ 15 m (situation d)]],1,3)="OUI","≤ 15 m",IF(MID(REFERENCEMENT_FACADE[[#This Row],[≤ 10 m (situation d)]],1,3)="OUI","≤ 10 m",IF(MID(REFERENCEMENT_FACADE[[#This Row],[≤ 9 m (situation d)]],1,3)="OUI","≤ 9 m",IF(MID(REFERENCEMENT_FACADE[[#This Row],[≤ 6 m (situation d)]],1,3)="OUI","≤ 6 m","")))))))))),
IF(MID(REFERENCEMENT_FACADE[[#This Row],[≤ 50 m (situation a à c)]],1,3)="OUI","≤ 50 m",IF(MID(REFERENCEMENT_FACADE[[#This Row],[≤ 40 m (situation a à c)]],1,3)="OUI","≤ 40 m",IF(MID(REFERENCEMENT_FACADE[[#This Row],[≤ 36 m (situation a à c)]],1,3)="OUI","≤ 36 m",IF(MID(REFERENCEMENT_FACADE[[#This Row],[≤ 34 m (situation a à c)]],1,3)="OUI","≤ 34 m",IF(MID(REFERENCEMENT_FACADE[[#This Row],[≤ 28 m (situation a à c)]],1,3)="OUI","≤ 28 m",IF(MID(REFERENCEMENT_FACADE[[#This Row],[≤ 18 m (situation a à c)]],1,3)="OUI","≤ 18 m",IF(MID(REFERENCEMENT_FACADE[[#This Row],[≤ 15 m (situation a à c)]],1,3)="OUI","≤ 15 m",IF(MID(REFERENCEMENT_FACADE[[#This Row],[≤ 10 m (situation a à c)]],1,3)="OUI","≤ 10 m",IF(MID(REFERENCEMENT_FACADE[[#This Row],[≤ 9 m (situation a à c)]],1,3)="OUI","≤ 9 m",IF(MID(REFERENCEMENT_FACADE[[#This Row],[≤ 6 m (situation a à c)]],1,3)="OUI","≤ 6 m",""))))))))))),
CONCATENATE(IF(MID(REFERENCEMENT_FACADE[[#This Row],[≤ 50 m (situation a à c)]],1,3)="OUI","(Situation a à c) h≤ 50 m"&amp;CHAR(10),IF(MID(REFERENCEMENT_FACADE[[#This Row],[≤ 40 m (situation a à c)]],1,3)="OUI","(Situation a à c) h≤ 40 m"&amp;CHAR(10),IF(MID(REFERENCEMENT_FACADE[[#This Row],[≤ 36 m (situation a à c)]],1,3)="OUI","(Situation a à c) h≤ 36 m"&amp;CHAR(10),IF(MID(REFERENCEMENT_FACADE[[#This Row],[≤ 34 m (situation a à c)]],1,3)="OUI","(Situation a à c) h≤ 34 m"&amp;CHAR(10),IF(MID(REFERENCEMENT_FACADE[[#This Row],[≤ 28 m (situation a à c)]],1,3)="OUI","(Situation a à c) h≤ 28 m"&amp;CHAR(10),IF(MID(REFERENCEMENT_FACADE[[#This Row],[≤ 18 m (situation a à c)]],1,3)="OUI","(Situation a à c) h≤ 18 m"&amp;CHAR(10),IF(MID(REFERENCEMENT_FACADE[[#This Row],[≤ 15 m (situation a à c)]],1,3)="OUI","(Situation a à c) h≤ 15 m"&amp;CHAR(10),IF(MID(REFERENCEMENT_FACADE[[#This Row],[≤ 10 m (situation a à c)]],1,3)="OUI","(Situation a à c) h≤ 10 m"&amp;CHAR(10),IF(MID(REFERENCEMENT_FACADE[[#This Row],[≤ 9 m (situation a à c)]],1,3)="OUI","(Situation a à c) h≤ 9 m"&amp;CHAR(10),IF(MID(REFERENCEMENT_FACADE[[#This Row],[≤ 6 m (situation a à c)]],1,3)="OUI","(Situation a à c) h≤ 6 m"&amp;CHAR(10),"")))))))))),IF(MID(REFERENCEMENT_FACADE[[#This Row],[≤ 50 m (situation d)]],1,3)="OUI","(Situation d) h≤ 50 m",IF(MID(REFERENCEMENT_FACADE[[#This Row],[≤ 40 m (situation d)]],1,3)="OUI","(Situation d) h≤ 40 m",IF(MID(REFERENCEMENT_FACADE[[#This Row],[≤ 36 m (situation d)]],1,3)="OUI","(Situation d) h≤ 36 m",IF(MID(REFERENCEMENT_FACADE[[#This Row],[≤ 34 m (situation d)]],1,3)="OUI","(Situation d) h≤ 34 m",IF(MID(REFERENCEMENT_FACADE[[#This Row],[≤ 28 m (situation d)]],1,3)="OUI","(Situation d) h≤ 28 m",IF(MID(REFERENCEMENT_FACADE[[#This Row],[≤ 18 m (situation d)]],1,3)="OUI","(Situation d) h≤ 18 m",IF(MID(REFERENCEMENT_FACADE[[#This Row],[≤ 15 m (situation d)]],1,3)="OUI","(Situation d) h≤ 15 m",IF(MID(REFERENCEMENT_FACADE[[#This Row],[≤ 10 m (situation d)]],1,3)="OUI","(Situation d) h≤ 10 m",IF(MID(REFERENCEMENT_FACADE[[#This Row],[≤ 9 m (situation d)]],1,3)="OUI","(Situation d) h≤ 9 m",IF(MID(REFERENCEMENT_FACADE[[#This Row],[≤ 6 m (situation d)]],1,3)="OUI","(Situation d) h≤ 6 m",""))))))))))))</f>
        <v>(Situation a à c) h≤ 28 m
(Situation d) h≤ 18 m</v>
      </c>
      <c r="CM200" s="48" t="str">
        <f>IF(OR(RECH_HAUTEUR=FALSE,HAUT_VISEE="",SITUA_VISEE=""),REFERENCEMENT_FACADE[[#This Row],[Cas où rien n''est sélectionné en hauteur]],
IF((HAUT_VISEE&lt;=6),IF(OR(MID(SITUA_VISEE,1,1)="a",MID(SITUA_VISEE,1,1)="b",MID(SITUA_VISEE,1,1)="c"),REFERENCEMENT_FACADE[[#This Row],[≤ 6 m (a à c)]],REFERENCEMENT_FACADE[[#This Row],[≤ 6 m (d)]]),
IF(AND(6&lt;HAUT_VISEE,HAUT_VISEE&lt;=9),IF(OR(MID(SITUA_VISEE,1,1)="a",MID(SITUA_VISEE,1,1)="b",MID(SITUA_VISEE,1,1)="c"),REFERENCEMENT_FACADE[[#This Row],[≤ 9 m (a à c)]],REFERENCEMENT_FACADE[[#This Row],[≤ 9 m (d)]]),
IF(AND(9&lt;HAUT_VISEE,HAUT_VISEE&lt;=10),IF(OR(MID(SITUA_VISEE,1,1)="a",MID(SITUA_VISEE,1,1)="b",MID(SITUA_VISEE,1,1)="c"),REFERENCEMENT_FACADE[[#This Row],[≤ 10 m (a à c)]],REFERENCEMENT_FACADE[[#This Row],[≤ 10 m (d)]]),
IF(AND(10&lt;HAUT_VISEE,HAUT_VISEE&lt;=18),IF(OR(MID(SITUA_VISEE,1,1)="a",MID(SITUA_VISEE,1,1)="b",MID(SITUA_VISEE,1,1)="c"),REFERENCEMENT_FACADE[[#This Row],[≤ 18 m (a à c)]],REFERENCEMENT_FACADE[[#This Row],[≤ 18 m (d)]]),
IF(AND(18&lt;HAUT_VISEE,HAUT_VISEE&lt;=28),IF(OR(MID(SITUA_VISEE,1,1)="a",MID(SITUA_VISEE,1,1)="b",MID(SITUA_VISEE,1,1)="c"),REFERENCEMENT_FACADE[[#This Row],[≤ 28 m (a à c)]],REFERENCEMENT_FACADE[[#This Row],[≤ 28 m (d)]]),
IF(AND(28&lt;HAUT_VISEE,HAUT_VISEE&lt;=34),IF(OR(MID(SITUA_VISEE,1,1)="a",MID(SITUA_VISEE,1,1)="b",MID(SITUA_VISEE,1,1)="c"),REFERENCEMENT_FACADE[[#This Row],[≤ 34 m (a à c)]],REFERENCEMENT_FACADE[[#This Row],[≤ 34 m (d)]]),
IF(AND(34&lt;HAUT_VISEE,HAUT_VISEE&lt;=36),IF(OR(MID(SITUA_VISEE,1,1)="a",MID(SITUA_VISEE,1,1)="b",MID(SITUA_VISEE,1,1)="c"),REFERENCEMENT_FACADE[[#This Row],[≤ 36 m (a à c)]],REFERENCEMENT_FACADE[[#This Row],[≤ 36 m (d)]]),
IF(AND(36&lt;HAUT_VISEE,HAUT_VISEE&lt;=40),IF(OR(MID(SITUA_VISEE,1,1)="a",MID(SITUA_VISEE,1,1)="b",MID(SITUA_VISEE,1,1)="c"),REFERENCEMENT_FACADE[[#This Row],[≤ 40 m (a à c)]],REFERENCEMENT_FACADE[[#This Row],[≤ 40 m (d)]]),
IF(AND(40&lt;HAUT_VISEE,HAUT_VISEE&lt;=50),IF(OR(MID(SITUA_VISEE,1,1)="a",MID(SITUA_VISEE,1,1)="b",MID(SITUA_VISEE,1,1)="c"),REFERENCEMENT_FACADE[[#This Row],[≤ 50 m (a à c)]],REFERENCEMENT_FACADE[[#This Row],[≤ 50 m (d)]])))))))))))</f>
        <v>Nb : Le critère de recherche par hauteur n'étant pas coché ou les données (hauteur ou situation) n'étant pas saisies, l'utilisateur est alerté qu'il peut exister des limites de hauteurs et des dispositions particulières données dans le référentiel technique du procédé qui ne sont pas affichées. 
Le logiciel peut les faire apparaitre, pour ce faire : 
 - la case de recherche en fonction de la hauteur doit être cochée ;
 - les données de hauteur ET de situation du bâtiment doivent être saisies.</v>
      </c>
      <c r="CN200" s="117">
        <f ca="1">REFERENCEMENT_FACADE[[#This Row],[VALIDITE]]</f>
        <v>0</v>
      </c>
      <c r="CO200" s="48">
        <f>IF(RECH_SUPPORT=TRUE,IF(MID(REFERENCEMENT_FACADE[[#This Row],[Colonne support visé]],1,3)="OUI",1,IF(OR(MID(REFERENCEMENT_FACADE[[#This Row],[Colonne support visé]],1,3)="non",MID(REFERENCEMENT_FACADE[[#This Row],[Colonne support visé]],1,2)="SO"),0,0)),1)</f>
        <v>1</v>
      </c>
      <c r="CP200" s="48">
        <f>IF(RECH_HAUTEUR=FALSE,1,IF(AND(MID(REFERENCEMENT_FACADE[[#This Row],[Colonne situation visé]],1,3)="oui",HAUT_VISEE&lt;=REFERENCEMENT_FACADE[[#This Row],[LIMITATION DE HAUTEUR DE FACADE]],HAUT_VISEE&lt;&gt;"",SITUA_VISEE&lt;&gt;""),1,IF(MID(REFERENCEMENT_FACADE[[#This Row],[Colonne situation visé]],1,3)="non",0,"ERREUR")))</f>
        <v>1</v>
      </c>
      <c r="CQ200" s="48">
        <f>IF(RECH_CATEGORIE=FALSE,1,IF(REFERENCEMENT_FACADE[[#This Row],[Colonne catégorie visée]]="ERREUR",0,IF(AND(RECH_CATEGORIE=TRUE,MATCH(VALUE(LEFT(REFERENCEMENT_FACADE[[#This Row],[Colonne zone visée]],1)),LISTE_ZONE_SISMIQUE,0)&gt;=MATCH(ZONE_SIS_VISEE,LISTE_ZONE_SISMIQUE,0),MATCH(REFERENCEMENT_FACADE[[#This Row],[Colonne catégorie visée]],LISTE_CATEGORIE_BATIMENT,0)&gt;=MATCH(CATEG_VISEE,LISTE_CATEGORIE_BATIMENT,0)),1,0)))</f>
        <v>1</v>
      </c>
      <c r="CR200" s="48">
        <f ca="1">IF(REFERENCEMENT_FACADE[[#This Row],[Eligibilité procédé]]&lt;&gt;0,COUNTIF(REFERENCEMENT_FACADE[Eligibilité procédé],"&lt;="&amp;REFERENCEMENT_FACADE[[#This Row],[Eligibilité procédé]])-COUNTIF(REFERENCEMENT_FACADE[Eligibilité procédé],"=0"),ROWS(REFERENCEMENT_FACADE[Ordre]))</f>
        <v>0</v>
      </c>
      <c r="CS200" s="48" t="str">
        <f ca="1">IF(COUNTIF((REFERENCEMENT_FACADE[[#This Row],[Validité]:[zone de simicité]]),"&lt;&gt;"&amp;"")=SUM(REFERENCEMENT_FACADE[[#This Row],[Validité]:[zone de simicité]]),ROW(REFERENCEMENT_FACADE[[#This Row],[zone de simicité]]),"")</f>
        <v/>
      </c>
      <c r="CT200" s="48" t="str">
        <f>CONCATENATE(REFERENCEMENT_FACADE[[#This Row],[TYPE DE DOCUMENT DE REFERENCE]]," ",REFERENCEMENT_FACADE[[#This Row],[REF]]," du procédé ",REFERENCEMENT_FACADE[[#This Row],[NOM COMMERCIAL DU PROCEDE]]," : vise la pose sur : ",IF(MID(REFERENCEMENT_FACADE[[#This Row],[COB (NF DTU 31.2)]],1,3)="OUI","COB (NF DTU 31.2) ; ",""),IF(MID(REFERENCEMENT_FACADE[[#This Row],[CLT (Sous AT/DTA)]],1,3)="OUI","CLT (Sous AT/DTA)) ; ",""),IF(MID(REFERENCEMENT_FACADE[[#This Row],[FOB (NF DTU 31.4)]],1,3)="OUI","FOB (NF DTU 31.4) ; ",""),IF(MID(REFERENCEMENT_FACADE[[#This Row],[FOB (Sous AT/DTA/ATEx)]],1,3)="OUI","FOB (Sous AT/DTA/ATEx) ; ",""),"pour une hauteur max de ",REFERENCEMENT_FACADE[[#This Row],[LIMITATION DE HAUTEUR DE FACADE]],"m")</f>
        <v>Avis Technique 2.2/22-1837_V3 du procédé DELTA FASSADE 20 /20 PLUS, DELTA FASSADE 50/50 PLUS : vise la pose sur : COB (NF DTU 31.2) ; CLT (Sous AT/DTA)) ; pour une hauteur max de 28m</v>
      </c>
    </row>
    <row r="201" spans="1:98" ht="244.8" x14ac:dyDescent="0.3">
      <c r="A201" s="141">
        <v>44893</v>
      </c>
      <c r="B201" s="79" t="s">
        <v>120</v>
      </c>
      <c r="C201" s="126"/>
      <c r="D201" s="43" t="s">
        <v>208</v>
      </c>
      <c r="E201" s="43" t="s">
        <v>208</v>
      </c>
      <c r="F201" s="79" t="s">
        <v>209</v>
      </c>
      <c r="G201" s="44" t="s">
        <v>207</v>
      </c>
      <c r="H201" s="52" t="s">
        <v>27</v>
      </c>
      <c r="I201" s="82" t="s">
        <v>9</v>
      </c>
      <c r="J201" s="39" t="s">
        <v>9</v>
      </c>
      <c r="K201" s="39" t="s">
        <v>10</v>
      </c>
      <c r="L201" s="68" t="str">
        <f>IF(REFERENCEMENT_FACADE[[#This Row],[Charpente bois (NF DTU 31.1)]]="OUI","SO",IF(OR(REFERENCEMENT_FACADE[[#This Row],[FOB (Sous AT/DTA/ATEx)]]="OUI",REFERENCEMENT_FACADE[[#This Row],[FOB (NF DTU 31.4)]]="OUI"),"OUI","SO"))</f>
        <v>OUI</v>
      </c>
      <c r="M201" s="38" t="s">
        <v>9</v>
      </c>
      <c r="N201" s="42" t="s">
        <v>9</v>
      </c>
      <c r="O201" s="43" t="s">
        <v>357</v>
      </c>
      <c r="P201" s="43" t="s">
        <v>357</v>
      </c>
      <c r="Q201" s="43" t="s">
        <v>357</v>
      </c>
      <c r="R201" s="43" t="s">
        <v>357</v>
      </c>
      <c r="S201" s="43" t="s">
        <v>357</v>
      </c>
      <c r="T201" s="43" t="s">
        <v>10</v>
      </c>
      <c r="U201" s="43" t="s">
        <v>10</v>
      </c>
      <c r="V201" s="43" t="s">
        <v>10</v>
      </c>
      <c r="W201" s="44" t="s">
        <v>10</v>
      </c>
      <c r="X201" s="43" t="s">
        <v>9</v>
      </c>
      <c r="Y201" s="43" t="s">
        <v>357</v>
      </c>
      <c r="Z201" s="43" t="s">
        <v>357</v>
      </c>
      <c r="AA201" s="43" t="s">
        <v>357</v>
      </c>
      <c r="AB201" s="43" t="s">
        <v>357</v>
      </c>
      <c r="AC201" s="43" t="s">
        <v>357</v>
      </c>
      <c r="AD201" s="43" t="s">
        <v>10</v>
      </c>
      <c r="AE201" s="43" t="s">
        <v>10</v>
      </c>
      <c r="AF201" s="43" t="s">
        <v>10</v>
      </c>
      <c r="AG201" s="44" t="s">
        <v>10</v>
      </c>
      <c r="AH201" s="163" t="s">
        <v>374</v>
      </c>
      <c r="AI201" s="164"/>
      <c r="AJ201" s="120" t="s">
        <v>1726</v>
      </c>
      <c r="AK201" s="120" t="s">
        <v>1748</v>
      </c>
      <c r="AL201" s="120" t="s">
        <v>1748</v>
      </c>
      <c r="AM201" s="120" t="s">
        <v>1748</v>
      </c>
      <c r="AN201" s="120" t="s">
        <v>1748</v>
      </c>
      <c r="AO201" s="120" t="s">
        <v>1748</v>
      </c>
      <c r="AP201" s="41"/>
      <c r="AQ201" s="41"/>
      <c r="AR201" s="41"/>
      <c r="AS201" s="41"/>
      <c r="AT201" s="120" t="s">
        <v>1726</v>
      </c>
      <c r="AU201" s="120" t="s">
        <v>1748</v>
      </c>
      <c r="AV201" s="120" t="s">
        <v>1748</v>
      </c>
      <c r="AW201" s="120" t="s">
        <v>1748</v>
      </c>
      <c r="AX201" s="120" t="s">
        <v>1748</v>
      </c>
      <c r="AY201" s="120" t="s">
        <v>1748</v>
      </c>
      <c r="AZ201" s="41"/>
      <c r="BA201" s="41"/>
      <c r="BB201" s="41"/>
      <c r="BC201" s="41"/>
      <c r="BD201" s="84" t="s">
        <v>1408</v>
      </c>
      <c r="BE201" s="42">
        <v>4</v>
      </c>
      <c r="BF201" s="43">
        <v>2</v>
      </c>
      <c r="BG201" s="43">
        <v>1</v>
      </c>
      <c r="BH201" s="43">
        <v>1</v>
      </c>
      <c r="BI201" s="84"/>
      <c r="BJ201" s="40" t="s">
        <v>1394</v>
      </c>
      <c r="BK201" s="158" t="s">
        <v>932</v>
      </c>
      <c r="BL201" s="42">
        <v>0</v>
      </c>
      <c r="BM201" s="43" t="s">
        <v>207</v>
      </c>
      <c r="BN201" s="43" t="s">
        <v>505</v>
      </c>
      <c r="BO201" s="43" t="s">
        <v>508</v>
      </c>
      <c r="BP201" s="87">
        <v>44175</v>
      </c>
      <c r="BQ201" s="87">
        <v>44905</v>
      </c>
      <c r="BR201" s="87">
        <v>45291</v>
      </c>
      <c r="BS201" s="123">
        <f ca="1">+(REFERENCEMENT_FACADE[[#This Row],[AVIS LIMITE AU / VALIDITE]]&gt;=TODAY())*1</f>
        <v>0</v>
      </c>
      <c r="BT201" s="81" t="s">
        <v>28</v>
      </c>
      <c r="BU201" s="43" t="str">
        <f ca="1">IF(REFERENCEMENT_FACADE[[#This Row],[ -&gt; AT/DTA : Sur liste verte C2p (OUI/NON)
-&gt; ATex (Avis favorable / Avis défavorable)
-&gt; Autre : SO]]&lt;&gt;"",IF(AND(OR(REFERENCEMENT_FACADE[[#This Row],[ -&gt; AT/DTA : Sur liste verte C2p (OUI/NON)
-&gt; ATex (Avis favorable / Avis défavorable)
-&gt; Autre : SO]]="OUI",REFERENCEMENT_FACADE[[#This Row],[ -&gt; AT/DTA : Sur liste verte C2p (OUI/NON)
-&gt; ATex (Avis favorable / Avis défavorable)
-&gt; Autre : SO]]="FAVORABLE",REFERENCEMENT_FACADE[[#This Row],[ -&gt; AT/DTA : Sur liste verte C2p (OUI/NON)
-&gt; ATex (Avis favorable / Avis défavorable)
-&gt; Autre : SO]]="SO
(DTU)",REFERENCEMENT_FACADE[[#This Row],[ -&gt; AT/DTA : Sur liste verte C2p (OUI/NON)
-&gt; ATex (Avis favorable / Avis défavorable)
-&gt; Autre : SO]]="SO 
(RECO -RAGE)",REFERENCEMENT_FACADE[[#This Row],[ -&gt; AT/DTA : Sur liste verte C2p (OUI/NON)
-&gt; ATex (Avis favorable / Avis défavorable)
-&gt; Autre : SO]]="OUI AVEC UN SUIVI DU RETOUR D'EXPERIENCE",
REFERENCEMENT_FACADE[[#This Row],[ -&gt; AT/DTA : Sur liste verte C2p (OUI/NON)
-&gt; ATex (Avis favorable / Avis défavorable)
-&gt; Autre : SO]]="SO 
(RP)"),REFERENCEMENT_FACADE[[#This Row],[VALIDITE]]=1),"TC",IF(REFERENCEMENT_FACADE[[#This Row],[VALIDITE]]=0,"TNC"&amp;CHAR(10)&amp;"(L'évaluation technique n'est plus valide)",IF(REFERENCEMENT_FACADE[[#This Row],[TYPE DE DOCUMENT DE REFERENCE]]="Appréciation Technique de Transition","TNC"&amp;CHAR(10)&amp;"(Les Appréciations Techniques de Transition ne sont pas reconnues en technique courante)",IF(REFERENCEMENT_FACADE[[#This Row],[ -&gt; AT/DTA : Sur liste verte C2p (OUI/NON)
-&gt; ATex (Avis favorable / Avis défavorable)
-&gt; Autre : SO]]="NON (EVALUATION RECENTE)","TNC"&amp;CHAR(10)&amp;"(Non sur liste verte de la C2p à date de référencement / EVALUATION RECENTE)","TNC"&amp;CHAR(10)&amp;"(N'est pas sur liste verte de la C2p à date du référencement)")))))</f>
        <v>TNC
(L'évaluation technique n'est plus valide)</v>
      </c>
      <c r="BV201" s="44" t="s">
        <v>1380</v>
      </c>
      <c r="BW201" s="153" t="s">
        <v>740</v>
      </c>
      <c r="BX201" s="154" t="s">
        <v>659</v>
      </c>
      <c r="BY201" s="155"/>
      <c r="BZ201" s="58" t="s">
        <v>932</v>
      </c>
      <c r="CA201" s="134" t="s">
        <v>534</v>
      </c>
      <c r="CB201" s="136"/>
      <c r="CC201" s="48" t="str">
        <f>IF(OR(REFERENCEMENT_FACADE[[#This Row],[TYPE DE DOCUMENT DE REFERENCE]]="Document Technique d'Application (DTA)",REFERENCEMENT_FACADE[[#This Row],[TYPE DE DOCUMENT DE REFERENCE]]="Avis Technique"),CONCATENATE("https://evaluation.cstb.fr/fr/avis-technique/detail/",SUBSTITUTE(REFERENCEMENT_FACADE[[#This Row],[REF]],"/","-"),"/"),IF(REFERENCEMENT_FACADE[[#This Row],[TYPE DE DOCUMENT DE REFERENCE]]=("Appréciation Technique d'Expérimentation (ATEx cas a)"),CONCATENATE("https://evaluation.cstb.fr/fr/appreciation-technique-expertise-atex/detail/",SUBSTITUTE(REFERENCEMENT_FACADE[[#This Row],[REF]],"_","-"),"/"),CONCATENATE("https://evaluation.cstb.fr/fr/appreciation-technique-transition-att/download/att-",SUBSTITUTE(SUBSTITUTE(REFERENCEMENT_FACADE[[#This Row],[REF]],"/","-"),"_","-"),"/")))</f>
        <v>https://evaluation.cstb.fr/fr/appreciation-technique-expertise-atex/detail/2864-v2/</v>
      </c>
      <c r="CD201" s="48"/>
      <c r="CE201" s="48" t="str">
        <f>CONCATENATE(IF(REFERENCEMENT_FACADE[[#This Row],[Ancienne version]]=""," ",CONCATENATE(IF(OR(REFERENCEMENT_FACADE[[#This Row],[TYPE DE DOCUMENT DE REFERENCE]]="Avis Technique",REFERENCEMENT_FACADE[[#This Row],[TYPE DE DOCUMENT DE REFERENCE]]="ATEx"),"L'","Le "),REFERENCEMENT_FACADE[[#This Row],[TYPE DE DOCUMENT DE REFERENCE]]," n°",REFERENCEMENT_FACADE[[#This Row],[REF]]," annule et remplace ",IF(OR(REFERENCEMENT_FACADE[[#This Row],[TYPE DE DOCUMENT DE REFERENCE]]="Avis Technique",REFERENCEMENT_FACADE[[#This Row],[TYPE DE DOCUMENT DE REFERENCE]]="ATEx"),"l' ","le "),REFERENCEMENT_FACADE[[#This Row],[TYPE DE DOCUMENT DE REFERENCE]]," n° ",REFERENCEMENT_FACADE[[#This Row],[Ancienne version]])),
IF(AND(REFERENCEMENT_FACADE[[#This Row],[Ancienne version]]&lt;&gt;"",REFERENCEMENT_FACADE[[#This Row],[ -&gt; AT/DTA : Sur liste verte C2p (OUI/NON)
-&gt; ATex (Avis favorable / Avis défavorable)
-&gt; Autre : SO]]="OUI"),CHAR(10),""),
IF(REFERENCEMENT_FACADE[[#This Row],[ -&gt; AT/DTA : Sur liste verte C2p (OUI/NON)
-&gt; ATex (Avis favorable / Avis défavorable)
-&gt; Autre : SO]]="OUI","Sur liste verte de la C2p à la date du référencement",""))</f>
        <v xml:space="preserve"> </v>
      </c>
      <c r="CF201" s="48" t="str">
        <f>IF((SUPP_VISE=LISTES!$Q$2),REFERENCEMENT_FACADE[[#This Row],[Charpente bois (NF DTU 31.1)]],
IF((SUPP_VISE=LISTES!$Q$3),REFERENCEMENT_FACADE[[#This Row],[COB (NF DTU 31.2)]],
IF((SUPP_VISE=LISTES!$Q$4),REFERENCEMENT_FACADE[[#This Row],[FOB (NF DTU 31.4)]],
IF((SUPP_VISE=LISTES!$Q$5),REFERENCEMENT_FACADE[[#This Row],[FOB (Sous AT/DTA/ATEx)]],
IF((SUPP_VISE=LISTES!$Q$6),REFERENCEMENT_FACADE[[#This Row],[FOB (NF DTU 31.4 et/ou Sous AT/DTA/Atex)]],
IF((SUPP_VISE=LISTES!$Q$7),REFERENCEMENT_FACADE[[#This Row],[CLT (Sous AT/DTA)]],"ERREUR"))))))</f>
        <v>ERREUR</v>
      </c>
      <c r="CG201" s="48" t="str">
        <f>IF((HAUT_VISEE&lt;=6),IF(OR(MID(SITUA_VISEE,1,1)="a",MID(SITUA_VISEE,1,1)="b",MID(SITUA_VISEE,1,1)="c"),REFERENCEMENT_FACADE[[#This Row],[≤ 6 m (situation a à c)]],REFERENCEMENT_FACADE[[#This Row],[≤ 6 m (situation d)]]),
IF(AND(6&lt;HAUT_VISEE,HAUT_VISEE&lt;=9),IF(OR(MID(SITUA_VISEE,1,1)="a",MID(SITUA_VISEE,1,1)="b",MID(SITUA_VISEE,1,1)="c"),REFERENCEMENT_FACADE[[#This Row],[≤ 9 m (situation a à c)]],REFERENCEMENT_FACADE[[#This Row],[≤ 9 m (situation d)]]),
IF(AND(9&lt;HAUT_VISEE,HAUT_VISEE&lt;=10),IF(OR(MID(SITUA_VISEE,1,1)="a",MID(SITUA_VISEE,1,1)="b",MID(SITUA_VISEE,1,1)="c"),REFERENCEMENT_FACADE[[#This Row],[≤ 10 m (situation a à c)]],REFERENCEMENT_FACADE[[#This Row],[≤ 10 m (situation d)]]),
IF(AND(10&lt;HAUT_VISEE,HAUT_VISEE&lt;=18),IF(OR(MID(SITUA_VISEE,1,1)="a",MID(SITUA_VISEE,1,1)="b",MID(SITUA_VISEE,1,1)="c"),REFERENCEMENT_FACADE[[#This Row],[≤ 15 m (situation a à c)]],REFERENCEMENT_FACADE[[#This Row],[≤ 15 m (situation d)]]),
IF(AND(10&lt;HAUT_VISEE,HAUT_VISEE&lt;=18),IF(OR(MID(SITUA_VISEE,1,1)="a",MID(SITUA_VISEE,1,1)="b",MID(SITUA_VISEE,1,1)="c"),REFERENCEMENT_FACADE[[#This Row],[≤ 18 m (situation a à c)]],REFERENCEMENT_FACADE[[#This Row],[≤ 18 m (situation d)]]),
IF(AND(18&lt;HAUT_VISEE,HAUT_VISEE&lt;=28),IF(OR(MID(SITUA_VISEE,1,1)="a",MID(SITUA_VISEE,1,1)="b",MID(SITUA_VISEE,1,1)="c"),REFERENCEMENT_FACADE[[#This Row],[≤ 28 m (situation a à c)]],REFERENCEMENT_FACADE[[#This Row],[≤ 28 m (situation d)]]),
IF(AND(28&lt;HAUT_VISEE,HAUT_VISEE&lt;=34),IF(OR(MID(SITUA_VISEE,1,1)="a",MID(SITUA_VISEE,1,1)="b",MID(SITUA_VISEE,1,1)="c"),REFERENCEMENT_FACADE[[#This Row],[≤ 34 m (situation a à c)]],REFERENCEMENT_FACADE[[#This Row],[≤ 34 m (situation d)]]),
IF(AND(34&lt;HAUT_VISEE,HAUT_VISEE&lt;=36),IF(OR(MID(SITUA_VISEE,1,1)="a",MID(SITUA_VISEE,1,1)="b",MID(SITUA_VISEE,1,1)="c"),REFERENCEMENT_FACADE[[#This Row],[≤ 36 m (situation a à c)]],REFERENCEMENT_FACADE[[#This Row],[≤ 36 m (situation d)]]),
IF(AND(36&lt;HAUT_VISEE,HAUT_VISEE&lt;=40),IF(OR(MID(SITUA_VISEE,1,1)="a",MID(SITUA_VISEE,1,1)="b",MID(SITUA_VISEE,1,1)="c"),REFERENCEMENT_FACADE[[#This Row],[≤ 40 m (situation a à c)]],REFERENCEMENT_FACADE[[#This Row],[≤ 40 m (situation d)]]),
IF(AND(40&lt;HAUT_VISEE,HAUT_VISEE&lt;=50),IF(OR(MID(SITUA_VISEE,1,1)="a",MID(SITUA_VISEE,1,1)="b",MID(SITUA_VISEE,1,1)="c"),REFERENCEMENT_FACADE[[#This Row],[≤ 50 m (situation a à c)]],REFERENCEMENT_FACADE[[#This Row],[≤ 50 m (situation d)]]),"ERREUR"))))))))))</f>
        <v>OUI</v>
      </c>
      <c r="CH201" s="48">
        <f>IF(MID(SITUA_VISEE,1,1)="d",
IF(MID(REFERENCEMENT_FACADE[[#This Row],[≤ 50 m (situation d)]],1,3)="OUI",50,IF(MID(REFERENCEMENT_FACADE[[#This Row],[≤ 40 m (situation d)]],1,3)="OUI",40,IF(MID(REFERENCEMENT_FACADE[[#This Row],[≤ 36 m (situation d)]],1,3)="OUI",36,IF(MID(REFERENCEMENT_FACADE[[#This Row],[≤ 34 m (situation d)]],1,3)="OUI",34,IF(MID(REFERENCEMENT_FACADE[[#This Row],[≤ 28 m (situation d)]],1,3)="OUI",28,IF(MID(REFERENCEMENT_FACADE[[#This Row],[≤ 18 m (situation d)]],1,3)="OUI",18,IF(MID(REFERENCEMENT_FACADE[[#This Row],[≤ 15 m (situation d)]],1,3)="OUI",15,IF(MID(REFERENCEMENT_FACADE[[#This Row],[≤ 10 m (situation d)]],1,3)="OUI",10,IF(MID(REFERENCEMENT_FACADE[[#This Row],[≤ 9 m (situation d)]],1,3)="OUI",9,IF(MID(REFERENCEMENT_FACADE[[#This Row],[≤ 6 m (situation d)]],1,3)="OUI",6,"")))))))))),
IF(MID(REFERENCEMENT_FACADE[[#This Row],[≤ 50 m (situation a à c)]],1,3)="OUI",50,IF(MID(REFERENCEMENT_FACADE[[#This Row],[≤ 40 m (situation a à c)]],1,3)="OUI",40,IF(MID(REFERENCEMENT_FACADE[[#This Row],[≤ 36 m (situation a à c)]],1,3)="OUI",36,IF(MID(REFERENCEMENT_FACADE[[#This Row],[≤ 34 m (situation a à c)]],1,3)="OUI",34,IF(MID(REFERENCEMENT_FACADE[[#This Row],[≤ 28 m (situation a à c)]],1,3)="OUI",28,IF(MID(REFERENCEMENT_FACADE[[#This Row],[≤ 18 m (situation a à c)]],1,3)="OUI",18,IF(MID(REFERENCEMENT_FACADE[[#This Row],[≤ 15 m (situation a à c)]],1,3)="OUI",15,IF(MID(REFERENCEMENT_FACADE[[#This Row],[≤ 10 m (situation a à c)]],1,3)="OUI",10,IF(MID(REFERENCEMENT_FACADE[[#This Row],[≤ 9 m (situation a à c)]],1,3)="OUI",9,IF(MID(REFERENCEMENT_FACADE[[#This Row],[≤ 6 m (situation a à c)]],1,3)="OUI",6,"")))))))))))</f>
        <v>28</v>
      </c>
      <c r="CI201" s="48" t="str">
        <f>IF(RECH_CATEGORIE=TRUE,IF((CATEG_VISEE=LISTES!$O$2),REFERENCEMENT_FACADE[[#This Row],[I]],
IF((CATEG_VISEE=LISTES!$O$3),REFERENCEMENT_FACADE[[#This Row],[II]],
IF((CATEG_VISEE=LISTES!$O$4),REFERENCEMENT_FACADE[[#This Row],[III]],
IF((CATEG_VISEE=LISTES!$O$5),REFERENCEMENT_FACADE[[#This Row],[IV]],"ERREUR")))),
REFERENCEMENT_FACADE[[#This Row],[I]]&amp;CHAR(10)&amp;REFERENCEMENT_FACADE[[#This Row],[II]]&amp;CHAR(10)&amp;REFERENCEMENT_FACADE[[#This Row],[III]]&amp;CHAR(10)&amp;REFERENCEMENT_FACADE[[#This Row],[IV]])</f>
        <v>4
2
1
1</v>
      </c>
      <c r="CJ201" s="48" t="str">
        <f>IF(RECH_CATEGORIE=TRUE,IF(OR(REFERENCEMENT_FACADE[[#This Row],[I]]="NC",REFERENCEMENT_FACADE[[#This Row],[II]]="NC",REFERENCEMENT_FACADE[[#This Row],[III]]="NC",REFERENCEMENT_FACADE[[#This Row],[IV]]="NC"),"ERREUR",IF(MID(ZONE_SIS_VISEE,1,1)&lt;=MID(REFERENCEMENT_FACADE[[#This Row],[IV]],1,1),REFERENCEMENT_FACADE[[#Headers],[IV]],IF(MID(ZONE_SIS_VISEE,1,1)&lt;=MID(REFERENCEMENT_FACADE[[#This Row],[III]],1,1),REFERENCEMENT_FACADE[[#Headers],[III]],IF(MID(ZONE_SIS_VISEE,1,1)&lt;=MID(REFERENCEMENT_FACADE[[#This Row],[II]],1,1),REFERENCEMENT_FACADE[[#Headers],[II]],IF(MID(ZONE_SIS_VISEE,1,1)&lt;=MID(REFERENCEMENT_FACADE[[#This Row],[I]],1,1),REFERENCEMENT_FACADE[[#Headers],[I]],""))))),
REFERENCEMENT_FACADE[[#Headers],[I]]&amp;CHAR(10)&amp;REFERENCEMENT_FACADE[[#Headers],[II]]&amp;CHAR(10)&amp;REFERENCEMENT_FACADE[[#Headers],[III]]&amp;CHAR(10)&amp;REFERENCEMENT_FACADE[[#Headers],[IV]])</f>
        <v>I
II
III
IV</v>
      </c>
      <c r="CK201" s="48" t="str">
        <f>CONCATENATE(IF(MID(REFERENCEMENT_FACADE[[#This Row],[Charpente bois (NF DTU 31.1)]],1,3)="oui",LISTES!$Q$2,""),IF(AND(MID(REFERENCEMENT_FACADE[[#This Row],[COB (NF DTU 31.2)]],1,3)="oui",MID(REFERENCEMENT_FACADE[[#This Row],[Charpente bois (NF DTU 31.1)]],1,3)="oui")," / ",""),IF(MID(REFERENCEMENT_FACADE[[#This Row],[COB (NF DTU 31.2)]],1,3)="oui",LISTES!$Q$3,""),IF(OR(AND(MID(REFERENCEMENT_FACADE[[#This Row],[COB (NF DTU 31.2)]],1,3)="oui",MID(REFERENCEMENT_FACADE[[#This Row],[FOB (NF DTU 31.4)]],1,3)="oui"),AND(MID(REFERENCEMENT_FACADE[[#This Row],[COB (NF DTU 31.2)]],1,3)="oui",MID(REFERENCEMENT_FACADE[[#This Row],[CLT (Sous AT/DTA)]],1,3)="oui"))," / ",""),IF(MID(REFERENCEMENT_FACADE[[#This Row],[FOB (NF DTU 31.4)]],1,3)="oui",LISTES!$Q$4,""),IF(AND(MID(REFERENCEMENT_FACADE[[#This Row],[CLT (Sous AT/DTA)]],1,3)="oui",MID(REFERENCEMENT_FACADE[[#This Row],[FOB (NF DTU 31.4)]],1,3)="oui")," / ",""),IF(MID(REFERENCEMENT_FACADE[[#This Row],[CLT (Sous AT/DTA)]],1,3)="oui",LISTES!$Q$7,IF(MID(REFERENCEMENT_FACADE[[#This Row],[FOB (Sous AT/DTA/ATEx)]],1,3)="oui",LISTES!$Q$5,"")))</f>
        <v>COB (NF DTU 31.2) / FOB (NF DTU 31.4) / CLT (Sous AT/DTA)</v>
      </c>
      <c r="CL201" s="48" t="str">
        <f>IF(AND(RECH_HAUTEUR=TRUE,HAUT_VISEE&lt;&gt;"",SITUA_VISEE&lt;&gt;""),IF(MID(SITUA_VISEE,1,1)="d",
IF(MID(REFERENCEMENT_FACADE[[#This Row],[≤ 50 m (situation d)]],1,3)="OUI","≤ 50 m",IF(MID(REFERENCEMENT_FACADE[[#This Row],[≤ 40 m (situation d)]],1,3)="OUI","≤ 40 m",IF(MID(REFERENCEMENT_FACADE[[#This Row],[≤ 36 m (situation d)]],1,3)="OUI","≤ 36 m",IF(MID(REFERENCEMENT_FACADE[[#This Row],[≤ 34 m (situation d)]],1,3)="OUI","≤ 34 m",IF(MID(REFERENCEMENT_FACADE[[#This Row],[≤ 28 m (situation d)]],1,3)="OUI","≤ 28 m",IF(MID(REFERENCEMENT_FACADE[[#This Row],[≤ 18 m (situation d)]],1,3)="OUI","≤ 18 m",IF(MID(REFERENCEMENT_FACADE[[#This Row],[≤ 15 m (situation d)]],1,3)="OUI","≤ 15 m",IF(MID(REFERENCEMENT_FACADE[[#This Row],[≤ 10 m (situation d)]],1,3)="OUI","≤ 10 m",IF(MID(REFERENCEMENT_FACADE[[#This Row],[≤ 9 m (situation d)]],1,3)="OUI","≤ 9 m",IF(MID(REFERENCEMENT_FACADE[[#This Row],[≤ 6 m (situation d)]],1,3)="OUI","≤ 6 m","")))))))))),
IF(MID(REFERENCEMENT_FACADE[[#This Row],[≤ 50 m (situation a à c)]],1,3)="OUI","≤ 50 m",IF(MID(REFERENCEMENT_FACADE[[#This Row],[≤ 40 m (situation a à c)]],1,3)="OUI","≤ 40 m",IF(MID(REFERENCEMENT_FACADE[[#This Row],[≤ 36 m (situation a à c)]],1,3)="OUI","≤ 36 m",IF(MID(REFERENCEMENT_FACADE[[#This Row],[≤ 34 m (situation a à c)]],1,3)="OUI","≤ 34 m",IF(MID(REFERENCEMENT_FACADE[[#This Row],[≤ 28 m (situation a à c)]],1,3)="OUI","≤ 28 m",IF(MID(REFERENCEMENT_FACADE[[#This Row],[≤ 18 m (situation a à c)]],1,3)="OUI","≤ 18 m",IF(MID(REFERENCEMENT_FACADE[[#This Row],[≤ 15 m (situation a à c)]],1,3)="OUI","≤ 15 m",IF(MID(REFERENCEMENT_FACADE[[#This Row],[≤ 10 m (situation a à c)]],1,3)="OUI","≤ 10 m",IF(MID(REFERENCEMENT_FACADE[[#This Row],[≤ 9 m (situation a à c)]],1,3)="OUI","≤ 9 m",IF(MID(REFERENCEMENT_FACADE[[#This Row],[≤ 6 m (situation a à c)]],1,3)="OUI","≤ 6 m",""))))))))))),
CONCATENATE(IF(MID(REFERENCEMENT_FACADE[[#This Row],[≤ 50 m (situation a à c)]],1,3)="OUI","(Situation a à c) h≤ 50 m"&amp;CHAR(10),IF(MID(REFERENCEMENT_FACADE[[#This Row],[≤ 40 m (situation a à c)]],1,3)="OUI","(Situation a à c) h≤ 40 m"&amp;CHAR(10),IF(MID(REFERENCEMENT_FACADE[[#This Row],[≤ 36 m (situation a à c)]],1,3)="OUI","(Situation a à c) h≤ 36 m"&amp;CHAR(10),IF(MID(REFERENCEMENT_FACADE[[#This Row],[≤ 34 m (situation a à c)]],1,3)="OUI","(Situation a à c) h≤ 34 m"&amp;CHAR(10),IF(MID(REFERENCEMENT_FACADE[[#This Row],[≤ 28 m (situation a à c)]],1,3)="OUI","(Situation a à c) h≤ 28 m"&amp;CHAR(10),IF(MID(REFERENCEMENT_FACADE[[#This Row],[≤ 18 m (situation a à c)]],1,3)="OUI","(Situation a à c) h≤ 18 m"&amp;CHAR(10),IF(MID(REFERENCEMENT_FACADE[[#This Row],[≤ 15 m (situation a à c)]],1,3)="OUI","(Situation a à c) h≤ 15 m"&amp;CHAR(10),IF(MID(REFERENCEMENT_FACADE[[#This Row],[≤ 10 m (situation a à c)]],1,3)="OUI","(Situation a à c) h≤ 10 m"&amp;CHAR(10),IF(MID(REFERENCEMENT_FACADE[[#This Row],[≤ 9 m (situation a à c)]],1,3)="OUI","(Situation a à c) h≤ 9 m"&amp;CHAR(10),IF(MID(REFERENCEMENT_FACADE[[#This Row],[≤ 6 m (situation a à c)]],1,3)="OUI","(Situation a à c) h≤ 6 m"&amp;CHAR(10),"")))))))))),IF(MID(REFERENCEMENT_FACADE[[#This Row],[≤ 50 m (situation d)]],1,3)="OUI","(Situation d) h≤ 50 m",IF(MID(REFERENCEMENT_FACADE[[#This Row],[≤ 40 m (situation d)]],1,3)="OUI","(Situation d) h≤ 40 m",IF(MID(REFERENCEMENT_FACADE[[#This Row],[≤ 36 m (situation d)]],1,3)="OUI","(Situation d) h≤ 36 m",IF(MID(REFERENCEMENT_FACADE[[#This Row],[≤ 34 m (situation d)]],1,3)="OUI","(Situation d) h≤ 34 m",IF(MID(REFERENCEMENT_FACADE[[#This Row],[≤ 28 m (situation d)]],1,3)="OUI","(Situation d) h≤ 28 m",IF(MID(REFERENCEMENT_FACADE[[#This Row],[≤ 18 m (situation d)]],1,3)="OUI","(Situation d) h≤ 18 m",IF(MID(REFERENCEMENT_FACADE[[#This Row],[≤ 15 m (situation d)]],1,3)="OUI","(Situation d) h≤ 15 m",IF(MID(REFERENCEMENT_FACADE[[#This Row],[≤ 10 m (situation d)]],1,3)="OUI","(Situation d) h≤ 10 m",IF(MID(REFERENCEMENT_FACADE[[#This Row],[≤ 9 m (situation d)]],1,3)="OUI","(Situation d) h≤ 9 m",IF(MID(REFERENCEMENT_FACADE[[#This Row],[≤ 6 m (situation d)]],1,3)="OUI","(Situation d) h≤ 6 m",""))))))))))))</f>
        <v>(Situation a à c) h≤ 28 m
(Situation d) h≤ 28 m</v>
      </c>
      <c r="CM201" s="48" t="str">
        <f>IF(OR(RECH_HAUTEUR=FALSE,HAUT_VISEE="",SITUA_VISEE=""),REFERENCEMENT_FACADE[[#This Row],[Cas où rien n''est sélectionné en hauteur]],
IF((HAUT_VISEE&lt;=6),IF(OR(MID(SITUA_VISEE,1,1)="a",MID(SITUA_VISEE,1,1)="b",MID(SITUA_VISEE,1,1)="c"),REFERENCEMENT_FACADE[[#This Row],[≤ 6 m (a à c)]],REFERENCEMENT_FACADE[[#This Row],[≤ 6 m (d)]]),
IF(AND(6&lt;HAUT_VISEE,HAUT_VISEE&lt;=9),IF(OR(MID(SITUA_VISEE,1,1)="a",MID(SITUA_VISEE,1,1)="b",MID(SITUA_VISEE,1,1)="c"),REFERENCEMENT_FACADE[[#This Row],[≤ 9 m (a à c)]],REFERENCEMENT_FACADE[[#This Row],[≤ 9 m (d)]]),
IF(AND(9&lt;HAUT_VISEE,HAUT_VISEE&lt;=10),IF(OR(MID(SITUA_VISEE,1,1)="a",MID(SITUA_VISEE,1,1)="b",MID(SITUA_VISEE,1,1)="c"),REFERENCEMENT_FACADE[[#This Row],[≤ 10 m (a à c)]],REFERENCEMENT_FACADE[[#This Row],[≤ 10 m (d)]]),
IF(AND(10&lt;HAUT_VISEE,HAUT_VISEE&lt;=18),IF(OR(MID(SITUA_VISEE,1,1)="a",MID(SITUA_VISEE,1,1)="b",MID(SITUA_VISEE,1,1)="c"),REFERENCEMENT_FACADE[[#This Row],[≤ 18 m (a à c)]],REFERENCEMENT_FACADE[[#This Row],[≤ 18 m (d)]]),
IF(AND(18&lt;HAUT_VISEE,HAUT_VISEE&lt;=28),IF(OR(MID(SITUA_VISEE,1,1)="a",MID(SITUA_VISEE,1,1)="b",MID(SITUA_VISEE,1,1)="c"),REFERENCEMENT_FACADE[[#This Row],[≤ 28 m (a à c)]],REFERENCEMENT_FACADE[[#This Row],[≤ 28 m (d)]]),
IF(AND(28&lt;HAUT_VISEE,HAUT_VISEE&lt;=34),IF(OR(MID(SITUA_VISEE,1,1)="a",MID(SITUA_VISEE,1,1)="b",MID(SITUA_VISEE,1,1)="c"),REFERENCEMENT_FACADE[[#This Row],[≤ 34 m (a à c)]],REFERENCEMENT_FACADE[[#This Row],[≤ 34 m (d)]]),
IF(AND(34&lt;HAUT_VISEE,HAUT_VISEE&lt;=36),IF(OR(MID(SITUA_VISEE,1,1)="a",MID(SITUA_VISEE,1,1)="b",MID(SITUA_VISEE,1,1)="c"),REFERENCEMENT_FACADE[[#This Row],[≤ 36 m (a à c)]],REFERENCEMENT_FACADE[[#This Row],[≤ 36 m (d)]]),
IF(AND(36&lt;HAUT_VISEE,HAUT_VISEE&lt;=40),IF(OR(MID(SITUA_VISEE,1,1)="a",MID(SITUA_VISEE,1,1)="b",MID(SITUA_VISEE,1,1)="c"),REFERENCEMENT_FACADE[[#This Row],[≤ 40 m (a à c)]],REFERENCEMENT_FACADE[[#This Row],[≤ 40 m (d)]]),
IF(AND(40&lt;HAUT_VISEE,HAUT_VISEE&lt;=50),IF(OR(MID(SITUA_VISEE,1,1)="a",MID(SITUA_VISEE,1,1)="b",MID(SITUA_VISEE,1,1)="c"),REFERENCEMENT_FACADE[[#This Row],[≤ 50 m (a à c)]],REFERENCEMENT_FACADE[[#This Row],[≤ 50 m (d)]])))))))))))</f>
        <v>Nb : Le critère de recherche par hauteur n'étant pas coché ou les données (hauteur ou situation) n'étant pas saisies, l'utilisateur est alerté qu'il peut exister des limites de hauteurs et des dispositions particulières données dans le référentiel technique du procédé qui ne sont pas affichées. 
Le logiciel peut les faire apparaitre, pour ce faire : 
 - la case de recherche en fonction de la hauteur doit être cochée ;
 - les données de hauteur ET de situation du bâtiment doivent être saisies.</v>
      </c>
      <c r="CN201" s="117">
        <f ca="1">REFERENCEMENT_FACADE[[#This Row],[VALIDITE]]</f>
        <v>0</v>
      </c>
      <c r="CO201" s="48">
        <f>IF(RECH_SUPPORT=TRUE,IF(MID(REFERENCEMENT_FACADE[[#This Row],[Colonne support visé]],1,3)="OUI",1,IF(OR(MID(REFERENCEMENT_FACADE[[#This Row],[Colonne support visé]],1,3)="non",MID(REFERENCEMENT_FACADE[[#This Row],[Colonne support visé]],1,2)="SO"),0,0)),1)</f>
        <v>1</v>
      </c>
      <c r="CP201" s="48">
        <f>IF(RECH_HAUTEUR=FALSE,1,IF(AND(MID(REFERENCEMENT_FACADE[[#This Row],[Colonne situation visé]],1,3)="oui",HAUT_VISEE&lt;=REFERENCEMENT_FACADE[[#This Row],[LIMITATION DE HAUTEUR DE FACADE]],HAUT_VISEE&lt;&gt;"",SITUA_VISEE&lt;&gt;""),1,IF(MID(REFERENCEMENT_FACADE[[#This Row],[Colonne situation visé]],1,3)="non",0,"ERREUR")))</f>
        <v>1</v>
      </c>
      <c r="CQ201" s="48">
        <f>IF(RECH_CATEGORIE=FALSE,1,IF(REFERENCEMENT_FACADE[[#This Row],[Colonne catégorie visée]]="ERREUR",0,IF(AND(RECH_CATEGORIE=TRUE,MATCH(VALUE(LEFT(REFERENCEMENT_FACADE[[#This Row],[Colonne zone visée]],1)),LISTE_ZONE_SISMIQUE,0)&gt;=MATCH(ZONE_SIS_VISEE,LISTE_ZONE_SISMIQUE,0),MATCH(REFERENCEMENT_FACADE[[#This Row],[Colonne catégorie visée]],LISTE_CATEGORIE_BATIMENT,0)&gt;=MATCH(CATEG_VISEE,LISTE_CATEGORIE_BATIMENT,0)),1,0)))</f>
        <v>1</v>
      </c>
      <c r="CR201" s="48">
        <f ca="1">IF(REFERENCEMENT_FACADE[[#This Row],[Eligibilité procédé]]&lt;&gt;0,COUNTIF(REFERENCEMENT_FACADE[Eligibilité procédé],"&lt;="&amp;REFERENCEMENT_FACADE[[#This Row],[Eligibilité procédé]])-COUNTIF(REFERENCEMENT_FACADE[Eligibilité procédé],"=0"),ROWS(REFERENCEMENT_FACADE[Ordre]))</f>
        <v>0</v>
      </c>
      <c r="CS201" s="48" t="str">
        <f ca="1">IF(COUNTIF((REFERENCEMENT_FACADE[[#This Row],[Validité]:[zone de simicité]]),"&lt;&gt;"&amp;"")=SUM(REFERENCEMENT_FACADE[[#This Row],[Validité]:[zone de simicité]]),ROW(REFERENCEMENT_FACADE[[#This Row],[zone de simicité]]),"")</f>
        <v/>
      </c>
      <c r="CT201" s="48" t="str">
        <f>CONCATENATE(REFERENCEMENT_FACADE[[#This Row],[TYPE DE DOCUMENT DE REFERENCE]]," ",REFERENCEMENT_FACADE[[#This Row],[REF]]," du procédé ",REFERENCEMENT_FACADE[[#This Row],[NOM COMMERCIAL DU PROCEDE]]," : vise la pose sur : ",IF(MID(REFERENCEMENT_FACADE[[#This Row],[COB (NF DTU 31.2)]],1,3)="OUI","COB (NF DTU 31.2) ; ",""),IF(MID(REFERENCEMENT_FACADE[[#This Row],[CLT (Sous AT/DTA)]],1,3)="OUI","CLT (Sous AT/DTA)) ; ",""),IF(MID(REFERENCEMENT_FACADE[[#This Row],[FOB (NF DTU 31.4)]],1,3)="OUI","FOB (NF DTU 31.4) ; ",""),IF(MID(REFERENCEMENT_FACADE[[#This Row],[FOB (Sous AT/DTA/ATEx)]],1,3)="OUI","FOB (Sous AT/DTA/ATEx) ; ",""),"pour une hauteur max de ",REFERENCEMENT_FACADE[[#This Row],[LIMITATION DE HAUTEUR DE FACADE]],"m")</f>
        <v>Appréciation Technique d'Expérimentation (ATEx cas a) 2864_v2 du procédé BLOCSTAR : vise la pose sur : COB (NF DTU 31.2) ; CLT (Sous AT/DTA)) ; FOB (NF DTU 31.4) ; pour une hauteur max de 28m</v>
      </c>
    </row>
    <row r="202" spans="1:98" ht="216" x14ac:dyDescent="0.3">
      <c r="A202" s="141">
        <v>45083</v>
      </c>
      <c r="B202" s="43" t="s">
        <v>660</v>
      </c>
      <c r="C202" s="125"/>
      <c r="D202" s="79" t="s">
        <v>1121</v>
      </c>
      <c r="E202" s="79" t="s">
        <v>1121</v>
      </c>
      <c r="F202" s="79" t="s">
        <v>1122</v>
      </c>
      <c r="G202" s="109" t="s">
        <v>1471</v>
      </c>
      <c r="H202" s="86" t="s">
        <v>9</v>
      </c>
      <c r="I202" s="82" t="s">
        <v>27</v>
      </c>
      <c r="J202" s="38" t="s">
        <v>27</v>
      </c>
      <c r="K202" s="38" t="s">
        <v>27</v>
      </c>
      <c r="L202" s="68" t="str">
        <f>IF(REFERENCEMENT_FACADE[[#This Row],[Charpente bois (NF DTU 31.1)]]="OUI","SO",IF(OR(REFERENCEMENT_FACADE[[#This Row],[FOB (Sous AT/DTA/ATEx)]]="OUI",REFERENCEMENT_FACADE[[#This Row],[FOB (NF DTU 31.4)]]="OUI"),"OUI","SO"))</f>
        <v>SO</v>
      </c>
      <c r="M202" s="38" t="s">
        <v>27</v>
      </c>
      <c r="N202" s="42" t="s">
        <v>9</v>
      </c>
      <c r="O202" s="43" t="s">
        <v>9</v>
      </c>
      <c r="P202" s="43" t="s">
        <v>357</v>
      </c>
      <c r="Q202" s="43" t="s">
        <v>357</v>
      </c>
      <c r="R202" s="43" t="s">
        <v>357</v>
      </c>
      <c r="S202" s="43" t="s">
        <v>357</v>
      </c>
      <c r="T202" s="43" t="s">
        <v>10</v>
      </c>
      <c r="U202" s="43" t="s">
        <v>10</v>
      </c>
      <c r="V202" s="43" t="s">
        <v>10</v>
      </c>
      <c r="W202" s="44" t="s">
        <v>10</v>
      </c>
      <c r="X202" s="42" t="s">
        <v>9</v>
      </c>
      <c r="Y202" s="43" t="s">
        <v>357</v>
      </c>
      <c r="Z202" s="43" t="s">
        <v>357</v>
      </c>
      <c r="AA202" s="43" t="s">
        <v>357</v>
      </c>
      <c r="AB202" s="43" t="s">
        <v>357</v>
      </c>
      <c r="AC202" s="43" t="s">
        <v>357</v>
      </c>
      <c r="AD202" s="43" t="s">
        <v>10</v>
      </c>
      <c r="AE202" s="43" t="s">
        <v>10</v>
      </c>
      <c r="AF202" s="43" t="s">
        <v>10</v>
      </c>
      <c r="AG202" s="44" t="s">
        <v>10</v>
      </c>
      <c r="AH202" s="167" t="s">
        <v>661</v>
      </c>
      <c r="AI202" s="162"/>
      <c r="AJ202" s="120" t="s">
        <v>1755</v>
      </c>
      <c r="AK202" s="120" t="s">
        <v>1755</v>
      </c>
      <c r="AL202" s="120" t="s">
        <v>1755</v>
      </c>
      <c r="AM202" s="120" t="s">
        <v>1755</v>
      </c>
      <c r="AN202" s="120" t="s">
        <v>1755</v>
      </c>
      <c r="AO202" s="120" t="s">
        <v>1755</v>
      </c>
      <c r="AP202" s="83"/>
      <c r="AQ202" s="83"/>
      <c r="AR202" s="83"/>
      <c r="AS202" s="83"/>
      <c r="AT202" s="120" t="s">
        <v>1755</v>
      </c>
      <c r="AU202" s="120" t="s">
        <v>1755</v>
      </c>
      <c r="AV202" s="120" t="s">
        <v>1755</v>
      </c>
      <c r="AW202" s="120" t="s">
        <v>1755</v>
      </c>
      <c r="AX202" s="120" t="s">
        <v>1755</v>
      </c>
      <c r="AY202" s="120" t="s">
        <v>1755</v>
      </c>
      <c r="AZ202" s="83"/>
      <c r="BA202" s="83"/>
      <c r="BB202" s="83"/>
      <c r="BC202" s="83"/>
      <c r="BD202" s="84" t="s">
        <v>1408</v>
      </c>
      <c r="BE202" s="78">
        <v>4</v>
      </c>
      <c r="BF202" s="79" t="s">
        <v>328</v>
      </c>
      <c r="BG202" s="79" t="s">
        <v>328</v>
      </c>
      <c r="BH202" s="79" t="s">
        <v>328</v>
      </c>
      <c r="BI202" s="84" t="s">
        <v>1126</v>
      </c>
      <c r="BJ202" s="40" t="s">
        <v>1394</v>
      </c>
      <c r="BK202" s="158" t="s">
        <v>662</v>
      </c>
      <c r="BL202" s="42">
        <v>0</v>
      </c>
      <c r="BM202" s="109" t="s">
        <v>1123</v>
      </c>
      <c r="BN202" s="79" t="s">
        <v>505</v>
      </c>
      <c r="BO202" s="79" t="s">
        <v>1124</v>
      </c>
      <c r="BP202" s="129" t="s">
        <v>83</v>
      </c>
      <c r="BQ202" s="81">
        <v>44964</v>
      </c>
      <c r="BR202" s="81">
        <v>45077</v>
      </c>
      <c r="BS202" s="123">
        <f ca="1">+(REFERENCEMENT_FACADE[[#This Row],[AVIS LIMITE AU / VALIDITE]]&gt;=TODAY())*1</f>
        <v>0</v>
      </c>
      <c r="BT202" s="79" t="s">
        <v>28</v>
      </c>
      <c r="BU202" s="79" t="str">
        <f ca="1">IF(REFERENCEMENT_FACADE[[#This Row],[ -&gt; AT/DTA : Sur liste verte C2p (OUI/NON)
-&gt; ATex (Avis favorable / Avis défavorable)
-&gt; Autre : SO]]&lt;&gt;"",IF(AND(OR(REFERENCEMENT_FACADE[[#This Row],[ -&gt; AT/DTA : Sur liste verte C2p (OUI/NON)
-&gt; ATex (Avis favorable / Avis défavorable)
-&gt; Autre : SO]]="OUI",REFERENCEMENT_FACADE[[#This Row],[ -&gt; AT/DTA : Sur liste verte C2p (OUI/NON)
-&gt; ATex (Avis favorable / Avis défavorable)
-&gt; Autre : SO]]="FAVORABLE",REFERENCEMENT_FACADE[[#This Row],[ -&gt; AT/DTA : Sur liste verte C2p (OUI/NON)
-&gt; ATex (Avis favorable / Avis défavorable)
-&gt; Autre : SO]]="SO
(DTU)",REFERENCEMENT_FACADE[[#This Row],[ -&gt; AT/DTA : Sur liste verte C2p (OUI/NON)
-&gt; ATex (Avis favorable / Avis défavorable)
-&gt; Autre : SO]]="SO 
(RECO -RAGE)",REFERENCEMENT_FACADE[[#This Row],[ -&gt; AT/DTA : Sur liste verte C2p (OUI/NON)
-&gt; ATex (Avis favorable / Avis défavorable)
-&gt; Autre : SO]]="OUI AVEC UN SUIVI DU RETOUR D'EXPERIENCE",
REFERENCEMENT_FACADE[[#This Row],[ -&gt; AT/DTA : Sur liste verte C2p (OUI/NON)
-&gt; ATex (Avis favorable / Avis défavorable)
-&gt; Autre : SO]]="SO 
(RP)"),REFERENCEMENT_FACADE[[#This Row],[VALIDITE]]=1),"TC",IF(REFERENCEMENT_FACADE[[#This Row],[VALIDITE]]=0,"TNC"&amp;CHAR(10)&amp;"(L'évaluation technique n'est plus valide)",IF(REFERENCEMENT_FACADE[[#This Row],[TYPE DE DOCUMENT DE REFERENCE]]="Appréciation Technique de Transition","TNC"&amp;CHAR(10)&amp;"(Les Appréciations Techniques de Transition ne sont pas reconnues en technique courante)",IF(REFERENCEMENT_FACADE[[#This Row],[ -&gt; AT/DTA : Sur liste verte C2p (OUI/NON)
-&gt; ATex (Avis favorable / Avis défavorable)
-&gt; Autre : SO]]="NON (EVALUATION RECENTE)","TNC"&amp;CHAR(10)&amp;"(Non sur liste verte de la C2p à date de référencement / EVALUATION RECENTE)","TNC"&amp;CHAR(10)&amp;"(N'est pas sur liste verte de la C2p à date du référencement)")))))</f>
        <v>TNC
(L'évaluation technique n'est plus valide)</v>
      </c>
      <c r="BV202" s="109" t="s">
        <v>1380</v>
      </c>
      <c r="BW202" s="313" t="s">
        <v>1398</v>
      </c>
      <c r="BX202" s="132" t="s">
        <v>279</v>
      </c>
      <c r="BY202" s="316"/>
      <c r="BZ202" s="115"/>
      <c r="CA202" s="145" t="s">
        <v>1125</v>
      </c>
      <c r="CB202" s="146"/>
      <c r="CC202" s="70" t="str">
        <f>IF(OR(REFERENCEMENT_FACADE[[#This Row],[TYPE DE DOCUMENT DE REFERENCE]]="Document d'Application Technique (DTA)",REFERENCEMENT_FACADE[[#This Row],[TYPE DE DOCUMENT DE REFERENCE]]="Avis Technique"),CONCATENATE("https://evaluation.cstb.fr/fr/avis-technique/detail/",SUBSTITUTE(REFERENCEMENT_FACADE[[#This Row],[REF]],"/","-"),"/"),IF(REFERENCEMENT_FACADE[[#This Row],[TYPE DE DOCUMENT DE REFERENCE]]=("Appréciation Technique d'Expérimentation (ATEx cas a)"),CONCATENATE("https://evaluation.cstb.fr/fr/appreciation-technique-expertise-atex/detail/",SUBSTITUTE(REFERENCEMENT_FACADE[[#This Row],[REF]],"_","-"),"/"),CONCATENATE("https://evaluation.cstb.fr/fr/appreciation-technique-transition-att/download/att-",SUBSTITUTE(SUBSTITUTE(REFERENCEMENT_FACADE[[#This Row],[REF]],"/","-"),"_","-"),"/")))</f>
        <v>https://evaluation.cstb.fr/fr/appreciation-technique-expertise-atex/detail/3152-v1/</v>
      </c>
      <c r="CD202" s="70"/>
      <c r="CE202" s="70" t="str">
        <f>CONCATENATE(IF(REFERENCEMENT_FACADE[[#This Row],[Ancienne version]]=""," ",CONCATENATE(IF(OR(REFERENCEMENT_FACADE[[#This Row],[TYPE DE DOCUMENT DE REFERENCE]]="Avis Technique",REFERENCEMENT_FACADE[[#This Row],[TYPE DE DOCUMENT DE REFERENCE]]="ATEx"),"L'","Le "),REFERENCEMENT_FACADE[[#This Row],[TYPE DE DOCUMENT DE REFERENCE]]," n°",REFERENCEMENT_FACADE[[#This Row],[REF]]," annule et remplace ",IF(OR(REFERENCEMENT_FACADE[[#This Row],[TYPE DE DOCUMENT DE REFERENCE]]="Avis Technique",REFERENCEMENT_FACADE[[#This Row],[TYPE DE DOCUMENT DE REFERENCE]]="ATEx"),"l' ","le "),REFERENCEMENT_FACADE[[#This Row],[TYPE DE DOCUMENT DE REFERENCE]]," n° ",REFERENCEMENT_FACADE[[#This Row],[Ancienne version]])),
IF(AND(REFERENCEMENT_FACADE[[#This Row],[Ancienne version]]&lt;&gt;"",REFERENCEMENT_FACADE[[#This Row],[ -&gt; AT/DTA : Sur liste verte C2p (OUI/NON)
-&gt; ATex (Avis favorable / Avis défavorable)
-&gt; Autre : SO]]="OUI"),CHAR(10),""),
IF(REFERENCEMENT_FACADE[[#This Row],[ -&gt; AT/DTA : Sur liste verte C2p (OUI/NON)
-&gt; ATex (Avis favorable / Avis défavorable)
-&gt; Autre : SO]]="OUI","Sur liste verte de la C2p à la date du référencement",""))</f>
        <v xml:space="preserve"> </v>
      </c>
      <c r="CF202" s="70" t="str">
        <f>IF((SUPP_VISE=LISTES!$Q$2),REFERENCEMENT_FACADE[[#This Row],[Charpente bois (NF DTU 31.1)]],
IF((SUPP_VISE=LISTES!$Q$3),REFERENCEMENT_FACADE[[#This Row],[COB (NF DTU 31.2)]],
IF((SUPP_VISE=LISTES!$Q$4),REFERENCEMENT_FACADE[[#This Row],[FOB (NF DTU 31.4)]],
IF((SUPP_VISE=LISTES!$Q$5),REFERENCEMENT_FACADE[[#This Row],[FOB (Sous AT/DTA/ATEx)]],
IF((SUPP_VISE=LISTES!$Q$6),REFERENCEMENT_FACADE[[#This Row],[FOB (NF DTU 31.4 et/ou Sous AT/DTA/Atex)]],
IF((SUPP_VISE=LISTES!$Q$7),REFERENCEMENT_FACADE[[#This Row],[CLT (Sous AT/DTA)]],"ERREUR"))))))</f>
        <v>ERREUR</v>
      </c>
      <c r="CG202" s="70" t="str">
        <f>IF((HAUT_VISEE&lt;=6),IF(OR(MID(SITUA_VISEE,1,1)="a",MID(SITUA_VISEE,1,1)="b",MID(SITUA_VISEE,1,1)="c"),REFERENCEMENT_FACADE[[#This Row],[≤ 6 m (situation a à c)]],REFERENCEMENT_FACADE[[#This Row],[≤ 6 m (situation d)]]),
IF(AND(6&lt;HAUT_VISEE,HAUT_VISEE&lt;=9),IF(OR(MID(SITUA_VISEE,1,1)="a",MID(SITUA_VISEE,1,1)="b",MID(SITUA_VISEE,1,1)="c"),REFERENCEMENT_FACADE[[#This Row],[≤ 9 m (situation a à c)]],REFERENCEMENT_FACADE[[#This Row],[≤ 9 m (situation d)]]),
IF(AND(9&lt;HAUT_VISEE,HAUT_VISEE&lt;=10),IF(OR(MID(SITUA_VISEE,1,1)="a",MID(SITUA_VISEE,1,1)="b",MID(SITUA_VISEE,1,1)="c"),REFERENCEMENT_FACADE[[#This Row],[≤ 10 m (situation a à c)]],REFERENCEMENT_FACADE[[#This Row],[≤ 10 m (situation d)]]),
IF(AND(10&lt;HAUT_VISEE,HAUT_VISEE&lt;=18),IF(OR(MID(SITUA_VISEE,1,1)="a",MID(SITUA_VISEE,1,1)="b",MID(SITUA_VISEE,1,1)="c"),REFERENCEMENT_FACADE[[#This Row],[≤ 15 m (situation a à c)]],REFERENCEMENT_FACADE[[#This Row],[≤ 15 m (situation d)]]),
IF(AND(10&lt;HAUT_VISEE,HAUT_VISEE&lt;=18),IF(OR(MID(SITUA_VISEE,1,1)="a",MID(SITUA_VISEE,1,1)="b",MID(SITUA_VISEE,1,1)="c"),REFERENCEMENT_FACADE[[#This Row],[≤ 18 m (situation a à c)]],REFERENCEMENT_FACADE[[#This Row],[≤ 18 m (situation d)]]),
IF(AND(18&lt;HAUT_VISEE,HAUT_VISEE&lt;=28),IF(OR(MID(SITUA_VISEE,1,1)="a",MID(SITUA_VISEE,1,1)="b",MID(SITUA_VISEE,1,1)="c"),REFERENCEMENT_FACADE[[#This Row],[≤ 28 m (situation a à c)]],REFERENCEMENT_FACADE[[#This Row],[≤ 28 m (situation d)]]),
IF(AND(28&lt;HAUT_VISEE,HAUT_VISEE&lt;=34),IF(OR(MID(SITUA_VISEE,1,1)="a",MID(SITUA_VISEE,1,1)="b",MID(SITUA_VISEE,1,1)="c"),REFERENCEMENT_FACADE[[#This Row],[≤ 34 m (situation a à c)]],REFERENCEMENT_FACADE[[#This Row],[≤ 34 m (situation d)]]),
IF(AND(34&lt;HAUT_VISEE,HAUT_VISEE&lt;=36),IF(OR(MID(SITUA_VISEE,1,1)="a",MID(SITUA_VISEE,1,1)="b",MID(SITUA_VISEE,1,1)="c"),REFERENCEMENT_FACADE[[#This Row],[≤ 36 m (situation a à c)]],REFERENCEMENT_FACADE[[#This Row],[≤ 36 m (situation d)]]),
IF(AND(36&lt;HAUT_VISEE,HAUT_VISEE&lt;=40),IF(OR(MID(SITUA_VISEE,1,1)="a",MID(SITUA_VISEE,1,1)="b",MID(SITUA_VISEE,1,1)="c"),REFERENCEMENT_FACADE[[#This Row],[≤ 40 m (situation a à c)]],REFERENCEMENT_FACADE[[#This Row],[≤ 40 m (situation d)]]),
IF(AND(40&lt;HAUT_VISEE,HAUT_VISEE&lt;=50),IF(OR(MID(SITUA_VISEE,1,1)="a",MID(SITUA_VISEE,1,1)="b",MID(SITUA_VISEE,1,1)="c"),REFERENCEMENT_FACADE[[#This Row],[≤ 50 m (situation a à c)]],REFERENCEMENT_FACADE[[#This Row],[≤ 50 m (situation d)]]),"ERREUR"))))))))))</f>
        <v>OUI</v>
      </c>
      <c r="CH202" s="70">
        <f>IF(MID(SITUA_VISEE,1,1)="d",
IF(MID(REFERENCEMENT_FACADE[[#This Row],[≤ 50 m (situation d)]],1,3)="OUI",50,IF(MID(REFERENCEMENT_FACADE[[#This Row],[≤ 40 m (situation d)]],1,3)="OUI",40,IF(MID(REFERENCEMENT_FACADE[[#This Row],[≤ 36 m (situation d)]],1,3)="OUI",36,IF(MID(REFERENCEMENT_FACADE[[#This Row],[≤ 34 m (situation d)]],1,3)="OUI",34,IF(MID(REFERENCEMENT_FACADE[[#This Row],[≤ 28 m (situation d)]],1,3)="OUI",28,IF(MID(REFERENCEMENT_FACADE[[#This Row],[≤ 18 m (situation d)]],1,3)="OUI",18,IF(MID(REFERENCEMENT_FACADE[[#This Row],[≤ 15 m (situation d)]],1,3)="OUI",15,IF(MID(REFERENCEMENT_FACADE[[#This Row],[≤ 10 m (situation d)]],1,3)="OUI",10,IF(MID(REFERENCEMENT_FACADE[[#This Row],[≤ 9 m (situation d)]],1,3)="OUI",9,IF(MID(REFERENCEMENT_FACADE[[#This Row],[≤ 6 m (situation d)]],1,3)="OUI",6,"")))))))))),
IF(MID(REFERENCEMENT_FACADE[[#This Row],[≤ 50 m (situation a à c)]],1,3)="OUI",50,IF(MID(REFERENCEMENT_FACADE[[#This Row],[≤ 40 m (situation a à c)]],1,3)="OUI",40,IF(MID(REFERENCEMENT_FACADE[[#This Row],[≤ 36 m (situation a à c)]],1,3)="OUI",36,IF(MID(REFERENCEMENT_FACADE[[#This Row],[≤ 34 m (situation a à c)]],1,3)="OUI",34,IF(MID(REFERENCEMENT_FACADE[[#This Row],[≤ 28 m (situation a à c)]],1,3)="OUI",28,IF(MID(REFERENCEMENT_FACADE[[#This Row],[≤ 18 m (situation a à c)]],1,3)="OUI",18,IF(MID(REFERENCEMENT_FACADE[[#This Row],[≤ 15 m (situation a à c)]],1,3)="OUI",15,IF(MID(REFERENCEMENT_FACADE[[#This Row],[≤ 10 m (situation a à c)]],1,3)="OUI",10,IF(MID(REFERENCEMENT_FACADE[[#This Row],[≤ 9 m (situation a à c)]],1,3)="OUI",9,IF(MID(REFERENCEMENT_FACADE[[#This Row],[≤ 6 m (situation a à c)]],1,3)="OUI",6,"")))))))))))</f>
        <v>28</v>
      </c>
      <c r="CI202" s="70" t="str">
        <f>IF(RECH_CATEGORIE=TRUE,IF((CATEG_VISEE=LISTES!$O$2),REFERENCEMENT_FACADE[[#This Row],[I]],
IF((CATEG_VISEE=LISTES!$O$3),REFERENCEMENT_FACADE[[#This Row],[II]],
IF((CATEG_VISEE=LISTES!$O$4),REFERENCEMENT_FACADE[[#This Row],[III]],
IF((CATEG_VISEE=LISTES!$O$5),REFERENCEMENT_FACADE[[#This Row],[IV]],"ERREUR")))),
REFERENCEMENT_FACADE[[#This Row],[I]]&amp;CHAR(10)&amp;REFERENCEMENT_FACADE[[#This Row],[II]]&amp;CHAR(10)&amp;REFERENCEMENT_FACADE[[#This Row],[III]]&amp;CHAR(10)&amp;REFERENCEMENT_FACADE[[#This Row],[IV]])</f>
        <v>4
4**
4**
4**</v>
      </c>
      <c r="CJ202" s="70" t="str">
        <f>IF(RECH_CATEGORIE=TRUE,IF(OR(REFERENCEMENT_FACADE[[#This Row],[I]]="NC",REFERENCEMENT_FACADE[[#This Row],[II]]="NC",REFERENCEMENT_FACADE[[#This Row],[III]]="NC",REFERENCEMENT_FACADE[[#This Row],[IV]]="NC"),"ERREUR",IF(MID(ZONE_SIS_VISEE,1,1)&lt;=MID(REFERENCEMENT_FACADE[[#This Row],[IV]],1,1),REFERENCEMENT_FACADE[[#Headers],[IV]],IF(MID(ZONE_SIS_VISEE,1,1)&lt;=MID(REFERENCEMENT_FACADE[[#This Row],[III]],1,1),REFERENCEMENT_FACADE[[#Headers],[III]],IF(MID(ZONE_SIS_VISEE,1,1)&lt;=MID(REFERENCEMENT_FACADE[[#This Row],[II]],1,1),REFERENCEMENT_FACADE[[#Headers],[II]],IF(MID(ZONE_SIS_VISEE,1,1)&lt;=MID(REFERENCEMENT_FACADE[[#This Row],[I]],1,1),REFERENCEMENT_FACADE[[#Headers],[I]],""))))),
REFERENCEMENT_FACADE[[#Headers],[I]]&amp;CHAR(10)&amp;REFERENCEMENT_FACADE[[#Headers],[II]]&amp;CHAR(10)&amp;REFERENCEMENT_FACADE[[#Headers],[III]]&amp;CHAR(10)&amp;REFERENCEMENT_FACADE[[#Headers],[IV]])</f>
        <v>I
II
III
IV</v>
      </c>
      <c r="CK202" s="70" t="str">
        <f>CONCATENATE(IF(MID(REFERENCEMENT_FACADE[[#This Row],[Charpente bois (NF DTU 31.1)]],1,3)="oui",LISTES!$Q$2,""),IF(AND(MID(REFERENCEMENT_FACADE[[#This Row],[COB (NF DTU 31.2)]],1,3)="oui",MID(REFERENCEMENT_FACADE[[#This Row],[Charpente bois (NF DTU 31.1)]],1,3)="oui")," / ",""),IF(MID(REFERENCEMENT_FACADE[[#This Row],[COB (NF DTU 31.2)]],1,3)="oui",LISTES!$Q$3,""),IF(OR(AND(MID(REFERENCEMENT_FACADE[[#This Row],[COB (NF DTU 31.2)]],1,3)="oui",MID(REFERENCEMENT_FACADE[[#This Row],[FOB (NF DTU 31.4)]],1,3)="oui"),AND(MID(REFERENCEMENT_FACADE[[#This Row],[COB (NF DTU 31.2)]],1,3)="oui",MID(REFERENCEMENT_FACADE[[#This Row],[CLT (Sous AT/DTA)]],1,3)="oui"))," / ",""),IF(MID(REFERENCEMENT_FACADE[[#This Row],[FOB (NF DTU 31.4)]],1,3)="oui",LISTES!$Q$4,""),IF(AND(MID(REFERENCEMENT_FACADE[[#This Row],[CLT (Sous AT/DTA)]],1,3)="oui",MID(REFERENCEMENT_FACADE[[#This Row],[FOB (NF DTU 31.4)]],1,3)="oui")," / ",""),IF(MID(REFERENCEMENT_FACADE[[#This Row],[CLT (Sous AT/DTA)]],1,3)="oui",LISTES!$Q$7,IF(MID(REFERENCEMENT_FACADE[[#This Row],[FOB (Sous AT/DTA/ATEx)]],1,3)="oui",LISTES!$Q$5,"")))</f>
        <v>Charpente bois (NF DTU 31.1)</v>
      </c>
      <c r="CL202" s="70" t="str">
        <f>IF(AND(RECH_HAUTEUR=TRUE,HAUT_VISEE&lt;&gt;"",SITUA_VISEE&lt;&gt;""),IF(MID(SITUA_VISEE,1,1)="d",
IF(MID(REFERENCEMENT_FACADE[[#This Row],[≤ 50 m (situation d)]],1,3)="OUI","≤ 50 m",IF(MID(REFERENCEMENT_FACADE[[#This Row],[≤ 40 m (situation d)]],1,3)="OUI","≤ 40 m",IF(MID(REFERENCEMENT_FACADE[[#This Row],[≤ 36 m (situation d)]],1,3)="OUI","≤ 36 m",IF(MID(REFERENCEMENT_FACADE[[#This Row],[≤ 34 m (situation d)]],1,3)="OUI","≤ 34 m",IF(MID(REFERENCEMENT_FACADE[[#This Row],[≤ 28 m (situation d)]],1,3)="OUI","≤ 28 m",IF(MID(REFERENCEMENT_FACADE[[#This Row],[≤ 18 m (situation d)]],1,3)="OUI","≤ 18 m",IF(MID(REFERENCEMENT_FACADE[[#This Row],[≤ 15 m (situation d)]],1,3)="OUI","≤ 15 m",IF(MID(REFERENCEMENT_FACADE[[#This Row],[≤ 10 m (situation d)]],1,3)="OUI","≤ 10 m",IF(MID(REFERENCEMENT_FACADE[[#This Row],[≤ 9 m (situation d)]],1,3)="OUI","≤ 9 m",IF(MID(REFERENCEMENT_FACADE[[#This Row],[≤ 6 m (situation d)]],1,3)="OUI","≤ 6 m","")))))))))),
IF(MID(REFERENCEMENT_FACADE[[#This Row],[≤ 50 m (situation a à c)]],1,3)="OUI","≤ 50 m",IF(MID(REFERENCEMENT_FACADE[[#This Row],[≤ 40 m (situation a à c)]],1,3)="OUI","≤ 40 m",IF(MID(REFERENCEMENT_FACADE[[#This Row],[≤ 36 m (situation a à c)]],1,3)="OUI","≤ 36 m",IF(MID(REFERENCEMENT_FACADE[[#This Row],[≤ 34 m (situation a à c)]],1,3)="OUI","≤ 34 m",IF(MID(REFERENCEMENT_FACADE[[#This Row],[≤ 28 m (situation a à c)]],1,3)="OUI","≤ 28 m",IF(MID(REFERENCEMENT_FACADE[[#This Row],[≤ 18 m (situation a à c)]],1,3)="OUI","≤ 18 m",IF(MID(REFERENCEMENT_FACADE[[#This Row],[≤ 15 m (situation a à c)]],1,3)="OUI","≤ 15 m",IF(MID(REFERENCEMENT_FACADE[[#This Row],[≤ 10 m (situation a à c)]],1,3)="OUI","≤ 10 m",IF(MID(REFERENCEMENT_FACADE[[#This Row],[≤ 9 m (situation a à c)]],1,3)="OUI","≤ 9 m",IF(MID(REFERENCEMENT_FACADE[[#This Row],[≤ 6 m (situation a à c)]],1,3)="OUI","≤ 6 m",""))))))))))),
CONCATENATE(IF(MID(REFERENCEMENT_FACADE[[#This Row],[≤ 50 m (situation a à c)]],1,3)="OUI","(Situation a à c) h≤ 50 m"&amp;CHAR(10),IF(MID(REFERENCEMENT_FACADE[[#This Row],[≤ 40 m (situation a à c)]],1,3)="OUI","(Situation a à c) h≤ 40 m"&amp;CHAR(10),IF(MID(REFERENCEMENT_FACADE[[#This Row],[≤ 36 m (situation a à c)]],1,3)="OUI","(Situation a à c) h≤ 36 m"&amp;CHAR(10),IF(MID(REFERENCEMENT_FACADE[[#This Row],[≤ 34 m (situation a à c)]],1,3)="OUI","(Situation a à c) h≤ 34 m"&amp;CHAR(10),IF(MID(REFERENCEMENT_FACADE[[#This Row],[≤ 28 m (situation a à c)]],1,3)="OUI","(Situation a à c) h≤ 28 m"&amp;CHAR(10),IF(MID(REFERENCEMENT_FACADE[[#This Row],[≤ 18 m (situation a à c)]],1,3)="OUI","(Situation a à c) h≤ 18 m"&amp;CHAR(10),IF(MID(REFERENCEMENT_FACADE[[#This Row],[≤ 15 m (situation a à c)]],1,3)="OUI","(Situation a à c) h≤ 15 m"&amp;CHAR(10),IF(MID(REFERENCEMENT_FACADE[[#This Row],[≤ 10 m (situation a à c)]],1,3)="OUI","(Situation a à c) h≤ 10 m"&amp;CHAR(10),IF(MID(REFERENCEMENT_FACADE[[#This Row],[≤ 9 m (situation a à c)]],1,3)="OUI","(Situation a à c) h≤ 9 m"&amp;CHAR(10),IF(MID(REFERENCEMENT_FACADE[[#This Row],[≤ 6 m (situation a à c)]],1,3)="OUI","(Situation a à c) h≤ 6 m"&amp;CHAR(10),"")))))))))),IF(MID(REFERENCEMENT_FACADE[[#This Row],[≤ 50 m (situation d)]],1,3)="OUI","(Situation d) h≤ 50 m",IF(MID(REFERENCEMENT_FACADE[[#This Row],[≤ 40 m (situation d)]],1,3)="OUI","(Situation d) h≤ 40 m",IF(MID(REFERENCEMENT_FACADE[[#This Row],[≤ 36 m (situation d)]],1,3)="OUI","(Situation d) h≤ 36 m",IF(MID(REFERENCEMENT_FACADE[[#This Row],[≤ 34 m (situation d)]],1,3)="OUI","(Situation d) h≤ 34 m",IF(MID(REFERENCEMENT_FACADE[[#This Row],[≤ 28 m (situation d)]],1,3)="OUI","(Situation d) h≤ 28 m",IF(MID(REFERENCEMENT_FACADE[[#This Row],[≤ 18 m (situation d)]],1,3)="OUI","(Situation d) h≤ 18 m",IF(MID(REFERENCEMENT_FACADE[[#This Row],[≤ 15 m (situation d)]],1,3)="OUI","(Situation d) h≤ 15 m",IF(MID(REFERENCEMENT_FACADE[[#This Row],[≤ 10 m (situation d)]],1,3)="OUI","(Situation d) h≤ 10 m",IF(MID(REFERENCEMENT_FACADE[[#This Row],[≤ 9 m (situation d)]],1,3)="OUI","(Situation d) h≤ 9 m",IF(MID(REFERENCEMENT_FACADE[[#This Row],[≤ 6 m (situation d)]],1,3)="OUI","(Situation d) h≤ 6 m",""))))))))))))</f>
        <v>(Situation a à c) h≤ 28 m
(Situation d) h≤ 28 m</v>
      </c>
      <c r="CM202" s="70" t="str">
        <f>IF(OR(RECH_HAUTEUR=FALSE,HAUT_VISEE="",SITUA_VISEE=""),REFERENCEMENT_FACADE[[#This Row],[Cas où rien n''est sélectionné en hauteur]],
IF((HAUT_VISEE&lt;=6),IF(OR(MID(SITUA_VISEE,1,1)="a",MID(SITUA_VISEE,1,1)="b",MID(SITUA_VISEE,1,1)="c"),REFERENCEMENT_FACADE[[#This Row],[≤ 6 m (a à c)]],REFERENCEMENT_FACADE[[#This Row],[≤ 6 m (d)]]),
IF(AND(6&lt;HAUT_VISEE,HAUT_VISEE&lt;=9),IF(OR(MID(SITUA_VISEE,1,1)="a",MID(SITUA_VISEE,1,1)="b",MID(SITUA_VISEE,1,1)="c"),REFERENCEMENT_FACADE[[#This Row],[≤ 9 m (a à c)]],REFERENCEMENT_FACADE[[#This Row],[≤ 9 m (d)]]),
IF(AND(9&lt;HAUT_VISEE,HAUT_VISEE&lt;=10),IF(OR(MID(SITUA_VISEE,1,1)="a",MID(SITUA_VISEE,1,1)="b",MID(SITUA_VISEE,1,1)="c"),REFERENCEMENT_FACADE[[#This Row],[≤ 10 m (a à c)]],REFERENCEMENT_FACADE[[#This Row],[≤ 10 m (d)]]),
IF(AND(10&lt;HAUT_VISEE,HAUT_VISEE&lt;=18),IF(OR(MID(SITUA_VISEE,1,1)="a",MID(SITUA_VISEE,1,1)="b",MID(SITUA_VISEE,1,1)="c"),REFERENCEMENT_FACADE[[#This Row],[≤ 18 m (a à c)]],REFERENCEMENT_FACADE[[#This Row],[≤ 18 m (d)]]),
IF(AND(18&lt;HAUT_VISEE,HAUT_VISEE&lt;=28),IF(OR(MID(SITUA_VISEE,1,1)="a",MID(SITUA_VISEE,1,1)="b",MID(SITUA_VISEE,1,1)="c"),REFERENCEMENT_FACADE[[#This Row],[≤ 28 m (a à c)]],REFERENCEMENT_FACADE[[#This Row],[≤ 28 m (d)]]),
IF(AND(28&lt;HAUT_VISEE,HAUT_VISEE&lt;=34),IF(OR(MID(SITUA_VISEE,1,1)="a",MID(SITUA_VISEE,1,1)="b",MID(SITUA_VISEE,1,1)="c"),REFERENCEMENT_FACADE[[#This Row],[≤ 34 m (a à c)]],REFERENCEMENT_FACADE[[#This Row],[≤ 34 m (d)]]),
IF(AND(34&lt;HAUT_VISEE,HAUT_VISEE&lt;=36),IF(OR(MID(SITUA_VISEE,1,1)="a",MID(SITUA_VISEE,1,1)="b",MID(SITUA_VISEE,1,1)="c"),REFERENCEMENT_FACADE[[#This Row],[≤ 36 m (a à c)]],REFERENCEMENT_FACADE[[#This Row],[≤ 36 m (d)]]),
IF(AND(36&lt;HAUT_VISEE,HAUT_VISEE&lt;=40),IF(OR(MID(SITUA_VISEE,1,1)="a",MID(SITUA_VISEE,1,1)="b",MID(SITUA_VISEE,1,1)="c"),REFERENCEMENT_FACADE[[#This Row],[≤ 40 m (a à c)]],REFERENCEMENT_FACADE[[#This Row],[≤ 40 m (d)]]),
IF(AND(40&lt;HAUT_VISEE,HAUT_VISEE&lt;=50),IF(OR(MID(SITUA_VISEE,1,1)="a",MID(SITUA_VISEE,1,1)="b",MID(SITUA_VISEE,1,1)="c"),REFERENCEMENT_FACADE[[#This Row],[≤ 50 m (a à c)]],REFERENCEMENT_FACADE[[#This Row],[≤ 50 m (d)]])))))))))))</f>
        <v>Nb : Le critère de recherche par hauteur n'étant pas coché ou les données (hauteur ou situation) n'étant pas saisies, l'utilisateur est alerté qu'il peut exister des limites de hauteurs et des dispositions particulières données dans le référentiel technique du procédé qui ne sont pas affichées. 
Le logiciel peut les faire apparaitre, pour ce faire : 
 - la case de recherche en fonction de la hauteur doit être cochée ;
 - les données de hauteur ET de situation du bâtiment doivent être saisies.</v>
      </c>
      <c r="CN202" s="118">
        <f ca="1">REFERENCEMENT_FACADE[[#This Row],[VALIDITE]]</f>
        <v>0</v>
      </c>
      <c r="CO202" s="70">
        <f>IF(RECH_SUPPORT=TRUE,IF(MID(REFERENCEMENT_FACADE[[#This Row],[Colonne support visé]],1,3)="OUI",1,IF(OR(MID(REFERENCEMENT_FACADE[[#This Row],[Colonne support visé]],1,3)="non",MID(REFERENCEMENT_FACADE[[#This Row],[Colonne support visé]],1,2)="SO"),0,0)),1)</f>
        <v>1</v>
      </c>
      <c r="CP202" s="70">
        <f>IF(RECH_HAUTEUR=FALSE,1,IF(AND(MID(REFERENCEMENT_FACADE[[#This Row],[Colonne situation visé]],1,3)="oui",HAUT_VISEE&lt;=REFERENCEMENT_FACADE[[#This Row],[LIMITATION DE HAUTEUR DE FACADE]],HAUT_VISEE&lt;&gt;"",SITUA_VISEE&lt;&gt;""),1,IF(MID(REFERENCEMENT_FACADE[[#This Row],[Colonne situation visé]],1,3)="non",0,"ERREUR")))</f>
        <v>1</v>
      </c>
      <c r="CQ202" s="70">
        <f>IF(RECH_CATEGORIE=FALSE,1,IF(REFERENCEMENT_FACADE[[#This Row],[Colonne catégorie visée]]="ERREUR",0,IF(AND(RECH_CATEGORIE=TRUE,MATCH(VALUE(LEFT(REFERENCEMENT_FACADE[[#This Row],[Colonne zone visée]],1)),LISTE_ZONE_SISMIQUE,0)&gt;=MATCH(ZONE_SIS_VISEE,LISTE_ZONE_SISMIQUE,0),MATCH(REFERENCEMENT_FACADE[[#This Row],[Colonne catégorie visée]],LISTE_CATEGORIE_BATIMENT,0)&gt;=MATCH(CATEG_VISEE,LISTE_CATEGORIE_BATIMENT,0)),1,0)))</f>
        <v>1</v>
      </c>
      <c r="CR202" s="70">
        <f ca="1">IF(REFERENCEMENT_FACADE[[#This Row],[Eligibilité procédé]]&lt;&gt;0,COUNTIF(REFERENCEMENT_FACADE[Eligibilité procédé],"&lt;="&amp;REFERENCEMENT_FACADE[[#This Row],[Eligibilité procédé]])-COUNTIF(REFERENCEMENT_FACADE[Eligibilité procédé],"=0"),ROWS(REFERENCEMENT_FACADE[Ordre]))</f>
        <v>0</v>
      </c>
      <c r="CS202" s="70" t="str">
        <f ca="1">IF(COUNTIF((REFERENCEMENT_FACADE[[#This Row],[Validité]:[zone de simicité]]),"&lt;&gt;"&amp;"")=SUM(REFERENCEMENT_FACADE[[#This Row],[Validité]:[zone de simicité]]),ROW(REFERENCEMENT_FACADE[[#This Row],[zone de simicité]]),"")</f>
        <v/>
      </c>
      <c r="CT202" s="48" t="str">
        <f>CONCATENATE(REFERENCEMENT_FACADE[[#This Row],[TYPE DE DOCUMENT DE REFERENCE]]," ",REFERENCEMENT_FACADE[[#This Row],[REF]]," du procédé ",REFERENCEMENT_FACADE[[#This Row],[NOM COMMERCIAL DU PROCEDE]]," : vise la pose sur : ",IF(MID(REFERENCEMENT_FACADE[[#This Row],[COB (NF DTU 31.2)]],1,3)="OUI","COB (NF DTU 31.2) ; ",""),IF(MID(REFERENCEMENT_FACADE[[#This Row],[CLT (Sous AT/DTA)]],1,3)="OUI","CLT (Sous AT/DTA)) ; ",""),IF(MID(REFERENCEMENT_FACADE[[#This Row],[FOB (NF DTU 31.4)]],1,3)="OUI","FOB (NF DTU 31.4) ; ",""),IF(MID(REFERENCEMENT_FACADE[[#This Row],[FOB (Sous AT/DTA/ATEx)]],1,3)="OUI","FOB (Sous AT/DTA/ATEx) ; ",""),"pour une hauteur max de ",REFERENCEMENT_FACADE[[#This Row],[LIMITATION DE HAUTEUR DE FACADE]],"m")</f>
        <v>Appréciation Technique d'Expérimentation (ATEx cas a) 3152_v1 du procédé Panneaux de façade FP2 et FP3 en béton de bois (TimberRoc) : vise la pose sur : pour une hauteur max de 28m</v>
      </c>
    </row>
    <row r="203" spans="1:98" ht="216" x14ac:dyDescent="0.3">
      <c r="A203" s="121">
        <v>44893</v>
      </c>
      <c r="B203" s="43" t="s">
        <v>116</v>
      </c>
      <c r="C203" s="191" t="s">
        <v>1570</v>
      </c>
      <c r="D203" s="43" t="s">
        <v>4</v>
      </c>
      <c r="E203" s="43" t="s">
        <v>1691</v>
      </c>
      <c r="F203" s="43" t="s">
        <v>101</v>
      </c>
      <c r="G203" s="44" t="s">
        <v>1496</v>
      </c>
      <c r="H203" s="52" t="s">
        <v>9</v>
      </c>
      <c r="I203" s="82" t="s">
        <v>27</v>
      </c>
      <c r="J203" s="38" t="s">
        <v>27</v>
      </c>
      <c r="K203" s="39" t="s">
        <v>27</v>
      </c>
      <c r="L203" s="68" t="str">
        <f>IF(REFERENCEMENT_FACADE[[#This Row],[Charpente bois (NF DTU 31.1)]]="OUI","SO",IF(OR(REFERENCEMENT_FACADE[[#This Row],[FOB (Sous AT/DTA/ATEx)]]="OUI",REFERENCEMENT_FACADE[[#This Row],[FOB (NF DTU 31.4)]]="OUI"),"OUI","SO"))</f>
        <v>SO</v>
      </c>
      <c r="M203" s="65" t="s">
        <v>27</v>
      </c>
      <c r="N203" s="42" t="s">
        <v>9</v>
      </c>
      <c r="O203" s="43" t="s">
        <v>9</v>
      </c>
      <c r="P203" s="43" t="s">
        <v>9</v>
      </c>
      <c r="Q203" s="43" t="s">
        <v>9</v>
      </c>
      <c r="R203" s="43" t="s">
        <v>9</v>
      </c>
      <c r="S203" s="43" t="s">
        <v>10</v>
      </c>
      <c r="T203" s="43" t="s">
        <v>10</v>
      </c>
      <c r="U203" s="43" t="s">
        <v>10</v>
      </c>
      <c r="V203" s="43" t="s">
        <v>10</v>
      </c>
      <c r="W203" s="44" t="s">
        <v>10</v>
      </c>
      <c r="X203" s="42" t="s">
        <v>9</v>
      </c>
      <c r="Y203" s="43" t="s">
        <v>9</v>
      </c>
      <c r="Z203" s="43" t="s">
        <v>9</v>
      </c>
      <c r="AA203" s="43" t="s">
        <v>9</v>
      </c>
      <c r="AB203" s="43" t="s">
        <v>9</v>
      </c>
      <c r="AC203" s="43" t="s">
        <v>10</v>
      </c>
      <c r="AD203" s="43" t="s">
        <v>10</v>
      </c>
      <c r="AE203" s="43" t="s">
        <v>10</v>
      </c>
      <c r="AF203" s="43" t="s">
        <v>10</v>
      </c>
      <c r="AG203" s="44" t="s">
        <v>10</v>
      </c>
      <c r="AH203" s="167" t="s">
        <v>143</v>
      </c>
      <c r="AI203" s="162"/>
      <c r="AJ203" s="120" t="s">
        <v>1726</v>
      </c>
      <c r="AK203" s="120" t="s">
        <v>1726</v>
      </c>
      <c r="AL203" s="120" t="s">
        <v>1726</v>
      </c>
      <c r="AM203" s="120" t="s">
        <v>1726</v>
      </c>
      <c r="AN203" s="120" t="s">
        <v>1726</v>
      </c>
      <c r="AO203" s="83"/>
      <c r="AP203" s="83"/>
      <c r="AQ203" s="83"/>
      <c r="AR203" s="83"/>
      <c r="AS203" s="83"/>
      <c r="AT203" s="120" t="s">
        <v>1726</v>
      </c>
      <c r="AU203" s="120" t="s">
        <v>1726</v>
      </c>
      <c r="AV203" s="120" t="s">
        <v>1726</v>
      </c>
      <c r="AW203" s="120" t="s">
        <v>1726</v>
      </c>
      <c r="AX203" s="120" t="s">
        <v>1726</v>
      </c>
      <c r="AY203" s="83"/>
      <c r="AZ203" s="83"/>
      <c r="BA203" s="83"/>
      <c r="BB203" s="83"/>
      <c r="BC203" s="83"/>
      <c r="BD203" s="84" t="s">
        <v>1408</v>
      </c>
      <c r="BE203" s="42">
        <v>4</v>
      </c>
      <c r="BF203" s="43">
        <v>4</v>
      </c>
      <c r="BG203" s="43">
        <v>4</v>
      </c>
      <c r="BH203" s="43">
        <v>4</v>
      </c>
      <c r="BI203" s="84"/>
      <c r="BJ203" s="40" t="s">
        <v>1394</v>
      </c>
      <c r="BK203" s="158" t="s">
        <v>152</v>
      </c>
      <c r="BL203" s="42">
        <v>0</v>
      </c>
      <c r="BM203" s="43" t="s">
        <v>100</v>
      </c>
      <c r="BN203" s="43" t="s">
        <v>1006</v>
      </c>
      <c r="BO203" s="43" t="s">
        <v>1693</v>
      </c>
      <c r="BP203" s="81">
        <v>45195</v>
      </c>
      <c r="BQ203" s="81">
        <v>45337</v>
      </c>
      <c r="BR203" s="81">
        <v>45716</v>
      </c>
      <c r="BS203" s="123">
        <f ca="1">+(REFERENCEMENT_FACADE[[#This Row],[AVIS LIMITE AU / VALIDITE]]&gt;=TODAY())*1</f>
        <v>1</v>
      </c>
      <c r="BT203" s="43" t="s">
        <v>9</v>
      </c>
      <c r="BU203" s="43" t="str">
        <f ca="1">IF(REFERENCEMENT_FACADE[[#This Row],[ -&gt; AT/DTA : Sur liste verte C2p (OUI/NON)
-&gt; ATex (Avis favorable / Avis défavorable)
-&gt; Autre : SO]]&lt;&gt;"",IF(AND(OR(REFERENCEMENT_FACADE[[#This Row],[ -&gt; AT/DTA : Sur liste verte C2p (OUI/NON)
-&gt; ATex (Avis favorable / Avis défavorable)
-&gt; Autre : SO]]="OUI",REFERENCEMENT_FACADE[[#This Row],[ -&gt; AT/DTA : Sur liste verte C2p (OUI/NON)
-&gt; ATex (Avis favorable / Avis défavorable)
-&gt; Autre : SO]]="FAVORABLE",REFERENCEMENT_FACADE[[#This Row],[ -&gt; AT/DTA : Sur liste verte C2p (OUI/NON)
-&gt; ATex (Avis favorable / Avis défavorable)
-&gt; Autre : SO]]="SO
(DTU)",REFERENCEMENT_FACADE[[#This Row],[ -&gt; AT/DTA : Sur liste verte C2p (OUI/NON)
-&gt; ATex (Avis favorable / Avis défavorable)
-&gt; Autre : SO]]="SO 
(RECO -RAGE)",REFERENCEMENT_FACADE[[#This Row],[ -&gt; AT/DTA : Sur liste verte C2p (OUI/NON)
-&gt; ATex (Avis favorable / Avis défavorable)
-&gt; Autre : SO]]="OUI AVEC UN SUIVI DU RETOUR D'EXPERIENCE",
REFERENCEMENT_FACADE[[#This Row],[ -&gt; AT/DTA : Sur liste verte C2p (OUI/NON)
-&gt; ATex (Avis favorable / Avis défavorable)
-&gt; Autre : SO]]="SO 
(RP)"),REFERENCEMENT_FACADE[[#This Row],[VALIDITE]]=1),"TC",IF(REFERENCEMENT_FACADE[[#This Row],[VALIDITE]]=0,"TNC"&amp;CHAR(10)&amp;"(L'évaluation technique n'est plus valide)",IF(REFERENCEMENT_FACADE[[#This Row],[TYPE DE DOCUMENT DE REFERENCE]]="Appréciation Technique de Transition","TNC"&amp;CHAR(10)&amp;"(Les Appréciations Techniques de Transition ne sont pas reconnues en technique courante)",IF(REFERENCEMENT_FACADE[[#This Row],[ -&gt; AT/DTA : Sur liste verte C2p (OUI/NON)
-&gt; ATex (Avis favorable / Avis défavorable)
-&gt; Autre : SO]]="NON (EVALUATION RECENTE)","TNC"&amp;CHAR(10)&amp;"(Non sur liste verte de la C2p à date de référencement / EVALUATION RECENTE)","TNC"&amp;CHAR(10)&amp;"(N'est pas sur liste verte de la C2p à date du référencement)")))))</f>
        <v>TC</v>
      </c>
      <c r="BV203" s="44" t="s">
        <v>1116</v>
      </c>
      <c r="BW203" s="153"/>
      <c r="BX203" s="132"/>
      <c r="BY203" s="155"/>
      <c r="BZ203" s="59" t="s">
        <v>656</v>
      </c>
      <c r="CA203" s="134" t="s">
        <v>663</v>
      </c>
      <c r="CB203" s="134"/>
      <c r="CC203" s="48" t="str">
        <f>IF(OR(REFERENCEMENT_FACADE[[#This Row],[TYPE DE DOCUMENT DE REFERENCE]]="Document Technique d'Application (DTA)",REFERENCEMENT_FACADE[[#This Row],[TYPE DE DOCUMENT DE REFERENCE]]="Avis Technique"),CONCATENATE("https://evaluation.cstb.fr/fr/avis-technique/detail/",SUBSTITUTE(REFERENCEMENT_FACADE[[#This Row],[REF]],"/","-"),"/"),IF(REFERENCEMENT_FACADE[[#This Row],[TYPE DE DOCUMENT DE REFERENCE]]=("Appréciation Technique d'Expérimentation (ATEx cas a)"),CONCATENATE("https://evaluation.cstb.fr/fr/appreciation-technique-expertise-atex/detail/",SUBSTITUTE(REFERENCEMENT_FACADE[[#This Row],[REF]],"_","-"),"/"),CONCATENATE("https://evaluation.cstb.fr/fr/appreciation-technique-transition-att/download/att-",SUBSTITUTE(SUBSTITUTE(REFERENCEMENT_FACADE[[#This Row],[REF]],"/","-"),"_","-"),"/")))</f>
        <v>https://evaluation.cstb.fr/fr/avis-technique/detail/2.3-15-1707_V4/</v>
      </c>
      <c r="CD203" s="48" t="s">
        <v>763</v>
      </c>
      <c r="CE203" s="48" t="str">
        <f>CONCATENATE(IF(REFERENCEMENT_FACADE[[#This Row],[Ancienne version]]=""," ",CONCATENATE(IF(OR(REFERENCEMENT_FACADE[[#This Row],[TYPE DE DOCUMENT DE REFERENCE]]="Avis Technique",REFERENCEMENT_FACADE[[#This Row],[TYPE DE DOCUMENT DE REFERENCE]]="ATEx"),"L'","Le "),REFERENCEMENT_FACADE[[#This Row],[TYPE DE DOCUMENT DE REFERENCE]]," n°",REFERENCEMENT_FACADE[[#This Row],[REF]]," annule et remplace ",IF(OR(REFERENCEMENT_FACADE[[#This Row],[TYPE DE DOCUMENT DE REFERENCE]]="Avis Technique",REFERENCEMENT_FACADE[[#This Row],[TYPE DE DOCUMENT DE REFERENCE]]="ATEx"),"l' ","le "),REFERENCEMENT_FACADE[[#This Row],[TYPE DE DOCUMENT DE REFERENCE]]," n° ",REFERENCEMENT_FACADE[[#This Row],[Ancienne version]])),
IF(AND(REFERENCEMENT_FACADE[[#This Row],[Ancienne version]]&lt;&gt;"",REFERENCEMENT_FACADE[[#This Row],[ -&gt; AT/DTA : Sur liste verte C2p (OUI/NON)
-&gt; ATex (Avis favorable / Avis défavorable)
-&gt; Autre : SO]]="OUI"),CHAR(10),""),
IF(REFERENCEMENT_FACADE[[#This Row],[ -&gt; AT/DTA : Sur liste verte C2p (OUI/NON)
-&gt; ATex (Avis favorable / Avis défavorable)
-&gt; Autre : SO]]="OUI","Sur liste verte de la C2p à la date du référencement",""))</f>
        <v>Le Document Technique d'Application (DTA) n°2.3/15-1707_V4 annule et remplace le Document Technique d'Application (DTA) n° 2.3/15-1707_V2
Sur liste verte de la C2p à la date du référencement</v>
      </c>
      <c r="CF203" s="48" t="str">
        <f>IF((SUPP_VISE=LISTES!$Q$2),REFERENCEMENT_FACADE[[#This Row],[Charpente bois (NF DTU 31.1)]],
IF((SUPP_VISE=LISTES!$Q$3),REFERENCEMENT_FACADE[[#This Row],[COB (NF DTU 31.2)]],
IF((SUPP_VISE=LISTES!$Q$4),REFERENCEMENT_FACADE[[#This Row],[FOB (NF DTU 31.4)]],
IF((SUPP_VISE=LISTES!$Q$5),REFERENCEMENT_FACADE[[#This Row],[FOB (Sous AT/DTA/ATEx)]],
IF((SUPP_VISE=LISTES!$Q$6),REFERENCEMENT_FACADE[[#This Row],[FOB (NF DTU 31.4 et/ou Sous AT/DTA/Atex)]],
IF((SUPP_VISE=LISTES!$Q$7),REFERENCEMENT_FACADE[[#This Row],[CLT (Sous AT/DTA)]],"ERREUR"))))))</f>
        <v>ERREUR</v>
      </c>
      <c r="CG203" s="48" t="str">
        <f>IF((HAUT_VISEE&lt;=6),IF(OR(MID(SITUA_VISEE,1,1)="a",MID(SITUA_VISEE,1,1)="b",MID(SITUA_VISEE,1,1)="c"),REFERENCEMENT_FACADE[[#This Row],[≤ 6 m (situation a à c)]],REFERENCEMENT_FACADE[[#This Row],[≤ 6 m (situation d)]]),
IF(AND(6&lt;HAUT_VISEE,HAUT_VISEE&lt;=9),IF(OR(MID(SITUA_VISEE,1,1)="a",MID(SITUA_VISEE,1,1)="b",MID(SITUA_VISEE,1,1)="c"),REFERENCEMENT_FACADE[[#This Row],[≤ 9 m (situation a à c)]],REFERENCEMENT_FACADE[[#This Row],[≤ 9 m (situation d)]]),
IF(AND(9&lt;HAUT_VISEE,HAUT_VISEE&lt;=10),IF(OR(MID(SITUA_VISEE,1,1)="a",MID(SITUA_VISEE,1,1)="b",MID(SITUA_VISEE,1,1)="c"),REFERENCEMENT_FACADE[[#This Row],[≤ 10 m (situation a à c)]],REFERENCEMENT_FACADE[[#This Row],[≤ 10 m (situation d)]]),
IF(AND(10&lt;HAUT_VISEE,HAUT_VISEE&lt;=18),IF(OR(MID(SITUA_VISEE,1,1)="a",MID(SITUA_VISEE,1,1)="b",MID(SITUA_VISEE,1,1)="c"),REFERENCEMENT_FACADE[[#This Row],[≤ 15 m (situation a à c)]],REFERENCEMENT_FACADE[[#This Row],[≤ 15 m (situation d)]]),
IF(AND(10&lt;HAUT_VISEE,HAUT_VISEE&lt;=18),IF(OR(MID(SITUA_VISEE,1,1)="a",MID(SITUA_VISEE,1,1)="b",MID(SITUA_VISEE,1,1)="c"),REFERENCEMENT_FACADE[[#This Row],[≤ 18 m (situation a à c)]],REFERENCEMENT_FACADE[[#This Row],[≤ 18 m (situation d)]]),
IF(AND(18&lt;HAUT_VISEE,HAUT_VISEE&lt;=28),IF(OR(MID(SITUA_VISEE,1,1)="a",MID(SITUA_VISEE,1,1)="b",MID(SITUA_VISEE,1,1)="c"),REFERENCEMENT_FACADE[[#This Row],[≤ 28 m (situation a à c)]],REFERENCEMENT_FACADE[[#This Row],[≤ 28 m (situation d)]]),
IF(AND(28&lt;HAUT_VISEE,HAUT_VISEE&lt;=34),IF(OR(MID(SITUA_VISEE,1,1)="a",MID(SITUA_VISEE,1,1)="b",MID(SITUA_VISEE,1,1)="c"),REFERENCEMENT_FACADE[[#This Row],[≤ 34 m (situation a à c)]],REFERENCEMENT_FACADE[[#This Row],[≤ 34 m (situation d)]]),
IF(AND(34&lt;HAUT_VISEE,HAUT_VISEE&lt;=36),IF(OR(MID(SITUA_VISEE,1,1)="a",MID(SITUA_VISEE,1,1)="b",MID(SITUA_VISEE,1,1)="c"),REFERENCEMENT_FACADE[[#This Row],[≤ 36 m (situation a à c)]],REFERENCEMENT_FACADE[[#This Row],[≤ 36 m (situation d)]]),
IF(AND(36&lt;HAUT_VISEE,HAUT_VISEE&lt;=40),IF(OR(MID(SITUA_VISEE,1,1)="a",MID(SITUA_VISEE,1,1)="b",MID(SITUA_VISEE,1,1)="c"),REFERENCEMENT_FACADE[[#This Row],[≤ 40 m (situation a à c)]],REFERENCEMENT_FACADE[[#This Row],[≤ 40 m (situation d)]]),
IF(AND(40&lt;HAUT_VISEE,HAUT_VISEE&lt;=50),IF(OR(MID(SITUA_VISEE,1,1)="a",MID(SITUA_VISEE,1,1)="b",MID(SITUA_VISEE,1,1)="c"),REFERENCEMENT_FACADE[[#This Row],[≤ 50 m (situation a à c)]],REFERENCEMENT_FACADE[[#This Row],[≤ 50 m (situation d)]]),"ERREUR"))))))))))</f>
        <v>OUI</v>
      </c>
      <c r="CH203" s="48">
        <f>IF(MID(SITUA_VISEE,1,1)="d",
IF(MID(REFERENCEMENT_FACADE[[#This Row],[≤ 50 m (situation d)]],1,3)="OUI",50,IF(MID(REFERENCEMENT_FACADE[[#This Row],[≤ 40 m (situation d)]],1,3)="OUI",40,IF(MID(REFERENCEMENT_FACADE[[#This Row],[≤ 36 m (situation d)]],1,3)="OUI",36,IF(MID(REFERENCEMENT_FACADE[[#This Row],[≤ 34 m (situation d)]],1,3)="OUI",34,IF(MID(REFERENCEMENT_FACADE[[#This Row],[≤ 28 m (situation d)]],1,3)="OUI",28,IF(MID(REFERENCEMENT_FACADE[[#This Row],[≤ 18 m (situation d)]],1,3)="OUI",18,IF(MID(REFERENCEMENT_FACADE[[#This Row],[≤ 15 m (situation d)]],1,3)="OUI",15,IF(MID(REFERENCEMENT_FACADE[[#This Row],[≤ 10 m (situation d)]],1,3)="OUI",10,IF(MID(REFERENCEMENT_FACADE[[#This Row],[≤ 9 m (situation d)]],1,3)="OUI",9,IF(MID(REFERENCEMENT_FACADE[[#This Row],[≤ 6 m (situation d)]],1,3)="OUI",6,"")))))))))),
IF(MID(REFERENCEMENT_FACADE[[#This Row],[≤ 50 m (situation a à c)]],1,3)="OUI",50,IF(MID(REFERENCEMENT_FACADE[[#This Row],[≤ 40 m (situation a à c)]],1,3)="OUI",40,IF(MID(REFERENCEMENT_FACADE[[#This Row],[≤ 36 m (situation a à c)]],1,3)="OUI",36,IF(MID(REFERENCEMENT_FACADE[[#This Row],[≤ 34 m (situation a à c)]],1,3)="OUI",34,IF(MID(REFERENCEMENT_FACADE[[#This Row],[≤ 28 m (situation a à c)]],1,3)="OUI",28,IF(MID(REFERENCEMENT_FACADE[[#This Row],[≤ 18 m (situation a à c)]],1,3)="OUI",18,IF(MID(REFERENCEMENT_FACADE[[#This Row],[≤ 15 m (situation a à c)]],1,3)="OUI",15,IF(MID(REFERENCEMENT_FACADE[[#This Row],[≤ 10 m (situation a à c)]],1,3)="OUI",10,IF(MID(REFERENCEMENT_FACADE[[#This Row],[≤ 9 m (situation a à c)]],1,3)="OUI",9,IF(MID(REFERENCEMENT_FACADE[[#This Row],[≤ 6 m (situation a à c)]],1,3)="OUI",6,"")))))))))))</f>
        <v>18</v>
      </c>
      <c r="CI203" s="48" t="str">
        <f>IF(RECH_CATEGORIE=TRUE,IF((CATEG_VISEE=LISTES!$O$2),REFERENCEMENT_FACADE[[#This Row],[I]],
IF((CATEG_VISEE=LISTES!$O$3),REFERENCEMENT_FACADE[[#This Row],[II]],
IF((CATEG_VISEE=LISTES!$O$4),REFERENCEMENT_FACADE[[#This Row],[III]],
IF((CATEG_VISEE=LISTES!$O$5),REFERENCEMENT_FACADE[[#This Row],[IV]],"ERREUR")))),
REFERENCEMENT_FACADE[[#This Row],[I]]&amp;CHAR(10)&amp;REFERENCEMENT_FACADE[[#This Row],[II]]&amp;CHAR(10)&amp;REFERENCEMENT_FACADE[[#This Row],[III]]&amp;CHAR(10)&amp;REFERENCEMENT_FACADE[[#This Row],[IV]])</f>
        <v>4
4
4
4</v>
      </c>
      <c r="CJ203" s="48" t="str">
        <f>IF(RECH_CATEGORIE=TRUE,IF(OR(REFERENCEMENT_FACADE[[#This Row],[I]]="NC",REFERENCEMENT_FACADE[[#This Row],[II]]="NC",REFERENCEMENT_FACADE[[#This Row],[III]]="NC",REFERENCEMENT_FACADE[[#This Row],[IV]]="NC"),"ERREUR",IF(MID(ZONE_SIS_VISEE,1,1)&lt;=MID(REFERENCEMENT_FACADE[[#This Row],[IV]],1,1),REFERENCEMENT_FACADE[[#Headers],[IV]],IF(MID(ZONE_SIS_VISEE,1,1)&lt;=MID(REFERENCEMENT_FACADE[[#This Row],[III]],1,1),REFERENCEMENT_FACADE[[#Headers],[III]],IF(MID(ZONE_SIS_VISEE,1,1)&lt;=MID(REFERENCEMENT_FACADE[[#This Row],[II]],1,1),REFERENCEMENT_FACADE[[#Headers],[II]],IF(MID(ZONE_SIS_VISEE,1,1)&lt;=MID(REFERENCEMENT_FACADE[[#This Row],[I]],1,1),REFERENCEMENT_FACADE[[#Headers],[I]],""))))),
REFERENCEMENT_FACADE[[#Headers],[I]]&amp;CHAR(10)&amp;REFERENCEMENT_FACADE[[#Headers],[II]]&amp;CHAR(10)&amp;REFERENCEMENT_FACADE[[#Headers],[III]]&amp;CHAR(10)&amp;REFERENCEMENT_FACADE[[#Headers],[IV]])</f>
        <v>I
II
III
IV</v>
      </c>
      <c r="CK203" s="48" t="str">
        <f>CONCATENATE(IF(MID(REFERENCEMENT_FACADE[[#This Row],[Charpente bois (NF DTU 31.1)]],1,3)="oui",LISTES!$Q$2,""),IF(AND(MID(REFERENCEMENT_FACADE[[#This Row],[COB (NF DTU 31.2)]],1,3)="oui",MID(REFERENCEMENT_FACADE[[#This Row],[Charpente bois (NF DTU 31.1)]],1,3)="oui")," / ",""),IF(MID(REFERENCEMENT_FACADE[[#This Row],[COB (NF DTU 31.2)]],1,3)="oui",LISTES!$Q$3,""),IF(OR(AND(MID(REFERENCEMENT_FACADE[[#This Row],[COB (NF DTU 31.2)]],1,3)="oui",MID(REFERENCEMENT_FACADE[[#This Row],[FOB (NF DTU 31.4)]],1,3)="oui"),AND(MID(REFERENCEMENT_FACADE[[#This Row],[COB (NF DTU 31.2)]],1,3)="oui",MID(REFERENCEMENT_FACADE[[#This Row],[CLT (Sous AT/DTA)]],1,3)="oui"))," / ",""),IF(MID(REFERENCEMENT_FACADE[[#This Row],[FOB (NF DTU 31.4)]],1,3)="oui",LISTES!$Q$4,""),IF(AND(MID(REFERENCEMENT_FACADE[[#This Row],[CLT (Sous AT/DTA)]],1,3)="oui",MID(REFERENCEMENT_FACADE[[#This Row],[FOB (NF DTU 31.4)]],1,3)="oui")," / ",""),IF(MID(REFERENCEMENT_FACADE[[#This Row],[CLT (Sous AT/DTA)]],1,3)="oui",LISTES!$Q$7,IF(MID(REFERENCEMENT_FACADE[[#This Row],[FOB (Sous AT/DTA/ATEx)]],1,3)="oui",LISTES!$Q$5,"")))</f>
        <v>Charpente bois (NF DTU 31.1)</v>
      </c>
      <c r="CL203" s="48" t="str">
        <f>IF(AND(RECH_HAUTEUR=TRUE,HAUT_VISEE&lt;&gt;"",SITUA_VISEE&lt;&gt;""),IF(MID(SITUA_VISEE,1,1)="d",
IF(MID(REFERENCEMENT_FACADE[[#This Row],[≤ 50 m (situation d)]],1,3)="OUI","≤ 50 m",IF(MID(REFERENCEMENT_FACADE[[#This Row],[≤ 40 m (situation d)]],1,3)="OUI","≤ 40 m",IF(MID(REFERENCEMENT_FACADE[[#This Row],[≤ 36 m (situation d)]],1,3)="OUI","≤ 36 m",IF(MID(REFERENCEMENT_FACADE[[#This Row],[≤ 34 m (situation d)]],1,3)="OUI","≤ 34 m",IF(MID(REFERENCEMENT_FACADE[[#This Row],[≤ 28 m (situation d)]],1,3)="OUI","≤ 28 m",IF(MID(REFERENCEMENT_FACADE[[#This Row],[≤ 18 m (situation d)]],1,3)="OUI","≤ 18 m",IF(MID(REFERENCEMENT_FACADE[[#This Row],[≤ 15 m (situation d)]],1,3)="OUI","≤ 15 m",IF(MID(REFERENCEMENT_FACADE[[#This Row],[≤ 10 m (situation d)]],1,3)="OUI","≤ 10 m",IF(MID(REFERENCEMENT_FACADE[[#This Row],[≤ 9 m (situation d)]],1,3)="OUI","≤ 9 m",IF(MID(REFERENCEMENT_FACADE[[#This Row],[≤ 6 m (situation d)]],1,3)="OUI","≤ 6 m","")))))))))),
IF(MID(REFERENCEMENT_FACADE[[#This Row],[≤ 50 m (situation a à c)]],1,3)="OUI","≤ 50 m",IF(MID(REFERENCEMENT_FACADE[[#This Row],[≤ 40 m (situation a à c)]],1,3)="OUI","≤ 40 m",IF(MID(REFERENCEMENT_FACADE[[#This Row],[≤ 36 m (situation a à c)]],1,3)="OUI","≤ 36 m",IF(MID(REFERENCEMENT_FACADE[[#This Row],[≤ 34 m (situation a à c)]],1,3)="OUI","≤ 34 m",IF(MID(REFERENCEMENT_FACADE[[#This Row],[≤ 28 m (situation a à c)]],1,3)="OUI","≤ 28 m",IF(MID(REFERENCEMENT_FACADE[[#This Row],[≤ 18 m (situation a à c)]],1,3)="OUI","≤ 18 m",IF(MID(REFERENCEMENT_FACADE[[#This Row],[≤ 15 m (situation a à c)]],1,3)="OUI","≤ 15 m",IF(MID(REFERENCEMENT_FACADE[[#This Row],[≤ 10 m (situation a à c)]],1,3)="OUI","≤ 10 m",IF(MID(REFERENCEMENT_FACADE[[#This Row],[≤ 9 m (situation a à c)]],1,3)="OUI","≤ 9 m",IF(MID(REFERENCEMENT_FACADE[[#This Row],[≤ 6 m (situation a à c)]],1,3)="OUI","≤ 6 m",""))))))))))),
CONCATENATE(IF(MID(REFERENCEMENT_FACADE[[#This Row],[≤ 50 m (situation a à c)]],1,3)="OUI","(Situation a à c) h≤ 50 m"&amp;CHAR(10),IF(MID(REFERENCEMENT_FACADE[[#This Row],[≤ 40 m (situation a à c)]],1,3)="OUI","(Situation a à c) h≤ 40 m"&amp;CHAR(10),IF(MID(REFERENCEMENT_FACADE[[#This Row],[≤ 36 m (situation a à c)]],1,3)="OUI","(Situation a à c) h≤ 36 m"&amp;CHAR(10),IF(MID(REFERENCEMENT_FACADE[[#This Row],[≤ 34 m (situation a à c)]],1,3)="OUI","(Situation a à c) h≤ 34 m"&amp;CHAR(10),IF(MID(REFERENCEMENT_FACADE[[#This Row],[≤ 28 m (situation a à c)]],1,3)="OUI","(Situation a à c) h≤ 28 m"&amp;CHAR(10),IF(MID(REFERENCEMENT_FACADE[[#This Row],[≤ 18 m (situation a à c)]],1,3)="OUI","(Situation a à c) h≤ 18 m"&amp;CHAR(10),IF(MID(REFERENCEMENT_FACADE[[#This Row],[≤ 15 m (situation a à c)]],1,3)="OUI","(Situation a à c) h≤ 15 m"&amp;CHAR(10),IF(MID(REFERENCEMENT_FACADE[[#This Row],[≤ 10 m (situation a à c)]],1,3)="OUI","(Situation a à c) h≤ 10 m"&amp;CHAR(10),IF(MID(REFERENCEMENT_FACADE[[#This Row],[≤ 9 m (situation a à c)]],1,3)="OUI","(Situation a à c) h≤ 9 m"&amp;CHAR(10),IF(MID(REFERENCEMENT_FACADE[[#This Row],[≤ 6 m (situation a à c)]],1,3)="OUI","(Situation a à c) h≤ 6 m"&amp;CHAR(10),"")))))))))),IF(MID(REFERENCEMENT_FACADE[[#This Row],[≤ 50 m (situation d)]],1,3)="OUI","(Situation d) h≤ 50 m",IF(MID(REFERENCEMENT_FACADE[[#This Row],[≤ 40 m (situation d)]],1,3)="OUI","(Situation d) h≤ 40 m",IF(MID(REFERENCEMENT_FACADE[[#This Row],[≤ 36 m (situation d)]],1,3)="OUI","(Situation d) h≤ 36 m",IF(MID(REFERENCEMENT_FACADE[[#This Row],[≤ 34 m (situation d)]],1,3)="OUI","(Situation d) h≤ 34 m",IF(MID(REFERENCEMENT_FACADE[[#This Row],[≤ 28 m (situation d)]],1,3)="OUI","(Situation d) h≤ 28 m",IF(MID(REFERENCEMENT_FACADE[[#This Row],[≤ 18 m (situation d)]],1,3)="OUI","(Situation d) h≤ 18 m",IF(MID(REFERENCEMENT_FACADE[[#This Row],[≤ 15 m (situation d)]],1,3)="OUI","(Situation d) h≤ 15 m",IF(MID(REFERENCEMENT_FACADE[[#This Row],[≤ 10 m (situation d)]],1,3)="OUI","(Situation d) h≤ 10 m",IF(MID(REFERENCEMENT_FACADE[[#This Row],[≤ 9 m (situation d)]],1,3)="OUI","(Situation d) h≤ 9 m",IF(MID(REFERENCEMENT_FACADE[[#This Row],[≤ 6 m (situation d)]],1,3)="OUI","(Situation d) h≤ 6 m",""))))))))))))</f>
        <v>(Situation a à c) h≤ 18 m
(Situation d) h≤ 18 m</v>
      </c>
      <c r="CM203" s="48" t="str">
        <f>IF(OR(RECH_HAUTEUR=FALSE,HAUT_VISEE="",SITUA_VISEE=""),REFERENCEMENT_FACADE[[#This Row],[Cas où rien n''est sélectionné en hauteur]],
IF((HAUT_VISEE&lt;=6),IF(OR(MID(SITUA_VISEE,1,1)="a",MID(SITUA_VISEE,1,1)="b",MID(SITUA_VISEE,1,1)="c"),REFERENCEMENT_FACADE[[#This Row],[≤ 6 m (a à c)]],REFERENCEMENT_FACADE[[#This Row],[≤ 6 m (d)]]),
IF(AND(6&lt;HAUT_VISEE,HAUT_VISEE&lt;=9),IF(OR(MID(SITUA_VISEE,1,1)="a",MID(SITUA_VISEE,1,1)="b",MID(SITUA_VISEE,1,1)="c"),REFERENCEMENT_FACADE[[#This Row],[≤ 9 m (a à c)]],REFERENCEMENT_FACADE[[#This Row],[≤ 9 m (d)]]),
IF(AND(9&lt;HAUT_VISEE,HAUT_VISEE&lt;=10),IF(OR(MID(SITUA_VISEE,1,1)="a",MID(SITUA_VISEE,1,1)="b",MID(SITUA_VISEE,1,1)="c"),REFERENCEMENT_FACADE[[#This Row],[≤ 10 m (a à c)]],REFERENCEMENT_FACADE[[#This Row],[≤ 10 m (d)]]),
IF(AND(10&lt;HAUT_VISEE,HAUT_VISEE&lt;=18),IF(OR(MID(SITUA_VISEE,1,1)="a",MID(SITUA_VISEE,1,1)="b",MID(SITUA_VISEE,1,1)="c"),REFERENCEMENT_FACADE[[#This Row],[≤ 18 m (a à c)]],REFERENCEMENT_FACADE[[#This Row],[≤ 18 m (d)]]),
IF(AND(18&lt;HAUT_VISEE,HAUT_VISEE&lt;=28),IF(OR(MID(SITUA_VISEE,1,1)="a",MID(SITUA_VISEE,1,1)="b",MID(SITUA_VISEE,1,1)="c"),REFERENCEMENT_FACADE[[#This Row],[≤ 28 m (a à c)]],REFERENCEMENT_FACADE[[#This Row],[≤ 28 m (d)]]),
IF(AND(28&lt;HAUT_VISEE,HAUT_VISEE&lt;=34),IF(OR(MID(SITUA_VISEE,1,1)="a",MID(SITUA_VISEE,1,1)="b",MID(SITUA_VISEE,1,1)="c"),REFERENCEMENT_FACADE[[#This Row],[≤ 34 m (a à c)]],REFERENCEMENT_FACADE[[#This Row],[≤ 34 m (d)]]),
IF(AND(34&lt;HAUT_VISEE,HAUT_VISEE&lt;=36),IF(OR(MID(SITUA_VISEE,1,1)="a",MID(SITUA_VISEE,1,1)="b",MID(SITUA_VISEE,1,1)="c"),REFERENCEMENT_FACADE[[#This Row],[≤ 36 m (a à c)]],REFERENCEMENT_FACADE[[#This Row],[≤ 36 m (d)]]),
IF(AND(36&lt;HAUT_VISEE,HAUT_VISEE&lt;=40),IF(OR(MID(SITUA_VISEE,1,1)="a",MID(SITUA_VISEE,1,1)="b",MID(SITUA_VISEE,1,1)="c"),REFERENCEMENT_FACADE[[#This Row],[≤ 40 m (a à c)]],REFERENCEMENT_FACADE[[#This Row],[≤ 40 m (d)]]),
IF(AND(40&lt;HAUT_VISEE,HAUT_VISEE&lt;=50),IF(OR(MID(SITUA_VISEE,1,1)="a",MID(SITUA_VISEE,1,1)="b",MID(SITUA_VISEE,1,1)="c"),REFERENCEMENT_FACADE[[#This Row],[≤ 50 m (a à c)]],REFERENCEMENT_FACADE[[#This Row],[≤ 50 m (d)]])))))))))))</f>
        <v>Nb : Le critère de recherche par hauteur n'étant pas coché ou les données (hauteur ou situation) n'étant pas saisies, l'utilisateur est alerté qu'il peut exister des limites de hauteurs et des dispositions particulières données dans le référentiel technique du procédé qui ne sont pas affichées. 
Le logiciel peut les faire apparaitre, pour ce faire : 
 - la case de recherche en fonction de la hauteur doit être cochée ;
 - les données de hauteur ET de situation du bâtiment doivent être saisies.</v>
      </c>
      <c r="CN203" s="117">
        <f ca="1">REFERENCEMENT_FACADE[[#This Row],[VALIDITE]]</f>
        <v>1</v>
      </c>
      <c r="CO203" s="48">
        <f>IF(RECH_SUPPORT=TRUE,IF(MID(REFERENCEMENT_FACADE[[#This Row],[Colonne support visé]],1,3)="OUI",1,IF(OR(MID(REFERENCEMENT_FACADE[[#This Row],[Colonne support visé]],1,3)="non",MID(REFERENCEMENT_FACADE[[#This Row],[Colonne support visé]],1,2)="SO"),0,0)),1)</f>
        <v>1</v>
      </c>
      <c r="CP203" s="48">
        <f>IF(RECH_HAUTEUR=FALSE,1,IF(AND(MID(REFERENCEMENT_FACADE[[#This Row],[Colonne situation visé]],1,3)="oui",HAUT_VISEE&lt;=REFERENCEMENT_FACADE[[#This Row],[LIMITATION DE HAUTEUR DE FACADE]],HAUT_VISEE&lt;&gt;"",SITUA_VISEE&lt;&gt;""),1,IF(MID(REFERENCEMENT_FACADE[[#This Row],[Colonne situation visé]],1,3)="non",0,"ERREUR")))</f>
        <v>1</v>
      </c>
      <c r="CQ203" s="48">
        <f>IF(RECH_CATEGORIE=FALSE,1,IF(REFERENCEMENT_FACADE[[#This Row],[Colonne catégorie visée]]="ERREUR",0,IF(AND(RECH_CATEGORIE=TRUE,MATCH(VALUE(LEFT(REFERENCEMENT_FACADE[[#This Row],[Colonne zone visée]],1)),LISTE_ZONE_SISMIQUE,0)&gt;=MATCH(ZONE_SIS_VISEE,LISTE_ZONE_SISMIQUE,0),MATCH(REFERENCEMENT_FACADE[[#This Row],[Colonne catégorie visée]],LISTE_CATEGORIE_BATIMENT,0)&gt;=MATCH(CATEG_VISEE,LISTE_CATEGORIE_BATIMENT,0)),1,0)))</f>
        <v>1</v>
      </c>
      <c r="CR203" s="48">
        <f ca="1">IF(REFERENCEMENT_FACADE[[#This Row],[Eligibilité procédé]]&lt;&gt;0,COUNTIF(REFERENCEMENT_FACADE[Eligibilité procédé],"&lt;="&amp;REFERENCEMENT_FACADE[[#This Row],[Eligibilité procédé]])-COUNTIF(REFERENCEMENT_FACADE[Eligibilité procédé],"=0"),ROWS(REFERENCEMENT_FACADE[Ordre]))</f>
        <v>172</v>
      </c>
      <c r="CS203" s="48">
        <f ca="1">IF(COUNTIF((REFERENCEMENT_FACADE[[#This Row],[Validité]:[zone de simicité]]),"&lt;&gt;"&amp;"")=SUM(REFERENCEMENT_FACADE[[#This Row],[Validité]:[zone de simicité]]),ROW(REFERENCEMENT_FACADE[[#This Row],[zone de simicité]]),"")</f>
        <v>203</v>
      </c>
      <c r="CT203" s="48" t="str">
        <f>CONCATENATE(REFERENCEMENT_FACADE[[#This Row],[TYPE DE DOCUMENT DE REFERENCE]]," ",REFERENCEMENT_FACADE[[#This Row],[REF]]," du procédé ",REFERENCEMENT_FACADE[[#This Row],[NOM COMMERCIAL DU PROCEDE]]," : vise la pose sur : ",IF(MID(REFERENCEMENT_FACADE[[#This Row],[COB (NF DTU 31.2)]],1,3)="OUI","COB (NF DTU 31.2) ; ",""),IF(MID(REFERENCEMENT_FACADE[[#This Row],[CLT (Sous AT/DTA)]],1,3)="OUI","CLT (Sous AT/DTA)) ; ",""),IF(MID(REFERENCEMENT_FACADE[[#This Row],[FOB (NF DTU 31.4)]],1,3)="OUI","FOB (NF DTU 31.4) ; ",""),IF(MID(REFERENCEMENT_FACADE[[#This Row],[FOB (Sous AT/DTA/ATEx)]],1,3)="OUI","FOB (Sous AT/DTA/ATEx) ; ",""),"pour une hauteur max de ",REFERENCEMENT_FACADE[[#This Row],[LIMITATION DE HAUTEUR DE FACADE]],"m")</f>
        <v>Document Technique d'Application (DTA) 2.3/15-1707_V4 du procédé Trimoterm FTV : vise la pose sur : pour une hauteur max de 18m</v>
      </c>
    </row>
    <row r="204" spans="1:98" ht="216" x14ac:dyDescent="0.3">
      <c r="A204" s="121">
        <v>43446</v>
      </c>
      <c r="B204" s="43" t="s">
        <v>116</v>
      </c>
      <c r="C204" s="125" t="s">
        <v>1570</v>
      </c>
      <c r="D204" s="43" t="s">
        <v>4</v>
      </c>
      <c r="E204" s="43" t="s">
        <v>4</v>
      </c>
      <c r="F204" s="43" t="s">
        <v>98</v>
      </c>
      <c r="G204" s="44" t="s">
        <v>1387</v>
      </c>
      <c r="H204" s="52" t="s">
        <v>9</v>
      </c>
      <c r="I204" s="82" t="s">
        <v>27</v>
      </c>
      <c r="J204" s="38" t="s">
        <v>27</v>
      </c>
      <c r="K204" s="39" t="s">
        <v>27</v>
      </c>
      <c r="L204" s="68" t="str">
        <f>IF(REFERENCEMENT_FACADE[[#This Row],[Charpente bois (NF DTU 31.1)]]="OUI","SO",IF(OR(REFERENCEMENT_FACADE[[#This Row],[FOB (Sous AT/DTA/ATEx)]]="OUI",REFERENCEMENT_FACADE[[#This Row],[FOB (NF DTU 31.4)]]="OUI"),"OUI","SO"))</f>
        <v>SO</v>
      </c>
      <c r="M204" s="65" t="s">
        <v>27</v>
      </c>
      <c r="N204" s="42" t="s">
        <v>9</v>
      </c>
      <c r="O204" s="43" t="s">
        <v>9</v>
      </c>
      <c r="P204" s="43" t="s">
        <v>9</v>
      </c>
      <c r="Q204" s="43" t="s">
        <v>9</v>
      </c>
      <c r="R204" s="43" t="s">
        <v>9</v>
      </c>
      <c r="S204" s="43" t="s">
        <v>10</v>
      </c>
      <c r="T204" s="43" t="s">
        <v>10</v>
      </c>
      <c r="U204" s="43" t="s">
        <v>10</v>
      </c>
      <c r="V204" s="43" t="s">
        <v>10</v>
      </c>
      <c r="W204" s="44" t="s">
        <v>10</v>
      </c>
      <c r="X204" s="43" t="s">
        <v>9</v>
      </c>
      <c r="Y204" s="43" t="s">
        <v>9</v>
      </c>
      <c r="Z204" s="43" t="s">
        <v>9</v>
      </c>
      <c r="AA204" s="43" t="s">
        <v>9</v>
      </c>
      <c r="AB204" s="43" t="s">
        <v>9</v>
      </c>
      <c r="AC204" s="43" t="s">
        <v>10</v>
      </c>
      <c r="AD204" s="43" t="s">
        <v>10</v>
      </c>
      <c r="AE204" s="43" t="s">
        <v>10</v>
      </c>
      <c r="AF204" s="43" t="s">
        <v>10</v>
      </c>
      <c r="AG204" s="44" t="s">
        <v>10</v>
      </c>
      <c r="AH204" s="167" t="s">
        <v>143</v>
      </c>
      <c r="AI204" s="162"/>
      <c r="AJ204" s="120" t="s">
        <v>1726</v>
      </c>
      <c r="AK204" s="120" t="s">
        <v>1726</v>
      </c>
      <c r="AL204" s="120" t="s">
        <v>1726</v>
      </c>
      <c r="AM204" s="120" t="s">
        <v>1726</v>
      </c>
      <c r="AN204" s="120" t="s">
        <v>1726</v>
      </c>
      <c r="AO204" s="83"/>
      <c r="AP204" s="83"/>
      <c r="AQ204" s="83"/>
      <c r="AR204" s="83"/>
      <c r="AS204" s="83"/>
      <c r="AT204" s="120" t="s">
        <v>1726</v>
      </c>
      <c r="AU204" s="120" t="s">
        <v>1726</v>
      </c>
      <c r="AV204" s="120" t="s">
        <v>1726</v>
      </c>
      <c r="AW204" s="120" t="s">
        <v>1726</v>
      </c>
      <c r="AX204" s="120" t="s">
        <v>1726</v>
      </c>
      <c r="AY204" s="83"/>
      <c r="AZ204" s="83"/>
      <c r="BA204" s="83"/>
      <c r="BB204" s="83"/>
      <c r="BC204" s="83"/>
      <c r="BD204" s="84" t="s">
        <v>1408</v>
      </c>
      <c r="BE204" s="42">
        <v>4</v>
      </c>
      <c r="BF204" s="43">
        <v>2</v>
      </c>
      <c r="BG204" s="43">
        <v>1</v>
      </c>
      <c r="BH204" s="43">
        <v>1</v>
      </c>
      <c r="BI204" s="84"/>
      <c r="BJ204" s="40" t="s">
        <v>1394</v>
      </c>
      <c r="BK204" s="158" t="s">
        <v>152</v>
      </c>
      <c r="BL204" s="42">
        <v>0</v>
      </c>
      <c r="BM204" s="43" t="s">
        <v>1387</v>
      </c>
      <c r="BN204" s="43" t="s">
        <v>1006</v>
      </c>
      <c r="BO204" s="43" t="s">
        <v>99</v>
      </c>
      <c r="BP204" s="81">
        <v>42990</v>
      </c>
      <c r="BQ204" s="81">
        <v>43110</v>
      </c>
      <c r="BR204" s="81">
        <v>45291</v>
      </c>
      <c r="BS204" s="182">
        <f ca="1">+(REFERENCEMENT_FACADE[[#This Row],[AVIS LIMITE AU / VALIDITE]]&gt;=TODAY())*1</f>
        <v>0</v>
      </c>
      <c r="BT204" s="43" t="s">
        <v>10</v>
      </c>
      <c r="BU204" s="43" t="str">
        <f ca="1">IF(REFERENCEMENT_FACADE[[#This Row],[ -&gt; AT/DTA : Sur liste verte C2p (OUI/NON)
-&gt; ATex (Avis favorable / Avis défavorable)
-&gt; Autre : SO]]&lt;&gt;"",IF(AND(OR(REFERENCEMENT_FACADE[[#This Row],[ -&gt; AT/DTA : Sur liste verte C2p (OUI/NON)
-&gt; ATex (Avis favorable / Avis défavorable)
-&gt; Autre : SO]]="OUI",REFERENCEMENT_FACADE[[#This Row],[ -&gt; AT/DTA : Sur liste verte C2p (OUI/NON)
-&gt; ATex (Avis favorable / Avis défavorable)
-&gt; Autre : SO]]="FAVORABLE",REFERENCEMENT_FACADE[[#This Row],[ -&gt; AT/DTA : Sur liste verte C2p (OUI/NON)
-&gt; ATex (Avis favorable / Avis défavorable)
-&gt; Autre : SO]]="SO
(DTU)",REFERENCEMENT_FACADE[[#This Row],[ -&gt; AT/DTA : Sur liste verte C2p (OUI/NON)
-&gt; ATex (Avis favorable / Avis défavorable)
-&gt; Autre : SO]]="SO 
(RECO -RAGE)",REFERENCEMENT_FACADE[[#This Row],[ -&gt; AT/DTA : Sur liste verte C2p (OUI/NON)
-&gt; ATex (Avis favorable / Avis défavorable)
-&gt; Autre : SO]]="OUI AVEC UN SUIVI DU RETOUR D'EXPERIENCE",
REFERENCEMENT_FACADE[[#This Row],[ -&gt; AT/DTA : Sur liste verte C2p (OUI/NON)
-&gt; ATex (Avis favorable / Avis défavorable)
-&gt; Autre : SO]]="SO 
(RP)"),REFERENCEMENT_FACADE[[#This Row],[VALIDITE]]=1),"TC",IF(REFERENCEMENT_FACADE[[#This Row],[VALIDITE]]=0,"TNC"&amp;CHAR(10)&amp;"(L'évaluation technique n'est plus valide)",IF(REFERENCEMENT_FACADE[[#This Row],[TYPE DE DOCUMENT DE REFERENCE]]="Appréciation Technique de Transition","TNC"&amp;CHAR(10)&amp;"(Les Appréciations Techniques de Transition ne sont pas reconnues en technique courante)",IF(REFERENCEMENT_FACADE[[#This Row],[ -&gt; AT/DTA : Sur liste verte C2p (OUI/NON)
-&gt; ATex (Avis favorable / Avis défavorable)
-&gt; Autre : SO]]="NON (EVALUATION RECENTE)","TNC"&amp;CHAR(10)&amp;"(Non sur liste verte de la C2p à date de référencement / EVALUATION RECENTE)","TNC"&amp;CHAR(10)&amp;"(N'est pas sur liste verte de la C2p à date du référencement)")))))</f>
        <v>TNC
(L'évaluation technique n'est plus valide)</v>
      </c>
      <c r="BV204" s="44" t="s">
        <v>1383</v>
      </c>
      <c r="BW204" s="153"/>
      <c r="BX204" s="132"/>
      <c r="BY204" s="155"/>
      <c r="BZ204" s="59" t="s">
        <v>656</v>
      </c>
      <c r="CA204" s="134" t="s">
        <v>581</v>
      </c>
      <c r="CB204" s="134"/>
      <c r="CC204" s="48" t="str">
        <f>IF(OR(REFERENCEMENT_FACADE[[#This Row],[TYPE DE DOCUMENT DE REFERENCE]]="Document Technique d'Application (DTA)",REFERENCEMENT_FACADE[[#This Row],[TYPE DE DOCUMENT DE REFERENCE]]="Avis Technique"),CONCATENATE("https://evaluation.cstb.fr/fr/avis-technique/detail/",SUBSTITUTE(REFERENCEMENT_FACADE[[#This Row],[REF]],"/","-"),"/"),IF(REFERENCEMENT_FACADE[[#This Row],[TYPE DE DOCUMENT DE REFERENCE]]=("Appréciation Technique d'Expérimentation (ATEx cas a)"),CONCATENATE("https://evaluation.cstb.fr/fr/appreciation-technique-expertise-atex/detail/",SUBSTITUTE(REFERENCEMENT_FACADE[[#This Row],[REF]],"_","-"),"/"),CONCATENATE("https://evaluation.cstb.fr/fr/appreciation-technique-transition-att/download/att-",SUBSTITUTE(SUBSTITUTE(REFERENCEMENT_FACADE[[#This Row],[REF]],"/","-"),"_","-"),"/")))</f>
        <v>https://evaluation.cstb.fr/fr/avis-technique/detail/2.1-13-1595_V1/</v>
      </c>
      <c r="CD204" s="48" t="s">
        <v>759</v>
      </c>
      <c r="CE204" s="48" t="str">
        <f>CONCATENATE(IF(REFERENCEMENT_FACADE[[#This Row],[Ancienne version]]=""," ",CONCATENATE(IF(OR(REFERENCEMENT_FACADE[[#This Row],[TYPE DE DOCUMENT DE REFERENCE]]="Avis Technique",REFERENCEMENT_FACADE[[#This Row],[TYPE DE DOCUMENT DE REFERENCE]]="ATEx"),"L'","Le "),REFERENCEMENT_FACADE[[#This Row],[TYPE DE DOCUMENT DE REFERENCE]]," n°",REFERENCEMENT_FACADE[[#This Row],[REF]]," annule et remplace ",IF(OR(REFERENCEMENT_FACADE[[#This Row],[TYPE DE DOCUMENT DE REFERENCE]]="Avis Technique",REFERENCEMENT_FACADE[[#This Row],[TYPE DE DOCUMENT DE REFERENCE]]="ATEx"),"l' ","le "),REFERENCEMENT_FACADE[[#This Row],[TYPE DE DOCUMENT DE REFERENCE]]," n° ",REFERENCEMENT_FACADE[[#This Row],[Ancienne version]])),
IF(AND(REFERENCEMENT_FACADE[[#This Row],[Ancienne version]]&lt;&gt;"",REFERENCEMENT_FACADE[[#This Row],[ -&gt; AT/DTA : Sur liste verte C2p (OUI/NON)
-&gt; ATex (Avis favorable / Avis défavorable)
-&gt; Autre : SO]]="OUI"),CHAR(10),""),
IF(REFERENCEMENT_FACADE[[#This Row],[ -&gt; AT/DTA : Sur liste verte C2p (OUI/NON)
-&gt; ATex (Avis favorable / Avis défavorable)
-&gt; Autre : SO]]="OUI","Sur liste verte de la C2p à la date du référencement",""))</f>
        <v>Le Document Technique d'Application (DTA) n°2.1/13-1595_V1 annule et remplace le Document Technique d'Application (DTA) n° 2/13-1595</v>
      </c>
      <c r="CF204" s="48" t="str">
        <f>IF((SUPP_VISE=LISTES!$Q$2),REFERENCEMENT_FACADE[[#This Row],[Charpente bois (NF DTU 31.1)]],
IF((SUPP_VISE=LISTES!$Q$3),REFERENCEMENT_FACADE[[#This Row],[COB (NF DTU 31.2)]],
IF((SUPP_VISE=LISTES!$Q$4),REFERENCEMENT_FACADE[[#This Row],[FOB (NF DTU 31.4)]],
IF((SUPP_VISE=LISTES!$Q$5),REFERENCEMENT_FACADE[[#This Row],[FOB (Sous AT/DTA/ATEx)]],
IF((SUPP_VISE=LISTES!$Q$6),REFERENCEMENT_FACADE[[#This Row],[FOB (NF DTU 31.4 et/ou Sous AT/DTA/Atex)]],
IF((SUPP_VISE=LISTES!$Q$7),REFERENCEMENT_FACADE[[#This Row],[CLT (Sous AT/DTA)]],"ERREUR"))))))</f>
        <v>ERREUR</v>
      </c>
      <c r="CG204" s="48" t="str">
        <f>IF((HAUT_VISEE&lt;=6),IF(OR(MID(SITUA_VISEE,1,1)="a",MID(SITUA_VISEE,1,1)="b",MID(SITUA_VISEE,1,1)="c"),REFERENCEMENT_FACADE[[#This Row],[≤ 6 m (situation a à c)]],REFERENCEMENT_FACADE[[#This Row],[≤ 6 m (situation d)]]),
IF(AND(6&lt;HAUT_VISEE,HAUT_VISEE&lt;=9),IF(OR(MID(SITUA_VISEE,1,1)="a",MID(SITUA_VISEE,1,1)="b",MID(SITUA_VISEE,1,1)="c"),REFERENCEMENT_FACADE[[#This Row],[≤ 9 m (situation a à c)]],REFERENCEMENT_FACADE[[#This Row],[≤ 9 m (situation d)]]),
IF(AND(9&lt;HAUT_VISEE,HAUT_VISEE&lt;=10),IF(OR(MID(SITUA_VISEE,1,1)="a",MID(SITUA_VISEE,1,1)="b",MID(SITUA_VISEE,1,1)="c"),REFERENCEMENT_FACADE[[#This Row],[≤ 10 m (situation a à c)]],REFERENCEMENT_FACADE[[#This Row],[≤ 10 m (situation d)]]),
IF(AND(10&lt;HAUT_VISEE,HAUT_VISEE&lt;=18),IF(OR(MID(SITUA_VISEE,1,1)="a",MID(SITUA_VISEE,1,1)="b",MID(SITUA_VISEE,1,1)="c"),REFERENCEMENT_FACADE[[#This Row],[≤ 15 m (situation a à c)]],REFERENCEMENT_FACADE[[#This Row],[≤ 15 m (situation d)]]),
IF(AND(10&lt;HAUT_VISEE,HAUT_VISEE&lt;=18),IF(OR(MID(SITUA_VISEE,1,1)="a",MID(SITUA_VISEE,1,1)="b",MID(SITUA_VISEE,1,1)="c"),REFERENCEMENT_FACADE[[#This Row],[≤ 18 m (situation a à c)]],REFERENCEMENT_FACADE[[#This Row],[≤ 18 m (situation d)]]),
IF(AND(18&lt;HAUT_VISEE,HAUT_VISEE&lt;=28),IF(OR(MID(SITUA_VISEE,1,1)="a",MID(SITUA_VISEE,1,1)="b",MID(SITUA_VISEE,1,1)="c"),REFERENCEMENT_FACADE[[#This Row],[≤ 28 m (situation a à c)]],REFERENCEMENT_FACADE[[#This Row],[≤ 28 m (situation d)]]),
IF(AND(28&lt;HAUT_VISEE,HAUT_VISEE&lt;=34),IF(OR(MID(SITUA_VISEE,1,1)="a",MID(SITUA_VISEE,1,1)="b",MID(SITUA_VISEE,1,1)="c"),REFERENCEMENT_FACADE[[#This Row],[≤ 34 m (situation a à c)]],REFERENCEMENT_FACADE[[#This Row],[≤ 34 m (situation d)]]),
IF(AND(34&lt;HAUT_VISEE,HAUT_VISEE&lt;=36),IF(OR(MID(SITUA_VISEE,1,1)="a",MID(SITUA_VISEE,1,1)="b",MID(SITUA_VISEE,1,1)="c"),REFERENCEMENT_FACADE[[#This Row],[≤ 36 m (situation a à c)]],REFERENCEMENT_FACADE[[#This Row],[≤ 36 m (situation d)]]),
IF(AND(36&lt;HAUT_VISEE,HAUT_VISEE&lt;=40),IF(OR(MID(SITUA_VISEE,1,1)="a",MID(SITUA_VISEE,1,1)="b",MID(SITUA_VISEE,1,1)="c"),REFERENCEMENT_FACADE[[#This Row],[≤ 40 m (situation a à c)]],REFERENCEMENT_FACADE[[#This Row],[≤ 40 m (situation d)]]),
IF(AND(40&lt;HAUT_VISEE,HAUT_VISEE&lt;=50),IF(OR(MID(SITUA_VISEE,1,1)="a",MID(SITUA_VISEE,1,1)="b",MID(SITUA_VISEE,1,1)="c"),REFERENCEMENT_FACADE[[#This Row],[≤ 50 m (situation a à c)]],REFERENCEMENT_FACADE[[#This Row],[≤ 50 m (situation d)]]),"ERREUR"))))))))))</f>
        <v>OUI</v>
      </c>
      <c r="CH204" s="48">
        <f>IF(MID(SITUA_VISEE,1,1)="d",
IF(MID(REFERENCEMENT_FACADE[[#This Row],[≤ 50 m (situation d)]],1,3)="OUI",50,IF(MID(REFERENCEMENT_FACADE[[#This Row],[≤ 40 m (situation d)]],1,3)="OUI",40,IF(MID(REFERENCEMENT_FACADE[[#This Row],[≤ 36 m (situation d)]],1,3)="OUI",36,IF(MID(REFERENCEMENT_FACADE[[#This Row],[≤ 34 m (situation d)]],1,3)="OUI",34,IF(MID(REFERENCEMENT_FACADE[[#This Row],[≤ 28 m (situation d)]],1,3)="OUI",28,IF(MID(REFERENCEMENT_FACADE[[#This Row],[≤ 18 m (situation d)]],1,3)="OUI",18,IF(MID(REFERENCEMENT_FACADE[[#This Row],[≤ 15 m (situation d)]],1,3)="OUI",15,IF(MID(REFERENCEMENT_FACADE[[#This Row],[≤ 10 m (situation d)]],1,3)="OUI",10,IF(MID(REFERENCEMENT_FACADE[[#This Row],[≤ 9 m (situation d)]],1,3)="OUI",9,IF(MID(REFERENCEMENT_FACADE[[#This Row],[≤ 6 m (situation d)]],1,3)="OUI",6,"")))))))))),
IF(MID(REFERENCEMENT_FACADE[[#This Row],[≤ 50 m (situation a à c)]],1,3)="OUI",50,IF(MID(REFERENCEMENT_FACADE[[#This Row],[≤ 40 m (situation a à c)]],1,3)="OUI",40,IF(MID(REFERENCEMENT_FACADE[[#This Row],[≤ 36 m (situation a à c)]],1,3)="OUI",36,IF(MID(REFERENCEMENT_FACADE[[#This Row],[≤ 34 m (situation a à c)]],1,3)="OUI",34,IF(MID(REFERENCEMENT_FACADE[[#This Row],[≤ 28 m (situation a à c)]],1,3)="OUI",28,IF(MID(REFERENCEMENT_FACADE[[#This Row],[≤ 18 m (situation a à c)]],1,3)="OUI",18,IF(MID(REFERENCEMENT_FACADE[[#This Row],[≤ 15 m (situation a à c)]],1,3)="OUI",15,IF(MID(REFERENCEMENT_FACADE[[#This Row],[≤ 10 m (situation a à c)]],1,3)="OUI",10,IF(MID(REFERENCEMENT_FACADE[[#This Row],[≤ 9 m (situation a à c)]],1,3)="OUI",9,IF(MID(REFERENCEMENT_FACADE[[#This Row],[≤ 6 m (situation a à c)]],1,3)="OUI",6,"")))))))))))</f>
        <v>18</v>
      </c>
      <c r="CI204" s="48" t="str">
        <f>IF(RECH_CATEGORIE=TRUE,IF((CATEG_VISEE=LISTES!$O$2),REFERENCEMENT_FACADE[[#This Row],[I]],
IF((CATEG_VISEE=LISTES!$O$3),REFERENCEMENT_FACADE[[#This Row],[II]],
IF((CATEG_VISEE=LISTES!$O$4),REFERENCEMENT_FACADE[[#This Row],[III]],
IF((CATEG_VISEE=LISTES!$O$5),REFERENCEMENT_FACADE[[#This Row],[IV]],"ERREUR")))),
REFERENCEMENT_FACADE[[#This Row],[I]]&amp;CHAR(10)&amp;REFERENCEMENT_FACADE[[#This Row],[II]]&amp;CHAR(10)&amp;REFERENCEMENT_FACADE[[#This Row],[III]]&amp;CHAR(10)&amp;REFERENCEMENT_FACADE[[#This Row],[IV]])</f>
        <v>4
2
1
1</v>
      </c>
      <c r="CJ204" s="48" t="str">
        <f>IF(RECH_CATEGORIE=TRUE,IF(OR(REFERENCEMENT_FACADE[[#This Row],[I]]="NC",REFERENCEMENT_FACADE[[#This Row],[II]]="NC",REFERENCEMENT_FACADE[[#This Row],[III]]="NC",REFERENCEMENT_FACADE[[#This Row],[IV]]="NC"),"ERREUR",IF(MID(ZONE_SIS_VISEE,1,1)&lt;=MID(REFERENCEMENT_FACADE[[#This Row],[IV]],1,1),REFERENCEMENT_FACADE[[#Headers],[IV]],IF(MID(ZONE_SIS_VISEE,1,1)&lt;=MID(REFERENCEMENT_FACADE[[#This Row],[III]],1,1),REFERENCEMENT_FACADE[[#Headers],[III]],IF(MID(ZONE_SIS_VISEE,1,1)&lt;=MID(REFERENCEMENT_FACADE[[#This Row],[II]],1,1),REFERENCEMENT_FACADE[[#Headers],[II]],IF(MID(ZONE_SIS_VISEE,1,1)&lt;=MID(REFERENCEMENT_FACADE[[#This Row],[I]],1,1),REFERENCEMENT_FACADE[[#Headers],[I]],""))))),
REFERENCEMENT_FACADE[[#Headers],[I]]&amp;CHAR(10)&amp;REFERENCEMENT_FACADE[[#Headers],[II]]&amp;CHAR(10)&amp;REFERENCEMENT_FACADE[[#Headers],[III]]&amp;CHAR(10)&amp;REFERENCEMENT_FACADE[[#Headers],[IV]])</f>
        <v>I
II
III
IV</v>
      </c>
      <c r="CK204" s="48" t="str">
        <f>CONCATENATE(IF(MID(REFERENCEMENT_FACADE[[#This Row],[Charpente bois (NF DTU 31.1)]],1,3)="oui",LISTES!$Q$2,""),IF(AND(MID(REFERENCEMENT_FACADE[[#This Row],[COB (NF DTU 31.2)]],1,3)="oui",MID(REFERENCEMENT_FACADE[[#This Row],[Charpente bois (NF DTU 31.1)]],1,3)="oui")," / ",""),IF(MID(REFERENCEMENT_FACADE[[#This Row],[COB (NF DTU 31.2)]],1,3)="oui",LISTES!$Q$3,""),IF(OR(AND(MID(REFERENCEMENT_FACADE[[#This Row],[COB (NF DTU 31.2)]],1,3)="oui",MID(REFERENCEMENT_FACADE[[#This Row],[FOB (NF DTU 31.4)]],1,3)="oui"),AND(MID(REFERENCEMENT_FACADE[[#This Row],[COB (NF DTU 31.2)]],1,3)="oui",MID(REFERENCEMENT_FACADE[[#This Row],[CLT (Sous AT/DTA)]],1,3)="oui"))," / ",""),IF(MID(REFERENCEMENT_FACADE[[#This Row],[FOB (NF DTU 31.4)]],1,3)="oui",LISTES!$Q$4,""),IF(AND(MID(REFERENCEMENT_FACADE[[#This Row],[CLT (Sous AT/DTA)]],1,3)="oui",MID(REFERENCEMENT_FACADE[[#This Row],[FOB (NF DTU 31.4)]],1,3)="oui")," / ",""),IF(MID(REFERENCEMENT_FACADE[[#This Row],[CLT (Sous AT/DTA)]],1,3)="oui",LISTES!$Q$7,IF(MID(REFERENCEMENT_FACADE[[#This Row],[FOB (Sous AT/DTA/ATEx)]],1,3)="oui",LISTES!$Q$5,"")))</f>
        <v>Charpente bois (NF DTU 31.1)</v>
      </c>
      <c r="CL204" s="48" t="str">
        <f>IF(AND(RECH_HAUTEUR=TRUE,HAUT_VISEE&lt;&gt;"",SITUA_VISEE&lt;&gt;""),IF(MID(SITUA_VISEE,1,1)="d",
IF(MID(REFERENCEMENT_FACADE[[#This Row],[≤ 50 m (situation d)]],1,3)="OUI","≤ 50 m",IF(MID(REFERENCEMENT_FACADE[[#This Row],[≤ 40 m (situation d)]],1,3)="OUI","≤ 40 m",IF(MID(REFERENCEMENT_FACADE[[#This Row],[≤ 36 m (situation d)]],1,3)="OUI","≤ 36 m",IF(MID(REFERENCEMENT_FACADE[[#This Row],[≤ 34 m (situation d)]],1,3)="OUI","≤ 34 m",IF(MID(REFERENCEMENT_FACADE[[#This Row],[≤ 28 m (situation d)]],1,3)="OUI","≤ 28 m",IF(MID(REFERENCEMENT_FACADE[[#This Row],[≤ 18 m (situation d)]],1,3)="OUI","≤ 18 m",IF(MID(REFERENCEMENT_FACADE[[#This Row],[≤ 15 m (situation d)]],1,3)="OUI","≤ 15 m",IF(MID(REFERENCEMENT_FACADE[[#This Row],[≤ 10 m (situation d)]],1,3)="OUI","≤ 10 m",IF(MID(REFERENCEMENT_FACADE[[#This Row],[≤ 9 m (situation d)]],1,3)="OUI","≤ 9 m",IF(MID(REFERENCEMENT_FACADE[[#This Row],[≤ 6 m (situation d)]],1,3)="OUI","≤ 6 m","")))))))))),
IF(MID(REFERENCEMENT_FACADE[[#This Row],[≤ 50 m (situation a à c)]],1,3)="OUI","≤ 50 m",IF(MID(REFERENCEMENT_FACADE[[#This Row],[≤ 40 m (situation a à c)]],1,3)="OUI","≤ 40 m",IF(MID(REFERENCEMENT_FACADE[[#This Row],[≤ 36 m (situation a à c)]],1,3)="OUI","≤ 36 m",IF(MID(REFERENCEMENT_FACADE[[#This Row],[≤ 34 m (situation a à c)]],1,3)="OUI","≤ 34 m",IF(MID(REFERENCEMENT_FACADE[[#This Row],[≤ 28 m (situation a à c)]],1,3)="OUI","≤ 28 m",IF(MID(REFERENCEMENT_FACADE[[#This Row],[≤ 18 m (situation a à c)]],1,3)="OUI","≤ 18 m",IF(MID(REFERENCEMENT_FACADE[[#This Row],[≤ 15 m (situation a à c)]],1,3)="OUI","≤ 15 m",IF(MID(REFERENCEMENT_FACADE[[#This Row],[≤ 10 m (situation a à c)]],1,3)="OUI","≤ 10 m",IF(MID(REFERENCEMENT_FACADE[[#This Row],[≤ 9 m (situation a à c)]],1,3)="OUI","≤ 9 m",IF(MID(REFERENCEMENT_FACADE[[#This Row],[≤ 6 m (situation a à c)]],1,3)="OUI","≤ 6 m",""))))))))))),
CONCATENATE(IF(MID(REFERENCEMENT_FACADE[[#This Row],[≤ 50 m (situation a à c)]],1,3)="OUI","(Situation a à c) h≤ 50 m"&amp;CHAR(10),IF(MID(REFERENCEMENT_FACADE[[#This Row],[≤ 40 m (situation a à c)]],1,3)="OUI","(Situation a à c) h≤ 40 m"&amp;CHAR(10),IF(MID(REFERENCEMENT_FACADE[[#This Row],[≤ 36 m (situation a à c)]],1,3)="OUI","(Situation a à c) h≤ 36 m"&amp;CHAR(10),IF(MID(REFERENCEMENT_FACADE[[#This Row],[≤ 34 m (situation a à c)]],1,3)="OUI","(Situation a à c) h≤ 34 m"&amp;CHAR(10),IF(MID(REFERENCEMENT_FACADE[[#This Row],[≤ 28 m (situation a à c)]],1,3)="OUI","(Situation a à c) h≤ 28 m"&amp;CHAR(10),IF(MID(REFERENCEMENT_FACADE[[#This Row],[≤ 18 m (situation a à c)]],1,3)="OUI","(Situation a à c) h≤ 18 m"&amp;CHAR(10),IF(MID(REFERENCEMENT_FACADE[[#This Row],[≤ 15 m (situation a à c)]],1,3)="OUI","(Situation a à c) h≤ 15 m"&amp;CHAR(10),IF(MID(REFERENCEMENT_FACADE[[#This Row],[≤ 10 m (situation a à c)]],1,3)="OUI","(Situation a à c) h≤ 10 m"&amp;CHAR(10),IF(MID(REFERENCEMENT_FACADE[[#This Row],[≤ 9 m (situation a à c)]],1,3)="OUI","(Situation a à c) h≤ 9 m"&amp;CHAR(10),IF(MID(REFERENCEMENT_FACADE[[#This Row],[≤ 6 m (situation a à c)]],1,3)="OUI","(Situation a à c) h≤ 6 m"&amp;CHAR(10),"")))))))))),IF(MID(REFERENCEMENT_FACADE[[#This Row],[≤ 50 m (situation d)]],1,3)="OUI","(Situation d) h≤ 50 m",IF(MID(REFERENCEMENT_FACADE[[#This Row],[≤ 40 m (situation d)]],1,3)="OUI","(Situation d) h≤ 40 m",IF(MID(REFERENCEMENT_FACADE[[#This Row],[≤ 36 m (situation d)]],1,3)="OUI","(Situation d) h≤ 36 m",IF(MID(REFERENCEMENT_FACADE[[#This Row],[≤ 34 m (situation d)]],1,3)="OUI","(Situation d) h≤ 34 m",IF(MID(REFERENCEMENT_FACADE[[#This Row],[≤ 28 m (situation d)]],1,3)="OUI","(Situation d) h≤ 28 m",IF(MID(REFERENCEMENT_FACADE[[#This Row],[≤ 18 m (situation d)]],1,3)="OUI","(Situation d) h≤ 18 m",IF(MID(REFERENCEMENT_FACADE[[#This Row],[≤ 15 m (situation d)]],1,3)="OUI","(Situation d) h≤ 15 m",IF(MID(REFERENCEMENT_FACADE[[#This Row],[≤ 10 m (situation d)]],1,3)="OUI","(Situation d) h≤ 10 m",IF(MID(REFERENCEMENT_FACADE[[#This Row],[≤ 9 m (situation d)]],1,3)="OUI","(Situation d) h≤ 9 m",IF(MID(REFERENCEMENT_FACADE[[#This Row],[≤ 6 m (situation d)]],1,3)="OUI","(Situation d) h≤ 6 m",""))))))))))))</f>
        <v>(Situation a à c) h≤ 18 m
(Situation d) h≤ 18 m</v>
      </c>
      <c r="CM204" s="48" t="str">
        <f>IF(OR(RECH_HAUTEUR=FALSE,HAUT_VISEE="",SITUA_VISEE=""),REFERENCEMENT_FACADE[[#This Row],[Cas où rien n''est sélectionné en hauteur]],
IF((HAUT_VISEE&lt;=6),IF(OR(MID(SITUA_VISEE,1,1)="a",MID(SITUA_VISEE,1,1)="b",MID(SITUA_VISEE,1,1)="c"),REFERENCEMENT_FACADE[[#This Row],[≤ 6 m (a à c)]],REFERENCEMENT_FACADE[[#This Row],[≤ 6 m (d)]]),
IF(AND(6&lt;HAUT_VISEE,HAUT_VISEE&lt;=9),IF(OR(MID(SITUA_VISEE,1,1)="a",MID(SITUA_VISEE,1,1)="b",MID(SITUA_VISEE,1,1)="c"),REFERENCEMENT_FACADE[[#This Row],[≤ 9 m (a à c)]],REFERENCEMENT_FACADE[[#This Row],[≤ 9 m (d)]]),
IF(AND(9&lt;HAUT_VISEE,HAUT_VISEE&lt;=10),IF(OR(MID(SITUA_VISEE,1,1)="a",MID(SITUA_VISEE,1,1)="b",MID(SITUA_VISEE,1,1)="c"),REFERENCEMENT_FACADE[[#This Row],[≤ 10 m (a à c)]],REFERENCEMENT_FACADE[[#This Row],[≤ 10 m (d)]]),
IF(AND(10&lt;HAUT_VISEE,HAUT_VISEE&lt;=18),IF(OR(MID(SITUA_VISEE,1,1)="a",MID(SITUA_VISEE,1,1)="b",MID(SITUA_VISEE,1,1)="c"),REFERENCEMENT_FACADE[[#This Row],[≤ 18 m (a à c)]],REFERENCEMENT_FACADE[[#This Row],[≤ 18 m (d)]]),
IF(AND(18&lt;HAUT_VISEE,HAUT_VISEE&lt;=28),IF(OR(MID(SITUA_VISEE,1,1)="a",MID(SITUA_VISEE,1,1)="b",MID(SITUA_VISEE,1,1)="c"),REFERENCEMENT_FACADE[[#This Row],[≤ 28 m (a à c)]],REFERENCEMENT_FACADE[[#This Row],[≤ 28 m (d)]]),
IF(AND(28&lt;HAUT_VISEE,HAUT_VISEE&lt;=34),IF(OR(MID(SITUA_VISEE,1,1)="a",MID(SITUA_VISEE,1,1)="b",MID(SITUA_VISEE,1,1)="c"),REFERENCEMENT_FACADE[[#This Row],[≤ 34 m (a à c)]],REFERENCEMENT_FACADE[[#This Row],[≤ 34 m (d)]]),
IF(AND(34&lt;HAUT_VISEE,HAUT_VISEE&lt;=36),IF(OR(MID(SITUA_VISEE,1,1)="a",MID(SITUA_VISEE,1,1)="b",MID(SITUA_VISEE,1,1)="c"),REFERENCEMENT_FACADE[[#This Row],[≤ 36 m (a à c)]],REFERENCEMENT_FACADE[[#This Row],[≤ 36 m (d)]]),
IF(AND(36&lt;HAUT_VISEE,HAUT_VISEE&lt;=40),IF(OR(MID(SITUA_VISEE,1,1)="a",MID(SITUA_VISEE,1,1)="b",MID(SITUA_VISEE,1,1)="c"),REFERENCEMENT_FACADE[[#This Row],[≤ 40 m (a à c)]],REFERENCEMENT_FACADE[[#This Row],[≤ 40 m (d)]]),
IF(AND(40&lt;HAUT_VISEE,HAUT_VISEE&lt;=50),IF(OR(MID(SITUA_VISEE,1,1)="a",MID(SITUA_VISEE,1,1)="b",MID(SITUA_VISEE,1,1)="c"),REFERENCEMENT_FACADE[[#This Row],[≤ 50 m (a à c)]],REFERENCEMENT_FACADE[[#This Row],[≤ 50 m (d)]])))))))))))</f>
        <v>Nb : Le critère de recherche par hauteur n'étant pas coché ou les données (hauteur ou situation) n'étant pas saisies, l'utilisateur est alerté qu'il peut exister des limites de hauteurs et des dispositions particulières données dans le référentiel technique du procédé qui ne sont pas affichées. 
Le logiciel peut les faire apparaitre, pour ce faire : 
 - la case de recherche en fonction de la hauteur doit être cochée ;
 - les données de hauteur ET de situation du bâtiment doivent être saisies.</v>
      </c>
      <c r="CN204" s="117">
        <f ca="1">REFERENCEMENT_FACADE[[#This Row],[VALIDITE]]</f>
        <v>0</v>
      </c>
      <c r="CO204" s="48">
        <f>IF(RECH_SUPPORT=TRUE,IF(MID(REFERENCEMENT_FACADE[[#This Row],[Colonne support visé]],1,3)="OUI",1,IF(OR(MID(REFERENCEMENT_FACADE[[#This Row],[Colonne support visé]],1,3)="non",MID(REFERENCEMENT_FACADE[[#This Row],[Colonne support visé]],1,2)="SO"),0,0)),1)</f>
        <v>1</v>
      </c>
      <c r="CP204" s="48">
        <f>IF(RECH_HAUTEUR=FALSE,1,IF(AND(MID(REFERENCEMENT_FACADE[[#This Row],[Colonne situation visé]],1,3)="oui",HAUT_VISEE&lt;=REFERENCEMENT_FACADE[[#This Row],[LIMITATION DE HAUTEUR DE FACADE]],HAUT_VISEE&lt;&gt;"",SITUA_VISEE&lt;&gt;""),1,IF(MID(REFERENCEMENT_FACADE[[#This Row],[Colonne situation visé]],1,3)="non",0,"ERREUR")))</f>
        <v>1</v>
      </c>
      <c r="CQ204" s="48">
        <f>IF(RECH_CATEGORIE=FALSE,1,IF(REFERENCEMENT_FACADE[[#This Row],[Colonne catégorie visée]]="ERREUR",0,IF(AND(RECH_CATEGORIE=TRUE,MATCH(VALUE(LEFT(REFERENCEMENT_FACADE[[#This Row],[Colonne zone visée]],1)),LISTE_ZONE_SISMIQUE,0)&gt;=MATCH(ZONE_SIS_VISEE,LISTE_ZONE_SISMIQUE,0),MATCH(REFERENCEMENT_FACADE[[#This Row],[Colonne catégorie visée]],LISTE_CATEGORIE_BATIMENT,0)&gt;=MATCH(CATEG_VISEE,LISTE_CATEGORIE_BATIMENT,0)),1,0)))</f>
        <v>1</v>
      </c>
      <c r="CR204" s="48">
        <f ca="1">IF(REFERENCEMENT_FACADE[[#This Row],[Eligibilité procédé]]&lt;&gt;0,COUNTIF(REFERENCEMENT_FACADE[Eligibilité procédé],"&lt;="&amp;REFERENCEMENT_FACADE[[#This Row],[Eligibilité procédé]])-COUNTIF(REFERENCEMENT_FACADE[Eligibilité procédé],"=0"),ROWS(REFERENCEMENT_FACADE[Ordre]))</f>
        <v>0</v>
      </c>
      <c r="CS204" s="48" t="str">
        <f ca="1">IF(COUNTIF((REFERENCEMENT_FACADE[[#This Row],[Validité]:[zone de simicité]]),"&lt;&gt;"&amp;"")=SUM(REFERENCEMENT_FACADE[[#This Row],[Validité]:[zone de simicité]]),ROW(REFERENCEMENT_FACADE[[#This Row],[zone de simicité]]),"")</f>
        <v/>
      </c>
      <c r="CT204" s="48" t="str">
        <f>CONCATENATE(REFERENCEMENT_FACADE[[#This Row],[TYPE DE DOCUMENT DE REFERENCE]]," ",REFERENCEMENT_FACADE[[#This Row],[REF]]," du procédé ",REFERENCEMENT_FACADE[[#This Row],[NOM COMMERCIAL DU PROCEDE]]," : vise la pose sur : ",IF(MID(REFERENCEMENT_FACADE[[#This Row],[COB (NF DTU 31.2)]],1,3)="OUI","COB (NF DTU 31.2) ; ",""),IF(MID(REFERENCEMENT_FACADE[[#This Row],[CLT (Sous AT/DTA)]],1,3)="OUI","CLT (Sous AT/DTA)) ; ",""),IF(MID(REFERENCEMENT_FACADE[[#This Row],[FOB (NF DTU 31.4)]],1,3)="OUI","FOB (NF DTU 31.4) ; ",""),IF(MID(REFERENCEMENT_FACADE[[#This Row],[FOB (Sous AT/DTA/ATEx)]],1,3)="OUI","FOB (Sous AT/DTA/ATEx) ; ",""),"pour une hauteur max de ",REFERENCEMENT_FACADE[[#This Row],[LIMITATION DE HAUTEUR DE FACADE]],"m")</f>
        <v>Document Technique d'Application (DTA) 2.1/13-1595_V1 du procédé PROMISTYL S : vise la pose sur : pour une hauteur max de 18m</v>
      </c>
    </row>
    <row r="205" spans="1:98" ht="216" x14ac:dyDescent="0.3">
      <c r="A205" s="121">
        <v>43446</v>
      </c>
      <c r="B205" s="43" t="s">
        <v>116</v>
      </c>
      <c r="C205" s="125" t="s">
        <v>1570</v>
      </c>
      <c r="D205" s="43" t="s">
        <v>4</v>
      </c>
      <c r="E205" s="43" t="s">
        <v>4</v>
      </c>
      <c r="F205" s="43" t="s">
        <v>102</v>
      </c>
      <c r="G205" s="44" t="s">
        <v>1423</v>
      </c>
      <c r="H205" s="52" t="s">
        <v>9</v>
      </c>
      <c r="I205" s="82" t="s">
        <v>27</v>
      </c>
      <c r="J205" s="38" t="s">
        <v>27</v>
      </c>
      <c r="K205" s="39" t="s">
        <v>27</v>
      </c>
      <c r="L205" s="68" t="str">
        <f>IF(REFERENCEMENT_FACADE[[#This Row],[Charpente bois (NF DTU 31.1)]]="OUI","SO",IF(OR(REFERENCEMENT_FACADE[[#This Row],[FOB (Sous AT/DTA/ATEx)]]="OUI",REFERENCEMENT_FACADE[[#This Row],[FOB (NF DTU 31.4)]]="OUI"),"OUI","SO"))</f>
        <v>SO</v>
      </c>
      <c r="M205" s="38" t="s">
        <v>27</v>
      </c>
      <c r="N205" s="42" t="s">
        <v>9</v>
      </c>
      <c r="O205" s="43" t="s">
        <v>9</v>
      </c>
      <c r="P205" s="43" t="s">
        <v>9</v>
      </c>
      <c r="Q205" s="43" t="s">
        <v>9</v>
      </c>
      <c r="R205" s="43" t="s">
        <v>9</v>
      </c>
      <c r="S205" s="43" t="s">
        <v>10</v>
      </c>
      <c r="T205" s="43" t="s">
        <v>10</v>
      </c>
      <c r="U205" s="43" t="s">
        <v>10</v>
      </c>
      <c r="V205" s="43" t="s">
        <v>10</v>
      </c>
      <c r="W205" s="44" t="s">
        <v>10</v>
      </c>
      <c r="X205" s="42" t="s">
        <v>9</v>
      </c>
      <c r="Y205" s="43" t="s">
        <v>9</v>
      </c>
      <c r="Z205" s="43" t="s">
        <v>9</v>
      </c>
      <c r="AA205" s="43" t="s">
        <v>9</v>
      </c>
      <c r="AB205" s="43" t="s">
        <v>9</v>
      </c>
      <c r="AC205" s="43" t="s">
        <v>10</v>
      </c>
      <c r="AD205" s="43" t="s">
        <v>10</v>
      </c>
      <c r="AE205" s="43" t="s">
        <v>10</v>
      </c>
      <c r="AF205" s="43" t="s">
        <v>10</v>
      </c>
      <c r="AG205" s="44" t="s">
        <v>10</v>
      </c>
      <c r="AH205" s="167" t="s">
        <v>143</v>
      </c>
      <c r="AI205" s="162"/>
      <c r="AJ205" s="120" t="s">
        <v>1726</v>
      </c>
      <c r="AK205" s="120" t="s">
        <v>1726</v>
      </c>
      <c r="AL205" s="120" t="s">
        <v>1726</v>
      </c>
      <c r="AM205" s="120" t="s">
        <v>1726</v>
      </c>
      <c r="AN205" s="120" t="s">
        <v>1726</v>
      </c>
      <c r="AO205" s="83"/>
      <c r="AP205" s="83"/>
      <c r="AQ205" s="83"/>
      <c r="AR205" s="83"/>
      <c r="AS205" s="83"/>
      <c r="AT205" s="120" t="s">
        <v>1726</v>
      </c>
      <c r="AU205" s="120" t="s">
        <v>1726</v>
      </c>
      <c r="AV205" s="120" t="s">
        <v>1726</v>
      </c>
      <c r="AW205" s="120" t="s">
        <v>1726</v>
      </c>
      <c r="AX205" s="120" t="s">
        <v>1726</v>
      </c>
      <c r="AY205" s="83"/>
      <c r="AZ205" s="83"/>
      <c r="BA205" s="83"/>
      <c r="BB205" s="83"/>
      <c r="BC205" s="83"/>
      <c r="BD205" s="84" t="s">
        <v>1408</v>
      </c>
      <c r="BE205" s="42">
        <v>4</v>
      </c>
      <c r="BF205" s="43">
        <v>2</v>
      </c>
      <c r="BG205" s="43">
        <v>1</v>
      </c>
      <c r="BH205" s="43">
        <v>1</v>
      </c>
      <c r="BI205" s="84"/>
      <c r="BJ205" s="40" t="s">
        <v>1394</v>
      </c>
      <c r="BK205" s="158" t="s">
        <v>152</v>
      </c>
      <c r="BL205" s="42">
        <v>0</v>
      </c>
      <c r="BM205" s="43" t="s">
        <v>97</v>
      </c>
      <c r="BN205" s="43" t="s">
        <v>1006</v>
      </c>
      <c r="BO205" s="43" t="s">
        <v>103</v>
      </c>
      <c r="BP205" s="81">
        <v>42990</v>
      </c>
      <c r="BQ205" s="81">
        <v>43364</v>
      </c>
      <c r="BR205" s="81">
        <v>45291</v>
      </c>
      <c r="BS205" s="182">
        <f ca="1">+(REFERENCEMENT_FACADE[[#This Row],[AVIS LIMITE AU / VALIDITE]]&gt;=TODAY())*1</f>
        <v>0</v>
      </c>
      <c r="BT205" s="43" t="s">
        <v>10</v>
      </c>
      <c r="BU205" s="43" t="str">
        <f ca="1">IF(REFERENCEMENT_FACADE[[#This Row],[ -&gt; AT/DTA : Sur liste verte C2p (OUI/NON)
-&gt; ATex (Avis favorable / Avis défavorable)
-&gt; Autre : SO]]&lt;&gt;"",IF(AND(OR(REFERENCEMENT_FACADE[[#This Row],[ -&gt; AT/DTA : Sur liste verte C2p (OUI/NON)
-&gt; ATex (Avis favorable / Avis défavorable)
-&gt; Autre : SO]]="OUI",REFERENCEMENT_FACADE[[#This Row],[ -&gt; AT/DTA : Sur liste verte C2p (OUI/NON)
-&gt; ATex (Avis favorable / Avis défavorable)
-&gt; Autre : SO]]="FAVORABLE",REFERENCEMENT_FACADE[[#This Row],[ -&gt; AT/DTA : Sur liste verte C2p (OUI/NON)
-&gt; ATex (Avis favorable / Avis défavorable)
-&gt; Autre : SO]]="SO
(DTU)",REFERENCEMENT_FACADE[[#This Row],[ -&gt; AT/DTA : Sur liste verte C2p (OUI/NON)
-&gt; ATex (Avis favorable / Avis défavorable)
-&gt; Autre : SO]]="SO 
(RECO -RAGE)",REFERENCEMENT_FACADE[[#This Row],[ -&gt; AT/DTA : Sur liste verte C2p (OUI/NON)
-&gt; ATex (Avis favorable / Avis défavorable)
-&gt; Autre : SO]]="OUI AVEC UN SUIVI DU RETOUR D'EXPERIENCE",
REFERENCEMENT_FACADE[[#This Row],[ -&gt; AT/DTA : Sur liste verte C2p (OUI/NON)
-&gt; ATex (Avis favorable / Avis défavorable)
-&gt; Autre : SO]]="SO 
(RP)"),REFERENCEMENT_FACADE[[#This Row],[VALIDITE]]=1),"TC",IF(REFERENCEMENT_FACADE[[#This Row],[VALIDITE]]=0,"TNC"&amp;CHAR(10)&amp;"(L'évaluation technique n'est plus valide)",IF(REFERENCEMENT_FACADE[[#This Row],[TYPE DE DOCUMENT DE REFERENCE]]="Appréciation Technique de Transition","TNC"&amp;CHAR(10)&amp;"(Les Appréciations Techniques de Transition ne sont pas reconnues en technique courante)",IF(REFERENCEMENT_FACADE[[#This Row],[ -&gt; AT/DTA : Sur liste verte C2p (OUI/NON)
-&gt; ATex (Avis favorable / Avis défavorable)
-&gt; Autre : SO]]="NON (EVALUATION RECENTE)","TNC"&amp;CHAR(10)&amp;"(Non sur liste verte de la C2p à date de référencement / EVALUATION RECENTE)","TNC"&amp;CHAR(10)&amp;"(N'est pas sur liste verte de la C2p à date du référencement)")))))</f>
        <v>TNC
(L'évaluation technique n'est plus valide)</v>
      </c>
      <c r="BV205" s="44" t="s">
        <v>1104</v>
      </c>
      <c r="BW205" s="153"/>
      <c r="BX205" s="132"/>
      <c r="BY205" s="155"/>
      <c r="BZ205" s="59" t="s">
        <v>656</v>
      </c>
      <c r="CA205" s="134" t="s">
        <v>580</v>
      </c>
      <c r="CB205" s="134"/>
      <c r="CC205" s="48" t="str">
        <f>IF(OR(REFERENCEMENT_FACADE[[#This Row],[TYPE DE DOCUMENT DE REFERENCE]]="Document Technique d'Application (DTA)",REFERENCEMENT_FACADE[[#This Row],[TYPE DE DOCUMENT DE REFERENCE]]="Avis Technique"),CONCATENATE("https://evaluation.cstb.fr/fr/avis-technique/detail/",SUBSTITUTE(REFERENCEMENT_FACADE[[#This Row],[REF]],"/","-"),"/"),IF(REFERENCEMENT_FACADE[[#This Row],[TYPE DE DOCUMENT DE REFERENCE]]=("Appréciation Technique d'Expérimentation (ATEx cas a)"),CONCATENATE("https://evaluation.cstb.fr/fr/appreciation-technique-expertise-atex/detail/",SUBSTITUTE(REFERENCEMENT_FACADE[[#This Row],[REF]],"_","-"),"/"),CONCATENATE("https://evaluation.cstb.fr/fr/appreciation-technique-transition-att/download/att-",SUBSTITUTE(SUBSTITUTE(REFERENCEMENT_FACADE[[#This Row],[REF]],"/","-"),"_","-"),"/")))</f>
        <v>https://evaluation.cstb.fr/fr/avis-technique/detail/2.1-13-1594_V1/</v>
      </c>
      <c r="CD205" s="48" t="s">
        <v>758</v>
      </c>
      <c r="CE205" s="48" t="str">
        <f>CONCATENATE(IF(REFERENCEMENT_FACADE[[#This Row],[Ancienne version]]=""," ",CONCATENATE(IF(OR(REFERENCEMENT_FACADE[[#This Row],[TYPE DE DOCUMENT DE REFERENCE]]="Avis Technique",REFERENCEMENT_FACADE[[#This Row],[TYPE DE DOCUMENT DE REFERENCE]]="ATEx"),"L'","Le "),REFERENCEMENT_FACADE[[#This Row],[TYPE DE DOCUMENT DE REFERENCE]]," n°",REFERENCEMENT_FACADE[[#This Row],[REF]]," annule et remplace ",IF(OR(REFERENCEMENT_FACADE[[#This Row],[TYPE DE DOCUMENT DE REFERENCE]]="Avis Technique",REFERENCEMENT_FACADE[[#This Row],[TYPE DE DOCUMENT DE REFERENCE]]="ATEx"),"l' ","le "),REFERENCEMENT_FACADE[[#This Row],[TYPE DE DOCUMENT DE REFERENCE]]," n° ",REFERENCEMENT_FACADE[[#This Row],[Ancienne version]])),
IF(AND(REFERENCEMENT_FACADE[[#This Row],[Ancienne version]]&lt;&gt;"",REFERENCEMENT_FACADE[[#This Row],[ -&gt; AT/DTA : Sur liste verte C2p (OUI/NON)
-&gt; ATex (Avis favorable / Avis défavorable)
-&gt; Autre : SO]]="OUI"),CHAR(10),""),
IF(REFERENCEMENT_FACADE[[#This Row],[ -&gt; AT/DTA : Sur liste verte C2p (OUI/NON)
-&gt; ATex (Avis favorable / Avis défavorable)
-&gt; Autre : SO]]="OUI","Sur liste verte de la C2p à la date du référencement",""))</f>
        <v>Le Document Technique d'Application (DTA) n°2.1/13-1594_V1 annule et remplace le Document Technique d'Application (DTA) n° 2/13-1594</v>
      </c>
      <c r="CF205" s="48" t="str">
        <f>IF((SUPP_VISE=LISTES!$Q$2),REFERENCEMENT_FACADE[[#This Row],[Charpente bois (NF DTU 31.1)]],
IF((SUPP_VISE=LISTES!$Q$3),REFERENCEMENT_FACADE[[#This Row],[COB (NF DTU 31.2)]],
IF((SUPP_VISE=LISTES!$Q$4),REFERENCEMENT_FACADE[[#This Row],[FOB (NF DTU 31.4)]],
IF((SUPP_VISE=LISTES!$Q$5),REFERENCEMENT_FACADE[[#This Row],[FOB (Sous AT/DTA/ATEx)]],
IF((SUPP_VISE=LISTES!$Q$6),REFERENCEMENT_FACADE[[#This Row],[FOB (NF DTU 31.4 et/ou Sous AT/DTA/Atex)]],
IF((SUPP_VISE=LISTES!$Q$7),REFERENCEMENT_FACADE[[#This Row],[CLT (Sous AT/DTA)]],"ERREUR"))))))</f>
        <v>ERREUR</v>
      </c>
      <c r="CG205" s="48" t="str">
        <f>IF((HAUT_VISEE&lt;=6),IF(OR(MID(SITUA_VISEE,1,1)="a",MID(SITUA_VISEE,1,1)="b",MID(SITUA_VISEE,1,1)="c"),REFERENCEMENT_FACADE[[#This Row],[≤ 6 m (situation a à c)]],REFERENCEMENT_FACADE[[#This Row],[≤ 6 m (situation d)]]),
IF(AND(6&lt;HAUT_VISEE,HAUT_VISEE&lt;=9),IF(OR(MID(SITUA_VISEE,1,1)="a",MID(SITUA_VISEE,1,1)="b",MID(SITUA_VISEE,1,1)="c"),REFERENCEMENT_FACADE[[#This Row],[≤ 9 m (situation a à c)]],REFERENCEMENT_FACADE[[#This Row],[≤ 9 m (situation d)]]),
IF(AND(9&lt;HAUT_VISEE,HAUT_VISEE&lt;=10),IF(OR(MID(SITUA_VISEE,1,1)="a",MID(SITUA_VISEE,1,1)="b",MID(SITUA_VISEE,1,1)="c"),REFERENCEMENT_FACADE[[#This Row],[≤ 10 m (situation a à c)]],REFERENCEMENT_FACADE[[#This Row],[≤ 10 m (situation d)]]),
IF(AND(10&lt;HAUT_VISEE,HAUT_VISEE&lt;=18),IF(OR(MID(SITUA_VISEE,1,1)="a",MID(SITUA_VISEE,1,1)="b",MID(SITUA_VISEE,1,1)="c"),REFERENCEMENT_FACADE[[#This Row],[≤ 15 m (situation a à c)]],REFERENCEMENT_FACADE[[#This Row],[≤ 15 m (situation d)]]),
IF(AND(10&lt;HAUT_VISEE,HAUT_VISEE&lt;=18),IF(OR(MID(SITUA_VISEE,1,1)="a",MID(SITUA_VISEE,1,1)="b",MID(SITUA_VISEE,1,1)="c"),REFERENCEMENT_FACADE[[#This Row],[≤ 18 m (situation a à c)]],REFERENCEMENT_FACADE[[#This Row],[≤ 18 m (situation d)]]),
IF(AND(18&lt;HAUT_VISEE,HAUT_VISEE&lt;=28),IF(OR(MID(SITUA_VISEE,1,1)="a",MID(SITUA_VISEE,1,1)="b",MID(SITUA_VISEE,1,1)="c"),REFERENCEMENT_FACADE[[#This Row],[≤ 28 m (situation a à c)]],REFERENCEMENT_FACADE[[#This Row],[≤ 28 m (situation d)]]),
IF(AND(28&lt;HAUT_VISEE,HAUT_VISEE&lt;=34),IF(OR(MID(SITUA_VISEE,1,1)="a",MID(SITUA_VISEE,1,1)="b",MID(SITUA_VISEE,1,1)="c"),REFERENCEMENT_FACADE[[#This Row],[≤ 34 m (situation a à c)]],REFERENCEMENT_FACADE[[#This Row],[≤ 34 m (situation d)]]),
IF(AND(34&lt;HAUT_VISEE,HAUT_VISEE&lt;=36),IF(OR(MID(SITUA_VISEE,1,1)="a",MID(SITUA_VISEE,1,1)="b",MID(SITUA_VISEE,1,1)="c"),REFERENCEMENT_FACADE[[#This Row],[≤ 36 m (situation a à c)]],REFERENCEMENT_FACADE[[#This Row],[≤ 36 m (situation d)]]),
IF(AND(36&lt;HAUT_VISEE,HAUT_VISEE&lt;=40),IF(OR(MID(SITUA_VISEE,1,1)="a",MID(SITUA_VISEE,1,1)="b",MID(SITUA_VISEE,1,1)="c"),REFERENCEMENT_FACADE[[#This Row],[≤ 40 m (situation a à c)]],REFERENCEMENT_FACADE[[#This Row],[≤ 40 m (situation d)]]),
IF(AND(40&lt;HAUT_VISEE,HAUT_VISEE&lt;=50),IF(OR(MID(SITUA_VISEE,1,1)="a",MID(SITUA_VISEE,1,1)="b",MID(SITUA_VISEE,1,1)="c"),REFERENCEMENT_FACADE[[#This Row],[≤ 50 m (situation a à c)]],REFERENCEMENT_FACADE[[#This Row],[≤ 50 m (situation d)]]),"ERREUR"))))))))))</f>
        <v>OUI</v>
      </c>
      <c r="CH205" s="48">
        <f>IF(MID(SITUA_VISEE,1,1)="d",
IF(MID(REFERENCEMENT_FACADE[[#This Row],[≤ 50 m (situation d)]],1,3)="OUI",50,IF(MID(REFERENCEMENT_FACADE[[#This Row],[≤ 40 m (situation d)]],1,3)="OUI",40,IF(MID(REFERENCEMENT_FACADE[[#This Row],[≤ 36 m (situation d)]],1,3)="OUI",36,IF(MID(REFERENCEMENT_FACADE[[#This Row],[≤ 34 m (situation d)]],1,3)="OUI",34,IF(MID(REFERENCEMENT_FACADE[[#This Row],[≤ 28 m (situation d)]],1,3)="OUI",28,IF(MID(REFERENCEMENT_FACADE[[#This Row],[≤ 18 m (situation d)]],1,3)="OUI",18,IF(MID(REFERENCEMENT_FACADE[[#This Row],[≤ 15 m (situation d)]],1,3)="OUI",15,IF(MID(REFERENCEMENT_FACADE[[#This Row],[≤ 10 m (situation d)]],1,3)="OUI",10,IF(MID(REFERENCEMENT_FACADE[[#This Row],[≤ 9 m (situation d)]],1,3)="OUI",9,IF(MID(REFERENCEMENT_FACADE[[#This Row],[≤ 6 m (situation d)]],1,3)="OUI",6,"")))))))))),
IF(MID(REFERENCEMENT_FACADE[[#This Row],[≤ 50 m (situation a à c)]],1,3)="OUI",50,IF(MID(REFERENCEMENT_FACADE[[#This Row],[≤ 40 m (situation a à c)]],1,3)="OUI",40,IF(MID(REFERENCEMENT_FACADE[[#This Row],[≤ 36 m (situation a à c)]],1,3)="OUI",36,IF(MID(REFERENCEMENT_FACADE[[#This Row],[≤ 34 m (situation a à c)]],1,3)="OUI",34,IF(MID(REFERENCEMENT_FACADE[[#This Row],[≤ 28 m (situation a à c)]],1,3)="OUI",28,IF(MID(REFERENCEMENT_FACADE[[#This Row],[≤ 18 m (situation a à c)]],1,3)="OUI",18,IF(MID(REFERENCEMENT_FACADE[[#This Row],[≤ 15 m (situation a à c)]],1,3)="OUI",15,IF(MID(REFERENCEMENT_FACADE[[#This Row],[≤ 10 m (situation a à c)]],1,3)="OUI",10,IF(MID(REFERENCEMENT_FACADE[[#This Row],[≤ 9 m (situation a à c)]],1,3)="OUI",9,IF(MID(REFERENCEMENT_FACADE[[#This Row],[≤ 6 m (situation a à c)]],1,3)="OUI",6,"")))))))))))</f>
        <v>18</v>
      </c>
      <c r="CI205" s="48" t="str">
        <f>IF(RECH_CATEGORIE=TRUE,IF((CATEG_VISEE=LISTES!$O$2),REFERENCEMENT_FACADE[[#This Row],[I]],
IF((CATEG_VISEE=LISTES!$O$3),REFERENCEMENT_FACADE[[#This Row],[II]],
IF((CATEG_VISEE=LISTES!$O$4),REFERENCEMENT_FACADE[[#This Row],[III]],
IF((CATEG_VISEE=LISTES!$O$5),REFERENCEMENT_FACADE[[#This Row],[IV]],"ERREUR")))),
REFERENCEMENT_FACADE[[#This Row],[I]]&amp;CHAR(10)&amp;REFERENCEMENT_FACADE[[#This Row],[II]]&amp;CHAR(10)&amp;REFERENCEMENT_FACADE[[#This Row],[III]]&amp;CHAR(10)&amp;REFERENCEMENT_FACADE[[#This Row],[IV]])</f>
        <v>4
2
1
1</v>
      </c>
      <c r="CJ205" s="48" t="str">
        <f>IF(RECH_CATEGORIE=TRUE,IF(OR(REFERENCEMENT_FACADE[[#This Row],[I]]="NC",REFERENCEMENT_FACADE[[#This Row],[II]]="NC",REFERENCEMENT_FACADE[[#This Row],[III]]="NC",REFERENCEMENT_FACADE[[#This Row],[IV]]="NC"),"ERREUR",IF(MID(ZONE_SIS_VISEE,1,1)&lt;=MID(REFERENCEMENT_FACADE[[#This Row],[IV]],1,1),REFERENCEMENT_FACADE[[#Headers],[IV]],IF(MID(ZONE_SIS_VISEE,1,1)&lt;=MID(REFERENCEMENT_FACADE[[#This Row],[III]],1,1),REFERENCEMENT_FACADE[[#Headers],[III]],IF(MID(ZONE_SIS_VISEE,1,1)&lt;=MID(REFERENCEMENT_FACADE[[#This Row],[II]],1,1),REFERENCEMENT_FACADE[[#Headers],[II]],IF(MID(ZONE_SIS_VISEE,1,1)&lt;=MID(REFERENCEMENT_FACADE[[#This Row],[I]],1,1),REFERENCEMENT_FACADE[[#Headers],[I]],""))))),
REFERENCEMENT_FACADE[[#Headers],[I]]&amp;CHAR(10)&amp;REFERENCEMENT_FACADE[[#Headers],[II]]&amp;CHAR(10)&amp;REFERENCEMENT_FACADE[[#Headers],[III]]&amp;CHAR(10)&amp;REFERENCEMENT_FACADE[[#Headers],[IV]])</f>
        <v>I
II
III
IV</v>
      </c>
      <c r="CK205" s="48" t="str">
        <f>CONCATENATE(IF(MID(REFERENCEMENT_FACADE[[#This Row],[Charpente bois (NF DTU 31.1)]],1,3)="oui",LISTES!$Q$2,""),IF(AND(MID(REFERENCEMENT_FACADE[[#This Row],[COB (NF DTU 31.2)]],1,3)="oui",MID(REFERENCEMENT_FACADE[[#This Row],[Charpente bois (NF DTU 31.1)]],1,3)="oui")," / ",""),IF(MID(REFERENCEMENT_FACADE[[#This Row],[COB (NF DTU 31.2)]],1,3)="oui",LISTES!$Q$3,""),IF(OR(AND(MID(REFERENCEMENT_FACADE[[#This Row],[COB (NF DTU 31.2)]],1,3)="oui",MID(REFERENCEMENT_FACADE[[#This Row],[FOB (NF DTU 31.4)]],1,3)="oui"),AND(MID(REFERENCEMENT_FACADE[[#This Row],[COB (NF DTU 31.2)]],1,3)="oui",MID(REFERENCEMENT_FACADE[[#This Row],[CLT (Sous AT/DTA)]],1,3)="oui"))," / ",""),IF(MID(REFERENCEMENT_FACADE[[#This Row],[FOB (NF DTU 31.4)]],1,3)="oui",LISTES!$Q$4,""),IF(AND(MID(REFERENCEMENT_FACADE[[#This Row],[CLT (Sous AT/DTA)]],1,3)="oui",MID(REFERENCEMENT_FACADE[[#This Row],[FOB (NF DTU 31.4)]],1,3)="oui")," / ",""),IF(MID(REFERENCEMENT_FACADE[[#This Row],[CLT (Sous AT/DTA)]],1,3)="oui",LISTES!$Q$7,IF(MID(REFERENCEMENT_FACADE[[#This Row],[FOB (Sous AT/DTA/ATEx)]],1,3)="oui",LISTES!$Q$5,"")))</f>
        <v>Charpente bois (NF DTU 31.1)</v>
      </c>
      <c r="CL205" s="48" t="str">
        <f>IF(AND(RECH_HAUTEUR=TRUE,HAUT_VISEE&lt;&gt;"",SITUA_VISEE&lt;&gt;""),IF(MID(SITUA_VISEE,1,1)="d",
IF(MID(REFERENCEMENT_FACADE[[#This Row],[≤ 50 m (situation d)]],1,3)="OUI","≤ 50 m",IF(MID(REFERENCEMENT_FACADE[[#This Row],[≤ 40 m (situation d)]],1,3)="OUI","≤ 40 m",IF(MID(REFERENCEMENT_FACADE[[#This Row],[≤ 36 m (situation d)]],1,3)="OUI","≤ 36 m",IF(MID(REFERENCEMENT_FACADE[[#This Row],[≤ 34 m (situation d)]],1,3)="OUI","≤ 34 m",IF(MID(REFERENCEMENT_FACADE[[#This Row],[≤ 28 m (situation d)]],1,3)="OUI","≤ 28 m",IF(MID(REFERENCEMENT_FACADE[[#This Row],[≤ 18 m (situation d)]],1,3)="OUI","≤ 18 m",IF(MID(REFERENCEMENT_FACADE[[#This Row],[≤ 15 m (situation d)]],1,3)="OUI","≤ 15 m",IF(MID(REFERENCEMENT_FACADE[[#This Row],[≤ 10 m (situation d)]],1,3)="OUI","≤ 10 m",IF(MID(REFERENCEMENT_FACADE[[#This Row],[≤ 9 m (situation d)]],1,3)="OUI","≤ 9 m",IF(MID(REFERENCEMENT_FACADE[[#This Row],[≤ 6 m (situation d)]],1,3)="OUI","≤ 6 m","")))))))))),
IF(MID(REFERENCEMENT_FACADE[[#This Row],[≤ 50 m (situation a à c)]],1,3)="OUI","≤ 50 m",IF(MID(REFERENCEMENT_FACADE[[#This Row],[≤ 40 m (situation a à c)]],1,3)="OUI","≤ 40 m",IF(MID(REFERENCEMENT_FACADE[[#This Row],[≤ 36 m (situation a à c)]],1,3)="OUI","≤ 36 m",IF(MID(REFERENCEMENT_FACADE[[#This Row],[≤ 34 m (situation a à c)]],1,3)="OUI","≤ 34 m",IF(MID(REFERENCEMENT_FACADE[[#This Row],[≤ 28 m (situation a à c)]],1,3)="OUI","≤ 28 m",IF(MID(REFERENCEMENT_FACADE[[#This Row],[≤ 18 m (situation a à c)]],1,3)="OUI","≤ 18 m",IF(MID(REFERENCEMENT_FACADE[[#This Row],[≤ 15 m (situation a à c)]],1,3)="OUI","≤ 15 m",IF(MID(REFERENCEMENT_FACADE[[#This Row],[≤ 10 m (situation a à c)]],1,3)="OUI","≤ 10 m",IF(MID(REFERENCEMENT_FACADE[[#This Row],[≤ 9 m (situation a à c)]],1,3)="OUI","≤ 9 m",IF(MID(REFERENCEMENT_FACADE[[#This Row],[≤ 6 m (situation a à c)]],1,3)="OUI","≤ 6 m",""))))))))))),
CONCATENATE(IF(MID(REFERENCEMENT_FACADE[[#This Row],[≤ 50 m (situation a à c)]],1,3)="OUI","(Situation a à c) h≤ 50 m"&amp;CHAR(10),IF(MID(REFERENCEMENT_FACADE[[#This Row],[≤ 40 m (situation a à c)]],1,3)="OUI","(Situation a à c) h≤ 40 m"&amp;CHAR(10),IF(MID(REFERENCEMENT_FACADE[[#This Row],[≤ 36 m (situation a à c)]],1,3)="OUI","(Situation a à c) h≤ 36 m"&amp;CHAR(10),IF(MID(REFERENCEMENT_FACADE[[#This Row],[≤ 34 m (situation a à c)]],1,3)="OUI","(Situation a à c) h≤ 34 m"&amp;CHAR(10),IF(MID(REFERENCEMENT_FACADE[[#This Row],[≤ 28 m (situation a à c)]],1,3)="OUI","(Situation a à c) h≤ 28 m"&amp;CHAR(10),IF(MID(REFERENCEMENT_FACADE[[#This Row],[≤ 18 m (situation a à c)]],1,3)="OUI","(Situation a à c) h≤ 18 m"&amp;CHAR(10),IF(MID(REFERENCEMENT_FACADE[[#This Row],[≤ 15 m (situation a à c)]],1,3)="OUI","(Situation a à c) h≤ 15 m"&amp;CHAR(10),IF(MID(REFERENCEMENT_FACADE[[#This Row],[≤ 10 m (situation a à c)]],1,3)="OUI","(Situation a à c) h≤ 10 m"&amp;CHAR(10),IF(MID(REFERENCEMENT_FACADE[[#This Row],[≤ 9 m (situation a à c)]],1,3)="OUI","(Situation a à c) h≤ 9 m"&amp;CHAR(10),IF(MID(REFERENCEMENT_FACADE[[#This Row],[≤ 6 m (situation a à c)]],1,3)="OUI","(Situation a à c) h≤ 6 m"&amp;CHAR(10),"")))))))))),IF(MID(REFERENCEMENT_FACADE[[#This Row],[≤ 50 m (situation d)]],1,3)="OUI","(Situation d) h≤ 50 m",IF(MID(REFERENCEMENT_FACADE[[#This Row],[≤ 40 m (situation d)]],1,3)="OUI","(Situation d) h≤ 40 m",IF(MID(REFERENCEMENT_FACADE[[#This Row],[≤ 36 m (situation d)]],1,3)="OUI","(Situation d) h≤ 36 m",IF(MID(REFERENCEMENT_FACADE[[#This Row],[≤ 34 m (situation d)]],1,3)="OUI","(Situation d) h≤ 34 m",IF(MID(REFERENCEMENT_FACADE[[#This Row],[≤ 28 m (situation d)]],1,3)="OUI","(Situation d) h≤ 28 m",IF(MID(REFERENCEMENT_FACADE[[#This Row],[≤ 18 m (situation d)]],1,3)="OUI","(Situation d) h≤ 18 m",IF(MID(REFERENCEMENT_FACADE[[#This Row],[≤ 15 m (situation d)]],1,3)="OUI","(Situation d) h≤ 15 m",IF(MID(REFERENCEMENT_FACADE[[#This Row],[≤ 10 m (situation d)]],1,3)="OUI","(Situation d) h≤ 10 m",IF(MID(REFERENCEMENT_FACADE[[#This Row],[≤ 9 m (situation d)]],1,3)="OUI","(Situation d) h≤ 9 m",IF(MID(REFERENCEMENT_FACADE[[#This Row],[≤ 6 m (situation d)]],1,3)="OUI","(Situation d) h≤ 6 m",""))))))))))))</f>
        <v>(Situation a à c) h≤ 18 m
(Situation d) h≤ 18 m</v>
      </c>
      <c r="CM205" s="48" t="str">
        <f>IF(OR(RECH_HAUTEUR=FALSE,HAUT_VISEE="",SITUA_VISEE=""),REFERENCEMENT_FACADE[[#This Row],[Cas où rien n''est sélectionné en hauteur]],
IF((HAUT_VISEE&lt;=6),IF(OR(MID(SITUA_VISEE,1,1)="a",MID(SITUA_VISEE,1,1)="b",MID(SITUA_VISEE,1,1)="c"),REFERENCEMENT_FACADE[[#This Row],[≤ 6 m (a à c)]],REFERENCEMENT_FACADE[[#This Row],[≤ 6 m (d)]]),
IF(AND(6&lt;HAUT_VISEE,HAUT_VISEE&lt;=9),IF(OR(MID(SITUA_VISEE,1,1)="a",MID(SITUA_VISEE,1,1)="b",MID(SITUA_VISEE,1,1)="c"),REFERENCEMENT_FACADE[[#This Row],[≤ 9 m (a à c)]],REFERENCEMENT_FACADE[[#This Row],[≤ 9 m (d)]]),
IF(AND(9&lt;HAUT_VISEE,HAUT_VISEE&lt;=10),IF(OR(MID(SITUA_VISEE,1,1)="a",MID(SITUA_VISEE,1,1)="b",MID(SITUA_VISEE,1,1)="c"),REFERENCEMENT_FACADE[[#This Row],[≤ 10 m (a à c)]],REFERENCEMENT_FACADE[[#This Row],[≤ 10 m (d)]]),
IF(AND(10&lt;HAUT_VISEE,HAUT_VISEE&lt;=18),IF(OR(MID(SITUA_VISEE,1,1)="a",MID(SITUA_VISEE,1,1)="b",MID(SITUA_VISEE,1,1)="c"),REFERENCEMENT_FACADE[[#This Row],[≤ 18 m (a à c)]],REFERENCEMENT_FACADE[[#This Row],[≤ 18 m (d)]]),
IF(AND(18&lt;HAUT_VISEE,HAUT_VISEE&lt;=28),IF(OR(MID(SITUA_VISEE,1,1)="a",MID(SITUA_VISEE,1,1)="b",MID(SITUA_VISEE,1,1)="c"),REFERENCEMENT_FACADE[[#This Row],[≤ 28 m (a à c)]],REFERENCEMENT_FACADE[[#This Row],[≤ 28 m (d)]]),
IF(AND(28&lt;HAUT_VISEE,HAUT_VISEE&lt;=34),IF(OR(MID(SITUA_VISEE,1,1)="a",MID(SITUA_VISEE,1,1)="b",MID(SITUA_VISEE,1,1)="c"),REFERENCEMENT_FACADE[[#This Row],[≤ 34 m (a à c)]],REFERENCEMENT_FACADE[[#This Row],[≤ 34 m (d)]]),
IF(AND(34&lt;HAUT_VISEE,HAUT_VISEE&lt;=36),IF(OR(MID(SITUA_VISEE,1,1)="a",MID(SITUA_VISEE,1,1)="b",MID(SITUA_VISEE,1,1)="c"),REFERENCEMENT_FACADE[[#This Row],[≤ 36 m (a à c)]],REFERENCEMENT_FACADE[[#This Row],[≤ 36 m (d)]]),
IF(AND(36&lt;HAUT_VISEE,HAUT_VISEE&lt;=40),IF(OR(MID(SITUA_VISEE,1,1)="a",MID(SITUA_VISEE,1,1)="b",MID(SITUA_VISEE,1,1)="c"),REFERENCEMENT_FACADE[[#This Row],[≤ 40 m (a à c)]],REFERENCEMENT_FACADE[[#This Row],[≤ 40 m (d)]]),
IF(AND(40&lt;HAUT_VISEE,HAUT_VISEE&lt;=50),IF(OR(MID(SITUA_VISEE,1,1)="a",MID(SITUA_VISEE,1,1)="b",MID(SITUA_VISEE,1,1)="c"),REFERENCEMENT_FACADE[[#This Row],[≤ 50 m (a à c)]],REFERENCEMENT_FACADE[[#This Row],[≤ 50 m (d)]])))))))))))</f>
        <v>Nb : Le critère de recherche par hauteur n'étant pas coché ou les données (hauteur ou situation) n'étant pas saisies, l'utilisateur est alerté qu'il peut exister des limites de hauteurs et des dispositions particulières données dans le référentiel technique du procédé qui ne sont pas affichées. 
Le logiciel peut les faire apparaitre, pour ce faire : 
 - la case de recherche en fonction de la hauteur doit être cochée ;
 - les données de hauteur ET de situation du bâtiment doivent être saisies.</v>
      </c>
      <c r="CN205" s="117">
        <f ca="1">REFERENCEMENT_FACADE[[#This Row],[VALIDITE]]</f>
        <v>0</v>
      </c>
      <c r="CO205" s="48">
        <f>IF(RECH_SUPPORT=TRUE,IF(MID(REFERENCEMENT_FACADE[[#This Row],[Colonne support visé]],1,3)="OUI",1,IF(OR(MID(REFERENCEMENT_FACADE[[#This Row],[Colonne support visé]],1,3)="non",MID(REFERENCEMENT_FACADE[[#This Row],[Colonne support visé]],1,2)="SO"),0,0)),1)</f>
        <v>1</v>
      </c>
      <c r="CP205" s="48">
        <f>IF(RECH_HAUTEUR=FALSE,1,IF(AND(MID(REFERENCEMENT_FACADE[[#This Row],[Colonne situation visé]],1,3)="oui",HAUT_VISEE&lt;=REFERENCEMENT_FACADE[[#This Row],[LIMITATION DE HAUTEUR DE FACADE]],HAUT_VISEE&lt;&gt;"",SITUA_VISEE&lt;&gt;""),1,IF(MID(REFERENCEMENT_FACADE[[#This Row],[Colonne situation visé]],1,3)="non",0,"ERREUR")))</f>
        <v>1</v>
      </c>
      <c r="CQ205" s="48">
        <f>IF(RECH_CATEGORIE=FALSE,1,IF(REFERENCEMENT_FACADE[[#This Row],[Colonne catégorie visée]]="ERREUR",0,IF(AND(RECH_CATEGORIE=TRUE,MATCH(VALUE(LEFT(REFERENCEMENT_FACADE[[#This Row],[Colonne zone visée]],1)),LISTE_ZONE_SISMIQUE,0)&gt;=MATCH(ZONE_SIS_VISEE,LISTE_ZONE_SISMIQUE,0),MATCH(REFERENCEMENT_FACADE[[#This Row],[Colonne catégorie visée]],LISTE_CATEGORIE_BATIMENT,0)&gt;=MATCH(CATEG_VISEE,LISTE_CATEGORIE_BATIMENT,0)),1,0)))</f>
        <v>1</v>
      </c>
      <c r="CR205" s="48">
        <f ca="1">IF(REFERENCEMENT_FACADE[[#This Row],[Eligibilité procédé]]&lt;&gt;0,COUNTIF(REFERENCEMENT_FACADE[Eligibilité procédé],"&lt;="&amp;REFERENCEMENT_FACADE[[#This Row],[Eligibilité procédé]])-COUNTIF(REFERENCEMENT_FACADE[Eligibilité procédé],"=0"),ROWS(REFERENCEMENT_FACADE[Ordre]))</f>
        <v>0</v>
      </c>
      <c r="CS205" s="48" t="str">
        <f ca="1">IF(COUNTIF((REFERENCEMENT_FACADE[[#This Row],[Validité]:[zone de simicité]]),"&lt;&gt;"&amp;"")=SUM(REFERENCEMENT_FACADE[[#This Row],[Validité]:[zone de simicité]]),ROW(REFERENCEMENT_FACADE[[#This Row],[zone de simicité]]),"")</f>
        <v/>
      </c>
      <c r="CT205" s="48" t="str">
        <f>CONCATENATE(REFERENCEMENT_FACADE[[#This Row],[TYPE DE DOCUMENT DE REFERENCE]]," ",REFERENCEMENT_FACADE[[#This Row],[REF]]," du procédé ",REFERENCEMENT_FACADE[[#This Row],[NOM COMMERCIAL DU PROCEDE]]," : vise la pose sur : ",IF(MID(REFERENCEMENT_FACADE[[#This Row],[COB (NF DTU 31.2)]],1,3)="OUI","COB (NF DTU 31.2) ; ",""),IF(MID(REFERENCEMENT_FACADE[[#This Row],[CLT (Sous AT/DTA)]],1,3)="OUI","CLT (Sous AT/DTA)) ; ",""),IF(MID(REFERENCEMENT_FACADE[[#This Row],[FOB (NF DTU 31.4)]],1,3)="OUI","FOB (NF DTU 31.4) ; ",""),IF(MID(REFERENCEMENT_FACADE[[#This Row],[FOB (Sous AT/DTA/ATEx)]],1,3)="OUI","FOB (Sous AT/DTA/ATEx) ; ",""),"pour une hauteur max de ",REFERENCEMENT_FACADE[[#This Row],[LIMITATION DE HAUTEUR DE FACADE]],"m")</f>
        <v>Document Technique d'Application (DTA) 2.1/13-1594_V1 du procédé PROMISTYL V  : vise la pose sur : pour une hauteur max de 18m</v>
      </c>
    </row>
    <row r="206" spans="1:98" ht="216" x14ac:dyDescent="0.3">
      <c r="A206" s="141">
        <v>45442</v>
      </c>
      <c r="B206" s="43" t="s">
        <v>120</v>
      </c>
      <c r="C206" s="125"/>
      <c r="D206" s="43" t="s">
        <v>197</v>
      </c>
      <c r="E206" s="43" t="s">
        <v>197</v>
      </c>
      <c r="F206" s="43" t="s">
        <v>251</v>
      </c>
      <c r="G206" s="109" t="s">
        <v>1440</v>
      </c>
      <c r="H206" s="52" t="s">
        <v>27</v>
      </c>
      <c r="I206" s="53" t="s">
        <v>9</v>
      </c>
      <c r="J206" s="39" t="s">
        <v>10</v>
      </c>
      <c r="K206" s="39" t="s">
        <v>10</v>
      </c>
      <c r="L206" s="68" t="str">
        <f>IF(REFERENCEMENT_FACADE[[#This Row],[Charpente bois (NF DTU 31.1)]]="OUI","SO",IF(OR(REFERENCEMENT_FACADE[[#This Row],[FOB (Sous AT/DTA/ATEx)]]="OUI",REFERENCEMENT_FACADE[[#This Row],[FOB (NF DTU 31.4)]]="OUI"),"OUI","SO"))</f>
        <v>SO</v>
      </c>
      <c r="M206" s="39" t="s">
        <v>158</v>
      </c>
      <c r="N206" s="42" t="s">
        <v>9</v>
      </c>
      <c r="O206" s="43" t="s">
        <v>9</v>
      </c>
      <c r="P206" s="43" t="s">
        <v>9</v>
      </c>
      <c r="Q206" s="43" t="s">
        <v>10</v>
      </c>
      <c r="R206" s="43" t="s">
        <v>10</v>
      </c>
      <c r="S206" s="43" t="s">
        <v>10</v>
      </c>
      <c r="T206" s="43" t="s">
        <v>10</v>
      </c>
      <c r="U206" s="43" t="s">
        <v>10</v>
      </c>
      <c r="V206" s="43" t="s">
        <v>10</v>
      </c>
      <c r="W206" s="44" t="s">
        <v>10</v>
      </c>
      <c r="X206" s="43" t="s">
        <v>9</v>
      </c>
      <c r="Y206" s="43" t="s">
        <v>10</v>
      </c>
      <c r="Z206" s="43" t="s">
        <v>10</v>
      </c>
      <c r="AA206" s="43" t="s">
        <v>10</v>
      </c>
      <c r="AB206" s="43" t="s">
        <v>10</v>
      </c>
      <c r="AC206" s="43" t="s">
        <v>10</v>
      </c>
      <c r="AD206" s="43" t="s">
        <v>10</v>
      </c>
      <c r="AE206" s="43" t="s">
        <v>10</v>
      </c>
      <c r="AF206" s="43" t="s">
        <v>10</v>
      </c>
      <c r="AG206" s="44" t="s">
        <v>10</v>
      </c>
      <c r="AH206" s="167"/>
      <c r="AI206" s="162"/>
      <c r="AJ206" s="120" t="s">
        <v>1726</v>
      </c>
      <c r="AK206" s="120" t="s">
        <v>1726</v>
      </c>
      <c r="AL206" s="120" t="s">
        <v>1726</v>
      </c>
      <c r="AM206" s="83"/>
      <c r="AN206" s="83"/>
      <c r="AO206" s="83"/>
      <c r="AP206" s="83"/>
      <c r="AQ206" s="83"/>
      <c r="AR206" s="83"/>
      <c r="AS206" s="83"/>
      <c r="AT206" s="120" t="s">
        <v>1726</v>
      </c>
      <c r="AU206" s="83"/>
      <c r="AV206" s="83"/>
      <c r="AW206" s="83"/>
      <c r="AX206" s="83"/>
      <c r="AY206" s="83"/>
      <c r="AZ206" s="83"/>
      <c r="BA206" s="83"/>
      <c r="BB206" s="83"/>
      <c r="BC206" s="83"/>
      <c r="BD206" s="84" t="s">
        <v>1408</v>
      </c>
      <c r="BE206" s="42">
        <v>4</v>
      </c>
      <c r="BF206" s="43" t="s">
        <v>328</v>
      </c>
      <c r="BG206" s="43" t="s">
        <v>328</v>
      </c>
      <c r="BH206" s="68" t="s">
        <v>328</v>
      </c>
      <c r="BI206" s="84" t="s">
        <v>335</v>
      </c>
      <c r="BJ206" s="40" t="s">
        <v>1394</v>
      </c>
      <c r="BK206" s="158" t="s">
        <v>932</v>
      </c>
      <c r="BL206" s="42">
        <v>0</v>
      </c>
      <c r="BM206" s="79" t="s">
        <v>252</v>
      </c>
      <c r="BN206" s="79" t="s">
        <v>12</v>
      </c>
      <c r="BO206" s="43" t="s">
        <v>1625</v>
      </c>
      <c r="BP206" s="87">
        <v>45195</v>
      </c>
      <c r="BQ206" s="87">
        <v>45427</v>
      </c>
      <c r="BR206" s="87">
        <v>46752</v>
      </c>
      <c r="BS206" s="123">
        <f ca="1">+(REFERENCEMENT_FACADE[[#This Row],[AVIS LIMITE AU / VALIDITE]]&gt;=TODAY())*1</f>
        <v>1</v>
      </c>
      <c r="BT206" s="43" t="s">
        <v>9</v>
      </c>
      <c r="BU206" s="43" t="str">
        <f ca="1">IF(REFERENCEMENT_FACADE[[#This Row],[ -&gt; AT/DTA : Sur liste verte C2p (OUI/NON)
-&gt; ATex (Avis favorable / Avis défavorable)
-&gt; Autre : SO]]&lt;&gt;"",IF(AND(OR(REFERENCEMENT_FACADE[[#This Row],[ -&gt; AT/DTA : Sur liste verte C2p (OUI/NON)
-&gt; ATex (Avis favorable / Avis défavorable)
-&gt; Autre : SO]]="OUI",REFERENCEMENT_FACADE[[#This Row],[ -&gt; AT/DTA : Sur liste verte C2p (OUI/NON)
-&gt; ATex (Avis favorable / Avis défavorable)
-&gt; Autre : SO]]="FAVORABLE",REFERENCEMENT_FACADE[[#This Row],[ -&gt; AT/DTA : Sur liste verte C2p (OUI/NON)
-&gt; ATex (Avis favorable / Avis défavorable)
-&gt; Autre : SO]]="SO
(DTU)",REFERENCEMENT_FACADE[[#This Row],[ -&gt; AT/DTA : Sur liste verte C2p (OUI/NON)
-&gt; ATex (Avis favorable / Avis défavorable)
-&gt; Autre : SO]]="SO 
(RECO -RAGE)",REFERENCEMENT_FACADE[[#This Row],[ -&gt; AT/DTA : Sur liste verte C2p (OUI/NON)
-&gt; ATex (Avis favorable / Avis défavorable)
-&gt; Autre : SO]]="OUI AVEC UN SUIVI DU RETOUR D'EXPERIENCE",
REFERENCEMENT_FACADE[[#This Row],[ -&gt; AT/DTA : Sur liste verte C2p (OUI/NON)
-&gt; ATex (Avis favorable / Avis défavorable)
-&gt; Autre : SO]]="SO 
(RP)"),REFERENCEMENT_FACADE[[#This Row],[VALIDITE]]=1),"TC",IF(REFERENCEMENT_FACADE[[#This Row],[VALIDITE]]=0,"TNC"&amp;CHAR(10)&amp;"(L'évaluation technique n'est plus valide)",IF(REFERENCEMENT_FACADE[[#This Row],[TYPE DE DOCUMENT DE REFERENCE]]="Appréciation Technique de Transition","TNC"&amp;CHAR(10)&amp;"(Les Appréciations Techniques de Transition ne sont pas reconnues en technique courante)",IF(REFERENCEMENT_FACADE[[#This Row],[ -&gt; AT/DTA : Sur liste verte C2p (OUI/NON)
-&gt; ATex (Avis favorable / Avis défavorable)
-&gt; Autre : SO]]="NON (EVALUATION RECENTE)","TNC"&amp;CHAR(10)&amp;"(Non sur liste verte de la C2p à date de référencement / EVALUATION RECENTE)","TNC"&amp;CHAR(10)&amp;"(N'est pas sur liste verte de la C2p à date du référencement)")))))</f>
        <v>TC</v>
      </c>
      <c r="BV206" s="44" t="s">
        <v>1380</v>
      </c>
      <c r="BW206" s="153"/>
      <c r="BX206" s="132"/>
      <c r="BY206" s="155"/>
      <c r="BZ206" s="59" t="s">
        <v>932</v>
      </c>
      <c r="CA206" s="134" t="s">
        <v>1658</v>
      </c>
      <c r="CB206" s="134"/>
      <c r="CC206" s="48" t="str">
        <f>IF(OR(REFERENCEMENT_FACADE[[#This Row],[TYPE DE DOCUMENT DE REFERENCE]]="Document Technique d'Application (DTA)",REFERENCEMENT_FACADE[[#This Row],[TYPE DE DOCUMENT DE REFERENCE]]="Avis Technique"),CONCATENATE("https://evaluation.cstb.fr/fr/avis-technique/detail/",SUBSTITUTE(REFERENCEMENT_FACADE[[#This Row],[REF]],"/","-"),"/"),IF(REFERENCEMENT_FACADE[[#This Row],[TYPE DE DOCUMENT DE REFERENCE]]=("Appréciation Technique d'Expérimentation (ATEx cas a)"),CONCATENATE("https://evaluation.cstb.fr/fr/appreciation-technique-expertise-atex/detail/",SUBSTITUTE(REFERENCEMENT_FACADE[[#This Row],[REF]],"_","-"),"/"),CONCATENATE("https://evaluation.cstb.fr/fr/appreciation-technique-transition-att/download/att-",SUBSTITUTE(SUBSTITUTE(REFERENCEMENT_FACADE[[#This Row],[REF]],"/","-"),"_","-"),"/")))</f>
        <v>https://evaluation.cstb.fr/fr/avis-technique/detail/2.1-21-1816_V2/</v>
      </c>
      <c r="CD206" s="2" t="s">
        <v>253</v>
      </c>
      <c r="CE206" s="48" t="str">
        <f>CONCATENATE(IF(REFERENCEMENT_FACADE[[#This Row],[Ancienne version]]=""," ",CONCATENATE(IF(OR(REFERENCEMENT_FACADE[[#This Row],[TYPE DE DOCUMENT DE REFERENCE]]="Avis Technique",REFERENCEMENT_FACADE[[#This Row],[TYPE DE DOCUMENT DE REFERENCE]]="ATEx"),"L'","Le "),REFERENCEMENT_FACADE[[#This Row],[TYPE DE DOCUMENT DE REFERENCE]]," n°",REFERENCEMENT_FACADE[[#This Row],[REF]]," annule et remplace ",IF(OR(REFERENCEMENT_FACADE[[#This Row],[TYPE DE DOCUMENT DE REFERENCE]]="Avis Technique",REFERENCEMENT_FACADE[[#This Row],[TYPE DE DOCUMENT DE REFERENCE]]="ATEx"),"l' ","le "),REFERENCEMENT_FACADE[[#This Row],[TYPE DE DOCUMENT DE REFERENCE]]," n° ",REFERENCEMENT_FACADE[[#This Row],[Ancienne version]])),
IF(AND(REFERENCEMENT_FACADE[[#This Row],[Ancienne version]]&lt;&gt;"",REFERENCEMENT_FACADE[[#This Row],[ -&gt; AT/DTA : Sur liste verte C2p (OUI/NON)
-&gt; ATex (Avis favorable / Avis défavorable)
-&gt; Autre : SO]]="OUI"),CHAR(10),""),
IF(REFERENCEMENT_FACADE[[#This Row],[ -&gt; AT/DTA : Sur liste verte C2p (OUI/NON)
-&gt; ATex (Avis favorable / Avis défavorable)
-&gt; Autre : SO]]="OUI","Sur liste verte de la C2p à la date du référencement",""))</f>
        <v>L'Avis Technique n°2.1/21-1816_V2 annule et remplace l' Avis Technique n° 2.1/21-1816_V1
Sur liste verte de la C2p à la date du référencement</v>
      </c>
      <c r="CF206" s="48" t="str">
        <f>IF((SUPP_VISE=LISTES!$Q$2),REFERENCEMENT_FACADE[[#This Row],[Charpente bois (NF DTU 31.1)]],
IF((SUPP_VISE=LISTES!$Q$3),REFERENCEMENT_FACADE[[#This Row],[COB (NF DTU 31.2)]],
IF((SUPP_VISE=LISTES!$Q$4),REFERENCEMENT_FACADE[[#This Row],[FOB (NF DTU 31.4)]],
IF((SUPP_VISE=LISTES!$Q$5),REFERENCEMENT_FACADE[[#This Row],[FOB (Sous AT/DTA/ATEx)]],
IF((SUPP_VISE=LISTES!$Q$6),REFERENCEMENT_FACADE[[#This Row],[FOB (NF DTU 31.4 et/ou Sous AT/DTA/Atex)]],
IF((SUPP_VISE=LISTES!$Q$7),REFERENCEMENT_FACADE[[#This Row],[CLT (Sous AT/DTA)]],"ERREUR"))))))</f>
        <v>ERREUR</v>
      </c>
      <c r="CG206" s="48" t="str">
        <f>IF((HAUT_VISEE&lt;=6),IF(OR(MID(SITUA_VISEE,1,1)="a",MID(SITUA_VISEE,1,1)="b",MID(SITUA_VISEE,1,1)="c"),REFERENCEMENT_FACADE[[#This Row],[≤ 6 m (situation a à c)]],REFERENCEMENT_FACADE[[#This Row],[≤ 6 m (situation d)]]),
IF(AND(6&lt;HAUT_VISEE,HAUT_VISEE&lt;=9),IF(OR(MID(SITUA_VISEE,1,1)="a",MID(SITUA_VISEE,1,1)="b",MID(SITUA_VISEE,1,1)="c"),REFERENCEMENT_FACADE[[#This Row],[≤ 9 m (situation a à c)]],REFERENCEMENT_FACADE[[#This Row],[≤ 9 m (situation d)]]),
IF(AND(9&lt;HAUT_VISEE,HAUT_VISEE&lt;=10),IF(OR(MID(SITUA_VISEE,1,1)="a",MID(SITUA_VISEE,1,1)="b",MID(SITUA_VISEE,1,1)="c"),REFERENCEMENT_FACADE[[#This Row],[≤ 10 m (situation a à c)]],REFERENCEMENT_FACADE[[#This Row],[≤ 10 m (situation d)]]),
IF(AND(10&lt;HAUT_VISEE,HAUT_VISEE&lt;=18),IF(OR(MID(SITUA_VISEE,1,1)="a",MID(SITUA_VISEE,1,1)="b",MID(SITUA_VISEE,1,1)="c"),REFERENCEMENT_FACADE[[#This Row],[≤ 15 m (situation a à c)]],REFERENCEMENT_FACADE[[#This Row],[≤ 15 m (situation d)]]),
IF(AND(10&lt;HAUT_VISEE,HAUT_VISEE&lt;=18),IF(OR(MID(SITUA_VISEE,1,1)="a",MID(SITUA_VISEE,1,1)="b",MID(SITUA_VISEE,1,1)="c"),REFERENCEMENT_FACADE[[#This Row],[≤ 18 m (situation a à c)]],REFERENCEMENT_FACADE[[#This Row],[≤ 18 m (situation d)]]),
IF(AND(18&lt;HAUT_VISEE,HAUT_VISEE&lt;=28),IF(OR(MID(SITUA_VISEE,1,1)="a",MID(SITUA_VISEE,1,1)="b",MID(SITUA_VISEE,1,1)="c"),REFERENCEMENT_FACADE[[#This Row],[≤ 28 m (situation a à c)]],REFERENCEMENT_FACADE[[#This Row],[≤ 28 m (situation d)]]),
IF(AND(28&lt;HAUT_VISEE,HAUT_VISEE&lt;=34),IF(OR(MID(SITUA_VISEE,1,1)="a",MID(SITUA_VISEE,1,1)="b",MID(SITUA_VISEE,1,1)="c"),REFERENCEMENT_FACADE[[#This Row],[≤ 34 m (situation a à c)]],REFERENCEMENT_FACADE[[#This Row],[≤ 34 m (situation d)]]),
IF(AND(34&lt;HAUT_VISEE,HAUT_VISEE&lt;=36),IF(OR(MID(SITUA_VISEE,1,1)="a",MID(SITUA_VISEE,1,1)="b",MID(SITUA_VISEE,1,1)="c"),REFERENCEMENT_FACADE[[#This Row],[≤ 36 m (situation a à c)]],REFERENCEMENT_FACADE[[#This Row],[≤ 36 m (situation d)]]),
IF(AND(36&lt;HAUT_VISEE,HAUT_VISEE&lt;=40),IF(OR(MID(SITUA_VISEE,1,1)="a",MID(SITUA_VISEE,1,1)="b",MID(SITUA_VISEE,1,1)="c"),REFERENCEMENT_FACADE[[#This Row],[≤ 40 m (situation a à c)]],REFERENCEMENT_FACADE[[#This Row],[≤ 40 m (situation d)]]),
IF(AND(40&lt;HAUT_VISEE,HAUT_VISEE&lt;=50),IF(OR(MID(SITUA_VISEE,1,1)="a",MID(SITUA_VISEE,1,1)="b",MID(SITUA_VISEE,1,1)="c"),REFERENCEMENT_FACADE[[#This Row],[≤ 50 m (situation a à c)]],REFERENCEMENT_FACADE[[#This Row],[≤ 50 m (situation d)]]),"ERREUR"))))))))))</f>
        <v>OUI</v>
      </c>
      <c r="CH206" s="48">
        <f>IF(MID(SITUA_VISEE,1,1)="d",
IF(MID(REFERENCEMENT_FACADE[[#This Row],[≤ 50 m (situation d)]],1,3)="OUI",50,IF(MID(REFERENCEMENT_FACADE[[#This Row],[≤ 40 m (situation d)]],1,3)="OUI",40,IF(MID(REFERENCEMENT_FACADE[[#This Row],[≤ 36 m (situation d)]],1,3)="OUI",36,IF(MID(REFERENCEMENT_FACADE[[#This Row],[≤ 34 m (situation d)]],1,3)="OUI",34,IF(MID(REFERENCEMENT_FACADE[[#This Row],[≤ 28 m (situation d)]],1,3)="OUI",28,IF(MID(REFERENCEMENT_FACADE[[#This Row],[≤ 18 m (situation d)]],1,3)="OUI",18,IF(MID(REFERENCEMENT_FACADE[[#This Row],[≤ 15 m (situation d)]],1,3)="OUI",15,IF(MID(REFERENCEMENT_FACADE[[#This Row],[≤ 10 m (situation d)]],1,3)="OUI",10,IF(MID(REFERENCEMENT_FACADE[[#This Row],[≤ 9 m (situation d)]],1,3)="OUI",9,IF(MID(REFERENCEMENT_FACADE[[#This Row],[≤ 6 m (situation d)]],1,3)="OUI",6,"")))))))))),
IF(MID(REFERENCEMENT_FACADE[[#This Row],[≤ 50 m (situation a à c)]],1,3)="OUI",50,IF(MID(REFERENCEMENT_FACADE[[#This Row],[≤ 40 m (situation a à c)]],1,3)="OUI",40,IF(MID(REFERENCEMENT_FACADE[[#This Row],[≤ 36 m (situation a à c)]],1,3)="OUI",36,IF(MID(REFERENCEMENT_FACADE[[#This Row],[≤ 34 m (situation a à c)]],1,3)="OUI",34,IF(MID(REFERENCEMENT_FACADE[[#This Row],[≤ 28 m (situation a à c)]],1,3)="OUI",28,IF(MID(REFERENCEMENT_FACADE[[#This Row],[≤ 18 m (situation a à c)]],1,3)="OUI",18,IF(MID(REFERENCEMENT_FACADE[[#This Row],[≤ 15 m (situation a à c)]],1,3)="OUI",15,IF(MID(REFERENCEMENT_FACADE[[#This Row],[≤ 10 m (situation a à c)]],1,3)="OUI",10,IF(MID(REFERENCEMENT_FACADE[[#This Row],[≤ 9 m (situation a à c)]],1,3)="OUI",9,IF(MID(REFERENCEMENT_FACADE[[#This Row],[≤ 6 m (situation a à c)]],1,3)="OUI",6,"")))))))))))</f>
        <v>10</v>
      </c>
      <c r="CI206" s="48" t="str">
        <f>IF(RECH_CATEGORIE=TRUE,IF((CATEG_VISEE=LISTES!$O$2),REFERENCEMENT_FACADE[[#This Row],[I]],
IF((CATEG_VISEE=LISTES!$O$3),REFERENCEMENT_FACADE[[#This Row],[II]],
IF((CATEG_VISEE=LISTES!$O$4),REFERENCEMENT_FACADE[[#This Row],[III]],
IF((CATEG_VISEE=LISTES!$O$5),REFERENCEMENT_FACADE[[#This Row],[IV]],"ERREUR")))),
REFERENCEMENT_FACADE[[#This Row],[I]]&amp;CHAR(10)&amp;REFERENCEMENT_FACADE[[#This Row],[II]]&amp;CHAR(10)&amp;REFERENCEMENT_FACADE[[#This Row],[III]]&amp;CHAR(10)&amp;REFERENCEMENT_FACADE[[#This Row],[IV]])</f>
        <v>4
4**
4**
4**</v>
      </c>
      <c r="CJ206" s="48" t="str">
        <f>IF(RECH_CATEGORIE=TRUE,IF(OR(REFERENCEMENT_FACADE[[#This Row],[I]]="NC",REFERENCEMENT_FACADE[[#This Row],[II]]="NC",REFERENCEMENT_FACADE[[#This Row],[III]]="NC",REFERENCEMENT_FACADE[[#This Row],[IV]]="NC"),"ERREUR",IF(MID(ZONE_SIS_VISEE,1,1)&lt;=MID(REFERENCEMENT_FACADE[[#This Row],[IV]],1,1),REFERENCEMENT_FACADE[[#Headers],[IV]],IF(MID(ZONE_SIS_VISEE,1,1)&lt;=MID(REFERENCEMENT_FACADE[[#This Row],[III]],1,1),REFERENCEMENT_FACADE[[#Headers],[III]],IF(MID(ZONE_SIS_VISEE,1,1)&lt;=MID(REFERENCEMENT_FACADE[[#This Row],[II]],1,1),REFERENCEMENT_FACADE[[#Headers],[II]],IF(MID(ZONE_SIS_VISEE,1,1)&lt;=MID(REFERENCEMENT_FACADE[[#This Row],[I]],1,1),REFERENCEMENT_FACADE[[#Headers],[I]],""))))),
REFERENCEMENT_FACADE[[#Headers],[I]]&amp;CHAR(10)&amp;REFERENCEMENT_FACADE[[#Headers],[II]]&amp;CHAR(10)&amp;REFERENCEMENT_FACADE[[#Headers],[III]]&amp;CHAR(10)&amp;REFERENCEMENT_FACADE[[#Headers],[IV]])</f>
        <v>I
II
III
IV</v>
      </c>
      <c r="CK206" s="48" t="str">
        <f>CONCATENATE(IF(MID(REFERENCEMENT_FACADE[[#This Row],[Charpente bois (NF DTU 31.1)]],1,3)="oui",LISTES!$Q$2,""),IF(AND(MID(REFERENCEMENT_FACADE[[#This Row],[COB (NF DTU 31.2)]],1,3)="oui",MID(REFERENCEMENT_FACADE[[#This Row],[Charpente bois (NF DTU 31.1)]],1,3)="oui")," / ",""),IF(MID(REFERENCEMENT_FACADE[[#This Row],[COB (NF DTU 31.2)]],1,3)="oui",LISTES!$Q$3,""),IF(OR(AND(MID(REFERENCEMENT_FACADE[[#This Row],[COB (NF DTU 31.2)]],1,3)="oui",MID(REFERENCEMENT_FACADE[[#This Row],[FOB (NF DTU 31.4)]],1,3)="oui"),AND(MID(REFERENCEMENT_FACADE[[#This Row],[COB (NF DTU 31.2)]],1,3)="oui",MID(REFERENCEMENT_FACADE[[#This Row],[CLT (Sous AT/DTA)]],1,3)="oui"))," / ",""),IF(MID(REFERENCEMENT_FACADE[[#This Row],[FOB (NF DTU 31.4)]],1,3)="oui",LISTES!$Q$4,""),IF(AND(MID(REFERENCEMENT_FACADE[[#This Row],[CLT (Sous AT/DTA)]],1,3)="oui",MID(REFERENCEMENT_FACADE[[#This Row],[FOB (NF DTU 31.4)]],1,3)="oui")," / ",""),IF(MID(REFERENCEMENT_FACADE[[#This Row],[CLT (Sous AT/DTA)]],1,3)="oui",LISTES!$Q$7,IF(MID(REFERENCEMENT_FACADE[[#This Row],[FOB (Sous AT/DTA/ATEx)]],1,3)="oui",LISTES!$Q$5,"")))</f>
        <v>COB (NF DTU 31.2) / CLT (Sous AT/DTA)</v>
      </c>
      <c r="CL206" s="48" t="str">
        <f>IF(AND(RECH_HAUTEUR=TRUE,HAUT_VISEE&lt;&gt;"",SITUA_VISEE&lt;&gt;""),IF(MID(SITUA_VISEE,1,1)="d",
IF(MID(REFERENCEMENT_FACADE[[#This Row],[≤ 50 m (situation d)]],1,3)="OUI","≤ 50 m",IF(MID(REFERENCEMENT_FACADE[[#This Row],[≤ 40 m (situation d)]],1,3)="OUI","≤ 40 m",IF(MID(REFERENCEMENT_FACADE[[#This Row],[≤ 36 m (situation d)]],1,3)="OUI","≤ 36 m",IF(MID(REFERENCEMENT_FACADE[[#This Row],[≤ 34 m (situation d)]],1,3)="OUI","≤ 34 m",IF(MID(REFERENCEMENT_FACADE[[#This Row],[≤ 28 m (situation d)]],1,3)="OUI","≤ 28 m",IF(MID(REFERENCEMENT_FACADE[[#This Row],[≤ 18 m (situation d)]],1,3)="OUI","≤ 18 m",IF(MID(REFERENCEMENT_FACADE[[#This Row],[≤ 15 m (situation d)]],1,3)="OUI","≤ 15 m",IF(MID(REFERENCEMENT_FACADE[[#This Row],[≤ 10 m (situation d)]],1,3)="OUI","≤ 10 m",IF(MID(REFERENCEMENT_FACADE[[#This Row],[≤ 9 m (situation d)]],1,3)="OUI","≤ 9 m",IF(MID(REFERENCEMENT_FACADE[[#This Row],[≤ 6 m (situation d)]],1,3)="OUI","≤ 6 m","")))))))))),
IF(MID(REFERENCEMENT_FACADE[[#This Row],[≤ 50 m (situation a à c)]],1,3)="OUI","≤ 50 m",IF(MID(REFERENCEMENT_FACADE[[#This Row],[≤ 40 m (situation a à c)]],1,3)="OUI","≤ 40 m",IF(MID(REFERENCEMENT_FACADE[[#This Row],[≤ 36 m (situation a à c)]],1,3)="OUI","≤ 36 m",IF(MID(REFERENCEMENT_FACADE[[#This Row],[≤ 34 m (situation a à c)]],1,3)="OUI","≤ 34 m",IF(MID(REFERENCEMENT_FACADE[[#This Row],[≤ 28 m (situation a à c)]],1,3)="OUI","≤ 28 m",IF(MID(REFERENCEMENT_FACADE[[#This Row],[≤ 18 m (situation a à c)]],1,3)="OUI","≤ 18 m",IF(MID(REFERENCEMENT_FACADE[[#This Row],[≤ 15 m (situation a à c)]],1,3)="OUI","≤ 15 m",IF(MID(REFERENCEMENT_FACADE[[#This Row],[≤ 10 m (situation a à c)]],1,3)="OUI","≤ 10 m",IF(MID(REFERENCEMENT_FACADE[[#This Row],[≤ 9 m (situation a à c)]],1,3)="OUI","≤ 9 m",IF(MID(REFERENCEMENT_FACADE[[#This Row],[≤ 6 m (situation a à c)]],1,3)="OUI","≤ 6 m",""))))))))))),
CONCATENATE(IF(MID(REFERENCEMENT_FACADE[[#This Row],[≤ 50 m (situation a à c)]],1,3)="OUI","(Situation a à c) h≤ 50 m"&amp;CHAR(10),IF(MID(REFERENCEMENT_FACADE[[#This Row],[≤ 40 m (situation a à c)]],1,3)="OUI","(Situation a à c) h≤ 40 m"&amp;CHAR(10),IF(MID(REFERENCEMENT_FACADE[[#This Row],[≤ 36 m (situation a à c)]],1,3)="OUI","(Situation a à c) h≤ 36 m"&amp;CHAR(10),IF(MID(REFERENCEMENT_FACADE[[#This Row],[≤ 34 m (situation a à c)]],1,3)="OUI","(Situation a à c) h≤ 34 m"&amp;CHAR(10),IF(MID(REFERENCEMENT_FACADE[[#This Row],[≤ 28 m (situation a à c)]],1,3)="OUI","(Situation a à c) h≤ 28 m"&amp;CHAR(10),IF(MID(REFERENCEMENT_FACADE[[#This Row],[≤ 18 m (situation a à c)]],1,3)="OUI","(Situation a à c) h≤ 18 m"&amp;CHAR(10),IF(MID(REFERENCEMENT_FACADE[[#This Row],[≤ 15 m (situation a à c)]],1,3)="OUI","(Situation a à c) h≤ 15 m"&amp;CHAR(10),IF(MID(REFERENCEMENT_FACADE[[#This Row],[≤ 10 m (situation a à c)]],1,3)="OUI","(Situation a à c) h≤ 10 m"&amp;CHAR(10),IF(MID(REFERENCEMENT_FACADE[[#This Row],[≤ 9 m (situation a à c)]],1,3)="OUI","(Situation a à c) h≤ 9 m"&amp;CHAR(10),IF(MID(REFERENCEMENT_FACADE[[#This Row],[≤ 6 m (situation a à c)]],1,3)="OUI","(Situation a à c) h≤ 6 m"&amp;CHAR(10),"")))))))))),IF(MID(REFERENCEMENT_FACADE[[#This Row],[≤ 50 m (situation d)]],1,3)="OUI","(Situation d) h≤ 50 m",IF(MID(REFERENCEMENT_FACADE[[#This Row],[≤ 40 m (situation d)]],1,3)="OUI","(Situation d) h≤ 40 m",IF(MID(REFERENCEMENT_FACADE[[#This Row],[≤ 36 m (situation d)]],1,3)="OUI","(Situation d) h≤ 36 m",IF(MID(REFERENCEMENT_FACADE[[#This Row],[≤ 34 m (situation d)]],1,3)="OUI","(Situation d) h≤ 34 m",IF(MID(REFERENCEMENT_FACADE[[#This Row],[≤ 28 m (situation d)]],1,3)="OUI","(Situation d) h≤ 28 m",IF(MID(REFERENCEMENT_FACADE[[#This Row],[≤ 18 m (situation d)]],1,3)="OUI","(Situation d) h≤ 18 m",IF(MID(REFERENCEMENT_FACADE[[#This Row],[≤ 15 m (situation d)]],1,3)="OUI","(Situation d) h≤ 15 m",IF(MID(REFERENCEMENT_FACADE[[#This Row],[≤ 10 m (situation d)]],1,3)="OUI","(Situation d) h≤ 10 m",IF(MID(REFERENCEMENT_FACADE[[#This Row],[≤ 9 m (situation d)]],1,3)="OUI","(Situation d) h≤ 9 m",IF(MID(REFERENCEMENT_FACADE[[#This Row],[≤ 6 m (situation d)]],1,3)="OUI","(Situation d) h≤ 6 m",""))))))))))))</f>
        <v>(Situation a à c) h≤ 10 m
(Situation d) h≤ 6 m</v>
      </c>
      <c r="CM206" s="48" t="str">
        <f>IF(OR(RECH_HAUTEUR=FALSE,HAUT_VISEE="",SITUA_VISEE=""),REFERENCEMENT_FACADE[[#This Row],[Cas où rien n''est sélectionné en hauteur]],
IF((HAUT_VISEE&lt;=6),IF(OR(MID(SITUA_VISEE,1,1)="a",MID(SITUA_VISEE,1,1)="b",MID(SITUA_VISEE,1,1)="c"),REFERENCEMENT_FACADE[[#This Row],[≤ 6 m (a à c)]],REFERENCEMENT_FACADE[[#This Row],[≤ 6 m (d)]]),
IF(AND(6&lt;HAUT_VISEE,HAUT_VISEE&lt;=9),IF(OR(MID(SITUA_VISEE,1,1)="a",MID(SITUA_VISEE,1,1)="b",MID(SITUA_VISEE,1,1)="c"),REFERENCEMENT_FACADE[[#This Row],[≤ 9 m (a à c)]],REFERENCEMENT_FACADE[[#This Row],[≤ 9 m (d)]]),
IF(AND(9&lt;HAUT_VISEE,HAUT_VISEE&lt;=10),IF(OR(MID(SITUA_VISEE,1,1)="a",MID(SITUA_VISEE,1,1)="b",MID(SITUA_VISEE,1,1)="c"),REFERENCEMENT_FACADE[[#This Row],[≤ 10 m (a à c)]],REFERENCEMENT_FACADE[[#This Row],[≤ 10 m (d)]]),
IF(AND(10&lt;HAUT_VISEE,HAUT_VISEE&lt;=18),IF(OR(MID(SITUA_VISEE,1,1)="a",MID(SITUA_VISEE,1,1)="b",MID(SITUA_VISEE,1,1)="c"),REFERENCEMENT_FACADE[[#This Row],[≤ 18 m (a à c)]],REFERENCEMENT_FACADE[[#This Row],[≤ 18 m (d)]]),
IF(AND(18&lt;HAUT_VISEE,HAUT_VISEE&lt;=28),IF(OR(MID(SITUA_VISEE,1,1)="a",MID(SITUA_VISEE,1,1)="b",MID(SITUA_VISEE,1,1)="c"),REFERENCEMENT_FACADE[[#This Row],[≤ 28 m (a à c)]],REFERENCEMENT_FACADE[[#This Row],[≤ 28 m (d)]]),
IF(AND(28&lt;HAUT_VISEE,HAUT_VISEE&lt;=34),IF(OR(MID(SITUA_VISEE,1,1)="a",MID(SITUA_VISEE,1,1)="b",MID(SITUA_VISEE,1,1)="c"),REFERENCEMENT_FACADE[[#This Row],[≤ 34 m (a à c)]],REFERENCEMENT_FACADE[[#This Row],[≤ 34 m (d)]]),
IF(AND(34&lt;HAUT_VISEE,HAUT_VISEE&lt;=36),IF(OR(MID(SITUA_VISEE,1,1)="a",MID(SITUA_VISEE,1,1)="b",MID(SITUA_VISEE,1,1)="c"),REFERENCEMENT_FACADE[[#This Row],[≤ 36 m (a à c)]],REFERENCEMENT_FACADE[[#This Row],[≤ 36 m (d)]]),
IF(AND(36&lt;HAUT_VISEE,HAUT_VISEE&lt;=40),IF(OR(MID(SITUA_VISEE,1,1)="a",MID(SITUA_VISEE,1,1)="b",MID(SITUA_VISEE,1,1)="c"),REFERENCEMENT_FACADE[[#This Row],[≤ 40 m (a à c)]],REFERENCEMENT_FACADE[[#This Row],[≤ 40 m (d)]]),
IF(AND(40&lt;HAUT_VISEE,HAUT_VISEE&lt;=50),IF(OR(MID(SITUA_VISEE,1,1)="a",MID(SITUA_VISEE,1,1)="b",MID(SITUA_VISEE,1,1)="c"),REFERENCEMENT_FACADE[[#This Row],[≤ 50 m (a à c)]],REFERENCEMENT_FACADE[[#This Row],[≤ 50 m (d)]])))))))))))</f>
        <v>Nb : Le critère de recherche par hauteur n'étant pas coché ou les données (hauteur ou situation) n'étant pas saisies, l'utilisateur est alerté qu'il peut exister des limites de hauteurs et des dispositions particulières données dans le référentiel technique du procédé qui ne sont pas affichées. 
Le logiciel peut les faire apparaitre, pour ce faire : 
 - la case de recherche en fonction de la hauteur doit être cochée ;
 - les données de hauteur ET de situation du bâtiment doivent être saisies.</v>
      </c>
      <c r="CN206" s="117">
        <f ca="1">REFERENCEMENT_FACADE[[#This Row],[VALIDITE]]</f>
        <v>1</v>
      </c>
      <c r="CO206" s="48">
        <f>IF(RECH_SUPPORT=TRUE,IF(MID(REFERENCEMENT_FACADE[[#This Row],[Colonne support visé]],1,3)="OUI",1,IF(OR(MID(REFERENCEMENT_FACADE[[#This Row],[Colonne support visé]],1,3)="non",MID(REFERENCEMENT_FACADE[[#This Row],[Colonne support visé]],1,2)="SO"),0,0)),1)</f>
        <v>1</v>
      </c>
      <c r="CP206" s="48">
        <f>IF(RECH_HAUTEUR=FALSE,1,IF(AND(MID(REFERENCEMENT_FACADE[[#This Row],[Colonne situation visé]],1,3)="oui",HAUT_VISEE&lt;=REFERENCEMENT_FACADE[[#This Row],[LIMITATION DE HAUTEUR DE FACADE]],HAUT_VISEE&lt;&gt;"",SITUA_VISEE&lt;&gt;""),1,IF(MID(REFERENCEMENT_FACADE[[#This Row],[Colonne situation visé]],1,3)="non",0,"ERREUR")))</f>
        <v>1</v>
      </c>
      <c r="CQ206" s="48">
        <f>IF(RECH_CATEGORIE=FALSE,1,IF(REFERENCEMENT_FACADE[[#This Row],[Colonne catégorie visée]]="ERREUR",0,IF(AND(RECH_CATEGORIE=TRUE,MATCH(VALUE(LEFT(REFERENCEMENT_FACADE[[#This Row],[Colonne zone visée]],1)),LISTE_ZONE_SISMIQUE,0)&gt;=MATCH(ZONE_SIS_VISEE,LISTE_ZONE_SISMIQUE,0),MATCH(REFERENCEMENT_FACADE[[#This Row],[Colonne catégorie visée]],LISTE_CATEGORIE_BATIMENT,0)&gt;=MATCH(CATEG_VISEE,LISTE_CATEGORIE_BATIMENT,0)),1,0)))</f>
        <v>1</v>
      </c>
      <c r="CR206" s="48">
        <f ca="1">IF(REFERENCEMENT_FACADE[[#This Row],[Eligibilité procédé]]&lt;&gt;0,COUNTIF(REFERENCEMENT_FACADE[Eligibilité procédé],"&lt;="&amp;REFERENCEMENT_FACADE[[#This Row],[Eligibilité procédé]])-COUNTIF(REFERENCEMENT_FACADE[Eligibilité procédé],"=0"),ROWS(REFERENCEMENT_FACADE[Ordre]))</f>
        <v>173</v>
      </c>
      <c r="CS206" s="48">
        <f ca="1">IF(COUNTIF((REFERENCEMENT_FACADE[[#This Row],[Validité]:[zone de simicité]]),"&lt;&gt;"&amp;"")=SUM(REFERENCEMENT_FACADE[[#This Row],[Validité]:[zone de simicité]]),ROW(REFERENCEMENT_FACADE[[#This Row],[zone de simicité]]),"")</f>
        <v>206</v>
      </c>
      <c r="CT206" s="48" t="str">
        <f>CONCATENATE(REFERENCEMENT_FACADE[[#This Row],[TYPE DE DOCUMENT DE REFERENCE]]," ",REFERENCEMENT_FACADE[[#This Row],[REF]]," du procédé ",REFERENCEMENT_FACADE[[#This Row],[NOM COMMERCIAL DU PROCEDE]]," : vise la pose sur : ",IF(MID(REFERENCEMENT_FACADE[[#This Row],[COB (NF DTU 31.2)]],1,3)="OUI","COB (NF DTU 31.2) ; ",""),IF(MID(REFERENCEMENT_FACADE[[#This Row],[CLT (Sous AT/DTA)]],1,3)="OUI","CLT (Sous AT/DTA)) ; ",""),IF(MID(REFERENCEMENT_FACADE[[#This Row],[FOB (NF DTU 31.4)]],1,3)="OUI","FOB (NF DTU 31.4) ; ",""),IF(MID(REFERENCEMENT_FACADE[[#This Row],[FOB (Sous AT/DTA/ATEx)]],1,3)="OUI","FOB (Sous AT/DTA/ATEx) ; ",""),"pour une hauteur max de ",REFERENCEMENT_FACADE[[#This Row],[LIMITATION DE HAUTEUR DE FACADE]],"m")</f>
        <v>Avis Technique 2.1/21-1816_V2 du procédé Baguettes MOEDING : vise la pose sur : COB (NF DTU 31.2) ; CLT (Sous AT/DTA)) ; pour une hauteur max de 10m</v>
      </c>
    </row>
    <row r="207" spans="1:98" ht="216" x14ac:dyDescent="0.3">
      <c r="A207" s="141">
        <v>45049</v>
      </c>
      <c r="B207" s="79" t="s">
        <v>120</v>
      </c>
      <c r="C207" s="126" t="s">
        <v>1586</v>
      </c>
      <c r="D207" s="43" t="s">
        <v>197</v>
      </c>
      <c r="E207" s="43" t="s">
        <v>197</v>
      </c>
      <c r="F207" s="43" t="s">
        <v>221</v>
      </c>
      <c r="G207" s="44" t="s">
        <v>26</v>
      </c>
      <c r="H207" s="52" t="s">
        <v>27</v>
      </c>
      <c r="I207" s="53" t="s">
        <v>9</v>
      </c>
      <c r="J207" s="39" t="s">
        <v>10</v>
      </c>
      <c r="K207" s="39" t="s">
        <v>10</v>
      </c>
      <c r="L207" s="68" t="str">
        <f>IF(REFERENCEMENT_FACADE[[#This Row],[Charpente bois (NF DTU 31.1)]]="OUI","SO",IF(OR(REFERENCEMENT_FACADE[[#This Row],[FOB (Sous AT/DTA/ATEx)]]="OUI",REFERENCEMENT_FACADE[[#This Row],[FOB (NF DTU 31.4)]]="OUI"),"OUI","SO"))</f>
        <v>SO</v>
      </c>
      <c r="M207" s="39" t="s">
        <v>158</v>
      </c>
      <c r="N207" s="42" t="s">
        <v>9</v>
      </c>
      <c r="O207" s="43" t="s">
        <v>9</v>
      </c>
      <c r="P207" s="43" t="s">
        <v>9</v>
      </c>
      <c r="Q207" s="43" t="s">
        <v>10</v>
      </c>
      <c r="R207" s="43" t="s">
        <v>10</v>
      </c>
      <c r="S207" s="43" t="s">
        <v>10</v>
      </c>
      <c r="T207" s="43" t="s">
        <v>10</v>
      </c>
      <c r="U207" s="43" t="s">
        <v>10</v>
      </c>
      <c r="V207" s="43" t="s">
        <v>10</v>
      </c>
      <c r="W207" s="44" t="s">
        <v>10</v>
      </c>
      <c r="X207" s="43" t="s">
        <v>9</v>
      </c>
      <c r="Y207" s="43" t="s">
        <v>10</v>
      </c>
      <c r="Z207" s="43" t="s">
        <v>10</v>
      </c>
      <c r="AA207" s="43" t="s">
        <v>10</v>
      </c>
      <c r="AB207" s="43" t="s">
        <v>10</v>
      </c>
      <c r="AC207" s="43" t="s">
        <v>10</v>
      </c>
      <c r="AD207" s="43" t="s">
        <v>10</v>
      </c>
      <c r="AE207" s="43" t="s">
        <v>10</v>
      </c>
      <c r="AF207" s="43" t="s">
        <v>10</v>
      </c>
      <c r="AG207" s="44" t="s">
        <v>10</v>
      </c>
      <c r="AH207" s="163"/>
      <c r="AI207" s="164"/>
      <c r="AJ207" s="120" t="s">
        <v>1726</v>
      </c>
      <c r="AK207" s="120" t="s">
        <v>1726</v>
      </c>
      <c r="AL207" s="120" t="s">
        <v>1726</v>
      </c>
      <c r="AM207" s="41"/>
      <c r="AN207" s="41"/>
      <c r="AO207" s="41"/>
      <c r="AP207" s="41"/>
      <c r="AQ207" s="41"/>
      <c r="AR207" s="41"/>
      <c r="AS207" s="41"/>
      <c r="AT207" s="120" t="s">
        <v>1726</v>
      </c>
      <c r="AU207" s="41"/>
      <c r="AV207" s="41"/>
      <c r="AW207" s="41"/>
      <c r="AX207" s="41"/>
      <c r="AY207" s="41"/>
      <c r="AZ207" s="41"/>
      <c r="BA207" s="41"/>
      <c r="BB207" s="41"/>
      <c r="BC207" s="41"/>
      <c r="BD207" s="84" t="s">
        <v>1408</v>
      </c>
      <c r="BE207" s="42">
        <v>4</v>
      </c>
      <c r="BF207" s="43" t="s">
        <v>328</v>
      </c>
      <c r="BG207" s="43" t="s">
        <v>331</v>
      </c>
      <c r="BH207" s="68" t="s">
        <v>331</v>
      </c>
      <c r="BI207" s="84" t="s">
        <v>344</v>
      </c>
      <c r="BJ207" s="40" t="s">
        <v>1394</v>
      </c>
      <c r="BK207" s="158" t="s">
        <v>932</v>
      </c>
      <c r="BL207" s="42">
        <v>0</v>
      </c>
      <c r="BM207" s="43" t="s">
        <v>26</v>
      </c>
      <c r="BN207" s="43" t="s">
        <v>12</v>
      </c>
      <c r="BO207" s="43" t="s">
        <v>586</v>
      </c>
      <c r="BP207" s="87"/>
      <c r="BQ207" s="87">
        <v>44931</v>
      </c>
      <c r="BR207" s="87">
        <v>47057</v>
      </c>
      <c r="BS207" s="123">
        <f ca="1">+(REFERENCEMENT_FACADE[[#This Row],[AVIS LIMITE AU / VALIDITE]]&gt;=TODAY())*1</f>
        <v>1</v>
      </c>
      <c r="BT207" s="43" t="s">
        <v>9</v>
      </c>
      <c r="BU207" s="43" t="str">
        <f ca="1">IF(REFERENCEMENT_FACADE[[#This Row],[ -&gt; AT/DTA : Sur liste verte C2p (OUI/NON)
-&gt; ATex (Avis favorable / Avis défavorable)
-&gt; Autre : SO]]&lt;&gt;"",IF(AND(OR(REFERENCEMENT_FACADE[[#This Row],[ -&gt; AT/DTA : Sur liste verte C2p (OUI/NON)
-&gt; ATex (Avis favorable / Avis défavorable)
-&gt; Autre : SO]]="OUI",REFERENCEMENT_FACADE[[#This Row],[ -&gt; AT/DTA : Sur liste verte C2p (OUI/NON)
-&gt; ATex (Avis favorable / Avis défavorable)
-&gt; Autre : SO]]="FAVORABLE",REFERENCEMENT_FACADE[[#This Row],[ -&gt; AT/DTA : Sur liste verte C2p (OUI/NON)
-&gt; ATex (Avis favorable / Avis défavorable)
-&gt; Autre : SO]]="SO
(DTU)",REFERENCEMENT_FACADE[[#This Row],[ -&gt; AT/DTA : Sur liste verte C2p (OUI/NON)
-&gt; ATex (Avis favorable / Avis défavorable)
-&gt; Autre : SO]]="SO 
(RECO -RAGE)",REFERENCEMENT_FACADE[[#This Row],[ -&gt; AT/DTA : Sur liste verte C2p (OUI/NON)
-&gt; ATex (Avis favorable / Avis défavorable)
-&gt; Autre : SO]]="OUI AVEC UN SUIVI DU RETOUR D'EXPERIENCE",
REFERENCEMENT_FACADE[[#This Row],[ -&gt; AT/DTA : Sur liste verte C2p (OUI/NON)
-&gt; ATex (Avis favorable / Avis défavorable)
-&gt; Autre : SO]]="SO 
(RP)"),REFERENCEMENT_FACADE[[#This Row],[VALIDITE]]=1),"TC",IF(REFERENCEMENT_FACADE[[#This Row],[VALIDITE]]=0,"TNC"&amp;CHAR(10)&amp;"(L'évaluation technique n'est plus valide)",IF(REFERENCEMENT_FACADE[[#This Row],[TYPE DE DOCUMENT DE REFERENCE]]="Appréciation Technique de Transition","TNC"&amp;CHAR(10)&amp;"(Les Appréciations Techniques de Transition ne sont pas reconnues en technique courante)",IF(REFERENCEMENT_FACADE[[#This Row],[ -&gt; AT/DTA : Sur liste verte C2p (OUI/NON)
-&gt; ATex (Avis favorable / Avis défavorable)
-&gt; Autre : SO]]="NON (EVALUATION RECENTE)","TNC"&amp;CHAR(10)&amp;"(Non sur liste verte de la C2p à date de référencement / EVALUATION RECENTE)","TNC"&amp;CHAR(10)&amp;"(N'est pas sur liste verte de la C2p à date du référencement)")))))</f>
        <v>TC</v>
      </c>
      <c r="BV207" s="44" t="s">
        <v>824</v>
      </c>
      <c r="BW207" s="153"/>
      <c r="BX207" s="132"/>
      <c r="BY207" s="155"/>
      <c r="BZ207" s="59" t="s">
        <v>932</v>
      </c>
      <c r="CA207" s="134" t="s">
        <v>643</v>
      </c>
      <c r="CB207" s="134"/>
      <c r="CC207" s="48" t="str">
        <f>IF(OR(REFERENCEMENT_FACADE[[#This Row],[TYPE DE DOCUMENT DE REFERENCE]]="Document Technique d'Application (DTA)",REFERENCEMENT_FACADE[[#This Row],[TYPE DE DOCUMENT DE REFERENCE]]="Avis Technique"),CONCATENATE("https://evaluation.cstb.fr/fr/avis-technique/detail/",SUBSTITUTE(REFERENCEMENT_FACADE[[#This Row],[REF]],"/","-"),"/"),IF(REFERENCEMENT_FACADE[[#This Row],[TYPE DE DOCUMENT DE REFERENCE]]=("Appréciation Technique d'Expérimentation (ATEx cas a)"),CONCATENATE("https://evaluation.cstb.fr/fr/appreciation-technique-expertise-atex/detail/",SUBSTITUTE(REFERENCEMENT_FACADE[[#This Row],[REF]],"_","-"),"/"),CONCATENATE("https://evaluation.cstb.fr/fr/appreciation-technique-transition-att/download/att-",SUBSTITUTE(SUBSTITUTE(REFERENCEMENT_FACADE[[#This Row],[REF]],"/","-"),"_","-"),"/")))</f>
        <v>https://evaluation.cstb.fr/fr/avis-technique/detail/2.1-20-1807_V3/</v>
      </c>
      <c r="CD207" s="48" t="s">
        <v>765</v>
      </c>
      <c r="CE207" s="48" t="str">
        <f>CONCATENATE(IF(REFERENCEMENT_FACADE[[#This Row],[Ancienne version]]=""," ",CONCATENATE(IF(OR(REFERENCEMENT_FACADE[[#This Row],[TYPE DE DOCUMENT DE REFERENCE]]="Avis Technique",REFERENCEMENT_FACADE[[#This Row],[TYPE DE DOCUMENT DE REFERENCE]]="ATEx"),"L'","Le "),REFERENCEMENT_FACADE[[#This Row],[TYPE DE DOCUMENT DE REFERENCE]]," n°",REFERENCEMENT_FACADE[[#This Row],[REF]]," annule et remplace ",IF(OR(REFERENCEMENT_FACADE[[#This Row],[TYPE DE DOCUMENT DE REFERENCE]]="Avis Technique",REFERENCEMENT_FACADE[[#This Row],[TYPE DE DOCUMENT DE REFERENCE]]="ATEx"),"l' ","le "),REFERENCEMENT_FACADE[[#This Row],[TYPE DE DOCUMENT DE REFERENCE]]," n° ",REFERENCEMENT_FACADE[[#This Row],[Ancienne version]])),
IF(AND(REFERENCEMENT_FACADE[[#This Row],[Ancienne version]]&lt;&gt;"",REFERENCEMENT_FACADE[[#This Row],[ -&gt; AT/DTA : Sur liste verte C2p (OUI/NON)
-&gt; ATex (Avis favorable / Avis défavorable)
-&gt; Autre : SO]]="OUI"),CHAR(10),""),
IF(REFERENCEMENT_FACADE[[#This Row],[ -&gt; AT/DTA : Sur liste verte C2p (OUI/NON)
-&gt; ATex (Avis favorable / Avis défavorable)
-&gt; Autre : SO]]="OUI","Sur liste verte de la C2p à la date du référencement",""))</f>
        <v>L'Avis Technique n°2.1/20-1807_V3 annule et remplace l' Avis Technique n° 2.1/20-1807_V2
Sur liste verte de la C2p à la date du référencement</v>
      </c>
      <c r="CF207" s="48" t="str">
        <f>IF((SUPP_VISE=LISTES!$Q$2),REFERENCEMENT_FACADE[[#This Row],[Charpente bois (NF DTU 31.1)]],
IF((SUPP_VISE=LISTES!$Q$3),REFERENCEMENT_FACADE[[#This Row],[COB (NF DTU 31.2)]],
IF((SUPP_VISE=LISTES!$Q$4),REFERENCEMENT_FACADE[[#This Row],[FOB (NF DTU 31.4)]],
IF((SUPP_VISE=LISTES!$Q$5),REFERENCEMENT_FACADE[[#This Row],[FOB (Sous AT/DTA/ATEx)]],
IF((SUPP_VISE=LISTES!$Q$6),REFERENCEMENT_FACADE[[#This Row],[FOB (NF DTU 31.4 et/ou Sous AT/DTA/Atex)]],
IF((SUPP_VISE=LISTES!$Q$7),REFERENCEMENT_FACADE[[#This Row],[CLT (Sous AT/DTA)]],"ERREUR"))))))</f>
        <v>ERREUR</v>
      </c>
      <c r="CG207" s="48" t="str">
        <f>IF((HAUT_VISEE&lt;=6),IF(OR(MID(SITUA_VISEE,1,1)="a",MID(SITUA_VISEE,1,1)="b",MID(SITUA_VISEE,1,1)="c"),REFERENCEMENT_FACADE[[#This Row],[≤ 6 m (situation a à c)]],REFERENCEMENT_FACADE[[#This Row],[≤ 6 m (situation d)]]),
IF(AND(6&lt;HAUT_VISEE,HAUT_VISEE&lt;=9),IF(OR(MID(SITUA_VISEE,1,1)="a",MID(SITUA_VISEE,1,1)="b",MID(SITUA_VISEE,1,1)="c"),REFERENCEMENT_FACADE[[#This Row],[≤ 9 m (situation a à c)]],REFERENCEMENT_FACADE[[#This Row],[≤ 9 m (situation d)]]),
IF(AND(9&lt;HAUT_VISEE,HAUT_VISEE&lt;=10),IF(OR(MID(SITUA_VISEE,1,1)="a",MID(SITUA_VISEE,1,1)="b",MID(SITUA_VISEE,1,1)="c"),REFERENCEMENT_FACADE[[#This Row],[≤ 10 m (situation a à c)]],REFERENCEMENT_FACADE[[#This Row],[≤ 10 m (situation d)]]),
IF(AND(10&lt;HAUT_VISEE,HAUT_VISEE&lt;=18),IF(OR(MID(SITUA_VISEE,1,1)="a",MID(SITUA_VISEE,1,1)="b",MID(SITUA_VISEE,1,1)="c"),REFERENCEMENT_FACADE[[#This Row],[≤ 15 m (situation a à c)]],REFERENCEMENT_FACADE[[#This Row],[≤ 15 m (situation d)]]),
IF(AND(10&lt;HAUT_VISEE,HAUT_VISEE&lt;=18),IF(OR(MID(SITUA_VISEE,1,1)="a",MID(SITUA_VISEE,1,1)="b",MID(SITUA_VISEE,1,1)="c"),REFERENCEMENT_FACADE[[#This Row],[≤ 18 m (situation a à c)]],REFERENCEMENT_FACADE[[#This Row],[≤ 18 m (situation d)]]),
IF(AND(18&lt;HAUT_VISEE,HAUT_VISEE&lt;=28),IF(OR(MID(SITUA_VISEE,1,1)="a",MID(SITUA_VISEE,1,1)="b",MID(SITUA_VISEE,1,1)="c"),REFERENCEMENT_FACADE[[#This Row],[≤ 28 m (situation a à c)]],REFERENCEMENT_FACADE[[#This Row],[≤ 28 m (situation d)]]),
IF(AND(28&lt;HAUT_VISEE,HAUT_VISEE&lt;=34),IF(OR(MID(SITUA_VISEE,1,1)="a",MID(SITUA_VISEE,1,1)="b",MID(SITUA_VISEE,1,1)="c"),REFERENCEMENT_FACADE[[#This Row],[≤ 34 m (situation a à c)]],REFERENCEMENT_FACADE[[#This Row],[≤ 34 m (situation d)]]),
IF(AND(34&lt;HAUT_VISEE,HAUT_VISEE&lt;=36),IF(OR(MID(SITUA_VISEE,1,1)="a",MID(SITUA_VISEE,1,1)="b",MID(SITUA_VISEE,1,1)="c"),REFERENCEMENT_FACADE[[#This Row],[≤ 36 m (situation a à c)]],REFERENCEMENT_FACADE[[#This Row],[≤ 36 m (situation d)]]),
IF(AND(36&lt;HAUT_VISEE,HAUT_VISEE&lt;=40),IF(OR(MID(SITUA_VISEE,1,1)="a",MID(SITUA_VISEE,1,1)="b",MID(SITUA_VISEE,1,1)="c"),REFERENCEMENT_FACADE[[#This Row],[≤ 40 m (situation a à c)]],REFERENCEMENT_FACADE[[#This Row],[≤ 40 m (situation d)]]),
IF(AND(40&lt;HAUT_VISEE,HAUT_VISEE&lt;=50),IF(OR(MID(SITUA_VISEE,1,1)="a",MID(SITUA_VISEE,1,1)="b",MID(SITUA_VISEE,1,1)="c"),REFERENCEMENT_FACADE[[#This Row],[≤ 50 m (situation a à c)]],REFERENCEMENT_FACADE[[#This Row],[≤ 50 m (situation d)]]),"ERREUR"))))))))))</f>
        <v>OUI</v>
      </c>
      <c r="CH207" s="48">
        <f>IF(MID(SITUA_VISEE,1,1)="d",
IF(MID(REFERENCEMENT_FACADE[[#This Row],[≤ 50 m (situation d)]],1,3)="OUI",50,IF(MID(REFERENCEMENT_FACADE[[#This Row],[≤ 40 m (situation d)]],1,3)="OUI",40,IF(MID(REFERENCEMENT_FACADE[[#This Row],[≤ 36 m (situation d)]],1,3)="OUI",36,IF(MID(REFERENCEMENT_FACADE[[#This Row],[≤ 34 m (situation d)]],1,3)="OUI",34,IF(MID(REFERENCEMENT_FACADE[[#This Row],[≤ 28 m (situation d)]],1,3)="OUI",28,IF(MID(REFERENCEMENT_FACADE[[#This Row],[≤ 18 m (situation d)]],1,3)="OUI",18,IF(MID(REFERENCEMENT_FACADE[[#This Row],[≤ 15 m (situation d)]],1,3)="OUI",15,IF(MID(REFERENCEMENT_FACADE[[#This Row],[≤ 10 m (situation d)]],1,3)="OUI",10,IF(MID(REFERENCEMENT_FACADE[[#This Row],[≤ 9 m (situation d)]],1,3)="OUI",9,IF(MID(REFERENCEMENT_FACADE[[#This Row],[≤ 6 m (situation d)]],1,3)="OUI",6,"")))))))))),
IF(MID(REFERENCEMENT_FACADE[[#This Row],[≤ 50 m (situation a à c)]],1,3)="OUI",50,IF(MID(REFERENCEMENT_FACADE[[#This Row],[≤ 40 m (situation a à c)]],1,3)="OUI",40,IF(MID(REFERENCEMENT_FACADE[[#This Row],[≤ 36 m (situation a à c)]],1,3)="OUI",36,IF(MID(REFERENCEMENT_FACADE[[#This Row],[≤ 34 m (situation a à c)]],1,3)="OUI",34,IF(MID(REFERENCEMENT_FACADE[[#This Row],[≤ 28 m (situation a à c)]],1,3)="OUI",28,IF(MID(REFERENCEMENT_FACADE[[#This Row],[≤ 18 m (situation a à c)]],1,3)="OUI",18,IF(MID(REFERENCEMENT_FACADE[[#This Row],[≤ 15 m (situation a à c)]],1,3)="OUI",15,IF(MID(REFERENCEMENT_FACADE[[#This Row],[≤ 10 m (situation a à c)]],1,3)="OUI",10,IF(MID(REFERENCEMENT_FACADE[[#This Row],[≤ 9 m (situation a à c)]],1,3)="OUI",9,IF(MID(REFERENCEMENT_FACADE[[#This Row],[≤ 6 m (situation a à c)]],1,3)="OUI",6,"")))))))))))</f>
        <v>10</v>
      </c>
      <c r="CI207" s="48" t="str">
        <f>IF(RECH_CATEGORIE=TRUE,IF((CATEG_VISEE=LISTES!$O$2),REFERENCEMENT_FACADE[[#This Row],[I]],
IF((CATEG_VISEE=LISTES!$O$3),REFERENCEMENT_FACADE[[#This Row],[II]],
IF((CATEG_VISEE=LISTES!$O$4),REFERENCEMENT_FACADE[[#This Row],[III]],
IF((CATEG_VISEE=LISTES!$O$5),REFERENCEMENT_FACADE[[#This Row],[IV]],"ERREUR")))),
REFERENCEMENT_FACADE[[#This Row],[I]]&amp;CHAR(10)&amp;REFERENCEMENT_FACADE[[#This Row],[II]]&amp;CHAR(10)&amp;REFERENCEMENT_FACADE[[#This Row],[III]]&amp;CHAR(10)&amp;REFERENCEMENT_FACADE[[#This Row],[IV]])</f>
        <v>4
4**
3**
3**</v>
      </c>
      <c r="CJ207" s="48" t="str">
        <f>IF(RECH_CATEGORIE=TRUE,IF(OR(REFERENCEMENT_FACADE[[#This Row],[I]]="NC",REFERENCEMENT_FACADE[[#This Row],[II]]="NC",REFERENCEMENT_FACADE[[#This Row],[III]]="NC",REFERENCEMENT_FACADE[[#This Row],[IV]]="NC"),"ERREUR",IF(MID(ZONE_SIS_VISEE,1,1)&lt;=MID(REFERENCEMENT_FACADE[[#This Row],[IV]],1,1),REFERENCEMENT_FACADE[[#Headers],[IV]],IF(MID(ZONE_SIS_VISEE,1,1)&lt;=MID(REFERENCEMENT_FACADE[[#This Row],[III]],1,1),REFERENCEMENT_FACADE[[#Headers],[III]],IF(MID(ZONE_SIS_VISEE,1,1)&lt;=MID(REFERENCEMENT_FACADE[[#This Row],[II]],1,1),REFERENCEMENT_FACADE[[#Headers],[II]],IF(MID(ZONE_SIS_VISEE,1,1)&lt;=MID(REFERENCEMENT_FACADE[[#This Row],[I]],1,1),REFERENCEMENT_FACADE[[#Headers],[I]],""))))),
REFERENCEMENT_FACADE[[#Headers],[I]]&amp;CHAR(10)&amp;REFERENCEMENT_FACADE[[#Headers],[II]]&amp;CHAR(10)&amp;REFERENCEMENT_FACADE[[#Headers],[III]]&amp;CHAR(10)&amp;REFERENCEMENT_FACADE[[#Headers],[IV]])</f>
        <v>I
II
III
IV</v>
      </c>
      <c r="CK207" s="48" t="str">
        <f>CONCATENATE(IF(MID(REFERENCEMENT_FACADE[[#This Row],[Charpente bois (NF DTU 31.1)]],1,3)="oui",LISTES!$Q$2,""),IF(AND(MID(REFERENCEMENT_FACADE[[#This Row],[COB (NF DTU 31.2)]],1,3)="oui",MID(REFERENCEMENT_FACADE[[#This Row],[Charpente bois (NF DTU 31.1)]],1,3)="oui")," / ",""),IF(MID(REFERENCEMENT_FACADE[[#This Row],[COB (NF DTU 31.2)]],1,3)="oui",LISTES!$Q$3,""),IF(OR(AND(MID(REFERENCEMENT_FACADE[[#This Row],[COB (NF DTU 31.2)]],1,3)="oui",MID(REFERENCEMENT_FACADE[[#This Row],[FOB (NF DTU 31.4)]],1,3)="oui"),AND(MID(REFERENCEMENT_FACADE[[#This Row],[COB (NF DTU 31.2)]],1,3)="oui",MID(REFERENCEMENT_FACADE[[#This Row],[CLT (Sous AT/DTA)]],1,3)="oui"))," / ",""),IF(MID(REFERENCEMENT_FACADE[[#This Row],[FOB (NF DTU 31.4)]],1,3)="oui",LISTES!$Q$4,""),IF(AND(MID(REFERENCEMENT_FACADE[[#This Row],[CLT (Sous AT/DTA)]],1,3)="oui",MID(REFERENCEMENT_FACADE[[#This Row],[FOB (NF DTU 31.4)]],1,3)="oui")," / ",""),IF(MID(REFERENCEMENT_FACADE[[#This Row],[CLT (Sous AT/DTA)]],1,3)="oui",LISTES!$Q$7,IF(MID(REFERENCEMENT_FACADE[[#This Row],[FOB (Sous AT/DTA/ATEx)]],1,3)="oui",LISTES!$Q$5,"")))</f>
        <v>COB (NF DTU 31.2) / CLT (Sous AT/DTA)</v>
      </c>
      <c r="CL207" s="48" t="str">
        <f>IF(AND(RECH_HAUTEUR=TRUE,HAUT_VISEE&lt;&gt;"",SITUA_VISEE&lt;&gt;""),IF(MID(SITUA_VISEE,1,1)="d",
IF(MID(REFERENCEMENT_FACADE[[#This Row],[≤ 50 m (situation d)]],1,3)="OUI","≤ 50 m",IF(MID(REFERENCEMENT_FACADE[[#This Row],[≤ 40 m (situation d)]],1,3)="OUI","≤ 40 m",IF(MID(REFERENCEMENT_FACADE[[#This Row],[≤ 36 m (situation d)]],1,3)="OUI","≤ 36 m",IF(MID(REFERENCEMENT_FACADE[[#This Row],[≤ 34 m (situation d)]],1,3)="OUI","≤ 34 m",IF(MID(REFERENCEMENT_FACADE[[#This Row],[≤ 28 m (situation d)]],1,3)="OUI","≤ 28 m",IF(MID(REFERENCEMENT_FACADE[[#This Row],[≤ 18 m (situation d)]],1,3)="OUI","≤ 18 m",IF(MID(REFERENCEMENT_FACADE[[#This Row],[≤ 15 m (situation d)]],1,3)="OUI","≤ 15 m",IF(MID(REFERENCEMENT_FACADE[[#This Row],[≤ 10 m (situation d)]],1,3)="OUI","≤ 10 m",IF(MID(REFERENCEMENT_FACADE[[#This Row],[≤ 9 m (situation d)]],1,3)="OUI","≤ 9 m",IF(MID(REFERENCEMENT_FACADE[[#This Row],[≤ 6 m (situation d)]],1,3)="OUI","≤ 6 m","")))))))))),
IF(MID(REFERENCEMENT_FACADE[[#This Row],[≤ 50 m (situation a à c)]],1,3)="OUI","≤ 50 m",IF(MID(REFERENCEMENT_FACADE[[#This Row],[≤ 40 m (situation a à c)]],1,3)="OUI","≤ 40 m",IF(MID(REFERENCEMENT_FACADE[[#This Row],[≤ 36 m (situation a à c)]],1,3)="OUI","≤ 36 m",IF(MID(REFERENCEMENT_FACADE[[#This Row],[≤ 34 m (situation a à c)]],1,3)="OUI","≤ 34 m",IF(MID(REFERENCEMENT_FACADE[[#This Row],[≤ 28 m (situation a à c)]],1,3)="OUI","≤ 28 m",IF(MID(REFERENCEMENT_FACADE[[#This Row],[≤ 18 m (situation a à c)]],1,3)="OUI","≤ 18 m",IF(MID(REFERENCEMENT_FACADE[[#This Row],[≤ 15 m (situation a à c)]],1,3)="OUI","≤ 15 m",IF(MID(REFERENCEMENT_FACADE[[#This Row],[≤ 10 m (situation a à c)]],1,3)="OUI","≤ 10 m",IF(MID(REFERENCEMENT_FACADE[[#This Row],[≤ 9 m (situation a à c)]],1,3)="OUI","≤ 9 m",IF(MID(REFERENCEMENT_FACADE[[#This Row],[≤ 6 m (situation a à c)]],1,3)="OUI","≤ 6 m",""))))))))))),
CONCATENATE(IF(MID(REFERENCEMENT_FACADE[[#This Row],[≤ 50 m (situation a à c)]],1,3)="OUI","(Situation a à c) h≤ 50 m"&amp;CHAR(10),IF(MID(REFERENCEMENT_FACADE[[#This Row],[≤ 40 m (situation a à c)]],1,3)="OUI","(Situation a à c) h≤ 40 m"&amp;CHAR(10),IF(MID(REFERENCEMENT_FACADE[[#This Row],[≤ 36 m (situation a à c)]],1,3)="OUI","(Situation a à c) h≤ 36 m"&amp;CHAR(10),IF(MID(REFERENCEMENT_FACADE[[#This Row],[≤ 34 m (situation a à c)]],1,3)="OUI","(Situation a à c) h≤ 34 m"&amp;CHAR(10),IF(MID(REFERENCEMENT_FACADE[[#This Row],[≤ 28 m (situation a à c)]],1,3)="OUI","(Situation a à c) h≤ 28 m"&amp;CHAR(10),IF(MID(REFERENCEMENT_FACADE[[#This Row],[≤ 18 m (situation a à c)]],1,3)="OUI","(Situation a à c) h≤ 18 m"&amp;CHAR(10),IF(MID(REFERENCEMENT_FACADE[[#This Row],[≤ 15 m (situation a à c)]],1,3)="OUI","(Situation a à c) h≤ 15 m"&amp;CHAR(10),IF(MID(REFERENCEMENT_FACADE[[#This Row],[≤ 10 m (situation a à c)]],1,3)="OUI","(Situation a à c) h≤ 10 m"&amp;CHAR(10),IF(MID(REFERENCEMENT_FACADE[[#This Row],[≤ 9 m (situation a à c)]],1,3)="OUI","(Situation a à c) h≤ 9 m"&amp;CHAR(10),IF(MID(REFERENCEMENT_FACADE[[#This Row],[≤ 6 m (situation a à c)]],1,3)="OUI","(Situation a à c) h≤ 6 m"&amp;CHAR(10),"")))))))))),IF(MID(REFERENCEMENT_FACADE[[#This Row],[≤ 50 m (situation d)]],1,3)="OUI","(Situation d) h≤ 50 m",IF(MID(REFERENCEMENT_FACADE[[#This Row],[≤ 40 m (situation d)]],1,3)="OUI","(Situation d) h≤ 40 m",IF(MID(REFERENCEMENT_FACADE[[#This Row],[≤ 36 m (situation d)]],1,3)="OUI","(Situation d) h≤ 36 m",IF(MID(REFERENCEMENT_FACADE[[#This Row],[≤ 34 m (situation d)]],1,3)="OUI","(Situation d) h≤ 34 m",IF(MID(REFERENCEMENT_FACADE[[#This Row],[≤ 28 m (situation d)]],1,3)="OUI","(Situation d) h≤ 28 m",IF(MID(REFERENCEMENT_FACADE[[#This Row],[≤ 18 m (situation d)]],1,3)="OUI","(Situation d) h≤ 18 m",IF(MID(REFERENCEMENT_FACADE[[#This Row],[≤ 15 m (situation d)]],1,3)="OUI","(Situation d) h≤ 15 m",IF(MID(REFERENCEMENT_FACADE[[#This Row],[≤ 10 m (situation d)]],1,3)="OUI","(Situation d) h≤ 10 m",IF(MID(REFERENCEMENT_FACADE[[#This Row],[≤ 9 m (situation d)]],1,3)="OUI","(Situation d) h≤ 9 m",IF(MID(REFERENCEMENT_FACADE[[#This Row],[≤ 6 m (situation d)]],1,3)="OUI","(Situation d) h≤ 6 m",""))))))))))))</f>
        <v>(Situation a à c) h≤ 10 m
(Situation d) h≤ 6 m</v>
      </c>
      <c r="CM207" s="48" t="str">
        <f>IF(OR(RECH_HAUTEUR=FALSE,HAUT_VISEE="",SITUA_VISEE=""),REFERENCEMENT_FACADE[[#This Row],[Cas où rien n''est sélectionné en hauteur]],
IF((HAUT_VISEE&lt;=6),IF(OR(MID(SITUA_VISEE,1,1)="a",MID(SITUA_VISEE,1,1)="b",MID(SITUA_VISEE,1,1)="c"),REFERENCEMENT_FACADE[[#This Row],[≤ 6 m (a à c)]],REFERENCEMENT_FACADE[[#This Row],[≤ 6 m (d)]]),
IF(AND(6&lt;HAUT_VISEE,HAUT_VISEE&lt;=9),IF(OR(MID(SITUA_VISEE,1,1)="a",MID(SITUA_VISEE,1,1)="b",MID(SITUA_VISEE,1,1)="c"),REFERENCEMENT_FACADE[[#This Row],[≤ 9 m (a à c)]],REFERENCEMENT_FACADE[[#This Row],[≤ 9 m (d)]]),
IF(AND(9&lt;HAUT_VISEE,HAUT_VISEE&lt;=10),IF(OR(MID(SITUA_VISEE,1,1)="a",MID(SITUA_VISEE,1,1)="b",MID(SITUA_VISEE,1,1)="c"),REFERENCEMENT_FACADE[[#This Row],[≤ 10 m (a à c)]],REFERENCEMENT_FACADE[[#This Row],[≤ 10 m (d)]]),
IF(AND(10&lt;HAUT_VISEE,HAUT_VISEE&lt;=18),IF(OR(MID(SITUA_VISEE,1,1)="a",MID(SITUA_VISEE,1,1)="b",MID(SITUA_VISEE,1,1)="c"),REFERENCEMENT_FACADE[[#This Row],[≤ 18 m (a à c)]],REFERENCEMENT_FACADE[[#This Row],[≤ 18 m (d)]]),
IF(AND(18&lt;HAUT_VISEE,HAUT_VISEE&lt;=28),IF(OR(MID(SITUA_VISEE,1,1)="a",MID(SITUA_VISEE,1,1)="b",MID(SITUA_VISEE,1,1)="c"),REFERENCEMENT_FACADE[[#This Row],[≤ 28 m (a à c)]],REFERENCEMENT_FACADE[[#This Row],[≤ 28 m (d)]]),
IF(AND(28&lt;HAUT_VISEE,HAUT_VISEE&lt;=34),IF(OR(MID(SITUA_VISEE,1,1)="a",MID(SITUA_VISEE,1,1)="b",MID(SITUA_VISEE,1,1)="c"),REFERENCEMENT_FACADE[[#This Row],[≤ 34 m (a à c)]],REFERENCEMENT_FACADE[[#This Row],[≤ 34 m (d)]]),
IF(AND(34&lt;HAUT_VISEE,HAUT_VISEE&lt;=36),IF(OR(MID(SITUA_VISEE,1,1)="a",MID(SITUA_VISEE,1,1)="b",MID(SITUA_VISEE,1,1)="c"),REFERENCEMENT_FACADE[[#This Row],[≤ 36 m (a à c)]],REFERENCEMENT_FACADE[[#This Row],[≤ 36 m (d)]]),
IF(AND(36&lt;HAUT_VISEE,HAUT_VISEE&lt;=40),IF(OR(MID(SITUA_VISEE,1,1)="a",MID(SITUA_VISEE,1,1)="b",MID(SITUA_VISEE,1,1)="c"),REFERENCEMENT_FACADE[[#This Row],[≤ 40 m (a à c)]],REFERENCEMENT_FACADE[[#This Row],[≤ 40 m (d)]]),
IF(AND(40&lt;HAUT_VISEE,HAUT_VISEE&lt;=50),IF(OR(MID(SITUA_VISEE,1,1)="a",MID(SITUA_VISEE,1,1)="b",MID(SITUA_VISEE,1,1)="c"),REFERENCEMENT_FACADE[[#This Row],[≤ 50 m (a à c)]],REFERENCEMENT_FACADE[[#This Row],[≤ 50 m (d)]])))))))))))</f>
        <v>Nb : Le critère de recherche par hauteur n'étant pas coché ou les données (hauteur ou situation) n'étant pas saisies, l'utilisateur est alerté qu'il peut exister des limites de hauteurs et des dispositions particulières données dans le référentiel technique du procédé qui ne sont pas affichées. 
Le logiciel peut les faire apparaitre, pour ce faire : 
 - la case de recherche en fonction de la hauteur doit être cochée ;
 - les données de hauteur ET de situation du bâtiment doivent être saisies.</v>
      </c>
      <c r="CN207" s="117">
        <f ca="1">REFERENCEMENT_FACADE[[#This Row],[VALIDITE]]</f>
        <v>1</v>
      </c>
      <c r="CO207" s="48">
        <f>IF(RECH_SUPPORT=TRUE,IF(MID(REFERENCEMENT_FACADE[[#This Row],[Colonne support visé]],1,3)="OUI",1,IF(OR(MID(REFERENCEMENT_FACADE[[#This Row],[Colonne support visé]],1,3)="non",MID(REFERENCEMENT_FACADE[[#This Row],[Colonne support visé]],1,2)="SO"),0,0)),1)</f>
        <v>1</v>
      </c>
      <c r="CP207" s="48">
        <f>IF(RECH_HAUTEUR=FALSE,1,IF(AND(MID(REFERENCEMENT_FACADE[[#This Row],[Colonne situation visé]],1,3)="oui",HAUT_VISEE&lt;=REFERENCEMENT_FACADE[[#This Row],[LIMITATION DE HAUTEUR DE FACADE]],HAUT_VISEE&lt;&gt;"",SITUA_VISEE&lt;&gt;""),1,IF(MID(REFERENCEMENT_FACADE[[#This Row],[Colonne situation visé]],1,3)="non",0,"ERREUR")))</f>
        <v>1</v>
      </c>
      <c r="CQ207" s="48">
        <f>IF(RECH_CATEGORIE=FALSE,1,IF(REFERENCEMENT_FACADE[[#This Row],[Colonne catégorie visée]]="ERREUR",0,IF(AND(RECH_CATEGORIE=TRUE,MATCH(VALUE(LEFT(REFERENCEMENT_FACADE[[#This Row],[Colonne zone visée]],1)),LISTE_ZONE_SISMIQUE,0)&gt;=MATCH(ZONE_SIS_VISEE,LISTE_ZONE_SISMIQUE,0),MATCH(REFERENCEMENT_FACADE[[#This Row],[Colonne catégorie visée]],LISTE_CATEGORIE_BATIMENT,0)&gt;=MATCH(CATEG_VISEE,LISTE_CATEGORIE_BATIMENT,0)),1,0)))</f>
        <v>1</v>
      </c>
      <c r="CR207" s="48">
        <f ca="1">IF(REFERENCEMENT_FACADE[[#This Row],[Eligibilité procédé]]&lt;&gt;0,COUNTIF(REFERENCEMENT_FACADE[Eligibilité procédé],"&lt;="&amp;REFERENCEMENT_FACADE[[#This Row],[Eligibilité procédé]])-COUNTIF(REFERENCEMENT_FACADE[Eligibilité procédé],"=0"),ROWS(REFERENCEMENT_FACADE[Ordre]))</f>
        <v>174</v>
      </c>
      <c r="CS207" s="48">
        <f ca="1">IF(COUNTIF((REFERENCEMENT_FACADE[[#This Row],[Validité]:[zone de simicité]]),"&lt;&gt;"&amp;"")=SUM(REFERENCEMENT_FACADE[[#This Row],[Validité]:[zone de simicité]]),ROW(REFERENCEMENT_FACADE[[#This Row],[zone de simicité]]),"")</f>
        <v>207</v>
      </c>
      <c r="CT207" s="48" t="str">
        <f>CONCATENATE(REFERENCEMENT_FACADE[[#This Row],[TYPE DE DOCUMENT DE REFERENCE]]," ",REFERENCEMENT_FACADE[[#This Row],[REF]]," du procédé ",REFERENCEMENT_FACADE[[#This Row],[NOM COMMERCIAL DU PROCEDE]]," : vise la pose sur : ",IF(MID(REFERENCEMENT_FACADE[[#This Row],[COB (NF DTU 31.2)]],1,3)="OUI","COB (NF DTU 31.2) ; ",""),IF(MID(REFERENCEMENT_FACADE[[#This Row],[CLT (Sous AT/DTA)]],1,3)="OUI","CLT (Sous AT/DTA)) ; ",""),IF(MID(REFERENCEMENT_FACADE[[#This Row],[FOB (NF DTU 31.4)]],1,3)="OUI","FOB (NF DTU 31.4) ; ",""),IF(MID(REFERENCEMENT_FACADE[[#This Row],[FOB (Sous AT/DTA/ATEx)]],1,3)="OUI","FOB (Sous AT/DTA/ATEx) ; ",""),"pour une hauteur max de ",REFERENCEMENT_FACADE[[#This Row],[LIMITATION DE HAUTEUR DE FACADE]],"m")</f>
        <v>Avis Technique 2.1/20-1807_V3 du procédé Brise-soleil TERREAL  : vise la pose sur : COB (NF DTU 31.2) ; CLT (Sous AT/DTA)) ; pour une hauteur max de 10m</v>
      </c>
    </row>
    <row r="208" spans="1:98" ht="216" x14ac:dyDescent="0.3">
      <c r="A208" s="141">
        <v>44383</v>
      </c>
      <c r="B208" s="79" t="s">
        <v>120</v>
      </c>
      <c r="C208" s="126"/>
      <c r="D208" s="43" t="s">
        <v>197</v>
      </c>
      <c r="E208" s="43" t="s">
        <v>197</v>
      </c>
      <c r="F208" s="43" t="s">
        <v>215</v>
      </c>
      <c r="G208" s="44" t="s">
        <v>1468</v>
      </c>
      <c r="H208" s="52" t="s">
        <v>27</v>
      </c>
      <c r="I208" s="53" t="s">
        <v>9</v>
      </c>
      <c r="J208" s="53" t="s">
        <v>10</v>
      </c>
      <c r="K208" s="39" t="s">
        <v>10</v>
      </c>
      <c r="L208" s="68" t="str">
        <f>IF(REFERENCEMENT_FACADE[[#This Row],[Charpente bois (NF DTU 31.1)]]="OUI","SO",IF(OR(REFERENCEMENT_FACADE[[#This Row],[FOB (Sous AT/DTA/ATEx)]]="OUI",REFERENCEMENT_FACADE[[#This Row],[FOB (NF DTU 31.4)]]="OUI"),"OUI","SO"))</f>
        <v>SO</v>
      </c>
      <c r="M208" s="53" t="s">
        <v>158</v>
      </c>
      <c r="N208" s="42" t="s">
        <v>9</v>
      </c>
      <c r="O208" s="43" t="s">
        <v>9</v>
      </c>
      <c r="P208" s="43" t="s">
        <v>9</v>
      </c>
      <c r="Q208" s="43" t="s">
        <v>10</v>
      </c>
      <c r="R208" s="43" t="s">
        <v>10</v>
      </c>
      <c r="S208" s="43" t="s">
        <v>10</v>
      </c>
      <c r="T208" s="43" t="s">
        <v>10</v>
      </c>
      <c r="U208" s="43" t="s">
        <v>10</v>
      </c>
      <c r="V208" s="43" t="s">
        <v>10</v>
      </c>
      <c r="W208" s="44" t="s">
        <v>10</v>
      </c>
      <c r="X208" s="43" t="s">
        <v>9</v>
      </c>
      <c r="Y208" s="43" t="s">
        <v>10</v>
      </c>
      <c r="Z208" s="43" t="s">
        <v>10</v>
      </c>
      <c r="AA208" s="43" t="s">
        <v>10</v>
      </c>
      <c r="AB208" s="43" t="s">
        <v>10</v>
      </c>
      <c r="AC208" s="43" t="s">
        <v>10</v>
      </c>
      <c r="AD208" s="43" t="s">
        <v>10</v>
      </c>
      <c r="AE208" s="43" t="s">
        <v>10</v>
      </c>
      <c r="AF208" s="43" t="s">
        <v>10</v>
      </c>
      <c r="AG208" s="44" t="s">
        <v>10</v>
      </c>
      <c r="AH208" s="163"/>
      <c r="AI208" s="164"/>
      <c r="AJ208" s="120" t="s">
        <v>1726</v>
      </c>
      <c r="AK208" s="120" t="s">
        <v>1726</v>
      </c>
      <c r="AL208" s="120" t="s">
        <v>1726</v>
      </c>
      <c r="AM208" s="41"/>
      <c r="AN208" s="41"/>
      <c r="AO208" s="41"/>
      <c r="AP208" s="41"/>
      <c r="AQ208" s="41"/>
      <c r="AR208" s="41"/>
      <c r="AS208" s="41"/>
      <c r="AT208" s="120" t="s">
        <v>1726</v>
      </c>
      <c r="AU208" s="41"/>
      <c r="AV208" s="41"/>
      <c r="AW208" s="41"/>
      <c r="AX208" s="41"/>
      <c r="AY208" s="41"/>
      <c r="AZ208" s="41"/>
      <c r="BA208" s="41"/>
      <c r="BB208" s="41"/>
      <c r="BC208" s="41"/>
      <c r="BD208" s="84" t="s">
        <v>1408</v>
      </c>
      <c r="BE208" s="42">
        <v>4</v>
      </c>
      <c r="BF208" s="43" t="s">
        <v>328</v>
      </c>
      <c r="BG208" s="43" t="s">
        <v>331</v>
      </c>
      <c r="BH208" s="68">
        <v>1</v>
      </c>
      <c r="BI208" s="84" t="s">
        <v>344</v>
      </c>
      <c r="BJ208" s="40" t="s">
        <v>1394</v>
      </c>
      <c r="BK208" s="158" t="s">
        <v>932</v>
      </c>
      <c r="BL208" s="42">
        <v>0</v>
      </c>
      <c r="BM208" s="43" t="s">
        <v>216</v>
      </c>
      <c r="BN208" s="43" t="s">
        <v>12</v>
      </c>
      <c r="BO208" s="43" t="s">
        <v>217</v>
      </c>
      <c r="BP208" s="87">
        <v>43942</v>
      </c>
      <c r="BQ208" s="87">
        <v>44266</v>
      </c>
      <c r="BR208" s="87">
        <v>45504</v>
      </c>
      <c r="BS208" s="123">
        <f ca="1">+(REFERENCEMENT_FACADE[[#This Row],[AVIS LIMITE AU / VALIDITE]]&gt;=TODAY())*1</f>
        <v>1</v>
      </c>
      <c r="BT208" s="43" t="s">
        <v>9</v>
      </c>
      <c r="BU208" s="43" t="str">
        <f ca="1">IF(REFERENCEMENT_FACADE[[#This Row],[ -&gt; AT/DTA : Sur liste verte C2p (OUI/NON)
-&gt; ATex (Avis favorable / Avis défavorable)
-&gt; Autre : SO]]&lt;&gt;"",IF(AND(OR(REFERENCEMENT_FACADE[[#This Row],[ -&gt; AT/DTA : Sur liste verte C2p (OUI/NON)
-&gt; ATex (Avis favorable / Avis défavorable)
-&gt; Autre : SO]]="OUI",REFERENCEMENT_FACADE[[#This Row],[ -&gt; AT/DTA : Sur liste verte C2p (OUI/NON)
-&gt; ATex (Avis favorable / Avis défavorable)
-&gt; Autre : SO]]="FAVORABLE",REFERENCEMENT_FACADE[[#This Row],[ -&gt; AT/DTA : Sur liste verte C2p (OUI/NON)
-&gt; ATex (Avis favorable / Avis défavorable)
-&gt; Autre : SO]]="SO
(DTU)",REFERENCEMENT_FACADE[[#This Row],[ -&gt; AT/DTA : Sur liste verte C2p (OUI/NON)
-&gt; ATex (Avis favorable / Avis défavorable)
-&gt; Autre : SO]]="SO 
(RECO -RAGE)",REFERENCEMENT_FACADE[[#This Row],[ -&gt; AT/DTA : Sur liste verte C2p (OUI/NON)
-&gt; ATex (Avis favorable / Avis défavorable)
-&gt; Autre : SO]]="OUI AVEC UN SUIVI DU RETOUR D'EXPERIENCE",
REFERENCEMENT_FACADE[[#This Row],[ -&gt; AT/DTA : Sur liste verte C2p (OUI/NON)
-&gt; ATex (Avis favorable / Avis défavorable)
-&gt; Autre : SO]]="SO 
(RP)"),REFERENCEMENT_FACADE[[#This Row],[VALIDITE]]=1),"TC",IF(REFERENCEMENT_FACADE[[#This Row],[VALIDITE]]=0,"TNC"&amp;CHAR(10)&amp;"(L'évaluation technique n'est plus valide)",IF(REFERENCEMENT_FACADE[[#This Row],[TYPE DE DOCUMENT DE REFERENCE]]="Appréciation Technique de Transition","TNC"&amp;CHAR(10)&amp;"(Les Appréciations Techniques de Transition ne sont pas reconnues en technique courante)",IF(REFERENCEMENT_FACADE[[#This Row],[ -&gt; AT/DTA : Sur liste verte C2p (OUI/NON)
-&gt; ATex (Avis favorable / Avis défavorable)
-&gt; Autre : SO]]="NON (EVALUATION RECENTE)","TNC"&amp;CHAR(10)&amp;"(Non sur liste verte de la C2p à date de référencement / EVALUATION RECENTE)","TNC"&amp;CHAR(10)&amp;"(N'est pas sur liste verte de la C2p à date du référencement)")))))</f>
        <v>TC</v>
      </c>
      <c r="BV208" s="44" t="s">
        <v>823</v>
      </c>
      <c r="BW208" s="153"/>
      <c r="BX208" s="132"/>
      <c r="BY208" s="155"/>
      <c r="BZ208" s="57" t="s">
        <v>932</v>
      </c>
      <c r="CA208" s="134" t="s">
        <v>557</v>
      </c>
      <c r="CB208" s="134"/>
      <c r="CC208" s="48" t="str">
        <f>IF(OR(REFERENCEMENT_FACADE[[#This Row],[TYPE DE DOCUMENT DE REFERENCE]]="Document Technique d'Application (DTA)",REFERENCEMENT_FACADE[[#This Row],[TYPE DE DOCUMENT DE REFERENCE]]="Avis Technique"),CONCATENATE("https://evaluation.cstb.fr/fr/avis-technique/detail/",SUBSTITUTE(REFERENCEMENT_FACADE[[#This Row],[REF]],"/","-"),"/"),IF(REFERENCEMENT_FACADE[[#This Row],[TYPE DE DOCUMENT DE REFERENCE]]=("Appréciation Technique d'Expérimentation (ATEx cas a)"),CONCATENATE("https://evaluation.cstb.fr/fr/appreciation-technique-expertise-atex/detail/",SUBSTITUTE(REFERENCEMENT_FACADE[[#This Row],[REF]],"_","-"),"/"),CONCATENATE("https://evaluation.cstb.fr/fr/appreciation-technique-transition-att/download/att-",SUBSTITUTE(SUBSTITUTE(REFERENCEMENT_FACADE[[#This Row],[REF]],"/","-"),"_","-"),"/")))</f>
        <v>https://evaluation.cstb.fr/fr/avis-technique/detail/2.1-16-1713_V1/</v>
      </c>
      <c r="CD208" s="48" t="s">
        <v>764</v>
      </c>
      <c r="CE208" s="48" t="str">
        <f>CONCATENATE(IF(REFERENCEMENT_FACADE[[#This Row],[Ancienne version]]=""," ",CONCATENATE(IF(OR(REFERENCEMENT_FACADE[[#This Row],[TYPE DE DOCUMENT DE REFERENCE]]="Avis Technique",REFERENCEMENT_FACADE[[#This Row],[TYPE DE DOCUMENT DE REFERENCE]]="ATEx"),"L'","Le "),REFERENCEMENT_FACADE[[#This Row],[TYPE DE DOCUMENT DE REFERENCE]]," n°",REFERENCEMENT_FACADE[[#This Row],[REF]]," annule et remplace ",IF(OR(REFERENCEMENT_FACADE[[#This Row],[TYPE DE DOCUMENT DE REFERENCE]]="Avis Technique",REFERENCEMENT_FACADE[[#This Row],[TYPE DE DOCUMENT DE REFERENCE]]="ATEx"),"l' ","le "),REFERENCEMENT_FACADE[[#This Row],[TYPE DE DOCUMENT DE REFERENCE]]," n° ",REFERENCEMENT_FACADE[[#This Row],[Ancienne version]])),
IF(AND(REFERENCEMENT_FACADE[[#This Row],[Ancienne version]]&lt;&gt;"",REFERENCEMENT_FACADE[[#This Row],[ -&gt; AT/DTA : Sur liste verte C2p (OUI/NON)
-&gt; ATex (Avis favorable / Avis défavorable)
-&gt; Autre : SO]]="OUI"),CHAR(10),""),
IF(REFERENCEMENT_FACADE[[#This Row],[ -&gt; AT/DTA : Sur liste verte C2p (OUI/NON)
-&gt; ATex (Avis favorable / Avis défavorable)
-&gt; Autre : SO]]="OUI","Sur liste verte de la C2p à la date du référencement",""))</f>
        <v>L'Avis Technique n°2.1/16-1713_V1 annule et remplace l' Avis Technique n° 2/16-1713
Sur liste verte de la C2p à la date du référencement</v>
      </c>
      <c r="CF208" s="48" t="str">
        <f>IF((SUPP_VISE=LISTES!$Q$2),REFERENCEMENT_FACADE[[#This Row],[Charpente bois (NF DTU 31.1)]],
IF((SUPP_VISE=LISTES!$Q$3),REFERENCEMENT_FACADE[[#This Row],[COB (NF DTU 31.2)]],
IF((SUPP_VISE=LISTES!$Q$4),REFERENCEMENT_FACADE[[#This Row],[FOB (NF DTU 31.4)]],
IF((SUPP_VISE=LISTES!$Q$5),REFERENCEMENT_FACADE[[#This Row],[FOB (Sous AT/DTA/ATEx)]],
IF((SUPP_VISE=LISTES!$Q$6),REFERENCEMENT_FACADE[[#This Row],[FOB (NF DTU 31.4 et/ou Sous AT/DTA/Atex)]],
IF((SUPP_VISE=LISTES!$Q$7),REFERENCEMENT_FACADE[[#This Row],[CLT (Sous AT/DTA)]],"ERREUR"))))))</f>
        <v>ERREUR</v>
      </c>
      <c r="CG208" s="48" t="str">
        <f>IF((HAUT_VISEE&lt;=6),IF(OR(MID(SITUA_VISEE,1,1)="a",MID(SITUA_VISEE,1,1)="b",MID(SITUA_VISEE,1,1)="c"),REFERENCEMENT_FACADE[[#This Row],[≤ 6 m (situation a à c)]],REFERENCEMENT_FACADE[[#This Row],[≤ 6 m (situation d)]]),
IF(AND(6&lt;HAUT_VISEE,HAUT_VISEE&lt;=9),IF(OR(MID(SITUA_VISEE,1,1)="a",MID(SITUA_VISEE,1,1)="b",MID(SITUA_VISEE,1,1)="c"),REFERENCEMENT_FACADE[[#This Row],[≤ 9 m (situation a à c)]],REFERENCEMENT_FACADE[[#This Row],[≤ 9 m (situation d)]]),
IF(AND(9&lt;HAUT_VISEE,HAUT_VISEE&lt;=10),IF(OR(MID(SITUA_VISEE,1,1)="a",MID(SITUA_VISEE,1,1)="b",MID(SITUA_VISEE,1,1)="c"),REFERENCEMENT_FACADE[[#This Row],[≤ 10 m (situation a à c)]],REFERENCEMENT_FACADE[[#This Row],[≤ 10 m (situation d)]]),
IF(AND(10&lt;HAUT_VISEE,HAUT_VISEE&lt;=18),IF(OR(MID(SITUA_VISEE,1,1)="a",MID(SITUA_VISEE,1,1)="b",MID(SITUA_VISEE,1,1)="c"),REFERENCEMENT_FACADE[[#This Row],[≤ 15 m (situation a à c)]],REFERENCEMENT_FACADE[[#This Row],[≤ 15 m (situation d)]]),
IF(AND(10&lt;HAUT_VISEE,HAUT_VISEE&lt;=18),IF(OR(MID(SITUA_VISEE,1,1)="a",MID(SITUA_VISEE,1,1)="b",MID(SITUA_VISEE,1,1)="c"),REFERENCEMENT_FACADE[[#This Row],[≤ 18 m (situation a à c)]],REFERENCEMENT_FACADE[[#This Row],[≤ 18 m (situation d)]]),
IF(AND(18&lt;HAUT_VISEE,HAUT_VISEE&lt;=28),IF(OR(MID(SITUA_VISEE,1,1)="a",MID(SITUA_VISEE,1,1)="b",MID(SITUA_VISEE,1,1)="c"),REFERENCEMENT_FACADE[[#This Row],[≤ 28 m (situation a à c)]],REFERENCEMENT_FACADE[[#This Row],[≤ 28 m (situation d)]]),
IF(AND(28&lt;HAUT_VISEE,HAUT_VISEE&lt;=34),IF(OR(MID(SITUA_VISEE,1,1)="a",MID(SITUA_VISEE,1,1)="b",MID(SITUA_VISEE,1,1)="c"),REFERENCEMENT_FACADE[[#This Row],[≤ 34 m (situation a à c)]],REFERENCEMENT_FACADE[[#This Row],[≤ 34 m (situation d)]]),
IF(AND(34&lt;HAUT_VISEE,HAUT_VISEE&lt;=36),IF(OR(MID(SITUA_VISEE,1,1)="a",MID(SITUA_VISEE,1,1)="b",MID(SITUA_VISEE,1,1)="c"),REFERENCEMENT_FACADE[[#This Row],[≤ 36 m (situation a à c)]],REFERENCEMENT_FACADE[[#This Row],[≤ 36 m (situation d)]]),
IF(AND(36&lt;HAUT_VISEE,HAUT_VISEE&lt;=40),IF(OR(MID(SITUA_VISEE,1,1)="a",MID(SITUA_VISEE,1,1)="b",MID(SITUA_VISEE,1,1)="c"),REFERENCEMENT_FACADE[[#This Row],[≤ 40 m (situation a à c)]],REFERENCEMENT_FACADE[[#This Row],[≤ 40 m (situation d)]]),
IF(AND(40&lt;HAUT_VISEE,HAUT_VISEE&lt;=50),IF(OR(MID(SITUA_VISEE,1,1)="a",MID(SITUA_VISEE,1,1)="b",MID(SITUA_VISEE,1,1)="c"),REFERENCEMENT_FACADE[[#This Row],[≤ 50 m (situation a à c)]],REFERENCEMENT_FACADE[[#This Row],[≤ 50 m (situation d)]]),"ERREUR"))))))))))</f>
        <v>OUI</v>
      </c>
      <c r="CH208" s="48">
        <f>IF(MID(SITUA_VISEE,1,1)="d",
IF(MID(REFERENCEMENT_FACADE[[#This Row],[≤ 50 m (situation d)]],1,3)="OUI",50,IF(MID(REFERENCEMENT_FACADE[[#This Row],[≤ 40 m (situation d)]],1,3)="OUI",40,IF(MID(REFERENCEMENT_FACADE[[#This Row],[≤ 36 m (situation d)]],1,3)="OUI",36,IF(MID(REFERENCEMENT_FACADE[[#This Row],[≤ 34 m (situation d)]],1,3)="OUI",34,IF(MID(REFERENCEMENT_FACADE[[#This Row],[≤ 28 m (situation d)]],1,3)="OUI",28,IF(MID(REFERENCEMENT_FACADE[[#This Row],[≤ 18 m (situation d)]],1,3)="OUI",18,IF(MID(REFERENCEMENT_FACADE[[#This Row],[≤ 15 m (situation d)]],1,3)="OUI",15,IF(MID(REFERENCEMENT_FACADE[[#This Row],[≤ 10 m (situation d)]],1,3)="OUI",10,IF(MID(REFERENCEMENT_FACADE[[#This Row],[≤ 9 m (situation d)]],1,3)="OUI",9,IF(MID(REFERENCEMENT_FACADE[[#This Row],[≤ 6 m (situation d)]],1,3)="OUI",6,"")))))))))),
IF(MID(REFERENCEMENT_FACADE[[#This Row],[≤ 50 m (situation a à c)]],1,3)="OUI",50,IF(MID(REFERENCEMENT_FACADE[[#This Row],[≤ 40 m (situation a à c)]],1,3)="OUI",40,IF(MID(REFERENCEMENT_FACADE[[#This Row],[≤ 36 m (situation a à c)]],1,3)="OUI",36,IF(MID(REFERENCEMENT_FACADE[[#This Row],[≤ 34 m (situation a à c)]],1,3)="OUI",34,IF(MID(REFERENCEMENT_FACADE[[#This Row],[≤ 28 m (situation a à c)]],1,3)="OUI",28,IF(MID(REFERENCEMENT_FACADE[[#This Row],[≤ 18 m (situation a à c)]],1,3)="OUI",18,IF(MID(REFERENCEMENT_FACADE[[#This Row],[≤ 15 m (situation a à c)]],1,3)="OUI",15,IF(MID(REFERENCEMENT_FACADE[[#This Row],[≤ 10 m (situation a à c)]],1,3)="OUI",10,IF(MID(REFERENCEMENT_FACADE[[#This Row],[≤ 9 m (situation a à c)]],1,3)="OUI",9,IF(MID(REFERENCEMENT_FACADE[[#This Row],[≤ 6 m (situation a à c)]],1,3)="OUI",6,"")))))))))))</f>
        <v>10</v>
      </c>
      <c r="CI208" s="48" t="str">
        <f>IF(RECH_CATEGORIE=TRUE,IF((CATEG_VISEE=LISTES!$O$2),REFERENCEMENT_FACADE[[#This Row],[I]],
IF((CATEG_VISEE=LISTES!$O$3),REFERENCEMENT_FACADE[[#This Row],[II]],
IF((CATEG_VISEE=LISTES!$O$4),REFERENCEMENT_FACADE[[#This Row],[III]],
IF((CATEG_VISEE=LISTES!$O$5),REFERENCEMENT_FACADE[[#This Row],[IV]],"ERREUR")))),
REFERENCEMENT_FACADE[[#This Row],[I]]&amp;CHAR(10)&amp;REFERENCEMENT_FACADE[[#This Row],[II]]&amp;CHAR(10)&amp;REFERENCEMENT_FACADE[[#This Row],[III]]&amp;CHAR(10)&amp;REFERENCEMENT_FACADE[[#This Row],[IV]])</f>
        <v>4
4**
3**
1</v>
      </c>
      <c r="CJ208" s="48" t="str">
        <f>IF(RECH_CATEGORIE=TRUE,IF(OR(REFERENCEMENT_FACADE[[#This Row],[I]]="NC",REFERENCEMENT_FACADE[[#This Row],[II]]="NC",REFERENCEMENT_FACADE[[#This Row],[III]]="NC",REFERENCEMENT_FACADE[[#This Row],[IV]]="NC"),"ERREUR",IF(MID(ZONE_SIS_VISEE,1,1)&lt;=MID(REFERENCEMENT_FACADE[[#This Row],[IV]],1,1),REFERENCEMENT_FACADE[[#Headers],[IV]],IF(MID(ZONE_SIS_VISEE,1,1)&lt;=MID(REFERENCEMENT_FACADE[[#This Row],[III]],1,1),REFERENCEMENT_FACADE[[#Headers],[III]],IF(MID(ZONE_SIS_VISEE,1,1)&lt;=MID(REFERENCEMENT_FACADE[[#This Row],[II]],1,1),REFERENCEMENT_FACADE[[#Headers],[II]],IF(MID(ZONE_SIS_VISEE,1,1)&lt;=MID(REFERENCEMENT_FACADE[[#This Row],[I]],1,1),REFERENCEMENT_FACADE[[#Headers],[I]],""))))),
REFERENCEMENT_FACADE[[#Headers],[I]]&amp;CHAR(10)&amp;REFERENCEMENT_FACADE[[#Headers],[II]]&amp;CHAR(10)&amp;REFERENCEMENT_FACADE[[#Headers],[III]]&amp;CHAR(10)&amp;REFERENCEMENT_FACADE[[#Headers],[IV]])</f>
        <v>I
II
III
IV</v>
      </c>
      <c r="CK208" s="48" t="str">
        <f>CONCATENATE(IF(MID(REFERENCEMENT_FACADE[[#This Row],[Charpente bois (NF DTU 31.1)]],1,3)="oui",LISTES!$Q$2,""),IF(AND(MID(REFERENCEMENT_FACADE[[#This Row],[COB (NF DTU 31.2)]],1,3)="oui",MID(REFERENCEMENT_FACADE[[#This Row],[Charpente bois (NF DTU 31.1)]],1,3)="oui")," / ",""),IF(MID(REFERENCEMENT_FACADE[[#This Row],[COB (NF DTU 31.2)]],1,3)="oui",LISTES!$Q$3,""),IF(OR(AND(MID(REFERENCEMENT_FACADE[[#This Row],[COB (NF DTU 31.2)]],1,3)="oui",MID(REFERENCEMENT_FACADE[[#This Row],[FOB (NF DTU 31.4)]],1,3)="oui"),AND(MID(REFERENCEMENT_FACADE[[#This Row],[COB (NF DTU 31.2)]],1,3)="oui",MID(REFERENCEMENT_FACADE[[#This Row],[CLT (Sous AT/DTA)]],1,3)="oui"))," / ",""),IF(MID(REFERENCEMENT_FACADE[[#This Row],[FOB (NF DTU 31.4)]],1,3)="oui",LISTES!$Q$4,""),IF(AND(MID(REFERENCEMENT_FACADE[[#This Row],[CLT (Sous AT/DTA)]],1,3)="oui",MID(REFERENCEMENT_FACADE[[#This Row],[FOB (NF DTU 31.4)]],1,3)="oui")," / ",""),IF(MID(REFERENCEMENT_FACADE[[#This Row],[CLT (Sous AT/DTA)]],1,3)="oui",LISTES!$Q$7,IF(MID(REFERENCEMENT_FACADE[[#This Row],[FOB (Sous AT/DTA/ATEx)]],1,3)="oui",LISTES!$Q$5,"")))</f>
        <v>COB (NF DTU 31.2) / CLT (Sous AT/DTA)</v>
      </c>
      <c r="CL208" s="48" t="str">
        <f>IF(AND(RECH_HAUTEUR=TRUE,HAUT_VISEE&lt;&gt;"",SITUA_VISEE&lt;&gt;""),IF(MID(SITUA_VISEE,1,1)="d",
IF(MID(REFERENCEMENT_FACADE[[#This Row],[≤ 50 m (situation d)]],1,3)="OUI","≤ 50 m",IF(MID(REFERENCEMENT_FACADE[[#This Row],[≤ 40 m (situation d)]],1,3)="OUI","≤ 40 m",IF(MID(REFERENCEMENT_FACADE[[#This Row],[≤ 36 m (situation d)]],1,3)="OUI","≤ 36 m",IF(MID(REFERENCEMENT_FACADE[[#This Row],[≤ 34 m (situation d)]],1,3)="OUI","≤ 34 m",IF(MID(REFERENCEMENT_FACADE[[#This Row],[≤ 28 m (situation d)]],1,3)="OUI","≤ 28 m",IF(MID(REFERENCEMENT_FACADE[[#This Row],[≤ 18 m (situation d)]],1,3)="OUI","≤ 18 m",IF(MID(REFERENCEMENT_FACADE[[#This Row],[≤ 15 m (situation d)]],1,3)="OUI","≤ 15 m",IF(MID(REFERENCEMENT_FACADE[[#This Row],[≤ 10 m (situation d)]],1,3)="OUI","≤ 10 m",IF(MID(REFERENCEMENT_FACADE[[#This Row],[≤ 9 m (situation d)]],1,3)="OUI","≤ 9 m",IF(MID(REFERENCEMENT_FACADE[[#This Row],[≤ 6 m (situation d)]],1,3)="OUI","≤ 6 m","")))))))))),
IF(MID(REFERENCEMENT_FACADE[[#This Row],[≤ 50 m (situation a à c)]],1,3)="OUI","≤ 50 m",IF(MID(REFERENCEMENT_FACADE[[#This Row],[≤ 40 m (situation a à c)]],1,3)="OUI","≤ 40 m",IF(MID(REFERENCEMENT_FACADE[[#This Row],[≤ 36 m (situation a à c)]],1,3)="OUI","≤ 36 m",IF(MID(REFERENCEMENT_FACADE[[#This Row],[≤ 34 m (situation a à c)]],1,3)="OUI","≤ 34 m",IF(MID(REFERENCEMENT_FACADE[[#This Row],[≤ 28 m (situation a à c)]],1,3)="OUI","≤ 28 m",IF(MID(REFERENCEMENT_FACADE[[#This Row],[≤ 18 m (situation a à c)]],1,3)="OUI","≤ 18 m",IF(MID(REFERENCEMENT_FACADE[[#This Row],[≤ 15 m (situation a à c)]],1,3)="OUI","≤ 15 m",IF(MID(REFERENCEMENT_FACADE[[#This Row],[≤ 10 m (situation a à c)]],1,3)="OUI","≤ 10 m",IF(MID(REFERENCEMENT_FACADE[[#This Row],[≤ 9 m (situation a à c)]],1,3)="OUI","≤ 9 m",IF(MID(REFERENCEMENT_FACADE[[#This Row],[≤ 6 m (situation a à c)]],1,3)="OUI","≤ 6 m",""))))))))))),
CONCATENATE(IF(MID(REFERENCEMENT_FACADE[[#This Row],[≤ 50 m (situation a à c)]],1,3)="OUI","(Situation a à c) h≤ 50 m"&amp;CHAR(10),IF(MID(REFERENCEMENT_FACADE[[#This Row],[≤ 40 m (situation a à c)]],1,3)="OUI","(Situation a à c) h≤ 40 m"&amp;CHAR(10),IF(MID(REFERENCEMENT_FACADE[[#This Row],[≤ 36 m (situation a à c)]],1,3)="OUI","(Situation a à c) h≤ 36 m"&amp;CHAR(10),IF(MID(REFERENCEMENT_FACADE[[#This Row],[≤ 34 m (situation a à c)]],1,3)="OUI","(Situation a à c) h≤ 34 m"&amp;CHAR(10),IF(MID(REFERENCEMENT_FACADE[[#This Row],[≤ 28 m (situation a à c)]],1,3)="OUI","(Situation a à c) h≤ 28 m"&amp;CHAR(10),IF(MID(REFERENCEMENT_FACADE[[#This Row],[≤ 18 m (situation a à c)]],1,3)="OUI","(Situation a à c) h≤ 18 m"&amp;CHAR(10),IF(MID(REFERENCEMENT_FACADE[[#This Row],[≤ 15 m (situation a à c)]],1,3)="OUI","(Situation a à c) h≤ 15 m"&amp;CHAR(10),IF(MID(REFERENCEMENT_FACADE[[#This Row],[≤ 10 m (situation a à c)]],1,3)="OUI","(Situation a à c) h≤ 10 m"&amp;CHAR(10),IF(MID(REFERENCEMENT_FACADE[[#This Row],[≤ 9 m (situation a à c)]],1,3)="OUI","(Situation a à c) h≤ 9 m"&amp;CHAR(10),IF(MID(REFERENCEMENT_FACADE[[#This Row],[≤ 6 m (situation a à c)]],1,3)="OUI","(Situation a à c) h≤ 6 m"&amp;CHAR(10),"")))))))))),IF(MID(REFERENCEMENT_FACADE[[#This Row],[≤ 50 m (situation d)]],1,3)="OUI","(Situation d) h≤ 50 m",IF(MID(REFERENCEMENT_FACADE[[#This Row],[≤ 40 m (situation d)]],1,3)="OUI","(Situation d) h≤ 40 m",IF(MID(REFERENCEMENT_FACADE[[#This Row],[≤ 36 m (situation d)]],1,3)="OUI","(Situation d) h≤ 36 m",IF(MID(REFERENCEMENT_FACADE[[#This Row],[≤ 34 m (situation d)]],1,3)="OUI","(Situation d) h≤ 34 m",IF(MID(REFERENCEMENT_FACADE[[#This Row],[≤ 28 m (situation d)]],1,3)="OUI","(Situation d) h≤ 28 m",IF(MID(REFERENCEMENT_FACADE[[#This Row],[≤ 18 m (situation d)]],1,3)="OUI","(Situation d) h≤ 18 m",IF(MID(REFERENCEMENT_FACADE[[#This Row],[≤ 15 m (situation d)]],1,3)="OUI","(Situation d) h≤ 15 m",IF(MID(REFERENCEMENT_FACADE[[#This Row],[≤ 10 m (situation d)]],1,3)="OUI","(Situation d) h≤ 10 m",IF(MID(REFERENCEMENT_FACADE[[#This Row],[≤ 9 m (situation d)]],1,3)="OUI","(Situation d) h≤ 9 m",IF(MID(REFERENCEMENT_FACADE[[#This Row],[≤ 6 m (situation d)]],1,3)="OUI","(Situation d) h≤ 6 m",""))))))))))))</f>
        <v>(Situation a à c) h≤ 10 m
(Situation d) h≤ 6 m</v>
      </c>
      <c r="CM208" s="48" t="str">
        <f>IF(OR(RECH_HAUTEUR=FALSE,HAUT_VISEE="",SITUA_VISEE=""),REFERENCEMENT_FACADE[[#This Row],[Cas où rien n''est sélectionné en hauteur]],
IF((HAUT_VISEE&lt;=6),IF(OR(MID(SITUA_VISEE,1,1)="a",MID(SITUA_VISEE,1,1)="b",MID(SITUA_VISEE,1,1)="c"),REFERENCEMENT_FACADE[[#This Row],[≤ 6 m (a à c)]],REFERENCEMENT_FACADE[[#This Row],[≤ 6 m (d)]]),
IF(AND(6&lt;HAUT_VISEE,HAUT_VISEE&lt;=9),IF(OR(MID(SITUA_VISEE,1,1)="a",MID(SITUA_VISEE,1,1)="b",MID(SITUA_VISEE,1,1)="c"),REFERENCEMENT_FACADE[[#This Row],[≤ 9 m (a à c)]],REFERENCEMENT_FACADE[[#This Row],[≤ 9 m (d)]]),
IF(AND(9&lt;HAUT_VISEE,HAUT_VISEE&lt;=10),IF(OR(MID(SITUA_VISEE,1,1)="a",MID(SITUA_VISEE,1,1)="b",MID(SITUA_VISEE,1,1)="c"),REFERENCEMENT_FACADE[[#This Row],[≤ 10 m (a à c)]],REFERENCEMENT_FACADE[[#This Row],[≤ 10 m (d)]]),
IF(AND(10&lt;HAUT_VISEE,HAUT_VISEE&lt;=18),IF(OR(MID(SITUA_VISEE,1,1)="a",MID(SITUA_VISEE,1,1)="b",MID(SITUA_VISEE,1,1)="c"),REFERENCEMENT_FACADE[[#This Row],[≤ 18 m (a à c)]],REFERENCEMENT_FACADE[[#This Row],[≤ 18 m (d)]]),
IF(AND(18&lt;HAUT_VISEE,HAUT_VISEE&lt;=28),IF(OR(MID(SITUA_VISEE,1,1)="a",MID(SITUA_VISEE,1,1)="b",MID(SITUA_VISEE,1,1)="c"),REFERENCEMENT_FACADE[[#This Row],[≤ 28 m (a à c)]],REFERENCEMENT_FACADE[[#This Row],[≤ 28 m (d)]]),
IF(AND(28&lt;HAUT_VISEE,HAUT_VISEE&lt;=34),IF(OR(MID(SITUA_VISEE,1,1)="a",MID(SITUA_VISEE,1,1)="b",MID(SITUA_VISEE,1,1)="c"),REFERENCEMENT_FACADE[[#This Row],[≤ 34 m (a à c)]],REFERENCEMENT_FACADE[[#This Row],[≤ 34 m (d)]]),
IF(AND(34&lt;HAUT_VISEE,HAUT_VISEE&lt;=36),IF(OR(MID(SITUA_VISEE,1,1)="a",MID(SITUA_VISEE,1,1)="b",MID(SITUA_VISEE,1,1)="c"),REFERENCEMENT_FACADE[[#This Row],[≤ 36 m (a à c)]],REFERENCEMENT_FACADE[[#This Row],[≤ 36 m (d)]]),
IF(AND(36&lt;HAUT_VISEE,HAUT_VISEE&lt;=40),IF(OR(MID(SITUA_VISEE,1,1)="a",MID(SITUA_VISEE,1,1)="b",MID(SITUA_VISEE,1,1)="c"),REFERENCEMENT_FACADE[[#This Row],[≤ 40 m (a à c)]],REFERENCEMENT_FACADE[[#This Row],[≤ 40 m (d)]]),
IF(AND(40&lt;HAUT_VISEE,HAUT_VISEE&lt;=50),IF(OR(MID(SITUA_VISEE,1,1)="a",MID(SITUA_VISEE,1,1)="b",MID(SITUA_VISEE,1,1)="c"),REFERENCEMENT_FACADE[[#This Row],[≤ 50 m (a à c)]],REFERENCEMENT_FACADE[[#This Row],[≤ 50 m (d)]])))))))))))</f>
        <v>Nb : Le critère de recherche par hauteur n'étant pas coché ou les données (hauteur ou situation) n'étant pas saisies, l'utilisateur est alerté qu'il peut exister des limites de hauteurs et des dispositions particulières données dans le référentiel technique du procédé qui ne sont pas affichées. 
Le logiciel peut les faire apparaitre, pour ce faire : 
 - la case de recherche en fonction de la hauteur doit être cochée ;
 - les données de hauteur ET de situation du bâtiment doivent être saisies.</v>
      </c>
      <c r="CN208" s="117">
        <f ca="1">REFERENCEMENT_FACADE[[#This Row],[VALIDITE]]</f>
        <v>1</v>
      </c>
      <c r="CO208" s="48">
        <f>IF(RECH_SUPPORT=TRUE,IF(MID(REFERENCEMENT_FACADE[[#This Row],[Colonne support visé]],1,3)="OUI",1,IF(OR(MID(REFERENCEMENT_FACADE[[#This Row],[Colonne support visé]],1,3)="non",MID(REFERENCEMENT_FACADE[[#This Row],[Colonne support visé]],1,2)="SO"),0,0)),1)</f>
        <v>1</v>
      </c>
      <c r="CP208" s="48">
        <f>IF(RECH_HAUTEUR=FALSE,1,IF(AND(MID(REFERENCEMENT_FACADE[[#This Row],[Colonne situation visé]],1,3)="oui",HAUT_VISEE&lt;=REFERENCEMENT_FACADE[[#This Row],[LIMITATION DE HAUTEUR DE FACADE]],HAUT_VISEE&lt;&gt;"",SITUA_VISEE&lt;&gt;""),1,IF(MID(REFERENCEMENT_FACADE[[#This Row],[Colonne situation visé]],1,3)="non",0,"ERREUR")))</f>
        <v>1</v>
      </c>
      <c r="CQ208" s="48">
        <f>IF(RECH_CATEGORIE=FALSE,1,IF(REFERENCEMENT_FACADE[[#This Row],[Colonne catégorie visée]]="ERREUR",0,IF(AND(RECH_CATEGORIE=TRUE,MATCH(VALUE(LEFT(REFERENCEMENT_FACADE[[#This Row],[Colonne zone visée]],1)),LISTE_ZONE_SISMIQUE,0)&gt;=MATCH(ZONE_SIS_VISEE,LISTE_ZONE_SISMIQUE,0),MATCH(REFERENCEMENT_FACADE[[#This Row],[Colonne catégorie visée]],LISTE_CATEGORIE_BATIMENT,0)&gt;=MATCH(CATEG_VISEE,LISTE_CATEGORIE_BATIMENT,0)),1,0)))</f>
        <v>1</v>
      </c>
      <c r="CR208" s="48">
        <f ca="1">IF(REFERENCEMENT_FACADE[[#This Row],[Eligibilité procédé]]&lt;&gt;0,COUNTIF(REFERENCEMENT_FACADE[Eligibilité procédé],"&lt;="&amp;REFERENCEMENT_FACADE[[#This Row],[Eligibilité procédé]])-COUNTIF(REFERENCEMENT_FACADE[Eligibilité procédé],"=0"),ROWS(REFERENCEMENT_FACADE[Ordre]))</f>
        <v>175</v>
      </c>
      <c r="CS208" s="48">
        <f ca="1">IF(COUNTIF((REFERENCEMENT_FACADE[[#This Row],[Validité]:[zone de simicité]]),"&lt;&gt;"&amp;"")=SUM(REFERENCEMENT_FACADE[[#This Row],[Validité]:[zone de simicité]]),ROW(REFERENCEMENT_FACADE[[#This Row],[zone de simicité]]),"")</f>
        <v>208</v>
      </c>
      <c r="CT208" s="48" t="str">
        <f>CONCATENATE(REFERENCEMENT_FACADE[[#This Row],[TYPE DE DOCUMENT DE REFERENCE]]," ",REFERENCEMENT_FACADE[[#This Row],[REF]]," du procédé ",REFERENCEMENT_FACADE[[#This Row],[NOM COMMERCIAL DU PROCEDE]]," : vise la pose sur : ",IF(MID(REFERENCEMENT_FACADE[[#This Row],[COB (NF DTU 31.2)]],1,3)="OUI","COB (NF DTU 31.2) ; ",""),IF(MID(REFERENCEMENT_FACADE[[#This Row],[CLT (Sous AT/DTA)]],1,3)="OUI","CLT (Sous AT/DTA)) ; ",""),IF(MID(REFERENCEMENT_FACADE[[#This Row],[FOB (NF DTU 31.4)]],1,3)="OUI","FOB (NF DTU 31.4) ; ",""),IF(MID(REFERENCEMENT_FACADE[[#This Row],[FOB (Sous AT/DTA/ATEx)]],1,3)="OUI","FOB (Sous AT/DTA/ATEx) ; ",""),"pour une hauteur max de ",REFERENCEMENT_FACADE[[#This Row],[LIMITATION DE HAUTEUR DE FACADE]],"m")</f>
        <v>Avis Technique 2.1/16-1713_V1 du procédé Barro® : vise la pose sur : COB (NF DTU 31.2) ; CLT (Sous AT/DTA)) ; pour une hauteur max de 10m</v>
      </c>
    </row>
    <row r="209" spans="1:98" ht="216" x14ac:dyDescent="0.3">
      <c r="A209" s="121">
        <v>45314</v>
      </c>
      <c r="B209" s="43" t="s">
        <v>124</v>
      </c>
      <c r="C209" s="125"/>
      <c r="D209" s="43" t="s">
        <v>1537</v>
      </c>
      <c r="E209" s="43" t="s">
        <v>1537</v>
      </c>
      <c r="F209" s="43" t="s">
        <v>1535</v>
      </c>
      <c r="G209" s="44" t="s">
        <v>1536</v>
      </c>
      <c r="H209" s="52" t="s">
        <v>9</v>
      </c>
      <c r="I209" s="53" t="s">
        <v>27</v>
      </c>
      <c r="J209" s="39" t="s">
        <v>27</v>
      </c>
      <c r="K209" s="39" t="s">
        <v>27</v>
      </c>
      <c r="L209" s="68" t="str">
        <f>IF(REFERENCEMENT_FACADE[[#This Row],[Charpente bois (NF DTU 31.1)]]="OUI","SO",IF(OR(REFERENCEMENT_FACADE[[#This Row],[FOB (Sous AT/DTA/ATEx)]]="OUI",REFERENCEMENT_FACADE[[#This Row],[FOB (NF DTU 31.4)]]="OUI"),"OUI","SO"))</f>
        <v>SO</v>
      </c>
      <c r="M209" s="54" t="s">
        <v>27</v>
      </c>
      <c r="N209" s="42" t="s">
        <v>357</v>
      </c>
      <c r="O209" s="43" t="s">
        <v>357</v>
      </c>
      <c r="P209" s="43" t="s">
        <v>357</v>
      </c>
      <c r="Q209" s="43" t="s">
        <v>357</v>
      </c>
      <c r="R209" s="43" t="s">
        <v>357</v>
      </c>
      <c r="S209" s="43" t="s">
        <v>357</v>
      </c>
      <c r="T209" s="43" t="s">
        <v>10</v>
      </c>
      <c r="U209" s="43" t="s">
        <v>10</v>
      </c>
      <c r="V209" s="43" t="s">
        <v>10</v>
      </c>
      <c r="W209" s="44" t="s">
        <v>10</v>
      </c>
      <c r="X209" s="43" t="s">
        <v>357</v>
      </c>
      <c r="Y209" s="43" t="s">
        <v>357</v>
      </c>
      <c r="Z209" s="43" t="s">
        <v>357</v>
      </c>
      <c r="AA209" s="43" t="s">
        <v>357</v>
      </c>
      <c r="AB209" s="43" t="s">
        <v>357</v>
      </c>
      <c r="AC209" s="43" t="s">
        <v>357</v>
      </c>
      <c r="AD209" s="43" t="s">
        <v>10</v>
      </c>
      <c r="AE209" s="43" t="s">
        <v>10</v>
      </c>
      <c r="AF209" s="43" t="s">
        <v>10</v>
      </c>
      <c r="AG209" s="44" t="s">
        <v>10</v>
      </c>
      <c r="AH209" s="163" t="s">
        <v>1540</v>
      </c>
      <c r="AI209" s="164"/>
      <c r="AJ209" s="120" t="s">
        <v>1739</v>
      </c>
      <c r="AK209" s="120" t="s">
        <v>1739</v>
      </c>
      <c r="AL209" s="120" t="s">
        <v>1739</v>
      </c>
      <c r="AM209" s="120" t="s">
        <v>1739</v>
      </c>
      <c r="AN209" s="120" t="s">
        <v>1739</v>
      </c>
      <c r="AO209" s="120" t="s">
        <v>1739</v>
      </c>
      <c r="AP209" s="120"/>
      <c r="AQ209" s="120"/>
      <c r="AR209" s="120"/>
      <c r="AS209" s="120"/>
      <c r="AT209" s="120" t="s">
        <v>1739</v>
      </c>
      <c r="AU209" s="120" t="s">
        <v>1739</v>
      </c>
      <c r="AV209" s="120" t="s">
        <v>1739</v>
      </c>
      <c r="AW209" s="120" t="s">
        <v>1739</v>
      </c>
      <c r="AX209" s="120" t="s">
        <v>1739</v>
      </c>
      <c r="AY209" s="120" t="s">
        <v>1739</v>
      </c>
      <c r="AZ209" s="120"/>
      <c r="BA209" s="120"/>
      <c r="BB209" s="120"/>
      <c r="BC209" s="120"/>
      <c r="BD209" s="84" t="s">
        <v>1408</v>
      </c>
      <c r="BE209" s="42">
        <v>4</v>
      </c>
      <c r="BF209" s="43">
        <v>4</v>
      </c>
      <c r="BG209" s="43">
        <v>4</v>
      </c>
      <c r="BH209" s="68">
        <v>4</v>
      </c>
      <c r="BI209" s="112"/>
      <c r="BJ209" s="40" t="s">
        <v>1394</v>
      </c>
      <c r="BK209" s="158"/>
      <c r="BL209" s="42">
        <v>0</v>
      </c>
      <c r="BM209" s="43" t="s">
        <v>1536</v>
      </c>
      <c r="BN209" s="43" t="s">
        <v>505</v>
      </c>
      <c r="BO209" s="43" t="s">
        <v>1538</v>
      </c>
      <c r="BP209" s="122" t="s">
        <v>1004</v>
      </c>
      <c r="BQ209" s="122">
        <v>45274</v>
      </c>
      <c r="BR209" s="87">
        <v>46005</v>
      </c>
      <c r="BS209" s="123">
        <f ca="1">+(REFERENCEMENT_FACADE[[#This Row],[AVIS LIMITE AU / VALIDITE]]&gt;=TODAY())*1</f>
        <v>1</v>
      </c>
      <c r="BT209" s="43" t="s">
        <v>28</v>
      </c>
      <c r="BU209" s="43" t="str">
        <f ca="1">IF(REFERENCEMENT_FACADE[[#This Row],[ -&gt; AT/DTA : Sur liste verte C2p (OUI/NON)
-&gt; ATex (Avis favorable / Avis défavorable)
-&gt; Autre : SO]]&lt;&gt;"",IF(AND(OR(REFERENCEMENT_FACADE[[#This Row],[ -&gt; AT/DTA : Sur liste verte C2p (OUI/NON)
-&gt; ATex (Avis favorable / Avis défavorable)
-&gt; Autre : SO]]="OUI",REFERENCEMENT_FACADE[[#This Row],[ -&gt; AT/DTA : Sur liste verte C2p (OUI/NON)
-&gt; ATex (Avis favorable / Avis défavorable)
-&gt; Autre : SO]]="FAVORABLE",REFERENCEMENT_FACADE[[#This Row],[ -&gt; AT/DTA : Sur liste verte C2p (OUI/NON)
-&gt; ATex (Avis favorable / Avis défavorable)
-&gt; Autre : SO]]="SO
(DTU)",REFERENCEMENT_FACADE[[#This Row],[ -&gt; AT/DTA : Sur liste verte C2p (OUI/NON)
-&gt; ATex (Avis favorable / Avis défavorable)
-&gt; Autre : SO]]="SO 
(RECO -RAGE)",REFERENCEMENT_FACADE[[#This Row],[ -&gt; AT/DTA : Sur liste verte C2p (OUI/NON)
-&gt; ATex (Avis favorable / Avis défavorable)
-&gt; Autre : SO]]="OUI AVEC UN SUIVI DU RETOUR D'EXPERIENCE",
REFERENCEMENT_FACADE[[#This Row],[ -&gt; AT/DTA : Sur liste verte C2p (OUI/NON)
-&gt; ATex (Avis favorable / Avis défavorable)
-&gt; Autre : SO]]="SO 
(RP)"),REFERENCEMENT_FACADE[[#This Row],[VALIDITE]]=1),"TC",IF(REFERENCEMENT_FACADE[[#This Row],[VALIDITE]]=0,"TNC"&amp;CHAR(10)&amp;"(L'évaluation technique n'est plus valide)",IF(REFERENCEMENT_FACADE[[#This Row],[TYPE DE DOCUMENT DE REFERENCE]]="Appréciation Technique de Transition","TNC"&amp;CHAR(10)&amp;"(Les Appréciations Techniques de Transition ne sont pas reconnues en technique courante)",IF(REFERENCEMENT_FACADE[[#This Row],[ -&gt; AT/DTA : Sur liste verte C2p (OUI/NON)
-&gt; ATex (Avis favorable / Avis défavorable)
-&gt; Autre : SO]]="NON (EVALUATION RECENTE)","TNC"&amp;CHAR(10)&amp;"(Non sur liste verte de la C2p à date de référencement / EVALUATION RECENTE)","TNC"&amp;CHAR(10)&amp;"(N'est pas sur liste verte de la C2p à date du référencement)")))))</f>
        <v>TC</v>
      </c>
      <c r="BV209" s="44"/>
      <c r="BW209" s="153"/>
      <c r="BX209" s="132"/>
      <c r="BY209" s="155"/>
      <c r="BZ209" s="57"/>
      <c r="CA209" s="134" t="s">
        <v>1539</v>
      </c>
      <c r="CB209" s="134"/>
      <c r="CC209" s="48" t="str">
        <f>IF(OR(REFERENCEMENT_FACADE[[#This Row],[TYPE DE DOCUMENT DE REFERENCE]]="Document d'Application Technique (DTA)",REFERENCEMENT_FACADE[[#This Row],[TYPE DE DOCUMENT DE REFERENCE]]="Avis Technique"),CONCATENATE("https://evaluation.cstb.fr/fr/avis-technique/detail/",SUBSTITUTE(REFERENCEMENT_FACADE[[#This Row],[REF]],"/","-"),"/"),IF(REFERENCEMENT_FACADE[[#This Row],[TYPE DE DOCUMENT DE REFERENCE]]=("Appréciation Technique d'Expérimentation (ATEx cas a)"),CONCATENATE("https://evaluation.cstb.fr/fr/appreciation-technique-expertise-atex/detail/",SUBSTITUTE(REFERENCEMENT_FACADE[[#This Row],[REF]],"_","-"),"/"),CONCATENATE("https://evaluation.cstb.fr/fr/appreciation-technique-transition-att/download/att-",SUBSTITUTE(SUBSTITUTE(REFERENCEMENT_FACADE[[#This Row],[REF]],"/","-"),"_","-"),"/")))</f>
        <v>https://evaluation.cstb.fr/fr/appreciation-technique-expertise-atex/detail/3231-v1/</v>
      </c>
      <c r="CD209" s="48"/>
      <c r="CE209" s="48" t="str">
        <f>CONCATENATE(IF(REFERENCEMENT_FACADE[[#This Row],[Ancienne version]]=""," ",CONCATENATE(IF(OR(REFERENCEMENT_FACADE[[#This Row],[TYPE DE DOCUMENT DE REFERENCE]]="Avis Technique",REFERENCEMENT_FACADE[[#This Row],[TYPE DE DOCUMENT DE REFERENCE]]="ATEx"),"L'","Le "),REFERENCEMENT_FACADE[[#This Row],[TYPE DE DOCUMENT DE REFERENCE]]," n°",REFERENCEMENT_FACADE[[#This Row],[REF]]," annule et remplace ",IF(OR(REFERENCEMENT_FACADE[[#This Row],[TYPE DE DOCUMENT DE REFERENCE]]="Avis Technique",REFERENCEMENT_FACADE[[#This Row],[TYPE DE DOCUMENT DE REFERENCE]]="ATEx"),"l' ","le "),REFERENCEMENT_FACADE[[#This Row],[TYPE DE DOCUMENT DE REFERENCE]]," n° ",REFERENCEMENT_FACADE[[#This Row],[Ancienne version]])),
IF(AND(REFERENCEMENT_FACADE[[#This Row],[Ancienne version]]&lt;&gt;"",REFERENCEMENT_FACADE[[#This Row],[ -&gt; AT/DTA : Sur liste verte C2p (OUI/NON)
-&gt; ATex (Avis favorable / Avis défavorable)
-&gt; Autre : SO]]="OUI"),CHAR(10),""),
IF(REFERENCEMENT_FACADE[[#This Row],[ -&gt; AT/DTA : Sur liste verte C2p (OUI/NON)
-&gt; ATex (Avis favorable / Avis défavorable)
-&gt; Autre : SO]]="OUI","Sur liste verte de la C2p à la date du référencement",""))</f>
        <v xml:space="preserve"> </v>
      </c>
      <c r="CF209" s="48" t="str">
        <f>IF((SUPP_VISE=LISTES!$Q$2),REFERENCEMENT_FACADE[[#This Row],[Charpente bois (NF DTU 31.1)]],
IF((SUPP_VISE=LISTES!$Q$3),REFERENCEMENT_FACADE[[#This Row],[COB (NF DTU 31.2)]],
IF((SUPP_VISE=LISTES!$Q$4),REFERENCEMENT_FACADE[[#This Row],[FOB (NF DTU 31.4)]],
IF((SUPP_VISE=LISTES!$Q$5),REFERENCEMENT_FACADE[[#This Row],[FOB (Sous AT/DTA/ATEx)]],
IF((SUPP_VISE=LISTES!$Q$6),REFERENCEMENT_FACADE[[#This Row],[FOB (NF DTU 31.4 et/ou Sous AT/DTA/Atex)]],
IF((SUPP_VISE=LISTES!$Q$7),REFERENCEMENT_FACADE[[#This Row],[CLT (Sous AT/DTA)]],"ERREUR"))))))</f>
        <v>ERREUR</v>
      </c>
      <c r="CG209" s="48" t="str">
        <f>IF((HAUT_VISEE&lt;=6),IF(OR(MID(SITUA_VISEE,1,1)="a",MID(SITUA_VISEE,1,1)="b",MID(SITUA_VISEE,1,1)="c"),REFERENCEMENT_FACADE[[#This Row],[≤ 6 m (situation a à c)]],REFERENCEMENT_FACADE[[#This Row],[≤ 6 m (situation d)]]),
IF(AND(6&lt;HAUT_VISEE,HAUT_VISEE&lt;=9),IF(OR(MID(SITUA_VISEE,1,1)="a",MID(SITUA_VISEE,1,1)="b",MID(SITUA_VISEE,1,1)="c"),REFERENCEMENT_FACADE[[#This Row],[≤ 9 m (situation a à c)]],REFERENCEMENT_FACADE[[#This Row],[≤ 9 m (situation d)]]),
IF(AND(9&lt;HAUT_VISEE,HAUT_VISEE&lt;=10),IF(OR(MID(SITUA_VISEE,1,1)="a",MID(SITUA_VISEE,1,1)="b",MID(SITUA_VISEE,1,1)="c"),REFERENCEMENT_FACADE[[#This Row],[≤ 10 m (situation a à c)]],REFERENCEMENT_FACADE[[#This Row],[≤ 10 m (situation d)]]),
IF(AND(10&lt;HAUT_VISEE,HAUT_VISEE&lt;=18),IF(OR(MID(SITUA_VISEE,1,1)="a",MID(SITUA_VISEE,1,1)="b",MID(SITUA_VISEE,1,1)="c"),REFERENCEMENT_FACADE[[#This Row],[≤ 15 m (situation a à c)]],REFERENCEMENT_FACADE[[#This Row],[≤ 15 m (situation d)]]),
IF(AND(10&lt;HAUT_VISEE,HAUT_VISEE&lt;=18),IF(OR(MID(SITUA_VISEE,1,1)="a",MID(SITUA_VISEE,1,1)="b",MID(SITUA_VISEE,1,1)="c"),REFERENCEMENT_FACADE[[#This Row],[≤ 18 m (situation a à c)]],REFERENCEMENT_FACADE[[#This Row],[≤ 18 m (situation d)]]),
IF(AND(18&lt;HAUT_VISEE,HAUT_VISEE&lt;=28),IF(OR(MID(SITUA_VISEE,1,1)="a",MID(SITUA_VISEE,1,1)="b",MID(SITUA_VISEE,1,1)="c"),REFERENCEMENT_FACADE[[#This Row],[≤ 28 m (situation a à c)]],REFERENCEMENT_FACADE[[#This Row],[≤ 28 m (situation d)]]),
IF(AND(28&lt;HAUT_VISEE,HAUT_VISEE&lt;=34),IF(OR(MID(SITUA_VISEE,1,1)="a",MID(SITUA_VISEE,1,1)="b",MID(SITUA_VISEE,1,1)="c"),REFERENCEMENT_FACADE[[#This Row],[≤ 34 m (situation a à c)]],REFERENCEMENT_FACADE[[#This Row],[≤ 34 m (situation d)]]),
IF(AND(34&lt;HAUT_VISEE,HAUT_VISEE&lt;=36),IF(OR(MID(SITUA_VISEE,1,1)="a",MID(SITUA_VISEE,1,1)="b",MID(SITUA_VISEE,1,1)="c"),REFERENCEMENT_FACADE[[#This Row],[≤ 36 m (situation a à c)]],REFERENCEMENT_FACADE[[#This Row],[≤ 36 m (situation d)]]),
IF(AND(36&lt;HAUT_VISEE,HAUT_VISEE&lt;=40),IF(OR(MID(SITUA_VISEE,1,1)="a",MID(SITUA_VISEE,1,1)="b",MID(SITUA_VISEE,1,1)="c"),REFERENCEMENT_FACADE[[#This Row],[≤ 40 m (situation a à c)]],REFERENCEMENT_FACADE[[#This Row],[≤ 40 m (situation d)]]),
IF(AND(40&lt;HAUT_VISEE,HAUT_VISEE&lt;=50),IF(OR(MID(SITUA_VISEE,1,1)="a",MID(SITUA_VISEE,1,1)="b",MID(SITUA_VISEE,1,1)="c"),REFERENCEMENT_FACADE[[#This Row],[≤ 50 m (situation a à c)]],REFERENCEMENT_FACADE[[#This Row],[≤ 50 m (situation d)]]),"ERREUR"))))))))))</f>
        <v>OUI*</v>
      </c>
      <c r="CH209" s="48">
        <f>IF(MID(SITUA_VISEE,1,1)="d",
IF(MID(REFERENCEMENT_FACADE[[#This Row],[≤ 50 m (situation d)]],1,3)="OUI",50,IF(MID(REFERENCEMENT_FACADE[[#This Row],[≤ 40 m (situation d)]],1,3)="OUI",40,IF(MID(REFERENCEMENT_FACADE[[#This Row],[≤ 36 m (situation d)]],1,3)="OUI",36,IF(MID(REFERENCEMENT_FACADE[[#This Row],[≤ 34 m (situation d)]],1,3)="OUI",34,IF(MID(REFERENCEMENT_FACADE[[#This Row],[≤ 28 m (situation d)]],1,3)="OUI",28,IF(MID(REFERENCEMENT_FACADE[[#This Row],[≤ 18 m (situation d)]],1,3)="OUI",18,IF(MID(REFERENCEMENT_FACADE[[#This Row],[≤ 15 m (situation d)]],1,3)="OUI",15,IF(MID(REFERENCEMENT_FACADE[[#This Row],[≤ 10 m (situation d)]],1,3)="OUI",10,IF(MID(REFERENCEMENT_FACADE[[#This Row],[≤ 9 m (situation d)]],1,3)="OUI",9,IF(MID(REFERENCEMENT_FACADE[[#This Row],[≤ 6 m (situation d)]],1,3)="OUI",6,"")))))))))),
IF(MID(REFERENCEMENT_FACADE[[#This Row],[≤ 50 m (situation a à c)]],1,3)="OUI",50,IF(MID(REFERENCEMENT_FACADE[[#This Row],[≤ 40 m (situation a à c)]],1,3)="OUI",40,IF(MID(REFERENCEMENT_FACADE[[#This Row],[≤ 36 m (situation a à c)]],1,3)="OUI",36,IF(MID(REFERENCEMENT_FACADE[[#This Row],[≤ 34 m (situation a à c)]],1,3)="OUI",34,IF(MID(REFERENCEMENT_FACADE[[#This Row],[≤ 28 m (situation a à c)]],1,3)="OUI",28,IF(MID(REFERENCEMENT_FACADE[[#This Row],[≤ 18 m (situation a à c)]],1,3)="OUI",18,IF(MID(REFERENCEMENT_FACADE[[#This Row],[≤ 15 m (situation a à c)]],1,3)="OUI",15,IF(MID(REFERENCEMENT_FACADE[[#This Row],[≤ 10 m (situation a à c)]],1,3)="OUI",10,IF(MID(REFERENCEMENT_FACADE[[#This Row],[≤ 9 m (situation a à c)]],1,3)="OUI",9,IF(MID(REFERENCEMENT_FACADE[[#This Row],[≤ 6 m (situation a à c)]],1,3)="OUI",6,"")))))))))))</f>
        <v>28</v>
      </c>
      <c r="CI209" s="48" t="str">
        <f>IF(RECH_CATEGORIE=TRUE,IF((CATEG_VISEE=LISTES!$O$2),REFERENCEMENT_FACADE[[#This Row],[I]],
IF((CATEG_VISEE=LISTES!$O$3),REFERENCEMENT_FACADE[[#This Row],[II]],
IF((CATEG_VISEE=LISTES!$O$4),REFERENCEMENT_FACADE[[#This Row],[III]],
IF((CATEG_VISEE=LISTES!$O$5),REFERENCEMENT_FACADE[[#This Row],[IV]],"ERREUR")))),
REFERENCEMENT_FACADE[[#This Row],[I]]&amp;CHAR(10)&amp;REFERENCEMENT_FACADE[[#This Row],[II]]&amp;CHAR(10)&amp;REFERENCEMENT_FACADE[[#This Row],[III]]&amp;CHAR(10)&amp;REFERENCEMENT_FACADE[[#This Row],[IV]])</f>
        <v>4
4
4
4</v>
      </c>
      <c r="CJ209" s="48" t="str">
        <f>IF(RECH_CATEGORIE=TRUE,IF(OR(REFERENCEMENT_FACADE[[#This Row],[I]]="NC",REFERENCEMENT_FACADE[[#This Row],[II]]="NC",REFERENCEMENT_FACADE[[#This Row],[III]]="NC",REFERENCEMENT_FACADE[[#This Row],[IV]]="NC"),"ERREUR",IF(MID(ZONE_SIS_VISEE,1,1)&lt;=MID(REFERENCEMENT_FACADE[[#This Row],[IV]],1,1),REFERENCEMENT_FACADE[[#Headers],[IV]],IF(MID(ZONE_SIS_VISEE,1,1)&lt;=MID(REFERENCEMENT_FACADE[[#This Row],[III]],1,1),REFERENCEMENT_FACADE[[#Headers],[III]],IF(MID(ZONE_SIS_VISEE,1,1)&lt;=MID(REFERENCEMENT_FACADE[[#This Row],[II]],1,1),REFERENCEMENT_FACADE[[#Headers],[II]],IF(MID(ZONE_SIS_VISEE,1,1)&lt;=MID(REFERENCEMENT_FACADE[[#This Row],[I]],1,1),REFERENCEMENT_FACADE[[#Headers],[I]],""))))),
REFERENCEMENT_FACADE[[#Headers],[I]]&amp;CHAR(10)&amp;REFERENCEMENT_FACADE[[#Headers],[II]]&amp;CHAR(10)&amp;REFERENCEMENT_FACADE[[#Headers],[III]]&amp;CHAR(10)&amp;REFERENCEMENT_FACADE[[#Headers],[IV]])</f>
        <v>I
II
III
IV</v>
      </c>
      <c r="CK209" s="48" t="str">
        <f>CONCATENATE(IF(MID(REFERENCEMENT_FACADE[[#This Row],[Charpente bois (NF DTU 31.1)]],1,3)="oui",LISTES!$Q$2,""),IF(AND(MID(REFERENCEMENT_FACADE[[#This Row],[COB (NF DTU 31.2)]],1,3)="oui",MID(REFERENCEMENT_FACADE[[#This Row],[Charpente bois (NF DTU 31.1)]],1,3)="oui")," / ",""),IF(MID(REFERENCEMENT_FACADE[[#This Row],[COB (NF DTU 31.2)]],1,3)="oui",LISTES!$Q$3,""),IF(OR(AND(MID(REFERENCEMENT_FACADE[[#This Row],[COB (NF DTU 31.2)]],1,3)="oui",MID(REFERENCEMENT_FACADE[[#This Row],[FOB (NF DTU 31.4)]],1,3)="oui"),AND(MID(REFERENCEMENT_FACADE[[#This Row],[COB (NF DTU 31.2)]],1,3)="oui",MID(REFERENCEMENT_FACADE[[#This Row],[CLT (Sous AT/DTA)]],1,3)="oui"))," / ",""),IF(MID(REFERENCEMENT_FACADE[[#This Row],[FOB (NF DTU 31.4)]],1,3)="oui",LISTES!$Q$4,""),IF(AND(MID(REFERENCEMENT_FACADE[[#This Row],[CLT (Sous AT/DTA)]],1,3)="oui",MID(REFERENCEMENT_FACADE[[#This Row],[FOB (NF DTU 31.4)]],1,3)="oui")," / ",""),IF(MID(REFERENCEMENT_FACADE[[#This Row],[CLT (Sous AT/DTA)]],1,3)="oui",LISTES!$Q$7,IF(MID(REFERENCEMENT_FACADE[[#This Row],[FOB (Sous AT/DTA/ATEx)]],1,3)="oui",LISTES!$Q$5,"")))</f>
        <v>Charpente bois (NF DTU 31.1)</v>
      </c>
      <c r="CL209" s="48" t="str">
        <f>IF(AND(RECH_HAUTEUR=TRUE,HAUT_VISEE&lt;&gt;"",SITUA_VISEE&lt;&gt;""),IF(MID(SITUA_VISEE,1,1)="d",
IF(MID(REFERENCEMENT_FACADE[[#This Row],[≤ 50 m (situation d)]],1,3)="OUI","≤ 50 m",IF(MID(REFERENCEMENT_FACADE[[#This Row],[≤ 40 m (situation d)]],1,3)="OUI","≤ 40 m",IF(MID(REFERENCEMENT_FACADE[[#This Row],[≤ 36 m (situation d)]],1,3)="OUI","≤ 36 m",IF(MID(REFERENCEMENT_FACADE[[#This Row],[≤ 34 m (situation d)]],1,3)="OUI","≤ 34 m",IF(MID(REFERENCEMENT_FACADE[[#This Row],[≤ 28 m (situation d)]],1,3)="OUI","≤ 28 m",IF(MID(REFERENCEMENT_FACADE[[#This Row],[≤ 18 m (situation d)]],1,3)="OUI","≤ 18 m",IF(MID(REFERENCEMENT_FACADE[[#This Row],[≤ 15 m (situation d)]],1,3)="OUI","≤ 15 m",IF(MID(REFERENCEMENT_FACADE[[#This Row],[≤ 10 m (situation d)]],1,3)="OUI","≤ 10 m",IF(MID(REFERENCEMENT_FACADE[[#This Row],[≤ 9 m (situation d)]],1,3)="OUI","≤ 9 m",IF(MID(REFERENCEMENT_FACADE[[#This Row],[≤ 6 m (situation d)]],1,3)="OUI","≤ 6 m","")))))))))),
IF(MID(REFERENCEMENT_FACADE[[#This Row],[≤ 50 m (situation a à c)]],1,3)="OUI","≤ 50 m",IF(MID(REFERENCEMENT_FACADE[[#This Row],[≤ 40 m (situation a à c)]],1,3)="OUI","≤ 40 m",IF(MID(REFERENCEMENT_FACADE[[#This Row],[≤ 36 m (situation a à c)]],1,3)="OUI","≤ 36 m",IF(MID(REFERENCEMENT_FACADE[[#This Row],[≤ 34 m (situation a à c)]],1,3)="OUI","≤ 34 m",IF(MID(REFERENCEMENT_FACADE[[#This Row],[≤ 28 m (situation a à c)]],1,3)="OUI","≤ 28 m",IF(MID(REFERENCEMENT_FACADE[[#This Row],[≤ 18 m (situation a à c)]],1,3)="OUI","≤ 18 m",IF(MID(REFERENCEMENT_FACADE[[#This Row],[≤ 15 m (situation a à c)]],1,3)="OUI","≤ 15 m",IF(MID(REFERENCEMENT_FACADE[[#This Row],[≤ 10 m (situation a à c)]],1,3)="OUI","≤ 10 m",IF(MID(REFERENCEMENT_FACADE[[#This Row],[≤ 9 m (situation a à c)]],1,3)="OUI","≤ 9 m",IF(MID(REFERENCEMENT_FACADE[[#This Row],[≤ 6 m (situation a à c)]],1,3)="OUI","≤ 6 m",""))))))))))),
CONCATENATE(IF(MID(REFERENCEMENT_FACADE[[#This Row],[≤ 50 m (situation a à c)]],1,3)="OUI","(Situation a à c) h≤ 50 m"&amp;CHAR(10),IF(MID(REFERENCEMENT_FACADE[[#This Row],[≤ 40 m (situation a à c)]],1,3)="OUI","(Situation a à c) h≤ 40 m"&amp;CHAR(10),IF(MID(REFERENCEMENT_FACADE[[#This Row],[≤ 36 m (situation a à c)]],1,3)="OUI","(Situation a à c) h≤ 36 m"&amp;CHAR(10),IF(MID(REFERENCEMENT_FACADE[[#This Row],[≤ 34 m (situation a à c)]],1,3)="OUI","(Situation a à c) h≤ 34 m"&amp;CHAR(10),IF(MID(REFERENCEMENT_FACADE[[#This Row],[≤ 28 m (situation a à c)]],1,3)="OUI","(Situation a à c) h≤ 28 m"&amp;CHAR(10),IF(MID(REFERENCEMENT_FACADE[[#This Row],[≤ 18 m (situation a à c)]],1,3)="OUI","(Situation a à c) h≤ 18 m"&amp;CHAR(10),IF(MID(REFERENCEMENT_FACADE[[#This Row],[≤ 15 m (situation a à c)]],1,3)="OUI","(Situation a à c) h≤ 15 m"&amp;CHAR(10),IF(MID(REFERENCEMENT_FACADE[[#This Row],[≤ 10 m (situation a à c)]],1,3)="OUI","(Situation a à c) h≤ 10 m"&amp;CHAR(10),IF(MID(REFERENCEMENT_FACADE[[#This Row],[≤ 9 m (situation a à c)]],1,3)="OUI","(Situation a à c) h≤ 9 m"&amp;CHAR(10),IF(MID(REFERENCEMENT_FACADE[[#This Row],[≤ 6 m (situation a à c)]],1,3)="OUI","(Situation a à c) h≤ 6 m"&amp;CHAR(10),"")))))))))),IF(MID(REFERENCEMENT_FACADE[[#This Row],[≤ 50 m (situation d)]],1,3)="OUI","(Situation d) h≤ 50 m",IF(MID(REFERENCEMENT_FACADE[[#This Row],[≤ 40 m (situation d)]],1,3)="OUI","(Situation d) h≤ 40 m",IF(MID(REFERENCEMENT_FACADE[[#This Row],[≤ 36 m (situation d)]],1,3)="OUI","(Situation d) h≤ 36 m",IF(MID(REFERENCEMENT_FACADE[[#This Row],[≤ 34 m (situation d)]],1,3)="OUI","(Situation d) h≤ 34 m",IF(MID(REFERENCEMENT_FACADE[[#This Row],[≤ 28 m (situation d)]],1,3)="OUI","(Situation d) h≤ 28 m",IF(MID(REFERENCEMENT_FACADE[[#This Row],[≤ 18 m (situation d)]],1,3)="OUI","(Situation d) h≤ 18 m",IF(MID(REFERENCEMENT_FACADE[[#This Row],[≤ 15 m (situation d)]],1,3)="OUI","(Situation d) h≤ 15 m",IF(MID(REFERENCEMENT_FACADE[[#This Row],[≤ 10 m (situation d)]],1,3)="OUI","(Situation d) h≤ 10 m",IF(MID(REFERENCEMENT_FACADE[[#This Row],[≤ 9 m (situation d)]],1,3)="OUI","(Situation d) h≤ 9 m",IF(MID(REFERENCEMENT_FACADE[[#This Row],[≤ 6 m (situation d)]],1,3)="OUI","(Situation d) h≤ 6 m",""))))))))))))</f>
        <v>(Situation a à c) h≤ 28 m
(Situation d) h≤ 28 m</v>
      </c>
      <c r="CM209" s="48" t="str">
        <f>IF(OR(RECH_HAUTEUR=FALSE,HAUT_VISEE="",SITUA_VISEE=""),REFERENCEMENT_FACADE[[#This Row],[Cas où rien n''est sélectionné en hauteur]],
IF((HAUT_VISEE&lt;=6),IF(OR(MID(SITUA_VISEE,1,1)="a",MID(SITUA_VISEE,1,1)="b",MID(SITUA_VISEE,1,1)="c"),REFERENCEMENT_FACADE[[#This Row],[≤ 6 m (a à c)]],REFERENCEMENT_FACADE[[#This Row],[≤ 6 m (d)]]),
IF(AND(6&lt;HAUT_VISEE,HAUT_VISEE&lt;=9),IF(OR(MID(SITUA_VISEE,1,1)="a",MID(SITUA_VISEE,1,1)="b",MID(SITUA_VISEE,1,1)="c"),REFERENCEMENT_FACADE[[#This Row],[≤ 9 m (a à c)]],REFERENCEMENT_FACADE[[#This Row],[≤ 9 m (d)]]),
IF(AND(9&lt;HAUT_VISEE,HAUT_VISEE&lt;=10),IF(OR(MID(SITUA_VISEE,1,1)="a",MID(SITUA_VISEE,1,1)="b",MID(SITUA_VISEE,1,1)="c"),REFERENCEMENT_FACADE[[#This Row],[≤ 10 m (a à c)]],REFERENCEMENT_FACADE[[#This Row],[≤ 10 m (d)]]),
IF(AND(10&lt;HAUT_VISEE,HAUT_VISEE&lt;=18),IF(OR(MID(SITUA_VISEE,1,1)="a",MID(SITUA_VISEE,1,1)="b",MID(SITUA_VISEE,1,1)="c"),REFERENCEMENT_FACADE[[#This Row],[≤ 18 m (a à c)]],REFERENCEMENT_FACADE[[#This Row],[≤ 18 m (d)]]),
IF(AND(18&lt;HAUT_VISEE,HAUT_VISEE&lt;=28),IF(OR(MID(SITUA_VISEE,1,1)="a",MID(SITUA_VISEE,1,1)="b",MID(SITUA_VISEE,1,1)="c"),REFERENCEMENT_FACADE[[#This Row],[≤ 28 m (a à c)]],REFERENCEMENT_FACADE[[#This Row],[≤ 28 m (d)]]),
IF(AND(28&lt;HAUT_VISEE,HAUT_VISEE&lt;=34),IF(OR(MID(SITUA_VISEE,1,1)="a",MID(SITUA_VISEE,1,1)="b",MID(SITUA_VISEE,1,1)="c"),REFERENCEMENT_FACADE[[#This Row],[≤ 34 m (a à c)]],REFERENCEMENT_FACADE[[#This Row],[≤ 34 m (d)]]),
IF(AND(34&lt;HAUT_VISEE,HAUT_VISEE&lt;=36),IF(OR(MID(SITUA_VISEE,1,1)="a",MID(SITUA_VISEE,1,1)="b",MID(SITUA_VISEE,1,1)="c"),REFERENCEMENT_FACADE[[#This Row],[≤ 36 m (a à c)]],REFERENCEMENT_FACADE[[#This Row],[≤ 36 m (d)]]),
IF(AND(36&lt;HAUT_VISEE,HAUT_VISEE&lt;=40),IF(OR(MID(SITUA_VISEE,1,1)="a",MID(SITUA_VISEE,1,1)="b",MID(SITUA_VISEE,1,1)="c"),REFERENCEMENT_FACADE[[#This Row],[≤ 40 m (a à c)]],REFERENCEMENT_FACADE[[#This Row],[≤ 40 m (d)]]),
IF(AND(40&lt;HAUT_VISEE,HAUT_VISEE&lt;=50),IF(OR(MID(SITUA_VISEE,1,1)="a",MID(SITUA_VISEE,1,1)="b",MID(SITUA_VISEE,1,1)="c"),REFERENCEMENT_FACADE[[#This Row],[≤ 50 m (a à c)]],REFERENCEMENT_FACADE[[#This Row],[≤ 50 m (d)]])))))))))))</f>
        <v>Nb : Le critère de recherche par hauteur n'étant pas coché ou les données (hauteur ou situation) n'étant pas saisies, l'utilisateur est alerté qu'il peut exister des limites de hauteurs et des dispositions particulières données dans le référentiel technique du procédé qui ne sont pas affichées. 
Le logiciel peut les faire apparaitre, pour ce faire : 
 - la case de recherche en fonction de la hauteur doit être cochée ;
 - les données de hauteur ET de situation du bâtiment doivent être saisies.</v>
      </c>
      <c r="CN209" s="117">
        <f ca="1">REFERENCEMENT_FACADE[[#This Row],[VALIDITE]]</f>
        <v>1</v>
      </c>
      <c r="CO209" s="48">
        <f>IF(RECH_SUPPORT=TRUE,IF(MID(REFERENCEMENT_FACADE[[#This Row],[Colonne support visé]],1,3)="OUI",1,IF(OR(MID(REFERENCEMENT_FACADE[[#This Row],[Colonne support visé]],1,3)="non",MID(REFERENCEMENT_FACADE[[#This Row],[Colonne support visé]],1,2)="SO"),0,0)),1)</f>
        <v>1</v>
      </c>
      <c r="CP209" s="48">
        <f>IF(RECH_HAUTEUR=FALSE,1,IF(AND(MID(REFERENCEMENT_FACADE[[#This Row],[Colonne situation visé]],1,3)="oui",HAUT_VISEE&lt;=REFERENCEMENT_FACADE[[#This Row],[LIMITATION DE HAUTEUR DE FACADE]],HAUT_VISEE&lt;&gt;"",SITUA_VISEE&lt;&gt;""),1,IF(MID(REFERENCEMENT_FACADE[[#This Row],[Colonne situation visé]],1,3)="non",0,"ERREUR")))</f>
        <v>1</v>
      </c>
      <c r="CQ209" s="48">
        <f>IF(RECH_CATEGORIE=FALSE,1,IF(REFERENCEMENT_FACADE[[#This Row],[Colonne catégorie visée]]="ERREUR",0,IF(AND(RECH_CATEGORIE=TRUE,MATCH(VALUE(LEFT(REFERENCEMENT_FACADE[[#This Row],[Colonne zone visée]],1)),LISTE_ZONE_SISMIQUE,0)&gt;=MATCH(ZONE_SIS_VISEE,LISTE_ZONE_SISMIQUE,0),MATCH(REFERENCEMENT_FACADE[[#This Row],[Colonne catégorie visée]],LISTE_CATEGORIE_BATIMENT,0)&gt;=MATCH(CATEG_VISEE,LISTE_CATEGORIE_BATIMENT,0)),1,0)))</f>
        <v>1</v>
      </c>
      <c r="CR209" s="48">
        <f ca="1">IF(REFERENCEMENT_FACADE[[#This Row],[Eligibilité procédé]]&lt;&gt;0,COUNTIF(REFERENCEMENT_FACADE[Eligibilité procédé],"&lt;="&amp;REFERENCEMENT_FACADE[[#This Row],[Eligibilité procédé]])-COUNTIF(REFERENCEMENT_FACADE[Eligibilité procédé],"=0"),ROWS(REFERENCEMENT_FACADE[Ordre]))</f>
        <v>176</v>
      </c>
      <c r="CS209" s="48">
        <f ca="1">IF(COUNTIF((REFERENCEMENT_FACADE[[#This Row],[Validité]:[zone de simicité]]),"&lt;&gt;"&amp;"")=SUM(REFERENCEMENT_FACADE[[#This Row],[Validité]:[zone de simicité]]),ROW(REFERENCEMENT_FACADE[[#This Row],[zone de simicité]]),"")</f>
        <v>209</v>
      </c>
      <c r="CT209" s="48" t="str">
        <f>CONCATENATE(REFERENCEMENT_FACADE[[#This Row],[TYPE DE DOCUMENT DE REFERENCE]]," ",REFERENCEMENT_FACADE[[#This Row],[REF]]," du procédé ",REFERENCEMENT_FACADE[[#This Row],[NOM COMMERCIAL DU PROCEDE]]," : vise la pose sur : ",IF(MID(REFERENCEMENT_FACADE[[#This Row],[COB (NF DTU 31.2)]],1,3)="OUI","COB (NF DTU 31.2) ; ",""),IF(MID(REFERENCEMENT_FACADE[[#This Row],[CLT (Sous AT/DTA)]],1,3)="OUI","CLT (Sous AT/DTA)) ; ",""),IF(MID(REFERENCEMENT_FACADE[[#This Row],[FOB (NF DTU 31.4)]],1,3)="OUI","FOB (NF DTU 31.4) ; ",""),IF(MID(REFERENCEMENT_FACADE[[#This Row],[FOB (Sous AT/DTA/ATEx)]],1,3)="OUI","FOB (Sous AT/DTA/ATEx) ; ",""),"pour une hauteur max de ",REFERENCEMENT_FACADE[[#This Row],[LIMITATION DE HAUTEUR DE FACADE]],"m")</f>
        <v>Appréciation Technique d'Expérimentation (ATEx cas a) 3231_v1 du procédé WoodWall
Ductal® FOBB®, : vise la pose sur : pour une hauteur max de 28m</v>
      </c>
    </row>
    <row r="210" spans="1:98" ht="216" x14ac:dyDescent="0.3">
      <c r="A210" s="121">
        <v>43749</v>
      </c>
      <c r="B210" s="43" t="s">
        <v>118</v>
      </c>
      <c r="C210" s="125"/>
      <c r="D210" s="43" t="s">
        <v>126</v>
      </c>
      <c r="E210" s="43" t="s">
        <v>126</v>
      </c>
      <c r="F210" s="43" t="s">
        <v>133</v>
      </c>
      <c r="G210" s="44" t="s">
        <v>1425</v>
      </c>
      <c r="H210" s="52" t="s">
        <v>9</v>
      </c>
      <c r="I210" s="53" t="s">
        <v>27</v>
      </c>
      <c r="J210" s="38" t="s">
        <v>27</v>
      </c>
      <c r="K210" s="39" t="s">
        <v>27</v>
      </c>
      <c r="L210" s="68" t="str">
        <f>IF(REFERENCEMENT_FACADE[[#This Row],[Charpente bois (NF DTU 31.1)]]="OUI","SO",IF(OR(REFERENCEMENT_FACADE[[#This Row],[FOB (Sous AT/DTA/ATEx)]]="OUI",REFERENCEMENT_FACADE[[#This Row],[FOB (NF DTU 31.4)]]="OUI"),"OUI","SO"))</f>
        <v>SO</v>
      </c>
      <c r="M210" s="54" t="s">
        <v>27</v>
      </c>
      <c r="N210" s="42" t="s">
        <v>9</v>
      </c>
      <c r="O210" s="43" t="s">
        <v>9</v>
      </c>
      <c r="P210" s="43" t="s">
        <v>9</v>
      </c>
      <c r="Q210" s="43" t="s">
        <v>9</v>
      </c>
      <c r="R210" s="43" t="s">
        <v>9</v>
      </c>
      <c r="S210" s="43" t="s">
        <v>9</v>
      </c>
      <c r="T210" s="43" t="s">
        <v>9</v>
      </c>
      <c r="U210" s="43" t="s">
        <v>9</v>
      </c>
      <c r="V210" s="43" t="s">
        <v>9</v>
      </c>
      <c r="W210" s="44" t="s">
        <v>9</v>
      </c>
      <c r="X210" s="43" t="s">
        <v>9</v>
      </c>
      <c r="Y210" s="43" t="s">
        <v>9</v>
      </c>
      <c r="Z210" s="43" t="s">
        <v>9</v>
      </c>
      <c r="AA210" s="43" t="s">
        <v>9</v>
      </c>
      <c r="AB210" s="43" t="s">
        <v>9</v>
      </c>
      <c r="AC210" s="43" t="s">
        <v>9</v>
      </c>
      <c r="AD210" s="43" t="s">
        <v>9</v>
      </c>
      <c r="AE210" s="43" t="s">
        <v>9</v>
      </c>
      <c r="AF210" s="43" t="s">
        <v>9</v>
      </c>
      <c r="AG210" s="44" t="s">
        <v>9</v>
      </c>
      <c r="AH210" s="163"/>
      <c r="AI210" s="164"/>
      <c r="AJ210" s="120" t="s">
        <v>1726</v>
      </c>
      <c r="AK210" s="120" t="s">
        <v>1726</v>
      </c>
      <c r="AL210" s="120" t="s">
        <v>1726</v>
      </c>
      <c r="AM210" s="120" t="s">
        <v>1726</v>
      </c>
      <c r="AN210" s="120" t="s">
        <v>1726</v>
      </c>
      <c r="AO210" s="120" t="s">
        <v>1726</v>
      </c>
      <c r="AP210" s="120" t="s">
        <v>1726</v>
      </c>
      <c r="AQ210" s="120" t="s">
        <v>1726</v>
      </c>
      <c r="AR210" s="120" t="s">
        <v>1726</v>
      </c>
      <c r="AS210" s="120" t="s">
        <v>1726</v>
      </c>
      <c r="AT210" s="120" t="s">
        <v>1726</v>
      </c>
      <c r="AU210" s="120" t="s">
        <v>1726</v>
      </c>
      <c r="AV210" s="120" t="s">
        <v>1726</v>
      </c>
      <c r="AW210" s="120" t="s">
        <v>1726</v>
      </c>
      <c r="AX210" s="120" t="s">
        <v>1726</v>
      </c>
      <c r="AY210" s="120" t="s">
        <v>1726</v>
      </c>
      <c r="AZ210" s="120" t="s">
        <v>1726</v>
      </c>
      <c r="BA210" s="120" t="s">
        <v>1726</v>
      </c>
      <c r="BB210" s="120" t="s">
        <v>1726</v>
      </c>
      <c r="BC210" s="120" t="s">
        <v>1726</v>
      </c>
      <c r="BD210" s="84" t="s">
        <v>1408</v>
      </c>
      <c r="BE210" s="42">
        <v>4</v>
      </c>
      <c r="BF210" s="43">
        <v>4</v>
      </c>
      <c r="BG210" s="43">
        <v>3</v>
      </c>
      <c r="BH210" s="68">
        <v>3</v>
      </c>
      <c r="BI210" s="84"/>
      <c r="BJ210" s="40" t="s">
        <v>1394</v>
      </c>
      <c r="BK210" s="158" t="s">
        <v>932</v>
      </c>
      <c r="BL210" s="42">
        <v>0</v>
      </c>
      <c r="BM210" s="43" t="s">
        <v>127</v>
      </c>
      <c r="BN210" s="43" t="s">
        <v>63</v>
      </c>
      <c r="BO210" s="43" t="s">
        <v>134</v>
      </c>
      <c r="BP210" s="81">
        <v>43368</v>
      </c>
      <c r="BQ210" s="81">
        <v>43510</v>
      </c>
      <c r="BR210" s="81">
        <v>45657</v>
      </c>
      <c r="BS210" s="123">
        <f ca="1">+(REFERENCEMENT_FACADE[[#This Row],[AVIS LIMITE AU / VALIDITE]]&gt;=TODAY())*1</f>
        <v>1</v>
      </c>
      <c r="BT210" s="43" t="s">
        <v>9</v>
      </c>
      <c r="BU210" s="43" t="str">
        <f ca="1">IF(REFERENCEMENT_FACADE[[#This Row],[ -&gt; AT/DTA : Sur liste verte C2p (OUI/NON)
-&gt; ATex (Avis favorable / Avis défavorable)
-&gt; Autre : SO]]&lt;&gt;"",IF(AND(OR(REFERENCEMENT_FACADE[[#This Row],[ -&gt; AT/DTA : Sur liste verte C2p (OUI/NON)
-&gt; ATex (Avis favorable / Avis défavorable)
-&gt; Autre : SO]]="OUI",REFERENCEMENT_FACADE[[#This Row],[ -&gt; AT/DTA : Sur liste verte C2p (OUI/NON)
-&gt; ATex (Avis favorable / Avis défavorable)
-&gt; Autre : SO]]="FAVORABLE",REFERENCEMENT_FACADE[[#This Row],[ -&gt; AT/DTA : Sur liste verte C2p (OUI/NON)
-&gt; ATex (Avis favorable / Avis défavorable)
-&gt; Autre : SO]]="SO
(DTU)",REFERENCEMENT_FACADE[[#This Row],[ -&gt; AT/DTA : Sur liste verte C2p (OUI/NON)
-&gt; ATex (Avis favorable / Avis défavorable)
-&gt; Autre : SO]]="SO 
(RECO -RAGE)",REFERENCEMENT_FACADE[[#This Row],[ -&gt; AT/DTA : Sur liste verte C2p (OUI/NON)
-&gt; ATex (Avis favorable / Avis défavorable)
-&gt; Autre : SO]]="OUI AVEC UN SUIVI DU RETOUR D'EXPERIENCE",
REFERENCEMENT_FACADE[[#This Row],[ -&gt; AT/DTA : Sur liste verte C2p (OUI/NON)
-&gt; ATex (Avis favorable / Avis défavorable)
-&gt; Autre : SO]]="SO 
(RP)"),REFERENCEMENT_FACADE[[#This Row],[VALIDITE]]=1),"TC",IF(REFERENCEMENT_FACADE[[#This Row],[VALIDITE]]=0,"TNC"&amp;CHAR(10)&amp;"(L'évaluation technique n'est plus valide)",IF(REFERENCEMENT_FACADE[[#This Row],[TYPE DE DOCUMENT DE REFERENCE]]="Appréciation Technique de Transition","TNC"&amp;CHAR(10)&amp;"(Les Appréciations Techniques de Transition ne sont pas reconnues en technique courante)",IF(REFERENCEMENT_FACADE[[#This Row],[ -&gt; AT/DTA : Sur liste verte C2p (OUI/NON)
-&gt; ATex (Avis favorable / Avis défavorable)
-&gt; Autre : SO]]="NON (EVALUATION RECENTE)","TNC"&amp;CHAR(10)&amp;"(Non sur liste verte de la C2p à date de référencement / EVALUATION RECENTE)","TNC"&amp;CHAR(10)&amp;"(N'est pas sur liste verte de la C2p à date du référencement)")))))</f>
        <v>TC</v>
      </c>
      <c r="BV210" s="44" t="s">
        <v>817</v>
      </c>
      <c r="BW210" s="153"/>
      <c r="BX210" s="132"/>
      <c r="BY210" s="155"/>
      <c r="BZ210" s="57" t="s">
        <v>932</v>
      </c>
      <c r="CA210" s="134" t="s">
        <v>573</v>
      </c>
      <c r="CB210" s="134"/>
      <c r="CC210" s="48" t="str">
        <f>IF(OR(REFERENCEMENT_FACADE[[#This Row],[TYPE DE DOCUMENT DE REFERENCE]]="Document Technique d'Application (DTA)",REFERENCEMENT_FACADE[[#This Row],[TYPE DE DOCUMENT DE REFERENCE]]="Avis Technique"),CONCATENATE("https://evaluation.cstb.fr/fr/avis-technique/detail/",SUBSTITUTE(REFERENCEMENT_FACADE[[#This Row],[REF]],"/","-"),"/"),IF(REFERENCEMENT_FACADE[[#This Row],[TYPE DE DOCUMENT DE REFERENCE]]=("Appréciation Technique d'Expérimentation (ATEx cas a)"),CONCATENATE("https://evaluation.cstb.fr/fr/appreciation-technique-expertise-atex/detail/",SUBSTITUTE(REFERENCEMENT_FACADE[[#This Row],[REF]],"_","-"),"/"),CONCATENATE("https://evaluation.cstb.fr/fr/appreciation-technique-transition-att/download/att-",SUBSTITUTE(SUBSTITUTE(REFERENCEMENT_FACADE[[#This Row],[REF]],"/","-"),"_","-"),"/")))</f>
        <v>https://evaluation.cstb.fr/fr/avis-technique/detail/2.1-13-1572_V2/</v>
      </c>
      <c r="CD210" s="48" t="s">
        <v>747</v>
      </c>
      <c r="CE210" s="48" t="str">
        <f>CONCATENATE(IF(REFERENCEMENT_FACADE[[#This Row],[Ancienne version]]=""," ",CONCATENATE(IF(OR(REFERENCEMENT_FACADE[[#This Row],[TYPE DE DOCUMENT DE REFERENCE]]="Avis Technique",REFERENCEMENT_FACADE[[#This Row],[TYPE DE DOCUMENT DE REFERENCE]]="ATEx"),"L'","Le "),REFERENCEMENT_FACADE[[#This Row],[TYPE DE DOCUMENT DE REFERENCE]]," n°",REFERENCEMENT_FACADE[[#This Row],[REF]]," annule et remplace ",IF(OR(REFERENCEMENT_FACADE[[#This Row],[TYPE DE DOCUMENT DE REFERENCE]]="Avis Technique",REFERENCEMENT_FACADE[[#This Row],[TYPE DE DOCUMENT DE REFERENCE]]="ATEx"),"l' ","le "),REFERENCEMENT_FACADE[[#This Row],[TYPE DE DOCUMENT DE REFERENCE]]," n° ",REFERENCEMENT_FACADE[[#This Row],[Ancienne version]])),
IF(AND(REFERENCEMENT_FACADE[[#This Row],[Ancienne version]]&lt;&gt;"",REFERENCEMENT_FACADE[[#This Row],[ -&gt; AT/DTA : Sur liste verte C2p (OUI/NON)
-&gt; ATex (Avis favorable / Avis défavorable)
-&gt; Autre : SO]]="OUI"),CHAR(10),""),
IF(REFERENCEMENT_FACADE[[#This Row],[ -&gt; AT/DTA : Sur liste verte C2p (OUI/NON)
-&gt; ATex (Avis favorable / Avis défavorable)
-&gt; Autre : SO]]="OUI","Sur liste verte de la C2p à la date du référencement",""))</f>
        <v>L'Avis technique n°2.1/13-1572_V2 annule et remplace l' Avis technique n° 2/13-1572_V1
Sur liste verte de la C2p à la date du référencement</v>
      </c>
      <c r="CF210" s="48" t="str">
        <f>IF((SUPP_VISE=LISTES!$Q$2),REFERENCEMENT_FACADE[[#This Row],[Charpente bois (NF DTU 31.1)]],
IF((SUPP_VISE=LISTES!$Q$3),REFERENCEMENT_FACADE[[#This Row],[COB (NF DTU 31.2)]],
IF((SUPP_VISE=LISTES!$Q$4),REFERENCEMENT_FACADE[[#This Row],[FOB (NF DTU 31.4)]],
IF((SUPP_VISE=LISTES!$Q$5),REFERENCEMENT_FACADE[[#This Row],[FOB (Sous AT/DTA/ATEx)]],
IF((SUPP_VISE=LISTES!$Q$6),REFERENCEMENT_FACADE[[#This Row],[FOB (NF DTU 31.4 et/ou Sous AT/DTA/Atex)]],
IF((SUPP_VISE=LISTES!$Q$7),REFERENCEMENT_FACADE[[#This Row],[CLT (Sous AT/DTA)]],"ERREUR"))))))</f>
        <v>ERREUR</v>
      </c>
      <c r="CG210" s="48" t="str">
        <f>IF((HAUT_VISEE&lt;=6),IF(OR(MID(SITUA_VISEE,1,1)="a",MID(SITUA_VISEE,1,1)="b",MID(SITUA_VISEE,1,1)="c"),REFERENCEMENT_FACADE[[#This Row],[≤ 6 m (situation a à c)]],REFERENCEMENT_FACADE[[#This Row],[≤ 6 m (situation d)]]),
IF(AND(6&lt;HAUT_VISEE,HAUT_VISEE&lt;=9),IF(OR(MID(SITUA_VISEE,1,1)="a",MID(SITUA_VISEE,1,1)="b",MID(SITUA_VISEE,1,1)="c"),REFERENCEMENT_FACADE[[#This Row],[≤ 9 m (situation a à c)]],REFERENCEMENT_FACADE[[#This Row],[≤ 9 m (situation d)]]),
IF(AND(9&lt;HAUT_VISEE,HAUT_VISEE&lt;=10),IF(OR(MID(SITUA_VISEE,1,1)="a",MID(SITUA_VISEE,1,1)="b",MID(SITUA_VISEE,1,1)="c"),REFERENCEMENT_FACADE[[#This Row],[≤ 10 m (situation a à c)]],REFERENCEMENT_FACADE[[#This Row],[≤ 10 m (situation d)]]),
IF(AND(10&lt;HAUT_VISEE,HAUT_VISEE&lt;=18),IF(OR(MID(SITUA_VISEE,1,1)="a",MID(SITUA_VISEE,1,1)="b",MID(SITUA_VISEE,1,1)="c"),REFERENCEMENT_FACADE[[#This Row],[≤ 15 m (situation a à c)]],REFERENCEMENT_FACADE[[#This Row],[≤ 15 m (situation d)]]),
IF(AND(10&lt;HAUT_VISEE,HAUT_VISEE&lt;=18),IF(OR(MID(SITUA_VISEE,1,1)="a",MID(SITUA_VISEE,1,1)="b",MID(SITUA_VISEE,1,1)="c"),REFERENCEMENT_FACADE[[#This Row],[≤ 18 m (situation a à c)]],REFERENCEMENT_FACADE[[#This Row],[≤ 18 m (situation d)]]),
IF(AND(18&lt;HAUT_VISEE,HAUT_VISEE&lt;=28),IF(OR(MID(SITUA_VISEE,1,1)="a",MID(SITUA_VISEE,1,1)="b",MID(SITUA_VISEE,1,1)="c"),REFERENCEMENT_FACADE[[#This Row],[≤ 28 m (situation a à c)]],REFERENCEMENT_FACADE[[#This Row],[≤ 28 m (situation d)]]),
IF(AND(28&lt;HAUT_VISEE,HAUT_VISEE&lt;=34),IF(OR(MID(SITUA_VISEE,1,1)="a",MID(SITUA_VISEE,1,1)="b",MID(SITUA_VISEE,1,1)="c"),REFERENCEMENT_FACADE[[#This Row],[≤ 34 m (situation a à c)]],REFERENCEMENT_FACADE[[#This Row],[≤ 34 m (situation d)]]),
IF(AND(34&lt;HAUT_VISEE,HAUT_VISEE&lt;=36),IF(OR(MID(SITUA_VISEE,1,1)="a",MID(SITUA_VISEE,1,1)="b",MID(SITUA_VISEE,1,1)="c"),REFERENCEMENT_FACADE[[#This Row],[≤ 36 m (situation a à c)]],REFERENCEMENT_FACADE[[#This Row],[≤ 36 m (situation d)]]),
IF(AND(36&lt;HAUT_VISEE,HAUT_VISEE&lt;=40),IF(OR(MID(SITUA_VISEE,1,1)="a",MID(SITUA_VISEE,1,1)="b",MID(SITUA_VISEE,1,1)="c"),REFERENCEMENT_FACADE[[#This Row],[≤ 40 m (situation a à c)]],REFERENCEMENT_FACADE[[#This Row],[≤ 40 m (situation d)]]),
IF(AND(40&lt;HAUT_VISEE,HAUT_VISEE&lt;=50),IF(OR(MID(SITUA_VISEE,1,1)="a",MID(SITUA_VISEE,1,1)="b",MID(SITUA_VISEE,1,1)="c"),REFERENCEMENT_FACADE[[#This Row],[≤ 50 m (situation a à c)]],REFERENCEMENT_FACADE[[#This Row],[≤ 50 m (situation d)]]),"ERREUR"))))))))))</f>
        <v>OUI</v>
      </c>
      <c r="CH210" s="48">
        <f>IF(MID(SITUA_VISEE,1,1)="d",
IF(MID(REFERENCEMENT_FACADE[[#This Row],[≤ 50 m (situation d)]],1,3)="OUI",50,IF(MID(REFERENCEMENT_FACADE[[#This Row],[≤ 40 m (situation d)]],1,3)="OUI",40,IF(MID(REFERENCEMENT_FACADE[[#This Row],[≤ 36 m (situation d)]],1,3)="OUI",36,IF(MID(REFERENCEMENT_FACADE[[#This Row],[≤ 34 m (situation d)]],1,3)="OUI",34,IF(MID(REFERENCEMENT_FACADE[[#This Row],[≤ 28 m (situation d)]],1,3)="OUI",28,IF(MID(REFERENCEMENT_FACADE[[#This Row],[≤ 18 m (situation d)]],1,3)="OUI",18,IF(MID(REFERENCEMENT_FACADE[[#This Row],[≤ 15 m (situation d)]],1,3)="OUI",15,IF(MID(REFERENCEMENT_FACADE[[#This Row],[≤ 10 m (situation d)]],1,3)="OUI",10,IF(MID(REFERENCEMENT_FACADE[[#This Row],[≤ 9 m (situation d)]],1,3)="OUI",9,IF(MID(REFERENCEMENT_FACADE[[#This Row],[≤ 6 m (situation d)]],1,3)="OUI",6,"")))))))))),
IF(MID(REFERENCEMENT_FACADE[[#This Row],[≤ 50 m (situation a à c)]],1,3)="OUI",50,IF(MID(REFERENCEMENT_FACADE[[#This Row],[≤ 40 m (situation a à c)]],1,3)="OUI",40,IF(MID(REFERENCEMENT_FACADE[[#This Row],[≤ 36 m (situation a à c)]],1,3)="OUI",36,IF(MID(REFERENCEMENT_FACADE[[#This Row],[≤ 34 m (situation a à c)]],1,3)="OUI",34,IF(MID(REFERENCEMENT_FACADE[[#This Row],[≤ 28 m (situation a à c)]],1,3)="OUI",28,IF(MID(REFERENCEMENT_FACADE[[#This Row],[≤ 18 m (situation a à c)]],1,3)="OUI",18,IF(MID(REFERENCEMENT_FACADE[[#This Row],[≤ 15 m (situation a à c)]],1,3)="OUI",15,IF(MID(REFERENCEMENT_FACADE[[#This Row],[≤ 10 m (situation a à c)]],1,3)="OUI",10,IF(MID(REFERENCEMENT_FACADE[[#This Row],[≤ 9 m (situation a à c)]],1,3)="OUI",9,IF(MID(REFERENCEMENT_FACADE[[#This Row],[≤ 6 m (situation a à c)]],1,3)="OUI",6,"")))))))))))</f>
        <v>50</v>
      </c>
      <c r="CI210" s="48" t="str">
        <f>IF(RECH_CATEGORIE=TRUE,IF((CATEG_VISEE=LISTES!$O$2),REFERENCEMENT_FACADE[[#This Row],[I]],
IF((CATEG_VISEE=LISTES!$O$3),REFERENCEMENT_FACADE[[#This Row],[II]],
IF((CATEG_VISEE=LISTES!$O$4),REFERENCEMENT_FACADE[[#This Row],[III]],
IF((CATEG_VISEE=LISTES!$O$5),REFERENCEMENT_FACADE[[#This Row],[IV]],"ERREUR")))),
REFERENCEMENT_FACADE[[#This Row],[I]]&amp;CHAR(10)&amp;REFERENCEMENT_FACADE[[#This Row],[II]]&amp;CHAR(10)&amp;REFERENCEMENT_FACADE[[#This Row],[III]]&amp;CHAR(10)&amp;REFERENCEMENT_FACADE[[#This Row],[IV]])</f>
        <v>4
4
3
3</v>
      </c>
      <c r="CJ210" s="48" t="str">
        <f>IF(RECH_CATEGORIE=TRUE,IF(OR(REFERENCEMENT_FACADE[[#This Row],[I]]="NC",REFERENCEMENT_FACADE[[#This Row],[II]]="NC",REFERENCEMENT_FACADE[[#This Row],[III]]="NC",REFERENCEMENT_FACADE[[#This Row],[IV]]="NC"),"ERREUR",IF(MID(ZONE_SIS_VISEE,1,1)&lt;=MID(REFERENCEMENT_FACADE[[#This Row],[IV]],1,1),REFERENCEMENT_FACADE[[#Headers],[IV]],IF(MID(ZONE_SIS_VISEE,1,1)&lt;=MID(REFERENCEMENT_FACADE[[#This Row],[III]],1,1),REFERENCEMENT_FACADE[[#Headers],[III]],IF(MID(ZONE_SIS_VISEE,1,1)&lt;=MID(REFERENCEMENT_FACADE[[#This Row],[II]],1,1),REFERENCEMENT_FACADE[[#Headers],[II]],IF(MID(ZONE_SIS_VISEE,1,1)&lt;=MID(REFERENCEMENT_FACADE[[#This Row],[I]],1,1),REFERENCEMENT_FACADE[[#Headers],[I]],""))))),
REFERENCEMENT_FACADE[[#Headers],[I]]&amp;CHAR(10)&amp;REFERENCEMENT_FACADE[[#Headers],[II]]&amp;CHAR(10)&amp;REFERENCEMENT_FACADE[[#Headers],[III]]&amp;CHAR(10)&amp;REFERENCEMENT_FACADE[[#Headers],[IV]])</f>
        <v>I
II
III
IV</v>
      </c>
      <c r="CK210" s="48" t="str">
        <f>CONCATENATE(IF(MID(REFERENCEMENT_FACADE[[#This Row],[Charpente bois (NF DTU 31.1)]],1,3)="oui",LISTES!$Q$2,""),IF(AND(MID(REFERENCEMENT_FACADE[[#This Row],[COB (NF DTU 31.2)]],1,3)="oui",MID(REFERENCEMENT_FACADE[[#This Row],[Charpente bois (NF DTU 31.1)]],1,3)="oui")," / ",""),IF(MID(REFERENCEMENT_FACADE[[#This Row],[COB (NF DTU 31.2)]],1,3)="oui",LISTES!$Q$3,""),IF(OR(AND(MID(REFERENCEMENT_FACADE[[#This Row],[COB (NF DTU 31.2)]],1,3)="oui",MID(REFERENCEMENT_FACADE[[#This Row],[FOB (NF DTU 31.4)]],1,3)="oui"),AND(MID(REFERENCEMENT_FACADE[[#This Row],[COB (NF DTU 31.2)]],1,3)="oui",MID(REFERENCEMENT_FACADE[[#This Row],[CLT (Sous AT/DTA)]],1,3)="oui"))," / ",""),IF(MID(REFERENCEMENT_FACADE[[#This Row],[FOB (NF DTU 31.4)]],1,3)="oui",LISTES!$Q$4,""),IF(AND(MID(REFERENCEMENT_FACADE[[#This Row],[CLT (Sous AT/DTA)]],1,3)="oui",MID(REFERENCEMENT_FACADE[[#This Row],[FOB (NF DTU 31.4)]],1,3)="oui")," / ",""),IF(MID(REFERENCEMENT_FACADE[[#This Row],[CLT (Sous AT/DTA)]],1,3)="oui",LISTES!$Q$7,IF(MID(REFERENCEMENT_FACADE[[#This Row],[FOB (Sous AT/DTA/ATEx)]],1,3)="oui",LISTES!$Q$5,"")))</f>
        <v>Charpente bois (NF DTU 31.1)</v>
      </c>
      <c r="CL210" s="48" t="str">
        <f>IF(AND(RECH_HAUTEUR=TRUE,HAUT_VISEE&lt;&gt;"",SITUA_VISEE&lt;&gt;""),IF(MID(SITUA_VISEE,1,1)="d",
IF(MID(REFERENCEMENT_FACADE[[#This Row],[≤ 50 m (situation d)]],1,3)="OUI","≤ 50 m",IF(MID(REFERENCEMENT_FACADE[[#This Row],[≤ 40 m (situation d)]],1,3)="OUI","≤ 40 m",IF(MID(REFERENCEMENT_FACADE[[#This Row],[≤ 36 m (situation d)]],1,3)="OUI","≤ 36 m",IF(MID(REFERENCEMENT_FACADE[[#This Row],[≤ 34 m (situation d)]],1,3)="OUI","≤ 34 m",IF(MID(REFERENCEMENT_FACADE[[#This Row],[≤ 28 m (situation d)]],1,3)="OUI","≤ 28 m",IF(MID(REFERENCEMENT_FACADE[[#This Row],[≤ 18 m (situation d)]],1,3)="OUI","≤ 18 m",IF(MID(REFERENCEMENT_FACADE[[#This Row],[≤ 15 m (situation d)]],1,3)="OUI","≤ 15 m",IF(MID(REFERENCEMENT_FACADE[[#This Row],[≤ 10 m (situation d)]],1,3)="OUI","≤ 10 m",IF(MID(REFERENCEMENT_FACADE[[#This Row],[≤ 9 m (situation d)]],1,3)="OUI","≤ 9 m",IF(MID(REFERENCEMENT_FACADE[[#This Row],[≤ 6 m (situation d)]],1,3)="OUI","≤ 6 m","")))))))))),
IF(MID(REFERENCEMENT_FACADE[[#This Row],[≤ 50 m (situation a à c)]],1,3)="OUI","≤ 50 m",IF(MID(REFERENCEMENT_FACADE[[#This Row],[≤ 40 m (situation a à c)]],1,3)="OUI","≤ 40 m",IF(MID(REFERENCEMENT_FACADE[[#This Row],[≤ 36 m (situation a à c)]],1,3)="OUI","≤ 36 m",IF(MID(REFERENCEMENT_FACADE[[#This Row],[≤ 34 m (situation a à c)]],1,3)="OUI","≤ 34 m",IF(MID(REFERENCEMENT_FACADE[[#This Row],[≤ 28 m (situation a à c)]],1,3)="OUI","≤ 28 m",IF(MID(REFERENCEMENT_FACADE[[#This Row],[≤ 18 m (situation a à c)]],1,3)="OUI","≤ 18 m",IF(MID(REFERENCEMENT_FACADE[[#This Row],[≤ 15 m (situation a à c)]],1,3)="OUI","≤ 15 m",IF(MID(REFERENCEMENT_FACADE[[#This Row],[≤ 10 m (situation a à c)]],1,3)="OUI","≤ 10 m",IF(MID(REFERENCEMENT_FACADE[[#This Row],[≤ 9 m (situation a à c)]],1,3)="OUI","≤ 9 m",IF(MID(REFERENCEMENT_FACADE[[#This Row],[≤ 6 m (situation a à c)]],1,3)="OUI","≤ 6 m",""))))))))))),
CONCATENATE(IF(MID(REFERENCEMENT_FACADE[[#This Row],[≤ 50 m (situation a à c)]],1,3)="OUI","(Situation a à c) h≤ 50 m"&amp;CHAR(10),IF(MID(REFERENCEMENT_FACADE[[#This Row],[≤ 40 m (situation a à c)]],1,3)="OUI","(Situation a à c) h≤ 40 m"&amp;CHAR(10),IF(MID(REFERENCEMENT_FACADE[[#This Row],[≤ 36 m (situation a à c)]],1,3)="OUI","(Situation a à c) h≤ 36 m"&amp;CHAR(10),IF(MID(REFERENCEMENT_FACADE[[#This Row],[≤ 34 m (situation a à c)]],1,3)="OUI","(Situation a à c) h≤ 34 m"&amp;CHAR(10),IF(MID(REFERENCEMENT_FACADE[[#This Row],[≤ 28 m (situation a à c)]],1,3)="OUI","(Situation a à c) h≤ 28 m"&amp;CHAR(10),IF(MID(REFERENCEMENT_FACADE[[#This Row],[≤ 18 m (situation a à c)]],1,3)="OUI","(Situation a à c) h≤ 18 m"&amp;CHAR(10),IF(MID(REFERENCEMENT_FACADE[[#This Row],[≤ 15 m (situation a à c)]],1,3)="OUI","(Situation a à c) h≤ 15 m"&amp;CHAR(10),IF(MID(REFERENCEMENT_FACADE[[#This Row],[≤ 10 m (situation a à c)]],1,3)="OUI","(Situation a à c) h≤ 10 m"&amp;CHAR(10),IF(MID(REFERENCEMENT_FACADE[[#This Row],[≤ 9 m (situation a à c)]],1,3)="OUI","(Situation a à c) h≤ 9 m"&amp;CHAR(10),IF(MID(REFERENCEMENT_FACADE[[#This Row],[≤ 6 m (situation a à c)]],1,3)="OUI","(Situation a à c) h≤ 6 m"&amp;CHAR(10),"")))))))))),IF(MID(REFERENCEMENT_FACADE[[#This Row],[≤ 50 m (situation d)]],1,3)="OUI","(Situation d) h≤ 50 m",IF(MID(REFERENCEMENT_FACADE[[#This Row],[≤ 40 m (situation d)]],1,3)="OUI","(Situation d) h≤ 40 m",IF(MID(REFERENCEMENT_FACADE[[#This Row],[≤ 36 m (situation d)]],1,3)="OUI","(Situation d) h≤ 36 m",IF(MID(REFERENCEMENT_FACADE[[#This Row],[≤ 34 m (situation d)]],1,3)="OUI","(Situation d) h≤ 34 m",IF(MID(REFERENCEMENT_FACADE[[#This Row],[≤ 28 m (situation d)]],1,3)="OUI","(Situation d) h≤ 28 m",IF(MID(REFERENCEMENT_FACADE[[#This Row],[≤ 18 m (situation d)]],1,3)="OUI","(Situation d) h≤ 18 m",IF(MID(REFERENCEMENT_FACADE[[#This Row],[≤ 15 m (situation d)]],1,3)="OUI","(Situation d) h≤ 15 m",IF(MID(REFERENCEMENT_FACADE[[#This Row],[≤ 10 m (situation d)]],1,3)="OUI","(Situation d) h≤ 10 m",IF(MID(REFERENCEMENT_FACADE[[#This Row],[≤ 9 m (situation d)]],1,3)="OUI","(Situation d) h≤ 9 m",IF(MID(REFERENCEMENT_FACADE[[#This Row],[≤ 6 m (situation d)]],1,3)="OUI","(Situation d) h≤ 6 m",""))))))))))))</f>
        <v>(Situation a à c) h≤ 50 m
(Situation d) h≤ 50 m</v>
      </c>
      <c r="CM210" s="48" t="str">
        <f>IF(OR(RECH_HAUTEUR=FALSE,HAUT_VISEE="",SITUA_VISEE=""),REFERENCEMENT_FACADE[[#This Row],[Cas où rien n''est sélectionné en hauteur]],
IF((HAUT_VISEE&lt;=6),IF(OR(MID(SITUA_VISEE,1,1)="a",MID(SITUA_VISEE,1,1)="b",MID(SITUA_VISEE,1,1)="c"),REFERENCEMENT_FACADE[[#This Row],[≤ 6 m (a à c)]],REFERENCEMENT_FACADE[[#This Row],[≤ 6 m (d)]]),
IF(AND(6&lt;HAUT_VISEE,HAUT_VISEE&lt;=9),IF(OR(MID(SITUA_VISEE,1,1)="a",MID(SITUA_VISEE,1,1)="b",MID(SITUA_VISEE,1,1)="c"),REFERENCEMENT_FACADE[[#This Row],[≤ 9 m (a à c)]],REFERENCEMENT_FACADE[[#This Row],[≤ 9 m (d)]]),
IF(AND(9&lt;HAUT_VISEE,HAUT_VISEE&lt;=10),IF(OR(MID(SITUA_VISEE,1,1)="a",MID(SITUA_VISEE,1,1)="b",MID(SITUA_VISEE,1,1)="c"),REFERENCEMENT_FACADE[[#This Row],[≤ 10 m (a à c)]],REFERENCEMENT_FACADE[[#This Row],[≤ 10 m (d)]]),
IF(AND(10&lt;HAUT_VISEE,HAUT_VISEE&lt;=18),IF(OR(MID(SITUA_VISEE,1,1)="a",MID(SITUA_VISEE,1,1)="b",MID(SITUA_VISEE,1,1)="c"),REFERENCEMENT_FACADE[[#This Row],[≤ 18 m (a à c)]],REFERENCEMENT_FACADE[[#This Row],[≤ 18 m (d)]]),
IF(AND(18&lt;HAUT_VISEE,HAUT_VISEE&lt;=28),IF(OR(MID(SITUA_VISEE,1,1)="a",MID(SITUA_VISEE,1,1)="b",MID(SITUA_VISEE,1,1)="c"),REFERENCEMENT_FACADE[[#This Row],[≤ 28 m (a à c)]],REFERENCEMENT_FACADE[[#This Row],[≤ 28 m (d)]]),
IF(AND(28&lt;HAUT_VISEE,HAUT_VISEE&lt;=34),IF(OR(MID(SITUA_VISEE,1,1)="a",MID(SITUA_VISEE,1,1)="b",MID(SITUA_VISEE,1,1)="c"),REFERENCEMENT_FACADE[[#This Row],[≤ 34 m (a à c)]],REFERENCEMENT_FACADE[[#This Row],[≤ 34 m (d)]]),
IF(AND(34&lt;HAUT_VISEE,HAUT_VISEE&lt;=36),IF(OR(MID(SITUA_VISEE,1,1)="a",MID(SITUA_VISEE,1,1)="b",MID(SITUA_VISEE,1,1)="c"),REFERENCEMENT_FACADE[[#This Row],[≤ 36 m (a à c)]],REFERENCEMENT_FACADE[[#This Row],[≤ 36 m (d)]]),
IF(AND(36&lt;HAUT_VISEE,HAUT_VISEE&lt;=40),IF(OR(MID(SITUA_VISEE,1,1)="a",MID(SITUA_VISEE,1,1)="b",MID(SITUA_VISEE,1,1)="c"),REFERENCEMENT_FACADE[[#This Row],[≤ 40 m (a à c)]],REFERENCEMENT_FACADE[[#This Row],[≤ 40 m (d)]]),
IF(AND(40&lt;HAUT_VISEE,HAUT_VISEE&lt;=50),IF(OR(MID(SITUA_VISEE,1,1)="a",MID(SITUA_VISEE,1,1)="b",MID(SITUA_VISEE,1,1)="c"),REFERENCEMENT_FACADE[[#This Row],[≤ 50 m (a à c)]],REFERENCEMENT_FACADE[[#This Row],[≤ 50 m (d)]])))))))))))</f>
        <v>Nb : Le critère de recherche par hauteur n'étant pas coché ou les données (hauteur ou situation) n'étant pas saisies, l'utilisateur est alerté qu'il peut exister des limites de hauteurs et des dispositions particulières données dans le référentiel technique du procédé qui ne sont pas affichées. 
Le logiciel peut les faire apparaitre, pour ce faire : 
 - la case de recherche en fonction de la hauteur doit être cochée ;
 - les données de hauteur ET de situation du bâtiment doivent être saisies.</v>
      </c>
      <c r="CN210" s="117">
        <f ca="1">REFERENCEMENT_FACADE[[#This Row],[VALIDITE]]</f>
        <v>1</v>
      </c>
      <c r="CO210" s="48">
        <f>IF(RECH_SUPPORT=TRUE,IF(MID(REFERENCEMENT_FACADE[[#This Row],[Colonne support visé]],1,3)="OUI",1,IF(OR(MID(REFERENCEMENT_FACADE[[#This Row],[Colonne support visé]],1,3)="non",MID(REFERENCEMENT_FACADE[[#This Row],[Colonne support visé]],1,2)="SO"),0,0)),1)</f>
        <v>1</v>
      </c>
      <c r="CP210" s="48">
        <f>IF(RECH_HAUTEUR=FALSE,1,IF(AND(MID(REFERENCEMENT_FACADE[[#This Row],[Colonne situation visé]],1,3)="oui",HAUT_VISEE&lt;=REFERENCEMENT_FACADE[[#This Row],[LIMITATION DE HAUTEUR DE FACADE]],HAUT_VISEE&lt;&gt;"",SITUA_VISEE&lt;&gt;""),1,IF(MID(REFERENCEMENT_FACADE[[#This Row],[Colonne situation visé]],1,3)="non",0,"ERREUR")))</f>
        <v>1</v>
      </c>
      <c r="CQ210" s="48">
        <f>IF(RECH_CATEGORIE=FALSE,1,IF(REFERENCEMENT_FACADE[[#This Row],[Colonne catégorie visée]]="ERREUR",0,IF(AND(RECH_CATEGORIE=TRUE,MATCH(VALUE(LEFT(REFERENCEMENT_FACADE[[#This Row],[Colonne zone visée]],1)),LISTE_ZONE_SISMIQUE,0)&gt;=MATCH(ZONE_SIS_VISEE,LISTE_ZONE_SISMIQUE,0),MATCH(REFERENCEMENT_FACADE[[#This Row],[Colonne catégorie visée]],LISTE_CATEGORIE_BATIMENT,0)&gt;=MATCH(CATEG_VISEE,LISTE_CATEGORIE_BATIMENT,0)),1,0)))</f>
        <v>1</v>
      </c>
      <c r="CR210" s="48">
        <f ca="1">IF(REFERENCEMENT_FACADE[[#This Row],[Eligibilité procédé]]&lt;&gt;0,COUNTIF(REFERENCEMENT_FACADE[Eligibilité procédé],"&lt;="&amp;REFERENCEMENT_FACADE[[#This Row],[Eligibilité procédé]])-COUNTIF(REFERENCEMENT_FACADE[Eligibilité procédé],"=0"),ROWS(REFERENCEMENT_FACADE[Ordre]))</f>
        <v>177</v>
      </c>
      <c r="CS210" s="48">
        <f ca="1">IF(COUNTIF((REFERENCEMENT_FACADE[[#This Row],[Validité]:[zone de simicité]]),"&lt;&gt;"&amp;"")=SUM(REFERENCEMENT_FACADE[[#This Row],[Validité]:[zone de simicité]]),ROW(REFERENCEMENT_FACADE[[#This Row],[zone de simicité]]),"")</f>
        <v>210</v>
      </c>
      <c r="CT210" s="48" t="str">
        <f>CONCATENATE(REFERENCEMENT_FACADE[[#This Row],[TYPE DE DOCUMENT DE REFERENCE]]," ",REFERENCEMENT_FACADE[[#This Row],[REF]]," du procédé ",REFERENCEMENT_FACADE[[#This Row],[NOM COMMERCIAL DU PROCEDE]]," : vise la pose sur : ",IF(MID(REFERENCEMENT_FACADE[[#This Row],[COB (NF DTU 31.2)]],1,3)="OUI","COB (NF DTU 31.2) ; ",""),IF(MID(REFERENCEMENT_FACADE[[#This Row],[CLT (Sous AT/DTA)]],1,3)="OUI","CLT (Sous AT/DTA)) ; ",""),IF(MID(REFERENCEMENT_FACADE[[#This Row],[FOB (NF DTU 31.4)]],1,3)="OUI","FOB (NF DTU 31.4) ; ",""),IF(MID(REFERENCEMENT_FACADE[[#This Row],[FOB (Sous AT/DTA/ATEx)]],1,3)="OUI","FOB (Sous AT/DTA/ATEx) ; ",""),"pour une hauteur max de ",REFERENCEMENT_FACADE[[#This Row],[LIMITATION DE HAUTEUR DE FACADE]],"m")</f>
        <v>Avis technique 2.1/13-1572_V2 du procédé Structura Vision R : vise la pose sur : pour une hauteur max de 50m</v>
      </c>
    </row>
    <row r="211" spans="1:98" ht="216" x14ac:dyDescent="0.3">
      <c r="A211" s="121">
        <v>43748</v>
      </c>
      <c r="B211" s="43" t="s">
        <v>118</v>
      </c>
      <c r="C211" s="125"/>
      <c r="D211" s="43" t="s">
        <v>126</v>
      </c>
      <c r="E211" s="43" t="s">
        <v>126</v>
      </c>
      <c r="F211" s="43" t="s">
        <v>129</v>
      </c>
      <c r="G211" s="44" t="s">
        <v>1425</v>
      </c>
      <c r="H211" s="52" t="s">
        <v>9</v>
      </c>
      <c r="I211" s="53" t="s">
        <v>27</v>
      </c>
      <c r="J211" s="38" t="s">
        <v>27</v>
      </c>
      <c r="K211" s="39" t="s">
        <v>27</v>
      </c>
      <c r="L211" s="68" t="str">
        <f>IF(REFERENCEMENT_FACADE[[#This Row],[Charpente bois (NF DTU 31.1)]]="OUI","SO",IF(OR(REFERENCEMENT_FACADE[[#This Row],[FOB (Sous AT/DTA/ATEx)]]="OUI",REFERENCEMENT_FACADE[[#This Row],[FOB (NF DTU 31.4)]]="OUI"),"OUI","SO"))</f>
        <v>SO</v>
      </c>
      <c r="M211" s="54" t="s">
        <v>27</v>
      </c>
      <c r="N211" s="42" t="s">
        <v>9</v>
      </c>
      <c r="O211" s="43" t="s">
        <v>9</v>
      </c>
      <c r="P211" s="43" t="s">
        <v>9</v>
      </c>
      <c r="Q211" s="43" t="s">
        <v>9</v>
      </c>
      <c r="R211" s="43" t="s">
        <v>9</v>
      </c>
      <c r="S211" s="43" t="s">
        <v>9</v>
      </c>
      <c r="T211" s="43" t="s">
        <v>9</v>
      </c>
      <c r="U211" s="43" t="s">
        <v>9</v>
      </c>
      <c r="V211" s="43" t="s">
        <v>9</v>
      </c>
      <c r="W211" s="44" t="s">
        <v>9</v>
      </c>
      <c r="X211" s="43" t="s">
        <v>9</v>
      </c>
      <c r="Y211" s="43" t="s">
        <v>9</v>
      </c>
      <c r="Z211" s="43" t="s">
        <v>9</v>
      </c>
      <c r="AA211" s="43" t="s">
        <v>9</v>
      </c>
      <c r="AB211" s="43" t="s">
        <v>9</v>
      </c>
      <c r="AC211" s="43" t="s">
        <v>9</v>
      </c>
      <c r="AD211" s="43" t="s">
        <v>9</v>
      </c>
      <c r="AE211" s="43" t="s">
        <v>9</v>
      </c>
      <c r="AF211" s="43" t="s">
        <v>9</v>
      </c>
      <c r="AG211" s="44" t="s">
        <v>9</v>
      </c>
      <c r="AH211" s="163"/>
      <c r="AI211" s="164"/>
      <c r="AJ211" s="120" t="s">
        <v>1726</v>
      </c>
      <c r="AK211" s="120" t="s">
        <v>1726</v>
      </c>
      <c r="AL211" s="120" t="s">
        <v>1726</v>
      </c>
      <c r="AM211" s="120" t="s">
        <v>1726</v>
      </c>
      <c r="AN211" s="120" t="s">
        <v>1726</v>
      </c>
      <c r="AO211" s="120" t="s">
        <v>1726</v>
      </c>
      <c r="AP211" s="120" t="s">
        <v>1726</v>
      </c>
      <c r="AQ211" s="120" t="s">
        <v>1726</v>
      </c>
      <c r="AR211" s="120" t="s">
        <v>1726</v>
      </c>
      <c r="AS211" s="120" t="s">
        <v>1726</v>
      </c>
      <c r="AT211" s="120" t="s">
        <v>1726</v>
      </c>
      <c r="AU211" s="120" t="s">
        <v>1726</v>
      </c>
      <c r="AV211" s="120" t="s">
        <v>1726</v>
      </c>
      <c r="AW211" s="120" t="s">
        <v>1726</v>
      </c>
      <c r="AX211" s="120" t="s">
        <v>1726</v>
      </c>
      <c r="AY211" s="120" t="s">
        <v>1726</v>
      </c>
      <c r="AZ211" s="120" t="s">
        <v>1726</v>
      </c>
      <c r="BA211" s="120" t="s">
        <v>1726</v>
      </c>
      <c r="BB211" s="120" t="s">
        <v>1726</v>
      </c>
      <c r="BC211" s="120" t="s">
        <v>1726</v>
      </c>
      <c r="BD211" s="84" t="s">
        <v>1408</v>
      </c>
      <c r="BE211" s="42">
        <v>4</v>
      </c>
      <c r="BF211" s="43">
        <v>2</v>
      </c>
      <c r="BG211" s="43">
        <v>1</v>
      </c>
      <c r="BH211" s="68">
        <v>1</v>
      </c>
      <c r="BI211" s="84"/>
      <c r="BJ211" s="40" t="s">
        <v>1394</v>
      </c>
      <c r="BK211" s="158" t="s">
        <v>932</v>
      </c>
      <c r="BL211" s="42">
        <v>0</v>
      </c>
      <c r="BM211" s="43" t="s">
        <v>127</v>
      </c>
      <c r="BN211" s="43" t="s">
        <v>63</v>
      </c>
      <c r="BO211" s="43" t="s">
        <v>128</v>
      </c>
      <c r="BP211" s="81">
        <v>43571</v>
      </c>
      <c r="BQ211" s="81">
        <v>43656</v>
      </c>
      <c r="BR211" s="81">
        <v>45869</v>
      </c>
      <c r="BS211" s="123">
        <f ca="1">+(REFERENCEMENT_FACADE[[#This Row],[AVIS LIMITE AU / VALIDITE]]&gt;=TODAY())*1</f>
        <v>1</v>
      </c>
      <c r="BT211" s="43" t="s">
        <v>9</v>
      </c>
      <c r="BU211" s="43" t="str">
        <f ca="1">IF(REFERENCEMENT_FACADE[[#This Row],[ -&gt; AT/DTA : Sur liste verte C2p (OUI/NON)
-&gt; ATex (Avis favorable / Avis défavorable)
-&gt; Autre : SO]]&lt;&gt;"",IF(AND(OR(REFERENCEMENT_FACADE[[#This Row],[ -&gt; AT/DTA : Sur liste verte C2p (OUI/NON)
-&gt; ATex (Avis favorable / Avis défavorable)
-&gt; Autre : SO]]="OUI",REFERENCEMENT_FACADE[[#This Row],[ -&gt; AT/DTA : Sur liste verte C2p (OUI/NON)
-&gt; ATex (Avis favorable / Avis défavorable)
-&gt; Autre : SO]]="FAVORABLE",REFERENCEMENT_FACADE[[#This Row],[ -&gt; AT/DTA : Sur liste verte C2p (OUI/NON)
-&gt; ATex (Avis favorable / Avis défavorable)
-&gt; Autre : SO]]="SO
(DTU)",REFERENCEMENT_FACADE[[#This Row],[ -&gt; AT/DTA : Sur liste verte C2p (OUI/NON)
-&gt; ATex (Avis favorable / Avis défavorable)
-&gt; Autre : SO]]="SO 
(RECO -RAGE)",REFERENCEMENT_FACADE[[#This Row],[ -&gt; AT/DTA : Sur liste verte C2p (OUI/NON)
-&gt; ATex (Avis favorable / Avis défavorable)
-&gt; Autre : SO]]="OUI AVEC UN SUIVI DU RETOUR D'EXPERIENCE",
REFERENCEMENT_FACADE[[#This Row],[ -&gt; AT/DTA : Sur liste verte C2p (OUI/NON)
-&gt; ATex (Avis favorable / Avis défavorable)
-&gt; Autre : SO]]="SO 
(RP)"),REFERENCEMENT_FACADE[[#This Row],[VALIDITE]]=1),"TC",IF(REFERENCEMENT_FACADE[[#This Row],[VALIDITE]]=0,"TNC"&amp;CHAR(10)&amp;"(L'évaluation technique n'est plus valide)",IF(REFERENCEMENT_FACADE[[#This Row],[TYPE DE DOCUMENT DE REFERENCE]]="Appréciation Technique de Transition","TNC"&amp;CHAR(10)&amp;"(Les Appréciations Techniques de Transition ne sont pas reconnues en technique courante)",IF(REFERENCEMENT_FACADE[[#This Row],[ -&gt; AT/DTA : Sur liste verte C2p (OUI/NON)
-&gt; ATex (Avis favorable / Avis défavorable)
-&gt; Autre : SO]]="NON (EVALUATION RECENTE)","TNC"&amp;CHAR(10)&amp;"(Non sur liste verte de la C2p à date de référencement / EVALUATION RECENTE)","TNC"&amp;CHAR(10)&amp;"(N'est pas sur liste verte de la C2p à date du référencement)")))))</f>
        <v>TC</v>
      </c>
      <c r="BV211" s="44" t="s">
        <v>818</v>
      </c>
      <c r="BW211" s="153"/>
      <c r="BX211" s="132"/>
      <c r="BY211" s="155"/>
      <c r="BZ211" s="57" t="s">
        <v>932</v>
      </c>
      <c r="CA211" s="134" t="s">
        <v>575</v>
      </c>
      <c r="CB211" s="134"/>
      <c r="CC211" s="48" t="str">
        <f>IF(OR(REFERENCEMENT_FACADE[[#This Row],[TYPE DE DOCUMENT DE REFERENCE]]="Document Technique d'Application (DTA)",REFERENCEMENT_FACADE[[#This Row],[TYPE DE DOCUMENT DE REFERENCE]]="Avis Technique"),CONCATENATE("https://evaluation.cstb.fr/fr/avis-technique/detail/",SUBSTITUTE(REFERENCEMENT_FACADE[[#This Row],[REF]],"/","-"),"/"),IF(REFERENCEMENT_FACADE[[#This Row],[TYPE DE DOCUMENT DE REFERENCE]]=("Appréciation Technique d'Expérimentation (ATEx cas a)"),CONCATENATE("https://evaluation.cstb.fr/fr/appreciation-technique-expertise-atex/detail/",SUBSTITUTE(REFERENCEMENT_FACADE[[#This Row],[REF]],"_","-"),"/"),CONCATENATE("https://evaluation.cstb.fr/fr/appreciation-technique-transition-att/download/att-",SUBSTITUTE(SUBSTITUTE(REFERENCEMENT_FACADE[[#This Row],[REF]],"/","-"),"_","-"),"/")))</f>
        <v>https://evaluation.cstb.fr/fr/avis-technique/detail/2.1-13-1574_V1/</v>
      </c>
      <c r="CD211" s="48" t="s">
        <v>748</v>
      </c>
      <c r="CE211" s="48" t="str">
        <f>CONCATENATE(IF(REFERENCEMENT_FACADE[[#This Row],[Ancienne version]]=""," ",CONCATENATE(IF(OR(REFERENCEMENT_FACADE[[#This Row],[TYPE DE DOCUMENT DE REFERENCE]]="Avis Technique",REFERENCEMENT_FACADE[[#This Row],[TYPE DE DOCUMENT DE REFERENCE]]="ATEx"),"L'","Le "),REFERENCEMENT_FACADE[[#This Row],[TYPE DE DOCUMENT DE REFERENCE]]," n°",REFERENCEMENT_FACADE[[#This Row],[REF]]," annule et remplace ",IF(OR(REFERENCEMENT_FACADE[[#This Row],[TYPE DE DOCUMENT DE REFERENCE]]="Avis Technique",REFERENCEMENT_FACADE[[#This Row],[TYPE DE DOCUMENT DE REFERENCE]]="ATEx"),"l' ","le "),REFERENCEMENT_FACADE[[#This Row],[TYPE DE DOCUMENT DE REFERENCE]]," n° ",REFERENCEMENT_FACADE[[#This Row],[Ancienne version]])),
IF(AND(REFERENCEMENT_FACADE[[#This Row],[Ancienne version]]&lt;&gt;"",REFERENCEMENT_FACADE[[#This Row],[ -&gt; AT/DTA : Sur liste verte C2p (OUI/NON)
-&gt; ATex (Avis favorable / Avis défavorable)
-&gt; Autre : SO]]="OUI"),CHAR(10),""),
IF(REFERENCEMENT_FACADE[[#This Row],[ -&gt; AT/DTA : Sur liste verte C2p (OUI/NON)
-&gt; ATex (Avis favorable / Avis défavorable)
-&gt; Autre : SO]]="OUI","Sur liste verte de la C2p à la date du référencement",""))</f>
        <v>L'Avis technique n°2.1/13-1574_V1 annule et remplace l' Avis technique n° 2/13-1574
Sur liste verte de la C2p à la date du référencement</v>
      </c>
      <c r="CF211" s="48" t="str">
        <f>IF((SUPP_VISE=LISTES!$Q$2),REFERENCEMENT_FACADE[[#This Row],[Charpente bois (NF DTU 31.1)]],
IF((SUPP_VISE=LISTES!$Q$3),REFERENCEMENT_FACADE[[#This Row],[COB (NF DTU 31.2)]],
IF((SUPP_VISE=LISTES!$Q$4),REFERENCEMENT_FACADE[[#This Row],[FOB (NF DTU 31.4)]],
IF((SUPP_VISE=LISTES!$Q$5),REFERENCEMENT_FACADE[[#This Row],[FOB (Sous AT/DTA/ATEx)]],
IF((SUPP_VISE=LISTES!$Q$6),REFERENCEMENT_FACADE[[#This Row],[FOB (NF DTU 31.4 et/ou Sous AT/DTA/Atex)]],
IF((SUPP_VISE=LISTES!$Q$7),REFERENCEMENT_FACADE[[#This Row],[CLT (Sous AT/DTA)]],"ERREUR"))))))</f>
        <v>ERREUR</v>
      </c>
      <c r="CG211" s="48" t="str">
        <f>IF((HAUT_VISEE&lt;=6),IF(OR(MID(SITUA_VISEE,1,1)="a",MID(SITUA_VISEE,1,1)="b",MID(SITUA_VISEE,1,1)="c"),REFERENCEMENT_FACADE[[#This Row],[≤ 6 m (situation a à c)]],REFERENCEMENT_FACADE[[#This Row],[≤ 6 m (situation d)]]),
IF(AND(6&lt;HAUT_VISEE,HAUT_VISEE&lt;=9),IF(OR(MID(SITUA_VISEE,1,1)="a",MID(SITUA_VISEE,1,1)="b",MID(SITUA_VISEE,1,1)="c"),REFERENCEMENT_FACADE[[#This Row],[≤ 9 m (situation a à c)]],REFERENCEMENT_FACADE[[#This Row],[≤ 9 m (situation d)]]),
IF(AND(9&lt;HAUT_VISEE,HAUT_VISEE&lt;=10),IF(OR(MID(SITUA_VISEE,1,1)="a",MID(SITUA_VISEE,1,1)="b",MID(SITUA_VISEE,1,1)="c"),REFERENCEMENT_FACADE[[#This Row],[≤ 10 m (situation a à c)]],REFERENCEMENT_FACADE[[#This Row],[≤ 10 m (situation d)]]),
IF(AND(10&lt;HAUT_VISEE,HAUT_VISEE&lt;=18),IF(OR(MID(SITUA_VISEE,1,1)="a",MID(SITUA_VISEE,1,1)="b",MID(SITUA_VISEE,1,1)="c"),REFERENCEMENT_FACADE[[#This Row],[≤ 15 m (situation a à c)]],REFERENCEMENT_FACADE[[#This Row],[≤ 15 m (situation d)]]),
IF(AND(10&lt;HAUT_VISEE,HAUT_VISEE&lt;=18),IF(OR(MID(SITUA_VISEE,1,1)="a",MID(SITUA_VISEE,1,1)="b",MID(SITUA_VISEE,1,1)="c"),REFERENCEMENT_FACADE[[#This Row],[≤ 18 m (situation a à c)]],REFERENCEMENT_FACADE[[#This Row],[≤ 18 m (situation d)]]),
IF(AND(18&lt;HAUT_VISEE,HAUT_VISEE&lt;=28),IF(OR(MID(SITUA_VISEE,1,1)="a",MID(SITUA_VISEE,1,1)="b",MID(SITUA_VISEE,1,1)="c"),REFERENCEMENT_FACADE[[#This Row],[≤ 28 m (situation a à c)]],REFERENCEMENT_FACADE[[#This Row],[≤ 28 m (situation d)]]),
IF(AND(28&lt;HAUT_VISEE,HAUT_VISEE&lt;=34),IF(OR(MID(SITUA_VISEE,1,1)="a",MID(SITUA_VISEE,1,1)="b",MID(SITUA_VISEE,1,1)="c"),REFERENCEMENT_FACADE[[#This Row],[≤ 34 m (situation a à c)]],REFERENCEMENT_FACADE[[#This Row],[≤ 34 m (situation d)]]),
IF(AND(34&lt;HAUT_VISEE,HAUT_VISEE&lt;=36),IF(OR(MID(SITUA_VISEE,1,1)="a",MID(SITUA_VISEE,1,1)="b",MID(SITUA_VISEE,1,1)="c"),REFERENCEMENT_FACADE[[#This Row],[≤ 36 m (situation a à c)]],REFERENCEMENT_FACADE[[#This Row],[≤ 36 m (situation d)]]),
IF(AND(36&lt;HAUT_VISEE,HAUT_VISEE&lt;=40),IF(OR(MID(SITUA_VISEE,1,1)="a",MID(SITUA_VISEE,1,1)="b",MID(SITUA_VISEE,1,1)="c"),REFERENCEMENT_FACADE[[#This Row],[≤ 40 m (situation a à c)]],REFERENCEMENT_FACADE[[#This Row],[≤ 40 m (situation d)]]),
IF(AND(40&lt;HAUT_VISEE,HAUT_VISEE&lt;=50),IF(OR(MID(SITUA_VISEE,1,1)="a",MID(SITUA_VISEE,1,1)="b",MID(SITUA_VISEE,1,1)="c"),REFERENCEMENT_FACADE[[#This Row],[≤ 50 m (situation a à c)]],REFERENCEMENT_FACADE[[#This Row],[≤ 50 m (situation d)]]),"ERREUR"))))))))))</f>
        <v>OUI</v>
      </c>
      <c r="CH211" s="48">
        <f>IF(MID(SITUA_VISEE,1,1)="d",
IF(MID(REFERENCEMENT_FACADE[[#This Row],[≤ 50 m (situation d)]],1,3)="OUI",50,IF(MID(REFERENCEMENT_FACADE[[#This Row],[≤ 40 m (situation d)]],1,3)="OUI",40,IF(MID(REFERENCEMENT_FACADE[[#This Row],[≤ 36 m (situation d)]],1,3)="OUI",36,IF(MID(REFERENCEMENT_FACADE[[#This Row],[≤ 34 m (situation d)]],1,3)="OUI",34,IF(MID(REFERENCEMENT_FACADE[[#This Row],[≤ 28 m (situation d)]],1,3)="OUI",28,IF(MID(REFERENCEMENT_FACADE[[#This Row],[≤ 18 m (situation d)]],1,3)="OUI",18,IF(MID(REFERENCEMENT_FACADE[[#This Row],[≤ 15 m (situation d)]],1,3)="OUI",15,IF(MID(REFERENCEMENT_FACADE[[#This Row],[≤ 10 m (situation d)]],1,3)="OUI",10,IF(MID(REFERENCEMENT_FACADE[[#This Row],[≤ 9 m (situation d)]],1,3)="OUI",9,IF(MID(REFERENCEMENT_FACADE[[#This Row],[≤ 6 m (situation d)]],1,3)="OUI",6,"")))))))))),
IF(MID(REFERENCEMENT_FACADE[[#This Row],[≤ 50 m (situation a à c)]],1,3)="OUI",50,IF(MID(REFERENCEMENT_FACADE[[#This Row],[≤ 40 m (situation a à c)]],1,3)="OUI",40,IF(MID(REFERENCEMENT_FACADE[[#This Row],[≤ 36 m (situation a à c)]],1,3)="OUI",36,IF(MID(REFERENCEMENT_FACADE[[#This Row],[≤ 34 m (situation a à c)]],1,3)="OUI",34,IF(MID(REFERENCEMENT_FACADE[[#This Row],[≤ 28 m (situation a à c)]],1,3)="OUI",28,IF(MID(REFERENCEMENT_FACADE[[#This Row],[≤ 18 m (situation a à c)]],1,3)="OUI",18,IF(MID(REFERENCEMENT_FACADE[[#This Row],[≤ 15 m (situation a à c)]],1,3)="OUI",15,IF(MID(REFERENCEMENT_FACADE[[#This Row],[≤ 10 m (situation a à c)]],1,3)="OUI",10,IF(MID(REFERENCEMENT_FACADE[[#This Row],[≤ 9 m (situation a à c)]],1,3)="OUI",9,IF(MID(REFERENCEMENT_FACADE[[#This Row],[≤ 6 m (situation a à c)]],1,3)="OUI",6,"")))))))))))</f>
        <v>50</v>
      </c>
      <c r="CI211" s="48" t="str">
        <f>IF(RECH_CATEGORIE=TRUE,IF((CATEG_VISEE=LISTES!$O$2),REFERENCEMENT_FACADE[[#This Row],[I]],
IF((CATEG_VISEE=LISTES!$O$3),REFERENCEMENT_FACADE[[#This Row],[II]],
IF((CATEG_VISEE=LISTES!$O$4),REFERENCEMENT_FACADE[[#This Row],[III]],
IF((CATEG_VISEE=LISTES!$O$5),REFERENCEMENT_FACADE[[#This Row],[IV]],"ERREUR")))),
REFERENCEMENT_FACADE[[#This Row],[I]]&amp;CHAR(10)&amp;REFERENCEMENT_FACADE[[#This Row],[II]]&amp;CHAR(10)&amp;REFERENCEMENT_FACADE[[#This Row],[III]]&amp;CHAR(10)&amp;REFERENCEMENT_FACADE[[#This Row],[IV]])</f>
        <v>4
2
1
1</v>
      </c>
      <c r="CJ211" s="48" t="str">
        <f>IF(RECH_CATEGORIE=TRUE,IF(OR(REFERENCEMENT_FACADE[[#This Row],[I]]="NC",REFERENCEMENT_FACADE[[#This Row],[II]]="NC",REFERENCEMENT_FACADE[[#This Row],[III]]="NC",REFERENCEMENT_FACADE[[#This Row],[IV]]="NC"),"ERREUR",IF(MID(ZONE_SIS_VISEE,1,1)&lt;=MID(REFERENCEMENT_FACADE[[#This Row],[IV]],1,1),REFERENCEMENT_FACADE[[#Headers],[IV]],IF(MID(ZONE_SIS_VISEE,1,1)&lt;=MID(REFERENCEMENT_FACADE[[#This Row],[III]],1,1),REFERENCEMENT_FACADE[[#Headers],[III]],IF(MID(ZONE_SIS_VISEE,1,1)&lt;=MID(REFERENCEMENT_FACADE[[#This Row],[II]],1,1),REFERENCEMENT_FACADE[[#Headers],[II]],IF(MID(ZONE_SIS_VISEE,1,1)&lt;=MID(REFERENCEMENT_FACADE[[#This Row],[I]],1,1),REFERENCEMENT_FACADE[[#Headers],[I]],""))))),
REFERENCEMENT_FACADE[[#Headers],[I]]&amp;CHAR(10)&amp;REFERENCEMENT_FACADE[[#Headers],[II]]&amp;CHAR(10)&amp;REFERENCEMENT_FACADE[[#Headers],[III]]&amp;CHAR(10)&amp;REFERENCEMENT_FACADE[[#Headers],[IV]])</f>
        <v>I
II
III
IV</v>
      </c>
      <c r="CK211" s="48" t="str">
        <f>CONCATENATE(IF(MID(REFERENCEMENT_FACADE[[#This Row],[Charpente bois (NF DTU 31.1)]],1,3)="oui",LISTES!$Q$2,""),IF(AND(MID(REFERENCEMENT_FACADE[[#This Row],[COB (NF DTU 31.2)]],1,3)="oui",MID(REFERENCEMENT_FACADE[[#This Row],[Charpente bois (NF DTU 31.1)]],1,3)="oui")," / ",""),IF(MID(REFERENCEMENT_FACADE[[#This Row],[COB (NF DTU 31.2)]],1,3)="oui",LISTES!$Q$3,""),IF(OR(AND(MID(REFERENCEMENT_FACADE[[#This Row],[COB (NF DTU 31.2)]],1,3)="oui",MID(REFERENCEMENT_FACADE[[#This Row],[FOB (NF DTU 31.4)]],1,3)="oui"),AND(MID(REFERENCEMENT_FACADE[[#This Row],[COB (NF DTU 31.2)]],1,3)="oui",MID(REFERENCEMENT_FACADE[[#This Row],[CLT (Sous AT/DTA)]],1,3)="oui"))," / ",""),IF(MID(REFERENCEMENT_FACADE[[#This Row],[FOB (NF DTU 31.4)]],1,3)="oui",LISTES!$Q$4,""),IF(AND(MID(REFERENCEMENT_FACADE[[#This Row],[CLT (Sous AT/DTA)]],1,3)="oui",MID(REFERENCEMENT_FACADE[[#This Row],[FOB (NF DTU 31.4)]],1,3)="oui")," / ",""),IF(MID(REFERENCEMENT_FACADE[[#This Row],[CLT (Sous AT/DTA)]],1,3)="oui",LISTES!$Q$7,IF(MID(REFERENCEMENT_FACADE[[#This Row],[FOB (Sous AT/DTA/ATEx)]],1,3)="oui",LISTES!$Q$5,"")))</f>
        <v>Charpente bois (NF DTU 31.1)</v>
      </c>
      <c r="CL211" s="48" t="str">
        <f>IF(AND(RECH_HAUTEUR=TRUE,HAUT_VISEE&lt;&gt;"",SITUA_VISEE&lt;&gt;""),IF(MID(SITUA_VISEE,1,1)="d",
IF(MID(REFERENCEMENT_FACADE[[#This Row],[≤ 50 m (situation d)]],1,3)="OUI","≤ 50 m",IF(MID(REFERENCEMENT_FACADE[[#This Row],[≤ 40 m (situation d)]],1,3)="OUI","≤ 40 m",IF(MID(REFERENCEMENT_FACADE[[#This Row],[≤ 36 m (situation d)]],1,3)="OUI","≤ 36 m",IF(MID(REFERENCEMENT_FACADE[[#This Row],[≤ 34 m (situation d)]],1,3)="OUI","≤ 34 m",IF(MID(REFERENCEMENT_FACADE[[#This Row],[≤ 28 m (situation d)]],1,3)="OUI","≤ 28 m",IF(MID(REFERENCEMENT_FACADE[[#This Row],[≤ 18 m (situation d)]],1,3)="OUI","≤ 18 m",IF(MID(REFERENCEMENT_FACADE[[#This Row],[≤ 15 m (situation d)]],1,3)="OUI","≤ 15 m",IF(MID(REFERENCEMENT_FACADE[[#This Row],[≤ 10 m (situation d)]],1,3)="OUI","≤ 10 m",IF(MID(REFERENCEMENT_FACADE[[#This Row],[≤ 9 m (situation d)]],1,3)="OUI","≤ 9 m",IF(MID(REFERENCEMENT_FACADE[[#This Row],[≤ 6 m (situation d)]],1,3)="OUI","≤ 6 m","")))))))))),
IF(MID(REFERENCEMENT_FACADE[[#This Row],[≤ 50 m (situation a à c)]],1,3)="OUI","≤ 50 m",IF(MID(REFERENCEMENT_FACADE[[#This Row],[≤ 40 m (situation a à c)]],1,3)="OUI","≤ 40 m",IF(MID(REFERENCEMENT_FACADE[[#This Row],[≤ 36 m (situation a à c)]],1,3)="OUI","≤ 36 m",IF(MID(REFERENCEMENT_FACADE[[#This Row],[≤ 34 m (situation a à c)]],1,3)="OUI","≤ 34 m",IF(MID(REFERENCEMENT_FACADE[[#This Row],[≤ 28 m (situation a à c)]],1,3)="OUI","≤ 28 m",IF(MID(REFERENCEMENT_FACADE[[#This Row],[≤ 18 m (situation a à c)]],1,3)="OUI","≤ 18 m",IF(MID(REFERENCEMENT_FACADE[[#This Row],[≤ 15 m (situation a à c)]],1,3)="OUI","≤ 15 m",IF(MID(REFERENCEMENT_FACADE[[#This Row],[≤ 10 m (situation a à c)]],1,3)="OUI","≤ 10 m",IF(MID(REFERENCEMENT_FACADE[[#This Row],[≤ 9 m (situation a à c)]],1,3)="OUI","≤ 9 m",IF(MID(REFERENCEMENT_FACADE[[#This Row],[≤ 6 m (situation a à c)]],1,3)="OUI","≤ 6 m",""))))))))))),
CONCATENATE(IF(MID(REFERENCEMENT_FACADE[[#This Row],[≤ 50 m (situation a à c)]],1,3)="OUI","(Situation a à c) h≤ 50 m"&amp;CHAR(10),IF(MID(REFERENCEMENT_FACADE[[#This Row],[≤ 40 m (situation a à c)]],1,3)="OUI","(Situation a à c) h≤ 40 m"&amp;CHAR(10),IF(MID(REFERENCEMENT_FACADE[[#This Row],[≤ 36 m (situation a à c)]],1,3)="OUI","(Situation a à c) h≤ 36 m"&amp;CHAR(10),IF(MID(REFERENCEMENT_FACADE[[#This Row],[≤ 34 m (situation a à c)]],1,3)="OUI","(Situation a à c) h≤ 34 m"&amp;CHAR(10),IF(MID(REFERENCEMENT_FACADE[[#This Row],[≤ 28 m (situation a à c)]],1,3)="OUI","(Situation a à c) h≤ 28 m"&amp;CHAR(10),IF(MID(REFERENCEMENT_FACADE[[#This Row],[≤ 18 m (situation a à c)]],1,3)="OUI","(Situation a à c) h≤ 18 m"&amp;CHAR(10),IF(MID(REFERENCEMENT_FACADE[[#This Row],[≤ 15 m (situation a à c)]],1,3)="OUI","(Situation a à c) h≤ 15 m"&amp;CHAR(10),IF(MID(REFERENCEMENT_FACADE[[#This Row],[≤ 10 m (situation a à c)]],1,3)="OUI","(Situation a à c) h≤ 10 m"&amp;CHAR(10),IF(MID(REFERENCEMENT_FACADE[[#This Row],[≤ 9 m (situation a à c)]],1,3)="OUI","(Situation a à c) h≤ 9 m"&amp;CHAR(10),IF(MID(REFERENCEMENT_FACADE[[#This Row],[≤ 6 m (situation a à c)]],1,3)="OUI","(Situation a à c) h≤ 6 m"&amp;CHAR(10),"")))))))))),IF(MID(REFERENCEMENT_FACADE[[#This Row],[≤ 50 m (situation d)]],1,3)="OUI","(Situation d) h≤ 50 m",IF(MID(REFERENCEMENT_FACADE[[#This Row],[≤ 40 m (situation d)]],1,3)="OUI","(Situation d) h≤ 40 m",IF(MID(REFERENCEMENT_FACADE[[#This Row],[≤ 36 m (situation d)]],1,3)="OUI","(Situation d) h≤ 36 m",IF(MID(REFERENCEMENT_FACADE[[#This Row],[≤ 34 m (situation d)]],1,3)="OUI","(Situation d) h≤ 34 m",IF(MID(REFERENCEMENT_FACADE[[#This Row],[≤ 28 m (situation d)]],1,3)="OUI","(Situation d) h≤ 28 m",IF(MID(REFERENCEMENT_FACADE[[#This Row],[≤ 18 m (situation d)]],1,3)="OUI","(Situation d) h≤ 18 m",IF(MID(REFERENCEMENT_FACADE[[#This Row],[≤ 15 m (situation d)]],1,3)="OUI","(Situation d) h≤ 15 m",IF(MID(REFERENCEMENT_FACADE[[#This Row],[≤ 10 m (situation d)]],1,3)="OUI","(Situation d) h≤ 10 m",IF(MID(REFERENCEMENT_FACADE[[#This Row],[≤ 9 m (situation d)]],1,3)="OUI","(Situation d) h≤ 9 m",IF(MID(REFERENCEMENT_FACADE[[#This Row],[≤ 6 m (situation d)]],1,3)="OUI","(Situation d) h≤ 6 m",""))))))))))))</f>
        <v>(Situation a à c) h≤ 50 m
(Situation d) h≤ 50 m</v>
      </c>
      <c r="CM211" s="48" t="str">
        <f>IF(OR(RECH_HAUTEUR=FALSE,HAUT_VISEE="",SITUA_VISEE=""),REFERENCEMENT_FACADE[[#This Row],[Cas où rien n''est sélectionné en hauteur]],
IF((HAUT_VISEE&lt;=6),IF(OR(MID(SITUA_VISEE,1,1)="a",MID(SITUA_VISEE,1,1)="b",MID(SITUA_VISEE,1,1)="c"),REFERENCEMENT_FACADE[[#This Row],[≤ 6 m (a à c)]],REFERENCEMENT_FACADE[[#This Row],[≤ 6 m (d)]]),
IF(AND(6&lt;HAUT_VISEE,HAUT_VISEE&lt;=9),IF(OR(MID(SITUA_VISEE,1,1)="a",MID(SITUA_VISEE,1,1)="b",MID(SITUA_VISEE,1,1)="c"),REFERENCEMENT_FACADE[[#This Row],[≤ 9 m (a à c)]],REFERENCEMENT_FACADE[[#This Row],[≤ 9 m (d)]]),
IF(AND(9&lt;HAUT_VISEE,HAUT_VISEE&lt;=10),IF(OR(MID(SITUA_VISEE,1,1)="a",MID(SITUA_VISEE,1,1)="b",MID(SITUA_VISEE,1,1)="c"),REFERENCEMENT_FACADE[[#This Row],[≤ 10 m (a à c)]],REFERENCEMENT_FACADE[[#This Row],[≤ 10 m (d)]]),
IF(AND(10&lt;HAUT_VISEE,HAUT_VISEE&lt;=18),IF(OR(MID(SITUA_VISEE,1,1)="a",MID(SITUA_VISEE,1,1)="b",MID(SITUA_VISEE,1,1)="c"),REFERENCEMENT_FACADE[[#This Row],[≤ 18 m (a à c)]],REFERENCEMENT_FACADE[[#This Row],[≤ 18 m (d)]]),
IF(AND(18&lt;HAUT_VISEE,HAUT_VISEE&lt;=28),IF(OR(MID(SITUA_VISEE,1,1)="a",MID(SITUA_VISEE,1,1)="b",MID(SITUA_VISEE,1,1)="c"),REFERENCEMENT_FACADE[[#This Row],[≤ 28 m (a à c)]],REFERENCEMENT_FACADE[[#This Row],[≤ 28 m (d)]]),
IF(AND(28&lt;HAUT_VISEE,HAUT_VISEE&lt;=34),IF(OR(MID(SITUA_VISEE,1,1)="a",MID(SITUA_VISEE,1,1)="b",MID(SITUA_VISEE,1,1)="c"),REFERENCEMENT_FACADE[[#This Row],[≤ 34 m (a à c)]],REFERENCEMENT_FACADE[[#This Row],[≤ 34 m (d)]]),
IF(AND(34&lt;HAUT_VISEE,HAUT_VISEE&lt;=36),IF(OR(MID(SITUA_VISEE,1,1)="a",MID(SITUA_VISEE,1,1)="b",MID(SITUA_VISEE,1,1)="c"),REFERENCEMENT_FACADE[[#This Row],[≤ 36 m (a à c)]],REFERENCEMENT_FACADE[[#This Row],[≤ 36 m (d)]]),
IF(AND(36&lt;HAUT_VISEE,HAUT_VISEE&lt;=40),IF(OR(MID(SITUA_VISEE,1,1)="a",MID(SITUA_VISEE,1,1)="b",MID(SITUA_VISEE,1,1)="c"),REFERENCEMENT_FACADE[[#This Row],[≤ 40 m (a à c)]],REFERENCEMENT_FACADE[[#This Row],[≤ 40 m (d)]]),
IF(AND(40&lt;HAUT_VISEE,HAUT_VISEE&lt;=50),IF(OR(MID(SITUA_VISEE,1,1)="a",MID(SITUA_VISEE,1,1)="b",MID(SITUA_VISEE,1,1)="c"),REFERENCEMENT_FACADE[[#This Row],[≤ 50 m (a à c)]],REFERENCEMENT_FACADE[[#This Row],[≤ 50 m (d)]])))))))))))</f>
        <v>Nb : Le critère de recherche par hauteur n'étant pas coché ou les données (hauteur ou situation) n'étant pas saisies, l'utilisateur est alerté qu'il peut exister des limites de hauteurs et des dispositions particulières données dans le référentiel technique du procédé qui ne sont pas affichées. 
Le logiciel peut les faire apparaitre, pour ce faire : 
 - la case de recherche en fonction de la hauteur doit être cochée ;
 - les données de hauteur ET de situation du bâtiment doivent être saisies.</v>
      </c>
      <c r="CN211" s="117">
        <f ca="1">REFERENCEMENT_FACADE[[#This Row],[VALIDITE]]</f>
        <v>1</v>
      </c>
      <c r="CO211" s="48">
        <f>IF(RECH_SUPPORT=TRUE,IF(MID(REFERENCEMENT_FACADE[[#This Row],[Colonne support visé]],1,3)="OUI",1,IF(OR(MID(REFERENCEMENT_FACADE[[#This Row],[Colonne support visé]],1,3)="non",MID(REFERENCEMENT_FACADE[[#This Row],[Colonne support visé]],1,2)="SO"),0,0)),1)</f>
        <v>1</v>
      </c>
      <c r="CP211" s="48">
        <f>IF(RECH_HAUTEUR=FALSE,1,IF(AND(MID(REFERENCEMENT_FACADE[[#This Row],[Colonne situation visé]],1,3)="oui",HAUT_VISEE&lt;=REFERENCEMENT_FACADE[[#This Row],[LIMITATION DE HAUTEUR DE FACADE]],HAUT_VISEE&lt;&gt;"",SITUA_VISEE&lt;&gt;""),1,IF(MID(REFERENCEMENT_FACADE[[#This Row],[Colonne situation visé]],1,3)="non",0,"ERREUR")))</f>
        <v>1</v>
      </c>
      <c r="CQ211" s="48">
        <f>IF(RECH_CATEGORIE=FALSE,1,IF(REFERENCEMENT_FACADE[[#This Row],[Colonne catégorie visée]]="ERREUR",0,IF(AND(RECH_CATEGORIE=TRUE,MATCH(VALUE(LEFT(REFERENCEMENT_FACADE[[#This Row],[Colonne zone visée]],1)),LISTE_ZONE_SISMIQUE,0)&gt;=MATCH(ZONE_SIS_VISEE,LISTE_ZONE_SISMIQUE,0),MATCH(REFERENCEMENT_FACADE[[#This Row],[Colonne catégorie visée]],LISTE_CATEGORIE_BATIMENT,0)&gt;=MATCH(CATEG_VISEE,LISTE_CATEGORIE_BATIMENT,0)),1,0)))</f>
        <v>1</v>
      </c>
      <c r="CR211" s="48">
        <f ca="1">IF(REFERENCEMENT_FACADE[[#This Row],[Eligibilité procédé]]&lt;&gt;0,COUNTIF(REFERENCEMENT_FACADE[Eligibilité procédé],"&lt;="&amp;REFERENCEMENT_FACADE[[#This Row],[Eligibilité procédé]])-COUNTIF(REFERENCEMENT_FACADE[Eligibilité procédé],"=0"),ROWS(REFERENCEMENT_FACADE[Ordre]))</f>
        <v>178</v>
      </c>
      <c r="CS211" s="48">
        <f ca="1">IF(COUNTIF((REFERENCEMENT_FACADE[[#This Row],[Validité]:[zone de simicité]]),"&lt;&gt;"&amp;"")=SUM(REFERENCEMENT_FACADE[[#This Row],[Validité]:[zone de simicité]]),ROW(REFERENCEMENT_FACADE[[#This Row],[zone de simicité]]),"")</f>
        <v>211</v>
      </c>
      <c r="CT211" s="48" t="str">
        <f>CONCATENATE(REFERENCEMENT_FACADE[[#This Row],[TYPE DE DOCUMENT DE REFERENCE]]," ",REFERENCEMENT_FACADE[[#This Row],[REF]]," du procédé ",REFERENCEMENT_FACADE[[#This Row],[NOM COMMERCIAL DU PROCEDE]]," : vise la pose sur : ",IF(MID(REFERENCEMENT_FACADE[[#This Row],[COB (NF DTU 31.2)]],1,3)="OUI","COB (NF DTU 31.2) ; ",""),IF(MID(REFERENCEMENT_FACADE[[#This Row],[CLT (Sous AT/DTA)]],1,3)="OUI","CLT (Sous AT/DTA)) ; ",""),IF(MID(REFERENCEMENT_FACADE[[#This Row],[FOB (NF DTU 31.4)]],1,3)="OUI","FOB (NF DTU 31.4) ; ",""),IF(MID(REFERENCEMENT_FACADE[[#This Row],[FOB (Sous AT/DTA/ATEx)]],1,3)="OUI","FOB (Sous AT/DTA/ATEx) ; ",""),"pour une hauteur max de ",REFERENCEMENT_FACADE[[#This Row],[LIMITATION DE HAUTEUR DE FACADE]],"m")</f>
        <v>Avis technique 2.1/13-1574_V1 du procédé Structura Duo  : vise la pose sur : pour une hauteur max de 50m</v>
      </c>
    </row>
    <row r="212" spans="1:98" ht="216" x14ac:dyDescent="0.3">
      <c r="A212" s="141">
        <v>45471</v>
      </c>
      <c r="B212" s="43" t="s">
        <v>116</v>
      </c>
      <c r="C212" s="43" t="s">
        <v>1570</v>
      </c>
      <c r="D212" s="43" t="s">
        <v>227</v>
      </c>
      <c r="E212" s="43" t="s">
        <v>227</v>
      </c>
      <c r="F212" s="43" t="s">
        <v>1700</v>
      </c>
      <c r="G212" s="44" t="s">
        <v>1467</v>
      </c>
      <c r="H212" s="52" t="s">
        <v>27</v>
      </c>
      <c r="I212" s="53" t="s">
        <v>9</v>
      </c>
      <c r="J212" s="39" t="s">
        <v>10</v>
      </c>
      <c r="K212" s="39" t="s">
        <v>10</v>
      </c>
      <c r="L212" s="68" t="str">
        <f>IF(REFERENCEMENT_FACADE[[#This Row],[Charpente bois (NF DTU 31.1)]]="OUI","SO",IF(OR(REFERENCEMENT_FACADE[[#This Row],[FOB (Sous AT/DTA/ATEx)]]="OUI",REFERENCEMENT_FACADE[[#This Row],[FOB (NF DTU 31.4)]]="OUI"),"OUI","SO"))</f>
        <v>SO</v>
      </c>
      <c r="M212" s="54" t="s">
        <v>9</v>
      </c>
      <c r="N212" s="42" t="s">
        <v>9</v>
      </c>
      <c r="O212" s="43" t="s">
        <v>9</v>
      </c>
      <c r="P212" s="43" t="s">
        <v>9</v>
      </c>
      <c r="Q212" s="43" t="s">
        <v>10</v>
      </c>
      <c r="R212" s="43" t="s">
        <v>10</v>
      </c>
      <c r="S212" s="43" t="s">
        <v>10</v>
      </c>
      <c r="T212" s="43" t="s">
        <v>10</v>
      </c>
      <c r="U212" s="43" t="s">
        <v>10</v>
      </c>
      <c r="V212" s="43" t="s">
        <v>10</v>
      </c>
      <c r="W212" s="44" t="s">
        <v>10</v>
      </c>
      <c r="X212" s="43" t="s">
        <v>9</v>
      </c>
      <c r="Y212" s="43" t="s">
        <v>10</v>
      </c>
      <c r="Z212" s="43" t="s">
        <v>10</v>
      </c>
      <c r="AA212" s="43" t="s">
        <v>10</v>
      </c>
      <c r="AB212" s="43" t="s">
        <v>10</v>
      </c>
      <c r="AC212" s="43" t="s">
        <v>10</v>
      </c>
      <c r="AD212" s="43" t="s">
        <v>10</v>
      </c>
      <c r="AE212" s="43" t="s">
        <v>10</v>
      </c>
      <c r="AF212" s="43" t="s">
        <v>10</v>
      </c>
      <c r="AG212" s="44" t="s">
        <v>10</v>
      </c>
      <c r="AH212" s="163"/>
      <c r="AI212" s="41"/>
      <c r="AJ212" s="120" t="s">
        <v>1726</v>
      </c>
      <c r="AK212" s="120" t="s">
        <v>1726</v>
      </c>
      <c r="AL212" s="120" t="s">
        <v>1726</v>
      </c>
      <c r="AM212" s="41"/>
      <c r="AN212" s="41"/>
      <c r="AO212" s="41"/>
      <c r="AP212" s="41"/>
      <c r="AQ212" s="41"/>
      <c r="AR212" s="41"/>
      <c r="AS212" s="41"/>
      <c r="AT212" s="120" t="s">
        <v>1726</v>
      </c>
      <c r="AU212" s="41"/>
      <c r="AV212" s="41"/>
      <c r="AW212" s="41"/>
      <c r="AX212" s="41"/>
      <c r="AY212" s="41"/>
      <c r="AZ212" s="41"/>
      <c r="BA212" s="41"/>
      <c r="BB212" s="41"/>
      <c r="BC212" s="41"/>
      <c r="BD212" s="84" t="s">
        <v>1408</v>
      </c>
      <c r="BE212" s="42">
        <v>4</v>
      </c>
      <c r="BF212" s="43">
        <v>2</v>
      </c>
      <c r="BG212" s="43">
        <v>1</v>
      </c>
      <c r="BH212" s="68">
        <v>1</v>
      </c>
      <c r="BI212" s="84"/>
      <c r="BJ212" s="40" t="s">
        <v>1394</v>
      </c>
      <c r="BK212" s="158"/>
      <c r="BL212" s="42">
        <v>0</v>
      </c>
      <c r="BM212" s="43" t="s">
        <v>1467</v>
      </c>
      <c r="BN212" s="43" t="s">
        <v>12</v>
      </c>
      <c r="BO212" s="43" t="s">
        <v>1701</v>
      </c>
      <c r="BP212" s="87" t="s">
        <v>1702</v>
      </c>
      <c r="BQ212" s="87">
        <v>43341</v>
      </c>
      <c r="BR212" s="87">
        <v>45747</v>
      </c>
      <c r="BS212" s="123">
        <f ca="1">+(REFERENCEMENT_FACADE[[#This Row],[AVIS LIMITE AU / VALIDITE]]&gt;=TODAY())*1</f>
        <v>1</v>
      </c>
      <c r="BT212" s="43" t="s">
        <v>9</v>
      </c>
      <c r="BU212" s="43" t="str">
        <f ca="1">IF(REFERENCEMENT_FACADE[[#This Row],[ -&gt; AT/DTA : Sur liste verte C2p (OUI/NON)
-&gt; ATex (Avis favorable / Avis défavorable)
-&gt; Autre : SO]]&lt;&gt;"",IF(AND(OR(REFERENCEMENT_FACADE[[#This Row],[ -&gt; AT/DTA : Sur liste verte C2p (OUI/NON)
-&gt; ATex (Avis favorable / Avis défavorable)
-&gt; Autre : SO]]="OUI",REFERENCEMENT_FACADE[[#This Row],[ -&gt; AT/DTA : Sur liste verte C2p (OUI/NON)
-&gt; ATex (Avis favorable / Avis défavorable)
-&gt; Autre : SO]]="FAVORABLE",REFERENCEMENT_FACADE[[#This Row],[ -&gt; AT/DTA : Sur liste verte C2p (OUI/NON)
-&gt; ATex (Avis favorable / Avis défavorable)
-&gt; Autre : SO]]="SO
(DTU)",REFERENCEMENT_FACADE[[#This Row],[ -&gt; AT/DTA : Sur liste verte C2p (OUI/NON)
-&gt; ATex (Avis favorable / Avis défavorable)
-&gt; Autre : SO]]="SO 
(RECO -RAGE)",REFERENCEMENT_FACADE[[#This Row],[ -&gt; AT/DTA : Sur liste verte C2p (OUI/NON)
-&gt; ATex (Avis favorable / Avis défavorable)
-&gt; Autre : SO]]="OUI AVEC UN SUIVI DU RETOUR D'EXPERIENCE",
REFERENCEMENT_FACADE[[#This Row],[ -&gt; AT/DTA : Sur liste verte C2p (OUI/NON)
-&gt; ATex (Avis favorable / Avis défavorable)
-&gt; Autre : SO]]="SO 
(RP)"),REFERENCEMENT_FACADE[[#This Row],[VALIDITE]]=1),"TC",IF(REFERENCEMENT_FACADE[[#This Row],[VALIDITE]]=0,"TNC"&amp;CHAR(10)&amp;"(L'évaluation technique n'est plus valide)",IF(REFERENCEMENT_FACADE[[#This Row],[TYPE DE DOCUMENT DE REFERENCE]]="Appréciation Technique de Transition","TNC"&amp;CHAR(10)&amp;"(Les Appréciations Techniques de Transition ne sont pas reconnues en technique courante)",IF(REFERENCEMENT_FACADE[[#This Row],[ -&gt; AT/DTA : Sur liste verte C2p (OUI/NON)
-&gt; ATex (Avis favorable / Avis défavorable)
-&gt; Autre : SO]]="NON (EVALUATION RECENTE)","TNC"&amp;CHAR(10)&amp;"(Non sur liste verte de la C2p à date de référencement / EVALUATION RECENTE)","TNC"&amp;CHAR(10)&amp;"(N'est pas sur liste verte de la C2p à date du référencement)")))))</f>
        <v>TC</v>
      </c>
      <c r="BV212" s="44"/>
      <c r="BW212" s="153"/>
      <c r="BX212" s="132"/>
      <c r="BY212" s="155"/>
      <c r="BZ212" s="319"/>
      <c r="CA212" s="145"/>
      <c r="CB212" s="270"/>
      <c r="CC212" s="2" t="str">
        <f>IF(OR(REFERENCEMENT_FACADE[[#This Row],[TYPE DE DOCUMENT DE REFERENCE]]="Document d'Application Technique (DTA)",REFERENCEMENT_FACADE[[#This Row],[TYPE DE DOCUMENT DE REFERENCE]]="Avis Technique"),CONCATENATE("https://evaluation.cstb.fr/fr/avis-technique/detail/",SUBSTITUTE(REFERENCEMENT_FACADE[[#This Row],[REF]],"/","-"),"/"),IF(REFERENCEMENT_FACADE[[#This Row],[TYPE DE DOCUMENT DE REFERENCE]]=("Appréciation Technique d'Expérimentation (ATEx cas a)"),CONCATENATE("https://evaluation.cstb.fr/fr/appreciation-technique-expertise-atex/detail/",SUBSTITUTE(REFERENCEMENT_FACADE[[#This Row],[REF]],"_","-"),"/"),CONCATENATE("https://evaluation.cstb.fr/fr/appreciation-technique-transition-att/download/att-",SUBSTITUTE(SUBSTITUTE(REFERENCEMENT_FACADE[[#This Row],[REF]],"/","-"),"_","-"),"/")))</f>
        <v>https://evaluation.cstb.fr/fr/avis-technique/detail/2.2-09-1384_V1/</v>
      </c>
      <c r="CE212" s="2" t="str">
        <f>CONCATENATE(IF(REFERENCEMENT_FACADE[[#This Row],[Ancienne version]]=""," ",CONCATENATE(IF(OR(REFERENCEMENT_FACADE[[#This Row],[TYPE DE DOCUMENT DE REFERENCE]]="Avis Technique",REFERENCEMENT_FACADE[[#This Row],[TYPE DE DOCUMENT DE REFERENCE]]="ATEx"),"L'","Le "),REFERENCEMENT_FACADE[[#This Row],[TYPE DE DOCUMENT DE REFERENCE]]," n°",REFERENCEMENT_FACADE[[#This Row],[REF]]," annule et remplace ",IF(OR(REFERENCEMENT_FACADE[[#This Row],[TYPE DE DOCUMENT DE REFERENCE]]="Avis Technique",REFERENCEMENT_FACADE[[#This Row],[TYPE DE DOCUMENT DE REFERENCE]]="ATEx"),"l' ","le "),REFERENCEMENT_FACADE[[#This Row],[TYPE DE DOCUMENT DE REFERENCE]]," n° ",REFERENCEMENT_FACADE[[#This Row],[Ancienne version]])),
IF(AND(REFERENCEMENT_FACADE[[#This Row],[Ancienne version]]&lt;&gt;"",REFERENCEMENT_FACADE[[#This Row],[ -&gt; AT/DTA : Sur liste verte C2p (OUI/NON)
-&gt; ATex (Avis favorable / Avis défavorable)
-&gt; Autre : SO]]="OUI"),CHAR(10),""),
IF(REFERENCEMENT_FACADE[[#This Row],[ -&gt; AT/DTA : Sur liste verte C2p (OUI/NON)
-&gt; ATex (Avis favorable / Avis défavorable)
-&gt; Autre : SO]]="OUI","Sur liste verte de la C2p à la date du référencement",""))</f>
        <v xml:space="preserve"> Sur liste verte de la C2p à la date du référencement</v>
      </c>
      <c r="CF212" s="2" t="str">
        <f>IF((SUPP_VISE=LISTES!$Q$2),REFERENCEMENT_FACADE[[#This Row],[Charpente bois (NF DTU 31.1)]],
IF((SUPP_VISE=LISTES!$Q$3),REFERENCEMENT_FACADE[[#This Row],[COB (NF DTU 31.2)]],
IF((SUPP_VISE=LISTES!$Q$4),REFERENCEMENT_FACADE[[#This Row],[FOB (NF DTU 31.4)]],
IF((SUPP_VISE=LISTES!$Q$5),REFERENCEMENT_FACADE[[#This Row],[FOB (Sous AT/DTA/ATEx)]],
IF((SUPP_VISE=LISTES!$Q$6),REFERENCEMENT_FACADE[[#This Row],[FOB (NF DTU 31.4 et/ou Sous AT/DTA/Atex)]],
IF((SUPP_VISE=LISTES!$Q$7),REFERENCEMENT_FACADE[[#This Row],[CLT (Sous AT/DTA)]],"ERREUR"))))))</f>
        <v>ERREUR</v>
      </c>
      <c r="CG212" s="2" t="str">
        <f>IF((HAUT_VISEE&lt;=6),IF(OR(MID(SITUA_VISEE,1,1)="a",MID(SITUA_VISEE,1,1)="b",MID(SITUA_VISEE,1,1)="c"),REFERENCEMENT_FACADE[[#This Row],[≤ 6 m (situation a à c)]],REFERENCEMENT_FACADE[[#This Row],[≤ 6 m (situation d)]]),
IF(AND(6&lt;HAUT_VISEE,HAUT_VISEE&lt;=9),IF(OR(MID(SITUA_VISEE,1,1)="a",MID(SITUA_VISEE,1,1)="b",MID(SITUA_VISEE,1,1)="c"),REFERENCEMENT_FACADE[[#This Row],[≤ 9 m (situation a à c)]],REFERENCEMENT_FACADE[[#This Row],[≤ 9 m (situation d)]]),
IF(AND(9&lt;HAUT_VISEE,HAUT_VISEE&lt;=10),IF(OR(MID(SITUA_VISEE,1,1)="a",MID(SITUA_VISEE,1,1)="b",MID(SITUA_VISEE,1,1)="c"),REFERENCEMENT_FACADE[[#This Row],[≤ 10 m (situation a à c)]],REFERENCEMENT_FACADE[[#This Row],[≤ 10 m (situation d)]]),
IF(AND(10&lt;HAUT_VISEE,HAUT_VISEE&lt;=18),IF(OR(MID(SITUA_VISEE,1,1)="a",MID(SITUA_VISEE,1,1)="b",MID(SITUA_VISEE,1,1)="c"),REFERENCEMENT_FACADE[[#This Row],[≤ 15 m (situation a à c)]],REFERENCEMENT_FACADE[[#This Row],[≤ 15 m (situation d)]]),
IF(AND(10&lt;HAUT_VISEE,HAUT_VISEE&lt;=18),IF(OR(MID(SITUA_VISEE,1,1)="a",MID(SITUA_VISEE,1,1)="b",MID(SITUA_VISEE,1,1)="c"),REFERENCEMENT_FACADE[[#This Row],[≤ 18 m (situation a à c)]],REFERENCEMENT_FACADE[[#This Row],[≤ 18 m (situation d)]]),
IF(AND(18&lt;HAUT_VISEE,HAUT_VISEE&lt;=28),IF(OR(MID(SITUA_VISEE,1,1)="a",MID(SITUA_VISEE,1,1)="b",MID(SITUA_VISEE,1,1)="c"),REFERENCEMENT_FACADE[[#This Row],[≤ 28 m (situation a à c)]],REFERENCEMENT_FACADE[[#This Row],[≤ 28 m (situation d)]]),
IF(AND(28&lt;HAUT_VISEE,HAUT_VISEE&lt;=34),IF(OR(MID(SITUA_VISEE,1,1)="a",MID(SITUA_VISEE,1,1)="b",MID(SITUA_VISEE,1,1)="c"),REFERENCEMENT_FACADE[[#This Row],[≤ 34 m (situation a à c)]],REFERENCEMENT_FACADE[[#This Row],[≤ 34 m (situation d)]]),
IF(AND(34&lt;HAUT_VISEE,HAUT_VISEE&lt;=36),IF(OR(MID(SITUA_VISEE,1,1)="a",MID(SITUA_VISEE,1,1)="b",MID(SITUA_VISEE,1,1)="c"),REFERENCEMENT_FACADE[[#This Row],[≤ 36 m (situation a à c)]],REFERENCEMENT_FACADE[[#This Row],[≤ 36 m (situation d)]]),
IF(AND(36&lt;HAUT_VISEE,HAUT_VISEE&lt;=40),IF(OR(MID(SITUA_VISEE,1,1)="a",MID(SITUA_VISEE,1,1)="b",MID(SITUA_VISEE,1,1)="c"),REFERENCEMENT_FACADE[[#This Row],[≤ 40 m (situation a à c)]],REFERENCEMENT_FACADE[[#This Row],[≤ 40 m (situation d)]]),
IF(AND(40&lt;HAUT_VISEE,HAUT_VISEE&lt;=50),IF(OR(MID(SITUA_VISEE,1,1)="a",MID(SITUA_VISEE,1,1)="b",MID(SITUA_VISEE,1,1)="c"),REFERENCEMENT_FACADE[[#This Row],[≤ 50 m (situation a à c)]],REFERENCEMENT_FACADE[[#This Row],[≤ 50 m (situation d)]]),"ERREUR"))))))))))</f>
        <v>OUI</v>
      </c>
      <c r="CH212" s="2">
        <f>IF(MID(SITUA_VISEE,1,1)="d",
IF(MID(REFERENCEMENT_FACADE[[#This Row],[≤ 50 m (situation d)]],1,3)="OUI",50,IF(MID(REFERENCEMENT_FACADE[[#This Row],[≤ 40 m (situation d)]],1,3)="OUI",40,IF(MID(REFERENCEMENT_FACADE[[#This Row],[≤ 36 m (situation d)]],1,3)="OUI",36,IF(MID(REFERENCEMENT_FACADE[[#This Row],[≤ 34 m (situation d)]],1,3)="OUI",34,IF(MID(REFERENCEMENT_FACADE[[#This Row],[≤ 28 m (situation d)]],1,3)="OUI",28,IF(MID(REFERENCEMENT_FACADE[[#This Row],[≤ 18 m (situation d)]],1,3)="OUI",18,IF(MID(REFERENCEMENT_FACADE[[#This Row],[≤ 15 m (situation d)]],1,3)="OUI",15,IF(MID(REFERENCEMENT_FACADE[[#This Row],[≤ 10 m (situation d)]],1,3)="OUI",10,IF(MID(REFERENCEMENT_FACADE[[#This Row],[≤ 9 m (situation d)]],1,3)="OUI",9,IF(MID(REFERENCEMENT_FACADE[[#This Row],[≤ 6 m (situation d)]],1,3)="OUI",6,"")))))))))),
IF(MID(REFERENCEMENT_FACADE[[#This Row],[≤ 50 m (situation a à c)]],1,3)="OUI",50,IF(MID(REFERENCEMENT_FACADE[[#This Row],[≤ 40 m (situation a à c)]],1,3)="OUI",40,IF(MID(REFERENCEMENT_FACADE[[#This Row],[≤ 36 m (situation a à c)]],1,3)="OUI",36,IF(MID(REFERENCEMENT_FACADE[[#This Row],[≤ 34 m (situation a à c)]],1,3)="OUI",34,IF(MID(REFERENCEMENT_FACADE[[#This Row],[≤ 28 m (situation a à c)]],1,3)="OUI",28,IF(MID(REFERENCEMENT_FACADE[[#This Row],[≤ 18 m (situation a à c)]],1,3)="OUI",18,IF(MID(REFERENCEMENT_FACADE[[#This Row],[≤ 15 m (situation a à c)]],1,3)="OUI",15,IF(MID(REFERENCEMENT_FACADE[[#This Row],[≤ 10 m (situation a à c)]],1,3)="OUI",10,IF(MID(REFERENCEMENT_FACADE[[#This Row],[≤ 9 m (situation a à c)]],1,3)="OUI",9,IF(MID(REFERENCEMENT_FACADE[[#This Row],[≤ 6 m (situation a à c)]],1,3)="OUI",6,"")))))))))))</f>
        <v>10</v>
      </c>
      <c r="CI212" s="2" t="str">
        <f>IF(RECH_CATEGORIE=TRUE,IF((CATEG_VISEE=LISTES!$O$2),REFERENCEMENT_FACADE[[#This Row],[I]],
IF((CATEG_VISEE=LISTES!$O$3),REFERENCEMENT_FACADE[[#This Row],[II]],
IF((CATEG_VISEE=LISTES!$O$4),REFERENCEMENT_FACADE[[#This Row],[III]],
IF((CATEG_VISEE=LISTES!$O$5),REFERENCEMENT_FACADE[[#This Row],[IV]],"ERREUR")))),
REFERENCEMENT_FACADE[[#This Row],[I]]&amp;CHAR(10)&amp;REFERENCEMENT_FACADE[[#This Row],[II]]&amp;CHAR(10)&amp;REFERENCEMENT_FACADE[[#This Row],[III]]&amp;CHAR(10)&amp;REFERENCEMENT_FACADE[[#This Row],[IV]])</f>
        <v>4
2
1
1</v>
      </c>
      <c r="CJ212" s="2" t="str">
        <f>IF(RECH_CATEGORIE=TRUE,IF(OR(REFERENCEMENT_FACADE[[#This Row],[I]]="NC",REFERENCEMENT_FACADE[[#This Row],[II]]="NC",REFERENCEMENT_FACADE[[#This Row],[III]]="NC",REFERENCEMENT_FACADE[[#This Row],[IV]]="NC"),"ERREUR",IF(MID(ZONE_SIS_VISEE,1,1)&lt;=MID(REFERENCEMENT_FACADE[[#This Row],[IV]],1,1),REFERENCEMENT_FACADE[[#Headers],[IV]],IF(MID(ZONE_SIS_VISEE,1,1)&lt;=MID(REFERENCEMENT_FACADE[[#This Row],[III]],1,1),REFERENCEMENT_FACADE[[#Headers],[III]],IF(MID(ZONE_SIS_VISEE,1,1)&lt;=MID(REFERENCEMENT_FACADE[[#This Row],[II]],1,1),REFERENCEMENT_FACADE[[#Headers],[II]],IF(MID(ZONE_SIS_VISEE,1,1)&lt;=MID(REFERENCEMENT_FACADE[[#This Row],[I]],1,1),REFERENCEMENT_FACADE[[#Headers],[I]],""))))),
REFERENCEMENT_FACADE[[#Headers],[I]]&amp;CHAR(10)&amp;REFERENCEMENT_FACADE[[#Headers],[II]]&amp;CHAR(10)&amp;REFERENCEMENT_FACADE[[#Headers],[III]]&amp;CHAR(10)&amp;REFERENCEMENT_FACADE[[#Headers],[IV]])</f>
        <v>I
II
III
IV</v>
      </c>
      <c r="CK212" s="2" t="str">
        <f>CONCATENATE(IF(MID(REFERENCEMENT_FACADE[[#This Row],[Charpente bois (NF DTU 31.1)]],1,3)="oui",LISTES!$Q$2,""),IF(AND(MID(REFERENCEMENT_FACADE[[#This Row],[COB (NF DTU 31.2)]],1,3)="oui",MID(REFERENCEMENT_FACADE[[#This Row],[Charpente bois (NF DTU 31.1)]],1,3)="oui")," / ",""),IF(MID(REFERENCEMENT_FACADE[[#This Row],[COB (NF DTU 31.2)]],1,3)="oui",LISTES!$Q$3,""),IF(OR(AND(MID(REFERENCEMENT_FACADE[[#This Row],[COB (NF DTU 31.2)]],1,3)="oui",MID(REFERENCEMENT_FACADE[[#This Row],[FOB (NF DTU 31.4)]],1,3)="oui"),AND(MID(REFERENCEMENT_FACADE[[#This Row],[COB (NF DTU 31.2)]],1,3)="oui",MID(REFERENCEMENT_FACADE[[#This Row],[CLT (Sous AT/DTA)]],1,3)="oui"))," / ",""),IF(MID(REFERENCEMENT_FACADE[[#This Row],[FOB (NF DTU 31.4)]],1,3)="oui",LISTES!$Q$4,""),IF(AND(MID(REFERENCEMENT_FACADE[[#This Row],[CLT (Sous AT/DTA)]],1,3)="oui",MID(REFERENCEMENT_FACADE[[#This Row],[FOB (NF DTU 31.4)]],1,3)="oui")," / ",""),IF(MID(REFERENCEMENT_FACADE[[#This Row],[CLT (Sous AT/DTA)]],1,3)="oui",LISTES!$Q$7,IF(MID(REFERENCEMENT_FACADE[[#This Row],[FOB (Sous AT/DTA/ATEx)]],1,3)="oui",LISTES!$Q$5,"")))</f>
        <v>COB (NF DTU 31.2) / CLT (Sous AT/DTA)</v>
      </c>
      <c r="CL212" s="2" t="str">
        <f>IF(AND(RECH_HAUTEUR=TRUE,HAUT_VISEE&lt;&gt;"",SITUA_VISEE&lt;&gt;""),IF(MID(SITUA_VISEE,1,1)="d",
IF(MID(REFERENCEMENT_FACADE[[#This Row],[≤ 50 m (situation d)]],1,3)="OUI","≤ 50 m",IF(MID(REFERENCEMENT_FACADE[[#This Row],[≤ 40 m (situation d)]],1,3)="OUI","≤ 40 m",IF(MID(REFERENCEMENT_FACADE[[#This Row],[≤ 36 m (situation d)]],1,3)="OUI","≤ 36 m",IF(MID(REFERENCEMENT_FACADE[[#This Row],[≤ 34 m (situation d)]],1,3)="OUI","≤ 34 m",IF(MID(REFERENCEMENT_FACADE[[#This Row],[≤ 28 m (situation d)]],1,3)="OUI","≤ 28 m",IF(MID(REFERENCEMENT_FACADE[[#This Row],[≤ 18 m (situation d)]],1,3)="OUI","≤ 18 m",IF(MID(REFERENCEMENT_FACADE[[#This Row],[≤ 15 m (situation d)]],1,3)="OUI","≤ 15 m",IF(MID(REFERENCEMENT_FACADE[[#This Row],[≤ 10 m (situation d)]],1,3)="OUI","≤ 10 m",IF(MID(REFERENCEMENT_FACADE[[#This Row],[≤ 9 m (situation d)]],1,3)="OUI","≤ 9 m",IF(MID(REFERENCEMENT_FACADE[[#This Row],[≤ 6 m (situation d)]],1,3)="OUI","≤ 6 m","")))))))))),
IF(MID(REFERENCEMENT_FACADE[[#This Row],[≤ 50 m (situation a à c)]],1,3)="OUI","≤ 50 m",IF(MID(REFERENCEMENT_FACADE[[#This Row],[≤ 40 m (situation a à c)]],1,3)="OUI","≤ 40 m",IF(MID(REFERENCEMENT_FACADE[[#This Row],[≤ 36 m (situation a à c)]],1,3)="OUI","≤ 36 m",IF(MID(REFERENCEMENT_FACADE[[#This Row],[≤ 34 m (situation a à c)]],1,3)="OUI","≤ 34 m",IF(MID(REFERENCEMENT_FACADE[[#This Row],[≤ 28 m (situation a à c)]],1,3)="OUI","≤ 28 m",IF(MID(REFERENCEMENT_FACADE[[#This Row],[≤ 18 m (situation a à c)]],1,3)="OUI","≤ 18 m",IF(MID(REFERENCEMENT_FACADE[[#This Row],[≤ 15 m (situation a à c)]],1,3)="OUI","≤ 15 m",IF(MID(REFERENCEMENT_FACADE[[#This Row],[≤ 10 m (situation a à c)]],1,3)="OUI","≤ 10 m",IF(MID(REFERENCEMENT_FACADE[[#This Row],[≤ 9 m (situation a à c)]],1,3)="OUI","≤ 9 m",IF(MID(REFERENCEMENT_FACADE[[#This Row],[≤ 6 m (situation a à c)]],1,3)="OUI","≤ 6 m",""))))))))))),
CONCATENATE(IF(MID(REFERENCEMENT_FACADE[[#This Row],[≤ 50 m (situation a à c)]],1,3)="OUI","(Situation a à c) h≤ 50 m"&amp;CHAR(10),IF(MID(REFERENCEMENT_FACADE[[#This Row],[≤ 40 m (situation a à c)]],1,3)="OUI","(Situation a à c) h≤ 40 m"&amp;CHAR(10),IF(MID(REFERENCEMENT_FACADE[[#This Row],[≤ 36 m (situation a à c)]],1,3)="OUI","(Situation a à c) h≤ 36 m"&amp;CHAR(10),IF(MID(REFERENCEMENT_FACADE[[#This Row],[≤ 34 m (situation a à c)]],1,3)="OUI","(Situation a à c) h≤ 34 m"&amp;CHAR(10),IF(MID(REFERENCEMENT_FACADE[[#This Row],[≤ 28 m (situation a à c)]],1,3)="OUI","(Situation a à c) h≤ 28 m"&amp;CHAR(10),IF(MID(REFERENCEMENT_FACADE[[#This Row],[≤ 18 m (situation a à c)]],1,3)="OUI","(Situation a à c) h≤ 18 m"&amp;CHAR(10),IF(MID(REFERENCEMENT_FACADE[[#This Row],[≤ 15 m (situation a à c)]],1,3)="OUI","(Situation a à c) h≤ 15 m"&amp;CHAR(10),IF(MID(REFERENCEMENT_FACADE[[#This Row],[≤ 10 m (situation a à c)]],1,3)="OUI","(Situation a à c) h≤ 10 m"&amp;CHAR(10),IF(MID(REFERENCEMENT_FACADE[[#This Row],[≤ 9 m (situation a à c)]],1,3)="OUI","(Situation a à c) h≤ 9 m"&amp;CHAR(10),IF(MID(REFERENCEMENT_FACADE[[#This Row],[≤ 6 m (situation a à c)]],1,3)="OUI","(Situation a à c) h≤ 6 m"&amp;CHAR(10),"")))))))))),IF(MID(REFERENCEMENT_FACADE[[#This Row],[≤ 50 m (situation d)]],1,3)="OUI","(Situation d) h≤ 50 m",IF(MID(REFERENCEMENT_FACADE[[#This Row],[≤ 40 m (situation d)]],1,3)="OUI","(Situation d) h≤ 40 m",IF(MID(REFERENCEMENT_FACADE[[#This Row],[≤ 36 m (situation d)]],1,3)="OUI","(Situation d) h≤ 36 m",IF(MID(REFERENCEMENT_FACADE[[#This Row],[≤ 34 m (situation d)]],1,3)="OUI","(Situation d) h≤ 34 m",IF(MID(REFERENCEMENT_FACADE[[#This Row],[≤ 28 m (situation d)]],1,3)="OUI","(Situation d) h≤ 28 m",IF(MID(REFERENCEMENT_FACADE[[#This Row],[≤ 18 m (situation d)]],1,3)="OUI","(Situation d) h≤ 18 m",IF(MID(REFERENCEMENT_FACADE[[#This Row],[≤ 15 m (situation d)]],1,3)="OUI","(Situation d) h≤ 15 m",IF(MID(REFERENCEMENT_FACADE[[#This Row],[≤ 10 m (situation d)]],1,3)="OUI","(Situation d) h≤ 10 m",IF(MID(REFERENCEMENT_FACADE[[#This Row],[≤ 9 m (situation d)]],1,3)="OUI","(Situation d) h≤ 9 m",IF(MID(REFERENCEMENT_FACADE[[#This Row],[≤ 6 m (situation d)]],1,3)="OUI","(Situation d) h≤ 6 m",""))))))))))))</f>
        <v>(Situation a à c) h≤ 10 m
(Situation d) h≤ 6 m</v>
      </c>
      <c r="CM212" s="2" t="str">
        <f>IF(OR(RECH_HAUTEUR=FALSE,HAUT_VISEE="",SITUA_VISEE=""),REFERENCEMENT_FACADE[[#This Row],[Cas où rien n''est sélectionné en hauteur]],
IF((HAUT_VISEE&lt;=6),IF(OR(MID(SITUA_VISEE,1,1)="a",MID(SITUA_VISEE,1,1)="b",MID(SITUA_VISEE,1,1)="c"),REFERENCEMENT_FACADE[[#This Row],[≤ 6 m (a à c)]],REFERENCEMENT_FACADE[[#This Row],[≤ 6 m (d)]]),
IF(AND(6&lt;HAUT_VISEE,HAUT_VISEE&lt;=9),IF(OR(MID(SITUA_VISEE,1,1)="a",MID(SITUA_VISEE,1,1)="b",MID(SITUA_VISEE,1,1)="c"),REFERENCEMENT_FACADE[[#This Row],[≤ 9 m (a à c)]],REFERENCEMENT_FACADE[[#This Row],[≤ 9 m (d)]]),
IF(AND(9&lt;HAUT_VISEE,HAUT_VISEE&lt;=10),IF(OR(MID(SITUA_VISEE,1,1)="a",MID(SITUA_VISEE,1,1)="b",MID(SITUA_VISEE,1,1)="c"),REFERENCEMENT_FACADE[[#This Row],[≤ 10 m (a à c)]],REFERENCEMENT_FACADE[[#This Row],[≤ 10 m (d)]]),
IF(AND(10&lt;HAUT_VISEE,HAUT_VISEE&lt;=18),IF(OR(MID(SITUA_VISEE,1,1)="a",MID(SITUA_VISEE,1,1)="b",MID(SITUA_VISEE,1,1)="c"),REFERENCEMENT_FACADE[[#This Row],[≤ 18 m (a à c)]],REFERENCEMENT_FACADE[[#This Row],[≤ 18 m (d)]]),
IF(AND(18&lt;HAUT_VISEE,HAUT_VISEE&lt;=28),IF(OR(MID(SITUA_VISEE,1,1)="a",MID(SITUA_VISEE,1,1)="b",MID(SITUA_VISEE,1,1)="c"),REFERENCEMENT_FACADE[[#This Row],[≤ 28 m (a à c)]],REFERENCEMENT_FACADE[[#This Row],[≤ 28 m (d)]]),
IF(AND(28&lt;HAUT_VISEE,HAUT_VISEE&lt;=34),IF(OR(MID(SITUA_VISEE,1,1)="a",MID(SITUA_VISEE,1,1)="b",MID(SITUA_VISEE,1,1)="c"),REFERENCEMENT_FACADE[[#This Row],[≤ 34 m (a à c)]],REFERENCEMENT_FACADE[[#This Row],[≤ 34 m (d)]]),
IF(AND(34&lt;HAUT_VISEE,HAUT_VISEE&lt;=36),IF(OR(MID(SITUA_VISEE,1,1)="a",MID(SITUA_VISEE,1,1)="b",MID(SITUA_VISEE,1,1)="c"),REFERENCEMENT_FACADE[[#This Row],[≤ 36 m (a à c)]],REFERENCEMENT_FACADE[[#This Row],[≤ 36 m (d)]]),
IF(AND(36&lt;HAUT_VISEE,HAUT_VISEE&lt;=40),IF(OR(MID(SITUA_VISEE,1,1)="a",MID(SITUA_VISEE,1,1)="b",MID(SITUA_VISEE,1,1)="c"),REFERENCEMENT_FACADE[[#This Row],[≤ 40 m (a à c)]],REFERENCEMENT_FACADE[[#This Row],[≤ 40 m (d)]]),
IF(AND(40&lt;HAUT_VISEE,HAUT_VISEE&lt;=50),IF(OR(MID(SITUA_VISEE,1,1)="a",MID(SITUA_VISEE,1,1)="b",MID(SITUA_VISEE,1,1)="c"),REFERENCEMENT_FACADE[[#This Row],[≤ 50 m (a à c)]],REFERENCEMENT_FACADE[[#This Row],[≤ 50 m (d)]])))))))))))</f>
        <v>Nb : Le critère de recherche par hauteur n'étant pas coché ou les données (hauteur ou situation) n'étant pas saisies, l'utilisateur est alerté qu'il peut exister des limites de hauteurs et des dispositions particulières données dans le référentiel technique du procédé qui ne sont pas affichées. 
Le logiciel peut les faire apparaitre, pour ce faire : 
 - la case de recherche en fonction de la hauteur doit être cochée ;
 - les données de hauteur ET de situation du bâtiment doivent être saisies.</v>
      </c>
      <c r="CN212" s="228">
        <f ca="1">REFERENCEMENT_FACADE[[#This Row],[VALIDITE]]</f>
        <v>1</v>
      </c>
      <c r="CO212" s="2">
        <f>IF(RECH_SUPPORT=TRUE,IF(MID(REFERENCEMENT_FACADE[[#This Row],[Colonne support visé]],1,3)="OUI",1,IF(OR(MID(REFERENCEMENT_FACADE[[#This Row],[Colonne support visé]],1,3)="non",MID(REFERENCEMENT_FACADE[[#This Row],[Colonne support visé]],1,2)="SO"),0,0)),1)</f>
        <v>1</v>
      </c>
      <c r="CP212" s="2">
        <f>IF(RECH_HAUTEUR=FALSE,1,IF(AND(MID(REFERENCEMENT_FACADE[[#This Row],[Colonne situation visé]],1,3)="oui",HAUT_VISEE&lt;=REFERENCEMENT_FACADE[[#This Row],[LIMITATION DE HAUTEUR DE FACADE]],HAUT_VISEE&lt;&gt;"",SITUA_VISEE&lt;&gt;""),1,IF(MID(REFERENCEMENT_FACADE[[#This Row],[Colonne situation visé]],1,3)="non",0,"ERREUR")))</f>
        <v>1</v>
      </c>
      <c r="CQ212" s="2">
        <f>IF(RECH_CATEGORIE=FALSE,1,IF(REFERENCEMENT_FACADE[[#This Row],[Colonne catégorie visée]]="ERREUR",0,IF(AND(RECH_CATEGORIE=TRUE,MATCH(VALUE(LEFT(REFERENCEMENT_FACADE[[#This Row],[Colonne zone visée]],1)),LISTE_ZONE_SISMIQUE,0)&gt;=MATCH(ZONE_SIS_VISEE,LISTE_ZONE_SISMIQUE,0),MATCH(REFERENCEMENT_FACADE[[#This Row],[Colonne catégorie visée]],LISTE_CATEGORIE_BATIMENT,0)&gt;=MATCH(CATEG_VISEE,LISTE_CATEGORIE_BATIMENT,0)),1,0)))</f>
        <v>1</v>
      </c>
      <c r="CR212" s="2">
        <f ca="1">IF(REFERENCEMENT_FACADE[[#This Row],[Eligibilité procédé]]&lt;&gt;0,COUNTIF(REFERENCEMENT_FACADE[Eligibilité procédé],"&lt;="&amp;REFERENCEMENT_FACADE[[#This Row],[Eligibilité procédé]])-COUNTIF(REFERENCEMENT_FACADE[Eligibilité procédé],"=0"),ROWS(REFERENCEMENT_FACADE[Ordre]))</f>
        <v>179</v>
      </c>
      <c r="CS212" s="2">
        <f ca="1">IF(COUNTIF((REFERENCEMENT_FACADE[[#This Row],[Validité]:[zone de simicité]]),"&lt;&gt;"&amp;"")=SUM(REFERENCEMENT_FACADE[[#This Row],[Validité]:[zone de simicité]]),ROW(REFERENCEMENT_FACADE[[#This Row],[zone de simicité]]),"")</f>
        <v>212</v>
      </c>
      <c r="CT212" s="2" t="str">
        <f>CONCATENATE(REFERENCEMENT_FACADE[[#This Row],[TYPE DE DOCUMENT DE REFERENCE]]," ",REFERENCEMENT_FACADE[[#This Row],[REF]]," du procédé ",REFERENCEMENT_FACADE[[#This Row],[NOM COMMERCIAL DU PROCEDE]]," : vise la pose sur : ",IF(MID(REFERENCEMENT_FACADE[[#This Row],[COB (NF DTU 31.2)]],1,3)="OUI","COB (NF DTU 31.2) ; ",""),IF(MID(REFERENCEMENT_FACADE[[#This Row],[CLT (Sous AT/DTA)]],1,3)="OUI","CLT (Sous AT/DTA)) ; ",""),IF(MID(REFERENCEMENT_FACADE[[#This Row],[FOB (NF DTU 31.4)]],1,3)="OUI","FOB (NF DTU 31.4) ; ",""),IF(MID(REFERENCEMENT_FACADE[[#This Row],[FOB (Sous AT/DTA/ATEx)]],1,3)="OUI","FOB (Sous AT/DTA/ATEx) ; ",""),"pour une hauteur max de ",REFERENCEMENT_FACADE[[#This Row],[LIMITATION DE HAUTEUR DE FACADE]],"m")</f>
        <v>Avis Technique 2.2/09-1384_V1 du procédé Vétisol Clin Type 0 - Vétisol Clin type 1 : vise la pose sur : COB (NF DTU 31.2) ; CLT (Sous AT/DTA)) ; pour une hauteur max de 10m</v>
      </c>
    </row>
    <row r="213" spans="1:98" ht="216" x14ac:dyDescent="0.3">
      <c r="A213" s="141">
        <v>44383</v>
      </c>
      <c r="B213" s="43" t="s">
        <v>116</v>
      </c>
      <c r="C213" s="125" t="s">
        <v>1570</v>
      </c>
      <c r="D213" s="43" t="s">
        <v>227</v>
      </c>
      <c r="E213" s="43" t="s">
        <v>227</v>
      </c>
      <c r="F213" s="43" t="s">
        <v>225</v>
      </c>
      <c r="G213" s="44" t="s">
        <v>1481</v>
      </c>
      <c r="H213" s="52" t="s">
        <v>27</v>
      </c>
      <c r="I213" s="53" t="s">
        <v>9</v>
      </c>
      <c r="J213" s="39" t="s">
        <v>10</v>
      </c>
      <c r="K213" s="39" t="s">
        <v>10</v>
      </c>
      <c r="L213" s="68" t="str">
        <f>IF(REFERENCEMENT_FACADE[[#This Row],[Charpente bois (NF DTU 31.1)]]="OUI","SO",IF(OR(REFERENCEMENT_FACADE[[#This Row],[FOB (Sous AT/DTA/ATEx)]]="OUI",REFERENCEMENT_FACADE[[#This Row],[FOB (NF DTU 31.4)]]="OUI"),"OUI","SO"))</f>
        <v>SO</v>
      </c>
      <c r="M213" s="54" t="s">
        <v>158</v>
      </c>
      <c r="N213" s="42" t="s">
        <v>9</v>
      </c>
      <c r="O213" s="43" t="s">
        <v>9</v>
      </c>
      <c r="P213" s="43" t="s">
        <v>9</v>
      </c>
      <c r="Q213" s="43" t="s">
        <v>10</v>
      </c>
      <c r="R213" s="43" t="s">
        <v>10</v>
      </c>
      <c r="S213" s="43" t="s">
        <v>10</v>
      </c>
      <c r="T213" s="43" t="s">
        <v>10</v>
      </c>
      <c r="U213" s="43" t="s">
        <v>10</v>
      </c>
      <c r="V213" s="43" t="s">
        <v>10</v>
      </c>
      <c r="W213" s="44" t="s">
        <v>10</v>
      </c>
      <c r="X213" s="43" t="s">
        <v>9</v>
      </c>
      <c r="Y213" s="43" t="s">
        <v>10</v>
      </c>
      <c r="Z213" s="43" t="s">
        <v>10</v>
      </c>
      <c r="AA213" s="43" t="s">
        <v>10</v>
      </c>
      <c r="AB213" s="43" t="s">
        <v>10</v>
      </c>
      <c r="AC213" s="43" t="s">
        <v>10</v>
      </c>
      <c r="AD213" s="43" t="s">
        <v>10</v>
      </c>
      <c r="AE213" s="43" t="s">
        <v>10</v>
      </c>
      <c r="AF213" s="43" t="s">
        <v>10</v>
      </c>
      <c r="AG213" s="44" t="s">
        <v>10</v>
      </c>
      <c r="AH213" s="163"/>
      <c r="AI213" s="164"/>
      <c r="AJ213" s="120" t="s">
        <v>1726</v>
      </c>
      <c r="AK213" s="120" t="s">
        <v>1726</v>
      </c>
      <c r="AL213" s="120" t="s">
        <v>1726</v>
      </c>
      <c r="AM213" s="41"/>
      <c r="AN213" s="41"/>
      <c r="AO213" s="41"/>
      <c r="AP213" s="41"/>
      <c r="AQ213" s="41"/>
      <c r="AR213" s="41"/>
      <c r="AS213" s="41"/>
      <c r="AT213" s="120" t="s">
        <v>1726</v>
      </c>
      <c r="AU213" s="41"/>
      <c r="AV213" s="41"/>
      <c r="AW213" s="41"/>
      <c r="AX213" s="41"/>
      <c r="AY213" s="41"/>
      <c r="AZ213" s="41"/>
      <c r="BA213" s="41"/>
      <c r="BB213" s="41"/>
      <c r="BC213" s="41"/>
      <c r="BD213" s="84" t="s">
        <v>1408</v>
      </c>
      <c r="BE213" s="42">
        <v>4</v>
      </c>
      <c r="BF213" s="43">
        <v>4</v>
      </c>
      <c r="BG213" s="43">
        <v>4</v>
      </c>
      <c r="BH213" s="68">
        <v>4</v>
      </c>
      <c r="BI213" s="84"/>
      <c r="BJ213" s="40" t="s">
        <v>1394</v>
      </c>
      <c r="BK213" s="158" t="s">
        <v>681</v>
      </c>
      <c r="BL213" s="42">
        <v>0</v>
      </c>
      <c r="BM213" s="43" t="s">
        <v>226</v>
      </c>
      <c r="BN213" s="43" t="s">
        <v>12</v>
      </c>
      <c r="BO213" s="43" t="s">
        <v>228</v>
      </c>
      <c r="BP213" s="87">
        <v>44214</v>
      </c>
      <c r="BQ213" s="87">
        <v>44294</v>
      </c>
      <c r="BR213" s="87">
        <v>46873</v>
      </c>
      <c r="BS213" s="123">
        <f ca="1">+(REFERENCEMENT_FACADE[[#This Row],[AVIS LIMITE AU / VALIDITE]]&gt;=TODAY())*1</f>
        <v>1</v>
      </c>
      <c r="BT213" s="43" t="s">
        <v>9</v>
      </c>
      <c r="BU213" s="43" t="str">
        <f ca="1">IF(REFERENCEMENT_FACADE[[#This Row],[ -&gt; AT/DTA : Sur liste verte C2p (OUI/NON)
-&gt; ATex (Avis favorable / Avis défavorable)
-&gt; Autre : SO]]&lt;&gt;"",IF(AND(OR(REFERENCEMENT_FACADE[[#This Row],[ -&gt; AT/DTA : Sur liste verte C2p (OUI/NON)
-&gt; ATex (Avis favorable / Avis défavorable)
-&gt; Autre : SO]]="OUI",REFERENCEMENT_FACADE[[#This Row],[ -&gt; AT/DTA : Sur liste verte C2p (OUI/NON)
-&gt; ATex (Avis favorable / Avis défavorable)
-&gt; Autre : SO]]="FAVORABLE",REFERENCEMENT_FACADE[[#This Row],[ -&gt; AT/DTA : Sur liste verte C2p (OUI/NON)
-&gt; ATex (Avis favorable / Avis défavorable)
-&gt; Autre : SO]]="SO
(DTU)",REFERENCEMENT_FACADE[[#This Row],[ -&gt; AT/DTA : Sur liste verte C2p (OUI/NON)
-&gt; ATex (Avis favorable / Avis défavorable)
-&gt; Autre : SO]]="SO 
(RECO -RAGE)",REFERENCEMENT_FACADE[[#This Row],[ -&gt; AT/DTA : Sur liste verte C2p (OUI/NON)
-&gt; ATex (Avis favorable / Avis défavorable)
-&gt; Autre : SO]]="OUI AVEC UN SUIVI DU RETOUR D'EXPERIENCE",
REFERENCEMENT_FACADE[[#This Row],[ -&gt; AT/DTA : Sur liste verte C2p (OUI/NON)
-&gt; ATex (Avis favorable / Avis défavorable)
-&gt; Autre : SO]]="SO 
(RP)"),REFERENCEMENT_FACADE[[#This Row],[VALIDITE]]=1),"TC",IF(REFERENCEMENT_FACADE[[#This Row],[VALIDITE]]=0,"TNC"&amp;CHAR(10)&amp;"(L'évaluation technique n'est plus valide)",IF(REFERENCEMENT_FACADE[[#This Row],[TYPE DE DOCUMENT DE REFERENCE]]="Appréciation Technique de Transition","TNC"&amp;CHAR(10)&amp;"(Les Appréciations Techniques de Transition ne sont pas reconnues en technique courante)",IF(REFERENCEMENT_FACADE[[#This Row],[ -&gt; AT/DTA : Sur liste verte C2p (OUI/NON)
-&gt; ATex (Avis favorable / Avis défavorable)
-&gt; Autre : SO]]="NON (EVALUATION RECENTE)","TNC"&amp;CHAR(10)&amp;"(Non sur liste verte de la C2p à date de référencement / EVALUATION RECENTE)","TNC"&amp;CHAR(10)&amp;"(N'est pas sur liste verte de la C2p à date du référencement)")))))</f>
        <v>TC</v>
      </c>
      <c r="BV213" s="44" t="s">
        <v>836</v>
      </c>
      <c r="BW213" s="153"/>
      <c r="BX213" s="132"/>
      <c r="BY213" s="155"/>
      <c r="BZ213" s="57" t="s">
        <v>665</v>
      </c>
      <c r="CA213" s="134" t="s">
        <v>558</v>
      </c>
      <c r="CB213" s="136"/>
      <c r="CC213" s="48" t="str">
        <f>IF(OR(REFERENCEMENT_FACADE[[#This Row],[TYPE DE DOCUMENT DE REFERENCE]]="Document Technique d'Application (DTA)",REFERENCEMENT_FACADE[[#This Row],[TYPE DE DOCUMENT DE REFERENCE]]="Avis Technique"),CONCATENATE("https://evaluation.cstb.fr/fr/avis-technique/detail/",SUBSTITUTE(REFERENCEMENT_FACADE[[#This Row],[REF]],"/","-"),"/"),IF(REFERENCEMENT_FACADE[[#This Row],[TYPE DE DOCUMENT DE REFERENCE]]=("Appréciation Technique d'Expérimentation (ATEx cas a)"),CONCATENATE("https://evaluation.cstb.fr/fr/appreciation-technique-expertise-atex/detail/",SUBSTITUTE(REFERENCEMENT_FACADE[[#This Row],[REF]],"_","-"),"/"),CONCATENATE("https://evaluation.cstb.fr/fr/appreciation-technique-transition-att/download/att-",SUBSTITUTE(SUBSTITUTE(REFERENCEMENT_FACADE[[#This Row],[REF]],"/","-"),"_","-"),"/")))</f>
        <v>https://evaluation.cstb.fr/fr/avis-technique/detail/2.2-14-1634_V3/</v>
      </c>
      <c r="CD213" s="48" t="s">
        <v>776</v>
      </c>
      <c r="CE213" s="48" t="str">
        <f>CONCATENATE(IF(REFERENCEMENT_FACADE[[#This Row],[Ancienne version]]=""," ",CONCATENATE(IF(OR(REFERENCEMENT_FACADE[[#This Row],[TYPE DE DOCUMENT DE REFERENCE]]="Avis Technique",REFERENCEMENT_FACADE[[#This Row],[TYPE DE DOCUMENT DE REFERENCE]]="ATEx"),"L'","Le "),REFERENCEMENT_FACADE[[#This Row],[TYPE DE DOCUMENT DE REFERENCE]]," n°",REFERENCEMENT_FACADE[[#This Row],[REF]]," annule et remplace ",IF(OR(REFERENCEMENT_FACADE[[#This Row],[TYPE DE DOCUMENT DE REFERENCE]]="Avis Technique",REFERENCEMENT_FACADE[[#This Row],[TYPE DE DOCUMENT DE REFERENCE]]="ATEx"),"l' ","le "),REFERENCEMENT_FACADE[[#This Row],[TYPE DE DOCUMENT DE REFERENCE]]," n° ",REFERENCEMENT_FACADE[[#This Row],[Ancienne version]])),
IF(AND(REFERENCEMENT_FACADE[[#This Row],[Ancienne version]]&lt;&gt;"",REFERENCEMENT_FACADE[[#This Row],[ -&gt; AT/DTA : Sur liste verte C2p (OUI/NON)
-&gt; ATex (Avis favorable / Avis défavorable)
-&gt; Autre : SO]]="OUI"),CHAR(10),""),
IF(REFERENCEMENT_FACADE[[#This Row],[ -&gt; AT/DTA : Sur liste verte C2p (OUI/NON)
-&gt; ATex (Avis favorable / Avis défavorable)
-&gt; Autre : SO]]="OUI","Sur liste verte de la C2p à la date du référencement",""))</f>
        <v>L'Avis Technique n°2.2/14-1634_V3 annule et remplace l' Avis Technique n° 2.2/14-1634_V2
Sur liste verte de la C2p à la date du référencement</v>
      </c>
      <c r="CF213" s="48" t="str">
        <f>IF((SUPP_VISE=LISTES!$Q$2),REFERENCEMENT_FACADE[[#This Row],[Charpente bois (NF DTU 31.1)]],
IF((SUPP_VISE=LISTES!$Q$3),REFERENCEMENT_FACADE[[#This Row],[COB (NF DTU 31.2)]],
IF((SUPP_VISE=LISTES!$Q$4),REFERENCEMENT_FACADE[[#This Row],[FOB (NF DTU 31.4)]],
IF((SUPP_VISE=LISTES!$Q$5),REFERENCEMENT_FACADE[[#This Row],[FOB (Sous AT/DTA/ATEx)]],
IF((SUPP_VISE=LISTES!$Q$6),REFERENCEMENT_FACADE[[#This Row],[FOB (NF DTU 31.4 et/ou Sous AT/DTA/Atex)]],
IF((SUPP_VISE=LISTES!$Q$7),REFERENCEMENT_FACADE[[#This Row],[CLT (Sous AT/DTA)]],"ERREUR"))))))</f>
        <v>ERREUR</v>
      </c>
      <c r="CG213" s="48" t="str">
        <f>IF((HAUT_VISEE&lt;=6),IF(OR(MID(SITUA_VISEE,1,1)="a",MID(SITUA_VISEE,1,1)="b",MID(SITUA_VISEE,1,1)="c"),REFERENCEMENT_FACADE[[#This Row],[≤ 6 m (situation a à c)]],REFERENCEMENT_FACADE[[#This Row],[≤ 6 m (situation d)]]),
IF(AND(6&lt;HAUT_VISEE,HAUT_VISEE&lt;=9),IF(OR(MID(SITUA_VISEE,1,1)="a",MID(SITUA_VISEE,1,1)="b",MID(SITUA_VISEE,1,1)="c"),REFERENCEMENT_FACADE[[#This Row],[≤ 9 m (situation a à c)]],REFERENCEMENT_FACADE[[#This Row],[≤ 9 m (situation d)]]),
IF(AND(9&lt;HAUT_VISEE,HAUT_VISEE&lt;=10),IF(OR(MID(SITUA_VISEE,1,1)="a",MID(SITUA_VISEE,1,1)="b",MID(SITUA_VISEE,1,1)="c"),REFERENCEMENT_FACADE[[#This Row],[≤ 10 m (situation a à c)]],REFERENCEMENT_FACADE[[#This Row],[≤ 10 m (situation d)]]),
IF(AND(10&lt;HAUT_VISEE,HAUT_VISEE&lt;=18),IF(OR(MID(SITUA_VISEE,1,1)="a",MID(SITUA_VISEE,1,1)="b",MID(SITUA_VISEE,1,1)="c"),REFERENCEMENT_FACADE[[#This Row],[≤ 15 m (situation a à c)]],REFERENCEMENT_FACADE[[#This Row],[≤ 15 m (situation d)]]),
IF(AND(10&lt;HAUT_VISEE,HAUT_VISEE&lt;=18),IF(OR(MID(SITUA_VISEE,1,1)="a",MID(SITUA_VISEE,1,1)="b",MID(SITUA_VISEE,1,1)="c"),REFERENCEMENT_FACADE[[#This Row],[≤ 18 m (situation a à c)]],REFERENCEMENT_FACADE[[#This Row],[≤ 18 m (situation d)]]),
IF(AND(18&lt;HAUT_VISEE,HAUT_VISEE&lt;=28),IF(OR(MID(SITUA_VISEE,1,1)="a",MID(SITUA_VISEE,1,1)="b",MID(SITUA_VISEE,1,1)="c"),REFERENCEMENT_FACADE[[#This Row],[≤ 28 m (situation a à c)]],REFERENCEMENT_FACADE[[#This Row],[≤ 28 m (situation d)]]),
IF(AND(28&lt;HAUT_VISEE,HAUT_VISEE&lt;=34),IF(OR(MID(SITUA_VISEE,1,1)="a",MID(SITUA_VISEE,1,1)="b",MID(SITUA_VISEE,1,1)="c"),REFERENCEMENT_FACADE[[#This Row],[≤ 34 m (situation a à c)]],REFERENCEMENT_FACADE[[#This Row],[≤ 34 m (situation d)]]),
IF(AND(34&lt;HAUT_VISEE,HAUT_VISEE&lt;=36),IF(OR(MID(SITUA_VISEE,1,1)="a",MID(SITUA_VISEE,1,1)="b",MID(SITUA_VISEE,1,1)="c"),REFERENCEMENT_FACADE[[#This Row],[≤ 36 m (situation a à c)]],REFERENCEMENT_FACADE[[#This Row],[≤ 36 m (situation d)]]),
IF(AND(36&lt;HAUT_VISEE,HAUT_VISEE&lt;=40),IF(OR(MID(SITUA_VISEE,1,1)="a",MID(SITUA_VISEE,1,1)="b",MID(SITUA_VISEE,1,1)="c"),REFERENCEMENT_FACADE[[#This Row],[≤ 40 m (situation a à c)]],REFERENCEMENT_FACADE[[#This Row],[≤ 40 m (situation d)]]),
IF(AND(40&lt;HAUT_VISEE,HAUT_VISEE&lt;=50),IF(OR(MID(SITUA_VISEE,1,1)="a",MID(SITUA_VISEE,1,1)="b",MID(SITUA_VISEE,1,1)="c"),REFERENCEMENT_FACADE[[#This Row],[≤ 50 m (situation a à c)]],REFERENCEMENT_FACADE[[#This Row],[≤ 50 m (situation d)]]),"ERREUR"))))))))))</f>
        <v>OUI</v>
      </c>
      <c r="CH213" s="48">
        <f>IF(MID(SITUA_VISEE,1,1)="d",
IF(MID(REFERENCEMENT_FACADE[[#This Row],[≤ 50 m (situation d)]],1,3)="OUI",50,IF(MID(REFERENCEMENT_FACADE[[#This Row],[≤ 40 m (situation d)]],1,3)="OUI",40,IF(MID(REFERENCEMENT_FACADE[[#This Row],[≤ 36 m (situation d)]],1,3)="OUI",36,IF(MID(REFERENCEMENT_FACADE[[#This Row],[≤ 34 m (situation d)]],1,3)="OUI",34,IF(MID(REFERENCEMENT_FACADE[[#This Row],[≤ 28 m (situation d)]],1,3)="OUI",28,IF(MID(REFERENCEMENT_FACADE[[#This Row],[≤ 18 m (situation d)]],1,3)="OUI",18,IF(MID(REFERENCEMENT_FACADE[[#This Row],[≤ 15 m (situation d)]],1,3)="OUI",15,IF(MID(REFERENCEMENT_FACADE[[#This Row],[≤ 10 m (situation d)]],1,3)="OUI",10,IF(MID(REFERENCEMENT_FACADE[[#This Row],[≤ 9 m (situation d)]],1,3)="OUI",9,IF(MID(REFERENCEMENT_FACADE[[#This Row],[≤ 6 m (situation d)]],1,3)="OUI",6,"")))))))))),
IF(MID(REFERENCEMENT_FACADE[[#This Row],[≤ 50 m (situation a à c)]],1,3)="OUI",50,IF(MID(REFERENCEMENT_FACADE[[#This Row],[≤ 40 m (situation a à c)]],1,3)="OUI",40,IF(MID(REFERENCEMENT_FACADE[[#This Row],[≤ 36 m (situation a à c)]],1,3)="OUI",36,IF(MID(REFERENCEMENT_FACADE[[#This Row],[≤ 34 m (situation a à c)]],1,3)="OUI",34,IF(MID(REFERENCEMENT_FACADE[[#This Row],[≤ 28 m (situation a à c)]],1,3)="OUI",28,IF(MID(REFERENCEMENT_FACADE[[#This Row],[≤ 18 m (situation a à c)]],1,3)="OUI",18,IF(MID(REFERENCEMENT_FACADE[[#This Row],[≤ 15 m (situation a à c)]],1,3)="OUI",15,IF(MID(REFERENCEMENT_FACADE[[#This Row],[≤ 10 m (situation a à c)]],1,3)="OUI",10,IF(MID(REFERENCEMENT_FACADE[[#This Row],[≤ 9 m (situation a à c)]],1,3)="OUI",9,IF(MID(REFERENCEMENT_FACADE[[#This Row],[≤ 6 m (situation a à c)]],1,3)="OUI",6,"")))))))))))</f>
        <v>10</v>
      </c>
      <c r="CI213" s="48" t="str">
        <f>IF(RECH_CATEGORIE=TRUE,IF((CATEG_VISEE=LISTES!$O$2),REFERENCEMENT_FACADE[[#This Row],[I]],
IF((CATEG_VISEE=LISTES!$O$3),REFERENCEMENT_FACADE[[#This Row],[II]],
IF((CATEG_VISEE=LISTES!$O$4),REFERENCEMENT_FACADE[[#This Row],[III]],
IF((CATEG_VISEE=LISTES!$O$5),REFERENCEMENT_FACADE[[#This Row],[IV]],"ERREUR")))),
REFERENCEMENT_FACADE[[#This Row],[I]]&amp;CHAR(10)&amp;REFERENCEMENT_FACADE[[#This Row],[II]]&amp;CHAR(10)&amp;REFERENCEMENT_FACADE[[#This Row],[III]]&amp;CHAR(10)&amp;REFERENCEMENT_FACADE[[#This Row],[IV]])</f>
        <v>4
4
4
4</v>
      </c>
      <c r="CJ213" s="48" t="str">
        <f>IF(RECH_CATEGORIE=TRUE,IF(OR(REFERENCEMENT_FACADE[[#This Row],[I]]="NC",REFERENCEMENT_FACADE[[#This Row],[II]]="NC",REFERENCEMENT_FACADE[[#This Row],[III]]="NC",REFERENCEMENT_FACADE[[#This Row],[IV]]="NC"),"ERREUR",IF(MID(ZONE_SIS_VISEE,1,1)&lt;=MID(REFERENCEMENT_FACADE[[#This Row],[IV]],1,1),REFERENCEMENT_FACADE[[#Headers],[IV]],IF(MID(ZONE_SIS_VISEE,1,1)&lt;=MID(REFERENCEMENT_FACADE[[#This Row],[III]],1,1),REFERENCEMENT_FACADE[[#Headers],[III]],IF(MID(ZONE_SIS_VISEE,1,1)&lt;=MID(REFERENCEMENT_FACADE[[#This Row],[II]],1,1),REFERENCEMENT_FACADE[[#Headers],[II]],IF(MID(ZONE_SIS_VISEE,1,1)&lt;=MID(REFERENCEMENT_FACADE[[#This Row],[I]],1,1),REFERENCEMENT_FACADE[[#Headers],[I]],""))))),
REFERENCEMENT_FACADE[[#Headers],[I]]&amp;CHAR(10)&amp;REFERENCEMENT_FACADE[[#Headers],[II]]&amp;CHAR(10)&amp;REFERENCEMENT_FACADE[[#Headers],[III]]&amp;CHAR(10)&amp;REFERENCEMENT_FACADE[[#Headers],[IV]])</f>
        <v>I
II
III
IV</v>
      </c>
      <c r="CK213" s="48" t="str">
        <f>CONCATENATE(IF(MID(REFERENCEMENT_FACADE[[#This Row],[Charpente bois (NF DTU 31.1)]],1,3)="oui",LISTES!$Q$2,""),IF(AND(MID(REFERENCEMENT_FACADE[[#This Row],[COB (NF DTU 31.2)]],1,3)="oui",MID(REFERENCEMENT_FACADE[[#This Row],[Charpente bois (NF DTU 31.1)]],1,3)="oui")," / ",""),IF(MID(REFERENCEMENT_FACADE[[#This Row],[COB (NF DTU 31.2)]],1,3)="oui",LISTES!$Q$3,""),IF(OR(AND(MID(REFERENCEMENT_FACADE[[#This Row],[COB (NF DTU 31.2)]],1,3)="oui",MID(REFERENCEMENT_FACADE[[#This Row],[FOB (NF DTU 31.4)]],1,3)="oui"),AND(MID(REFERENCEMENT_FACADE[[#This Row],[COB (NF DTU 31.2)]],1,3)="oui",MID(REFERENCEMENT_FACADE[[#This Row],[CLT (Sous AT/DTA)]],1,3)="oui"))," / ",""),IF(MID(REFERENCEMENT_FACADE[[#This Row],[FOB (NF DTU 31.4)]],1,3)="oui",LISTES!$Q$4,""),IF(AND(MID(REFERENCEMENT_FACADE[[#This Row],[CLT (Sous AT/DTA)]],1,3)="oui",MID(REFERENCEMENT_FACADE[[#This Row],[FOB (NF DTU 31.4)]],1,3)="oui")," / ",""),IF(MID(REFERENCEMENT_FACADE[[#This Row],[CLT (Sous AT/DTA)]],1,3)="oui",LISTES!$Q$7,IF(MID(REFERENCEMENT_FACADE[[#This Row],[FOB (Sous AT/DTA/ATEx)]],1,3)="oui",LISTES!$Q$5,"")))</f>
        <v>COB (NF DTU 31.2) / CLT (Sous AT/DTA)</v>
      </c>
      <c r="CL213" s="48" t="str">
        <f>IF(AND(RECH_HAUTEUR=TRUE,HAUT_VISEE&lt;&gt;"",SITUA_VISEE&lt;&gt;""),IF(MID(SITUA_VISEE,1,1)="d",
IF(MID(REFERENCEMENT_FACADE[[#This Row],[≤ 50 m (situation d)]],1,3)="OUI","≤ 50 m",IF(MID(REFERENCEMENT_FACADE[[#This Row],[≤ 40 m (situation d)]],1,3)="OUI","≤ 40 m",IF(MID(REFERENCEMENT_FACADE[[#This Row],[≤ 36 m (situation d)]],1,3)="OUI","≤ 36 m",IF(MID(REFERENCEMENT_FACADE[[#This Row],[≤ 34 m (situation d)]],1,3)="OUI","≤ 34 m",IF(MID(REFERENCEMENT_FACADE[[#This Row],[≤ 28 m (situation d)]],1,3)="OUI","≤ 28 m",IF(MID(REFERENCEMENT_FACADE[[#This Row],[≤ 18 m (situation d)]],1,3)="OUI","≤ 18 m",IF(MID(REFERENCEMENT_FACADE[[#This Row],[≤ 15 m (situation d)]],1,3)="OUI","≤ 15 m",IF(MID(REFERENCEMENT_FACADE[[#This Row],[≤ 10 m (situation d)]],1,3)="OUI","≤ 10 m",IF(MID(REFERENCEMENT_FACADE[[#This Row],[≤ 9 m (situation d)]],1,3)="OUI","≤ 9 m",IF(MID(REFERENCEMENT_FACADE[[#This Row],[≤ 6 m (situation d)]],1,3)="OUI","≤ 6 m","")))))))))),
IF(MID(REFERENCEMENT_FACADE[[#This Row],[≤ 50 m (situation a à c)]],1,3)="OUI","≤ 50 m",IF(MID(REFERENCEMENT_FACADE[[#This Row],[≤ 40 m (situation a à c)]],1,3)="OUI","≤ 40 m",IF(MID(REFERENCEMENT_FACADE[[#This Row],[≤ 36 m (situation a à c)]],1,3)="OUI","≤ 36 m",IF(MID(REFERENCEMENT_FACADE[[#This Row],[≤ 34 m (situation a à c)]],1,3)="OUI","≤ 34 m",IF(MID(REFERENCEMENT_FACADE[[#This Row],[≤ 28 m (situation a à c)]],1,3)="OUI","≤ 28 m",IF(MID(REFERENCEMENT_FACADE[[#This Row],[≤ 18 m (situation a à c)]],1,3)="OUI","≤ 18 m",IF(MID(REFERENCEMENT_FACADE[[#This Row],[≤ 15 m (situation a à c)]],1,3)="OUI","≤ 15 m",IF(MID(REFERENCEMENT_FACADE[[#This Row],[≤ 10 m (situation a à c)]],1,3)="OUI","≤ 10 m",IF(MID(REFERENCEMENT_FACADE[[#This Row],[≤ 9 m (situation a à c)]],1,3)="OUI","≤ 9 m",IF(MID(REFERENCEMENT_FACADE[[#This Row],[≤ 6 m (situation a à c)]],1,3)="OUI","≤ 6 m",""))))))))))),
CONCATENATE(IF(MID(REFERENCEMENT_FACADE[[#This Row],[≤ 50 m (situation a à c)]],1,3)="OUI","(Situation a à c) h≤ 50 m"&amp;CHAR(10),IF(MID(REFERENCEMENT_FACADE[[#This Row],[≤ 40 m (situation a à c)]],1,3)="OUI","(Situation a à c) h≤ 40 m"&amp;CHAR(10),IF(MID(REFERENCEMENT_FACADE[[#This Row],[≤ 36 m (situation a à c)]],1,3)="OUI","(Situation a à c) h≤ 36 m"&amp;CHAR(10),IF(MID(REFERENCEMENT_FACADE[[#This Row],[≤ 34 m (situation a à c)]],1,3)="OUI","(Situation a à c) h≤ 34 m"&amp;CHAR(10),IF(MID(REFERENCEMENT_FACADE[[#This Row],[≤ 28 m (situation a à c)]],1,3)="OUI","(Situation a à c) h≤ 28 m"&amp;CHAR(10),IF(MID(REFERENCEMENT_FACADE[[#This Row],[≤ 18 m (situation a à c)]],1,3)="OUI","(Situation a à c) h≤ 18 m"&amp;CHAR(10),IF(MID(REFERENCEMENT_FACADE[[#This Row],[≤ 15 m (situation a à c)]],1,3)="OUI","(Situation a à c) h≤ 15 m"&amp;CHAR(10),IF(MID(REFERENCEMENT_FACADE[[#This Row],[≤ 10 m (situation a à c)]],1,3)="OUI","(Situation a à c) h≤ 10 m"&amp;CHAR(10),IF(MID(REFERENCEMENT_FACADE[[#This Row],[≤ 9 m (situation a à c)]],1,3)="OUI","(Situation a à c) h≤ 9 m"&amp;CHAR(10),IF(MID(REFERENCEMENT_FACADE[[#This Row],[≤ 6 m (situation a à c)]],1,3)="OUI","(Situation a à c) h≤ 6 m"&amp;CHAR(10),"")))))))))),IF(MID(REFERENCEMENT_FACADE[[#This Row],[≤ 50 m (situation d)]],1,3)="OUI","(Situation d) h≤ 50 m",IF(MID(REFERENCEMENT_FACADE[[#This Row],[≤ 40 m (situation d)]],1,3)="OUI","(Situation d) h≤ 40 m",IF(MID(REFERENCEMENT_FACADE[[#This Row],[≤ 36 m (situation d)]],1,3)="OUI","(Situation d) h≤ 36 m",IF(MID(REFERENCEMENT_FACADE[[#This Row],[≤ 34 m (situation d)]],1,3)="OUI","(Situation d) h≤ 34 m",IF(MID(REFERENCEMENT_FACADE[[#This Row],[≤ 28 m (situation d)]],1,3)="OUI","(Situation d) h≤ 28 m",IF(MID(REFERENCEMENT_FACADE[[#This Row],[≤ 18 m (situation d)]],1,3)="OUI","(Situation d) h≤ 18 m",IF(MID(REFERENCEMENT_FACADE[[#This Row],[≤ 15 m (situation d)]],1,3)="OUI","(Situation d) h≤ 15 m",IF(MID(REFERENCEMENT_FACADE[[#This Row],[≤ 10 m (situation d)]],1,3)="OUI","(Situation d) h≤ 10 m",IF(MID(REFERENCEMENT_FACADE[[#This Row],[≤ 9 m (situation d)]],1,3)="OUI","(Situation d) h≤ 9 m",IF(MID(REFERENCEMENT_FACADE[[#This Row],[≤ 6 m (situation d)]],1,3)="OUI","(Situation d) h≤ 6 m",""))))))))))))</f>
        <v>(Situation a à c) h≤ 10 m
(Situation d) h≤ 6 m</v>
      </c>
      <c r="CM213" s="48" t="str">
        <f>IF(OR(RECH_HAUTEUR=FALSE,HAUT_VISEE="",SITUA_VISEE=""),REFERENCEMENT_FACADE[[#This Row],[Cas où rien n''est sélectionné en hauteur]],
IF((HAUT_VISEE&lt;=6),IF(OR(MID(SITUA_VISEE,1,1)="a",MID(SITUA_VISEE,1,1)="b",MID(SITUA_VISEE,1,1)="c"),REFERENCEMENT_FACADE[[#This Row],[≤ 6 m (a à c)]],REFERENCEMENT_FACADE[[#This Row],[≤ 6 m (d)]]),
IF(AND(6&lt;HAUT_VISEE,HAUT_VISEE&lt;=9),IF(OR(MID(SITUA_VISEE,1,1)="a",MID(SITUA_VISEE,1,1)="b",MID(SITUA_VISEE,1,1)="c"),REFERENCEMENT_FACADE[[#This Row],[≤ 9 m (a à c)]],REFERENCEMENT_FACADE[[#This Row],[≤ 9 m (d)]]),
IF(AND(9&lt;HAUT_VISEE,HAUT_VISEE&lt;=10),IF(OR(MID(SITUA_VISEE,1,1)="a",MID(SITUA_VISEE,1,1)="b",MID(SITUA_VISEE,1,1)="c"),REFERENCEMENT_FACADE[[#This Row],[≤ 10 m (a à c)]],REFERENCEMENT_FACADE[[#This Row],[≤ 10 m (d)]]),
IF(AND(10&lt;HAUT_VISEE,HAUT_VISEE&lt;=18),IF(OR(MID(SITUA_VISEE,1,1)="a",MID(SITUA_VISEE,1,1)="b",MID(SITUA_VISEE,1,1)="c"),REFERENCEMENT_FACADE[[#This Row],[≤ 18 m (a à c)]],REFERENCEMENT_FACADE[[#This Row],[≤ 18 m (d)]]),
IF(AND(18&lt;HAUT_VISEE,HAUT_VISEE&lt;=28),IF(OR(MID(SITUA_VISEE,1,1)="a",MID(SITUA_VISEE,1,1)="b",MID(SITUA_VISEE,1,1)="c"),REFERENCEMENT_FACADE[[#This Row],[≤ 28 m (a à c)]],REFERENCEMENT_FACADE[[#This Row],[≤ 28 m (d)]]),
IF(AND(28&lt;HAUT_VISEE,HAUT_VISEE&lt;=34),IF(OR(MID(SITUA_VISEE,1,1)="a",MID(SITUA_VISEE,1,1)="b",MID(SITUA_VISEE,1,1)="c"),REFERENCEMENT_FACADE[[#This Row],[≤ 34 m (a à c)]],REFERENCEMENT_FACADE[[#This Row],[≤ 34 m (d)]]),
IF(AND(34&lt;HAUT_VISEE,HAUT_VISEE&lt;=36),IF(OR(MID(SITUA_VISEE,1,1)="a",MID(SITUA_VISEE,1,1)="b",MID(SITUA_VISEE,1,1)="c"),REFERENCEMENT_FACADE[[#This Row],[≤ 36 m (a à c)]],REFERENCEMENT_FACADE[[#This Row],[≤ 36 m (d)]]),
IF(AND(36&lt;HAUT_VISEE,HAUT_VISEE&lt;=40),IF(OR(MID(SITUA_VISEE,1,1)="a",MID(SITUA_VISEE,1,1)="b",MID(SITUA_VISEE,1,1)="c"),REFERENCEMENT_FACADE[[#This Row],[≤ 40 m (a à c)]],REFERENCEMENT_FACADE[[#This Row],[≤ 40 m (d)]]),
IF(AND(40&lt;HAUT_VISEE,HAUT_VISEE&lt;=50),IF(OR(MID(SITUA_VISEE,1,1)="a",MID(SITUA_VISEE,1,1)="b",MID(SITUA_VISEE,1,1)="c"),REFERENCEMENT_FACADE[[#This Row],[≤ 50 m (a à c)]],REFERENCEMENT_FACADE[[#This Row],[≤ 50 m (d)]])))))))))))</f>
        <v>Nb : Le critère de recherche par hauteur n'étant pas coché ou les données (hauteur ou situation) n'étant pas saisies, l'utilisateur est alerté qu'il peut exister des limites de hauteurs et des dispositions particulières données dans le référentiel technique du procédé qui ne sont pas affichées. 
Le logiciel peut les faire apparaitre, pour ce faire : 
 - la case de recherche en fonction de la hauteur doit être cochée ;
 - les données de hauteur ET de situation du bâtiment doivent être saisies.</v>
      </c>
      <c r="CN213" s="117">
        <f ca="1">REFERENCEMENT_FACADE[[#This Row],[VALIDITE]]</f>
        <v>1</v>
      </c>
      <c r="CO213" s="48">
        <f>IF(RECH_SUPPORT=TRUE,IF(MID(REFERENCEMENT_FACADE[[#This Row],[Colonne support visé]],1,3)="OUI",1,IF(OR(MID(REFERENCEMENT_FACADE[[#This Row],[Colonne support visé]],1,3)="non",MID(REFERENCEMENT_FACADE[[#This Row],[Colonne support visé]],1,2)="SO"),0,0)),1)</f>
        <v>1</v>
      </c>
      <c r="CP213" s="48">
        <f>IF(RECH_HAUTEUR=FALSE,1,IF(AND(MID(REFERENCEMENT_FACADE[[#This Row],[Colonne situation visé]],1,3)="oui",HAUT_VISEE&lt;=REFERENCEMENT_FACADE[[#This Row],[LIMITATION DE HAUTEUR DE FACADE]],HAUT_VISEE&lt;&gt;"",SITUA_VISEE&lt;&gt;""),1,IF(MID(REFERENCEMENT_FACADE[[#This Row],[Colonne situation visé]],1,3)="non",0,"ERREUR")))</f>
        <v>1</v>
      </c>
      <c r="CQ213" s="48">
        <f>IF(RECH_CATEGORIE=FALSE,1,IF(REFERENCEMENT_FACADE[[#This Row],[Colonne catégorie visée]]="ERREUR",0,IF(AND(RECH_CATEGORIE=TRUE,MATCH(VALUE(LEFT(REFERENCEMENT_FACADE[[#This Row],[Colonne zone visée]],1)),LISTE_ZONE_SISMIQUE,0)&gt;=MATCH(ZONE_SIS_VISEE,LISTE_ZONE_SISMIQUE,0),MATCH(REFERENCEMENT_FACADE[[#This Row],[Colonne catégorie visée]],LISTE_CATEGORIE_BATIMENT,0)&gt;=MATCH(CATEG_VISEE,LISTE_CATEGORIE_BATIMENT,0)),1,0)))</f>
        <v>1</v>
      </c>
      <c r="CR213" s="48">
        <f ca="1">IF(REFERENCEMENT_FACADE[[#This Row],[Eligibilité procédé]]&lt;&gt;0,COUNTIF(REFERENCEMENT_FACADE[Eligibilité procédé],"&lt;="&amp;REFERENCEMENT_FACADE[[#This Row],[Eligibilité procédé]])-COUNTIF(REFERENCEMENT_FACADE[Eligibilité procédé],"=0"),ROWS(REFERENCEMENT_FACADE[Ordre]))</f>
        <v>180</v>
      </c>
      <c r="CS213" s="48">
        <f ca="1">IF(COUNTIF((REFERENCEMENT_FACADE[[#This Row],[Validité]:[zone de simicité]]),"&lt;&gt;"&amp;"")=SUM(REFERENCEMENT_FACADE[[#This Row],[Validité]:[zone de simicité]]),ROW(REFERENCEMENT_FACADE[[#This Row],[zone de simicité]]),"")</f>
        <v>213</v>
      </c>
      <c r="CT213" s="48" t="str">
        <f>CONCATENATE(REFERENCEMENT_FACADE[[#This Row],[TYPE DE DOCUMENT DE REFERENCE]]," ",REFERENCEMENT_FACADE[[#This Row],[REF]]," du procédé ",REFERENCEMENT_FACADE[[#This Row],[NOM COMMERCIAL DU PROCEDE]]," : vise la pose sur : ",IF(MID(REFERENCEMENT_FACADE[[#This Row],[COB (NF DTU 31.2)]],1,3)="OUI","COB (NF DTU 31.2) ; ",""),IF(MID(REFERENCEMENT_FACADE[[#This Row],[CLT (Sous AT/DTA)]],1,3)="OUI","CLT (Sous AT/DTA)) ; ",""),IF(MID(REFERENCEMENT_FACADE[[#This Row],[FOB (NF DTU 31.4)]],1,3)="OUI","FOB (NF DTU 31.4) ; ",""),IF(MID(REFERENCEMENT_FACADE[[#This Row],[FOB (Sous AT/DTA/ATEx)]],1,3)="OUI","FOB (Sous AT/DTA/ATEx) ; ",""),"pour une hauteur max de ",REFERENCEMENT_FACADE[[#This Row],[LIMITATION DE HAUTEUR DE FACADE]],"m")</f>
        <v>Avis Technique 2.2/14-1634_V3 du procédé Panneaux M32 – M62 Pose en vêture-vêtage  : vise la pose sur : COB (NF DTU 31.2) ; CLT (Sous AT/DTA)) ; pour une hauteur max de 10m</v>
      </c>
    </row>
    <row r="214" spans="1:98" ht="216" x14ac:dyDescent="0.3">
      <c r="A214" s="141">
        <v>45384</v>
      </c>
      <c r="B214" s="43" t="s">
        <v>120</v>
      </c>
      <c r="C214" s="125" t="s">
        <v>1585</v>
      </c>
      <c r="D214" s="79" t="s">
        <v>333</v>
      </c>
      <c r="E214" s="79" t="s">
        <v>333</v>
      </c>
      <c r="F214" s="43" t="s">
        <v>312</v>
      </c>
      <c r="G214" s="44" t="s">
        <v>1467</v>
      </c>
      <c r="H214" s="52" t="s">
        <v>27</v>
      </c>
      <c r="I214" s="53" t="s">
        <v>9</v>
      </c>
      <c r="J214" s="39" t="s">
        <v>10</v>
      </c>
      <c r="K214" s="39" t="s">
        <v>10</v>
      </c>
      <c r="L214" s="68" t="str">
        <f>IF(REFERENCEMENT_FACADE[[#This Row],[Charpente bois (NF DTU 31.1)]]="OUI","SO",IF(OR(REFERENCEMENT_FACADE[[#This Row],[FOB (Sous AT/DTA/ATEx)]]="OUI",REFERENCEMENT_FACADE[[#This Row],[FOB (NF DTU 31.4)]]="OUI"),"OUI","SO"))</f>
        <v>SO</v>
      </c>
      <c r="M214" s="54" t="s">
        <v>158</v>
      </c>
      <c r="N214" s="42" t="s">
        <v>9</v>
      </c>
      <c r="O214" s="43" t="s">
        <v>9</v>
      </c>
      <c r="P214" s="43" t="s">
        <v>9</v>
      </c>
      <c r="Q214" s="43" t="s">
        <v>10</v>
      </c>
      <c r="R214" s="43" t="s">
        <v>10</v>
      </c>
      <c r="S214" s="43" t="s">
        <v>10</v>
      </c>
      <c r="T214" s="43" t="s">
        <v>10</v>
      </c>
      <c r="U214" s="43" t="s">
        <v>10</v>
      </c>
      <c r="V214" s="43" t="s">
        <v>10</v>
      </c>
      <c r="W214" s="44" t="s">
        <v>10</v>
      </c>
      <c r="X214" s="43" t="s">
        <v>9</v>
      </c>
      <c r="Y214" s="43" t="s">
        <v>10</v>
      </c>
      <c r="Z214" s="43" t="s">
        <v>10</v>
      </c>
      <c r="AA214" s="43" t="s">
        <v>10</v>
      </c>
      <c r="AB214" s="43" t="s">
        <v>10</v>
      </c>
      <c r="AC214" s="43" t="s">
        <v>10</v>
      </c>
      <c r="AD214" s="43" t="s">
        <v>10</v>
      </c>
      <c r="AE214" s="43" t="s">
        <v>10</v>
      </c>
      <c r="AF214" s="43" t="s">
        <v>10</v>
      </c>
      <c r="AG214" s="44" t="s">
        <v>10</v>
      </c>
      <c r="AH214" s="163"/>
      <c r="AI214" s="164"/>
      <c r="AJ214" s="120" t="s">
        <v>1726</v>
      </c>
      <c r="AK214" s="120" t="s">
        <v>1726</v>
      </c>
      <c r="AL214" s="120" t="s">
        <v>1726</v>
      </c>
      <c r="AM214" s="41"/>
      <c r="AN214" s="41"/>
      <c r="AO214" s="41"/>
      <c r="AP214" s="41"/>
      <c r="AQ214" s="41"/>
      <c r="AR214" s="41"/>
      <c r="AS214" s="41"/>
      <c r="AT214" s="120" t="s">
        <v>1726</v>
      </c>
      <c r="AU214" s="41"/>
      <c r="AV214" s="41"/>
      <c r="AW214" s="41"/>
      <c r="AX214" s="41"/>
      <c r="AY214" s="41"/>
      <c r="AZ214" s="41"/>
      <c r="BA214" s="41"/>
      <c r="BB214" s="41"/>
      <c r="BC214" s="41"/>
      <c r="BD214" s="84" t="s">
        <v>1408</v>
      </c>
      <c r="BE214" s="42">
        <v>4</v>
      </c>
      <c r="BF214" s="43" t="s">
        <v>328</v>
      </c>
      <c r="BG214" s="43" t="s">
        <v>328</v>
      </c>
      <c r="BH214" s="43" t="s">
        <v>328</v>
      </c>
      <c r="BI214" s="84" t="s">
        <v>329</v>
      </c>
      <c r="BJ214" s="40" t="s">
        <v>1394</v>
      </c>
      <c r="BK214" s="158" t="s">
        <v>685</v>
      </c>
      <c r="BL214" s="42">
        <v>0</v>
      </c>
      <c r="BM214" s="43" t="s">
        <v>1467</v>
      </c>
      <c r="BN214" s="43" t="s">
        <v>12</v>
      </c>
      <c r="BO214" s="43" t="s">
        <v>1615</v>
      </c>
      <c r="BP214" s="81">
        <v>45244</v>
      </c>
      <c r="BQ214" s="81">
        <v>45373</v>
      </c>
      <c r="BR214" s="81">
        <v>47208</v>
      </c>
      <c r="BS214" s="123">
        <f ca="1">+(REFERENCEMENT_FACADE[[#This Row],[AVIS LIMITE AU / VALIDITE]]&gt;=TODAY())*1</f>
        <v>1</v>
      </c>
      <c r="BT214" s="43" t="s">
        <v>9</v>
      </c>
      <c r="BU214" s="43" t="str">
        <f ca="1">IF(REFERENCEMENT_FACADE[[#This Row],[ -&gt; AT/DTA : Sur liste verte C2p (OUI/NON)
-&gt; ATex (Avis favorable / Avis défavorable)
-&gt; Autre : SO]]&lt;&gt;"",IF(AND(OR(REFERENCEMENT_FACADE[[#This Row],[ -&gt; AT/DTA : Sur liste verte C2p (OUI/NON)
-&gt; ATex (Avis favorable / Avis défavorable)
-&gt; Autre : SO]]="OUI",REFERENCEMENT_FACADE[[#This Row],[ -&gt; AT/DTA : Sur liste verte C2p (OUI/NON)
-&gt; ATex (Avis favorable / Avis défavorable)
-&gt; Autre : SO]]="FAVORABLE",REFERENCEMENT_FACADE[[#This Row],[ -&gt; AT/DTA : Sur liste verte C2p (OUI/NON)
-&gt; ATex (Avis favorable / Avis défavorable)
-&gt; Autre : SO]]="SO
(DTU)",REFERENCEMENT_FACADE[[#This Row],[ -&gt; AT/DTA : Sur liste verte C2p (OUI/NON)
-&gt; ATex (Avis favorable / Avis défavorable)
-&gt; Autre : SO]]="SO 
(RECO -RAGE)",REFERENCEMENT_FACADE[[#This Row],[ -&gt; AT/DTA : Sur liste verte C2p (OUI/NON)
-&gt; ATex (Avis favorable / Avis défavorable)
-&gt; Autre : SO]]="OUI AVEC UN SUIVI DU RETOUR D'EXPERIENCE",
REFERENCEMENT_FACADE[[#This Row],[ -&gt; AT/DTA : Sur liste verte C2p (OUI/NON)
-&gt; ATex (Avis favorable / Avis défavorable)
-&gt; Autre : SO]]="SO 
(RP)"),REFERENCEMENT_FACADE[[#This Row],[VALIDITE]]=1),"TC",IF(REFERENCEMENT_FACADE[[#This Row],[VALIDITE]]=0,"TNC"&amp;CHAR(10)&amp;"(L'évaluation technique n'est plus valide)",IF(REFERENCEMENT_FACADE[[#This Row],[TYPE DE DOCUMENT DE REFERENCE]]="Appréciation Technique de Transition","TNC"&amp;CHAR(10)&amp;"(Les Appréciations Techniques de Transition ne sont pas reconnues en technique courante)",IF(REFERENCEMENT_FACADE[[#This Row],[ -&gt; AT/DTA : Sur liste verte C2p (OUI/NON)
-&gt; ATex (Avis favorable / Avis défavorable)
-&gt; Autre : SO]]="NON (EVALUATION RECENTE)","TNC"&amp;CHAR(10)&amp;"(Non sur liste verte de la C2p à date de référencement / EVALUATION RECENTE)","TNC"&amp;CHAR(10)&amp;"(N'est pas sur liste verte de la C2p à date du référencement)")))))</f>
        <v>TC</v>
      </c>
      <c r="BV214" s="44" t="s">
        <v>1616</v>
      </c>
      <c r="BW214" s="153"/>
      <c r="BX214" s="132"/>
      <c r="BY214" s="155"/>
      <c r="BZ214" s="58" t="s">
        <v>657</v>
      </c>
      <c r="CA214" s="134" t="s">
        <v>1621</v>
      </c>
      <c r="CB214" s="136"/>
      <c r="CC214" s="48" t="str">
        <f>IF(OR(REFERENCEMENT_FACADE[[#This Row],[TYPE DE DOCUMENT DE REFERENCE]]="Document Technique d'Application (DTA)",REFERENCEMENT_FACADE[[#This Row],[TYPE DE DOCUMENT DE REFERENCE]]="Avis Technique"),CONCATENATE("https://evaluation.cstb.fr/fr/avis-technique/detail/",SUBSTITUTE(REFERENCEMENT_FACADE[[#This Row],[REF]],"/","-"),"/"),IF(REFERENCEMENT_FACADE[[#This Row],[TYPE DE DOCUMENT DE REFERENCE]]=("Appréciation Technique d'Expérimentation (ATEx cas a)"),CONCATENATE("https://evaluation.cstb.fr/fr/appreciation-technique-expertise-atex/detail/",SUBSTITUTE(REFERENCEMENT_FACADE[[#This Row],[REF]],"_","-"),"/"),CONCATENATE("https://evaluation.cstb.fr/fr/appreciation-technique-transition-att/download/att-",SUBSTITUTE(SUBSTITUTE(REFERENCEMENT_FACADE[[#This Row],[REF]],"/","-"),"_","-"),"/")))</f>
        <v>https://evaluation.cstb.fr/fr/avis-technique/detail/2.2-14-1662_V4/</v>
      </c>
      <c r="CD214" s="48" t="s">
        <v>779</v>
      </c>
      <c r="CE214" s="48" t="str">
        <f>CONCATENATE(IF(REFERENCEMENT_FACADE[[#This Row],[Ancienne version]]=""," ",CONCATENATE(IF(OR(REFERENCEMENT_FACADE[[#This Row],[TYPE DE DOCUMENT DE REFERENCE]]="Avis Technique",REFERENCEMENT_FACADE[[#This Row],[TYPE DE DOCUMENT DE REFERENCE]]="ATEx"),"L'","Le "),REFERENCEMENT_FACADE[[#This Row],[TYPE DE DOCUMENT DE REFERENCE]]," n°",REFERENCEMENT_FACADE[[#This Row],[REF]]," annule et remplace ",IF(OR(REFERENCEMENT_FACADE[[#This Row],[TYPE DE DOCUMENT DE REFERENCE]]="Avis Technique",REFERENCEMENT_FACADE[[#This Row],[TYPE DE DOCUMENT DE REFERENCE]]="ATEx"),"l' ","le "),REFERENCEMENT_FACADE[[#This Row],[TYPE DE DOCUMENT DE REFERENCE]]," n° ",REFERENCEMENT_FACADE[[#This Row],[Ancienne version]])),
IF(AND(REFERENCEMENT_FACADE[[#This Row],[Ancienne version]]&lt;&gt;"",REFERENCEMENT_FACADE[[#This Row],[ -&gt; AT/DTA : Sur liste verte C2p (OUI/NON)
-&gt; ATex (Avis favorable / Avis défavorable)
-&gt; Autre : SO]]="OUI"),CHAR(10),""),
IF(REFERENCEMENT_FACADE[[#This Row],[ -&gt; AT/DTA : Sur liste verte C2p (OUI/NON)
-&gt; ATex (Avis favorable / Avis défavorable)
-&gt; Autre : SO]]="OUI","Sur liste verte de la C2p à la date du référencement",""))</f>
        <v>L'Avis Technique n°2.2/14-1662_V4 annule et remplace l' Avis Technique n° 2.2/14-1662_V2
Sur liste verte de la C2p à la date du référencement</v>
      </c>
      <c r="CF214" s="48" t="str">
        <f>IF((SUPP_VISE=LISTES!$Q$2),REFERENCEMENT_FACADE[[#This Row],[Charpente bois (NF DTU 31.1)]],
IF((SUPP_VISE=LISTES!$Q$3),REFERENCEMENT_FACADE[[#This Row],[COB (NF DTU 31.2)]],
IF((SUPP_VISE=LISTES!$Q$4),REFERENCEMENT_FACADE[[#This Row],[FOB (NF DTU 31.4)]],
IF((SUPP_VISE=LISTES!$Q$5),REFERENCEMENT_FACADE[[#This Row],[FOB (Sous AT/DTA/ATEx)]],
IF((SUPP_VISE=LISTES!$Q$6),REFERENCEMENT_FACADE[[#This Row],[FOB (NF DTU 31.4 et/ou Sous AT/DTA/Atex)]],
IF((SUPP_VISE=LISTES!$Q$7),REFERENCEMENT_FACADE[[#This Row],[CLT (Sous AT/DTA)]],"ERREUR"))))))</f>
        <v>ERREUR</v>
      </c>
      <c r="CG214" s="48" t="str">
        <f>IF((HAUT_VISEE&lt;=6),IF(OR(MID(SITUA_VISEE,1,1)="a",MID(SITUA_VISEE,1,1)="b",MID(SITUA_VISEE,1,1)="c"),REFERENCEMENT_FACADE[[#This Row],[≤ 6 m (situation a à c)]],REFERENCEMENT_FACADE[[#This Row],[≤ 6 m (situation d)]]),
IF(AND(6&lt;HAUT_VISEE,HAUT_VISEE&lt;=9),IF(OR(MID(SITUA_VISEE,1,1)="a",MID(SITUA_VISEE,1,1)="b",MID(SITUA_VISEE,1,1)="c"),REFERENCEMENT_FACADE[[#This Row],[≤ 9 m (situation a à c)]],REFERENCEMENT_FACADE[[#This Row],[≤ 9 m (situation d)]]),
IF(AND(9&lt;HAUT_VISEE,HAUT_VISEE&lt;=10),IF(OR(MID(SITUA_VISEE,1,1)="a",MID(SITUA_VISEE,1,1)="b",MID(SITUA_VISEE,1,1)="c"),REFERENCEMENT_FACADE[[#This Row],[≤ 10 m (situation a à c)]],REFERENCEMENT_FACADE[[#This Row],[≤ 10 m (situation d)]]),
IF(AND(10&lt;HAUT_VISEE,HAUT_VISEE&lt;=18),IF(OR(MID(SITUA_VISEE,1,1)="a",MID(SITUA_VISEE,1,1)="b",MID(SITUA_VISEE,1,1)="c"),REFERENCEMENT_FACADE[[#This Row],[≤ 15 m (situation a à c)]],REFERENCEMENT_FACADE[[#This Row],[≤ 15 m (situation d)]]),
IF(AND(10&lt;HAUT_VISEE,HAUT_VISEE&lt;=18),IF(OR(MID(SITUA_VISEE,1,1)="a",MID(SITUA_VISEE,1,1)="b",MID(SITUA_VISEE,1,1)="c"),REFERENCEMENT_FACADE[[#This Row],[≤ 18 m (situation a à c)]],REFERENCEMENT_FACADE[[#This Row],[≤ 18 m (situation d)]]),
IF(AND(18&lt;HAUT_VISEE,HAUT_VISEE&lt;=28),IF(OR(MID(SITUA_VISEE,1,1)="a",MID(SITUA_VISEE,1,1)="b",MID(SITUA_VISEE,1,1)="c"),REFERENCEMENT_FACADE[[#This Row],[≤ 28 m (situation a à c)]],REFERENCEMENT_FACADE[[#This Row],[≤ 28 m (situation d)]]),
IF(AND(28&lt;HAUT_VISEE,HAUT_VISEE&lt;=34),IF(OR(MID(SITUA_VISEE,1,1)="a",MID(SITUA_VISEE,1,1)="b",MID(SITUA_VISEE,1,1)="c"),REFERENCEMENT_FACADE[[#This Row],[≤ 34 m (situation a à c)]],REFERENCEMENT_FACADE[[#This Row],[≤ 34 m (situation d)]]),
IF(AND(34&lt;HAUT_VISEE,HAUT_VISEE&lt;=36),IF(OR(MID(SITUA_VISEE,1,1)="a",MID(SITUA_VISEE,1,1)="b",MID(SITUA_VISEE,1,1)="c"),REFERENCEMENT_FACADE[[#This Row],[≤ 36 m (situation a à c)]],REFERENCEMENT_FACADE[[#This Row],[≤ 36 m (situation d)]]),
IF(AND(36&lt;HAUT_VISEE,HAUT_VISEE&lt;=40),IF(OR(MID(SITUA_VISEE,1,1)="a",MID(SITUA_VISEE,1,1)="b",MID(SITUA_VISEE,1,1)="c"),REFERENCEMENT_FACADE[[#This Row],[≤ 40 m (situation a à c)]],REFERENCEMENT_FACADE[[#This Row],[≤ 40 m (situation d)]]),
IF(AND(40&lt;HAUT_VISEE,HAUT_VISEE&lt;=50),IF(OR(MID(SITUA_VISEE,1,1)="a",MID(SITUA_VISEE,1,1)="b",MID(SITUA_VISEE,1,1)="c"),REFERENCEMENT_FACADE[[#This Row],[≤ 50 m (situation a à c)]],REFERENCEMENT_FACADE[[#This Row],[≤ 50 m (situation d)]]),"ERREUR"))))))))))</f>
        <v>OUI</v>
      </c>
      <c r="CH214" s="48">
        <f>IF(MID(SITUA_VISEE,1,1)="d",
IF(MID(REFERENCEMENT_FACADE[[#This Row],[≤ 50 m (situation d)]],1,3)="OUI",50,IF(MID(REFERENCEMENT_FACADE[[#This Row],[≤ 40 m (situation d)]],1,3)="OUI",40,IF(MID(REFERENCEMENT_FACADE[[#This Row],[≤ 36 m (situation d)]],1,3)="OUI",36,IF(MID(REFERENCEMENT_FACADE[[#This Row],[≤ 34 m (situation d)]],1,3)="OUI",34,IF(MID(REFERENCEMENT_FACADE[[#This Row],[≤ 28 m (situation d)]],1,3)="OUI",28,IF(MID(REFERENCEMENT_FACADE[[#This Row],[≤ 18 m (situation d)]],1,3)="OUI",18,IF(MID(REFERENCEMENT_FACADE[[#This Row],[≤ 15 m (situation d)]],1,3)="OUI",15,IF(MID(REFERENCEMENT_FACADE[[#This Row],[≤ 10 m (situation d)]],1,3)="OUI",10,IF(MID(REFERENCEMENT_FACADE[[#This Row],[≤ 9 m (situation d)]],1,3)="OUI",9,IF(MID(REFERENCEMENT_FACADE[[#This Row],[≤ 6 m (situation d)]],1,3)="OUI",6,"")))))))))),
IF(MID(REFERENCEMENT_FACADE[[#This Row],[≤ 50 m (situation a à c)]],1,3)="OUI",50,IF(MID(REFERENCEMENT_FACADE[[#This Row],[≤ 40 m (situation a à c)]],1,3)="OUI",40,IF(MID(REFERENCEMENT_FACADE[[#This Row],[≤ 36 m (situation a à c)]],1,3)="OUI",36,IF(MID(REFERENCEMENT_FACADE[[#This Row],[≤ 34 m (situation a à c)]],1,3)="OUI",34,IF(MID(REFERENCEMENT_FACADE[[#This Row],[≤ 28 m (situation a à c)]],1,3)="OUI",28,IF(MID(REFERENCEMENT_FACADE[[#This Row],[≤ 18 m (situation a à c)]],1,3)="OUI",18,IF(MID(REFERENCEMENT_FACADE[[#This Row],[≤ 15 m (situation a à c)]],1,3)="OUI",15,IF(MID(REFERENCEMENT_FACADE[[#This Row],[≤ 10 m (situation a à c)]],1,3)="OUI",10,IF(MID(REFERENCEMENT_FACADE[[#This Row],[≤ 9 m (situation a à c)]],1,3)="OUI",9,IF(MID(REFERENCEMENT_FACADE[[#This Row],[≤ 6 m (situation a à c)]],1,3)="OUI",6,"")))))))))))</f>
        <v>10</v>
      </c>
      <c r="CI214" s="48" t="str">
        <f>IF(RECH_CATEGORIE=TRUE,IF((CATEG_VISEE=LISTES!$O$2),REFERENCEMENT_FACADE[[#This Row],[I]],
IF((CATEG_VISEE=LISTES!$O$3),REFERENCEMENT_FACADE[[#This Row],[II]],
IF((CATEG_VISEE=LISTES!$O$4),REFERENCEMENT_FACADE[[#This Row],[III]],
IF((CATEG_VISEE=LISTES!$O$5),REFERENCEMENT_FACADE[[#This Row],[IV]],"ERREUR")))),
REFERENCEMENT_FACADE[[#This Row],[I]]&amp;CHAR(10)&amp;REFERENCEMENT_FACADE[[#This Row],[II]]&amp;CHAR(10)&amp;REFERENCEMENT_FACADE[[#This Row],[III]]&amp;CHAR(10)&amp;REFERENCEMENT_FACADE[[#This Row],[IV]])</f>
        <v>4
4**
4**
4**</v>
      </c>
      <c r="CJ214" s="48" t="str">
        <f>IF(RECH_CATEGORIE=TRUE,IF(OR(REFERENCEMENT_FACADE[[#This Row],[I]]="NC",REFERENCEMENT_FACADE[[#This Row],[II]]="NC",REFERENCEMENT_FACADE[[#This Row],[III]]="NC",REFERENCEMENT_FACADE[[#This Row],[IV]]="NC"),"ERREUR",IF(MID(ZONE_SIS_VISEE,1,1)&lt;=MID(REFERENCEMENT_FACADE[[#This Row],[IV]],1,1),REFERENCEMENT_FACADE[[#Headers],[IV]],IF(MID(ZONE_SIS_VISEE,1,1)&lt;=MID(REFERENCEMENT_FACADE[[#This Row],[III]],1,1),REFERENCEMENT_FACADE[[#Headers],[III]],IF(MID(ZONE_SIS_VISEE,1,1)&lt;=MID(REFERENCEMENT_FACADE[[#This Row],[II]],1,1),REFERENCEMENT_FACADE[[#Headers],[II]],IF(MID(ZONE_SIS_VISEE,1,1)&lt;=MID(REFERENCEMENT_FACADE[[#This Row],[I]],1,1),REFERENCEMENT_FACADE[[#Headers],[I]],""))))),
REFERENCEMENT_FACADE[[#Headers],[I]]&amp;CHAR(10)&amp;REFERENCEMENT_FACADE[[#Headers],[II]]&amp;CHAR(10)&amp;REFERENCEMENT_FACADE[[#Headers],[III]]&amp;CHAR(10)&amp;REFERENCEMENT_FACADE[[#Headers],[IV]])</f>
        <v>I
II
III
IV</v>
      </c>
      <c r="CK214" s="48" t="str">
        <f>CONCATENATE(IF(MID(REFERENCEMENT_FACADE[[#This Row],[Charpente bois (NF DTU 31.1)]],1,3)="oui",LISTES!$Q$2,""),IF(AND(MID(REFERENCEMENT_FACADE[[#This Row],[COB (NF DTU 31.2)]],1,3)="oui",MID(REFERENCEMENT_FACADE[[#This Row],[Charpente bois (NF DTU 31.1)]],1,3)="oui")," / ",""),IF(MID(REFERENCEMENT_FACADE[[#This Row],[COB (NF DTU 31.2)]],1,3)="oui",LISTES!$Q$3,""),IF(OR(AND(MID(REFERENCEMENT_FACADE[[#This Row],[COB (NF DTU 31.2)]],1,3)="oui",MID(REFERENCEMENT_FACADE[[#This Row],[FOB (NF DTU 31.4)]],1,3)="oui"),AND(MID(REFERENCEMENT_FACADE[[#This Row],[COB (NF DTU 31.2)]],1,3)="oui",MID(REFERENCEMENT_FACADE[[#This Row],[CLT (Sous AT/DTA)]],1,3)="oui"))," / ",""),IF(MID(REFERENCEMENT_FACADE[[#This Row],[FOB (NF DTU 31.4)]],1,3)="oui",LISTES!$Q$4,""),IF(AND(MID(REFERENCEMENT_FACADE[[#This Row],[CLT (Sous AT/DTA)]],1,3)="oui",MID(REFERENCEMENT_FACADE[[#This Row],[FOB (NF DTU 31.4)]],1,3)="oui")," / ",""),IF(MID(REFERENCEMENT_FACADE[[#This Row],[CLT (Sous AT/DTA)]],1,3)="oui",LISTES!$Q$7,IF(MID(REFERENCEMENT_FACADE[[#This Row],[FOB (Sous AT/DTA/ATEx)]],1,3)="oui",LISTES!$Q$5,"")))</f>
        <v>COB (NF DTU 31.2) / CLT (Sous AT/DTA)</v>
      </c>
      <c r="CL214" s="48" t="str">
        <f>IF(AND(RECH_HAUTEUR=TRUE,HAUT_VISEE&lt;&gt;"",SITUA_VISEE&lt;&gt;""),IF(MID(SITUA_VISEE,1,1)="d",
IF(MID(REFERENCEMENT_FACADE[[#This Row],[≤ 50 m (situation d)]],1,3)="OUI","≤ 50 m",IF(MID(REFERENCEMENT_FACADE[[#This Row],[≤ 40 m (situation d)]],1,3)="OUI","≤ 40 m",IF(MID(REFERENCEMENT_FACADE[[#This Row],[≤ 36 m (situation d)]],1,3)="OUI","≤ 36 m",IF(MID(REFERENCEMENT_FACADE[[#This Row],[≤ 34 m (situation d)]],1,3)="OUI","≤ 34 m",IF(MID(REFERENCEMENT_FACADE[[#This Row],[≤ 28 m (situation d)]],1,3)="OUI","≤ 28 m",IF(MID(REFERENCEMENT_FACADE[[#This Row],[≤ 18 m (situation d)]],1,3)="OUI","≤ 18 m",IF(MID(REFERENCEMENT_FACADE[[#This Row],[≤ 15 m (situation d)]],1,3)="OUI","≤ 15 m",IF(MID(REFERENCEMENT_FACADE[[#This Row],[≤ 10 m (situation d)]],1,3)="OUI","≤ 10 m",IF(MID(REFERENCEMENT_FACADE[[#This Row],[≤ 9 m (situation d)]],1,3)="OUI","≤ 9 m",IF(MID(REFERENCEMENT_FACADE[[#This Row],[≤ 6 m (situation d)]],1,3)="OUI","≤ 6 m","")))))))))),
IF(MID(REFERENCEMENT_FACADE[[#This Row],[≤ 50 m (situation a à c)]],1,3)="OUI","≤ 50 m",IF(MID(REFERENCEMENT_FACADE[[#This Row],[≤ 40 m (situation a à c)]],1,3)="OUI","≤ 40 m",IF(MID(REFERENCEMENT_FACADE[[#This Row],[≤ 36 m (situation a à c)]],1,3)="OUI","≤ 36 m",IF(MID(REFERENCEMENT_FACADE[[#This Row],[≤ 34 m (situation a à c)]],1,3)="OUI","≤ 34 m",IF(MID(REFERENCEMENT_FACADE[[#This Row],[≤ 28 m (situation a à c)]],1,3)="OUI","≤ 28 m",IF(MID(REFERENCEMENT_FACADE[[#This Row],[≤ 18 m (situation a à c)]],1,3)="OUI","≤ 18 m",IF(MID(REFERENCEMENT_FACADE[[#This Row],[≤ 15 m (situation a à c)]],1,3)="OUI","≤ 15 m",IF(MID(REFERENCEMENT_FACADE[[#This Row],[≤ 10 m (situation a à c)]],1,3)="OUI","≤ 10 m",IF(MID(REFERENCEMENT_FACADE[[#This Row],[≤ 9 m (situation a à c)]],1,3)="OUI","≤ 9 m",IF(MID(REFERENCEMENT_FACADE[[#This Row],[≤ 6 m (situation a à c)]],1,3)="OUI","≤ 6 m",""))))))))))),
CONCATENATE(IF(MID(REFERENCEMENT_FACADE[[#This Row],[≤ 50 m (situation a à c)]],1,3)="OUI","(Situation a à c) h≤ 50 m"&amp;CHAR(10),IF(MID(REFERENCEMENT_FACADE[[#This Row],[≤ 40 m (situation a à c)]],1,3)="OUI","(Situation a à c) h≤ 40 m"&amp;CHAR(10),IF(MID(REFERENCEMENT_FACADE[[#This Row],[≤ 36 m (situation a à c)]],1,3)="OUI","(Situation a à c) h≤ 36 m"&amp;CHAR(10),IF(MID(REFERENCEMENT_FACADE[[#This Row],[≤ 34 m (situation a à c)]],1,3)="OUI","(Situation a à c) h≤ 34 m"&amp;CHAR(10),IF(MID(REFERENCEMENT_FACADE[[#This Row],[≤ 28 m (situation a à c)]],1,3)="OUI","(Situation a à c) h≤ 28 m"&amp;CHAR(10),IF(MID(REFERENCEMENT_FACADE[[#This Row],[≤ 18 m (situation a à c)]],1,3)="OUI","(Situation a à c) h≤ 18 m"&amp;CHAR(10),IF(MID(REFERENCEMENT_FACADE[[#This Row],[≤ 15 m (situation a à c)]],1,3)="OUI","(Situation a à c) h≤ 15 m"&amp;CHAR(10),IF(MID(REFERENCEMENT_FACADE[[#This Row],[≤ 10 m (situation a à c)]],1,3)="OUI","(Situation a à c) h≤ 10 m"&amp;CHAR(10),IF(MID(REFERENCEMENT_FACADE[[#This Row],[≤ 9 m (situation a à c)]],1,3)="OUI","(Situation a à c) h≤ 9 m"&amp;CHAR(10),IF(MID(REFERENCEMENT_FACADE[[#This Row],[≤ 6 m (situation a à c)]],1,3)="OUI","(Situation a à c) h≤ 6 m"&amp;CHAR(10),"")))))))))),IF(MID(REFERENCEMENT_FACADE[[#This Row],[≤ 50 m (situation d)]],1,3)="OUI","(Situation d) h≤ 50 m",IF(MID(REFERENCEMENT_FACADE[[#This Row],[≤ 40 m (situation d)]],1,3)="OUI","(Situation d) h≤ 40 m",IF(MID(REFERENCEMENT_FACADE[[#This Row],[≤ 36 m (situation d)]],1,3)="OUI","(Situation d) h≤ 36 m",IF(MID(REFERENCEMENT_FACADE[[#This Row],[≤ 34 m (situation d)]],1,3)="OUI","(Situation d) h≤ 34 m",IF(MID(REFERENCEMENT_FACADE[[#This Row],[≤ 28 m (situation d)]],1,3)="OUI","(Situation d) h≤ 28 m",IF(MID(REFERENCEMENT_FACADE[[#This Row],[≤ 18 m (situation d)]],1,3)="OUI","(Situation d) h≤ 18 m",IF(MID(REFERENCEMENT_FACADE[[#This Row],[≤ 15 m (situation d)]],1,3)="OUI","(Situation d) h≤ 15 m",IF(MID(REFERENCEMENT_FACADE[[#This Row],[≤ 10 m (situation d)]],1,3)="OUI","(Situation d) h≤ 10 m",IF(MID(REFERENCEMENT_FACADE[[#This Row],[≤ 9 m (situation d)]],1,3)="OUI","(Situation d) h≤ 9 m",IF(MID(REFERENCEMENT_FACADE[[#This Row],[≤ 6 m (situation d)]],1,3)="OUI","(Situation d) h≤ 6 m",""))))))))))))</f>
        <v>(Situation a à c) h≤ 10 m
(Situation d) h≤ 6 m</v>
      </c>
      <c r="CM214" s="48" t="str">
        <f>IF(OR(RECH_HAUTEUR=FALSE,HAUT_VISEE="",SITUA_VISEE=""),REFERENCEMENT_FACADE[[#This Row],[Cas où rien n''est sélectionné en hauteur]],
IF((HAUT_VISEE&lt;=6),IF(OR(MID(SITUA_VISEE,1,1)="a",MID(SITUA_VISEE,1,1)="b",MID(SITUA_VISEE,1,1)="c"),REFERENCEMENT_FACADE[[#This Row],[≤ 6 m (a à c)]],REFERENCEMENT_FACADE[[#This Row],[≤ 6 m (d)]]),
IF(AND(6&lt;HAUT_VISEE,HAUT_VISEE&lt;=9),IF(OR(MID(SITUA_VISEE,1,1)="a",MID(SITUA_VISEE,1,1)="b",MID(SITUA_VISEE,1,1)="c"),REFERENCEMENT_FACADE[[#This Row],[≤ 9 m (a à c)]],REFERENCEMENT_FACADE[[#This Row],[≤ 9 m (d)]]),
IF(AND(9&lt;HAUT_VISEE,HAUT_VISEE&lt;=10),IF(OR(MID(SITUA_VISEE,1,1)="a",MID(SITUA_VISEE,1,1)="b",MID(SITUA_VISEE,1,1)="c"),REFERENCEMENT_FACADE[[#This Row],[≤ 10 m (a à c)]],REFERENCEMENT_FACADE[[#This Row],[≤ 10 m (d)]]),
IF(AND(10&lt;HAUT_VISEE,HAUT_VISEE&lt;=18),IF(OR(MID(SITUA_VISEE,1,1)="a",MID(SITUA_VISEE,1,1)="b",MID(SITUA_VISEE,1,1)="c"),REFERENCEMENT_FACADE[[#This Row],[≤ 18 m (a à c)]],REFERENCEMENT_FACADE[[#This Row],[≤ 18 m (d)]]),
IF(AND(18&lt;HAUT_VISEE,HAUT_VISEE&lt;=28),IF(OR(MID(SITUA_VISEE,1,1)="a",MID(SITUA_VISEE,1,1)="b",MID(SITUA_VISEE,1,1)="c"),REFERENCEMENT_FACADE[[#This Row],[≤ 28 m (a à c)]],REFERENCEMENT_FACADE[[#This Row],[≤ 28 m (d)]]),
IF(AND(28&lt;HAUT_VISEE,HAUT_VISEE&lt;=34),IF(OR(MID(SITUA_VISEE,1,1)="a",MID(SITUA_VISEE,1,1)="b",MID(SITUA_VISEE,1,1)="c"),REFERENCEMENT_FACADE[[#This Row],[≤ 34 m (a à c)]],REFERENCEMENT_FACADE[[#This Row],[≤ 34 m (d)]]),
IF(AND(34&lt;HAUT_VISEE,HAUT_VISEE&lt;=36),IF(OR(MID(SITUA_VISEE,1,1)="a",MID(SITUA_VISEE,1,1)="b",MID(SITUA_VISEE,1,1)="c"),REFERENCEMENT_FACADE[[#This Row],[≤ 36 m (a à c)]],REFERENCEMENT_FACADE[[#This Row],[≤ 36 m (d)]]),
IF(AND(36&lt;HAUT_VISEE,HAUT_VISEE&lt;=40),IF(OR(MID(SITUA_VISEE,1,1)="a",MID(SITUA_VISEE,1,1)="b",MID(SITUA_VISEE,1,1)="c"),REFERENCEMENT_FACADE[[#This Row],[≤ 40 m (a à c)]],REFERENCEMENT_FACADE[[#This Row],[≤ 40 m (d)]]),
IF(AND(40&lt;HAUT_VISEE,HAUT_VISEE&lt;=50),IF(OR(MID(SITUA_VISEE,1,1)="a",MID(SITUA_VISEE,1,1)="b",MID(SITUA_VISEE,1,1)="c"),REFERENCEMENT_FACADE[[#This Row],[≤ 50 m (a à c)]],REFERENCEMENT_FACADE[[#This Row],[≤ 50 m (d)]])))))))))))</f>
        <v>Nb : Le critère de recherche par hauteur n'étant pas coché ou les données (hauteur ou situation) n'étant pas saisies, l'utilisateur est alerté qu'il peut exister des limites de hauteurs et des dispositions particulières données dans le référentiel technique du procédé qui ne sont pas affichées. 
Le logiciel peut les faire apparaitre, pour ce faire : 
 - la case de recherche en fonction de la hauteur doit être cochée ;
 - les données de hauteur ET de situation du bâtiment doivent être saisies.</v>
      </c>
      <c r="CN214" s="117">
        <f ca="1">REFERENCEMENT_FACADE[[#This Row],[VALIDITE]]</f>
        <v>1</v>
      </c>
      <c r="CO214" s="48">
        <f>IF(RECH_SUPPORT=TRUE,IF(MID(REFERENCEMENT_FACADE[[#This Row],[Colonne support visé]],1,3)="OUI",1,IF(OR(MID(REFERENCEMENT_FACADE[[#This Row],[Colonne support visé]],1,3)="non",MID(REFERENCEMENT_FACADE[[#This Row],[Colonne support visé]],1,2)="SO"),0,0)),1)</f>
        <v>1</v>
      </c>
      <c r="CP214" s="48">
        <f>IF(RECH_HAUTEUR=FALSE,1,IF(AND(MID(REFERENCEMENT_FACADE[[#This Row],[Colonne situation visé]],1,3)="oui",HAUT_VISEE&lt;=REFERENCEMENT_FACADE[[#This Row],[LIMITATION DE HAUTEUR DE FACADE]],HAUT_VISEE&lt;&gt;"",SITUA_VISEE&lt;&gt;""),1,IF(MID(REFERENCEMENT_FACADE[[#This Row],[Colonne situation visé]],1,3)="non",0,"ERREUR")))</f>
        <v>1</v>
      </c>
      <c r="CQ214" s="48">
        <f>IF(RECH_CATEGORIE=FALSE,1,IF(REFERENCEMENT_FACADE[[#This Row],[Colonne catégorie visée]]="ERREUR",0,IF(AND(RECH_CATEGORIE=TRUE,MATCH(VALUE(LEFT(REFERENCEMENT_FACADE[[#This Row],[Colonne zone visée]],1)),LISTE_ZONE_SISMIQUE,0)&gt;=MATCH(ZONE_SIS_VISEE,LISTE_ZONE_SISMIQUE,0),MATCH(REFERENCEMENT_FACADE[[#This Row],[Colonne catégorie visée]],LISTE_CATEGORIE_BATIMENT,0)&gt;=MATCH(CATEG_VISEE,LISTE_CATEGORIE_BATIMENT,0)),1,0)))</f>
        <v>1</v>
      </c>
      <c r="CR214" s="48">
        <f ca="1">IF(REFERENCEMENT_FACADE[[#This Row],[Eligibilité procédé]]&lt;&gt;0,COUNTIF(REFERENCEMENT_FACADE[Eligibilité procédé],"&lt;="&amp;REFERENCEMENT_FACADE[[#This Row],[Eligibilité procédé]])-COUNTIF(REFERENCEMENT_FACADE[Eligibilité procédé],"=0"),ROWS(REFERENCEMENT_FACADE[Ordre]))</f>
        <v>181</v>
      </c>
      <c r="CS214" s="48">
        <f ca="1">IF(COUNTIF((REFERENCEMENT_FACADE[[#This Row],[Validité]:[zone de simicité]]),"&lt;&gt;"&amp;"")=SUM(REFERENCEMENT_FACADE[[#This Row],[Validité]:[zone de simicité]]),ROW(REFERENCEMENT_FACADE[[#This Row],[zone de simicité]]),"")</f>
        <v>214</v>
      </c>
      <c r="CT214" s="48" t="str">
        <f>CONCATENATE(REFERENCEMENT_FACADE[[#This Row],[TYPE DE DOCUMENT DE REFERENCE]]," ",REFERENCEMENT_FACADE[[#This Row],[REF]]," du procédé ",REFERENCEMENT_FACADE[[#This Row],[NOM COMMERCIAL DU PROCEDE]]," : vise la pose sur : ",IF(MID(REFERENCEMENT_FACADE[[#This Row],[COB (NF DTU 31.2)]],1,3)="OUI","COB (NF DTU 31.2) ; ",""),IF(MID(REFERENCEMENT_FACADE[[#This Row],[CLT (Sous AT/DTA)]],1,3)="OUI","CLT (Sous AT/DTA)) ; ",""),IF(MID(REFERENCEMENT_FACADE[[#This Row],[FOB (NF DTU 31.4)]],1,3)="OUI","FOB (NF DTU 31.4) ; ",""),IF(MID(REFERENCEMENT_FACADE[[#This Row],[FOB (Sous AT/DTA/ATEx)]],1,3)="OUI","FOB (Sous AT/DTA/ATEx) ; ",""),"pour une hauteur max de ",REFERENCEMENT_FACADE[[#This Row],[LIMITATION DE HAUTEUR DE FACADE]],"m")</f>
        <v>Avis Technique 2.2/14-1662_V4 du procédé MINERAL-COLOR-ELITE Vêture et MINERAL-COLOR-ELITE Vêture TYPE 0 : vise la pose sur : COB (NF DTU 31.2) ; CLT (Sous AT/DTA)) ; pour une hauteur max de 10m</v>
      </c>
    </row>
    <row r="215" spans="1:98" ht="216" x14ac:dyDescent="0.3">
      <c r="A215" s="141">
        <v>45254</v>
      </c>
      <c r="B215" s="43" t="s">
        <v>120</v>
      </c>
      <c r="C215" s="125" t="s">
        <v>1573</v>
      </c>
      <c r="D215" s="79" t="s">
        <v>333</v>
      </c>
      <c r="E215" s="79" t="s">
        <v>333</v>
      </c>
      <c r="F215" s="43" t="s">
        <v>1434</v>
      </c>
      <c r="G215" s="44" t="s">
        <v>1436</v>
      </c>
      <c r="H215" s="42" t="s">
        <v>27</v>
      </c>
      <c r="I215" s="43" t="s">
        <v>9</v>
      </c>
      <c r="J215" s="68" t="s">
        <v>10</v>
      </c>
      <c r="K215" s="39" t="s">
        <v>10</v>
      </c>
      <c r="L215" s="68" t="str">
        <f>IF(REFERENCEMENT_FACADE[[#This Row],[Charpente bois (NF DTU 31.1)]]="OUI","SO",IF(OR(REFERENCEMENT_FACADE[[#This Row],[FOB (Sous AT/DTA/ATEx)]]="OUI",REFERENCEMENT_FACADE[[#This Row],[FOB (NF DTU 31.4)]]="OUI"),"OUI","SO"))</f>
        <v>SO</v>
      </c>
      <c r="M215" s="109" t="s">
        <v>159</v>
      </c>
      <c r="N215" s="42" t="s">
        <v>9</v>
      </c>
      <c r="O215" s="43" t="s">
        <v>9</v>
      </c>
      <c r="P215" s="43" t="s">
        <v>9</v>
      </c>
      <c r="Q215" s="43" t="s">
        <v>10</v>
      </c>
      <c r="R215" s="43" t="s">
        <v>10</v>
      </c>
      <c r="S215" s="43" t="s">
        <v>10</v>
      </c>
      <c r="T215" s="43" t="s">
        <v>10</v>
      </c>
      <c r="U215" s="43" t="s">
        <v>10</v>
      </c>
      <c r="V215" s="43" t="s">
        <v>10</v>
      </c>
      <c r="W215" s="44" t="s">
        <v>10</v>
      </c>
      <c r="X215" s="43" t="s">
        <v>9</v>
      </c>
      <c r="Y215" s="43" t="s">
        <v>10</v>
      </c>
      <c r="Z215" s="43" t="s">
        <v>10</v>
      </c>
      <c r="AA215" s="43" t="s">
        <v>10</v>
      </c>
      <c r="AB215" s="43" t="s">
        <v>10</v>
      </c>
      <c r="AC215" s="43" t="s">
        <v>10</v>
      </c>
      <c r="AD215" s="43" t="s">
        <v>10</v>
      </c>
      <c r="AE215" s="43" t="s">
        <v>10</v>
      </c>
      <c r="AF215" s="43" t="s">
        <v>10</v>
      </c>
      <c r="AG215" s="44" t="s">
        <v>10</v>
      </c>
      <c r="AH215" s="163" t="s">
        <v>1339</v>
      </c>
      <c r="AI215" s="164" t="s">
        <v>1355</v>
      </c>
      <c r="AJ215" s="120" t="s">
        <v>1726</v>
      </c>
      <c r="AK215" s="120" t="s">
        <v>1726</v>
      </c>
      <c r="AL215" s="120" t="s">
        <v>1726</v>
      </c>
      <c r="AM215" s="83"/>
      <c r="AN215" s="83"/>
      <c r="AO215" s="83"/>
      <c r="AP215" s="83"/>
      <c r="AQ215" s="83"/>
      <c r="AR215" s="83"/>
      <c r="AS215" s="83"/>
      <c r="AT215" s="120" t="s">
        <v>1726</v>
      </c>
      <c r="AU215" s="83"/>
      <c r="AV215" s="83"/>
      <c r="AW215" s="83"/>
      <c r="AX215" s="83"/>
      <c r="AY215" s="83"/>
      <c r="AZ215" s="83"/>
      <c r="BA215" s="83"/>
      <c r="BB215" s="83"/>
      <c r="BC215" s="83"/>
      <c r="BD215" s="84" t="s">
        <v>1408</v>
      </c>
      <c r="BE215" s="111">
        <v>4</v>
      </c>
      <c r="BF215" s="51">
        <v>2</v>
      </c>
      <c r="BG215" s="51">
        <v>1</v>
      </c>
      <c r="BH215" s="51">
        <v>1</v>
      </c>
      <c r="BI215" s="112"/>
      <c r="BJ215" s="40" t="s">
        <v>1394</v>
      </c>
      <c r="BK215" s="160" t="s">
        <v>152</v>
      </c>
      <c r="BL215" s="42">
        <v>0</v>
      </c>
      <c r="BM215" s="43" t="s">
        <v>1333</v>
      </c>
      <c r="BN215" s="43" t="s">
        <v>12</v>
      </c>
      <c r="BO215" s="43" t="s">
        <v>1334</v>
      </c>
      <c r="BP215" s="129" t="s">
        <v>1004</v>
      </c>
      <c r="BQ215" s="81">
        <v>45247</v>
      </c>
      <c r="BR215" s="81">
        <v>46996</v>
      </c>
      <c r="BS215" s="123">
        <f ca="1">+(REFERENCEMENT_FACADE[[#This Row],[AVIS LIMITE AU / VALIDITE]]&gt;=TODAY())*1</f>
        <v>1</v>
      </c>
      <c r="BT215" s="43" t="s">
        <v>9</v>
      </c>
      <c r="BU215" s="43" t="str">
        <f ca="1">IF(REFERENCEMENT_FACADE[[#This Row],[ -&gt; AT/DTA : Sur liste verte C2p (OUI/NON)
-&gt; ATex (Avis favorable / Avis défavorable)
-&gt; Autre : SO]]&lt;&gt;"",IF(AND(OR(REFERENCEMENT_FACADE[[#This Row],[ -&gt; AT/DTA : Sur liste verte C2p (OUI/NON)
-&gt; ATex (Avis favorable / Avis défavorable)
-&gt; Autre : SO]]="OUI",REFERENCEMENT_FACADE[[#This Row],[ -&gt; AT/DTA : Sur liste verte C2p (OUI/NON)
-&gt; ATex (Avis favorable / Avis défavorable)
-&gt; Autre : SO]]="FAVORABLE",REFERENCEMENT_FACADE[[#This Row],[ -&gt; AT/DTA : Sur liste verte C2p (OUI/NON)
-&gt; ATex (Avis favorable / Avis défavorable)
-&gt; Autre : SO]]="SO
(DTU)",REFERENCEMENT_FACADE[[#This Row],[ -&gt; AT/DTA : Sur liste verte C2p (OUI/NON)
-&gt; ATex (Avis favorable / Avis défavorable)
-&gt; Autre : SO]]="SO 
(RECO -RAGE)",REFERENCEMENT_FACADE[[#This Row],[ -&gt; AT/DTA : Sur liste verte C2p (OUI/NON)
-&gt; ATex (Avis favorable / Avis défavorable)
-&gt; Autre : SO]]="OUI AVEC UN SUIVI DU RETOUR D'EXPERIENCE",
REFERENCEMENT_FACADE[[#This Row],[ -&gt; AT/DTA : Sur liste verte C2p (OUI/NON)
-&gt; ATex (Avis favorable / Avis défavorable)
-&gt; Autre : SO]]="SO 
(RP)"),REFERENCEMENT_FACADE[[#This Row],[VALIDITE]]=1),"TC",IF(REFERENCEMENT_FACADE[[#This Row],[VALIDITE]]=0,"TNC"&amp;CHAR(10)&amp;"(L'évaluation technique n'est plus valide)",IF(REFERENCEMENT_FACADE[[#This Row],[TYPE DE DOCUMENT DE REFERENCE]]="Appréciation Technique de Transition","TNC"&amp;CHAR(10)&amp;"(Les Appréciations Techniques de Transition ne sont pas reconnues en technique courante)",IF(REFERENCEMENT_FACADE[[#This Row],[ -&gt; AT/DTA : Sur liste verte C2p (OUI/NON)
-&gt; ATex (Avis favorable / Avis défavorable)
-&gt; Autre : SO]]="NON (EVALUATION RECENTE)","TNC"&amp;CHAR(10)&amp;"(Non sur liste verte de la C2p à date de référencement / EVALUATION RECENTE)","TNC"&amp;CHAR(10)&amp;"(N'est pas sur liste verte de la C2p à date du référencement)")))))</f>
        <v>TC</v>
      </c>
      <c r="BV215" s="44" t="s">
        <v>1337</v>
      </c>
      <c r="BW215" s="153"/>
      <c r="BX215" s="154"/>
      <c r="BY215" s="156"/>
      <c r="BZ215" s="57" t="s">
        <v>1338</v>
      </c>
      <c r="CA215" s="134" t="s">
        <v>1335</v>
      </c>
      <c r="CB215" s="134"/>
      <c r="CC215" s="48" t="str">
        <f>IF(OR(REFERENCEMENT_FACADE[[#This Row],[TYPE DE DOCUMENT DE REFERENCE]]="Document Technique d'Application (DTA)",REFERENCEMENT_FACADE[[#This Row],[TYPE DE DOCUMENT DE REFERENCE]]="Avis Technique"),CONCATENATE("https://evaluation.cstb.fr/fr/avis-technique/detail/",SUBSTITUTE(REFERENCEMENT_FACADE[[#This Row],[REF]],"/","-"),"/"),IF(REFERENCEMENT_FACADE[[#This Row],[TYPE DE DOCUMENT DE REFERENCE]]=("Appréciation Technique d'Expérimentation (ATEx cas a)"),CONCATENATE("https://evaluation.cstb.fr/fr/appreciation-technique-expertise-atex/detail/",SUBSTITUTE(REFERENCEMENT_FACADE[[#This Row],[REF]],"_","-"),"/"),CONCATENATE("https://evaluation.cstb.fr/fr/appreciation-technique-transition-att/download/att-",SUBSTITUTE(SUBSTITUTE(REFERENCEMENT_FACADE[[#This Row],[REF]],"/","-"),"_","-"),"/")))</f>
        <v>https://evaluation.cstb.fr/fr/avis-technique/detail/2.2-14-1635_V2/</v>
      </c>
      <c r="CD215" s="48" t="s">
        <v>1336</v>
      </c>
      <c r="CE215" s="48" t="str">
        <f>CONCATENATE(IF(REFERENCEMENT_FACADE[[#This Row],[Ancienne version]]=""," ",CONCATENATE(IF(OR(REFERENCEMENT_FACADE[[#This Row],[TYPE DE DOCUMENT DE REFERENCE]]="Avis Technique",REFERENCEMENT_FACADE[[#This Row],[TYPE DE DOCUMENT DE REFERENCE]]="ATEx"),"L'","Le "),REFERENCEMENT_FACADE[[#This Row],[TYPE DE DOCUMENT DE REFERENCE]]," n°",REFERENCEMENT_FACADE[[#This Row],[REF]]," annule et remplace ",IF(OR(REFERENCEMENT_FACADE[[#This Row],[TYPE DE DOCUMENT DE REFERENCE]]="Avis Technique",REFERENCEMENT_FACADE[[#This Row],[TYPE DE DOCUMENT DE REFERENCE]]="ATEx"),"l' ","le "),REFERENCEMENT_FACADE[[#This Row],[TYPE DE DOCUMENT DE REFERENCE]]," n° ",REFERENCEMENT_FACADE[[#This Row],[Ancienne version]])),
IF(AND(REFERENCEMENT_FACADE[[#This Row],[Ancienne version]]&lt;&gt;"",REFERENCEMENT_FACADE[[#This Row],[ -&gt; AT/DTA : Sur liste verte C2p (OUI/NON)
-&gt; ATex (Avis favorable / Avis défavorable)
-&gt; Autre : SO]]="OUI"),CHAR(10),""),
IF(REFERENCEMENT_FACADE[[#This Row],[ -&gt; AT/DTA : Sur liste verte C2p (OUI/NON)
-&gt; ATex (Avis favorable / Avis défavorable)
-&gt; Autre : SO]]="OUI","Sur liste verte de la C2p à la date du référencement",""))</f>
        <v>L'Avis Technique n°2.2/14-1635_V2 annule et remplace l' Avis Technique n° 2.2/14-1635_V1
Sur liste verte de la C2p à la date du référencement</v>
      </c>
      <c r="CF215" s="48" t="str">
        <f>IF((SUPP_VISE=LISTES!$Q$2),REFERENCEMENT_FACADE[[#This Row],[Charpente bois (NF DTU 31.1)]],
IF((SUPP_VISE=LISTES!$Q$3),REFERENCEMENT_FACADE[[#This Row],[COB (NF DTU 31.2)]],
IF((SUPP_VISE=LISTES!$Q$4),REFERENCEMENT_FACADE[[#This Row],[FOB (NF DTU 31.4)]],
IF((SUPP_VISE=LISTES!$Q$5),REFERENCEMENT_FACADE[[#This Row],[FOB (Sous AT/DTA/ATEx)]],
IF((SUPP_VISE=LISTES!$Q$6),REFERENCEMENT_FACADE[[#This Row],[FOB (NF DTU 31.4 et/ou Sous AT/DTA/Atex)]],
IF((SUPP_VISE=LISTES!$Q$7),REFERENCEMENT_FACADE[[#This Row],[CLT (Sous AT/DTA)]],"ERREUR"))))))</f>
        <v>ERREUR</v>
      </c>
      <c r="CG215" s="48" t="str">
        <f>IF((HAUT_VISEE&lt;=6),IF(OR(MID(SITUA_VISEE,1,1)="a",MID(SITUA_VISEE,1,1)="b",MID(SITUA_VISEE,1,1)="c"),REFERENCEMENT_FACADE[[#This Row],[≤ 6 m (situation a à c)]],REFERENCEMENT_FACADE[[#This Row],[≤ 6 m (situation d)]]),
IF(AND(6&lt;HAUT_VISEE,HAUT_VISEE&lt;=9),IF(OR(MID(SITUA_VISEE,1,1)="a",MID(SITUA_VISEE,1,1)="b",MID(SITUA_VISEE,1,1)="c"),REFERENCEMENT_FACADE[[#This Row],[≤ 9 m (situation a à c)]],REFERENCEMENT_FACADE[[#This Row],[≤ 9 m (situation d)]]),
IF(AND(9&lt;HAUT_VISEE,HAUT_VISEE&lt;=10),IF(OR(MID(SITUA_VISEE,1,1)="a",MID(SITUA_VISEE,1,1)="b",MID(SITUA_VISEE,1,1)="c"),REFERENCEMENT_FACADE[[#This Row],[≤ 10 m (situation a à c)]],REFERENCEMENT_FACADE[[#This Row],[≤ 10 m (situation d)]]),
IF(AND(10&lt;HAUT_VISEE,HAUT_VISEE&lt;=18),IF(OR(MID(SITUA_VISEE,1,1)="a",MID(SITUA_VISEE,1,1)="b",MID(SITUA_VISEE,1,1)="c"),REFERENCEMENT_FACADE[[#This Row],[≤ 15 m (situation a à c)]],REFERENCEMENT_FACADE[[#This Row],[≤ 15 m (situation d)]]),
IF(AND(10&lt;HAUT_VISEE,HAUT_VISEE&lt;=18),IF(OR(MID(SITUA_VISEE,1,1)="a",MID(SITUA_VISEE,1,1)="b",MID(SITUA_VISEE,1,1)="c"),REFERENCEMENT_FACADE[[#This Row],[≤ 18 m (situation a à c)]],REFERENCEMENT_FACADE[[#This Row],[≤ 18 m (situation d)]]),
IF(AND(18&lt;HAUT_VISEE,HAUT_VISEE&lt;=28),IF(OR(MID(SITUA_VISEE,1,1)="a",MID(SITUA_VISEE,1,1)="b",MID(SITUA_VISEE,1,1)="c"),REFERENCEMENT_FACADE[[#This Row],[≤ 28 m (situation a à c)]],REFERENCEMENT_FACADE[[#This Row],[≤ 28 m (situation d)]]),
IF(AND(28&lt;HAUT_VISEE,HAUT_VISEE&lt;=34),IF(OR(MID(SITUA_VISEE,1,1)="a",MID(SITUA_VISEE,1,1)="b",MID(SITUA_VISEE,1,1)="c"),REFERENCEMENT_FACADE[[#This Row],[≤ 34 m (situation a à c)]],REFERENCEMENT_FACADE[[#This Row],[≤ 34 m (situation d)]]),
IF(AND(34&lt;HAUT_VISEE,HAUT_VISEE&lt;=36),IF(OR(MID(SITUA_VISEE,1,1)="a",MID(SITUA_VISEE,1,1)="b",MID(SITUA_VISEE,1,1)="c"),REFERENCEMENT_FACADE[[#This Row],[≤ 36 m (situation a à c)]],REFERENCEMENT_FACADE[[#This Row],[≤ 36 m (situation d)]]),
IF(AND(36&lt;HAUT_VISEE,HAUT_VISEE&lt;=40),IF(OR(MID(SITUA_VISEE,1,1)="a",MID(SITUA_VISEE,1,1)="b",MID(SITUA_VISEE,1,1)="c"),REFERENCEMENT_FACADE[[#This Row],[≤ 40 m (situation a à c)]],REFERENCEMENT_FACADE[[#This Row],[≤ 40 m (situation d)]]),
IF(AND(40&lt;HAUT_VISEE,HAUT_VISEE&lt;=50),IF(OR(MID(SITUA_VISEE,1,1)="a",MID(SITUA_VISEE,1,1)="b",MID(SITUA_VISEE,1,1)="c"),REFERENCEMENT_FACADE[[#This Row],[≤ 50 m (situation a à c)]],REFERENCEMENT_FACADE[[#This Row],[≤ 50 m (situation d)]]),"ERREUR"))))))))))</f>
        <v>OUI</v>
      </c>
      <c r="CH215" s="48">
        <f>IF(MID(SITUA_VISEE,1,1)="d",
IF(MID(REFERENCEMENT_FACADE[[#This Row],[≤ 50 m (situation d)]],1,3)="OUI",50,IF(MID(REFERENCEMENT_FACADE[[#This Row],[≤ 40 m (situation d)]],1,3)="OUI",40,IF(MID(REFERENCEMENT_FACADE[[#This Row],[≤ 36 m (situation d)]],1,3)="OUI",36,IF(MID(REFERENCEMENT_FACADE[[#This Row],[≤ 34 m (situation d)]],1,3)="OUI",34,IF(MID(REFERENCEMENT_FACADE[[#This Row],[≤ 28 m (situation d)]],1,3)="OUI",28,IF(MID(REFERENCEMENT_FACADE[[#This Row],[≤ 18 m (situation d)]],1,3)="OUI",18,IF(MID(REFERENCEMENT_FACADE[[#This Row],[≤ 15 m (situation d)]],1,3)="OUI",15,IF(MID(REFERENCEMENT_FACADE[[#This Row],[≤ 10 m (situation d)]],1,3)="OUI",10,IF(MID(REFERENCEMENT_FACADE[[#This Row],[≤ 9 m (situation d)]],1,3)="OUI",9,IF(MID(REFERENCEMENT_FACADE[[#This Row],[≤ 6 m (situation d)]],1,3)="OUI",6,"")))))))))),
IF(MID(REFERENCEMENT_FACADE[[#This Row],[≤ 50 m (situation a à c)]],1,3)="OUI",50,IF(MID(REFERENCEMENT_FACADE[[#This Row],[≤ 40 m (situation a à c)]],1,3)="OUI",40,IF(MID(REFERENCEMENT_FACADE[[#This Row],[≤ 36 m (situation a à c)]],1,3)="OUI",36,IF(MID(REFERENCEMENT_FACADE[[#This Row],[≤ 34 m (situation a à c)]],1,3)="OUI",34,IF(MID(REFERENCEMENT_FACADE[[#This Row],[≤ 28 m (situation a à c)]],1,3)="OUI",28,IF(MID(REFERENCEMENT_FACADE[[#This Row],[≤ 18 m (situation a à c)]],1,3)="OUI",18,IF(MID(REFERENCEMENT_FACADE[[#This Row],[≤ 15 m (situation a à c)]],1,3)="OUI",15,IF(MID(REFERENCEMENT_FACADE[[#This Row],[≤ 10 m (situation a à c)]],1,3)="OUI",10,IF(MID(REFERENCEMENT_FACADE[[#This Row],[≤ 9 m (situation a à c)]],1,3)="OUI",9,IF(MID(REFERENCEMENT_FACADE[[#This Row],[≤ 6 m (situation a à c)]],1,3)="OUI",6,"")))))))))))</f>
        <v>10</v>
      </c>
      <c r="CI215" s="48" t="str">
        <f>IF(RECH_CATEGORIE=TRUE,IF((CATEG_VISEE=LISTES!$O$2),REFERENCEMENT_FACADE[[#This Row],[I]],
IF((CATEG_VISEE=LISTES!$O$3),REFERENCEMENT_FACADE[[#This Row],[II]],
IF((CATEG_VISEE=LISTES!$O$4),REFERENCEMENT_FACADE[[#This Row],[III]],
IF((CATEG_VISEE=LISTES!$O$5),REFERENCEMENT_FACADE[[#This Row],[IV]],"ERREUR")))),
REFERENCEMENT_FACADE[[#This Row],[I]]&amp;CHAR(10)&amp;REFERENCEMENT_FACADE[[#This Row],[II]]&amp;CHAR(10)&amp;REFERENCEMENT_FACADE[[#This Row],[III]]&amp;CHAR(10)&amp;REFERENCEMENT_FACADE[[#This Row],[IV]])</f>
        <v>4
2
1
1</v>
      </c>
      <c r="CJ215" s="48" t="str">
        <f>IF(RECH_CATEGORIE=TRUE,IF(OR(REFERENCEMENT_FACADE[[#This Row],[I]]="NC",REFERENCEMENT_FACADE[[#This Row],[II]]="NC",REFERENCEMENT_FACADE[[#This Row],[III]]="NC",REFERENCEMENT_FACADE[[#This Row],[IV]]="NC"),"ERREUR",IF(MID(ZONE_SIS_VISEE,1,1)&lt;=MID(REFERENCEMENT_FACADE[[#This Row],[IV]],1,1),REFERENCEMENT_FACADE[[#Headers],[IV]],IF(MID(ZONE_SIS_VISEE,1,1)&lt;=MID(REFERENCEMENT_FACADE[[#This Row],[III]],1,1),REFERENCEMENT_FACADE[[#Headers],[III]],IF(MID(ZONE_SIS_VISEE,1,1)&lt;=MID(REFERENCEMENT_FACADE[[#This Row],[II]],1,1),REFERENCEMENT_FACADE[[#Headers],[II]],IF(MID(ZONE_SIS_VISEE,1,1)&lt;=MID(REFERENCEMENT_FACADE[[#This Row],[I]],1,1),REFERENCEMENT_FACADE[[#Headers],[I]],""))))),
REFERENCEMENT_FACADE[[#Headers],[I]]&amp;CHAR(10)&amp;REFERENCEMENT_FACADE[[#Headers],[II]]&amp;CHAR(10)&amp;REFERENCEMENT_FACADE[[#Headers],[III]]&amp;CHAR(10)&amp;REFERENCEMENT_FACADE[[#Headers],[IV]])</f>
        <v>I
II
III
IV</v>
      </c>
      <c r="CK215" s="48" t="str">
        <f>CONCATENATE(IF(MID(REFERENCEMENT_FACADE[[#This Row],[Charpente bois (NF DTU 31.1)]],1,3)="oui",LISTES!$Q$2,""),IF(AND(MID(REFERENCEMENT_FACADE[[#This Row],[COB (NF DTU 31.2)]],1,3)="oui",MID(REFERENCEMENT_FACADE[[#This Row],[Charpente bois (NF DTU 31.1)]],1,3)="oui")," / ",""),IF(MID(REFERENCEMENT_FACADE[[#This Row],[COB (NF DTU 31.2)]],1,3)="oui",LISTES!$Q$3,""),IF(OR(AND(MID(REFERENCEMENT_FACADE[[#This Row],[COB (NF DTU 31.2)]],1,3)="oui",MID(REFERENCEMENT_FACADE[[#This Row],[FOB (NF DTU 31.4)]],1,3)="oui"),AND(MID(REFERENCEMENT_FACADE[[#This Row],[COB (NF DTU 31.2)]],1,3)="oui",MID(REFERENCEMENT_FACADE[[#This Row],[CLT (Sous AT/DTA)]],1,3)="oui"))," / ",""),IF(MID(REFERENCEMENT_FACADE[[#This Row],[FOB (NF DTU 31.4)]],1,3)="oui",LISTES!$Q$4,""),IF(AND(MID(REFERENCEMENT_FACADE[[#This Row],[CLT (Sous AT/DTA)]],1,3)="oui",MID(REFERENCEMENT_FACADE[[#This Row],[FOB (NF DTU 31.4)]],1,3)="oui")," / ",""),IF(MID(REFERENCEMENT_FACADE[[#This Row],[CLT (Sous AT/DTA)]],1,3)="oui",LISTES!$Q$7,IF(MID(REFERENCEMENT_FACADE[[#This Row],[FOB (Sous AT/DTA/ATEx)]],1,3)="oui",LISTES!$Q$5,"")))</f>
        <v>COB (NF DTU 31.2) / CLT (Sous AT/DTA)</v>
      </c>
      <c r="CL215" s="48" t="str">
        <f>IF(AND(RECH_HAUTEUR=TRUE,HAUT_VISEE&lt;&gt;"",SITUA_VISEE&lt;&gt;""),IF(MID(SITUA_VISEE,1,1)="d",
IF(MID(REFERENCEMENT_FACADE[[#This Row],[≤ 50 m (situation d)]],1,3)="OUI","≤ 50 m",IF(MID(REFERENCEMENT_FACADE[[#This Row],[≤ 40 m (situation d)]],1,3)="OUI","≤ 40 m",IF(MID(REFERENCEMENT_FACADE[[#This Row],[≤ 36 m (situation d)]],1,3)="OUI","≤ 36 m",IF(MID(REFERENCEMENT_FACADE[[#This Row],[≤ 34 m (situation d)]],1,3)="OUI","≤ 34 m",IF(MID(REFERENCEMENT_FACADE[[#This Row],[≤ 28 m (situation d)]],1,3)="OUI","≤ 28 m",IF(MID(REFERENCEMENT_FACADE[[#This Row],[≤ 18 m (situation d)]],1,3)="OUI","≤ 18 m",IF(MID(REFERENCEMENT_FACADE[[#This Row],[≤ 15 m (situation d)]],1,3)="OUI","≤ 15 m",IF(MID(REFERENCEMENT_FACADE[[#This Row],[≤ 10 m (situation d)]],1,3)="OUI","≤ 10 m",IF(MID(REFERENCEMENT_FACADE[[#This Row],[≤ 9 m (situation d)]],1,3)="OUI","≤ 9 m",IF(MID(REFERENCEMENT_FACADE[[#This Row],[≤ 6 m (situation d)]],1,3)="OUI","≤ 6 m","")))))))))),
IF(MID(REFERENCEMENT_FACADE[[#This Row],[≤ 50 m (situation a à c)]],1,3)="OUI","≤ 50 m",IF(MID(REFERENCEMENT_FACADE[[#This Row],[≤ 40 m (situation a à c)]],1,3)="OUI","≤ 40 m",IF(MID(REFERENCEMENT_FACADE[[#This Row],[≤ 36 m (situation a à c)]],1,3)="OUI","≤ 36 m",IF(MID(REFERENCEMENT_FACADE[[#This Row],[≤ 34 m (situation a à c)]],1,3)="OUI","≤ 34 m",IF(MID(REFERENCEMENT_FACADE[[#This Row],[≤ 28 m (situation a à c)]],1,3)="OUI","≤ 28 m",IF(MID(REFERENCEMENT_FACADE[[#This Row],[≤ 18 m (situation a à c)]],1,3)="OUI","≤ 18 m",IF(MID(REFERENCEMENT_FACADE[[#This Row],[≤ 15 m (situation a à c)]],1,3)="OUI","≤ 15 m",IF(MID(REFERENCEMENT_FACADE[[#This Row],[≤ 10 m (situation a à c)]],1,3)="OUI","≤ 10 m",IF(MID(REFERENCEMENT_FACADE[[#This Row],[≤ 9 m (situation a à c)]],1,3)="OUI","≤ 9 m",IF(MID(REFERENCEMENT_FACADE[[#This Row],[≤ 6 m (situation a à c)]],1,3)="OUI","≤ 6 m",""))))))))))),
CONCATENATE(IF(MID(REFERENCEMENT_FACADE[[#This Row],[≤ 50 m (situation a à c)]],1,3)="OUI","(Situation a à c) h≤ 50 m"&amp;CHAR(10),IF(MID(REFERENCEMENT_FACADE[[#This Row],[≤ 40 m (situation a à c)]],1,3)="OUI","(Situation a à c) h≤ 40 m"&amp;CHAR(10),IF(MID(REFERENCEMENT_FACADE[[#This Row],[≤ 36 m (situation a à c)]],1,3)="OUI","(Situation a à c) h≤ 36 m"&amp;CHAR(10),IF(MID(REFERENCEMENT_FACADE[[#This Row],[≤ 34 m (situation a à c)]],1,3)="OUI","(Situation a à c) h≤ 34 m"&amp;CHAR(10),IF(MID(REFERENCEMENT_FACADE[[#This Row],[≤ 28 m (situation a à c)]],1,3)="OUI","(Situation a à c) h≤ 28 m"&amp;CHAR(10),IF(MID(REFERENCEMENT_FACADE[[#This Row],[≤ 18 m (situation a à c)]],1,3)="OUI","(Situation a à c) h≤ 18 m"&amp;CHAR(10),IF(MID(REFERENCEMENT_FACADE[[#This Row],[≤ 15 m (situation a à c)]],1,3)="OUI","(Situation a à c) h≤ 15 m"&amp;CHAR(10),IF(MID(REFERENCEMENT_FACADE[[#This Row],[≤ 10 m (situation a à c)]],1,3)="OUI","(Situation a à c) h≤ 10 m"&amp;CHAR(10),IF(MID(REFERENCEMENT_FACADE[[#This Row],[≤ 9 m (situation a à c)]],1,3)="OUI","(Situation a à c) h≤ 9 m"&amp;CHAR(10),IF(MID(REFERENCEMENT_FACADE[[#This Row],[≤ 6 m (situation a à c)]],1,3)="OUI","(Situation a à c) h≤ 6 m"&amp;CHAR(10),"")))))))))),IF(MID(REFERENCEMENT_FACADE[[#This Row],[≤ 50 m (situation d)]],1,3)="OUI","(Situation d) h≤ 50 m",IF(MID(REFERENCEMENT_FACADE[[#This Row],[≤ 40 m (situation d)]],1,3)="OUI","(Situation d) h≤ 40 m",IF(MID(REFERENCEMENT_FACADE[[#This Row],[≤ 36 m (situation d)]],1,3)="OUI","(Situation d) h≤ 36 m",IF(MID(REFERENCEMENT_FACADE[[#This Row],[≤ 34 m (situation d)]],1,3)="OUI","(Situation d) h≤ 34 m",IF(MID(REFERENCEMENT_FACADE[[#This Row],[≤ 28 m (situation d)]],1,3)="OUI","(Situation d) h≤ 28 m",IF(MID(REFERENCEMENT_FACADE[[#This Row],[≤ 18 m (situation d)]],1,3)="OUI","(Situation d) h≤ 18 m",IF(MID(REFERENCEMENT_FACADE[[#This Row],[≤ 15 m (situation d)]],1,3)="OUI","(Situation d) h≤ 15 m",IF(MID(REFERENCEMENT_FACADE[[#This Row],[≤ 10 m (situation d)]],1,3)="OUI","(Situation d) h≤ 10 m",IF(MID(REFERENCEMENT_FACADE[[#This Row],[≤ 9 m (situation d)]],1,3)="OUI","(Situation d) h≤ 9 m",IF(MID(REFERENCEMENT_FACADE[[#This Row],[≤ 6 m (situation d)]],1,3)="OUI","(Situation d) h≤ 6 m",""))))))))))))</f>
        <v>(Situation a à c) h≤ 10 m
(Situation d) h≤ 6 m</v>
      </c>
      <c r="CM215" s="48" t="str">
        <f>IF(OR(RECH_HAUTEUR=FALSE,HAUT_VISEE="",SITUA_VISEE=""),REFERENCEMENT_FACADE[[#This Row],[Cas où rien n''est sélectionné en hauteur]],
IF((HAUT_VISEE&lt;=6),IF(OR(MID(SITUA_VISEE,1,1)="a",MID(SITUA_VISEE,1,1)="b",MID(SITUA_VISEE,1,1)="c"),REFERENCEMENT_FACADE[[#This Row],[≤ 6 m (a à c)]],REFERENCEMENT_FACADE[[#This Row],[≤ 6 m (d)]]),
IF(AND(6&lt;HAUT_VISEE,HAUT_VISEE&lt;=9),IF(OR(MID(SITUA_VISEE,1,1)="a",MID(SITUA_VISEE,1,1)="b",MID(SITUA_VISEE,1,1)="c"),REFERENCEMENT_FACADE[[#This Row],[≤ 9 m (a à c)]],REFERENCEMENT_FACADE[[#This Row],[≤ 9 m (d)]]),
IF(AND(9&lt;HAUT_VISEE,HAUT_VISEE&lt;=10),IF(OR(MID(SITUA_VISEE,1,1)="a",MID(SITUA_VISEE,1,1)="b",MID(SITUA_VISEE,1,1)="c"),REFERENCEMENT_FACADE[[#This Row],[≤ 10 m (a à c)]],REFERENCEMENT_FACADE[[#This Row],[≤ 10 m (d)]]),
IF(AND(10&lt;HAUT_VISEE,HAUT_VISEE&lt;=18),IF(OR(MID(SITUA_VISEE,1,1)="a",MID(SITUA_VISEE,1,1)="b",MID(SITUA_VISEE,1,1)="c"),REFERENCEMENT_FACADE[[#This Row],[≤ 18 m (a à c)]],REFERENCEMENT_FACADE[[#This Row],[≤ 18 m (d)]]),
IF(AND(18&lt;HAUT_VISEE,HAUT_VISEE&lt;=28),IF(OR(MID(SITUA_VISEE,1,1)="a",MID(SITUA_VISEE,1,1)="b",MID(SITUA_VISEE,1,1)="c"),REFERENCEMENT_FACADE[[#This Row],[≤ 28 m (a à c)]],REFERENCEMENT_FACADE[[#This Row],[≤ 28 m (d)]]),
IF(AND(28&lt;HAUT_VISEE,HAUT_VISEE&lt;=34),IF(OR(MID(SITUA_VISEE,1,1)="a",MID(SITUA_VISEE,1,1)="b",MID(SITUA_VISEE,1,1)="c"),REFERENCEMENT_FACADE[[#This Row],[≤ 34 m (a à c)]],REFERENCEMENT_FACADE[[#This Row],[≤ 34 m (d)]]),
IF(AND(34&lt;HAUT_VISEE,HAUT_VISEE&lt;=36),IF(OR(MID(SITUA_VISEE,1,1)="a",MID(SITUA_VISEE,1,1)="b",MID(SITUA_VISEE,1,1)="c"),REFERENCEMENT_FACADE[[#This Row],[≤ 36 m (a à c)]],REFERENCEMENT_FACADE[[#This Row],[≤ 36 m (d)]]),
IF(AND(36&lt;HAUT_VISEE,HAUT_VISEE&lt;=40),IF(OR(MID(SITUA_VISEE,1,1)="a",MID(SITUA_VISEE,1,1)="b",MID(SITUA_VISEE,1,1)="c"),REFERENCEMENT_FACADE[[#This Row],[≤ 40 m (a à c)]],REFERENCEMENT_FACADE[[#This Row],[≤ 40 m (d)]]),
IF(AND(40&lt;HAUT_VISEE,HAUT_VISEE&lt;=50),IF(OR(MID(SITUA_VISEE,1,1)="a",MID(SITUA_VISEE,1,1)="b",MID(SITUA_VISEE,1,1)="c"),REFERENCEMENT_FACADE[[#This Row],[≤ 50 m (a à c)]],REFERENCEMENT_FACADE[[#This Row],[≤ 50 m (d)]])))))))))))</f>
        <v>Nb : Le critère de recherche par hauteur n'étant pas coché ou les données (hauteur ou situation) n'étant pas saisies, l'utilisateur est alerté qu'il peut exister des limites de hauteurs et des dispositions particulières données dans le référentiel technique du procédé qui ne sont pas affichées. 
Le logiciel peut les faire apparaitre, pour ce faire : 
 - la case de recherche en fonction de la hauteur doit être cochée ;
 - les données de hauteur ET de situation du bâtiment doivent être saisies.</v>
      </c>
      <c r="CN215" s="117">
        <f ca="1">REFERENCEMENT_FACADE[[#This Row],[VALIDITE]]</f>
        <v>1</v>
      </c>
      <c r="CO215" s="48">
        <f>IF(RECH_SUPPORT=TRUE,IF(MID(REFERENCEMENT_FACADE[[#This Row],[Colonne support visé]],1,3)="OUI",1,IF(OR(MID(REFERENCEMENT_FACADE[[#This Row],[Colonne support visé]],1,3)="non",MID(REFERENCEMENT_FACADE[[#This Row],[Colonne support visé]],1,2)="SO"),0,0)),1)</f>
        <v>1</v>
      </c>
      <c r="CP215" s="48">
        <f>IF(RECH_HAUTEUR=FALSE,1,IF(AND(MID(REFERENCEMENT_FACADE[[#This Row],[Colonne situation visé]],1,3)="oui",HAUT_VISEE&lt;=REFERENCEMENT_FACADE[[#This Row],[LIMITATION DE HAUTEUR DE FACADE]],HAUT_VISEE&lt;&gt;"",SITUA_VISEE&lt;&gt;""),1,IF(MID(REFERENCEMENT_FACADE[[#This Row],[Colonne situation visé]],1,3)="non",0,"ERREUR")))</f>
        <v>1</v>
      </c>
      <c r="CQ215" s="48">
        <f>IF(RECH_CATEGORIE=FALSE,1,IF(REFERENCEMENT_FACADE[[#This Row],[Colonne catégorie visée]]="ERREUR",0,IF(AND(RECH_CATEGORIE=TRUE,MATCH(VALUE(LEFT(REFERENCEMENT_FACADE[[#This Row],[Colonne zone visée]],1)),LISTE_ZONE_SISMIQUE,0)&gt;=MATCH(ZONE_SIS_VISEE,LISTE_ZONE_SISMIQUE,0),MATCH(REFERENCEMENT_FACADE[[#This Row],[Colonne catégorie visée]],LISTE_CATEGORIE_BATIMENT,0)&gt;=MATCH(CATEG_VISEE,LISTE_CATEGORIE_BATIMENT,0)),1,0)))</f>
        <v>1</v>
      </c>
      <c r="CR215" s="48">
        <f ca="1">IF(REFERENCEMENT_FACADE[[#This Row],[Eligibilité procédé]]&lt;&gt;0,COUNTIF(REFERENCEMENT_FACADE[Eligibilité procédé],"&lt;="&amp;REFERENCEMENT_FACADE[[#This Row],[Eligibilité procédé]])-COUNTIF(REFERENCEMENT_FACADE[Eligibilité procédé],"=0"),ROWS(REFERENCEMENT_FACADE[Ordre]))</f>
        <v>182</v>
      </c>
      <c r="CS215" s="48">
        <f ca="1">IF(COUNTIF((REFERENCEMENT_FACADE[[#This Row],[Validité]:[zone de simicité]]),"&lt;&gt;"&amp;"")=SUM(REFERENCEMENT_FACADE[[#This Row],[Validité]:[zone de simicité]]),ROW(REFERENCEMENT_FACADE[[#This Row],[zone de simicité]]),"")</f>
        <v>215</v>
      </c>
      <c r="CT215" s="48" t="str">
        <f>CONCATENATE(REFERENCEMENT_FACADE[[#This Row],[TYPE DE DOCUMENT DE REFERENCE]]," ",REFERENCEMENT_FACADE[[#This Row],[REF]]," du procédé ",REFERENCEMENT_FACADE[[#This Row],[NOM COMMERCIAL DU PROCEDE]]," : vise la pose sur : ",IF(MID(REFERENCEMENT_FACADE[[#This Row],[COB (NF DTU 31.2)]],1,3)="OUI","COB (NF DTU 31.2) ; ",""),IF(MID(REFERENCEMENT_FACADE[[#This Row],[CLT (Sous AT/DTA)]],1,3)="OUI","CLT (Sous AT/DTA)) ; ",""),IF(MID(REFERENCEMENT_FACADE[[#This Row],[FOB (NF DTU 31.4)]],1,3)="OUI","FOB (NF DTU 31.4) ; ",""),IF(MID(REFERENCEMENT_FACADE[[#This Row],[FOB (Sous AT/DTA/ATEx)]],1,3)="OUI","FOB (Sous AT/DTA/ATEx) ; ",""),"pour une hauteur max de ",REFERENCEMENT_FACADE[[#This Row],[LIMITATION DE HAUTEUR DE FACADE]],"m")</f>
        <v>Avis Technique 2.2/14-1635_V2 du procédé THERMOCHOC AVEC SYSTEME D'ENDUIT : vise la pose sur : COB (NF DTU 31.2) ; CLT (Sous AT/DTA)) ; pour une hauteur max de 10m</v>
      </c>
    </row>
    <row r="216" spans="1:98" ht="216" x14ac:dyDescent="0.3">
      <c r="A216" s="141">
        <v>45471</v>
      </c>
      <c r="B216" s="79" t="s">
        <v>120</v>
      </c>
      <c r="C216" s="79" t="s">
        <v>1571</v>
      </c>
      <c r="D216" s="43" t="s">
        <v>622</v>
      </c>
      <c r="E216" s="43" t="s">
        <v>622</v>
      </c>
      <c r="F216" s="43" t="s">
        <v>212</v>
      </c>
      <c r="G216" s="44" t="s">
        <v>1498</v>
      </c>
      <c r="H216" s="52" t="s">
        <v>27</v>
      </c>
      <c r="I216" s="53" t="s">
        <v>9</v>
      </c>
      <c r="J216" s="39" t="s">
        <v>10</v>
      </c>
      <c r="K216" s="39" t="s">
        <v>10</v>
      </c>
      <c r="L216" s="68" t="str">
        <f>IF(REFERENCEMENT_FACADE[[#This Row],[Charpente bois (NF DTU 31.1)]]="OUI","SO",IF(OR(REFERENCEMENT_FACADE[[#This Row],[FOB (Sous AT/DTA/ATEx)]]="OUI",REFERENCEMENT_FACADE[[#This Row],[FOB (NF DTU 31.4)]]="OUI"),"OUI","SO"))</f>
        <v>SO</v>
      </c>
      <c r="M216" s="54" t="s">
        <v>158</v>
      </c>
      <c r="N216" s="42" t="s">
        <v>9</v>
      </c>
      <c r="O216" s="43" t="s">
        <v>357</v>
      </c>
      <c r="P216" s="43" t="s">
        <v>357</v>
      </c>
      <c r="Q216" s="43" t="s">
        <v>10</v>
      </c>
      <c r="R216" s="43" t="s">
        <v>10</v>
      </c>
      <c r="S216" s="43" t="s">
        <v>10</v>
      </c>
      <c r="T216" s="43" t="s">
        <v>10</v>
      </c>
      <c r="U216" s="43" t="s">
        <v>10</v>
      </c>
      <c r="V216" s="43" t="s">
        <v>10</v>
      </c>
      <c r="W216" s="44" t="s">
        <v>10</v>
      </c>
      <c r="X216" s="43" t="s">
        <v>9</v>
      </c>
      <c r="Y216" s="43" t="s">
        <v>10</v>
      </c>
      <c r="Z216" s="43" t="s">
        <v>10</v>
      </c>
      <c r="AA216" s="43" t="s">
        <v>10</v>
      </c>
      <c r="AB216" s="43" t="s">
        <v>10</v>
      </c>
      <c r="AC216" s="43" t="s">
        <v>10</v>
      </c>
      <c r="AD216" s="43" t="s">
        <v>10</v>
      </c>
      <c r="AE216" s="43" t="s">
        <v>10</v>
      </c>
      <c r="AF216" s="43" t="s">
        <v>10</v>
      </c>
      <c r="AG216" s="44" t="s">
        <v>10</v>
      </c>
      <c r="AH216" s="163" t="s">
        <v>1523</v>
      </c>
      <c r="AI216" s="41" t="s">
        <v>1522</v>
      </c>
      <c r="AJ216" s="120" t="s">
        <v>1726</v>
      </c>
      <c r="AK216" s="120" t="s">
        <v>1757</v>
      </c>
      <c r="AL216" s="120" t="s">
        <v>1757</v>
      </c>
      <c r="AM216" s="41"/>
      <c r="AN216" s="41"/>
      <c r="AO216" s="41"/>
      <c r="AP216" s="41"/>
      <c r="AQ216" s="41"/>
      <c r="AR216" s="41"/>
      <c r="AS216" s="41"/>
      <c r="AT216" s="120" t="s">
        <v>1726</v>
      </c>
      <c r="AU216" s="41"/>
      <c r="AV216" s="41"/>
      <c r="AW216" s="41"/>
      <c r="AX216" s="41"/>
      <c r="AY216" s="41"/>
      <c r="AZ216" s="41"/>
      <c r="BA216" s="41"/>
      <c r="BB216" s="41"/>
      <c r="BC216" s="41"/>
      <c r="BD216" s="84" t="s">
        <v>1408</v>
      </c>
      <c r="BE216" s="42">
        <v>4</v>
      </c>
      <c r="BF216" s="43">
        <v>4</v>
      </c>
      <c r="BG216" s="43">
        <v>4</v>
      </c>
      <c r="BH216" s="43">
        <v>1</v>
      </c>
      <c r="BI216" s="135"/>
      <c r="BJ216" s="40" t="s">
        <v>1394</v>
      </c>
      <c r="BK216" s="159" t="s">
        <v>932</v>
      </c>
      <c r="BL216" s="42">
        <v>0</v>
      </c>
      <c r="BM216" s="43" t="s">
        <v>1513</v>
      </c>
      <c r="BN216" s="43" t="s">
        <v>12</v>
      </c>
      <c r="BO216" s="43" t="s">
        <v>1703</v>
      </c>
      <c r="BP216" s="122" t="s">
        <v>1004</v>
      </c>
      <c r="BQ216" s="87">
        <v>45456</v>
      </c>
      <c r="BR216" s="87">
        <v>46112</v>
      </c>
      <c r="BS216" s="123">
        <f ca="1">+(REFERENCEMENT_FACADE[[#This Row],[AVIS LIMITE AU / VALIDITE]]&gt;=TODAY())*1</f>
        <v>1</v>
      </c>
      <c r="BT216" s="43" t="s">
        <v>1239</v>
      </c>
      <c r="BU216" s="43" t="str">
        <f ca="1">IF(REFERENCEMENT_FACADE[[#This Row],[ -&gt; AT/DTA : Sur liste verte C2p (OUI/NON)
-&gt; ATex (Avis favorable / Avis défavorable)
-&gt; Autre : SO]]&lt;&gt;"",IF(AND(OR(REFERENCEMENT_FACADE[[#This Row],[ -&gt; AT/DTA : Sur liste verte C2p (OUI/NON)
-&gt; ATex (Avis favorable / Avis défavorable)
-&gt; Autre : SO]]="OUI",REFERENCEMENT_FACADE[[#This Row],[ -&gt; AT/DTA : Sur liste verte C2p (OUI/NON)
-&gt; ATex (Avis favorable / Avis défavorable)
-&gt; Autre : SO]]="FAVORABLE",REFERENCEMENT_FACADE[[#This Row],[ -&gt; AT/DTA : Sur liste verte C2p (OUI/NON)
-&gt; ATex (Avis favorable / Avis défavorable)
-&gt; Autre : SO]]="SO
(DTU)",REFERENCEMENT_FACADE[[#This Row],[ -&gt; AT/DTA : Sur liste verte C2p (OUI/NON)
-&gt; ATex (Avis favorable / Avis défavorable)
-&gt; Autre : SO]]="SO 
(RECO -RAGE)",REFERENCEMENT_FACADE[[#This Row],[ -&gt; AT/DTA : Sur liste verte C2p (OUI/NON)
-&gt; ATex (Avis favorable / Avis défavorable)
-&gt; Autre : SO]]="OUI AVEC UN SUIVI DU RETOUR D'EXPERIENCE",
REFERENCEMENT_FACADE[[#This Row],[ -&gt; AT/DTA : Sur liste verte C2p (OUI/NON)
-&gt; ATex (Avis favorable / Avis défavorable)
-&gt; Autre : SO]]="SO 
(RP)"),REFERENCEMENT_FACADE[[#This Row],[VALIDITE]]=1),"TC",IF(REFERENCEMENT_FACADE[[#This Row],[VALIDITE]]=0,"TNC"&amp;CHAR(10)&amp;"(L'évaluation technique n'est plus valide)",IF(REFERENCEMENT_FACADE[[#This Row],[TYPE DE DOCUMENT DE REFERENCE]]="Appréciation Technique de Transition","TNC"&amp;CHAR(10)&amp;"(Les Appréciations Techniques de Transition ne sont pas reconnues en technique courante)",IF(REFERENCEMENT_FACADE[[#This Row],[ -&gt; AT/DTA : Sur liste verte C2p (OUI/NON)
-&gt; ATex (Avis favorable / Avis défavorable)
-&gt; Autre : SO]]="NON (EVALUATION RECENTE)","TNC"&amp;CHAR(10)&amp;"(Non sur liste verte de la C2p à date de référencement / EVALUATION RECENTE)","TNC"&amp;CHAR(10)&amp;"(N'est pas sur liste verte de la C2p à date du référencement)")))))</f>
        <v>TNC
(Non sur liste verte de la C2p à date de référencement / EVALUATION RECENTE)</v>
      </c>
      <c r="BV216" s="44" t="s">
        <v>839</v>
      </c>
      <c r="BW216" s="153"/>
      <c r="BX216" s="132"/>
      <c r="BY216" s="155"/>
      <c r="BZ216" s="115" t="s">
        <v>657</v>
      </c>
      <c r="CA216" s="145" t="s">
        <v>1512</v>
      </c>
      <c r="CB216" s="270"/>
      <c r="CC216" s="2" t="str">
        <f>IF(OR(REFERENCEMENT_FACADE[[#This Row],[TYPE DE DOCUMENT DE REFERENCE]]="Document Technique d'Application (DTA)",REFERENCEMENT_FACADE[[#This Row],[TYPE DE DOCUMENT DE REFERENCE]]="Avis Technique"),CONCATENATE("https://evaluation.cstb.fr/fr/avis-technique/detail/",SUBSTITUTE(REFERENCEMENT_FACADE[[#This Row],[REF]],"/","-"),"/"),IF(REFERENCEMENT_FACADE[[#This Row],[TYPE DE DOCUMENT DE REFERENCE]]=("Appréciation Technique d'Expérimentation (ATEx cas a)"),CONCATENATE("https://evaluation.cstb.fr/fr/appreciation-technique-expertise-atex/detail/",SUBSTITUTE(REFERENCEMENT_FACADE[[#This Row],[REF]],"_","-"),"/"),CONCATENATE("https://evaluation.cstb.fr/fr/appreciation-technique-transition-att/download/att-",SUBSTITUTE(SUBSTITUTE(REFERENCEMENT_FACADE[[#This Row],[REF]],"/","-"),"_","-"),"/")))</f>
        <v>https://evaluation.cstb.fr/fr/avis-technique/detail/2.2-15-1709_V5/</v>
      </c>
      <c r="CD216" s="2" t="s">
        <v>213</v>
      </c>
      <c r="CE216" s="2" t="str">
        <f>CONCATENATE(IF(REFERENCEMENT_FACADE[[#This Row],[Ancienne version]]=""," ",CONCATENATE(IF(OR(REFERENCEMENT_FACADE[[#This Row],[TYPE DE DOCUMENT DE REFERENCE]]="Avis Technique",REFERENCEMENT_FACADE[[#This Row],[TYPE DE DOCUMENT DE REFERENCE]]="ATEx"),"L'","Le "),REFERENCEMENT_FACADE[[#This Row],[TYPE DE DOCUMENT DE REFERENCE]]," n°",REFERENCEMENT_FACADE[[#This Row],[REF]]," annule et remplace ",IF(OR(REFERENCEMENT_FACADE[[#This Row],[TYPE DE DOCUMENT DE REFERENCE]]="Avis Technique",REFERENCEMENT_FACADE[[#This Row],[TYPE DE DOCUMENT DE REFERENCE]]="ATEx"),"l' ","le "),REFERENCEMENT_FACADE[[#This Row],[TYPE DE DOCUMENT DE REFERENCE]]," n° ",REFERENCEMENT_FACADE[[#This Row],[Ancienne version]])),
IF(AND(REFERENCEMENT_FACADE[[#This Row],[Ancienne version]]&lt;&gt;"",REFERENCEMENT_FACADE[[#This Row],[ -&gt; AT/DTA : Sur liste verte C2p (OUI/NON)
-&gt; ATex (Avis favorable / Avis défavorable)
-&gt; Autre : SO]]="OUI"),CHAR(10),""),
IF(REFERENCEMENT_FACADE[[#This Row],[ -&gt; AT/DTA : Sur liste verte C2p (OUI/NON)
-&gt; ATex (Avis favorable / Avis défavorable)
-&gt; Autre : SO]]="OUI","Sur liste verte de la C2p à la date du référencement",""))</f>
        <v>L'Avis Technique n°2.2/15-1709_V5 annule et remplace l' Avis Technique n° 2.2/15-1709_V3</v>
      </c>
      <c r="CF216" s="2" t="str">
        <f>IF((SUPP_VISE=LISTES!$Q$2),REFERENCEMENT_FACADE[[#This Row],[Charpente bois (NF DTU 31.1)]],
IF((SUPP_VISE=LISTES!$Q$3),REFERENCEMENT_FACADE[[#This Row],[COB (NF DTU 31.2)]],
IF((SUPP_VISE=LISTES!$Q$4),REFERENCEMENT_FACADE[[#This Row],[FOB (NF DTU 31.4)]],
IF((SUPP_VISE=LISTES!$Q$5),REFERENCEMENT_FACADE[[#This Row],[FOB (Sous AT/DTA/ATEx)]],
IF((SUPP_VISE=LISTES!$Q$6),REFERENCEMENT_FACADE[[#This Row],[FOB (NF DTU 31.4 et/ou Sous AT/DTA/Atex)]],
IF((SUPP_VISE=LISTES!$Q$7),REFERENCEMENT_FACADE[[#This Row],[CLT (Sous AT/DTA)]],"ERREUR"))))))</f>
        <v>ERREUR</v>
      </c>
      <c r="CG216" s="2" t="str">
        <f>IF((HAUT_VISEE&lt;=6),IF(OR(MID(SITUA_VISEE,1,1)="a",MID(SITUA_VISEE,1,1)="b",MID(SITUA_VISEE,1,1)="c"),REFERENCEMENT_FACADE[[#This Row],[≤ 6 m (situation a à c)]],REFERENCEMENT_FACADE[[#This Row],[≤ 6 m (situation d)]]),
IF(AND(6&lt;HAUT_VISEE,HAUT_VISEE&lt;=9),IF(OR(MID(SITUA_VISEE,1,1)="a",MID(SITUA_VISEE,1,1)="b",MID(SITUA_VISEE,1,1)="c"),REFERENCEMENT_FACADE[[#This Row],[≤ 9 m (situation a à c)]],REFERENCEMENT_FACADE[[#This Row],[≤ 9 m (situation d)]]),
IF(AND(9&lt;HAUT_VISEE,HAUT_VISEE&lt;=10),IF(OR(MID(SITUA_VISEE,1,1)="a",MID(SITUA_VISEE,1,1)="b",MID(SITUA_VISEE,1,1)="c"),REFERENCEMENT_FACADE[[#This Row],[≤ 10 m (situation a à c)]],REFERENCEMENT_FACADE[[#This Row],[≤ 10 m (situation d)]]),
IF(AND(10&lt;HAUT_VISEE,HAUT_VISEE&lt;=18),IF(OR(MID(SITUA_VISEE,1,1)="a",MID(SITUA_VISEE,1,1)="b",MID(SITUA_VISEE,1,1)="c"),REFERENCEMENT_FACADE[[#This Row],[≤ 15 m (situation a à c)]],REFERENCEMENT_FACADE[[#This Row],[≤ 15 m (situation d)]]),
IF(AND(10&lt;HAUT_VISEE,HAUT_VISEE&lt;=18),IF(OR(MID(SITUA_VISEE,1,1)="a",MID(SITUA_VISEE,1,1)="b",MID(SITUA_VISEE,1,1)="c"),REFERENCEMENT_FACADE[[#This Row],[≤ 18 m (situation a à c)]],REFERENCEMENT_FACADE[[#This Row],[≤ 18 m (situation d)]]),
IF(AND(18&lt;HAUT_VISEE,HAUT_VISEE&lt;=28),IF(OR(MID(SITUA_VISEE,1,1)="a",MID(SITUA_VISEE,1,1)="b",MID(SITUA_VISEE,1,1)="c"),REFERENCEMENT_FACADE[[#This Row],[≤ 28 m (situation a à c)]],REFERENCEMENT_FACADE[[#This Row],[≤ 28 m (situation d)]]),
IF(AND(28&lt;HAUT_VISEE,HAUT_VISEE&lt;=34),IF(OR(MID(SITUA_VISEE,1,1)="a",MID(SITUA_VISEE,1,1)="b",MID(SITUA_VISEE,1,1)="c"),REFERENCEMENT_FACADE[[#This Row],[≤ 34 m (situation a à c)]],REFERENCEMENT_FACADE[[#This Row],[≤ 34 m (situation d)]]),
IF(AND(34&lt;HAUT_VISEE,HAUT_VISEE&lt;=36),IF(OR(MID(SITUA_VISEE,1,1)="a",MID(SITUA_VISEE,1,1)="b",MID(SITUA_VISEE,1,1)="c"),REFERENCEMENT_FACADE[[#This Row],[≤ 36 m (situation a à c)]],REFERENCEMENT_FACADE[[#This Row],[≤ 36 m (situation d)]]),
IF(AND(36&lt;HAUT_VISEE,HAUT_VISEE&lt;=40),IF(OR(MID(SITUA_VISEE,1,1)="a",MID(SITUA_VISEE,1,1)="b",MID(SITUA_VISEE,1,1)="c"),REFERENCEMENT_FACADE[[#This Row],[≤ 40 m (situation a à c)]],REFERENCEMENT_FACADE[[#This Row],[≤ 40 m (situation d)]]),
IF(AND(40&lt;HAUT_VISEE,HAUT_VISEE&lt;=50),IF(OR(MID(SITUA_VISEE,1,1)="a",MID(SITUA_VISEE,1,1)="b",MID(SITUA_VISEE,1,1)="c"),REFERENCEMENT_FACADE[[#This Row],[≤ 50 m (situation a à c)]],REFERENCEMENT_FACADE[[#This Row],[≤ 50 m (situation d)]]),"ERREUR"))))))))))</f>
        <v>OUI</v>
      </c>
      <c r="CH216" s="2">
        <f>IF(MID(SITUA_VISEE,1,1)="d",
IF(MID(REFERENCEMENT_FACADE[[#This Row],[≤ 50 m (situation d)]],1,3)="OUI",50,IF(MID(REFERENCEMENT_FACADE[[#This Row],[≤ 40 m (situation d)]],1,3)="OUI",40,IF(MID(REFERENCEMENT_FACADE[[#This Row],[≤ 36 m (situation d)]],1,3)="OUI",36,IF(MID(REFERENCEMENT_FACADE[[#This Row],[≤ 34 m (situation d)]],1,3)="OUI",34,IF(MID(REFERENCEMENT_FACADE[[#This Row],[≤ 28 m (situation d)]],1,3)="OUI",28,IF(MID(REFERENCEMENT_FACADE[[#This Row],[≤ 18 m (situation d)]],1,3)="OUI",18,IF(MID(REFERENCEMENT_FACADE[[#This Row],[≤ 15 m (situation d)]],1,3)="OUI",15,IF(MID(REFERENCEMENT_FACADE[[#This Row],[≤ 10 m (situation d)]],1,3)="OUI",10,IF(MID(REFERENCEMENT_FACADE[[#This Row],[≤ 9 m (situation d)]],1,3)="OUI",9,IF(MID(REFERENCEMENT_FACADE[[#This Row],[≤ 6 m (situation d)]],1,3)="OUI",6,"")))))))))),
IF(MID(REFERENCEMENT_FACADE[[#This Row],[≤ 50 m (situation a à c)]],1,3)="OUI",50,IF(MID(REFERENCEMENT_FACADE[[#This Row],[≤ 40 m (situation a à c)]],1,3)="OUI",40,IF(MID(REFERENCEMENT_FACADE[[#This Row],[≤ 36 m (situation a à c)]],1,3)="OUI",36,IF(MID(REFERENCEMENT_FACADE[[#This Row],[≤ 34 m (situation a à c)]],1,3)="OUI",34,IF(MID(REFERENCEMENT_FACADE[[#This Row],[≤ 28 m (situation a à c)]],1,3)="OUI",28,IF(MID(REFERENCEMENT_FACADE[[#This Row],[≤ 18 m (situation a à c)]],1,3)="OUI",18,IF(MID(REFERENCEMENT_FACADE[[#This Row],[≤ 15 m (situation a à c)]],1,3)="OUI",15,IF(MID(REFERENCEMENT_FACADE[[#This Row],[≤ 10 m (situation a à c)]],1,3)="OUI",10,IF(MID(REFERENCEMENT_FACADE[[#This Row],[≤ 9 m (situation a à c)]],1,3)="OUI",9,IF(MID(REFERENCEMENT_FACADE[[#This Row],[≤ 6 m (situation a à c)]],1,3)="OUI",6,"")))))))))))</f>
        <v>10</v>
      </c>
      <c r="CI216" s="2" t="str">
        <f>IF(RECH_CATEGORIE=TRUE,IF((CATEG_VISEE=LISTES!$O$2),REFERENCEMENT_FACADE[[#This Row],[I]],
IF((CATEG_VISEE=LISTES!$O$3),REFERENCEMENT_FACADE[[#This Row],[II]],
IF((CATEG_VISEE=LISTES!$O$4),REFERENCEMENT_FACADE[[#This Row],[III]],
IF((CATEG_VISEE=LISTES!$O$5),REFERENCEMENT_FACADE[[#This Row],[IV]],"ERREUR")))),
REFERENCEMENT_FACADE[[#This Row],[I]]&amp;CHAR(10)&amp;REFERENCEMENT_FACADE[[#This Row],[II]]&amp;CHAR(10)&amp;REFERENCEMENT_FACADE[[#This Row],[III]]&amp;CHAR(10)&amp;REFERENCEMENT_FACADE[[#This Row],[IV]])</f>
        <v>4
4
4
1</v>
      </c>
      <c r="CJ216" s="2" t="str">
        <f>IF(RECH_CATEGORIE=TRUE,IF(OR(REFERENCEMENT_FACADE[[#This Row],[I]]="NC",REFERENCEMENT_FACADE[[#This Row],[II]]="NC",REFERENCEMENT_FACADE[[#This Row],[III]]="NC",REFERENCEMENT_FACADE[[#This Row],[IV]]="NC"),"ERREUR",IF(MID(ZONE_SIS_VISEE,1,1)&lt;=MID(REFERENCEMENT_FACADE[[#This Row],[IV]],1,1),REFERENCEMENT_FACADE[[#Headers],[IV]],IF(MID(ZONE_SIS_VISEE,1,1)&lt;=MID(REFERENCEMENT_FACADE[[#This Row],[III]],1,1),REFERENCEMENT_FACADE[[#Headers],[III]],IF(MID(ZONE_SIS_VISEE,1,1)&lt;=MID(REFERENCEMENT_FACADE[[#This Row],[II]],1,1),REFERENCEMENT_FACADE[[#Headers],[II]],IF(MID(ZONE_SIS_VISEE,1,1)&lt;=MID(REFERENCEMENT_FACADE[[#This Row],[I]],1,1),REFERENCEMENT_FACADE[[#Headers],[I]],""))))),
REFERENCEMENT_FACADE[[#Headers],[I]]&amp;CHAR(10)&amp;REFERENCEMENT_FACADE[[#Headers],[II]]&amp;CHAR(10)&amp;REFERENCEMENT_FACADE[[#Headers],[III]]&amp;CHAR(10)&amp;REFERENCEMENT_FACADE[[#Headers],[IV]])</f>
        <v>I
II
III
IV</v>
      </c>
      <c r="CK216" s="2" t="str">
        <f>CONCATENATE(IF(MID(REFERENCEMENT_FACADE[[#This Row],[Charpente bois (NF DTU 31.1)]],1,3)="oui",LISTES!$Q$2,""),IF(AND(MID(REFERENCEMENT_FACADE[[#This Row],[COB (NF DTU 31.2)]],1,3)="oui",MID(REFERENCEMENT_FACADE[[#This Row],[Charpente bois (NF DTU 31.1)]],1,3)="oui")," / ",""),IF(MID(REFERENCEMENT_FACADE[[#This Row],[COB (NF DTU 31.2)]],1,3)="oui",LISTES!$Q$3,""),IF(OR(AND(MID(REFERENCEMENT_FACADE[[#This Row],[COB (NF DTU 31.2)]],1,3)="oui",MID(REFERENCEMENT_FACADE[[#This Row],[FOB (NF DTU 31.4)]],1,3)="oui"),AND(MID(REFERENCEMENT_FACADE[[#This Row],[COB (NF DTU 31.2)]],1,3)="oui",MID(REFERENCEMENT_FACADE[[#This Row],[CLT (Sous AT/DTA)]],1,3)="oui"))," / ",""),IF(MID(REFERENCEMENT_FACADE[[#This Row],[FOB (NF DTU 31.4)]],1,3)="oui",LISTES!$Q$4,""),IF(AND(MID(REFERENCEMENT_FACADE[[#This Row],[CLT (Sous AT/DTA)]],1,3)="oui",MID(REFERENCEMENT_FACADE[[#This Row],[FOB (NF DTU 31.4)]],1,3)="oui")," / ",""),IF(MID(REFERENCEMENT_FACADE[[#This Row],[CLT (Sous AT/DTA)]],1,3)="oui",LISTES!$Q$7,IF(MID(REFERENCEMENT_FACADE[[#This Row],[FOB (Sous AT/DTA/ATEx)]],1,3)="oui",LISTES!$Q$5,"")))</f>
        <v>COB (NF DTU 31.2) / CLT (Sous AT/DTA)</v>
      </c>
      <c r="CL216" s="2" t="str">
        <f>IF(AND(RECH_HAUTEUR=TRUE,HAUT_VISEE&lt;&gt;"",SITUA_VISEE&lt;&gt;""),IF(MID(SITUA_VISEE,1,1)="d",
IF(MID(REFERENCEMENT_FACADE[[#This Row],[≤ 50 m (situation d)]],1,3)="OUI","≤ 50 m",IF(MID(REFERENCEMENT_FACADE[[#This Row],[≤ 40 m (situation d)]],1,3)="OUI","≤ 40 m",IF(MID(REFERENCEMENT_FACADE[[#This Row],[≤ 36 m (situation d)]],1,3)="OUI","≤ 36 m",IF(MID(REFERENCEMENT_FACADE[[#This Row],[≤ 34 m (situation d)]],1,3)="OUI","≤ 34 m",IF(MID(REFERENCEMENT_FACADE[[#This Row],[≤ 28 m (situation d)]],1,3)="OUI","≤ 28 m",IF(MID(REFERENCEMENT_FACADE[[#This Row],[≤ 18 m (situation d)]],1,3)="OUI","≤ 18 m",IF(MID(REFERENCEMENT_FACADE[[#This Row],[≤ 15 m (situation d)]],1,3)="OUI","≤ 15 m",IF(MID(REFERENCEMENT_FACADE[[#This Row],[≤ 10 m (situation d)]],1,3)="OUI","≤ 10 m",IF(MID(REFERENCEMENT_FACADE[[#This Row],[≤ 9 m (situation d)]],1,3)="OUI","≤ 9 m",IF(MID(REFERENCEMENT_FACADE[[#This Row],[≤ 6 m (situation d)]],1,3)="OUI","≤ 6 m","")))))))))),
IF(MID(REFERENCEMENT_FACADE[[#This Row],[≤ 50 m (situation a à c)]],1,3)="OUI","≤ 50 m",IF(MID(REFERENCEMENT_FACADE[[#This Row],[≤ 40 m (situation a à c)]],1,3)="OUI","≤ 40 m",IF(MID(REFERENCEMENT_FACADE[[#This Row],[≤ 36 m (situation a à c)]],1,3)="OUI","≤ 36 m",IF(MID(REFERENCEMENT_FACADE[[#This Row],[≤ 34 m (situation a à c)]],1,3)="OUI","≤ 34 m",IF(MID(REFERENCEMENT_FACADE[[#This Row],[≤ 28 m (situation a à c)]],1,3)="OUI","≤ 28 m",IF(MID(REFERENCEMENT_FACADE[[#This Row],[≤ 18 m (situation a à c)]],1,3)="OUI","≤ 18 m",IF(MID(REFERENCEMENT_FACADE[[#This Row],[≤ 15 m (situation a à c)]],1,3)="OUI","≤ 15 m",IF(MID(REFERENCEMENT_FACADE[[#This Row],[≤ 10 m (situation a à c)]],1,3)="OUI","≤ 10 m",IF(MID(REFERENCEMENT_FACADE[[#This Row],[≤ 9 m (situation a à c)]],1,3)="OUI","≤ 9 m",IF(MID(REFERENCEMENT_FACADE[[#This Row],[≤ 6 m (situation a à c)]],1,3)="OUI","≤ 6 m",""))))))))))),
CONCATENATE(IF(MID(REFERENCEMENT_FACADE[[#This Row],[≤ 50 m (situation a à c)]],1,3)="OUI","(Situation a à c) h≤ 50 m"&amp;CHAR(10),IF(MID(REFERENCEMENT_FACADE[[#This Row],[≤ 40 m (situation a à c)]],1,3)="OUI","(Situation a à c) h≤ 40 m"&amp;CHAR(10),IF(MID(REFERENCEMENT_FACADE[[#This Row],[≤ 36 m (situation a à c)]],1,3)="OUI","(Situation a à c) h≤ 36 m"&amp;CHAR(10),IF(MID(REFERENCEMENT_FACADE[[#This Row],[≤ 34 m (situation a à c)]],1,3)="OUI","(Situation a à c) h≤ 34 m"&amp;CHAR(10),IF(MID(REFERENCEMENT_FACADE[[#This Row],[≤ 28 m (situation a à c)]],1,3)="OUI","(Situation a à c) h≤ 28 m"&amp;CHAR(10),IF(MID(REFERENCEMENT_FACADE[[#This Row],[≤ 18 m (situation a à c)]],1,3)="OUI","(Situation a à c) h≤ 18 m"&amp;CHAR(10),IF(MID(REFERENCEMENT_FACADE[[#This Row],[≤ 15 m (situation a à c)]],1,3)="OUI","(Situation a à c) h≤ 15 m"&amp;CHAR(10),IF(MID(REFERENCEMENT_FACADE[[#This Row],[≤ 10 m (situation a à c)]],1,3)="OUI","(Situation a à c) h≤ 10 m"&amp;CHAR(10),IF(MID(REFERENCEMENT_FACADE[[#This Row],[≤ 9 m (situation a à c)]],1,3)="OUI","(Situation a à c) h≤ 9 m"&amp;CHAR(10),IF(MID(REFERENCEMENT_FACADE[[#This Row],[≤ 6 m (situation a à c)]],1,3)="OUI","(Situation a à c) h≤ 6 m"&amp;CHAR(10),"")))))))))),IF(MID(REFERENCEMENT_FACADE[[#This Row],[≤ 50 m (situation d)]],1,3)="OUI","(Situation d) h≤ 50 m",IF(MID(REFERENCEMENT_FACADE[[#This Row],[≤ 40 m (situation d)]],1,3)="OUI","(Situation d) h≤ 40 m",IF(MID(REFERENCEMENT_FACADE[[#This Row],[≤ 36 m (situation d)]],1,3)="OUI","(Situation d) h≤ 36 m",IF(MID(REFERENCEMENT_FACADE[[#This Row],[≤ 34 m (situation d)]],1,3)="OUI","(Situation d) h≤ 34 m",IF(MID(REFERENCEMENT_FACADE[[#This Row],[≤ 28 m (situation d)]],1,3)="OUI","(Situation d) h≤ 28 m",IF(MID(REFERENCEMENT_FACADE[[#This Row],[≤ 18 m (situation d)]],1,3)="OUI","(Situation d) h≤ 18 m",IF(MID(REFERENCEMENT_FACADE[[#This Row],[≤ 15 m (situation d)]],1,3)="OUI","(Situation d) h≤ 15 m",IF(MID(REFERENCEMENT_FACADE[[#This Row],[≤ 10 m (situation d)]],1,3)="OUI","(Situation d) h≤ 10 m",IF(MID(REFERENCEMENT_FACADE[[#This Row],[≤ 9 m (situation d)]],1,3)="OUI","(Situation d) h≤ 9 m",IF(MID(REFERENCEMENT_FACADE[[#This Row],[≤ 6 m (situation d)]],1,3)="OUI","(Situation d) h≤ 6 m",""))))))))))))</f>
        <v>(Situation a à c) h≤ 10 m
(Situation d) h≤ 6 m</v>
      </c>
      <c r="CM216" s="2" t="str">
        <f>IF(OR(RECH_HAUTEUR=FALSE,HAUT_VISEE="",SITUA_VISEE=""),REFERENCEMENT_FACADE[[#This Row],[Cas où rien n''est sélectionné en hauteur]],
IF((HAUT_VISEE&lt;=6),IF(OR(MID(SITUA_VISEE,1,1)="a",MID(SITUA_VISEE,1,1)="b",MID(SITUA_VISEE,1,1)="c"),REFERENCEMENT_FACADE[[#This Row],[≤ 6 m (a à c)]],REFERENCEMENT_FACADE[[#This Row],[≤ 6 m (d)]]),
IF(AND(6&lt;HAUT_VISEE,HAUT_VISEE&lt;=9),IF(OR(MID(SITUA_VISEE,1,1)="a",MID(SITUA_VISEE,1,1)="b",MID(SITUA_VISEE,1,1)="c"),REFERENCEMENT_FACADE[[#This Row],[≤ 9 m (a à c)]],REFERENCEMENT_FACADE[[#This Row],[≤ 9 m (d)]]),
IF(AND(9&lt;HAUT_VISEE,HAUT_VISEE&lt;=10),IF(OR(MID(SITUA_VISEE,1,1)="a",MID(SITUA_VISEE,1,1)="b",MID(SITUA_VISEE,1,1)="c"),REFERENCEMENT_FACADE[[#This Row],[≤ 10 m (a à c)]],REFERENCEMENT_FACADE[[#This Row],[≤ 10 m (d)]]),
IF(AND(10&lt;HAUT_VISEE,HAUT_VISEE&lt;=18),IF(OR(MID(SITUA_VISEE,1,1)="a",MID(SITUA_VISEE,1,1)="b",MID(SITUA_VISEE,1,1)="c"),REFERENCEMENT_FACADE[[#This Row],[≤ 18 m (a à c)]],REFERENCEMENT_FACADE[[#This Row],[≤ 18 m (d)]]),
IF(AND(18&lt;HAUT_VISEE,HAUT_VISEE&lt;=28),IF(OR(MID(SITUA_VISEE,1,1)="a",MID(SITUA_VISEE,1,1)="b",MID(SITUA_VISEE,1,1)="c"),REFERENCEMENT_FACADE[[#This Row],[≤ 28 m (a à c)]],REFERENCEMENT_FACADE[[#This Row],[≤ 28 m (d)]]),
IF(AND(28&lt;HAUT_VISEE,HAUT_VISEE&lt;=34),IF(OR(MID(SITUA_VISEE,1,1)="a",MID(SITUA_VISEE,1,1)="b",MID(SITUA_VISEE,1,1)="c"),REFERENCEMENT_FACADE[[#This Row],[≤ 34 m (a à c)]],REFERENCEMENT_FACADE[[#This Row],[≤ 34 m (d)]]),
IF(AND(34&lt;HAUT_VISEE,HAUT_VISEE&lt;=36),IF(OR(MID(SITUA_VISEE,1,1)="a",MID(SITUA_VISEE,1,1)="b",MID(SITUA_VISEE,1,1)="c"),REFERENCEMENT_FACADE[[#This Row],[≤ 36 m (a à c)]],REFERENCEMENT_FACADE[[#This Row],[≤ 36 m (d)]]),
IF(AND(36&lt;HAUT_VISEE,HAUT_VISEE&lt;=40),IF(OR(MID(SITUA_VISEE,1,1)="a",MID(SITUA_VISEE,1,1)="b",MID(SITUA_VISEE,1,1)="c"),REFERENCEMENT_FACADE[[#This Row],[≤ 40 m (a à c)]],REFERENCEMENT_FACADE[[#This Row],[≤ 40 m (d)]]),
IF(AND(40&lt;HAUT_VISEE,HAUT_VISEE&lt;=50),IF(OR(MID(SITUA_VISEE,1,1)="a",MID(SITUA_VISEE,1,1)="b",MID(SITUA_VISEE,1,1)="c"),REFERENCEMENT_FACADE[[#This Row],[≤ 50 m (a à c)]],REFERENCEMENT_FACADE[[#This Row],[≤ 50 m (d)]])))))))))))</f>
        <v>Nb : Le critère de recherche par hauteur n'étant pas coché ou les données (hauteur ou situation) n'étant pas saisies, l'utilisateur est alerté qu'il peut exister des limites de hauteurs et des dispositions particulières données dans le référentiel technique du procédé qui ne sont pas affichées. 
Le logiciel peut les faire apparaitre, pour ce faire : 
 - la case de recherche en fonction de la hauteur doit être cochée ;
 - les données de hauteur ET de situation du bâtiment doivent être saisies.</v>
      </c>
      <c r="CN216" s="228">
        <f ca="1">REFERENCEMENT_FACADE[[#This Row],[VALIDITE]]</f>
        <v>1</v>
      </c>
      <c r="CO216" s="2">
        <f>IF(RECH_SUPPORT=TRUE,IF(MID(REFERENCEMENT_FACADE[[#This Row],[Colonne support visé]],1,3)="OUI",1,IF(OR(MID(REFERENCEMENT_FACADE[[#This Row],[Colonne support visé]],1,3)="non",MID(REFERENCEMENT_FACADE[[#This Row],[Colonne support visé]],1,2)="SO"),0,0)),1)</f>
        <v>1</v>
      </c>
      <c r="CP216" s="2">
        <f>IF(RECH_HAUTEUR=FALSE,1,IF(AND(MID(REFERENCEMENT_FACADE[[#This Row],[Colonne situation visé]],1,3)="oui",HAUT_VISEE&lt;=REFERENCEMENT_FACADE[[#This Row],[LIMITATION DE HAUTEUR DE FACADE]],HAUT_VISEE&lt;&gt;"",SITUA_VISEE&lt;&gt;""),1,IF(MID(REFERENCEMENT_FACADE[[#This Row],[Colonne situation visé]],1,3)="non",0,"ERREUR")))</f>
        <v>1</v>
      </c>
      <c r="CQ216" s="2">
        <f>IF(RECH_CATEGORIE=FALSE,1,IF(REFERENCEMENT_FACADE[[#This Row],[Colonne catégorie visée]]="ERREUR",0,IF(AND(RECH_CATEGORIE=TRUE,MATCH(VALUE(LEFT(REFERENCEMENT_FACADE[[#This Row],[Colonne zone visée]],1)),LISTE_ZONE_SISMIQUE,0)&gt;=MATCH(ZONE_SIS_VISEE,LISTE_ZONE_SISMIQUE,0),MATCH(REFERENCEMENT_FACADE[[#This Row],[Colonne catégorie visée]],LISTE_CATEGORIE_BATIMENT,0)&gt;=MATCH(CATEG_VISEE,LISTE_CATEGORIE_BATIMENT,0)),1,0)))</f>
        <v>1</v>
      </c>
      <c r="CR216" s="2">
        <f ca="1">IF(REFERENCEMENT_FACADE[[#This Row],[Eligibilité procédé]]&lt;&gt;0,COUNTIF(REFERENCEMENT_FACADE[Eligibilité procédé],"&lt;="&amp;REFERENCEMENT_FACADE[[#This Row],[Eligibilité procédé]])-COUNTIF(REFERENCEMENT_FACADE[Eligibilité procédé],"=0"),ROWS(REFERENCEMENT_FACADE[Ordre]))</f>
        <v>183</v>
      </c>
      <c r="CS216" s="2">
        <f ca="1">IF(COUNTIF((REFERENCEMENT_FACADE[[#This Row],[Validité]:[zone de simicité]]),"&lt;&gt;"&amp;"")=SUM(REFERENCEMENT_FACADE[[#This Row],[Validité]:[zone de simicité]]),ROW(REFERENCEMENT_FACADE[[#This Row],[zone de simicité]]),"")</f>
        <v>216</v>
      </c>
      <c r="CT216" s="2" t="str">
        <f>CONCATENATE(REFERENCEMENT_FACADE[[#This Row],[TYPE DE DOCUMENT DE REFERENCE]]," ",REFERENCEMENT_FACADE[[#This Row],[REF]]," du procédé ",REFERENCEMENT_FACADE[[#This Row],[NOM COMMERCIAL DU PROCEDE]]," : vise la pose sur : ",IF(MID(REFERENCEMENT_FACADE[[#This Row],[COB (NF DTU 31.2)]],1,3)="OUI","COB (NF DTU 31.2) ; ",""),IF(MID(REFERENCEMENT_FACADE[[#This Row],[CLT (Sous AT/DTA)]],1,3)="OUI","CLT (Sous AT/DTA)) ; ",""),IF(MID(REFERENCEMENT_FACADE[[#This Row],[FOB (NF DTU 31.4)]],1,3)="OUI","FOB (NF DTU 31.4) ; ",""),IF(MID(REFERENCEMENT_FACADE[[#This Row],[FOB (Sous AT/DTA/ATEx)]],1,3)="OUI","FOB (Sous AT/DTA/ATEx) ; ",""),"pour une hauteur max de ",REFERENCEMENT_FACADE[[#This Row],[LIMITATION DE HAUTEUR DE FACADE]],"m")</f>
        <v>Avis Technique 2.2/15-1709_V5 du procédé Vêture Kess Isolierklinker : vise la pose sur : COB (NF DTU 31.2) ; CLT (Sous AT/DTA)) ; pour une hauteur max de 10m</v>
      </c>
    </row>
    <row r="217" spans="1:98" ht="216" x14ac:dyDescent="0.3">
      <c r="A217" s="141">
        <v>45254</v>
      </c>
      <c r="B217" s="79" t="s">
        <v>120</v>
      </c>
      <c r="C217" s="126" t="s">
        <v>1574</v>
      </c>
      <c r="D217" s="43" t="s">
        <v>622</v>
      </c>
      <c r="E217" s="43" t="s">
        <v>622</v>
      </c>
      <c r="F217" s="43" t="s">
        <v>1459</v>
      </c>
      <c r="G217" s="109" t="s">
        <v>1491</v>
      </c>
      <c r="H217" s="52" t="s">
        <v>27</v>
      </c>
      <c r="I217" s="53" t="s">
        <v>9</v>
      </c>
      <c r="J217" s="39" t="s">
        <v>10</v>
      </c>
      <c r="K217" s="39" t="s">
        <v>10</v>
      </c>
      <c r="L217" s="68" t="str">
        <f>IF(REFERENCEMENT_FACADE[[#This Row],[Charpente bois (NF DTU 31.1)]]="OUI","SO",IF(OR(REFERENCEMENT_FACADE[[#This Row],[FOB (Sous AT/DTA/ATEx)]]="OUI",REFERENCEMENT_FACADE[[#This Row],[FOB (NF DTU 31.4)]]="OUI"),"OUI","SO"))</f>
        <v>SO</v>
      </c>
      <c r="M217" s="54" t="s">
        <v>158</v>
      </c>
      <c r="N217" s="42" t="s">
        <v>9</v>
      </c>
      <c r="O217" s="43" t="s">
        <v>9</v>
      </c>
      <c r="P217" s="43" t="s">
        <v>9</v>
      </c>
      <c r="Q217" s="43" t="s">
        <v>10</v>
      </c>
      <c r="R217" s="43" t="s">
        <v>10</v>
      </c>
      <c r="S217" s="43" t="s">
        <v>10</v>
      </c>
      <c r="T217" s="43" t="s">
        <v>10</v>
      </c>
      <c r="U217" s="43" t="s">
        <v>10</v>
      </c>
      <c r="V217" s="43" t="s">
        <v>10</v>
      </c>
      <c r="W217" s="44" t="s">
        <v>10</v>
      </c>
      <c r="X217" s="43" t="s">
        <v>9</v>
      </c>
      <c r="Y217" s="43" t="s">
        <v>9</v>
      </c>
      <c r="Z217" s="43" t="s">
        <v>9</v>
      </c>
      <c r="AA217" s="43" t="s">
        <v>10</v>
      </c>
      <c r="AB217" s="43" t="s">
        <v>10</v>
      </c>
      <c r="AC217" s="43" t="s">
        <v>10</v>
      </c>
      <c r="AD217" s="43" t="s">
        <v>10</v>
      </c>
      <c r="AE217" s="43" t="s">
        <v>10</v>
      </c>
      <c r="AF217" s="43" t="s">
        <v>10</v>
      </c>
      <c r="AG217" s="44" t="s">
        <v>10</v>
      </c>
      <c r="AH217" s="163"/>
      <c r="AI217" s="164" t="s">
        <v>1356</v>
      </c>
      <c r="AJ217" s="120" t="s">
        <v>1726</v>
      </c>
      <c r="AK217" s="120" t="s">
        <v>1726</v>
      </c>
      <c r="AL217" s="120" t="s">
        <v>1726</v>
      </c>
      <c r="AM217" s="41"/>
      <c r="AN217" s="41"/>
      <c r="AO217" s="41"/>
      <c r="AP217" s="41"/>
      <c r="AQ217" s="41"/>
      <c r="AR217" s="41"/>
      <c r="AS217" s="41"/>
      <c r="AT217" s="120" t="s">
        <v>1726</v>
      </c>
      <c r="AU217" s="120" t="s">
        <v>1726</v>
      </c>
      <c r="AV217" s="120" t="s">
        <v>1726</v>
      </c>
      <c r="AW217" s="41"/>
      <c r="AX217" s="41"/>
      <c r="AY217" s="41"/>
      <c r="AZ217" s="41"/>
      <c r="BA217" s="41"/>
      <c r="BB217" s="41"/>
      <c r="BC217" s="41"/>
      <c r="BD217" s="84" t="s">
        <v>1408</v>
      </c>
      <c r="BE217" s="42">
        <v>4</v>
      </c>
      <c r="BF217" s="43">
        <v>4</v>
      </c>
      <c r="BG217" s="43">
        <v>4</v>
      </c>
      <c r="BH217" s="43">
        <v>4</v>
      </c>
      <c r="BI217" s="65"/>
      <c r="BJ217" s="40" t="s">
        <v>1394</v>
      </c>
      <c r="BK217" s="158" t="s">
        <v>679</v>
      </c>
      <c r="BL217" s="42">
        <v>0</v>
      </c>
      <c r="BM217" s="55" t="s">
        <v>1347</v>
      </c>
      <c r="BN217" s="43" t="s">
        <v>505</v>
      </c>
      <c r="BO217" s="43" t="s">
        <v>1348</v>
      </c>
      <c r="BP217" s="122" t="s">
        <v>1004</v>
      </c>
      <c r="BQ217" s="87">
        <v>45193</v>
      </c>
      <c r="BR217" s="87">
        <v>45657</v>
      </c>
      <c r="BS217" s="123">
        <f ca="1">+(REFERENCEMENT_FACADE[[#This Row],[AVIS LIMITE AU / VALIDITE]]&gt;=TODAY())*1</f>
        <v>1</v>
      </c>
      <c r="BT217" s="81" t="s">
        <v>28</v>
      </c>
      <c r="BU217" s="43" t="str">
        <f ca="1">IF(REFERENCEMENT_FACADE[[#This Row],[ -&gt; AT/DTA : Sur liste verte C2p (OUI/NON)
-&gt; ATex (Avis favorable / Avis défavorable)
-&gt; Autre : SO]]&lt;&gt;"",IF(AND(OR(REFERENCEMENT_FACADE[[#This Row],[ -&gt; AT/DTA : Sur liste verte C2p (OUI/NON)
-&gt; ATex (Avis favorable / Avis défavorable)
-&gt; Autre : SO]]="OUI",REFERENCEMENT_FACADE[[#This Row],[ -&gt; AT/DTA : Sur liste verte C2p (OUI/NON)
-&gt; ATex (Avis favorable / Avis défavorable)
-&gt; Autre : SO]]="FAVORABLE",REFERENCEMENT_FACADE[[#This Row],[ -&gt; AT/DTA : Sur liste verte C2p (OUI/NON)
-&gt; ATex (Avis favorable / Avis défavorable)
-&gt; Autre : SO]]="SO
(DTU)",REFERENCEMENT_FACADE[[#This Row],[ -&gt; AT/DTA : Sur liste verte C2p (OUI/NON)
-&gt; ATex (Avis favorable / Avis défavorable)
-&gt; Autre : SO]]="SO 
(RECO -RAGE)",REFERENCEMENT_FACADE[[#This Row],[ -&gt; AT/DTA : Sur liste verte C2p (OUI/NON)
-&gt; ATex (Avis favorable / Avis défavorable)
-&gt; Autre : SO]]="OUI AVEC UN SUIVI DU RETOUR D'EXPERIENCE",
REFERENCEMENT_FACADE[[#This Row],[ -&gt; AT/DTA : Sur liste verte C2p (OUI/NON)
-&gt; ATex (Avis favorable / Avis défavorable)
-&gt; Autre : SO]]="SO 
(RP)"),REFERENCEMENT_FACADE[[#This Row],[VALIDITE]]=1),"TC",IF(REFERENCEMENT_FACADE[[#This Row],[VALIDITE]]=0,"TNC"&amp;CHAR(10)&amp;"(L'évaluation technique n'est plus valide)",IF(REFERENCEMENT_FACADE[[#This Row],[TYPE DE DOCUMENT DE REFERENCE]]="Appréciation Technique de Transition","TNC"&amp;CHAR(10)&amp;"(Les Appréciations Techniques de Transition ne sont pas reconnues en technique courante)",IF(REFERENCEMENT_FACADE[[#This Row],[ -&gt; AT/DTA : Sur liste verte C2p (OUI/NON)
-&gt; ATex (Avis favorable / Avis défavorable)
-&gt; Autre : SO]]="NON (EVALUATION RECENTE)","TNC"&amp;CHAR(10)&amp;"(Non sur liste verte de la C2p à date de référencement / EVALUATION RECENTE)","TNC"&amp;CHAR(10)&amp;"(N'est pas sur liste verte de la C2p à date du référencement)")))))</f>
        <v>TC</v>
      </c>
      <c r="BV217" s="44" t="s">
        <v>1385</v>
      </c>
      <c r="BW217" s="312" t="s">
        <v>739</v>
      </c>
      <c r="BX217" s="315" t="s">
        <v>279</v>
      </c>
      <c r="BY217" s="155"/>
      <c r="BZ217" s="57" t="s">
        <v>656</v>
      </c>
      <c r="CA217" s="134" t="s">
        <v>1552</v>
      </c>
      <c r="CB217" s="136"/>
      <c r="CC217" s="48" t="str">
        <f>IF(OR(REFERENCEMENT_FACADE[[#This Row],[TYPE DE DOCUMENT DE REFERENCE]]="Document Technique d'Application (DTA)",REFERENCEMENT_FACADE[[#This Row],[TYPE DE DOCUMENT DE REFERENCE]]="Avis Technique"),CONCATENATE("https://evaluation.cstb.fr/fr/avis-technique/detail/",SUBSTITUTE(REFERENCEMENT_FACADE[[#This Row],[REF]],"/","-"),"/"),IF(REFERENCEMENT_FACADE[[#This Row],[TYPE DE DOCUMENT DE REFERENCE]]=("Appréciation Technique d'Expérimentation (ATEx cas a)"),CONCATENATE("https://evaluation.cstb.fr/fr/appreciation-technique-expertise-atex/detail/",SUBSTITUTE(REFERENCEMENT_FACADE[[#This Row],[REF]],"_","-"),"/"),CONCATENATE("https://evaluation.cstb.fr/fr/appreciation-technique-transition-att/download/att-",SUBSTITUTE(SUBSTITUTE(REFERENCEMENT_FACADE[[#This Row],[REF]],"/","-"),"_","-"),"/")))</f>
        <v>https://evaluation.cstb.fr/fr/appreciation-technique-expertise-atex/detail/2836-v2/</v>
      </c>
      <c r="CD217" s="48" t="s">
        <v>738</v>
      </c>
      <c r="CE217" s="48" t="str">
        <f>CONCATENATE(IF(REFERENCEMENT_FACADE[[#This Row],[Ancienne version]]=""," ",CONCATENATE(IF(OR(REFERENCEMENT_FACADE[[#This Row],[TYPE DE DOCUMENT DE REFERENCE]]="Avis Technique",REFERENCEMENT_FACADE[[#This Row],[TYPE DE DOCUMENT DE REFERENCE]]="ATEx"),"L'","Le "),REFERENCEMENT_FACADE[[#This Row],[TYPE DE DOCUMENT DE REFERENCE]]," n°",REFERENCEMENT_FACADE[[#This Row],[REF]]," annule et remplace ",IF(OR(REFERENCEMENT_FACADE[[#This Row],[TYPE DE DOCUMENT DE REFERENCE]]="Avis Technique",REFERENCEMENT_FACADE[[#This Row],[TYPE DE DOCUMENT DE REFERENCE]]="ATEx"),"l' ","le "),REFERENCEMENT_FACADE[[#This Row],[TYPE DE DOCUMENT DE REFERENCE]]," n° ",REFERENCEMENT_FACADE[[#This Row],[Ancienne version]])),
IF(AND(REFERENCEMENT_FACADE[[#This Row],[Ancienne version]]&lt;&gt;"",REFERENCEMENT_FACADE[[#This Row],[ -&gt; AT/DTA : Sur liste verte C2p (OUI/NON)
-&gt; ATex (Avis favorable / Avis défavorable)
-&gt; Autre : SO]]="OUI"),CHAR(10),""),
IF(REFERENCEMENT_FACADE[[#This Row],[ -&gt; AT/DTA : Sur liste verte C2p (OUI/NON)
-&gt; ATex (Avis favorable / Avis défavorable)
-&gt; Autre : SO]]="OUI","Sur liste verte de la C2p à la date du référencement",""))</f>
        <v>Le Appréciation Technique d'Expérimentation (ATEx cas a) n°2836_v2 annule et remplace le Appréciation Technique d'Expérimentation (ATEx cas a) n° 2836_v1</v>
      </c>
      <c r="CF217" s="48" t="str">
        <f>IF((SUPP_VISE=LISTES!$Q$2),REFERENCEMENT_FACADE[[#This Row],[Charpente bois (NF DTU 31.1)]],
IF((SUPP_VISE=LISTES!$Q$3),REFERENCEMENT_FACADE[[#This Row],[COB (NF DTU 31.2)]],
IF((SUPP_VISE=LISTES!$Q$4),REFERENCEMENT_FACADE[[#This Row],[FOB (NF DTU 31.4)]],
IF((SUPP_VISE=LISTES!$Q$5),REFERENCEMENT_FACADE[[#This Row],[FOB (Sous AT/DTA/ATEx)]],
IF((SUPP_VISE=LISTES!$Q$6),REFERENCEMENT_FACADE[[#This Row],[FOB (NF DTU 31.4 et/ou Sous AT/DTA/Atex)]],
IF((SUPP_VISE=LISTES!$Q$7),REFERENCEMENT_FACADE[[#This Row],[CLT (Sous AT/DTA)]],"ERREUR"))))))</f>
        <v>ERREUR</v>
      </c>
      <c r="CG217" s="48" t="str">
        <f>IF((HAUT_VISEE&lt;=6),IF(OR(MID(SITUA_VISEE,1,1)="a",MID(SITUA_VISEE,1,1)="b",MID(SITUA_VISEE,1,1)="c"),REFERENCEMENT_FACADE[[#This Row],[≤ 6 m (situation a à c)]],REFERENCEMENT_FACADE[[#This Row],[≤ 6 m (situation d)]]),
IF(AND(6&lt;HAUT_VISEE,HAUT_VISEE&lt;=9),IF(OR(MID(SITUA_VISEE,1,1)="a",MID(SITUA_VISEE,1,1)="b",MID(SITUA_VISEE,1,1)="c"),REFERENCEMENT_FACADE[[#This Row],[≤ 9 m (situation a à c)]],REFERENCEMENT_FACADE[[#This Row],[≤ 9 m (situation d)]]),
IF(AND(9&lt;HAUT_VISEE,HAUT_VISEE&lt;=10),IF(OR(MID(SITUA_VISEE,1,1)="a",MID(SITUA_VISEE,1,1)="b",MID(SITUA_VISEE,1,1)="c"),REFERENCEMENT_FACADE[[#This Row],[≤ 10 m (situation a à c)]],REFERENCEMENT_FACADE[[#This Row],[≤ 10 m (situation d)]]),
IF(AND(10&lt;HAUT_VISEE,HAUT_VISEE&lt;=18),IF(OR(MID(SITUA_VISEE,1,1)="a",MID(SITUA_VISEE,1,1)="b",MID(SITUA_VISEE,1,1)="c"),REFERENCEMENT_FACADE[[#This Row],[≤ 15 m (situation a à c)]],REFERENCEMENT_FACADE[[#This Row],[≤ 15 m (situation d)]]),
IF(AND(10&lt;HAUT_VISEE,HAUT_VISEE&lt;=18),IF(OR(MID(SITUA_VISEE,1,1)="a",MID(SITUA_VISEE,1,1)="b",MID(SITUA_VISEE,1,1)="c"),REFERENCEMENT_FACADE[[#This Row],[≤ 18 m (situation a à c)]],REFERENCEMENT_FACADE[[#This Row],[≤ 18 m (situation d)]]),
IF(AND(18&lt;HAUT_VISEE,HAUT_VISEE&lt;=28),IF(OR(MID(SITUA_VISEE,1,1)="a",MID(SITUA_VISEE,1,1)="b",MID(SITUA_VISEE,1,1)="c"),REFERENCEMENT_FACADE[[#This Row],[≤ 28 m (situation a à c)]],REFERENCEMENT_FACADE[[#This Row],[≤ 28 m (situation d)]]),
IF(AND(28&lt;HAUT_VISEE,HAUT_VISEE&lt;=34),IF(OR(MID(SITUA_VISEE,1,1)="a",MID(SITUA_VISEE,1,1)="b",MID(SITUA_VISEE,1,1)="c"),REFERENCEMENT_FACADE[[#This Row],[≤ 34 m (situation a à c)]],REFERENCEMENT_FACADE[[#This Row],[≤ 34 m (situation d)]]),
IF(AND(34&lt;HAUT_VISEE,HAUT_VISEE&lt;=36),IF(OR(MID(SITUA_VISEE,1,1)="a",MID(SITUA_VISEE,1,1)="b",MID(SITUA_VISEE,1,1)="c"),REFERENCEMENT_FACADE[[#This Row],[≤ 36 m (situation a à c)]],REFERENCEMENT_FACADE[[#This Row],[≤ 36 m (situation d)]]),
IF(AND(36&lt;HAUT_VISEE,HAUT_VISEE&lt;=40),IF(OR(MID(SITUA_VISEE,1,1)="a",MID(SITUA_VISEE,1,1)="b",MID(SITUA_VISEE,1,1)="c"),REFERENCEMENT_FACADE[[#This Row],[≤ 40 m (situation a à c)]],REFERENCEMENT_FACADE[[#This Row],[≤ 40 m (situation d)]]),
IF(AND(40&lt;HAUT_VISEE,HAUT_VISEE&lt;=50),IF(OR(MID(SITUA_VISEE,1,1)="a",MID(SITUA_VISEE,1,1)="b",MID(SITUA_VISEE,1,1)="c"),REFERENCEMENT_FACADE[[#This Row],[≤ 50 m (situation a à c)]],REFERENCEMENT_FACADE[[#This Row],[≤ 50 m (situation d)]]),"ERREUR"))))))))))</f>
        <v>OUI</v>
      </c>
      <c r="CH217" s="48">
        <f>IF(MID(SITUA_VISEE,1,1)="d",
IF(MID(REFERENCEMENT_FACADE[[#This Row],[≤ 50 m (situation d)]],1,3)="OUI",50,IF(MID(REFERENCEMENT_FACADE[[#This Row],[≤ 40 m (situation d)]],1,3)="OUI",40,IF(MID(REFERENCEMENT_FACADE[[#This Row],[≤ 36 m (situation d)]],1,3)="OUI",36,IF(MID(REFERENCEMENT_FACADE[[#This Row],[≤ 34 m (situation d)]],1,3)="OUI",34,IF(MID(REFERENCEMENT_FACADE[[#This Row],[≤ 28 m (situation d)]],1,3)="OUI",28,IF(MID(REFERENCEMENT_FACADE[[#This Row],[≤ 18 m (situation d)]],1,3)="OUI",18,IF(MID(REFERENCEMENT_FACADE[[#This Row],[≤ 15 m (situation d)]],1,3)="OUI",15,IF(MID(REFERENCEMENT_FACADE[[#This Row],[≤ 10 m (situation d)]],1,3)="OUI",10,IF(MID(REFERENCEMENT_FACADE[[#This Row],[≤ 9 m (situation d)]],1,3)="OUI",9,IF(MID(REFERENCEMENT_FACADE[[#This Row],[≤ 6 m (situation d)]],1,3)="OUI",6,"")))))))))),
IF(MID(REFERENCEMENT_FACADE[[#This Row],[≤ 50 m (situation a à c)]],1,3)="OUI",50,IF(MID(REFERENCEMENT_FACADE[[#This Row],[≤ 40 m (situation a à c)]],1,3)="OUI",40,IF(MID(REFERENCEMENT_FACADE[[#This Row],[≤ 36 m (situation a à c)]],1,3)="OUI",36,IF(MID(REFERENCEMENT_FACADE[[#This Row],[≤ 34 m (situation a à c)]],1,3)="OUI",34,IF(MID(REFERENCEMENT_FACADE[[#This Row],[≤ 28 m (situation a à c)]],1,3)="OUI",28,IF(MID(REFERENCEMENT_FACADE[[#This Row],[≤ 18 m (situation a à c)]],1,3)="OUI",18,IF(MID(REFERENCEMENT_FACADE[[#This Row],[≤ 15 m (situation a à c)]],1,3)="OUI",15,IF(MID(REFERENCEMENT_FACADE[[#This Row],[≤ 10 m (situation a à c)]],1,3)="OUI",10,IF(MID(REFERENCEMENT_FACADE[[#This Row],[≤ 9 m (situation a à c)]],1,3)="OUI",9,IF(MID(REFERENCEMENT_FACADE[[#This Row],[≤ 6 m (situation a à c)]],1,3)="OUI",6,"")))))))))))</f>
        <v>10</v>
      </c>
      <c r="CI217" s="48" t="str">
        <f>IF(RECH_CATEGORIE=TRUE,IF((CATEG_VISEE=LISTES!$O$2),REFERENCEMENT_FACADE[[#This Row],[I]],
IF((CATEG_VISEE=LISTES!$O$3),REFERENCEMENT_FACADE[[#This Row],[II]],
IF((CATEG_VISEE=LISTES!$O$4),REFERENCEMENT_FACADE[[#This Row],[III]],
IF((CATEG_VISEE=LISTES!$O$5),REFERENCEMENT_FACADE[[#This Row],[IV]],"ERREUR")))),
REFERENCEMENT_FACADE[[#This Row],[I]]&amp;CHAR(10)&amp;REFERENCEMENT_FACADE[[#This Row],[II]]&amp;CHAR(10)&amp;REFERENCEMENT_FACADE[[#This Row],[III]]&amp;CHAR(10)&amp;REFERENCEMENT_FACADE[[#This Row],[IV]])</f>
        <v>4
4
4
4</v>
      </c>
      <c r="CJ217" s="48" t="str">
        <f>IF(RECH_CATEGORIE=TRUE,IF(OR(REFERENCEMENT_FACADE[[#This Row],[I]]="NC",REFERENCEMENT_FACADE[[#This Row],[II]]="NC",REFERENCEMENT_FACADE[[#This Row],[III]]="NC",REFERENCEMENT_FACADE[[#This Row],[IV]]="NC"),"ERREUR",IF(MID(ZONE_SIS_VISEE,1,1)&lt;=MID(REFERENCEMENT_FACADE[[#This Row],[IV]],1,1),REFERENCEMENT_FACADE[[#Headers],[IV]],IF(MID(ZONE_SIS_VISEE,1,1)&lt;=MID(REFERENCEMENT_FACADE[[#This Row],[III]],1,1),REFERENCEMENT_FACADE[[#Headers],[III]],IF(MID(ZONE_SIS_VISEE,1,1)&lt;=MID(REFERENCEMENT_FACADE[[#This Row],[II]],1,1),REFERENCEMENT_FACADE[[#Headers],[II]],IF(MID(ZONE_SIS_VISEE,1,1)&lt;=MID(REFERENCEMENT_FACADE[[#This Row],[I]],1,1),REFERENCEMENT_FACADE[[#Headers],[I]],""))))),
REFERENCEMENT_FACADE[[#Headers],[I]]&amp;CHAR(10)&amp;REFERENCEMENT_FACADE[[#Headers],[II]]&amp;CHAR(10)&amp;REFERENCEMENT_FACADE[[#Headers],[III]]&amp;CHAR(10)&amp;REFERENCEMENT_FACADE[[#Headers],[IV]])</f>
        <v>I
II
III
IV</v>
      </c>
      <c r="CK217" s="48" t="str">
        <f>CONCATENATE(IF(MID(REFERENCEMENT_FACADE[[#This Row],[Charpente bois (NF DTU 31.1)]],1,3)="oui",LISTES!$Q$2,""),IF(AND(MID(REFERENCEMENT_FACADE[[#This Row],[COB (NF DTU 31.2)]],1,3)="oui",MID(REFERENCEMENT_FACADE[[#This Row],[Charpente bois (NF DTU 31.1)]],1,3)="oui")," / ",""),IF(MID(REFERENCEMENT_FACADE[[#This Row],[COB (NF DTU 31.2)]],1,3)="oui",LISTES!$Q$3,""),IF(OR(AND(MID(REFERENCEMENT_FACADE[[#This Row],[COB (NF DTU 31.2)]],1,3)="oui",MID(REFERENCEMENT_FACADE[[#This Row],[FOB (NF DTU 31.4)]],1,3)="oui"),AND(MID(REFERENCEMENT_FACADE[[#This Row],[COB (NF DTU 31.2)]],1,3)="oui",MID(REFERENCEMENT_FACADE[[#This Row],[CLT (Sous AT/DTA)]],1,3)="oui"))," / ",""),IF(MID(REFERENCEMENT_FACADE[[#This Row],[FOB (NF DTU 31.4)]],1,3)="oui",LISTES!$Q$4,""),IF(AND(MID(REFERENCEMENT_FACADE[[#This Row],[CLT (Sous AT/DTA)]],1,3)="oui",MID(REFERENCEMENT_FACADE[[#This Row],[FOB (NF DTU 31.4)]],1,3)="oui")," / ",""),IF(MID(REFERENCEMENT_FACADE[[#This Row],[CLT (Sous AT/DTA)]],1,3)="oui",LISTES!$Q$7,IF(MID(REFERENCEMENT_FACADE[[#This Row],[FOB (Sous AT/DTA/ATEx)]],1,3)="oui",LISTES!$Q$5,"")))</f>
        <v>COB (NF DTU 31.2) / CLT (Sous AT/DTA)</v>
      </c>
      <c r="CL217" s="48" t="str">
        <f>IF(AND(RECH_HAUTEUR=TRUE,HAUT_VISEE&lt;&gt;"",SITUA_VISEE&lt;&gt;""),IF(MID(SITUA_VISEE,1,1)="d",
IF(MID(REFERENCEMENT_FACADE[[#This Row],[≤ 50 m (situation d)]],1,3)="OUI","≤ 50 m",IF(MID(REFERENCEMENT_FACADE[[#This Row],[≤ 40 m (situation d)]],1,3)="OUI","≤ 40 m",IF(MID(REFERENCEMENT_FACADE[[#This Row],[≤ 36 m (situation d)]],1,3)="OUI","≤ 36 m",IF(MID(REFERENCEMENT_FACADE[[#This Row],[≤ 34 m (situation d)]],1,3)="OUI","≤ 34 m",IF(MID(REFERENCEMENT_FACADE[[#This Row],[≤ 28 m (situation d)]],1,3)="OUI","≤ 28 m",IF(MID(REFERENCEMENT_FACADE[[#This Row],[≤ 18 m (situation d)]],1,3)="OUI","≤ 18 m",IF(MID(REFERENCEMENT_FACADE[[#This Row],[≤ 15 m (situation d)]],1,3)="OUI","≤ 15 m",IF(MID(REFERENCEMENT_FACADE[[#This Row],[≤ 10 m (situation d)]],1,3)="OUI","≤ 10 m",IF(MID(REFERENCEMENT_FACADE[[#This Row],[≤ 9 m (situation d)]],1,3)="OUI","≤ 9 m",IF(MID(REFERENCEMENT_FACADE[[#This Row],[≤ 6 m (situation d)]],1,3)="OUI","≤ 6 m","")))))))))),
IF(MID(REFERENCEMENT_FACADE[[#This Row],[≤ 50 m (situation a à c)]],1,3)="OUI","≤ 50 m",IF(MID(REFERENCEMENT_FACADE[[#This Row],[≤ 40 m (situation a à c)]],1,3)="OUI","≤ 40 m",IF(MID(REFERENCEMENT_FACADE[[#This Row],[≤ 36 m (situation a à c)]],1,3)="OUI","≤ 36 m",IF(MID(REFERENCEMENT_FACADE[[#This Row],[≤ 34 m (situation a à c)]],1,3)="OUI","≤ 34 m",IF(MID(REFERENCEMENT_FACADE[[#This Row],[≤ 28 m (situation a à c)]],1,3)="OUI","≤ 28 m",IF(MID(REFERENCEMENT_FACADE[[#This Row],[≤ 18 m (situation a à c)]],1,3)="OUI","≤ 18 m",IF(MID(REFERENCEMENT_FACADE[[#This Row],[≤ 15 m (situation a à c)]],1,3)="OUI","≤ 15 m",IF(MID(REFERENCEMENT_FACADE[[#This Row],[≤ 10 m (situation a à c)]],1,3)="OUI","≤ 10 m",IF(MID(REFERENCEMENT_FACADE[[#This Row],[≤ 9 m (situation a à c)]],1,3)="OUI","≤ 9 m",IF(MID(REFERENCEMENT_FACADE[[#This Row],[≤ 6 m (situation a à c)]],1,3)="OUI","≤ 6 m",""))))))))))),
CONCATENATE(IF(MID(REFERENCEMENT_FACADE[[#This Row],[≤ 50 m (situation a à c)]],1,3)="OUI","(Situation a à c) h≤ 50 m"&amp;CHAR(10),IF(MID(REFERENCEMENT_FACADE[[#This Row],[≤ 40 m (situation a à c)]],1,3)="OUI","(Situation a à c) h≤ 40 m"&amp;CHAR(10),IF(MID(REFERENCEMENT_FACADE[[#This Row],[≤ 36 m (situation a à c)]],1,3)="OUI","(Situation a à c) h≤ 36 m"&amp;CHAR(10),IF(MID(REFERENCEMENT_FACADE[[#This Row],[≤ 34 m (situation a à c)]],1,3)="OUI","(Situation a à c) h≤ 34 m"&amp;CHAR(10),IF(MID(REFERENCEMENT_FACADE[[#This Row],[≤ 28 m (situation a à c)]],1,3)="OUI","(Situation a à c) h≤ 28 m"&amp;CHAR(10),IF(MID(REFERENCEMENT_FACADE[[#This Row],[≤ 18 m (situation a à c)]],1,3)="OUI","(Situation a à c) h≤ 18 m"&amp;CHAR(10),IF(MID(REFERENCEMENT_FACADE[[#This Row],[≤ 15 m (situation a à c)]],1,3)="OUI","(Situation a à c) h≤ 15 m"&amp;CHAR(10),IF(MID(REFERENCEMENT_FACADE[[#This Row],[≤ 10 m (situation a à c)]],1,3)="OUI","(Situation a à c) h≤ 10 m"&amp;CHAR(10),IF(MID(REFERENCEMENT_FACADE[[#This Row],[≤ 9 m (situation a à c)]],1,3)="OUI","(Situation a à c) h≤ 9 m"&amp;CHAR(10),IF(MID(REFERENCEMENT_FACADE[[#This Row],[≤ 6 m (situation a à c)]],1,3)="OUI","(Situation a à c) h≤ 6 m"&amp;CHAR(10),"")))))))))),IF(MID(REFERENCEMENT_FACADE[[#This Row],[≤ 50 m (situation d)]],1,3)="OUI","(Situation d) h≤ 50 m",IF(MID(REFERENCEMENT_FACADE[[#This Row],[≤ 40 m (situation d)]],1,3)="OUI","(Situation d) h≤ 40 m",IF(MID(REFERENCEMENT_FACADE[[#This Row],[≤ 36 m (situation d)]],1,3)="OUI","(Situation d) h≤ 36 m",IF(MID(REFERENCEMENT_FACADE[[#This Row],[≤ 34 m (situation d)]],1,3)="OUI","(Situation d) h≤ 34 m",IF(MID(REFERENCEMENT_FACADE[[#This Row],[≤ 28 m (situation d)]],1,3)="OUI","(Situation d) h≤ 28 m",IF(MID(REFERENCEMENT_FACADE[[#This Row],[≤ 18 m (situation d)]],1,3)="OUI","(Situation d) h≤ 18 m",IF(MID(REFERENCEMENT_FACADE[[#This Row],[≤ 15 m (situation d)]],1,3)="OUI","(Situation d) h≤ 15 m",IF(MID(REFERENCEMENT_FACADE[[#This Row],[≤ 10 m (situation d)]],1,3)="OUI","(Situation d) h≤ 10 m",IF(MID(REFERENCEMENT_FACADE[[#This Row],[≤ 9 m (situation d)]],1,3)="OUI","(Situation d) h≤ 9 m",IF(MID(REFERENCEMENT_FACADE[[#This Row],[≤ 6 m (situation d)]],1,3)="OUI","(Situation d) h≤ 6 m",""))))))))))))</f>
        <v>(Situation a à c) h≤ 10 m
(Situation d) h≤ 10 m</v>
      </c>
      <c r="CM217" s="48" t="str">
        <f>IF(OR(RECH_HAUTEUR=FALSE,HAUT_VISEE="",SITUA_VISEE=""),REFERENCEMENT_FACADE[[#This Row],[Cas où rien n''est sélectionné en hauteur]],
IF((HAUT_VISEE&lt;=6),IF(OR(MID(SITUA_VISEE,1,1)="a",MID(SITUA_VISEE,1,1)="b",MID(SITUA_VISEE,1,1)="c"),REFERENCEMENT_FACADE[[#This Row],[≤ 6 m (a à c)]],REFERENCEMENT_FACADE[[#This Row],[≤ 6 m (d)]]),
IF(AND(6&lt;HAUT_VISEE,HAUT_VISEE&lt;=9),IF(OR(MID(SITUA_VISEE,1,1)="a",MID(SITUA_VISEE,1,1)="b",MID(SITUA_VISEE,1,1)="c"),REFERENCEMENT_FACADE[[#This Row],[≤ 9 m (a à c)]],REFERENCEMENT_FACADE[[#This Row],[≤ 9 m (d)]]),
IF(AND(9&lt;HAUT_VISEE,HAUT_VISEE&lt;=10),IF(OR(MID(SITUA_VISEE,1,1)="a",MID(SITUA_VISEE,1,1)="b",MID(SITUA_VISEE,1,1)="c"),REFERENCEMENT_FACADE[[#This Row],[≤ 10 m (a à c)]],REFERENCEMENT_FACADE[[#This Row],[≤ 10 m (d)]]),
IF(AND(10&lt;HAUT_VISEE,HAUT_VISEE&lt;=18),IF(OR(MID(SITUA_VISEE,1,1)="a",MID(SITUA_VISEE,1,1)="b",MID(SITUA_VISEE,1,1)="c"),REFERENCEMENT_FACADE[[#This Row],[≤ 18 m (a à c)]],REFERENCEMENT_FACADE[[#This Row],[≤ 18 m (d)]]),
IF(AND(18&lt;HAUT_VISEE,HAUT_VISEE&lt;=28),IF(OR(MID(SITUA_VISEE,1,1)="a",MID(SITUA_VISEE,1,1)="b",MID(SITUA_VISEE,1,1)="c"),REFERENCEMENT_FACADE[[#This Row],[≤ 28 m (a à c)]],REFERENCEMENT_FACADE[[#This Row],[≤ 28 m (d)]]),
IF(AND(28&lt;HAUT_VISEE,HAUT_VISEE&lt;=34),IF(OR(MID(SITUA_VISEE,1,1)="a",MID(SITUA_VISEE,1,1)="b",MID(SITUA_VISEE,1,1)="c"),REFERENCEMENT_FACADE[[#This Row],[≤ 34 m (a à c)]],REFERENCEMENT_FACADE[[#This Row],[≤ 34 m (d)]]),
IF(AND(34&lt;HAUT_VISEE,HAUT_VISEE&lt;=36),IF(OR(MID(SITUA_VISEE,1,1)="a",MID(SITUA_VISEE,1,1)="b",MID(SITUA_VISEE,1,1)="c"),REFERENCEMENT_FACADE[[#This Row],[≤ 36 m (a à c)]],REFERENCEMENT_FACADE[[#This Row],[≤ 36 m (d)]]),
IF(AND(36&lt;HAUT_VISEE,HAUT_VISEE&lt;=40),IF(OR(MID(SITUA_VISEE,1,1)="a",MID(SITUA_VISEE,1,1)="b",MID(SITUA_VISEE,1,1)="c"),REFERENCEMENT_FACADE[[#This Row],[≤ 40 m (a à c)]],REFERENCEMENT_FACADE[[#This Row],[≤ 40 m (d)]]),
IF(AND(40&lt;HAUT_VISEE,HAUT_VISEE&lt;=50),IF(OR(MID(SITUA_VISEE,1,1)="a",MID(SITUA_VISEE,1,1)="b",MID(SITUA_VISEE,1,1)="c"),REFERENCEMENT_FACADE[[#This Row],[≤ 50 m (a à c)]],REFERENCEMENT_FACADE[[#This Row],[≤ 50 m (d)]])))))))))))</f>
        <v>Nb : Le critère de recherche par hauteur n'étant pas coché ou les données (hauteur ou situation) n'étant pas saisies, l'utilisateur est alerté qu'il peut exister des limites de hauteurs et des dispositions particulières données dans le référentiel technique du procédé qui ne sont pas affichées. 
Le logiciel peut les faire apparaitre, pour ce faire : 
 - la case de recherche en fonction de la hauteur doit être cochée ;
 - les données de hauteur ET de situation du bâtiment doivent être saisies.</v>
      </c>
      <c r="CN217" s="117">
        <f ca="1">REFERENCEMENT_FACADE[[#This Row],[VALIDITE]]</f>
        <v>1</v>
      </c>
      <c r="CO217" s="48">
        <f>IF(RECH_SUPPORT=TRUE,IF(MID(REFERENCEMENT_FACADE[[#This Row],[Colonne support visé]],1,3)="OUI",1,IF(OR(MID(REFERENCEMENT_FACADE[[#This Row],[Colonne support visé]],1,3)="non",MID(REFERENCEMENT_FACADE[[#This Row],[Colonne support visé]],1,2)="SO"),0,0)),1)</f>
        <v>1</v>
      </c>
      <c r="CP217" s="48">
        <f>IF(RECH_HAUTEUR=FALSE,1,IF(AND(MID(REFERENCEMENT_FACADE[[#This Row],[Colonne situation visé]],1,3)="oui",HAUT_VISEE&lt;=REFERENCEMENT_FACADE[[#This Row],[LIMITATION DE HAUTEUR DE FACADE]],HAUT_VISEE&lt;&gt;"",SITUA_VISEE&lt;&gt;""),1,IF(MID(REFERENCEMENT_FACADE[[#This Row],[Colonne situation visé]],1,3)="non",0,"ERREUR")))</f>
        <v>1</v>
      </c>
      <c r="CQ217" s="48">
        <f>IF(RECH_CATEGORIE=FALSE,1,IF(REFERENCEMENT_FACADE[[#This Row],[Colonne catégorie visée]]="ERREUR",0,IF(AND(RECH_CATEGORIE=TRUE,MATCH(VALUE(LEFT(REFERENCEMENT_FACADE[[#This Row],[Colonne zone visée]],1)),LISTE_ZONE_SISMIQUE,0)&gt;=MATCH(ZONE_SIS_VISEE,LISTE_ZONE_SISMIQUE,0),MATCH(REFERENCEMENT_FACADE[[#This Row],[Colonne catégorie visée]],LISTE_CATEGORIE_BATIMENT,0)&gt;=MATCH(CATEG_VISEE,LISTE_CATEGORIE_BATIMENT,0)),1,0)))</f>
        <v>1</v>
      </c>
      <c r="CR217" s="48">
        <f ca="1">IF(REFERENCEMENT_FACADE[[#This Row],[Eligibilité procédé]]&lt;&gt;0,COUNTIF(REFERENCEMENT_FACADE[Eligibilité procédé],"&lt;="&amp;REFERENCEMENT_FACADE[[#This Row],[Eligibilité procédé]])-COUNTIF(REFERENCEMENT_FACADE[Eligibilité procédé],"=0"),ROWS(REFERENCEMENT_FACADE[Ordre]))</f>
        <v>184</v>
      </c>
      <c r="CS217" s="48">
        <f ca="1">IF(COUNTIF((REFERENCEMENT_FACADE[[#This Row],[Validité]:[zone de simicité]]),"&lt;&gt;"&amp;"")=SUM(REFERENCEMENT_FACADE[[#This Row],[Validité]:[zone de simicité]]),ROW(REFERENCEMENT_FACADE[[#This Row],[zone de simicité]]),"")</f>
        <v>217</v>
      </c>
      <c r="CT217" s="48" t="str">
        <f>CONCATENATE(REFERENCEMENT_FACADE[[#This Row],[TYPE DE DOCUMENT DE REFERENCE]]," ",REFERENCEMENT_FACADE[[#This Row],[REF]]," du procédé ",REFERENCEMENT_FACADE[[#This Row],[NOM COMMERCIAL DU PROCEDE]]," : vise la pose sur : ",IF(MID(REFERENCEMENT_FACADE[[#This Row],[COB (NF DTU 31.2)]],1,3)="OUI","COB (NF DTU 31.2) ; ",""),IF(MID(REFERENCEMENT_FACADE[[#This Row],[CLT (Sous AT/DTA)]],1,3)="OUI","CLT (Sous AT/DTA)) ; ",""),IF(MID(REFERENCEMENT_FACADE[[#This Row],[FOB (NF DTU 31.4)]],1,3)="OUI","FOB (NF DTU 31.4) ; ",""),IF(MID(REFERENCEMENT_FACADE[[#This Row],[FOB (Sous AT/DTA/ATEx)]],1,3)="OUI","FOB (Sous AT/DTA/ATEx) ; ",""),"pour une hauteur max de ",REFERENCEMENT_FACADE[[#This Row],[LIMITATION DE HAUTEUR DE FACADE]],"m")</f>
        <v>Appréciation Technique d'Expérimentation (ATEx cas a) 2836_v2 du procédé Gebrik®JM : vise la pose sur : COB (NF DTU 31.2) ; CLT (Sous AT/DTA)) ; pour une hauteur max de 10m</v>
      </c>
    </row>
    <row r="218" spans="1:98" ht="216" x14ac:dyDescent="0.3">
      <c r="A218" s="121">
        <v>45216</v>
      </c>
      <c r="B218" s="43" t="s">
        <v>120</v>
      </c>
      <c r="C218" s="191" t="s">
        <v>1574</v>
      </c>
      <c r="D218" s="43" t="s">
        <v>622</v>
      </c>
      <c r="E218" s="43" t="s">
        <v>622</v>
      </c>
      <c r="F218" s="43" t="s">
        <v>1277</v>
      </c>
      <c r="G218" s="44" t="s">
        <v>1474</v>
      </c>
      <c r="H218" s="52" t="s">
        <v>27</v>
      </c>
      <c r="I218" s="82" t="s">
        <v>9</v>
      </c>
      <c r="J218" s="38" t="s">
        <v>10</v>
      </c>
      <c r="K218" s="39" t="s">
        <v>10</v>
      </c>
      <c r="L218" s="68" t="str">
        <f>IF(REFERENCEMENT_FACADE[[#This Row],[Charpente bois (NF DTU 31.1)]]="OUI","SO",IF(OR(REFERENCEMENT_FACADE[[#This Row],[FOB (Sous AT/DTA/ATEx)]]="OUI",REFERENCEMENT_FACADE[[#This Row],[FOB (NF DTU 31.4)]]="OUI"),"OUI","SO"))</f>
        <v>SO</v>
      </c>
      <c r="M218" s="65" t="s">
        <v>159</v>
      </c>
      <c r="N218" s="42" t="s">
        <v>357</v>
      </c>
      <c r="O218" s="43" t="s">
        <v>357</v>
      </c>
      <c r="P218" s="43" t="s">
        <v>357</v>
      </c>
      <c r="Q218" s="43" t="s">
        <v>10</v>
      </c>
      <c r="R218" s="43" t="s">
        <v>10</v>
      </c>
      <c r="S218" s="43" t="s">
        <v>10</v>
      </c>
      <c r="T218" s="43" t="s">
        <v>10</v>
      </c>
      <c r="U218" s="43" t="s">
        <v>10</v>
      </c>
      <c r="V218" s="43" t="s">
        <v>10</v>
      </c>
      <c r="W218" s="44" t="s">
        <v>10</v>
      </c>
      <c r="X218" s="43" t="s">
        <v>357</v>
      </c>
      <c r="Y218" s="43" t="s">
        <v>10</v>
      </c>
      <c r="Z218" s="43" t="s">
        <v>10</v>
      </c>
      <c r="AA218" s="43" t="s">
        <v>10</v>
      </c>
      <c r="AB218" s="43" t="s">
        <v>10</v>
      </c>
      <c r="AC218" s="43" t="s">
        <v>10</v>
      </c>
      <c r="AD218" s="43" t="s">
        <v>10</v>
      </c>
      <c r="AE218" s="43" t="s">
        <v>10</v>
      </c>
      <c r="AF218" s="43" t="s">
        <v>10</v>
      </c>
      <c r="AG218" s="44" t="s">
        <v>10</v>
      </c>
      <c r="AH218" s="167" t="s">
        <v>1360</v>
      </c>
      <c r="AI218" s="162"/>
      <c r="AJ218" s="120" t="s">
        <v>1740</v>
      </c>
      <c r="AK218" s="120" t="s">
        <v>1740</v>
      </c>
      <c r="AL218" s="120" t="s">
        <v>1740</v>
      </c>
      <c r="AM218" s="120"/>
      <c r="AN218" s="120"/>
      <c r="AO218" s="120"/>
      <c r="AP218" s="120"/>
      <c r="AQ218" s="120"/>
      <c r="AR218" s="120"/>
      <c r="AS218" s="120"/>
      <c r="AT218" s="120" t="s">
        <v>1740</v>
      </c>
      <c r="AU218" s="120"/>
      <c r="AV218" s="120"/>
      <c r="AW218" s="120"/>
      <c r="AX218" s="120"/>
      <c r="AY218" s="83"/>
      <c r="AZ218" s="83"/>
      <c r="BA218" s="83"/>
      <c r="BB218" s="83"/>
      <c r="BC218" s="83"/>
      <c r="BD218" s="84" t="s">
        <v>1408</v>
      </c>
      <c r="BE218" s="42">
        <v>4</v>
      </c>
      <c r="BF218" s="43">
        <v>2</v>
      </c>
      <c r="BG218" s="43">
        <v>1</v>
      </c>
      <c r="BH218" s="43">
        <v>1</v>
      </c>
      <c r="BI218" s="84"/>
      <c r="BJ218" s="40" t="s">
        <v>1394</v>
      </c>
      <c r="BK218" s="158"/>
      <c r="BL218" s="42">
        <v>0</v>
      </c>
      <c r="BM218" s="43" t="s">
        <v>1278</v>
      </c>
      <c r="BN218" s="43" t="s">
        <v>12</v>
      </c>
      <c r="BO218" s="43" t="s">
        <v>1279</v>
      </c>
      <c r="BP218" s="87"/>
      <c r="BQ218" s="87">
        <v>45145</v>
      </c>
      <c r="BR218" s="87">
        <v>47664</v>
      </c>
      <c r="BS218" s="123">
        <f ca="1">+(REFERENCEMENT_FACADE[[#This Row],[AVIS LIMITE AU / VALIDITE]]&gt;=TODAY())*1</f>
        <v>1</v>
      </c>
      <c r="BT218" s="43" t="s">
        <v>9</v>
      </c>
      <c r="BU218" s="43" t="str">
        <f ca="1">IF(REFERENCEMENT_FACADE[[#This Row],[ -&gt; AT/DTA : Sur liste verte C2p (OUI/NON)
-&gt; ATex (Avis favorable / Avis défavorable)
-&gt; Autre : SO]]&lt;&gt;"",IF(AND(OR(REFERENCEMENT_FACADE[[#This Row],[ -&gt; AT/DTA : Sur liste verte C2p (OUI/NON)
-&gt; ATex (Avis favorable / Avis défavorable)
-&gt; Autre : SO]]="OUI",REFERENCEMENT_FACADE[[#This Row],[ -&gt; AT/DTA : Sur liste verte C2p (OUI/NON)
-&gt; ATex (Avis favorable / Avis défavorable)
-&gt; Autre : SO]]="FAVORABLE",REFERENCEMENT_FACADE[[#This Row],[ -&gt; AT/DTA : Sur liste verte C2p (OUI/NON)
-&gt; ATex (Avis favorable / Avis défavorable)
-&gt; Autre : SO]]="SO
(DTU)",REFERENCEMENT_FACADE[[#This Row],[ -&gt; AT/DTA : Sur liste verte C2p (OUI/NON)
-&gt; ATex (Avis favorable / Avis défavorable)
-&gt; Autre : SO]]="SO 
(RECO -RAGE)",REFERENCEMENT_FACADE[[#This Row],[ -&gt; AT/DTA : Sur liste verte C2p (OUI/NON)
-&gt; ATex (Avis favorable / Avis défavorable)
-&gt; Autre : SO]]="OUI AVEC UN SUIVI DU RETOUR D'EXPERIENCE",
REFERENCEMENT_FACADE[[#This Row],[ -&gt; AT/DTA : Sur liste verte C2p (OUI/NON)
-&gt; ATex (Avis favorable / Avis défavorable)
-&gt; Autre : SO]]="SO 
(RP)"),REFERENCEMENT_FACADE[[#This Row],[VALIDITE]]=1),"TC",IF(REFERENCEMENT_FACADE[[#This Row],[VALIDITE]]=0,"TNC"&amp;CHAR(10)&amp;"(L'évaluation technique n'est plus valide)",IF(REFERENCEMENT_FACADE[[#This Row],[TYPE DE DOCUMENT DE REFERENCE]]="Appréciation Technique de Transition","TNC"&amp;CHAR(10)&amp;"(Les Appréciations Techniques de Transition ne sont pas reconnues en technique courante)",IF(REFERENCEMENT_FACADE[[#This Row],[ -&gt; AT/DTA : Sur liste verte C2p (OUI/NON)
-&gt; ATex (Avis favorable / Avis défavorable)
-&gt; Autre : SO]]="NON (EVALUATION RECENTE)","TNC"&amp;CHAR(10)&amp;"(Non sur liste verte de la C2p à date de référencement / EVALUATION RECENTE)","TNC"&amp;CHAR(10)&amp;"(N'est pas sur liste verte de la C2p à date du référencement)")))))</f>
        <v>TC</v>
      </c>
      <c r="BV218" s="44" t="s">
        <v>1372</v>
      </c>
      <c r="BW218" s="153"/>
      <c r="BX218" s="132"/>
      <c r="BY218" s="132"/>
      <c r="BZ218" s="57"/>
      <c r="CA218" s="134" t="s">
        <v>1281</v>
      </c>
      <c r="CB218" s="134"/>
      <c r="CC218" s="48" t="str">
        <f>IF(OR(REFERENCEMENT_FACADE[[#This Row],[TYPE DE DOCUMENT DE REFERENCE]]="Document d'Application Technique (DTA)",REFERENCEMENT_FACADE[[#This Row],[TYPE DE DOCUMENT DE REFERENCE]]="Avis Technique"),CONCATENATE("https://evaluation.cstb.fr/fr/avis-technique/detail/",SUBSTITUTE(REFERENCEMENT_FACADE[[#This Row],[REF]],"/","-"),"/"),IF(REFERENCEMENT_FACADE[[#This Row],[TYPE DE DOCUMENT DE REFERENCE]]=("Appréciation Technique d'Expérimentation (ATEx cas a)"),CONCATENATE("https://evaluation.cstb.fr/fr/appreciation-technique-expertise-atex/detail/",SUBSTITUTE(REFERENCEMENT_FACADE[[#This Row],[REF]],"_","-"),"/"),CONCATENATE("https://evaluation.cstb.fr/fr/appreciation-technique-transition-att/download/att-",SUBSTITUTE(SUBSTITUTE(REFERENCEMENT_FACADE[[#This Row],[REF]],"/","-"),"_","-"),"/")))</f>
        <v>https://evaluation.cstb.fr/fr/avis-technique/detail/2.2-15-1701_V2/</v>
      </c>
      <c r="CD218" s="48" t="s">
        <v>1280</v>
      </c>
      <c r="CE218" s="48" t="str">
        <f>CONCATENATE(IF(REFERENCEMENT_FACADE[[#This Row],[Ancienne version]]=""," ",CONCATENATE(IF(OR(REFERENCEMENT_FACADE[[#This Row],[TYPE DE DOCUMENT DE REFERENCE]]="Avis Technique",REFERENCEMENT_FACADE[[#This Row],[TYPE DE DOCUMENT DE REFERENCE]]="ATEx"),"L'","Le "),REFERENCEMENT_FACADE[[#This Row],[TYPE DE DOCUMENT DE REFERENCE]]," n°",REFERENCEMENT_FACADE[[#This Row],[REF]]," annule et remplace ",IF(OR(REFERENCEMENT_FACADE[[#This Row],[TYPE DE DOCUMENT DE REFERENCE]]="Avis Technique",REFERENCEMENT_FACADE[[#This Row],[TYPE DE DOCUMENT DE REFERENCE]]="ATEx"),"l' ","le "),REFERENCEMENT_FACADE[[#This Row],[TYPE DE DOCUMENT DE REFERENCE]]," n° ",REFERENCEMENT_FACADE[[#This Row],[Ancienne version]])),
IF(AND(REFERENCEMENT_FACADE[[#This Row],[Ancienne version]]&lt;&gt;"",REFERENCEMENT_FACADE[[#This Row],[ -&gt; AT/DTA : Sur liste verte C2p (OUI/NON)
-&gt; ATex (Avis favorable / Avis défavorable)
-&gt; Autre : SO]]="OUI"),CHAR(10),""),
IF(REFERENCEMENT_FACADE[[#This Row],[ -&gt; AT/DTA : Sur liste verte C2p (OUI/NON)
-&gt; ATex (Avis favorable / Avis défavorable)
-&gt; Autre : SO]]="OUI","Sur liste verte de la C2p à la date du référencement",""))</f>
        <v>L'Avis Technique n°2.2/15-1701_V2 annule et remplace l' Avis Technique n° 2.2/15-1701_V1
Sur liste verte de la C2p à la date du référencement</v>
      </c>
      <c r="CF218" s="48" t="str">
        <f>IF((SUPP_VISE=LISTES!$Q$2),REFERENCEMENT_FACADE[[#This Row],[Charpente bois (NF DTU 31.1)]],
IF((SUPP_VISE=LISTES!$Q$3),REFERENCEMENT_FACADE[[#This Row],[COB (NF DTU 31.2)]],
IF((SUPP_VISE=LISTES!$Q$4),REFERENCEMENT_FACADE[[#This Row],[FOB (NF DTU 31.4)]],
IF((SUPP_VISE=LISTES!$Q$5),REFERENCEMENT_FACADE[[#This Row],[FOB (Sous AT/DTA/ATEx)]],
IF((SUPP_VISE=LISTES!$Q$6),REFERENCEMENT_FACADE[[#This Row],[FOB (NF DTU 31.4 et/ou Sous AT/DTA/Atex)]],
IF((SUPP_VISE=LISTES!$Q$7),REFERENCEMENT_FACADE[[#This Row],[CLT (Sous AT/DTA)]],"ERREUR"))))))</f>
        <v>ERREUR</v>
      </c>
      <c r="CG218" s="48" t="str">
        <f>IF((HAUT_VISEE&lt;=6),IF(OR(MID(SITUA_VISEE,1,1)="a",MID(SITUA_VISEE,1,1)="b",MID(SITUA_VISEE,1,1)="c"),REFERENCEMENT_FACADE[[#This Row],[≤ 6 m (situation a à c)]],REFERENCEMENT_FACADE[[#This Row],[≤ 6 m (situation d)]]),
IF(AND(6&lt;HAUT_VISEE,HAUT_VISEE&lt;=9),IF(OR(MID(SITUA_VISEE,1,1)="a",MID(SITUA_VISEE,1,1)="b",MID(SITUA_VISEE,1,1)="c"),REFERENCEMENT_FACADE[[#This Row],[≤ 9 m (situation a à c)]],REFERENCEMENT_FACADE[[#This Row],[≤ 9 m (situation d)]]),
IF(AND(9&lt;HAUT_VISEE,HAUT_VISEE&lt;=10),IF(OR(MID(SITUA_VISEE,1,1)="a",MID(SITUA_VISEE,1,1)="b",MID(SITUA_VISEE,1,1)="c"),REFERENCEMENT_FACADE[[#This Row],[≤ 10 m (situation a à c)]],REFERENCEMENT_FACADE[[#This Row],[≤ 10 m (situation d)]]),
IF(AND(10&lt;HAUT_VISEE,HAUT_VISEE&lt;=18),IF(OR(MID(SITUA_VISEE,1,1)="a",MID(SITUA_VISEE,1,1)="b",MID(SITUA_VISEE,1,1)="c"),REFERENCEMENT_FACADE[[#This Row],[≤ 15 m (situation a à c)]],REFERENCEMENT_FACADE[[#This Row],[≤ 15 m (situation d)]]),
IF(AND(10&lt;HAUT_VISEE,HAUT_VISEE&lt;=18),IF(OR(MID(SITUA_VISEE,1,1)="a",MID(SITUA_VISEE,1,1)="b",MID(SITUA_VISEE,1,1)="c"),REFERENCEMENT_FACADE[[#This Row],[≤ 18 m (situation a à c)]],REFERENCEMENT_FACADE[[#This Row],[≤ 18 m (situation d)]]),
IF(AND(18&lt;HAUT_VISEE,HAUT_VISEE&lt;=28),IF(OR(MID(SITUA_VISEE,1,1)="a",MID(SITUA_VISEE,1,1)="b",MID(SITUA_VISEE,1,1)="c"),REFERENCEMENT_FACADE[[#This Row],[≤ 28 m (situation a à c)]],REFERENCEMENT_FACADE[[#This Row],[≤ 28 m (situation d)]]),
IF(AND(28&lt;HAUT_VISEE,HAUT_VISEE&lt;=34),IF(OR(MID(SITUA_VISEE,1,1)="a",MID(SITUA_VISEE,1,1)="b",MID(SITUA_VISEE,1,1)="c"),REFERENCEMENT_FACADE[[#This Row],[≤ 34 m (situation a à c)]],REFERENCEMENT_FACADE[[#This Row],[≤ 34 m (situation d)]]),
IF(AND(34&lt;HAUT_VISEE,HAUT_VISEE&lt;=36),IF(OR(MID(SITUA_VISEE,1,1)="a",MID(SITUA_VISEE,1,1)="b",MID(SITUA_VISEE,1,1)="c"),REFERENCEMENT_FACADE[[#This Row],[≤ 36 m (situation a à c)]],REFERENCEMENT_FACADE[[#This Row],[≤ 36 m (situation d)]]),
IF(AND(36&lt;HAUT_VISEE,HAUT_VISEE&lt;=40),IF(OR(MID(SITUA_VISEE,1,1)="a",MID(SITUA_VISEE,1,1)="b",MID(SITUA_VISEE,1,1)="c"),REFERENCEMENT_FACADE[[#This Row],[≤ 40 m (situation a à c)]],REFERENCEMENT_FACADE[[#This Row],[≤ 40 m (situation d)]]),
IF(AND(40&lt;HAUT_VISEE,HAUT_VISEE&lt;=50),IF(OR(MID(SITUA_VISEE,1,1)="a",MID(SITUA_VISEE,1,1)="b",MID(SITUA_VISEE,1,1)="c"),REFERENCEMENT_FACADE[[#This Row],[≤ 50 m (situation a à c)]],REFERENCEMENT_FACADE[[#This Row],[≤ 50 m (situation d)]]),"ERREUR"))))))))))</f>
        <v>OUI*</v>
      </c>
      <c r="CH218" s="48">
        <f>IF(MID(SITUA_VISEE,1,1)="d",
IF(MID(REFERENCEMENT_FACADE[[#This Row],[≤ 50 m (situation d)]],1,3)="OUI",50,IF(MID(REFERENCEMENT_FACADE[[#This Row],[≤ 40 m (situation d)]],1,3)="OUI",40,IF(MID(REFERENCEMENT_FACADE[[#This Row],[≤ 36 m (situation d)]],1,3)="OUI",36,IF(MID(REFERENCEMENT_FACADE[[#This Row],[≤ 34 m (situation d)]],1,3)="OUI",34,IF(MID(REFERENCEMENT_FACADE[[#This Row],[≤ 28 m (situation d)]],1,3)="OUI",28,IF(MID(REFERENCEMENT_FACADE[[#This Row],[≤ 18 m (situation d)]],1,3)="OUI",18,IF(MID(REFERENCEMENT_FACADE[[#This Row],[≤ 15 m (situation d)]],1,3)="OUI",15,IF(MID(REFERENCEMENT_FACADE[[#This Row],[≤ 10 m (situation d)]],1,3)="OUI",10,IF(MID(REFERENCEMENT_FACADE[[#This Row],[≤ 9 m (situation d)]],1,3)="OUI",9,IF(MID(REFERENCEMENT_FACADE[[#This Row],[≤ 6 m (situation d)]],1,3)="OUI",6,"")))))))))),
IF(MID(REFERENCEMENT_FACADE[[#This Row],[≤ 50 m (situation a à c)]],1,3)="OUI",50,IF(MID(REFERENCEMENT_FACADE[[#This Row],[≤ 40 m (situation a à c)]],1,3)="OUI",40,IF(MID(REFERENCEMENT_FACADE[[#This Row],[≤ 36 m (situation a à c)]],1,3)="OUI",36,IF(MID(REFERENCEMENT_FACADE[[#This Row],[≤ 34 m (situation a à c)]],1,3)="OUI",34,IF(MID(REFERENCEMENT_FACADE[[#This Row],[≤ 28 m (situation a à c)]],1,3)="OUI",28,IF(MID(REFERENCEMENT_FACADE[[#This Row],[≤ 18 m (situation a à c)]],1,3)="OUI",18,IF(MID(REFERENCEMENT_FACADE[[#This Row],[≤ 15 m (situation a à c)]],1,3)="OUI",15,IF(MID(REFERENCEMENT_FACADE[[#This Row],[≤ 10 m (situation a à c)]],1,3)="OUI",10,IF(MID(REFERENCEMENT_FACADE[[#This Row],[≤ 9 m (situation a à c)]],1,3)="OUI",9,IF(MID(REFERENCEMENT_FACADE[[#This Row],[≤ 6 m (situation a à c)]],1,3)="OUI",6,"")))))))))))</f>
        <v>10</v>
      </c>
      <c r="CI218" s="48" t="str">
        <f>IF(RECH_CATEGORIE=TRUE,IF((CATEG_VISEE=LISTES!$O$2),REFERENCEMENT_FACADE[[#This Row],[I]],
IF((CATEG_VISEE=LISTES!$O$3),REFERENCEMENT_FACADE[[#This Row],[II]],
IF((CATEG_VISEE=LISTES!$O$4),REFERENCEMENT_FACADE[[#This Row],[III]],
IF((CATEG_VISEE=LISTES!$O$5),REFERENCEMENT_FACADE[[#This Row],[IV]],"ERREUR")))),
REFERENCEMENT_FACADE[[#This Row],[I]]&amp;CHAR(10)&amp;REFERENCEMENT_FACADE[[#This Row],[II]]&amp;CHAR(10)&amp;REFERENCEMENT_FACADE[[#This Row],[III]]&amp;CHAR(10)&amp;REFERENCEMENT_FACADE[[#This Row],[IV]])</f>
        <v>4
2
1
1</v>
      </c>
      <c r="CJ218" s="48" t="str">
        <f>IF(RECH_CATEGORIE=TRUE,IF(OR(REFERENCEMENT_FACADE[[#This Row],[I]]="NC",REFERENCEMENT_FACADE[[#This Row],[II]]="NC",REFERENCEMENT_FACADE[[#This Row],[III]]="NC",REFERENCEMENT_FACADE[[#This Row],[IV]]="NC"),"ERREUR",IF(MID(ZONE_SIS_VISEE,1,1)&lt;=MID(REFERENCEMENT_FACADE[[#This Row],[IV]],1,1),REFERENCEMENT_FACADE[[#Headers],[IV]],IF(MID(ZONE_SIS_VISEE,1,1)&lt;=MID(REFERENCEMENT_FACADE[[#This Row],[III]],1,1),REFERENCEMENT_FACADE[[#Headers],[III]],IF(MID(ZONE_SIS_VISEE,1,1)&lt;=MID(REFERENCEMENT_FACADE[[#This Row],[II]],1,1),REFERENCEMENT_FACADE[[#Headers],[II]],IF(MID(ZONE_SIS_VISEE,1,1)&lt;=MID(REFERENCEMENT_FACADE[[#This Row],[I]],1,1),REFERENCEMENT_FACADE[[#Headers],[I]],""))))),
REFERENCEMENT_FACADE[[#Headers],[I]]&amp;CHAR(10)&amp;REFERENCEMENT_FACADE[[#Headers],[II]]&amp;CHAR(10)&amp;REFERENCEMENT_FACADE[[#Headers],[III]]&amp;CHAR(10)&amp;REFERENCEMENT_FACADE[[#Headers],[IV]])</f>
        <v>I
II
III
IV</v>
      </c>
      <c r="CK218" s="48" t="str">
        <f>CONCATENATE(IF(MID(REFERENCEMENT_FACADE[[#This Row],[Charpente bois (NF DTU 31.1)]],1,3)="oui",LISTES!$Q$2,""),IF(AND(MID(REFERENCEMENT_FACADE[[#This Row],[COB (NF DTU 31.2)]],1,3)="oui",MID(REFERENCEMENT_FACADE[[#This Row],[Charpente bois (NF DTU 31.1)]],1,3)="oui")," / ",""),IF(MID(REFERENCEMENT_FACADE[[#This Row],[COB (NF DTU 31.2)]],1,3)="oui",LISTES!$Q$3,""),IF(OR(AND(MID(REFERENCEMENT_FACADE[[#This Row],[COB (NF DTU 31.2)]],1,3)="oui",MID(REFERENCEMENT_FACADE[[#This Row],[FOB (NF DTU 31.4)]],1,3)="oui"),AND(MID(REFERENCEMENT_FACADE[[#This Row],[COB (NF DTU 31.2)]],1,3)="oui",MID(REFERENCEMENT_FACADE[[#This Row],[CLT (Sous AT/DTA)]],1,3)="oui"))," / ",""),IF(MID(REFERENCEMENT_FACADE[[#This Row],[FOB (NF DTU 31.4)]],1,3)="oui",LISTES!$Q$4,""),IF(AND(MID(REFERENCEMENT_FACADE[[#This Row],[CLT (Sous AT/DTA)]],1,3)="oui",MID(REFERENCEMENT_FACADE[[#This Row],[FOB (NF DTU 31.4)]],1,3)="oui")," / ",""),IF(MID(REFERENCEMENT_FACADE[[#This Row],[CLT (Sous AT/DTA)]],1,3)="oui",LISTES!$Q$7,IF(MID(REFERENCEMENT_FACADE[[#This Row],[FOB (Sous AT/DTA/ATEx)]],1,3)="oui",LISTES!$Q$5,"")))</f>
        <v>COB (NF DTU 31.2) / CLT (Sous AT/DTA)</v>
      </c>
      <c r="CL218" s="48" t="str">
        <f>IF(AND(RECH_HAUTEUR=TRUE,HAUT_VISEE&lt;&gt;"",SITUA_VISEE&lt;&gt;""),IF(MID(SITUA_VISEE,1,1)="d",
IF(MID(REFERENCEMENT_FACADE[[#This Row],[≤ 50 m (situation d)]],1,3)="OUI","≤ 50 m",IF(MID(REFERENCEMENT_FACADE[[#This Row],[≤ 40 m (situation d)]],1,3)="OUI","≤ 40 m",IF(MID(REFERENCEMENT_FACADE[[#This Row],[≤ 36 m (situation d)]],1,3)="OUI","≤ 36 m",IF(MID(REFERENCEMENT_FACADE[[#This Row],[≤ 34 m (situation d)]],1,3)="OUI","≤ 34 m",IF(MID(REFERENCEMENT_FACADE[[#This Row],[≤ 28 m (situation d)]],1,3)="OUI","≤ 28 m",IF(MID(REFERENCEMENT_FACADE[[#This Row],[≤ 18 m (situation d)]],1,3)="OUI","≤ 18 m",IF(MID(REFERENCEMENT_FACADE[[#This Row],[≤ 15 m (situation d)]],1,3)="OUI","≤ 15 m",IF(MID(REFERENCEMENT_FACADE[[#This Row],[≤ 10 m (situation d)]],1,3)="OUI","≤ 10 m",IF(MID(REFERENCEMENT_FACADE[[#This Row],[≤ 9 m (situation d)]],1,3)="OUI","≤ 9 m",IF(MID(REFERENCEMENT_FACADE[[#This Row],[≤ 6 m (situation d)]],1,3)="OUI","≤ 6 m","")))))))))),
IF(MID(REFERENCEMENT_FACADE[[#This Row],[≤ 50 m (situation a à c)]],1,3)="OUI","≤ 50 m",IF(MID(REFERENCEMENT_FACADE[[#This Row],[≤ 40 m (situation a à c)]],1,3)="OUI","≤ 40 m",IF(MID(REFERENCEMENT_FACADE[[#This Row],[≤ 36 m (situation a à c)]],1,3)="OUI","≤ 36 m",IF(MID(REFERENCEMENT_FACADE[[#This Row],[≤ 34 m (situation a à c)]],1,3)="OUI","≤ 34 m",IF(MID(REFERENCEMENT_FACADE[[#This Row],[≤ 28 m (situation a à c)]],1,3)="OUI","≤ 28 m",IF(MID(REFERENCEMENT_FACADE[[#This Row],[≤ 18 m (situation a à c)]],1,3)="OUI","≤ 18 m",IF(MID(REFERENCEMENT_FACADE[[#This Row],[≤ 15 m (situation a à c)]],1,3)="OUI","≤ 15 m",IF(MID(REFERENCEMENT_FACADE[[#This Row],[≤ 10 m (situation a à c)]],1,3)="OUI","≤ 10 m",IF(MID(REFERENCEMENT_FACADE[[#This Row],[≤ 9 m (situation a à c)]],1,3)="OUI","≤ 9 m",IF(MID(REFERENCEMENT_FACADE[[#This Row],[≤ 6 m (situation a à c)]],1,3)="OUI","≤ 6 m",""))))))))))),
CONCATENATE(IF(MID(REFERENCEMENT_FACADE[[#This Row],[≤ 50 m (situation a à c)]],1,3)="OUI","(Situation a à c) h≤ 50 m"&amp;CHAR(10),IF(MID(REFERENCEMENT_FACADE[[#This Row],[≤ 40 m (situation a à c)]],1,3)="OUI","(Situation a à c) h≤ 40 m"&amp;CHAR(10),IF(MID(REFERENCEMENT_FACADE[[#This Row],[≤ 36 m (situation a à c)]],1,3)="OUI","(Situation a à c) h≤ 36 m"&amp;CHAR(10),IF(MID(REFERENCEMENT_FACADE[[#This Row],[≤ 34 m (situation a à c)]],1,3)="OUI","(Situation a à c) h≤ 34 m"&amp;CHAR(10),IF(MID(REFERENCEMENT_FACADE[[#This Row],[≤ 28 m (situation a à c)]],1,3)="OUI","(Situation a à c) h≤ 28 m"&amp;CHAR(10),IF(MID(REFERENCEMENT_FACADE[[#This Row],[≤ 18 m (situation a à c)]],1,3)="OUI","(Situation a à c) h≤ 18 m"&amp;CHAR(10),IF(MID(REFERENCEMENT_FACADE[[#This Row],[≤ 15 m (situation a à c)]],1,3)="OUI","(Situation a à c) h≤ 15 m"&amp;CHAR(10),IF(MID(REFERENCEMENT_FACADE[[#This Row],[≤ 10 m (situation a à c)]],1,3)="OUI","(Situation a à c) h≤ 10 m"&amp;CHAR(10),IF(MID(REFERENCEMENT_FACADE[[#This Row],[≤ 9 m (situation a à c)]],1,3)="OUI","(Situation a à c) h≤ 9 m"&amp;CHAR(10),IF(MID(REFERENCEMENT_FACADE[[#This Row],[≤ 6 m (situation a à c)]],1,3)="OUI","(Situation a à c) h≤ 6 m"&amp;CHAR(10),"")))))))))),IF(MID(REFERENCEMENT_FACADE[[#This Row],[≤ 50 m (situation d)]],1,3)="OUI","(Situation d) h≤ 50 m",IF(MID(REFERENCEMENT_FACADE[[#This Row],[≤ 40 m (situation d)]],1,3)="OUI","(Situation d) h≤ 40 m",IF(MID(REFERENCEMENT_FACADE[[#This Row],[≤ 36 m (situation d)]],1,3)="OUI","(Situation d) h≤ 36 m",IF(MID(REFERENCEMENT_FACADE[[#This Row],[≤ 34 m (situation d)]],1,3)="OUI","(Situation d) h≤ 34 m",IF(MID(REFERENCEMENT_FACADE[[#This Row],[≤ 28 m (situation d)]],1,3)="OUI","(Situation d) h≤ 28 m",IF(MID(REFERENCEMENT_FACADE[[#This Row],[≤ 18 m (situation d)]],1,3)="OUI","(Situation d) h≤ 18 m",IF(MID(REFERENCEMENT_FACADE[[#This Row],[≤ 15 m (situation d)]],1,3)="OUI","(Situation d) h≤ 15 m",IF(MID(REFERENCEMENT_FACADE[[#This Row],[≤ 10 m (situation d)]],1,3)="OUI","(Situation d) h≤ 10 m",IF(MID(REFERENCEMENT_FACADE[[#This Row],[≤ 9 m (situation d)]],1,3)="OUI","(Situation d) h≤ 9 m",IF(MID(REFERENCEMENT_FACADE[[#This Row],[≤ 6 m (situation d)]],1,3)="OUI","(Situation d) h≤ 6 m",""))))))))))))</f>
        <v>(Situation a à c) h≤ 10 m
(Situation d) h≤ 6 m</v>
      </c>
      <c r="CM218" s="48" t="str">
        <f>IF(OR(RECH_HAUTEUR=FALSE,HAUT_VISEE="",SITUA_VISEE=""),REFERENCEMENT_FACADE[[#This Row],[Cas où rien n''est sélectionné en hauteur]],
IF((HAUT_VISEE&lt;=6),IF(OR(MID(SITUA_VISEE,1,1)="a",MID(SITUA_VISEE,1,1)="b",MID(SITUA_VISEE,1,1)="c"),REFERENCEMENT_FACADE[[#This Row],[≤ 6 m (a à c)]],REFERENCEMENT_FACADE[[#This Row],[≤ 6 m (d)]]),
IF(AND(6&lt;HAUT_VISEE,HAUT_VISEE&lt;=9),IF(OR(MID(SITUA_VISEE,1,1)="a",MID(SITUA_VISEE,1,1)="b",MID(SITUA_VISEE,1,1)="c"),REFERENCEMENT_FACADE[[#This Row],[≤ 9 m (a à c)]],REFERENCEMENT_FACADE[[#This Row],[≤ 9 m (d)]]),
IF(AND(9&lt;HAUT_VISEE,HAUT_VISEE&lt;=10),IF(OR(MID(SITUA_VISEE,1,1)="a",MID(SITUA_VISEE,1,1)="b",MID(SITUA_VISEE,1,1)="c"),REFERENCEMENT_FACADE[[#This Row],[≤ 10 m (a à c)]],REFERENCEMENT_FACADE[[#This Row],[≤ 10 m (d)]]),
IF(AND(10&lt;HAUT_VISEE,HAUT_VISEE&lt;=18),IF(OR(MID(SITUA_VISEE,1,1)="a",MID(SITUA_VISEE,1,1)="b",MID(SITUA_VISEE,1,1)="c"),REFERENCEMENT_FACADE[[#This Row],[≤ 18 m (a à c)]],REFERENCEMENT_FACADE[[#This Row],[≤ 18 m (d)]]),
IF(AND(18&lt;HAUT_VISEE,HAUT_VISEE&lt;=28),IF(OR(MID(SITUA_VISEE,1,1)="a",MID(SITUA_VISEE,1,1)="b",MID(SITUA_VISEE,1,1)="c"),REFERENCEMENT_FACADE[[#This Row],[≤ 28 m (a à c)]],REFERENCEMENT_FACADE[[#This Row],[≤ 28 m (d)]]),
IF(AND(28&lt;HAUT_VISEE,HAUT_VISEE&lt;=34),IF(OR(MID(SITUA_VISEE,1,1)="a",MID(SITUA_VISEE,1,1)="b",MID(SITUA_VISEE,1,1)="c"),REFERENCEMENT_FACADE[[#This Row],[≤ 34 m (a à c)]],REFERENCEMENT_FACADE[[#This Row],[≤ 34 m (d)]]),
IF(AND(34&lt;HAUT_VISEE,HAUT_VISEE&lt;=36),IF(OR(MID(SITUA_VISEE,1,1)="a",MID(SITUA_VISEE,1,1)="b",MID(SITUA_VISEE,1,1)="c"),REFERENCEMENT_FACADE[[#This Row],[≤ 36 m (a à c)]],REFERENCEMENT_FACADE[[#This Row],[≤ 36 m (d)]]),
IF(AND(36&lt;HAUT_VISEE,HAUT_VISEE&lt;=40),IF(OR(MID(SITUA_VISEE,1,1)="a",MID(SITUA_VISEE,1,1)="b",MID(SITUA_VISEE,1,1)="c"),REFERENCEMENT_FACADE[[#This Row],[≤ 40 m (a à c)]],REFERENCEMENT_FACADE[[#This Row],[≤ 40 m (d)]]),
IF(AND(40&lt;HAUT_VISEE,HAUT_VISEE&lt;=50),IF(OR(MID(SITUA_VISEE,1,1)="a",MID(SITUA_VISEE,1,1)="b",MID(SITUA_VISEE,1,1)="c"),REFERENCEMENT_FACADE[[#This Row],[≤ 50 m (a à c)]],REFERENCEMENT_FACADE[[#This Row],[≤ 50 m (d)]])))))))))))</f>
        <v>Nb : Le critère de recherche par hauteur n'étant pas coché ou les données (hauteur ou situation) n'étant pas saisies, l'utilisateur est alerté qu'il peut exister des limites de hauteurs et des dispositions particulières données dans le référentiel technique du procédé qui ne sont pas affichées. 
Le logiciel peut les faire apparaitre, pour ce faire : 
 - la case de recherche en fonction de la hauteur doit être cochée ;
 - les données de hauteur ET de situation du bâtiment doivent être saisies.</v>
      </c>
      <c r="CN218" s="117">
        <f ca="1">REFERENCEMENT_FACADE[[#This Row],[VALIDITE]]</f>
        <v>1</v>
      </c>
      <c r="CO218" s="48">
        <f>IF(RECH_SUPPORT=TRUE,IF(MID(REFERENCEMENT_FACADE[[#This Row],[Colonne support visé]],1,3)="OUI",1,IF(OR(MID(REFERENCEMENT_FACADE[[#This Row],[Colonne support visé]],1,3)="non",MID(REFERENCEMENT_FACADE[[#This Row],[Colonne support visé]],1,2)="SO"),0,0)),1)</f>
        <v>1</v>
      </c>
      <c r="CP218" s="48">
        <f>IF(RECH_HAUTEUR=FALSE,1,IF(AND(MID(REFERENCEMENT_FACADE[[#This Row],[Colonne situation visé]],1,3)="oui",HAUT_VISEE&lt;=REFERENCEMENT_FACADE[[#This Row],[LIMITATION DE HAUTEUR DE FACADE]],HAUT_VISEE&lt;&gt;"",SITUA_VISEE&lt;&gt;""),1,IF(MID(REFERENCEMENT_FACADE[[#This Row],[Colonne situation visé]],1,3)="non",0,"ERREUR")))</f>
        <v>1</v>
      </c>
      <c r="CQ218" s="48">
        <f>IF(RECH_CATEGORIE=FALSE,1,IF(REFERENCEMENT_FACADE[[#This Row],[Colonne catégorie visée]]="ERREUR",0,IF(AND(RECH_CATEGORIE=TRUE,MATCH(VALUE(LEFT(REFERENCEMENT_FACADE[[#This Row],[Colonne zone visée]],1)),LISTE_ZONE_SISMIQUE,0)&gt;=MATCH(ZONE_SIS_VISEE,LISTE_ZONE_SISMIQUE,0),MATCH(REFERENCEMENT_FACADE[[#This Row],[Colonne catégorie visée]],LISTE_CATEGORIE_BATIMENT,0)&gt;=MATCH(CATEG_VISEE,LISTE_CATEGORIE_BATIMENT,0)),1,0)))</f>
        <v>1</v>
      </c>
      <c r="CR218" s="48">
        <f ca="1">IF(REFERENCEMENT_FACADE[[#This Row],[Eligibilité procédé]]&lt;&gt;0,COUNTIF(REFERENCEMENT_FACADE[Eligibilité procédé],"&lt;="&amp;REFERENCEMENT_FACADE[[#This Row],[Eligibilité procédé]])-COUNTIF(REFERENCEMENT_FACADE[Eligibilité procédé],"=0"),ROWS(REFERENCEMENT_FACADE[Ordre]))</f>
        <v>185</v>
      </c>
      <c r="CS218" s="48">
        <f ca="1">IF(COUNTIF((REFERENCEMENT_FACADE[[#This Row],[Validité]:[zone de simicité]]),"&lt;&gt;"&amp;"")=SUM(REFERENCEMENT_FACADE[[#This Row],[Validité]:[zone de simicité]]),ROW(REFERENCEMENT_FACADE[[#This Row],[zone de simicité]]),"")</f>
        <v>218</v>
      </c>
      <c r="CT218" s="48" t="str">
        <f>CONCATENATE(REFERENCEMENT_FACADE[[#This Row],[TYPE DE DOCUMENT DE REFERENCE]]," ",REFERENCEMENT_FACADE[[#This Row],[REF]]," du procédé ",REFERENCEMENT_FACADE[[#This Row],[NOM COMMERCIAL DU PROCEDE]]," : vise la pose sur : ",IF(MID(REFERENCEMENT_FACADE[[#This Row],[COB (NF DTU 31.2)]],1,3)="OUI","COB (NF DTU 31.2) ; ",""),IF(MID(REFERENCEMENT_FACADE[[#This Row],[CLT (Sous AT/DTA)]],1,3)="OUI","CLT (Sous AT/DTA)) ; ",""),IF(MID(REFERENCEMENT_FACADE[[#This Row],[FOB (NF DTU 31.4)]],1,3)="OUI","FOB (NF DTU 31.4) ; ",""),IF(MID(REFERENCEMENT_FACADE[[#This Row],[FOB (Sous AT/DTA/ATEx)]],1,3)="OUI","FOB (Sous AT/DTA/ATEx) ; ",""),"pour une hauteur max de ",REFERENCEMENT_FACADE[[#This Row],[LIMITATION DE HAUTEUR DE FACADE]],"m")</f>
        <v>Avis Technique 2.2/15-1701_V2 du procédé Gebrik-Thermoreal : vise la pose sur : COB (NF DTU 31.2) ; CLT (Sous AT/DTA)) ; pour une hauteur max de 10m</v>
      </c>
    </row>
    <row r="219" spans="1:98" ht="216.6" thickBot="1" x14ac:dyDescent="0.35">
      <c r="A219" s="278">
        <v>45049</v>
      </c>
      <c r="B219" s="279" t="s">
        <v>120</v>
      </c>
      <c r="C219" s="280" t="s">
        <v>1587</v>
      </c>
      <c r="D219" s="281" t="s">
        <v>622</v>
      </c>
      <c r="E219" s="281" t="s">
        <v>622</v>
      </c>
      <c r="F219" s="281" t="s">
        <v>623</v>
      </c>
      <c r="G219" s="283" t="s">
        <v>1492</v>
      </c>
      <c r="H219" s="265" t="s">
        <v>27</v>
      </c>
      <c r="I219" s="199" t="s">
        <v>9</v>
      </c>
      <c r="J219" s="284" t="s">
        <v>10</v>
      </c>
      <c r="K219" s="244" t="s">
        <v>10</v>
      </c>
      <c r="L219" s="263" t="str">
        <f>IF(REFERENCEMENT_FACADE[[#This Row],[Charpente bois (NF DTU 31.1)]]="OUI","SO",IF(OR(REFERENCEMENT_FACADE[[#This Row],[FOB (Sous AT/DTA/ATEx)]]="OUI",REFERENCEMENT_FACADE[[#This Row],[FOB (NF DTU 31.4)]]="OUI"),"OUI","SO"))</f>
        <v>SO</v>
      </c>
      <c r="M219" s="201" t="s">
        <v>159</v>
      </c>
      <c r="N219" s="202" t="s">
        <v>9</v>
      </c>
      <c r="O219" s="196" t="s">
        <v>357</v>
      </c>
      <c r="P219" s="196" t="s">
        <v>357</v>
      </c>
      <c r="Q219" s="196" t="s">
        <v>10</v>
      </c>
      <c r="R219" s="196" t="s">
        <v>10</v>
      </c>
      <c r="S219" s="196" t="s">
        <v>10</v>
      </c>
      <c r="T219" s="196" t="s">
        <v>10</v>
      </c>
      <c r="U219" s="196" t="s">
        <v>10</v>
      </c>
      <c r="V219" s="196" t="s">
        <v>10</v>
      </c>
      <c r="W219" s="197" t="s">
        <v>10</v>
      </c>
      <c r="X219" s="196" t="s">
        <v>357</v>
      </c>
      <c r="Y219" s="196" t="s">
        <v>10</v>
      </c>
      <c r="Z219" s="196" t="s">
        <v>10</v>
      </c>
      <c r="AA219" s="196" t="s">
        <v>10</v>
      </c>
      <c r="AB219" s="196" t="s">
        <v>10</v>
      </c>
      <c r="AC219" s="196" t="s">
        <v>10</v>
      </c>
      <c r="AD219" s="196" t="s">
        <v>10</v>
      </c>
      <c r="AE219" s="196" t="s">
        <v>10</v>
      </c>
      <c r="AF219" s="196" t="s">
        <v>10</v>
      </c>
      <c r="AG219" s="197" t="s">
        <v>10</v>
      </c>
      <c r="AH219" s="203" t="s">
        <v>694</v>
      </c>
      <c r="AI219" s="204"/>
      <c r="AJ219" s="204"/>
      <c r="AK219" s="204"/>
      <c r="AL219" s="204"/>
      <c r="AM219" s="204"/>
      <c r="AN219" s="204"/>
      <c r="AO219" s="204"/>
      <c r="AP219" s="204"/>
      <c r="AQ219" s="204"/>
      <c r="AR219" s="204"/>
      <c r="AS219" s="204"/>
      <c r="AT219" s="204"/>
      <c r="AU219" s="204"/>
      <c r="AV219" s="204"/>
      <c r="AW219" s="204"/>
      <c r="AX219" s="204"/>
      <c r="AY219" s="204"/>
      <c r="AZ219" s="204"/>
      <c r="BA219" s="204"/>
      <c r="BB219" s="204"/>
      <c r="BC219" s="204"/>
      <c r="BD219" s="206" t="s">
        <v>1408</v>
      </c>
      <c r="BE219" s="291">
        <v>4</v>
      </c>
      <c r="BF219" s="196" t="s">
        <v>328</v>
      </c>
      <c r="BG219" s="196" t="s">
        <v>328</v>
      </c>
      <c r="BH219" s="196">
        <v>1</v>
      </c>
      <c r="BI219" s="206" t="s">
        <v>695</v>
      </c>
      <c r="BJ219" s="40" t="s">
        <v>1394</v>
      </c>
      <c r="BK219" s="299" t="s">
        <v>679</v>
      </c>
      <c r="BL219" s="202">
        <v>0</v>
      </c>
      <c r="BM219" s="301" t="s">
        <v>624</v>
      </c>
      <c r="BN219" s="301" t="s">
        <v>12</v>
      </c>
      <c r="BO219" s="301" t="s">
        <v>625</v>
      </c>
      <c r="BP219" s="307">
        <v>44824</v>
      </c>
      <c r="BQ219" s="307">
        <v>44938</v>
      </c>
      <c r="BR219" s="307">
        <v>47118</v>
      </c>
      <c r="BS219" s="209">
        <f ca="1">+(REFERENCEMENT_FACADE[[#This Row],[AVIS LIMITE AU / VALIDITE]]&gt;=TODAY())*1</f>
        <v>1</v>
      </c>
      <c r="BT219" s="301" t="s">
        <v>9</v>
      </c>
      <c r="BU219" s="301" t="str">
        <f ca="1">IF(REFERENCEMENT_FACADE[[#This Row],[ -&gt; AT/DTA : Sur liste verte C2p (OUI/NON)
-&gt; ATex (Avis favorable / Avis défavorable)
-&gt; Autre : SO]]&lt;&gt;"",IF(AND(OR(REFERENCEMENT_FACADE[[#This Row],[ -&gt; AT/DTA : Sur liste verte C2p (OUI/NON)
-&gt; ATex (Avis favorable / Avis défavorable)
-&gt; Autre : SO]]="OUI",REFERENCEMENT_FACADE[[#This Row],[ -&gt; AT/DTA : Sur liste verte C2p (OUI/NON)
-&gt; ATex (Avis favorable / Avis défavorable)
-&gt; Autre : SO]]="FAVORABLE",REFERENCEMENT_FACADE[[#This Row],[ -&gt; AT/DTA : Sur liste verte C2p (OUI/NON)
-&gt; ATex (Avis favorable / Avis défavorable)
-&gt; Autre : SO]]="SO
(DTU)",REFERENCEMENT_FACADE[[#This Row],[ -&gt; AT/DTA : Sur liste verte C2p (OUI/NON)
-&gt; ATex (Avis favorable / Avis défavorable)
-&gt; Autre : SO]]="SO 
(RECO -RAGE)",REFERENCEMENT_FACADE[[#This Row],[ -&gt; AT/DTA : Sur liste verte C2p (OUI/NON)
-&gt; ATex (Avis favorable / Avis défavorable)
-&gt; Autre : SO]]="OUI AVEC UN SUIVI DU RETOUR D'EXPERIENCE",
REFERENCEMENT_FACADE[[#This Row],[ -&gt; AT/DTA : Sur liste verte C2p (OUI/NON)
-&gt; ATex (Avis favorable / Avis défavorable)
-&gt; Autre : SO]]="SO 
(RP)"),REFERENCEMENT_FACADE[[#This Row],[VALIDITE]]=1),"TC",IF(REFERENCEMENT_FACADE[[#This Row],[VALIDITE]]=0,"TNC"&amp;CHAR(10)&amp;"(L'évaluation technique n'est plus valide)",IF(REFERENCEMENT_FACADE[[#This Row],[TYPE DE DOCUMENT DE REFERENCE]]="Appréciation Technique de Transition","TNC"&amp;CHAR(10)&amp;"(Les Appréciations Techniques de Transition ne sont pas reconnues en technique courante)",IF(REFERENCEMENT_FACADE[[#This Row],[ -&gt; AT/DTA : Sur liste verte C2p (OUI/NON)
-&gt; ATex (Avis favorable / Avis défavorable)
-&gt; Autre : SO]]="NON (EVALUATION RECENTE)","TNC"&amp;CHAR(10)&amp;"(Non sur liste verte de la C2p à date de référencement / EVALUATION RECENTE)","TNC"&amp;CHAR(10)&amp;"(N'est pas sur liste verte de la C2p à date du référencement)")))))</f>
        <v>TC</v>
      </c>
      <c r="BV219" s="197" t="s">
        <v>846</v>
      </c>
      <c r="BW219" s="291" t="s">
        <v>693</v>
      </c>
      <c r="BX219" s="301" t="s">
        <v>659</v>
      </c>
      <c r="BY219" s="197"/>
      <c r="BZ219" s="266" t="s">
        <v>657</v>
      </c>
      <c r="CA219" s="323" t="s">
        <v>651</v>
      </c>
      <c r="CB219" s="324"/>
      <c r="CC219" s="212" t="str">
        <f>IF(OR(REFERENCEMENT_FACADE[[#This Row],[TYPE DE DOCUMENT DE REFERENCE]]="Document Technique d'Application (DTA)",REFERENCEMENT_FACADE[[#This Row],[TYPE DE DOCUMENT DE REFERENCE]]="Avis Technique"),CONCATENATE("https://evaluation.cstb.fr/fr/avis-technique/detail/",SUBSTITUTE(REFERENCEMENT_FACADE[[#This Row],[REF]],"/","-"),"/"),IF(REFERENCEMENT_FACADE[[#This Row],[TYPE DE DOCUMENT DE REFERENCE]]=("Appréciation Technique d'Expérimentation (ATEx cas a)"),CONCATENATE("https://evaluation.cstb.fr/fr/appreciation-technique-expertise-atex/detail/",SUBSTITUTE(REFERENCEMENT_FACADE[[#This Row],[REF]],"_","-"),"/"),CONCATENATE("https://evaluation.cstb.fr/fr/appreciation-technique-transition-att/download/att-",SUBSTITUTE(SUBSTITUTE(REFERENCEMENT_FACADE[[#This Row],[REF]],"/","-"),"_","-"),"/")))</f>
        <v>https://evaluation.cstb.fr/fr/avis-technique/detail/2.2-17-1784_V2/</v>
      </c>
      <c r="CD219" s="212" t="s">
        <v>789</v>
      </c>
      <c r="CE219" s="212" t="str">
        <f>CONCATENATE(IF(REFERENCEMENT_FACADE[[#This Row],[Ancienne version]]=""," ",CONCATENATE(IF(OR(REFERENCEMENT_FACADE[[#This Row],[TYPE DE DOCUMENT DE REFERENCE]]="Avis Technique",REFERENCEMENT_FACADE[[#This Row],[TYPE DE DOCUMENT DE REFERENCE]]="ATEx"),"L'","Le "),REFERENCEMENT_FACADE[[#This Row],[TYPE DE DOCUMENT DE REFERENCE]]," n°",REFERENCEMENT_FACADE[[#This Row],[REF]]," annule et remplace ",IF(OR(REFERENCEMENT_FACADE[[#This Row],[TYPE DE DOCUMENT DE REFERENCE]]="Avis Technique",REFERENCEMENT_FACADE[[#This Row],[TYPE DE DOCUMENT DE REFERENCE]]="ATEx"),"l' ","le "),REFERENCEMENT_FACADE[[#This Row],[TYPE DE DOCUMENT DE REFERENCE]]," n° ",REFERENCEMENT_FACADE[[#This Row],[Ancienne version]])),
IF(AND(REFERENCEMENT_FACADE[[#This Row],[Ancienne version]]&lt;&gt;"",REFERENCEMENT_FACADE[[#This Row],[ -&gt; AT/DTA : Sur liste verte C2p (OUI/NON)
-&gt; ATex (Avis favorable / Avis défavorable)
-&gt; Autre : SO]]="OUI"),CHAR(10),""),
IF(REFERENCEMENT_FACADE[[#This Row],[ -&gt; AT/DTA : Sur liste verte C2p (OUI/NON)
-&gt; ATex (Avis favorable / Avis défavorable)
-&gt; Autre : SO]]="OUI","Sur liste verte de la C2p à la date du référencement",""))</f>
        <v>L'Avis Technique n°2.2/17-1784_V2 annule et remplace l' Avis Technique n° 2.2/17-1784_V1
Sur liste verte de la C2p à la date du référencement</v>
      </c>
      <c r="CF219" s="212" t="str">
        <f>IF((SUPP_VISE=LISTES!$Q$2),REFERENCEMENT_FACADE[[#This Row],[Charpente bois (NF DTU 31.1)]],
IF((SUPP_VISE=LISTES!$Q$3),REFERENCEMENT_FACADE[[#This Row],[COB (NF DTU 31.2)]],
IF((SUPP_VISE=LISTES!$Q$4),REFERENCEMENT_FACADE[[#This Row],[FOB (NF DTU 31.4)]],
IF((SUPP_VISE=LISTES!$Q$5),REFERENCEMENT_FACADE[[#This Row],[FOB (Sous AT/DTA/ATEx)]],
IF((SUPP_VISE=LISTES!$Q$6),REFERENCEMENT_FACADE[[#This Row],[FOB (NF DTU 31.4 et/ou Sous AT/DTA/Atex)]],
IF((SUPP_VISE=LISTES!$Q$7),REFERENCEMENT_FACADE[[#This Row],[CLT (Sous AT/DTA)]],"ERREUR"))))))</f>
        <v>ERREUR</v>
      </c>
      <c r="CG219" s="212" t="str">
        <f>IF((HAUT_VISEE&lt;=6),IF(OR(MID(SITUA_VISEE,1,1)="a",MID(SITUA_VISEE,1,1)="b",MID(SITUA_VISEE,1,1)="c"),REFERENCEMENT_FACADE[[#This Row],[≤ 6 m (situation a à c)]],REFERENCEMENT_FACADE[[#This Row],[≤ 6 m (situation d)]]),
IF(AND(6&lt;HAUT_VISEE,HAUT_VISEE&lt;=9),IF(OR(MID(SITUA_VISEE,1,1)="a",MID(SITUA_VISEE,1,1)="b",MID(SITUA_VISEE,1,1)="c"),REFERENCEMENT_FACADE[[#This Row],[≤ 9 m (situation a à c)]],REFERENCEMENT_FACADE[[#This Row],[≤ 9 m (situation d)]]),
IF(AND(9&lt;HAUT_VISEE,HAUT_VISEE&lt;=10),IF(OR(MID(SITUA_VISEE,1,1)="a",MID(SITUA_VISEE,1,1)="b",MID(SITUA_VISEE,1,1)="c"),REFERENCEMENT_FACADE[[#This Row],[≤ 10 m (situation a à c)]],REFERENCEMENT_FACADE[[#This Row],[≤ 10 m (situation d)]]),
IF(AND(10&lt;HAUT_VISEE,HAUT_VISEE&lt;=18),IF(OR(MID(SITUA_VISEE,1,1)="a",MID(SITUA_VISEE,1,1)="b",MID(SITUA_VISEE,1,1)="c"),REFERENCEMENT_FACADE[[#This Row],[≤ 15 m (situation a à c)]],REFERENCEMENT_FACADE[[#This Row],[≤ 15 m (situation d)]]),
IF(AND(10&lt;HAUT_VISEE,HAUT_VISEE&lt;=18),IF(OR(MID(SITUA_VISEE,1,1)="a",MID(SITUA_VISEE,1,1)="b",MID(SITUA_VISEE,1,1)="c"),REFERENCEMENT_FACADE[[#This Row],[≤ 18 m (situation a à c)]],REFERENCEMENT_FACADE[[#This Row],[≤ 18 m (situation d)]]),
IF(AND(18&lt;HAUT_VISEE,HAUT_VISEE&lt;=28),IF(OR(MID(SITUA_VISEE,1,1)="a",MID(SITUA_VISEE,1,1)="b",MID(SITUA_VISEE,1,1)="c"),REFERENCEMENT_FACADE[[#This Row],[≤ 28 m (situation a à c)]],REFERENCEMENT_FACADE[[#This Row],[≤ 28 m (situation d)]]),
IF(AND(28&lt;HAUT_VISEE,HAUT_VISEE&lt;=34),IF(OR(MID(SITUA_VISEE,1,1)="a",MID(SITUA_VISEE,1,1)="b",MID(SITUA_VISEE,1,1)="c"),REFERENCEMENT_FACADE[[#This Row],[≤ 34 m (situation a à c)]],REFERENCEMENT_FACADE[[#This Row],[≤ 34 m (situation d)]]),
IF(AND(34&lt;HAUT_VISEE,HAUT_VISEE&lt;=36),IF(OR(MID(SITUA_VISEE,1,1)="a",MID(SITUA_VISEE,1,1)="b",MID(SITUA_VISEE,1,1)="c"),REFERENCEMENT_FACADE[[#This Row],[≤ 36 m (situation a à c)]],REFERENCEMENT_FACADE[[#This Row],[≤ 36 m (situation d)]]),
IF(AND(36&lt;HAUT_VISEE,HAUT_VISEE&lt;=40),IF(OR(MID(SITUA_VISEE,1,1)="a",MID(SITUA_VISEE,1,1)="b",MID(SITUA_VISEE,1,1)="c"),REFERENCEMENT_FACADE[[#This Row],[≤ 40 m (situation a à c)]],REFERENCEMENT_FACADE[[#This Row],[≤ 40 m (situation d)]]),
IF(AND(40&lt;HAUT_VISEE,HAUT_VISEE&lt;=50),IF(OR(MID(SITUA_VISEE,1,1)="a",MID(SITUA_VISEE,1,1)="b",MID(SITUA_VISEE,1,1)="c"),REFERENCEMENT_FACADE[[#This Row],[≤ 50 m (situation a à c)]],REFERENCEMENT_FACADE[[#This Row],[≤ 50 m (situation d)]]),"ERREUR"))))))))))</f>
        <v>OUI*</v>
      </c>
      <c r="CH219" s="212">
        <f>IF(MID(SITUA_VISEE,1,1)="d",
IF(MID(REFERENCEMENT_FACADE[[#This Row],[≤ 50 m (situation d)]],1,3)="OUI",50,IF(MID(REFERENCEMENT_FACADE[[#This Row],[≤ 40 m (situation d)]],1,3)="OUI",40,IF(MID(REFERENCEMENT_FACADE[[#This Row],[≤ 36 m (situation d)]],1,3)="OUI",36,IF(MID(REFERENCEMENT_FACADE[[#This Row],[≤ 34 m (situation d)]],1,3)="OUI",34,IF(MID(REFERENCEMENT_FACADE[[#This Row],[≤ 28 m (situation d)]],1,3)="OUI",28,IF(MID(REFERENCEMENT_FACADE[[#This Row],[≤ 18 m (situation d)]],1,3)="OUI",18,IF(MID(REFERENCEMENT_FACADE[[#This Row],[≤ 15 m (situation d)]],1,3)="OUI",15,IF(MID(REFERENCEMENT_FACADE[[#This Row],[≤ 10 m (situation d)]],1,3)="OUI",10,IF(MID(REFERENCEMENT_FACADE[[#This Row],[≤ 9 m (situation d)]],1,3)="OUI",9,IF(MID(REFERENCEMENT_FACADE[[#This Row],[≤ 6 m (situation d)]],1,3)="OUI",6,"")))))))))),
IF(MID(REFERENCEMENT_FACADE[[#This Row],[≤ 50 m (situation a à c)]],1,3)="OUI",50,IF(MID(REFERENCEMENT_FACADE[[#This Row],[≤ 40 m (situation a à c)]],1,3)="OUI",40,IF(MID(REFERENCEMENT_FACADE[[#This Row],[≤ 36 m (situation a à c)]],1,3)="OUI",36,IF(MID(REFERENCEMENT_FACADE[[#This Row],[≤ 34 m (situation a à c)]],1,3)="OUI",34,IF(MID(REFERENCEMENT_FACADE[[#This Row],[≤ 28 m (situation a à c)]],1,3)="OUI",28,IF(MID(REFERENCEMENT_FACADE[[#This Row],[≤ 18 m (situation a à c)]],1,3)="OUI",18,IF(MID(REFERENCEMENT_FACADE[[#This Row],[≤ 15 m (situation a à c)]],1,3)="OUI",15,IF(MID(REFERENCEMENT_FACADE[[#This Row],[≤ 10 m (situation a à c)]],1,3)="OUI",10,IF(MID(REFERENCEMENT_FACADE[[#This Row],[≤ 9 m (situation a à c)]],1,3)="OUI",9,IF(MID(REFERENCEMENT_FACADE[[#This Row],[≤ 6 m (situation a à c)]],1,3)="OUI",6,"")))))))))))</f>
        <v>10</v>
      </c>
      <c r="CI219" s="212" t="str">
        <f>IF(RECH_CATEGORIE=TRUE,IF((CATEG_VISEE=LISTES!$O$2),REFERENCEMENT_FACADE[[#This Row],[I]],
IF((CATEG_VISEE=LISTES!$O$3),REFERENCEMENT_FACADE[[#This Row],[II]],
IF((CATEG_VISEE=LISTES!$O$4),REFERENCEMENT_FACADE[[#This Row],[III]],
IF((CATEG_VISEE=LISTES!$O$5),REFERENCEMENT_FACADE[[#This Row],[IV]],"ERREUR")))),
REFERENCEMENT_FACADE[[#This Row],[I]]&amp;CHAR(10)&amp;REFERENCEMENT_FACADE[[#This Row],[II]]&amp;CHAR(10)&amp;REFERENCEMENT_FACADE[[#This Row],[III]]&amp;CHAR(10)&amp;REFERENCEMENT_FACADE[[#This Row],[IV]])</f>
        <v>4
4**
4**
1</v>
      </c>
      <c r="CJ219" s="212" t="str">
        <f>IF(RECH_CATEGORIE=TRUE,IF(OR(REFERENCEMENT_FACADE[[#This Row],[I]]="NC",REFERENCEMENT_FACADE[[#This Row],[II]]="NC",REFERENCEMENT_FACADE[[#This Row],[III]]="NC",REFERENCEMENT_FACADE[[#This Row],[IV]]="NC"),"ERREUR",IF(MID(ZONE_SIS_VISEE,1,1)&lt;=MID(REFERENCEMENT_FACADE[[#This Row],[IV]],1,1),REFERENCEMENT_FACADE[[#Headers],[IV]],IF(MID(ZONE_SIS_VISEE,1,1)&lt;=MID(REFERENCEMENT_FACADE[[#This Row],[III]],1,1),REFERENCEMENT_FACADE[[#Headers],[III]],IF(MID(ZONE_SIS_VISEE,1,1)&lt;=MID(REFERENCEMENT_FACADE[[#This Row],[II]],1,1),REFERENCEMENT_FACADE[[#Headers],[II]],IF(MID(ZONE_SIS_VISEE,1,1)&lt;=MID(REFERENCEMENT_FACADE[[#This Row],[I]],1,1),REFERENCEMENT_FACADE[[#Headers],[I]],""))))),
REFERENCEMENT_FACADE[[#Headers],[I]]&amp;CHAR(10)&amp;REFERENCEMENT_FACADE[[#Headers],[II]]&amp;CHAR(10)&amp;REFERENCEMENT_FACADE[[#Headers],[III]]&amp;CHAR(10)&amp;REFERENCEMENT_FACADE[[#Headers],[IV]])</f>
        <v>I
II
III
IV</v>
      </c>
      <c r="CK219" s="212" t="str">
        <f>CONCATENATE(IF(MID(REFERENCEMENT_FACADE[[#This Row],[Charpente bois (NF DTU 31.1)]],1,3)="oui",LISTES!$Q$2,""),IF(AND(MID(REFERENCEMENT_FACADE[[#This Row],[COB (NF DTU 31.2)]],1,3)="oui",MID(REFERENCEMENT_FACADE[[#This Row],[Charpente bois (NF DTU 31.1)]],1,3)="oui")," / ",""),IF(MID(REFERENCEMENT_FACADE[[#This Row],[COB (NF DTU 31.2)]],1,3)="oui",LISTES!$Q$3,""),IF(OR(AND(MID(REFERENCEMENT_FACADE[[#This Row],[COB (NF DTU 31.2)]],1,3)="oui",MID(REFERENCEMENT_FACADE[[#This Row],[FOB (NF DTU 31.4)]],1,3)="oui"),AND(MID(REFERENCEMENT_FACADE[[#This Row],[COB (NF DTU 31.2)]],1,3)="oui",MID(REFERENCEMENT_FACADE[[#This Row],[CLT (Sous AT/DTA)]],1,3)="oui"))," / ",""),IF(MID(REFERENCEMENT_FACADE[[#This Row],[FOB (NF DTU 31.4)]],1,3)="oui",LISTES!$Q$4,""),IF(AND(MID(REFERENCEMENT_FACADE[[#This Row],[CLT (Sous AT/DTA)]],1,3)="oui",MID(REFERENCEMENT_FACADE[[#This Row],[FOB (NF DTU 31.4)]],1,3)="oui")," / ",""),IF(MID(REFERENCEMENT_FACADE[[#This Row],[CLT (Sous AT/DTA)]],1,3)="oui",LISTES!$Q$7,IF(MID(REFERENCEMENT_FACADE[[#This Row],[FOB (Sous AT/DTA/ATEx)]],1,3)="oui",LISTES!$Q$5,"")))</f>
        <v>COB (NF DTU 31.2) / CLT (Sous AT/DTA)</v>
      </c>
      <c r="CL219" s="212" t="str">
        <f>IF(AND(RECH_HAUTEUR=TRUE,HAUT_VISEE&lt;&gt;"",SITUA_VISEE&lt;&gt;""),IF(MID(SITUA_VISEE,1,1)="d",
IF(MID(REFERENCEMENT_FACADE[[#This Row],[≤ 50 m (situation d)]],1,3)="OUI","≤ 50 m",IF(MID(REFERENCEMENT_FACADE[[#This Row],[≤ 40 m (situation d)]],1,3)="OUI","≤ 40 m",IF(MID(REFERENCEMENT_FACADE[[#This Row],[≤ 36 m (situation d)]],1,3)="OUI","≤ 36 m",IF(MID(REFERENCEMENT_FACADE[[#This Row],[≤ 34 m (situation d)]],1,3)="OUI","≤ 34 m",IF(MID(REFERENCEMENT_FACADE[[#This Row],[≤ 28 m (situation d)]],1,3)="OUI","≤ 28 m",IF(MID(REFERENCEMENT_FACADE[[#This Row],[≤ 18 m (situation d)]],1,3)="OUI","≤ 18 m",IF(MID(REFERENCEMENT_FACADE[[#This Row],[≤ 15 m (situation d)]],1,3)="OUI","≤ 15 m",IF(MID(REFERENCEMENT_FACADE[[#This Row],[≤ 10 m (situation d)]],1,3)="OUI","≤ 10 m",IF(MID(REFERENCEMENT_FACADE[[#This Row],[≤ 9 m (situation d)]],1,3)="OUI","≤ 9 m",IF(MID(REFERENCEMENT_FACADE[[#This Row],[≤ 6 m (situation d)]],1,3)="OUI","≤ 6 m","")))))))))),
IF(MID(REFERENCEMENT_FACADE[[#This Row],[≤ 50 m (situation a à c)]],1,3)="OUI","≤ 50 m",IF(MID(REFERENCEMENT_FACADE[[#This Row],[≤ 40 m (situation a à c)]],1,3)="OUI","≤ 40 m",IF(MID(REFERENCEMENT_FACADE[[#This Row],[≤ 36 m (situation a à c)]],1,3)="OUI","≤ 36 m",IF(MID(REFERENCEMENT_FACADE[[#This Row],[≤ 34 m (situation a à c)]],1,3)="OUI","≤ 34 m",IF(MID(REFERENCEMENT_FACADE[[#This Row],[≤ 28 m (situation a à c)]],1,3)="OUI","≤ 28 m",IF(MID(REFERENCEMENT_FACADE[[#This Row],[≤ 18 m (situation a à c)]],1,3)="OUI","≤ 18 m",IF(MID(REFERENCEMENT_FACADE[[#This Row],[≤ 15 m (situation a à c)]],1,3)="OUI","≤ 15 m",IF(MID(REFERENCEMENT_FACADE[[#This Row],[≤ 10 m (situation a à c)]],1,3)="OUI","≤ 10 m",IF(MID(REFERENCEMENT_FACADE[[#This Row],[≤ 9 m (situation a à c)]],1,3)="OUI","≤ 9 m",IF(MID(REFERENCEMENT_FACADE[[#This Row],[≤ 6 m (situation a à c)]],1,3)="OUI","≤ 6 m",""))))))))))),
CONCATENATE(IF(MID(REFERENCEMENT_FACADE[[#This Row],[≤ 50 m (situation a à c)]],1,3)="OUI","(Situation a à c) h≤ 50 m"&amp;CHAR(10),IF(MID(REFERENCEMENT_FACADE[[#This Row],[≤ 40 m (situation a à c)]],1,3)="OUI","(Situation a à c) h≤ 40 m"&amp;CHAR(10),IF(MID(REFERENCEMENT_FACADE[[#This Row],[≤ 36 m (situation a à c)]],1,3)="OUI","(Situation a à c) h≤ 36 m"&amp;CHAR(10),IF(MID(REFERENCEMENT_FACADE[[#This Row],[≤ 34 m (situation a à c)]],1,3)="OUI","(Situation a à c) h≤ 34 m"&amp;CHAR(10),IF(MID(REFERENCEMENT_FACADE[[#This Row],[≤ 28 m (situation a à c)]],1,3)="OUI","(Situation a à c) h≤ 28 m"&amp;CHAR(10),IF(MID(REFERENCEMENT_FACADE[[#This Row],[≤ 18 m (situation a à c)]],1,3)="OUI","(Situation a à c) h≤ 18 m"&amp;CHAR(10),IF(MID(REFERENCEMENT_FACADE[[#This Row],[≤ 15 m (situation a à c)]],1,3)="OUI","(Situation a à c) h≤ 15 m"&amp;CHAR(10),IF(MID(REFERENCEMENT_FACADE[[#This Row],[≤ 10 m (situation a à c)]],1,3)="OUI","(Situation a à c) h≤ 10 m"&amp;CHAR(10),IF(MID(REFERENCEMENT_FACADE[[#This Row],[≤ 9 m (situation a à c)]],1,3)="OUI","(Situation a à c) h≤ 9 m"&amp;CHAR(10),IF(MID(REFERENCEMENT_FACADE[[#This Row],[≤ 6 m (situation a à c)]],1,3)="OUI","(Situation a à c) h≤ 6 m"&amp;CHAR(10),"")))))))))),IF(MID(REFERENCEMENT_FACADE[[#This Row],[≤ 50 m (situation d)]],1,3)="OUI","(Situation d) h≤ 50 m",IF(MID(REFERENCEMENT_FACADE[[#This Row],[≤ 40 m (situation d)]],1,3)="OUI","(Situation d) h≤ 40 m",IF(MID(REFERENCEMENT_FACADE[[#This Row],[≤ 36 m (situation d)]],1,3)="OUI","(Situation d) h≤ 36 m",IF(MID(REFERENCEMENT_FACADE[[#This Row],[≤ 34 m (situation d)]],1,3)="OUI","(Situation d) h≤ 34 m",IF(MID(REFERENCEMENT_FACADE[[#This Row],[≤ 28 m (situation d)]],1,3)="OUI","(Situation d) h≤ 28 m",IF(MID(REFERENCEMENT_FACADE[[#This Row],[≤ 18 m (situation d)]],1,3)="OUI","(Situation d) h≤ 18 m",IF(MID(REFERENCEMENT_FACADE[[#This Row],[≤ 15 m (situation d)]],1,3)="OUI","(Situation d) h≤ 15 m",IF(MID(REFERENCEMENT_FACADE[[#This Row],[≤ 10 m (situation d)]],1,3)="OUI","(Situation d) h≤ 10 m",IF(MID(REFERENCEMENT_FACADE[[#This Row],[≤ 9 m (situation d)]],1,3)="OUI","(Situation d) h≤ 9 m",IF(MID(REFERENCEMENT_FACADE[[#This Row],[≤ 6 m (situation d)]],1,3)="OUI","(Situation d) h≤ 6 m",""))))))))))))</f>
        <v>(Situation a à c) h≤ 10 m
(Situation d) h≤ 6 m</v>
      </c>
      <c r="CM219" s="212" t="str">
        <f>IF(OR(RECH_HAUTEUR=FALSE,HAUT_VISEE="",SITUA_VISEE=""),REFERENCEMENT_FACADE[[#This Row],[Cas où rien n''est sélectionné en hauteur]],
IF((HAUT_VISEE&lt;=6),IF(OR(MID(SITUA_VISEE,1,1)="a",MID(SITUA_VISEE,1,1)="b",MID(SITUA_VISEE,1,1)="c"),REFERENCEMENT_FACADE[[#This Row],[≤ 6 m (a à c)]],REFERENCEMENT_FACADE[[#This Row],[≤ 6 m (d)]]),
IF(AND(6&lt;HAUT_VISEE,HAUT_VISEE&lt;=9),IF(OR(MID(SITUA_VISEE,1,1)="a",MID(SITUA_VISEE,1,1)="b",MID(SITUA_VISEE,1,1)="c"),REFERENCEMENT_FACADE[[#This Row],[≤ 9 m (a à c)]],REFERENCEMENT_FACADE[[#This Row],[≤ 9 m (d)]]),
IF(AND(9&lt;HAUT_VISEE,HAUT_VISEE&lt;=10),IF(OR(MID(SITUA_VISEE,1,1)="a",MID(SITUA_VISEE,1,1)="b",MID(SITUA_VISEE,1,1)="c"),REFERENCEMENT_FACADE[[#This Row],[≤ 10 m (a à c)]],REFERENCEMENT_FACADE[[#This Row],[≤ 10 m (d)]]),
IF(AND(10&lt;HAUT_VISEE,HAUT_VISEE&lt;=18),IF(OR(MID(SITUA_VISEE,1,1)="a",MID(SITUA_VISEE,1,1)="b",MID(SITUA_VISEE,1,1)="c"),REFERENCEMENT_FACADE[[#This Row],[≤ 18 m (a à c)]],REFERENCEMENT_FACADE[[#This Row],[≤ 18 m (d)]]),
IF(AND(18&lt;HAUT_VISEE,HAUT_VISEE&lt;=28),IF(OR(MID(SITUA_VISEE,1,1)="a",MID(SITUA_VISEE,1,1)="b",MID(SITUA_VISEE,1,1)="c"),REFERENCEMENT_FACADE[[#This Row],[≤ 28 m (a à c)]],REFERENCEMENT_FACADE[[#This Row],[≤ 28 m (d)]]),
IF(AND(28&lt;HAUT_VISEE,HAUT_VISEE&lt;=34),IF(OR(MID(SITUA_VISEE,1,1)="a",MID(SITUA_VISEE,1,1)="b",MID(SITUA_VISEE,1,1)="c"),REFERENCEMENT_FACADE[[#This Row],[≤ 34 m (a à c)]],REFERENCEMENT_FACADE[[#This Row],[≤ 34 m (d)]]),
IF(AND(34&lt;HAUT_VISEE,HAUT_VISEE&lt;=36),IF(OR(MID(SITUA_VISEE,1,1)="a",MID(SITUA_VISEE,1,1)="b",MID(SITUA_VISEE,1,1)="c"),REFERENCEMENT_FACADE[[#This Row],[≤ 36 m (a à c)]],REFERENCEMENT_FACADE[[#This Row],[≤ 36 m (d)]]),
IF(AND(36&lt;HAUT_VISEE,HAUT_VISEE&lt;=40),IF(OR(MID(SITUA_VISEE,1,1)="a",MID(SITUA_VISEE,1,1)="b",MID(SITUA_VISEE,1,1)="c"),REFERENCEMENT_FACADE[[#This Row],[≤ 40 m (a à c)]],REFERENCEMENT_FACADE[[#This Row],[≤ 40 m (d)]]),
IF(AND(40&lt;HAUT_VISEE,HAUT_VISEE&lt;=50),IF(OR(MID(SITUA_VISEE,1,1)="a",MID(SITUA_VISEE,1,1)="b",MID(SITUA_VISEE,1,1)="c"),REFERENCEMENT_FACADE[[#This Row],[≤ 50 m (a à c)]],REFERENCEMENT_FACADE[[#This Row],[≤ 50 m (d)]])))))))))))</f>
        <v>Nb : Le critère de recherche par hauteur n'étant pas coché ou les données (hauteur ou situation) n'étant pas saisies, l'utilisateur est alerté qu'il peut exister des limites de hauteurs et des dispositions particulières données dans le référentiel technique du procédé qui ne sont pas affichées. 
Le logiciel peut les faire apparaitre, pour ce faire : 
 - la case de recherche en fonction de la hauteur doit être cochée ;
 - les données de hauteur ET de situation du bâtiment doivent être saisies.</v>
      </c>
      <c r="CN219" s="213">
        <f ca="1">REFERENCEMENT_FACADE[[#This Row],[VALIDITE]]</f>
        <v>1</v>
      </c>
      <c r="CO219" s="212">
        <f>IF(RECH_SUPPORT=TRUE,IF(MID(REFERENCEMENT_FACADE[[#This Row],[Colonne support visé]],1,3)="OUI",1,IF(OR(MID(REFERENCEMENT_FACADE[[#This Row],[Colonne support visé]],1,3)="non",MID(REFERENCEMENT_FACADE[[#This Row],[Colonne support visé]],1,2)="SO"),0,0)),1)</f>
        <v>1</v>
      </c>
      <c r="CP219" s="212">
        <f>IF(RECH_HAUTEUR=FALSE,1,IF(AND(MID(REFERENCEMENT_FACADE[[#This Row],[Colonne situation visé]],1,3)="oui",HAUT_VISEE&lt;=REFERENCEMENT_FACADE[[#This Row],[LIMITATION DE HAUTEUR DE FACADE]],HAUT_VISEE&lt;&gt;"",SITUA_VISEE&lt;&gt;""),1,IF(MID(REFERENCEMENT_FACADE[[#This Row],[Colonne situation visé]],1,3)="non",0,"ERREUR")))</f>
        <v>1</v>
      </c>
      <c r="CQ219" s="212">
        <f>IF(RECH_CATEGORIE=FALSE,1,IF(REFERENCEMENT_FACADE[[#This Row],[Colonne catégorie visée]]="ERREUR",0,IF(AND(RECH_CATEGORIE=TRUE,MATCH(VALUE(LEFT(REFERENCEMENT_FACADE[[#This Row],[Colonne zone visée]],1)),LISTE_ZONE_SISMIQUE,0)&gt;=MATCH(ZONE_SIS_VISEE,LISTE_ZONE_SISMIQUE,0),MATCH(REFERENCEMENT_FACADE[[#This Row],[Colonne catégorie visée]],LISTE_CATEGORIE_BATIMENT,0)&gt;=MATCH(CATEG_VISEE,LISTE_CATEGORIE_BATIMENT,0)),1,0)))</f>
        <v>1</v>
      </c>
      <c r="CR219" s="212">
        <f ca="1">IF(REFERENCEMENT_FACADE[[#This Row],[Eligibilité procédé]]&lt;&gt;0,COUNTIF(REFERENCEMENT_FACADE[Eligibilité procédé],"&lt;="&amp;REFERENCEMENT_FACADE[[#This Row],[Eligibilité procédé]])-COUNTIF(REFERENCEMENT_FACADE[Eligibilité procédé],"=0"),ROWS(REFERENCEMENT_FACADE[Ordre]))</f>
        <v>186</v>
      </c>
      <c r="CS219" s="212">
        <f ca="1">IF(COUNTIF((REFERENCEMENT_FACADE[[#This Row],[Validité]:[zone de simicité]]),"&lt;&gt;"&amp;"")=SUM(REFERENCEMENT_FACADE[[#This Row],[Validité]:[zone de simicité]]),ROW(REFERENCEMENT_FACADE[[#This Row],[zone de simicité]]),"")</f>
        <v>219</v>
      </c>
      <c r="CT219" s="212" t="str">
        <f>CONCATENATE(REFERENCEMENT_FACADE[[#This Row],[TYPE DE DOCUMENT DE REFERENCE]]," ",REFERENCEMENT_FACADE[[#This Row],[REF]]," du procédé ",REFERENCEMENT_FACADE[[#This Row],[NOM COMMERCIAL DU PROCEDE]]," : vise la pose sur : ",IF(MID(REFERENCEMENT_FACADE[[#This Row],[COB (NF DTU 31.2)]],1,3)="OUI","COB (NF DTU 31.2) ; ",""),IF(MID(REFERENCEMENT_FACADE[[#This Row],[CLT (Sous AT/DTA)]],1,3)="OUI","CLT (Sous AT/DTA)) ; ",""),IF(MID(REFERENCEMENT_FACADE[[#This Row],[FOB (NF DTU 31.4)]],1,3)="OUI","FOB (NF DTU 31.4) ; ",""),IF(MID(REFERENCEMENT_FACADE[[#This Row],[FOB (Sous AT/DTA/ATEx)]],1,3)="OUI","FOB (Sous AT/DTA/ATEx) ; ",""),"pour une hauteur max de ",REFERENCEMENT_FACADE[[#This Row],[LIMITATION DE HAUTEUR DE FACADE]],"m")</f>
        <v>Avis Technique 2.2/17-1784_V2 du procédé VETAbric, VETApier, VETAcime vêtage : vise la pose sur : COB (NF DTU 31.2) ; CLT (Sous AT/DTA)) ; pour une hauteur max de 10m</v>
      </c>
    </row>
    <row r="221" spans="1:98" x14ac:dyDescent="0.3">
      <c r="BC221" s="16">
        <v>4</v>
      </c>
      <c r="BE221" s="2">
        <f ca="1">SUM(BE225:BE226)</f>
        <v>186</v>
      </c>
      <c r="BF221" s="2">
        <f ca="1">SUM(BF225:BF226)</f>
        <v>149</v>
      </c>
      <c r="BG221" s="2">
        <f ca="1">SUM(BG225:BG226)</f>
        <v>139</v>
      </c>
    </row>
    <row r="222" spans="1:98" x14ac:dyDescent="0.3">
      <c r="BC222" s="16">
        <v>3</v>
      </c>
      <c r="BE222" s="2">
        <f ca="1">SUM(BE225:BE228)</f>
        <v>186</v>
      </c>
      <c r="BF222" s="2">
        <f ca="1">SUM(BF225:BF228)</f>
        <v>149</v>
      </c>
      <c r="BG222" s="2">
        <f ca="1">SUM(BG225:BG228)</f>
        <v>146</v>
      </c>
      <c r="BL222" s="2">
        <f>SUMIF(BL17:BL219,2)</f>
        <v>60</v>
      </c>
      <c r="BS222" s="2">
        <f ca="1">SUBTOTAL(109,BS19:BS199)</f>
        <v>170</v>
      </c>
    </row>
    <row r="223" spans="1:98" ht="58.2" thickBot="1" x14ac:dyDescent="0.35">
      <c r="H223" s="33" t="s">
        <v>1178</v>
      </c>
      <c r="I223" s="34" t="s">
        <v>956</v>
      </c>
      <c r="J223" s="34" t="s">
        <v>957</v>
      </c>
      <c r="K223" s="327" t="s">
        <v>1551</v>
      </c>
      <c r="L223" s="327" t="s">
        <v>1549</v>
      </c>
      <c r="M223" s="20" t="s">
        <v>958</v>
      </c>
      <c r="N223" s="2">
        <f ca="1">SUMIF(N18:N219,"OUI*",$BS$18:$BS$219)</f>
        <v>186</v>
      </c>
      <c r="O223" s="2">
        <f t="shared" ref="O223:AG223" ca="1" si="0">SUMIF(O18:O219,"OUI*",$BS$18:$BS$219)</f>
        <v>186</v>
      </c>
      <c r="P223" s="2">
        <f t="shared" ca="1" si="0"/>
        <v>165</v>
      </c>
      <c r="Q223" s="2">
        <f t="shared" ca="1" si="0"/>
        <v>104</v>
      </c>
      <c r="R223" s="2">
        <f t="shared" ca="1" si="0"/>
        <v>100</v>
      </c>
      <c r="S223" s="2">
        <f t="shared" ca="1" si="0"/>
        <v>49</v>
      </c>
      <c r="T223" s="2">
        <f t="shared" ca="1" si="0"/>
        <v>33</v>
      </c>
      <c r="U223" s="2">
        <f t="shared" ca="1" si="0"/>
        <v>32</v>
      </c>
      <c r="V223" s="2">
        <f t="shared" ca="1" si="0"/>
        <v>30</v>
      </c>
      <c r="W223" s="2">
        <f t="shared" ca="1" si="0"/>
        <v>26</v>
      </c>
      <c r="X223" s="2">
        <f t="shared" ca="1" si="0"/>
        <v>183</v>
      </c>
      <c r="Y223" s="2">
        <f t="shared" ca="1" si="0"/>
        <v>109</v>
      </c>
      <c r="Z223" s="2">
        <f t="shared" ca="1" si="0"/>
        <v>109</v>
      </c>
      <c r="AA223" s="2">
        <f t="shared" ca="1" si="0"/>
        <v>52</v>
      </c>
      <c r="AB223" s="2">
        <f t="shared" ca="1" si="0"/>
        <v>49</v>
      </c>
      <c r="AC223" s="2">
        <f t="shared" ca="1" si="0"/>
        <v>34</v>
      </c>
      <c r="AD223" s="2">
        <f t="shared" ca="1" si="0"/>
        <v>19</v>
      </c>
      <c r="AE223" s="2">
        <f t="shared" ca="1" si="0"/>
        <v>18</v>
      </c>
      <c r="AF223" s="2">
        <f t="shared" ca="1" si="0"/>
        <v>16</v>
      </c>
      <c r="AG223" s="2">
        <f t="shared" ca="1" si="0"/>
        <v>14</v>
      </c>
      <c r="BC223" s="16">
        <v>2</v>
      </c>
      <c r="BE223" s="2">
        <f ca="1">SUM(BE225:BE230)</f>
        <v>186</v>
      </c>
      <c r="BF223" s="2">
        <f ca="1">SUM(BF225:BF230)</f>
        <v>186</v>
      </c>
      <c r="BG223" s="2">
        <f ca="1">SUM(BG225:BG230)</f>
        <v>146</v>
      </c>
    </row>
    <row r="224" spans="1:98" x14ac:dyDescent="0.3">
      <c r="H224" s="2">
        <f t="shared" ref="H224:M224" ca="1" si="1">SUMIF(H$18:H$219,"OUI*",$BS$18:$BS$219)</f>
        <v>32</v>
      </c>
      <c r="I224" s="2">
        <f t="shared" ca="1" si="1"/>
        <v>122</v>
      </c>
      <c r="J224" s="2">
        <f t="shared" ca="1" si="1"/>
        <v>5</v>
      </c>
      <c r="K224" s="2">
        <f t="shared" ca="1" si="1"/>
        <v>27</v>
      </c>
      <c r="L224" s="2">
        <f t="shared" ca="1" si="1"/>
        <v>32</v>
      </c>
      <c r="M224" s="2">
        <f t="shared" ca="1" si="1"/>
        <v>120</v>
      </c>
      <c r="BC224" s="16">
        <v>1</v>
      </c>
      <c r="BE224" s="2">
        <f ca="1">SUM(BE225:BE232)</f>
        <v>186</v>
      </c>
      <c r="BF224" s="2">
        <f ca="1">SUM(BF225:BF232)</f>
        <v>186</v>
      </c>
      <c r="BG224" s="2">
        <f ca="1">SUM(BG225:BG232)</f>
        <v>186</v>
      </c>
    </row>
    <row r="225" spans="1:73" x14ac:dyDescent="0.3">
      <c r="A225" s="2" t="s">
        <v>114</v>
      </c>
      <c r="B225" s="2">
        <f ca="1">SUMIF($B$18:$B$219,$A225,$BS$18:$BS$219)</f>
        <v>37</v>
      </c>
      <c r="BC225" s="353"/>
      <c r="BD225" s="2">
        <v>4</v>
      </c>
      <c r="BE225" s="2">
        <f ca="1">SUMIF(BE$18:BE$219,$BD225,$BS$18:$BS$219)</f>
        <v>186</v>
      </c>
      <c r="BF225" s="2">
        <f t="shared" ref="BF225:BG225" ca="1" si="2">SUMIF(BF$18:BF$219,$BD225,$BS$18:$BS$219)</f>
        <v>52</v>
      </c>
      <c r="BG225" s="2">
        <f t="shared" ca="1" si="2"/>
        <v>51</v>
      </c>
      <c r="BT225" s="2" t="s">
        <v>1776</v>
      </c>
      <c r="BU225" s="2">
        <f ca="1">SUMIF(BU$18:BU$219,$BT225,$BS$18:$BS$219)</f>
        <v>160</v>
      </c>
    </row>
    <row r="226" spans="1:73" x14ac:dyDescent="0.3">
      <c r="A226" s="2" t="s">
        <v>124</v>
      </c>
      <c r="B226" s="2">
        <f t="shared" ref="B226:B233" ca="1" si="3">SUMIF($B$18:$B$219,$A226,$BS$18:$BS$219)</f>
        <v>42</v>
      </c>
      <c r="BC226" s="353"/>
      <c r="BD226" s="2" t="s">
        <v>328</v>
      </c>
      <c r="BE226" s="2">
        <f t="shared" ref="BE226:BG232" si="4">SUMIF(BE$18:BE$219,$BD226,$BS$18:$BS$219)</f>
        <v>0</v>
      </c>
      <c r="BF226" s="2">
        <f t="shared" ca="1" si="4"/>
        <v>97</v>
      </c>
      <c r="BG226" s="2">
        <f t="shared" ca="1" si="4"/>
        <v>88</v>
      </c>
      <c r="BT226" s="2" t="s">
        <v>1777</v>
      </c>
      <c r="BU226" s="2">
        <f t="shared" ref="BU226" ca="1" si="5">SUMIF(BU$18:BU$219,$BT226,$BS$18:$BS$219)</f>
        <v>26</v>
      </c>
    </row>
    <row r="227" spans="1:73" x14ac:dyDescent="0.3">
      <c r="A227" s="2" t="s">
        <v>125</v>
      </c>
      <c r="B227" s="2">
        <f t="shared" ca="1" si="3"/>
        <v>21</v>
      </c>
      <c r="BC227" s="353"/>
      <c r="BD227" s="2">
        <v>3</v>
      </c>
      <c r="BE227" s="2">
        <f t="shared" si="4"/>
        <v>0</v>
      </c>
      <c r="BF227" s="2">
        <f t="shared" si="4"/>
        <v>0</v>
      </c>
      <c r="BG227" s="2">
        <f t="shared" ca="1" si="4"/>
        <v>1</v>
      </c>
    </row>
    <row r="228" spans="1:73" x14ac:dyDescent="0.3">
      <c r="A228" s="2" t="s">
        <v>116</v>
      </c>
      <c r="B228" s="2">
        <f t="shared" ca="1" si="3"/>
        <v>15</v>
      </c>
      <c r="BC228" s="353"/>
      <c r="BD228" s="2" t="s">
        <v>331</v>
      </c>
      <c r="BE228" s="2">
        <f t="shared" si="4"/>
        <v>0</v>
      </c>
      <c r="BF228" s="2">
        <f t="shared" si="4"/>
        <v>0</v>
      </c>
      <c r="BG228" s="2">
        <f t="shared" ca="1" si="4"/>
        <v>6</v>
      </c>
    </row>
    <row r="229" spans="1:73" x14ac:dyDescent="0.3">
      <c r="A229" s="2" t="s">
        <v>118</v>
      </c>
      <c r="B229" s="2">
        <f t="shared" ca="1" si="3"/>
        <v>28</v>
      </c>
      <c r="BC229" s="353"/>
      <c r="BD229" s="2">
        <v>2</v>
      </c>
      <c r="BE229" s="2">
        <f t="shared" si="4"/>
        <v>0</v>
      </c>
      <c r="BF229" s="2">
        <f t="shared" ca="1" si="4"/>
        <v>37</v>
      </c>
      <c r="BG229" s="2">
        <f t="shared" si="4"/>
        <v>0</v>
      </c>
    </row>
    <row r="230" spans="1:73" x14ac:dyDescent="0.3">
      <c r="A230" s="2" t="s">
        <v>120</v>
      </c>
      <c r="B230" s="2">
        <f t="shared" ca="1" si="3"/>
        <v>39</v>
      </c>
      <c r="AF230" s="2" t="s">
        <v>1706</v>
      </c>
      <c r="BC230" s="353"/>
      <c r="BD230" s="2" t="s">
        <v>336</v>
      </c>
      <c r="BE230" s="2">
        <f t="shared" si="4"/>
        <v>0</v>
      </c>
      <c r="BF230" s="2">
        <f t="shared" si="4"/>
        <v>0</v>
      </c>
      <c r="BG230" s="2">
        <f t="shared" si="4"/>
        <v>0</v>
      </c>
    </row>
    <row r="231" spans="1:73" x14ac:dyDescent="0.3">
      <c r="A231" s="43" t="s">
        <v>660</v>
      </c>
      <c r="B231" s="2">
        <f t="shared" ca="1" si="3"/>
        <v>0</v>
      </c>
      <c r="BC231" s="353"/>
      <c r="BD231" s="2">
        <v>1</v>
      </c>
      <c r="BE231" s="2">
        <f t="shared" si="4"/>
        <v>0</v>
      </c>
      <c r="BF231" s="2">
        <f t="shared" si="4"/>
        <v>0</v>
      </c>
      <c r="BG231" s="2">
        <f t="shared" ca="1" si="4"/>
        <v>40</v>
      </c>
    </row>
    <row r="232" spans="1:73" x14ac:dyDescent="0.3">
      <c r="A232" s="43" t="s">
        <v>67</v>
      </c>
      <c r="B232" s="2">
        <f t="shared" ca="1" si="3"/>
        <v>0</v>
      </c>
      <c r="BC232" s="353"/>
      <c r="BD232" s="2" t="s">
        <v>1775</v>
      </c>
      <c r="BE232" s="2">
        <f t="shared" si="4"/>
        <v>0</v>
      </c>
      <c r="BF232" s="2">
        <f t="shared" si="4"/>
        <v>0</v>
      </c>
      <c r="BG232" s="2">
        <f t="shared" si="4"/>
        <v>0</v>
      </c>
    </row>
    <row r="233" spans="1:73" ht="43.2" x14ac:dyDescent="0.3">
      <c r="A233" s="43" t="s">
        <v>1450</v>
      </c>
      <c r="B233" s="2">
        <f t="shared" ca="1" si="3"/>
        <v>4</v>
      </c>
    </row>
  </sheetData>
  <sheetProtection algorithmName="SHA-512" hashValue="GIOXsBILVq+S6JU30eF6tkxV8mBJxGk8WoGTrBca2Xm0fHnzUkVsT3do++f/cPmSJyUgrxDvEboFKLFC5+Uwkw==" saltValue="+fIdBfRTTrK54+DoKkPnUw==" spinCount="100000" sheet="1" selectLockedCells="1" selectUnlockedCells="1"/>
  <mergeCells count="17">
    <mergeCell ref="BC229:BC230"/>
    <mergeCell ref="BC231:BC232"/>
    <mergeCell ref="H13:BK14"/>
    <mergeCell ref="B13:G16"/>
    <mergeCell ref="BC225:BC226"/>
    <mergeCell ref="BC227:BC228"/>
    <mergeCell ref="N15:BD15"/>
    <mergeCell ref="AH16:BD16"/>
    <mergeCell ref="BE15:BJ16"/>
    <mergeCell ref="A1:P12"/>
    <mergeCell ref="BZ13:BZ16"/>
    <mergeCell ref="BW13:BY16"/>
    <mergeCell ref="BL13:BV16"/>
    <mergeCell ref="N16:W16"/>
    <mergeCell ref="X16:AG16"/>
    <mergeCell ref="H15:M16"/>
    <mergeCell ref="A13:A16"/>
  </mergeCells>
  <phoneticPr fontId="5" type="noConversion"/>
  <conditionalFormatting sqref="H24:J24 M24 M196:M218 H198:J218">
    <cfRule type="cellIs" dxfId="2542" priority="11513" operator="equal">
      <formula>"NON"</formula>
    </cfRule>
  </conditionalFormatting>
  <conditionalFormatting sqref="H196:J196 H197 J197">
    <cfRule type="cellIs" dxfId="2541" priority="11898" operator="equal">
      <formula>"NON"</formula>
    </cfRule>
  </conditionalFormatting>
  <conditionalFormatting sqref="H21:L23 M150:M191 L178:L217">
    <cfRule type="expression" dxfId="2540" priority="11484">
      <formula>AND(H21="NON",H21&lt;&gt;"")</formula>
    </cfRule>
  </conditionalFormatting>
  <conditionalFormatting sqref="H18:M18 BZ18:CB21 H19:L19 H20:M20 L24 H25:L26 L27 H28:M120 BZ63:CB76 BZ95:CB109 BZ118:BZ123 H121:K147 L121:M149 L150:L176 BZ162:CB177 H177:L177 H183:K187 K188:K217 I197 K218:L219">
    <cfRule type="expression" dxfId="2539" priority="11870">
      <formula>AND(H18="NON",H18&lt;&gt;"")</formula>
    </cfRule>
  </conditionalFormatting>
  <conditionalFormatting sqref="K24">
    <cfRule type="expression" dxfId="2538" priority="11512">
      <formula>AND(K24="NON",K24&lt;&gt;"")</formula>
    </cfRule>
  </conditionalFormatting>
  <conditionalFormatting sqref="K148:K149">
    <cfRule type="expression" dxfId="2537" priority="11622">
      <formula>AND(K148="NON",K148&lt;&gt;"")</formula>
    </cfRule>
  </conditionalFormatting>
  <conditionalFormatting sqref="K155">
    <cfRule type="expression" dxfId="2536" priority="11609">
      <formula>AND(K155="NON",K155&lt;&gt;"")</formula>
    </cfRule>
  </conditionalFormatting>
  <conditionalFormatting sqref="K178:K182">
    <cfRule type="expression" dxfId="2535" priority="11549">
      <formula>AND(K178="NON",K178&lt;&gt;"")</formula>
    </cfRule>
  </conditionalFormatting>
  <conditionalFormatting sqref="M19">
    <cfRule type="expression" dxfId="2534" priority="11508">
      <formula>AND(M19="NON",M19&lt;&gt;"")</formula>
    </cfRule>
  </conditionalFormatting>
  <conditionalFormatting sqref="M21:M23">
    <cfRule type="expression" dxfId="2533" priority="11510">
      <formula>AND(M21="NON",M21&lt;&gt;"")</formula>
    </cfRule>
  </conditionalFormatting>
  <conditionalFormatting sqref="M25:M27">
    <cfRule type="expression" dxfId="2532" priority="11514">
      <formula>AND(M25="NON",M25&lt;&gt;"")</formula>
    </cfRule>
  </conditionalFormatting>
  <conditionalFormatting sqref="N17:AG219">
    <cfRule type="cellIs" dxfId="2531" priority="11944" operator="equal">
      <formula>"OUI*"</formula>
    </cfRule>
    <cfRule type="cellIs" dxfId="2530" priority="11947" operator="equal">
      <formula>"NON"</formula>
    </cfRule>
    <cfRule type="cellIs" dxfId="2529" priority="11948" operator="equal">
      <formula>"OUI"</formula>
    </cfRule>
  </conditionalFormatting>
  <conditionalFormatting sqref="AH84:BC84">
    <cfRule type="cellIs" dxfId="2528" priority="11933" operator="equal">
      <formula>"NON"</formula>
    </cfRule>
    <cfRule type="cellIs" dxfId="2527" priority="11934" operator="equal">
      <formula>"OUI"</formula>
    </cfRule>
  </conditionalFormatting>
  <conditionalFormatting sqref="AH174:BC174">
    <cfRule type="cellIs" dxfId="2526" priority="11920" operator="equal">
      <formula>"NON"</formula>
    </cfRule>
    <cfRule type="cellIs" dxfId="2525" priority="11921" operator="equal">
      <formula>"OUI"</formula>
    </cfRule>
  </conditionalFormatting>
  <conditionalFormatting sqref="AJ27">
    <cfRule type="cellIs" dxfId="2524" priority="9029" operator="equal">
      <formula>"NON"</formula>
    </cfRule>
    <cfRule type="cellIs" dxfId="2523" priority="9030" operator="equal">
      <formula>"OUI"</formula>
    </cfRule>
  </conditionalFormatting>
  <conditionalFormatting sqref="AJ30">
    <cfRule type="expression" dxfId="2522" priority="11457">
      <formula>IF(N30="",FALSE,IF(N30="OUI*",TRUE,FALSE))</formula>
    </cfRule>
  </conditionalFormatting>
  <conditionalFormatting sqref="AJ32:AJ34">
    <cfRule type="expression" dxfId="2521" priority="11443">
      <formula>IF(N32="",FALSE,IF(N32="OUI*",TRUE,FALSE))</formula>
    </cfRule>
  </conditionalFormatting>
  <conditionalFormatting sqref="AJ38:AJ41">
    <cfRule type="expression" dxfId="2520" priority="11424">
      <formula>IF(N38="",FALSE,IF(N38="OUI*",TRUE,FALSE))</formula>
    </cfRule>
  </conditionalFormatting>
  <conditionalFormatting sqref="AJ43">
    <cfRule type="expression" dxfId="2519" priority="11423">
      <formula>IF(N43="",FALSE,IF(N43="OUI*",TRUE,FALSE))</formula>
    </cfRule>
  </conditionalFormatting>
  <conditionalFormatting sqref="AJ54:AJ56 AJ56:AP56">
    <cfRule type="expression" dxfId="2518" priority="8985">
      <formula>IF(N54="",FALSE,IF(N54="OUI*",TRUE,FALSE))</formula>
    </cfRule>
  </conditionalFormatting>
  <conditionalFormatting sqref="AJ55:AJ56 AJ56:AP56">
    <cfRule type="cellIs" dxfId="2517" priority="8981" operator="equal">
      <formula>"NON"</formula>
    </cfRule>
    <cfRule type="cellIs" dxfId="2516" priority="8982" operator="equal">
      <formula>"OUI"</formula>
    </cfRule>
  </conditionalFormatting>
  <conditionalFormatting sqref="AJ58:AJ60">
    <cfRule type="expression" dxfId="2515" priority="11407">
      <formula>IF(N58="",FALSE,IF(N58="OUI*",TRUE,FALSE))</formula>
    </cfRule>
  </conditionalFormatting>
  <conditionalFormatting sqref="AJ62">
    <cfRule type="expression" dxfId="2514" priority="11401">
      <formula>IF(N62="",FALSE,IF(N62="OUI*",TRUE,FALSE))</formula>
    </cfRule>
  </conditionalFormatting>
  <conditionalFormatting sqref="AJ64:AJ66">
    <cfRule type="expression" dxfId="2513" priority="11384">
      <formula>IF(N64="",FALSE,IF(N64="OUI*",TRUE,FALSE))</formula>
    </cfRule>
  </conditionalFormatting>
  <conditionalFormatting sqref="AJ68:AJ71">
    <cfRule type="expression" dxfId="2512" priority="11369">
      <formula>IF(N68="",FALSE,IF(N68="OUI*",TRUE,FALSE))</formula>
    </cfRule>
  </conditionalFormatting>
  <conditionalFormatting sqref="AJ74">
    <cfRule type="expression" dxfId="2511" priority="11368">
      <formula>IF(N74="",FALSE,IF(N74="OUI*",TRUE,FALSE))</formula>
    </cfRule>
  </conditionalFormatting>
  <conditionalFormatting sqref="AJ85:AJ86">
    <cfRule type="expression" dxfId="2510" priority="11352">
      <formula>IF(N85="",FALSE,IF(N85="OUI*",TRUE,FALSE))</formula>
    </cfRule>
  </conditionalFormatting>
  <conditionalFormatting sqref="AJ89:AJ91">
    <cfRule type="expression" dxfId="2509" priority="11345">
      <formula>IF(N89="",FALSE,IF(N89="OUI*",TRUE,FALSE))</formula>
    </cfRule>
  </conditionalFormatting>
  <conditionalFormatting sqref="AJ94:AJ95">
    <cfRule type="expression" dxfId="2508" priority="11329">
      <formula>IF(N94="",FALSE,IF(N94="OUI*",TRUE,FALSE))</formula>
    </cfRule>
  </conditionalFormatting>
  <conditionalFormatting sqref="AJ97">
    <cfRule type="expression" dxfId="2507" priority="11318">
      <formula>IF(N97="",FALSE,IF(N97="OUI*",TRUE,FALSE))</formula>
    </cfRule>
    <cfRule type="cellIs" dxfId="2506" priority="11319" operator="equal">
      <formula>"NON"</formula>
    </cfRule>
    <cfRule type="cellIs" dxfId="2505" priority="11320" operator="equal">
      <formula>"OUI"</formula>
    </cfRule>
  </conditionalFormatting>
  <conditionalFormatting sqref="AJ99:AJ100">
    <cfRule type="expression" dxfId="2504" priority="11296">
      <formula>IF(N99="",FALSE,IF(N99="OUI*",TRUE,FALSE))</formula>
    </cfRule>
  </conditionalFormatting>
  <conditionalFormatting sqref="AJ100">
    <cfRule type="cellIs" dxfId="2503" priority="11297" operator="equal">
      <formula>"NON"</formula>
    </cfRule>
    <cfRule type="cellIs" dxfId="2502" priority="11298" operator="equal">
      <formula>"OUI"</formula>
    </cfRule>
  </conditionalFormatting>
  <conditionalFormatting sqref="AJ102">
    <cfRule type="expression" dxfId="2501" priority="11281">
      <formula>IF(N102="",FALSE,IF(N102="OUI*",TRUE,FALSE))</formula>
    </cfRule>
    <cfRule type="cellIs" dxfId="2500" priority="11282" operator="equal">
      <formula>"NON"</formula>
    </cfRule>
    <cfRule type="cellIs" dxfId="2499" priority="11283" operator="equal">
      <formula>"OUI"</formula>
    </cfRule>
  </conditionalFormatting>
  <conditionalFormatting sqref="AJ117:AJ121">
    <cfRule type="expression" dxfId="2498" priority="11233">
      <formula>IF(N117="",FALSE,IF(N117="OUI*",TRUE,FALSE))</formula>
    </cfRule>
    <cfRule type="cellIs" dxfId="2497" priority="11234" operator="equal">
      <formula>"NON"</formula>
    </cfRule>
    <cfRule type="cellIs" dxfId="2496" priority="11235" operator="equal">
      <formula>"OUI"</formula>
    </cfRule>
  </conditionalFormatting>
  <conditionalFormatting sqref="AJ118">
    <cfRule type="expression" dxfId="2495" priority="8872">
      <formula>IF(N118="",FALSE,IF(N118="OUI*",TRUE,FALSE))</formula>
    </cfRule>
    <cfRule type="cellIs" dxfId="2494" priority="8873" operator="equal">
      <formula>"NON"</formula>
    </cfRule>
    <cfRule type="cellIs" dxfId="2493" priority="8874" operator="equal">
      <formula>"OUI"</formula>
    </cfRule>
  </conditionalFormatting>
  <conditionalFormatting sqref="AJ123:AJ126">
    <cfRule type="expression" dxfId="2492" priority="11169">
      <formula>IF(N123="",FALSE,IF(N123="OUI*",TRUE,FALSE))</formula>
    </cfRule>
    <cfRule type="cellIs" dxfId="2491" priority="11170" operator="equal">
      <formula>"NON"</formula>
    </cfRule>
    <cfRule type="cellIs" dxfId="2490" priority="11171" operator="equal">
      <formula>"OUI"</formula>
    </cfRule>
  </conditionalFormatting>
  <conditionalFormatting sqref="AJ129:AJ131">
    <cfRule type="expression" dxfId="2489" priority="11098">
      <formula>IF(N129="",FALSE,IF(N129="OUI*",TRUE,FALSE))</formula>
    </cfRule>
    <cfRule type="cellIs" dxfId="2488" priority="11099" operator="equal">
      <formula>"NON"</formula>
    </cfRule>
    <cfRule type="cellIs" dxfId="2487" priority="11100" operator="equal">
      <formula>"OUI"</formula>
    </cfRule>
  </conditionalFormatting>
  <conditionalFormatting sqref="AJ135">
    <cfRule type="expression" dxfId="2486" priority="11049">
      <formula>IF(N135="",FALSE,IF(N135="OUI*",TRUE,FALSE))</formula>
    </cfRule>
    <cfRule type="cellIs" dxfId="2485" priority="11050" operator="equal">
      <formula>"NON"</formula>
    </cfRule>
    <cfRule type="cellIs" dxfId="2484" priority="11051" operator="equal">
      <formula>"OUI"</formula>
    </cfRule>
  </conditionalFormatting>
  <conditionalFormatting sqref="AJ137">
    <cfRule type="cellIs" dxfId="2483" priority="11829" operator="equal">
      <formula>"NON"</formula>
    </cfRule>
    <cfRule type="cellIs" dxfId="2482" priority="11830" operator="equal">
      <formula>"OUI"</formula>
    </cfRule>
  </conditionalFormatting>
  <conditionalFormatting sqref="AJ139">
    <cfRule type="expression" dxfId="2481" priority="11021">
      <formula>IF(N139="",FALSE,IF(N139="OUI*",TRUE,FALSE))</formula>
    </cfRule>
    <cfRule type="cellIs" dxfId="2480" priority="11022" operator="equal">
      <formula>"NON"</formula>
    </cfRule>
    <cfRule type="cellIs" dxfId="2479" priority="11023" operator="equal">
      <formula>"OUI"</formula>
    </cfRule>
  </conditionalFormatting>
  <conditionalFormatting sqref="AJ140">
    <cfRule type="expression" dxfId="2478" priority="9">
      <formula>IF(N140="",FALSE,IF(N140="OUI*",TRUE,FALSE))</formula>
    </cfRule>
  </conditionalFormatting>
  <conditionalFormatting sqref="AJ142:AJ143">
    <cfRule type="expression" dxfId="2477" priority="10946">
      <formula>IF(N142="",FALSE,IF(N142="OUI*",TRUE,FALSE))</formula>
    </cfRule>
    <cfRule type="cellIs" dxfId="2476" priority="10947" operator="equal">
      <formula>"NON"</formula>
    </cfRule>
    <cfRule type="cellIs" dxfId="2475" priority="10948" operator="equal">
      <formula>"OUI"</formula>
    </cfRule>
  </conditionalFormatting>
  <conditionalFormatting sqref="AJ149:AJ155">
    <cfRule type="expression" dxfId="2474" priority="10468">
      <formula>IF(N149="",FALSE,IF(N149="OUI*",TRUE,FALSE))</formula>
    </cfRule>
    <cfRule type="cellIs" dxfId="2473" priority="10469" operator="equal">
      <formula>"NON"</formula>
    </cfRule>
    <cfRule type="cellIs" dxfId="2472" priority="10470" operator="equal">
      <formula>"OUI"</formula>
    </cfRule>
  </conditionalFormatting>
  <conditionalFormatting sqref="AJ157">
    <cfRule type="expression" dxfId="2471" priority="10429">
      <formula>IF(N157="",FALSE,IF(N157="OUI*",TRUE,FALSE))</formula>
    </cfRule>
    <cfRule type="cellIs" dxfId="2470" priority="10430" operator="equal">
      <formula>"NON"</formula>
    </cfRule>
    <cfRule type="cellIs" dxfId="2469" priority="10431" operator="equal">
      <formula>"OUI"</formula>
    </cfRule>
  </conditionalFormatting>
  <conditionalFormatting sqref="AJ170">
    <cfRule type="expression" dxfId="2468" priority="10199">
      <formula>IF(N170="",FALSE,IF(N170="OUI*",TRUE,FALSE))</formula>
    </cfRule>
    <cfRule type="cellIs" dxfId="2467" priority="10200" operator="equal">
      <formula>"NON"</formula>
    </cfRule>
    <cfRule type="cellIs" dxfId="2466" priority="10201" operator="equal">
      <formula>"OUI"</formula>
    </cfRule>
  </conditionalFormatting>
  <conditionalFormatting sqref="AJ173:AJ174">
    <cfRule type="expression" dxfId="2465" priority="10091">
      <formula>IF(N173="",FALSE,IF(N173="OUI*",TRUE,FALSE))</formula>
    </cfRule>
    <cfRule type="cellIs" dxfId="2464" priority="10092" operator="equal">
      <formula>"NON"</formula>
    </cfRule>
    <cfRule type="cellIs" dxfId="2463" priority="10093" operator="equal">
      <formula>"OUI"</formula>
    </cfRule>
  </conditionalFormatting>
  <conditionalFormatting sqref="AJ182">
    <cfRule type="cellIs" dxfId="2462" priority="11711" operator="equal">
      <formula>"NON"</formula>
    </cfRule>
    <cfRule type="cellIs" dxfId="2461" priority="11712" operator="equal">
      <formula>"OUI"</formula>
    </cfRule>
  </conditionalFormatting>
  <conditionalFormatting sqref="AJ213">
    <cfRule type="expression" dxfId="2460" priority="8179">
      <formula>IF(N213="",FALSE,IF(N213="OUI*",TRUE,FALSE))</formula>
    </cfRule>
    <cfRule type="cellIs" dxfId="2459" priority="8180" operator="equal">
      <formula>"NON"</formula>
    </cfRule>
    <cfRule type="cellIs" dxfId="2458" priority="8181" operator="equal">
      <formula>"OUI"</formula>
    </cfRule>
    <cfRule type="expression" dxfId="2457" priority="8182">
      <formula>IF(N213="",FALSE,IF(N213="OUI*",TRUE,FALSE))</formula>
    </cfRule>
    <cfRule type="cellIs" dxfId="2456" priority="8183" operator="equal">
      <formula>"NON"</formula>
    </cfRule>
    <cfRule type="cellIs" dxfId="2455" priority="8184" operator="equal">
      <formula>"OUI"</formula>
    </cfRule>
    <cfRule type="expression" dxfId="2454" priority="8205">
      <formula>IF(N213="",FALSE,IF(N213="OUI*",TRUE,FALSE))</formula>
    </cfRule>
    <cfRule type="cellIs" dxfId="2453" priority="8206" operator="equal">
      <formula>"NON"</formula>
    </cfRule>
    <cfRule type="cellIs" dxfId="2452" priority="8207" operator="equal">
      <formula>"OUI"</formula>
    </cfRule>
    <cfRule type="expression" dxfId="2451" priority="8228">
      <formula>IF(N213="",FALSE,IF(N213="OUI*",TRUE,FALSE))</formula>
    </cfRule>
    <cfRule type="cellIs" dxfId="2450" priority="8229" operator="equal">
      <formula>"NON"</formula>
    </cfRule>
    <cfRule type="cellIs" dxfId="2449" priority="8230" operator="equal">
      <formula>"OUI"</formula>
    </cfRule>
  </conditionalFormatting>
  <conditionalFormatting sqref="AJ217">
    <cfRule type="expression" dxfId="2448" priority="2">
      <formula>IF(N217="",FALSE,IF(N217="OUI*",TRUE,FALSE))</formula>
    </cfRule>
  </conditionalFormatting>
  <conditionalFormatting sqref="AJ29:AK29">
    <cfRule type="cellIs" dxfId="2447" priority="9025" operator="equal">
      <formula>"NON"</formula>
    </cfRule>
    <cfRule type="cellIs" dxfId="2446" priority="9026" operator="equal">
      <formula>"OUI"</formula>
    </cfRule>
  </conditionalFormatting>
  <conditionalFormatting sqref="AJ98:AK98">
    <cfRule type="expression" dxfId="2445" priority="11303">
      <formula>IF(N98="",FALSE,IF(N98="OUI*",TRUE,FALSE))</formula>
    </cfRule>
    <cfRule type="cellIs" dxfId="2444" priority="11304" operator="equal">
      <formula>"NON"</formula>
    </cfRule>
    <cfRule type="cellIs" dxfId="2443" priority="11305" operator="equal">
      <formula>"OUI"</formula>
    </cfRule>
  </conditionalFormatting>
  <conditionalFormatting sqref="AJ101:AK101">
    <cfRule type="expression" dxfId="2442" priority="1288">
      <formula>IF(N101="",FALSE,IF(N101="OUI*",TRUE,FALSE))</formula>
    </cfRule>
  </conditionalFormatting>
  <conditionalFormatting sqref="AJ126:AK127">
    <cfRule type="cellIs" dxfId="2441" priority="11474" operator="equal">
      <formula>"NON"</formula>
    </cfRule>
    <cfRule type="cellIs" dxfId="2440" priority="11475" operator="equal">
      <formula>"OUI"</formula>
    </cfRule>
  </conditionalFormatting>
  <conditionalFormatting sqref="AJ130:AK130">
    <cfRule type="expression" dxfId="2439" priority="8851">
      <formula>IF(N130="",FALSE,IF(N130="OUI*",TRUE,FALSE))</formula>
    </cfRule>
    <cfRule type="cellIs" dxfId="2438" priority="8852" operator="equal">
      <formula>"NON"</formula>
    </cfRule>
    <cfRule type="cellIs" dxfId="2437" priority="8853" operator="equal">
      <formula>"OUI"</formula>
    </cfRule>
  </conditionalFormatting>
  <conditionalFormatting sqref="AJ132:AK132">
    <cfRule type="cellIs" dxfId="2436" priority="11835" operator="equal">
      <formula>"NON"</formula>
    </cfRule>
    <cfRule type="cellIs" dxfId="2435" priority="11836" operator="equal">
      <formula>"OUI"</formula>
    </cfRule>
  </conditionalFormatting>
  <conditionalFormatting sqref="AJ139:AK139">
    <cfRule type="expression" dxfId="2434" priority="8839">
      <formula>IF(N139="",FALSE,IF(N139="OUI*",TRUE,FALSE))</formula>
    </cfRule>
    <cfRule type="cellIs" dxfId="2433" priority="8840" operator="equal">
      <formula>"NON"</formula>
    </cfRule>
    <cfRule type="cellIs" dxfId="2432" priority="8841" operator="equal">
      <formula>"OUI"</formula>
    </cfRule>
  </conditionalFormatting>
  <conditionalFormatting sqref="AJ148:AK148">
    <cfRule type="expression" dxfId="2431" priority="8827">
      <formula>IF(N148="",FALSE,IF(N148="OUI*",TRUE,FALSE))</formula>
    </cfRule>
    <cfRule type="cellIs" dxfId="2430" priority="8828" operator="equal">
      <formula>"NON"</formula>
    </cfRule>
    <cfRule type="cellIs" dxfId="2429" priority="8829" operator="equal">
      <formula>"OUI"</formula>
    </cfRule>
    <cfRule type="expression" dxfId="2428" priority="10806">
      <formula>IF(N148="",FALSE,IF(N148="OUI*",TRUE,FALSE))</formula>
    </cfRule>
    <cfRule type="cellIs" dxfId="2427" priority="10807" operator="equal">
      <formula>"NON"</formula>
    </cfRule>
    <cfRule type="cellIs" dxfId="2426" priority="10808" operator="equal">
      <formula>"OUI"</formula>
    </cfRule>
  </conditionalFormatting>
  <conditionalFormatting sqref="AJ153:AK153">
    <cfRule type="expression" dxfId="2425" priority="8812">
      <formula>IF(N153="",FALSE,IF(N153="OUI*",TRUE,FALSE))</formula>
    </cfRule>
    <cfRule type="cellIs" dxfId="2424" priority="8813" operator="equal">
      <formula>"NON"</formula>
    </cfRule>
    <cfRule type="cellIs" dxfId="2423" priority="8814" operator="equal">
      <formula>"OUI"</formula>
    </cfRule>
  </conditionalFormatting>
  <conditionalFormatting sqref="AJ174:AK177 BK196:BK218 AH200:AI207">
    <cfRule type="cellIs" dxfId="2422" priority="11506" operator="equal">
      <formula>"NON"</formula>
    </cfRule>
    <cfRule type="cellIs" dxfId="2421" priority="11507" operator="equal">
      <formula>"OUI"</formula>
    </cfRule>
  </conditionalFormatting>
  <conditionalFormatting sqref="AJ175:AK176">
    <cfRule type="expression" dxfId="2420" priority="8785">
      <formula>IF(N175="",FALSE,IF(N175="OUI*",TRUE,FALSE))</formula>
    </cfRule>
    <cfRule type="cellIs" dxfId="2419" priority="8786" operator="equal">
      <formula>"NON"</formula>
    </cfRule>
    <cfRule type="cellIs" dxfId="2418" priority="8787" operator="equal">
      <formula>"OUI"</formula>
    </cfRule>
    <cfRule type="expression" dxfId="2417" priority="10011">
      <formula>IF(N175="",FALSE,IF(N175="OUI*",TRUE,FALSE))</formula>
    </cfRule>
    <cfRule type="cellIs" dxfId="2416" priority="10012" operator="equal">
      <formula>"NON"</formula>
    </cfRule>
    <cfRule type="cellIs" dxfId="2415" priority="10013" operator="equal">
      <formula>"OUI"</formula>
    </cfRule>
  </conditionalFormatting>
  <conditionalFormatting sqref="AJ181:AK182">
    <cfRule type="expression" dxfId="2414" priority="8770">
      <formula>IF(N181="",FALSE,IF(N181="OUI*",TRUE,FALSE))</formula>
    </cfRule>
    <cfRule type="cellIs" dxfId="2413" priority="8771" operator="equal">
      <formula>"NON"</formula>
    </cfRule>
    <cfRule type="cellIs" dxfId="2412" priority="8772" operator="equal">
      <formula>"OUI"</formula>
    </cfRule>
    <cfRule type="expression" dxfId="2411" priority="9808">
      <formula>IF(N181="",FALSE,IF(N181="OUI*",TRUE,FALSE))</formula>
    </cfRule>
    <cfRule type="cellIs" dxfId="2410" priority="9809" operator="equal">
      <formula>"NON"</formula>
    </cfRule>
    <cfRule type="cellIs" dxfId="2409" priority="9810" operator="equal">
      <formula>"OUI"</formula>
    </cfRule>
  </conditionalFormatting>
  <conditionalFormatting sqref="AJ196:AK196">
    <cfRule type="cellIs" dxfId="2408" priority="11691" operator="equal">
      <formula>"NON"</formula>
    </cfRule>
    <cfRule type="cellIs" dxfId="2407" priority="11692" operator="equal">
      <formula>"OUI"</formula>
    </cfRule>
  </conditionalFormatting>
  <conditionalFormatting sqref="AJ198:AK198">
    <cfRule type="expression" dxfId="2406" priority="8726">
      <formula>IF(N198="",FALSE,IF(N198="OUI*",TRUE,FALSE))</formula>
    </cfRule>
    <cfRule type="cellIs" dxfId="2405" priority="8727" operator="equal">
      <formula>"NON"</formula>
    </cfRule>
    <cfRule type="cellIs" dxfId="2404" priority="8728" operator="equal">
      <formula>"OUI"</formula>
    </cfRule>
    <cfRule type="expression" dxfId="2403" priority="8729">
      <formula>IF(N198="",FALSE,IF(N198="OUI*",TRUE,FALSE))</formula>
    </cfRule>
    <cfRule type="cellIs" dxfId="2402" priority="8730" operator="equal">
      <formula>"NON"</formula>
    </cfRule>
    <cfRule type="cellIs" dxfId="2401" priority="8731" operator="equal">
      <formula>"OUI"</formula>
    </cfRule>
    <cfRule type="cellIs" dxfId="2400" priority="11683" operator="equal">
      <formula>"NON"</formula>
    </cfRule>
    <cfRule type="cellIs" dxfId="2399" priority="11684" operator="equal">
      <formula>"OUI"</formula>
    </cfRule>
  </conditionalFormatting>
  <conditionalFormatting sqref="AJ198:AK201">
    <cfRule type="expression" dxfId="2398" priority="9624">
      <formula>IF(N198="",FALSE,IF(N198="OUI*",TRUE,FALSE))</formula>
    </cfRule>
    <cfRule type="cellIs" dxfId="2397" priority="9625" operator="equal">
      <formula>"NON"</formula>
    </cfRule>
    <cfRule type="cellIs" dxfId="2396" priority="9626" operator="equal">
      <formula>"OUI"</formula>
    </cfRule>
  </conditionalFormatting>
  <conditionalFormatting sqref="AJ200:AK200">
    <cfRule type="expression" dxfId="2395" priority="8674">
      <formula>IF(N200="",FALSE,IF(N200="OUI*",TRUE,FALSE))</formula>
    </cfRule>
    <cfRule type="cellIs" dxfId="2394" priority="8675" operator="equal">
      <formula>"NON"</formula>
    </cfRule>
    <cfRule type="cellIs" dxfId="2393" priority="8676" operator="equal">
      <formula>"OUI"</formula>
    </cfRule>
    <cfRule type="expression" dxfId="2392" priority="8677">
      <formula>IF(N200="",FALSE,IF(N200="OUI*",TRUE,FALSE))</formula>
    </cfRule>
    <cfRule type="cellIs" dxfId="2391" priority="8678" operator="equal">
      <formula>"NON"</formula>
    </cfRule>
    <cfRule type="cellIs" dxfId="2390" priority="8679" operator="equal">
      <formula>"OUI"</formula>
    </cfRule>
  </conditionalFormatting>
  <conditionalFormatting sqref="AJ206:AK206">
    <cfRule type="expression" dxfId="2389" priority="8494">
      <formula>IF(N206="",FALSE,IF(N206="OUI*",TRUE,FALSE))</formula>
    </cfRule>
    <cfRule type="cellIs" dxfId="2388" priority="8495" operator="equal">
      <formula>"NON"</formula>
    </cfRule>
    <cfRule type="cellIs" dxfId="2387" priority="8496" operator="equal">
      <formula>"OUI"</formula>
    </cfRule>
    <cfRule type="expression" dxfId="2386" priority="8517">
      <formula>IF(N206="",FALSE,IF(N206="OUI*",TRUE,FALSE))</formula>
    </cfRule>
    <cfRule type="cellIs" dxfId="2385" priority="8518" operator="equal">
      <formula>"NON"</formula>
    </cfRule>
    <cfRule type="cellIs" dxfId="2384" priority="8519" operator="equal">
      <formula>"OUI"</formula>
    </cfRule>
    <cfRule type="expression" dxfId="2383" priority="9436">
      <formula>IF(N206="",FALSE,IF(N206="OUI*",TRUE,FALSE))</formula>
    </cfRule>
    <cfRule type="cellIs" dxfId="2382" priority="9437" operator="equal">
      <formula>"NON"</formula>
    </cfRule>
    <cfRule type="cellIs" dxfId="2381" priority="9438" operator="equal">
      <formula>"OUI"</formula>
    </cfRule>
  </conditionalFormatting>
  <conditionalFormatting sqref="AJ206:AK207">
    <cfRule type="expression" dxfId="2380" priority="8488">
      <formula>IF(N206="",FALSE,IF(N206="OUI*",TRUE,FALSE))</formula>
    </cfRule>
    <cfRule type="cellIs" dxfId="2379" priority="8489" operator="equal">
      <formula>"NON"</formula>
    </cfRule>
    <cfRule type="cellIs" dxfId="2378" priority="8490" operator="equal">
      <formula>"OUI"</formula>
    </cfRule>
    <cfRule type="expression" dxfId="2377" priority="8540">
      <formula>IF(N206="",FALSE,IF(N206="OUI*",TRUE,FALSE))</formula>
    </cfRule>
    <cfRule type="cellIs" dxfId="2376" priority="8541" operator="equal">
      <formula>"NON"</formula>
    </cfRule>
    <cfRule type="cellIs" dxfId="2375" priority="8542" operator="equal">
      <formula>"OUI"</formula>
    </cfRule>
    <cfRule type="expression" dxfId="2374" priority="9412">
      <formula>IF(N206="",FALSE,IF(N206="OUI*",TRUE,FALSE))</formula>
    </cfRule>
  </conditionalFormatting>
  <conditionalFormatting sqref="AJ206:AK216">
    <cfRule type="cellIs" dxfId="2373" priority="9413" operator="equal">
      <formula>"NON"</formula>
    </cfRule>
    <cfRule type="cellIs" dxfId="2372" priority="9414" operator="equal">
      <formula>"OUI"</formula>
    </cfRule>
  </conditionalFormatting>
  <conditionalFormatting sqref="AJ207:AK207">
    <cfRule type="expression" dxfId="2371" priority="8439">
      <formula>IF(N207="",FALSE,IF(N207="OUI*",TRUE,FALSE))</formula>
    </cfRule>
    <cfRule type="cellIs" dxfId="2370" priority="8440" operator="equal">
      <formula>"NON"</formula>
    </cfRule>
    <cfRule type="cellIs" dxfId="2369" priority="8441" operator="equal">
      <formula>"OUI"</formula>
    </cfRule>
    <cfRule type="expression" dxfId="2368" priority="8442">
      <formula>IF(N207="",FALSE,IF(N207="OUI*",TRUE,FALSE))</formula>
    </cfRule>
    <cfRule type="cellIs" dxfId="2367" priority="8443" operator="equal">
      <formula>"NON"</formula>
    </cfRule>
    <cfRule type="cellIs" dxfId="2366" priority="8444" operator="equal">
      <formula>"OUI"</formula>
    </cfRule>
    <cfRule type="expression" dxfId="2365" priority="8465">
      <formula>IF(N207="",FALSE,IF(N207="OUI*",TRUE,FALSE))</formula>
    </cfRule>
    <cfRule type="cellIs" dxfId="2364" priority="8466" operator="equal">
      <formula>"NON"</formula>
    </cfRule>
    <cfRule type="cellIs" dxfId="2363" priority="8467" operator="equal">
      <formula>"OUI"</formula>
    </cfRule>
  </conditionalFormatting>
  <conditionalFormatting sqref="AJ209:AK209">
    <cfRule type="expression" dxfId="2362" priority="8390">
      <formula>IF(N209="",FALSE,IF(N209="OUI*",TRUE,FALSE))</formula>
    </cfRule>
    <cfRule type="cellIs" dxfId="2361" priority="8391" operator="equal">
      <formula>"NON"</formula>
    </cfRule>
    <cfRule type="cellIs" dxfId="2360" priority="8392" operator="equal">
      <formula>"OUI"</formula>
    </cfRule>
    <cfRule type="expression" dxfId="2359" priority="8413">
      <formula>IF(N209="",FALSE,IF(N209="OUI*",TRUE,FALSE))</formula>
    </cfRule>
    <cfRule type="cellIs" dxfId="2358" priority="8414" operator="equal">
      <formula>"NON"</formula>
    </cfRule>
    <cfRule type="cellIs" dxfId="2357" priority="8415" operator="equal">
      <formula>"OUI"</formula>
    </cfRule>
    <cfRule type="expression" dxfId="2356" priority="9340">
      <formula>IF(N209="",FALSE,IF(N209="OUI*",TRUE,FALSE))</formula>
    </cfRule>
    <cfRule type="cellIs" dxfId="2355" priority="9341" operator="equal">
      <formula>"NON"</formula>
    </cfRule>
    <cfRule type="cellIs" dxfId="2354" priority="9342" operator="equal">
      <formula>"OUI"</formula>
    </cfRule>
  </conditionalFormatting>
  <conditionalFormatting sqref="AJ209:AK210">
    <cfRule type="expression" dxfId="2353" priority="8384">
      <formula>IF(N209="",FALSE,IF(N209="OUI*",TRUE,FALSE))</formula>
    </cfRule>
    <cfRule type="cellIs" dxfId="2352" priority="8385" operator="equal">
      <formula>"NON"</formula>
    </cfRule>
    <cfRule type="cellIs" dxfId="2351" priority="8386" operator="equal">
      <formula>"OUI"</formula>
    </cfRule>
  </conditionalFormatting>
  <conditionalFormatting sqref="AJ209:AK213">
    <cfRule type="expression" dxfId="2350" priority="8436">
      <formula>IF(N209="",FALSE,IF(N209="OUI*",TRUE,FALSE))</formula>
    </cfRule>
    <cfRule type="cellIs" dxfId="2349" priority="8437" operator="equal">
      <formula>"NON"</formula>
    </cfRule>
    <cfRule type="cellIs" dxfId="2348" priority="8438" operator="equal">
      <formula>"OUI"</formula>
    </cfRule>
    <cfRule type="expression" dxfId="2347" priority="9316">
      <formula>IF(N209="",FALSE,IF(N209="OUI*",TRUE,FALSE))</formula>
    </cfRule>
    <cfRule type="cellIs" dxfId="2346" priority="9317" operator="equal">
      <formula>"NON"</formula>
    </cfRule>
    <cfRule type="cellIs" dxfId="2345" priority="9318" operator="equal">
      <formula>"OUI"</formula>
    </cfRule>
  </conditionalFormatting>
  <conditionalFormatting sqref="AJ210:AK210">
    <cfRule type="expression" dxfId="2344" priority="8338">
      <formula>IF(N210="",FALSE,IF(N210="OUI*",TRUE,FALSE))</formula>
    </cfRule>
    <cfRule type="cellIs" dxfId="2343" priority="8339" operator="equal">
      <formula>"NON"</formula>
    </cfRule>
    <cfRule type="cellIs" dxfId="2342" priority="8340" operator="equal">
      <formula>"OUI"</formula>
    </cfRule>
    <cfRule type="expression" dxfId="2341" priority="8361">
      <formula>IF(N210="",FALSE,IF(N210="OUI*",TRUE,FALSE))</formula>
    </cfRule>
    <cfRule type="cellIs" dxfId="2340" priority="8362" operator="equal">
      <formula>"NON"</formula>
    </cfRule>
    <cfRule type="cellIs" dxfId="2339" priority="8363" operator="equal">
      <formula>"OUI"</formula>
    </cfRule>
  </conditionalFormatting>
  <conditionalFormatting sqref="AJ210:AK211">
    <cfRule type="expression" dxfId="2338" priority="8332">
      <formula>IF(N210="",FALSE,IF(N210="OUI*",TRUE,FALSE))</formula>
    </cfRule>
    <cfRule type="cellIs" dxfId="2337" priority="8333" operator="equal">
      <formula>"NON"</formula>
    </cfRule>
    <cfRule type="cellIs" dxfId="2336" priority="8334" operator="equal">
      <formula>"OUI"</formula>
    </cfRule>
  </conditionalFormatting>
  <conditionalFormatting sqref="AJ211:AK211">
    <cfRule type="expression" dxfId="2335" priority="8286">
      <formula>IF(N211="",FALSE,IF(N211="OUI*",TRUE,FALSE))</formula>
    </cfRule>
    <cfRule type="cellIs" dxfId="2334" priority="8287" operator="equal">
      <formula>"NON"</formula>
    </cfRule>
    <cfRule type="cellIs" dxfId="2333" priority="8288" operator="equal">
      <formula>"OUI"</formula>
    </cfRule>
    <cfRule type="expression" dxfId="2332" priority="8309">
      <formula>IF(N211="",FALSE,IF(N211="OUI*",TRUE,FALSE))</formula>
    </cfRule>
    <cfRule type="cellIs" dxfId="2331" priority="8310" operator="equal">
      <formula>"NON"</formula>
    </cfRule>
    <cfRule type="cellIs" dxfId="2330" priority="8311" operator="equal">
      <formula>"OUI"</formula>
    </cfRule>
  </conditionalFormatting>
  <conditionalFormatting sqref="AJ211:AK212">
    <cfRule type="expression" dxfId="2329" priority="8280">
      <formula>IF(N211="",FALSE,IF(N211="OUI*",TRUE,FALSE))</formula>
    </cfRule>
    <cfRule type="cellIs" dxfId="2328" priority="8281" operator="equal">
      <formula>"NON"</formula>
    </cfRule>
    <cfRule type="cellIs" dxfId="2327" priority="8282" operator="equal">
      <formula>"OUI"</formula>
    </cfRule>
  </conditionalFormatting>
  <conditionalFormatting sqref="AJ212:AK212">
    <cfRule type="expression" dxfId="2326" priority="8234">
      <formula>IF(N212="",FALSE,IF(N212="OUI*",TRUE,FALSE))</formula>
    </cfRule>
    <cfRule type="cellIs" dxfId="2325" priority="8235" operator="equal">
      <formula>"NON"</formula>
    </cfRule>
    <cfRule type="cellIs" dxfId="2324" priority="8236" operator="equal">
      <formula>"OUI"</formula>
    </cfRule>
    <cfRule type="expression" dxfId="2323" priority="8257">
      <formula>IF(N212="",FALSE,IF(N212="OUI*",TRUE,FALSE))</formula>
    </cfRule>
    <cfRule type="cellIs" dxfId="2322" priority="8258" operator="equal">
      <formula>"NON"</formula>
    </cfRule>
    <cfRule type="cellIs" dxfId="2321" priority="8259" operator="equal">
      <formula>"OUI"</formula>
    </cfRule>
  </conditionalFormatting>
  <conditionalFormatting sqref="AJ212:AK213">
    <cfRule type="expression" dxfId="2320" priority="8176">
      <formula>IF(N212="",FALSE,IF(N212="OUI*",TRUE,FALSE))</formula>
    </cfRule>
    <cfRule type="cellIs" dxfId="2319" priority="8177" operator="equal">
      <formula>"NON"</formula>
    </cfRule>
    <cfRule type="cellIs" dxfId="2318" priority="8178" operator="equal">
      <formula>"OUI"</formula>
    </cfRule>
  </conditionalFormatting>
  <conditionalFormatting sqref="AJ213:AK213">
    <cfRule type="expression" dxfId="2317" priority="8127">
      <formula>IF(N213="",FALSE,IF(N213="OUI*",TRUE,FALSE))</formula>
    </cfRule>
    <cfRule type="cellIs" dxfId="2316" priority="8128" operator="equal">
      <formula>"NON"</formula>
    </cfRule>
    <cfRule type="cellIs" dxfId="2315" priority="8129" operator="equal">
      <formula>"OUI"</formula>
    </cfRule>
    <cfRule type="expression" dxfId="2314" priority="8130">
      <formula>IF(N213="",FALSE,IF(N213="OUI*",TRUE,FALSE))</formula>
    </cfRule>
    <cfRule type="cellIs" dxfId="2313" priority="8131" operator="equal">
      <formula>"NON"</formula>
    </cfRule>
    <cfRule type="cellIs" dxfId="2312" priority="8132" operator="equal">
      <formula>"OUI"</formula>
    </cfRule>
    <cfRule type="expression" dxfId="2311" priority="8153">
      <formula>IF(N213="",FALSE,IF(N213="OUI*",TRUE,FALSE))</formula>
    </cfRule>
    <cfRule type="cellIs" dxfId="2310" priority="8154" operator="equal">
      <formula>"NON"</formula>
    </cfRule>
    <cfRule type="cellIs" dxfId="2309" priority="8155" operator="equal">
      <formula>"OUI"</formula>
    </cfRule>
  </conditionalFormatting>
  <conditionalFormatting sqref="AJ216:AK216">
    <cfRule type="expression" dxfId="2308" priority="7971">
      <formula>IF(N216="",FALSE,IF(N216="OUI*",TRUE,FALSE))</formula>
    </cfRule>
    <cfRule type="cellIs" dxfId="2307" priority="7972" operator="equal">
      <formula>"NON"</formula>
    </cfRule>
    <cfRule type="cellIs" dxfId="2306" priority="7973" operator="equal">
      <formula>"OUI"</formula>
    </cfRule>
    <cfRule type="expression" dxfId="2305" priority="7974">
      <formula>IF(N216="",FALSE,IF(N216="OUI*",TRUE,FALSE))</formula>
    </cfRule>
    <cfRule type="cellIs" dxfId="2304" priority="7975" operator="equal">
      <formula>"NON"</formula>
    </cfRule>
    <cfRule type="cellIs" dxfId="2303" priority="7976" operator="equal">
      <formula>"OUI"</formula>
    </cfRule>
    <cfRule type="expression" dxfId="2302" priority="7997">
      <formula>IF(N216="",FALSE,IF(N216="OUI*",TRUE,FALSE))</formula>
    </cfRule>
    <cfRule type="cellIs" dxfId="2301" priority="7998" operator="equal">
      <formula>"NON"</formula>
    </cfRule>
    <cfRule type="cellIs" dxfId="2300" priority="7999" operator="equal">
      <formula>"OUI"</formula>
    </cfRule>
    <cfRule type="expression" dxfId="2299" priority="8020">
      <formula>IF(N216="",FALSE,IF(N216="OUI*",TRUE,FALSE))</formula>
    </cfRule>
    <cfRule type="cellIs" dxfId="2298" priority="8021" operator="equal">
      <formula>"NON"</formula>
    </cfRule>
    <cfRule type="cellIs" dxfId="2297" priority="8022" operator="equal">
      <formula>"OUI"</formula>
    </cfRule>
    <cfRule type="expression" dxfId="2296" priority="9193">
      <formula>IF(N216="",FALSE,IF(N216="OUI*",TRUE,FALSE))</formula>
    </cfRule>
    <cfRule type="cellIs" dxfId="2295" priority="9194" operator="equal">
      <formula>"NON"</formula>
    </cfRule>
    <cfRule type="cellIs" dxfId="2294" priority="9195" operator="equal">
      <formula>"OUI"</formula>
    </cfRule>
    <cfRule type="expression" dxfId="2293" priority="9214">
      <formula>IF(N216="",FALSE,IF(N216="OUI*",TRUE,FALSE))</formula>
    </cfRule>
    <cfRule type="cellIs" dxfId="2292" priority="9215" operator="equal">
      <formula>"NON"</formula>
    </cfRule>
    <cfRule type="cellIs" dxfId="2291" priority="9216" operator="equal">
      <formula>"OUI"</formula>
    </cfRule>
  </conditionalFormatting>
  <conditionalFormatting sqref="AJ27:AL27">
    <cfRule type="cellIs" dxfId="2290" priority="11520" operator="equal">
      <formula>"NON"</formula>
    </cfRule>
    <cfRule type="cellIs" dxfId="2289" priority="11521" operator="equal">
      <formula>"OUI"</formula>
    </cfRule>
  </conditionalFormatting>
  <conditionalFormatting sqref="AJ30:AL31">
    <cfRule type="expression" dxfId="2288" priority="8887">
      <formula>IF(N30="",FALSE,IF(N30="OUI*",TRUE,FALSE))</formula>
    </cfRule>
  </conditionalFormatting>
  <conditionalFormatting sqref="AJ33:AL34">
    <cfRule type="expression" dxfId="2287" priority="8884">
      <formula>IF(N33="",FALSE,IF(N33="OUI*",TRUE,FALSE))</formula>
    </cfRule>
  </conditionalFormatting>
  <conditionalFormatting sqref="AJ38:AL41">
    <cfRule type="expression" dxfId="2286" priority="8880">
      <formula>IF(N38="",FALSE,IF(N38="OUI*",TRUE,FALSE))</formula>
    </cfRule>
  </conditionalFormatting>
  <conditionalFormatting sqref="AJ43:AL43">
    <cfRule type="expression" dxfId="2285" priority="8879">
      <formula>IF(N43="",FALSE,IF(N43="OUI*",TRUE,FALSE))</formula>
    </cfRule>
  </conditionalFormatting>
  <conditionalFormatting sqref="AJ54:AL54">
    <cfRule type="expression" dxfId="2284" priority="8878">
      <formula>IF(N54="",FALSE,IF(N54="OUI*",TRUE,FALSE))</formula>
    </cfRule>
  </conditionalFormatting>
  <conditionalFormatting sqref="AJ61:AL61">
    <cfRule type="expression" dxfId="2283" priority="11403">
      <formula>IF(N61="",FALSE,IF(N61="OUI*",TRUE,FALSE))</formula>
    </cfRule>
  </conditionalFormatting>
  <conditionalFormatting sqref="AJ63:AL63">
    <cfRule type="expression" dxfId="2282" priority="11397">
      <formula>IF(N63="",FALSE,IF(N63="OUI*",TRUE,FALSE))</formula>
    </cfRule>
  </conditionalFormatting>
  <conditionalFormatting sqref="AJ95:AL95">
    <cfRule type="cellIs" dxfId="2281" priority="11851" operator="equal">
      <formula>"NON"</formula>
    </cfRule>
    <cfRule type="cellIs" dxfId="2280" priority="11852" operator="equal">
      <formula>"OUI"</formula>
    </cfRule>
  </conditionalFormatting>
  <conditionalFormatting sqref="AJ96:AL96">
    <cfRule type="expression" dxfId="2279" priority="11325">
      <formula>IF(N96="",FALSE,IF(N96="OUI*",TRUE,FALSE))</formula>
    </cfRule>
  </conditionalFormatting>
  <conditionalFormatting sqref="AJ117:AL117">
    <cfRule type="expression" dxfId="2278" priority="8875">
      <formula>IF(N117="",FALSE,IF(N117="OUI*",TRUE,FALSE))</formula>
    </cfRule>
    <cfRule type="cellIs" dxfId="2277" priority="8876" operator="equal">
      <formula>"NON"</formula>
    </cfRule>
    <cfRule type="cellIs" dxfId="2276" priority="8877" operator="equal">
      <formula>"OUI"</formula>
    </cfRule>
  </conditionalFormatting>
  <conditionalFormatting sqref="AJ119:AL122">
    <cfRule type="expression" dxfId="2275" priority="8863">
      <formula>IF(N119="",FALSE,IF(N119="OUI*",TRUE,FALSE))</formula>
    </cfRule>
    <cfRule type="cellIs" dxfId="2274" priority="8864" operator="equal">
      <formula>"NON"</formula>
    </cfRule>
    <cfRule type="cellIs" dxfId="2273" priority="8865" operator="equal">
      <formula>"OUI"</formula>
    </cfRule>
  </conditionalFormatting>
  <conditionalFormatting sqref="AJ120:AL120">
    <cfRule type="cellIs" dxfId="2272" priority="11489" operator="equal">
      <formula>"NON"</formula>
    </cfRule>
    <cfRule type="cellIs" dxfId="2271" priority="11490" operator="equal">
      <formula>"OUI"</formula>
    </cfRule>
  </conditionalFormatting>
  <conditionalFormatting sqref="AJ121:AL121">
    <cfRule type="cellIs" dxfId="2270" priority="11839" operator="equal">
      <formula>"NON"</formula>
    </cfRule>
    <cfRule type="cellIs" dxfId="2269" priority="11840" operator="equal">
      <formula>"OUI"</formula>
    </cfRule>
  </conditionalFormatting>
  <conditionalFormatting sqref="AJ124:AL124">
    <cfRule type="expression" dxfId="2268" priority="8860">
      <formula>IF(N124="",FALSE,IF(N124="OUI*",TRUE,FALSE))</formula>
    </cfRule>
    <cfRule type="cellIs" dxfId="2267" priority="8861" operator="equal">
      <formula>"NON"</formula>
    </cfRule>
    <cfRule type="cellIs" dxfId="2266" priority="8862" operator="equal">
      <formula>"OUI"</formula>
    </cfRule>
  </conditionalFormatting>
  <conditionalFormatting sqref="AJ129:AL129">
    <cfRule type="expression" dxfId="2265" priority="8854">
      <formula>IF(N129="",FALSE,IF(N129="OUI*",TRUE,FALSE))</formula>
    </cfRule>
    <cfRule type="cellIs" dxfId="2264" priority="8855" operator="equal">
      <formula>"NON"</formula>
    </cfRule>
    <cfRule type="cellIs" dxfId="2263" priority="8856" operator="equal">
      <formula>"OUI"</formula>
    </cfRule>
  </conditionalFormatting>
  <conditionalFormatting sqref="AJ131:AL131">
    <cfRule type="expression" dxfId="2262" priority="8848">
      <formula>IF(N131="",FALSE,IF(N131="OUI*",TRUE,FALSE))</formula>
    </cfRule>
    <cfRule type="cellIs" dxfId="2261" priority="8849" operator="equal">
      <formula>"NON"</formula>
    </cfRule>
    <cfRule type="cellIs" dxfId="2260" priority="8850" operator="equal">
      <formula>"OUI"</formula>
    </cfRule>
  </conditionalFormatting>
  <conditionalFormatting sqref="AJ134:AL135">
    <cfRule type="expression" dxfId="2259" priority="8842">
      <formula>IF(N134="",FALSE,IF(N134="OUI*",TRUE,FALSE))</formula>
    </cfRule>
    <cfRule type="cellIs" dxfId="2258" priority="8843" operator="equal">
      <formula>"NON"</formula>
    </cfRule>
    <cfRule type="cellIs" dxfId="2257" priority="8844" operator="equal">
      <formula>"OUI"</formula>
    </cfRule>
  </conditionalFormatting>
  <conditionalFormatting sqref="AJ139:AL147">
    <cfRule type="cellIs" dxfId="2256" priority="11811" operator="equal">
      <formula>"NON"</formula>
    </cfRule>
    <cfRule type="cellIs" dxfId="2255" priority="11812" operator="equal">
      <formula>"OUI"</formula>
    </cfRule>
  </conditionalFormatting>
  <conditionalFormatting sqref="AJ140:AL140">
    <cfRule type="cellIs" dxfId="2254" priority="11001" operator="equal">
      <formula>"NON"</formula>
    </cfRule>
    <cfRule type="cellIs" dxfId="2253" priority="11002" operator="equal">
      <formula>"OUI"</formula>
    </cfRule>
  </conditionalFormatting>
  <conditionalFormatting sqref="AJ140:AL141">
    <cfRule type="expression" dxfId="2252" priority="8913">
      <formula>IF(N140="",FALSE,IF(N140="OUI*",TRUE,FALSE))</formula>
    </cfRule>
  </conditionalFormatting>
  <conditionalFormatting sqref="AJ141:AL142">
    <cfRule type="cellIs" dxfId="2251" priority="8837" operator="equal">
      <formula>"NON"</formula>
    </cfRule>
    <cfRule type="cellIs" dxfId="2250" priority="8838" operator="equal">
      <formula>"OUI"</formula>
    </cfRule>
  </conditionalFormatting>
  <conditionalFormatting sqref="AJ142:AL142">
    <cfRule type="expression" dxfId="2249" priority="8836">
      <formula>IF(N142="",FALSE,IF(N142="OUI*",TRUE,FALSE))</formula>
    </cfRule>
  </conditionalFormatting>
  <conditionalFormatting sqref="AJ145:AL145">
    <cfRule type="expression" dxfId="2248" priority="10874">
      <formula>IF(N145="",FALSE,IF(N145="OUI*",TRUE,FALSE))</formula>
    </cfRule>
    <cfRule type="cellIs" dxfId="2247" priority="10875" operator="equal">
      <formula>"NON"</formula>
    </cfRule>
    <cfRule type="cellIs" dxfId="2246" priority="10876" operator="equal">
      <formula>"OUI"</formula>
    </cfRule>
  </conditionalFormatting>
  <conditionalFormatting sqref="AJ147:AL147">
    <cfRule type="expression" dxfId="2245" priority="10832">
      <formula>IF(N147="",FALSE,IF(N147="OUI*",TRUE,FALSE))</formula>
    </cfRule>
    <cfRule type="cellIs" dxfId="2244" priority="10833" operator="equal">
      <formula>"NON"</formula>
    </cfRule>
    <cfRule type="cellIs" dxfId="2243" priority="10834" operator="equal">
      <formula>"OUI"</formula>
    </cfRule>
  </conditionalFormatting>
  <conditionalFormatting sqref="AJ149:AL152">
    <cfRule type="expression" dxfId="2242" priority="8815">
      <formula>IF(N149="",FALSE,IF(N149="OUI*",TRUE,FALSE))</formula>
    </cfRule>
    <cfRule type="cellIs" dxfId="2241" priority="8816" operator="equal">
      <formula>"NON"</formula>
    </cfRule>
    <cfRule type="cellIs" dxfId="2240" priority="8817" operator="equal">
      <formula>"OUI"</formula>
    </cfRule>
  </conditionalFormatting>
  <conditionalFormatting sqref="AJ150:AL151">
    <cfRule type="cellIs" dxfId="2239" priority="11807" operator="equal">
      <formula>"NON"</formula>
    </cfRule>
    <cfRule type="cellIs" dxfId="2238" priority="11808" operator="equal">
      <formula>"OUI"</formula>
    </cfRule>
  </conditionalFormatting>
  <conditionalFormatting sqref="AJ154:AL154">
    <cfRule type="cellIs" dxfId="2237" priority="11795" operator="equal">
      <formula>"NON"</formula>
    </cfRule>
    <cfRule type="cellIs" dxfId="2236" priority="11796" operator="equal">
      <formula>"OUI"</formula>
    </cfRule>
  </conditionalFormatting>
  <conditionalFormatting sqref="AJ154:AL155">
    <cfRule type="expression" dxfId="2235" priority="8806">
      <formula>IF(N154="",FALSE,IF(N154="OUI*",TRUE,FALSE))</formula>
    </cfRule>
    <cfRule type="cellIs" dxfId="2234" priority="8807" operator="equal">
      <formula>"NON"</formula>
    </cfRule>
    <cfRule type="cellIs" dxfId="2233" priority="8808" operator="equal">
      <formula>"OUI"</formula>
    </cfRule>
  </conditionalFormatting>
  <conditionalFormatting sqref="AJ157:AL158">
    <cfRule type="expression" dxfId="2232" priority="8803">
      <formula>IF(N157="",FALSE,IF(N157="OUI*",TRUE,FALSE))</formula>
    </cfRule>
    <cfRule type="cellIs" dxfId="2231" priority="8804" operator="equal">
      <formula>"NON"</formula>
    </cfRule>
    <cfRule type="cellIs" dxfId="2230" priority="8805" operator="equal">
      <formula>"OUI"</formula>
    </cfRule>
  </conditionalFormatting>
  <conditionalFormatting sqref="AJ158:AL158">
    <cfRule type="expression" dxfId="2229" priority="8800">
      <formula>IF(N158="",FALSE,IF(N158="OUI*",TRUE,FALSE))</formula>
    </cfRule>
    <cfRule type="cellIs" dxfId="2228" priority="8801" operator="equal">
      <formula>"NON"</formula>
    </cfRule>
    <cfRule type="cellIs" dxfId="2227" priority="8802" operator="equal">
      <formula>"OUI"</formula>
    </cfRule>
  </conditionalFormatting>
  <conditionalFormatting sqref="AJ160:AL160">
    <cfRule type="expression" dxfId="2226" priority="8797">
      <formula>IF(N160="",FALSE,IF(N160="OUI*",TRUE,FALSE))</formula>
    </cfRule>
    <cfRule type="cellIs" dxfId="2225" priority="8798" operator="equal">
      <formula>"NON"</formula>
    </cfRule>
    <cfRule type="cellIs" dxfId="2224" priority="8799" operator="equal">
      <formula>"OUI"</formula>
    </cfRule>
    <cfRule type="expression" dxfId="2223" priority="10351">
      <formula>IF(N160="",FALSE,IF(N160="OUI*",TRUE,FALSE))</formula>
    </cfRule>
    <cfRule type="cellIs" dxfId="2222" priority="10352" operator="equal">
      <formula>"NON"</formula>
    </cfRule>
    <cfRule type="cellIs" dxfId="2221" priority="10353" operator="equal">
      <formula>"OUI"</formula>
    </cfRule>
  </conditionalFormatting>
  <conditionalFormatting sqref="AJ162:AL164">
    <cfRule type="cellIs" dxfId="2220" priority="11779" operator="equal">
      <formula>"NON"</formula>
    </cfRule>
    <cfRule type="cellIs" dxfId="2219" priority="11780" operator="equal">
      <formula>"OUI"</formula>
    </cfRule>
  </conditionalFormatting>
  <conditionalFormatting sqref="AJ162:AL167">
    <cfRule type="expression" dxfId="2218" priority="10265">
      <formula>IF(N162="",FALSE,IF(N162="OUI*",TRUE,FALSE))</formula>
    </cfRule>
    <cfRule type="cellIs" dxfId="2217" priority="10266" operator="equal">
      <formula>"NON"</formula>
    </cfRule>
    <cfRule type="cellIs" dxfId="2216" priority="10267" operator="equal">
      <formula>"OUI"</formula>
    </cfRule>
  </conditionalFormatting>
  <conditionalFormatting sqref="AJ167:AL167">
    <cfRule type="cellIs" dxfId="2215" priority="11767" operator="equal">
      <formula>"NON"</formula>
    </cfRule>
    <cfRule type="cellIs" dxfId="2214" priority="11768" operator="equal">
      <formula>"OUI"</formula>
    </cfRule>
  </conditionalFormatting>
  <conditionalFormatting sqref="AJ169:AL169">
    <cfRule type="expression" dxfId="2213" priority="10233">
      <formula>IF(N169="",FALSE,IF(N169="OUI*",TRUE,FALSE))</formula>
    </cfRule>
    <cfRule type="cellIs" dxfId="2212" priority="10234" operator="equal">
      <formula>"NON"</formula>
    </cfRule>
    <cfRule type="cellIs" dxfId="2211" priority="10235" operator="equal">
      <formula>"OUI"</formula>
    </cfRule>
  </conditionalFormatting>
  <conditionalFormatting sqref="AJ169:AL173">
    <cfRule type="cellIs" dxfId="2210" priority="11747" operator="equal">
      <formula>"NON"</formula>
    </cfRule>
    <cfRule type="cellIs" dxfId="2209" priority="11748" operator="equal">
      <formula>"OUI"</formula>
    </cfRule>
  </conditionalFormatting>
  <conditionalFormatting sqref="AJ171:AL172">
    <cfRule type="expression" dxfId="2208" priority="8791">
      <formula>IF(N171="",FALSE,IF(N171="OUI*",TRUE,FALSE))</formula>
    </cfRule>
    <cfRule type="cellIs" dxfId="2207" priority="8792" operator="equal">
      <formula>"NON"</formula>
    </cfRule>
    <cfRule type="cellIs" dxfId="2206" priority="8793" operator="equal">
      <formula>"OUI"</formula>
    </cfRule>
    <cfRule type="expression" dxfId="2205" priority="10129">
      <formula>IF(N171="",FALSE,IF(N171="OUI*",TRUE,FALSE))</formula>
    </cfRule>
    <cfRule type="cellIs" dxfId="2204" priority="10130" operator="equal">
      <formula>"NON"</formula>
    </cfRule>
    <cfRule type="cellIs" dxfId="2203" priority="10131" operator="equal">
      <formula>"OUI"</formula>
    </cfRule>
  </conditionalFormatting>
  <conditionalFormatting sqref="AJ173:AL174">
    <cfRule type="cellIs" dxfId="2202" priority="10108" operator="equal">
      <formula>"NON"</formula>
    </cfRule>
    <cfRule type="cellIs" dxfId="2201" priority="10109" operator="equal">
      <formula>"OUI"</formula>
    </cfRule>
  </conditionalFormatting>
  <conditionalFormatting sqref="AJ177:AL177">
    <cfRule type="expression" dxfId="2200" priority="8782">
      <formula>IF(N177="",FALSE,IF(N177="OUI*",TRUE,FALSE))</formula>
    </cfRule>
    <cfRule type="cellIs" dxfId="2199" priority="8783" operator="equal">
      <formula>"NON"</formula>
    </cfRule>
    <cfRule type="cellIs" dxfId="2198" priority="8784" operator="equal">
      <formula>"OUI"</formula>
    </cfRule>
    <cfRule type="expression" dxfId="2197" priority="9923">
      <formula>IF(N177="",FALSE,IF(N177="OUI*",TRUE,FALSE))</formula>
    </cfRule>
    <cfRule type="cellIs" dxfId="2196" priority="9924" operator="equal">
      <formula>"NON"</formula>
    </cfRule>
    <cfRule type="cellIs" dxfId="2195" priority="9925" operator="equal">
      <formula>"OUI"</formula>
    </cfRule>
  </conditionalFormatting>
  <conditionalFormatting sqref="AJ179:AL180">
    <cfRule type="expression" dxfId="2194" priority="8776">
      <formula>IF(N179="",FALSE,IF(N179="OUI*",TRUE,FALSE))</formula>
    </cfRule>
    <cfRule type="cellIs" dxfId="2193" priority="8777" operator="equal">
      <formula>"NON"</formula>
    </cfRule>
    <cfRule type="cellIs" dxfId="2192" priority="8778" operator="equal">
      <formula>"OUI"</formula>
    </cfRule>
    <cfRule type="expression" dxfId="2191" priority="9900">
      <formula>IF(N179="",FALSE,IF(N179="OUI*",TRUE,FALSE))</formula>
    </cfRule>
    <cfRule type="cellIs" dxfId="2190" priority="9901" operator="equal">
      <formula>"NON"</formula>
    </cfRule>
    <cfRule type="cellIs" dxfId="2189" priority="9902" operator="equal">
      <formula>"OUI"</formula>
    </cfRule>
  </conditionalFormatting>
  <conditionalFormatting sqref="AJ180:AL181">
    <cfRule type="cellIs" dxfId="2188" priority="11719" operator="equal">
      <formula>"NON"</formula>
    </cfRule>
    <cfRule type="cellIs" dxfId="2187" priority="11720" operator="equal">
      <formula>"OUI"</formula>
    </cfRule>
  </conditionalFormatting>
  <conditionalFormatting sqref="AJ183:AL183">
    <cfRule type="expression" dxfId="2186" priority="8767">
      <formula>IF(N183="",FALSE,IF(N183="OUI*",TRUE,FALSE))</formula>
    </cfRule>
    <cfRule type="cellIs" dxfId="2185" priority="8768" operator="equal">
      <formula>"NON"</formula>
    </cfRule>
    <cfRule type="cellIs" dxfId="2184" priority="8769" operator="equal">
      <formula>"OUI"</formula>
    </cfRule>
    <cfRule type="expression" dxfId="2183" priority="9785">
      <formula>IF(N183="",FALSE,IF(N183="OUI*",TRUE,FALSE))</formula>
    </cfRule>
    <cfRule type="cellIs" dxfId="2182" priority="9786" operator="equal">
      <formula>"NON"</formula>
    </cfRule>
    <cfRule type="cellIs" dxfId="2181" priority="9787" operator="equal">
      <formula>"OUI"</formula>
    </cfRule>
  </conditionalFormatting>
  <conditionalFormatting sqref="AJ183:AL187 AJ186:BC187">
    <cfRule type="cellIs" dxfId="2180" priority="11703" operator="equal">
      <formula>"NON"</formula>
    </cfRule>
    <cfRule type="cellIs" dxfId="2179" priority="11704" operator="equal">
      <formula>"OUI"</formula>
    </cfRule>
  </conditionalFormatting>
  <conditionalFormatting sqref="AJ190:AL193">
    <cfRule type="expression" dxfId="2178" priority="8752">
      <formula>IF(N190="",FALSE,IF(N190="OUI*",TRUE,FALSE))</formula>
    </cfRule>
    <cfRule type="cellIs" dxfId="2177" priority="8753" operator="equal">
      <formula>"NON"</formula>
    </cfRule>
    <cfRule type="cellIs" dxfId="2176" priority="8754" operator="equal">
      <formula>"OUI"</formula>
    </cfRule>
    <cfRule type="expression" dxfId="2175" priority="9693">
      <formula>IF(N190="",FALSE,IF(N190="OUI*",TRUE,FALSE))</formula>
    </cfRule>
    <cfRule type="cellIs" dxfId="2174" priority="9694" operator="equal">
      <formula>"NON"</formula>
    </cfRule>
    <cfRule type="cellIs" dxfId="2173" priority="9695" operator="equal">
      <formula>"OUI"</formula>
    </cfRule>
  </conditionalFormatting>
  <conditionalFormatting sqref="AJ199:AL199">
    <cfRule type="expression" dxfId="2172" priority="8700">
      <formula>IF(N199="",FALSE,IF(N199="OUI*",TRUE,FALSE))</formula>
    </cfRule>
    <cfRule type="cellIs" dxfId="2171" priority="8701" operator="equal">
      <formula>"NON"</formula>
    </cfRule>
    <cfRule type="cellIs" dxfId="2170" priority="8702" operator="equal">
      <formula>"OUI"</formula>
    </cfRule>
    <cfRule type="expression" dxfId="2169" priority="8703">
      <formula>IF(N199="",FALSE,IF(N199="OUI*",TRUE,FALSE))</formula>
    </cfRule>
    <cfRule type="cellIs" dxfId="2168" priority="8704" operator="equal">
      <formula>"NON"</formula>
    </cfRule>
    <cfRule type="cellIs" dxfId="2167" priority="8705" operator="equal">
      <formula>"OUI"</formula>
    </cfRule>
  </conditionalFormatting>
  <conditionalFormatting sqref="AJ199:AL204">
    <cfRule type="cellIs" dxfId="2166" priority="11675" operator="equal">
      <formula>"NON"</formula>
    </cfRule>
    <cfRule type="cellIs" dxfId="2165" priority="11676" operator="equal">
      <formula>"OUI"</formula>
    </cfRule>
  </conditionalFormatting>
  <conditionalFormatting sqref="AJ201:AL202">
    <cfRule type="expression" dxfId="2164" priority="8625">
      <formula>IF(N201="",FALSE,IF(N201="OUI*",TRUE,FALSE))</formula>
    </cfRule>
    <cfRule type="cellIs" dxfId="2163" priority="8626" operator="equal">
      <formula>"NON"</formula>
    </cfRule>
    <cfRule type="cellIs" dxfId="2162" priority="8627" operator="equal">
      <formula>"OUI"</formula>
    </cfRule>
    <cfRule type="expression" dxfId="2161" priority="8651">
      <formula>IF(N201="",FALSE,IF(N201="OUI*",TRUE,FALSE))</formula>
    </cfRule>
    <cfRule type="cellIs" dxfId="2160" priority="8652" operator="equal">
      <formula>"NON"</formula>
    </cfRule>
    <cfRule type="cellIs" dxfId="2159" priority="8653" operator="equal">
      <formula>"OUI"</formula>
    </cfRule>
  </conditionalFormatting>
  <conditionalFormatting sqref="AJ202:AL202">
    <cfRule type="expression" dxfId="2158" priority="8622">
      <formula>IF(N202="",FALSE,IF(N202="OUI*",TRUE,FALSE))</formula>
    </cfRule>
    <cfRule type="cellIs" dxfId="2157" priority="8623" operator="equal">
      <formula>"NON"</formula>
    </cfRule>
    <cfRule type="cellIs" dxfId="2156" priority="8624" operator="equal">
      <formula>"OUI"</formula>
    </cfRule>
  </conditionalFormatting>
  <conditionalFormatting sqref="AJ204:AL204">
    <cfRule type="expression" dxfId="2155" priority="8570">
      <formula>IF(N204="",FALSE,IF(N204="OUI*",TRUE,FALSE))</formula>
    </cfRule>
    <cfRule type="cellIs" dxfId="2154" priority="8571" operator="equal">
      <formula>"NON"</formula>
    </cfRule>
    <cfRule type="cellIs" dxfId="2153" priority="8572" operator="equal">
      <formula>"OUI"</formula>
    </cfRule>
    <cfRule type="expression" dxfId="2152" priority="8573">
      <formula>IF(N204="",FALSE,IF(N204="OUI*",TRUE,FALSE))</formula>
    </cfRule>
    <cfRule type="cellIs" dxfId="2151" priority="8574" operator="equal">
      <formula>"NON"</formula>
    </cfRule>
    <cfRule type="cellIs" dxfId="2150" priority="8575" operator="equal">
      <formula>"OUI"</formula>
    </cfRule>
    <cfRule type="expression" dxfId="2149" priority="9486">
      <formula>IF(N204="",FALSE,IF(N204="OUI*",TRUE,FALSE))</formula>
    </cfRule>
    <cfRule type="cellIs" dxfId="2148" priority="9487" operator="equal">
      <formula>"NON"</formula>
    </cfRule>
    <cfRule type="cellIs" dxfId="2147" priority="9488" operator="equal">
      <formula>"OUI"</formula>
    </cfRule>
  </conditionalFormatting>
  <conditionalFormatting sqref="AJ206:AL207">
    <cfRule type="cellIs" dxfId="2146" priority="11648" operator="equal">
      <formula>"NON"</formula>
    </cfRule>
    <cfRule type="cellIs" dxfId="2145" priority="11649" operator="equal">
      <formula>"OUI"</formula>
    </cfRule>
    <cfRule type="expression" dxfId="2144" priority="11652">
      <formula>IF(N206="",FALSE,IF(N206="OUI*",TRUE,FALSE))</formula>
    </cfRule>
  </conditionalFormatting>
  <conditionalFormatting sqref="AJ208:AL208">
    <cfRule type="expression" dxfId="2143" priority="1239">
      <formula>IF(N208="",FALSE,IF(N208="OUI*",TRUE,FALSE))</formula>
    </cfRule>
    <cfRule type="cellIs" dxfId="2142" priority="1240" operator="equal">
      <formula>"NON"</formula>
    </cfRule>
    <cfRule type="cellIs" dxfId="2141" priority="1241" operator="equal">
      <formula>"OUI"</formula>
    </cfRule>
  </conditionalFormatting>
  <conditionalFormatting sqref="AJ214:AL214">
    <cfRule type="expression" dxfId="2140" priority="8078">
      <formula>IF(N214="",FALSE,IF(N214="OUI*",TRUE,FALSE))</formula>
    </cfRule>
    <cfRule type="cellIs" dxfId="2139" priority="8079" operator="equal">
      <formula>"NON"</formula>
    </cfRule>
    <cfRule type="cellIs" dxfId="2138" priority="8080" operator="equal">
      <formula>"OUI"</formula>
    </cfRule>
    <cfRule type="expression" dxfId="2137" priority="8101">
      <formula>IF(N214="",FALSE,IF(N214="OUI*",TRUE,FALSE))</formula>
    </cfRule>
    <cfRule type="cellIs" dxfId="2136" priority="8102" operator="equal">
      <formula>"NON"</formula>
    </cfRule>
    <cfRule type="cellIs" dxfId="2135" priority="8103" operator="equal">
      <formula>"OUI"</formula>
    </cfRule>
    <cfRule type="expression" dxfId="2134" priority="8124">
      <formula>IF(N214="",FALSE,IF(N214="OUI*",TRUE,FALSE))</formula>
    </cfRule>
    <cfRule type="cellIs" dxfId="2133" priority="8125" operator="equal">
      <formula>"NON"</formula>
    </cfRule>
    <cfRule type="cellIs" dxfId="2132" priority="8126" operator="equal">
      <formula>"OUI"</formula>
    </cfRule>
  </conditionalFormatting>
  <conditionalFormatting sqref="AJ214:AL215">
    <cfRule type="expression" dxfId="2131" priority="8072">
      <formula>IF(N214="",FALSE,IF(N214="OUI*",TRUE,FALSE))</formula>
    </cfRule>
    <cfRule type="cellIs" dxfId="2130" priority="8073" operator="equal">
      <formula>"NON"</formula>
    </cfRule>
    <cfRule type="cellIs" dxfId="2129" priority="8074" operator="equal">
      <formula>"OUI"</formula>
    </cfRule>
    <cfRule type="expression" dxfId="2128" priority="9244">
      <formula>IF(N214="",FALSE,IF(N214="OUI*",TRUE,FALSE))</formula>
    </cfRule>
    <cfRule type="cellIs" dxfId="2127" priority="9245" operator="equal">
      <formula>"NON"</formula>
    </cfRule>
    <cfRule type="cellIs" dxfId="2126" priority="9246" operator="equal">
      <formula>"OUI"</formula>
    </cfRule>
    <cfRule type="expression" dxfId="2125" priority="9265">
      <formula>IF(N214="",FALSE,IF(N214="OUI*",TRUE,FALSE))</formula>
    </cfRule>
    <cfRule type="cellIs" dxfId="2124" priority="9266" operator="equal">
      <formula>"NON"</formula>
    </cfRule>
    <cfRule type="cellIs" dxfId="2123" priority="9267" operator="equal">
      <formula>"OUI"</formula>
    </cfRule>
  </conditionalFormatting>
  <conditionalFormatting sqref="AJ215:AL215">
    <cfRule type="expression" dxfId="2122" priority="8023">
      <formula>IF(N215="",FALSE,IF(N215="OUI*",TRUE,FALSE))</formula>
    </cfRule>
    <cfRule type="cellIs" dxfId="2121" priority="8024" operator="equal">
      <formula>"NON"</formula>
    </cfRule>
    <cfRule type="cellIs" dxfId="2120" priority="8025" operator="equal">
      <formula>"OUI"</formula>
    </cfRule>
    <cfRule type="expression" dxfId="2119" priority="8026">
      <formula>IF(N215="",FALSE,IF(N215="OUI*",TRUE,FALSE))</formula>
    </cfRule>
    <cfRule type="cellIs" dxfId="2118" priority="8027" operator="equal">
      <formula>"NON"</formula>
    </cfRule>
    <cfRule type="cellIs" dxfId="2117" priority="8028" operator="equal">
      <formula>"OUI"</formula>
    </cfRule>
    <cfRule type="expression" dxfId="2116" priority="8049">
      <formula>IF(N215="",FALSE,IF(N215="OUI*",TRUE,FALSE))</formula>
    </cfRule>
    <cfRule type="cellIs" dxfId="2115" priority="8050" operator="equal">
      <formula>"NON"</formula>
    </cfRule>
    <cfRule type="cellIs" dxfId="2114" priority="8051" operator="equal">
      <formula>"OUI"</formula>
    </cfRule>
  </conditionalFormatting>
  <conditionalFormatting sqref="AJ184:AM184">
    <cfRule type="expression" dxfId="2113" priority="8764">
      <formula>IF(N184="",FALSE,IF(N184="OUI*",TRUE,FALSE))</formula>
    </cfRule>
    <cfRule type="cellIs" dxfId="2112" priority="8765" operator="equal">
      <formula>"NON"</formula>
    </cfRule>
    <cfRule type="cellIs" dxfId="2111" priority="8766" operator="equal">
      <formula>"OUI"</formula>
    </cfRule>
    <cfRule type="expression" dxfId="2110" priority="9716">
      <formula>IF(N184="",FALSE,IF(N184="OUI*",TRUE,FALSE))</formula>
    </cfRule>
    <cfRule type="cellIs" dxfId="2109" priority="9717" operator="equal">
      <formula>"NON"</formula>
    </cfRule>
    <cfRule type="cellIs" dxfId="2108" priority="9718" operator="equal">
      <formula>"OUI"</formula>
    </cfRule>
  </conditionalFormatting>
  <conditionalFormatting sqref="AJ32:AN32">
    <cfRule type="expression" dxfId="2107" priority="8886">
      <formula>IF(N32="",FALSE,IF(N32="OUI*",TRUE,FALSE))</formula>
    </cfRule>
  </conditionalFormatting>
  <conditionalFormatting sqref="AJ53:AN53">
    <cfRule type="cellIs" dxfId="2106" priority="9001" operator="equal">
      <formula>"NON"</formula>
    </cfRule>
    <cfRule type="cellIs" dxfId="2105" priority="9002" operator="equal">
      <formula>"OUI"</formula>
    </cfRule>
    <cfRule type="expression" dxfId="2104" priority="9005">
      <formula>IF(N53="",FALSE,IF(N53="OUI*",TRUE,FALSE))</formula>
    </cfRule>
  </conditionalFormatting>
  <conditionalFormatting sqref="AJ93:AN93">
    <cfRule type="cellIs" dxfId="2103" priority="8919" operator="equal">
      <formula>"NON"</formula>
    </cfRule>
    <cfRule type="cellIs" dxfId="2102" priority="8920" operator="equal">
      <formula>"OUI"</formula>
    </cfRule>
    <cfRule type="expression" dxfId="2101" priority="8923">
      <formula>IF(N93="",FALSE,IF(N93="OUI*",TRUE,FALSE))</formula>
    </cfRule>
  </conditionalFormatting>
  <conditionalFormatting sqref="AJ126:AN126">
    <cfRule type="expression" dxfId="2100" priority="8857">
      <formula>IF(N126="",FALSE,IF(N126="OUI*",TRUE,FALSE))</formula>
    </cfRule>
    <cfRule type="cellIs" dxfId="2099" priority="8858" operator="equal">
      <formula>"NON"</formula>
    </cfRule>
    <cfRule type="cellIs" dxfId="2098" priority="8859" operator="equal">
      <formula>"OUI"</formula>
    </cfRule>
  </conditionalFormatting>
  <conditionalFormatting sqref="AJ143:AN143">
    <cfRule type="expression" dxfId="2097" priority="8833">
      <formula>IF(N143="",FALSE,IF(N143="OUI*",TRUE,FALSE))</formula>
    </cfRule>
    <cfRule type="cellIs" dxfId="2096" priority="8834" operator="equal">
      <formula>"NON"</formula>
    </cfRule>
    <cfRule type="cellIs" dxfId="2095" priority="8835" operator="equal">
      <formula>"OUI"</formula>
    </cfRule>
  </conditionalFormatting>
  <conditionalFormatting sqref="AJ146:AN146">
    <cfRule type="expression" dxfId="2094" priority="8830">
      <formula>IF(N146="",FALSE,IF(N146="OUI*",TRUE,FALSE))</formula>
    </cfRule>
    <cfRule type="cellIs" dxfId="2093" priority="8831" operator="equal">
      <formula>"NON"</formula>
    </cfRule>
    <cfRule type="cellIs" dxfId="2092" priority="8832" operator="equal">
      <formula>"OUI"</formula>
    </cfRule>
    <cfRule type="expression" dxfId="2091" priority="10843">
      <formula>IF(N146="",FALSE,IF(N146="OUI*",TRUE,FALSE))</formula>
    </cfRule>
    <cfRule type="cellIs" dxfId="2090" priority="10844" operator="equal">
      <formula>"NON"</formula>
    </cfRule>
    <cfRule type="cellIs" dxfId="2089" priority="10845" operator="equal">
      <formula>"OUI"</formula>
    </cfRule>
  </conditionalFormatting>
  <conditionalFormatting sqref="AJ168:AN168">
    <cfRule type="cellIs" dxfId="2088" priority="8895" operator="equal">
      <formula>"NON"</formula>
    </cfRule>
    <cfRule type="cellIs" dxfId="2087" priority="8896" operator="equal">
      <formula>"OUI"</formula>
    </cfRule>
    <cfRule type="expression" dxfId="2086" priority="8899">
      <formula>IF(N168="",FALSE,IF(N168="OUI*",TRUE,FALSE))</formula>
    </cfRule>
    <cfRule type="cellIs" dxfId="2085" priority="8900" operator="equal">
      <formula>"NON"</formula>
    </cfRule>
    <cfRule type="cellIs" dxfId="2084" priority="8901" operator="equal">
      <formula>"OUI"</formula>
    </cfRule>
  </conditionalFormatting>
  <conditionalFormatting sqref="AJ217:AN217">
    <cfRule type="cellIs" dxfId="2083" priority="9167" operator="equal">
      <formula>"NON"</formula>
    </cfRule>
    <cfRule type="cellIs" dxfId="2082" priority="9168" operator="equal">
      <formula>"OUI"</formula>
    </cfRule>
    <cfRule type="expression" dxfId="2081" priority="9187">
      <formula>IF(N217="",FALSE,IF(N217="OUI*",TRUE,FALSE))</formula>
    </cfRule>
  </conditionalFormatting>
  <conditionalFormatting sqref="AJ217:AN218">
    <cfRule type="expression" dxfId="2080" priority="9138">
      <formula>IF(N217="",FALSE,IF(N217="OUI*",TRUE,FALSE))</formula>
    </cfRule>
  </conditionalFormatting>
  <conditionalFormatting sqref="AJ217:AN219">
    <cfRule type="cellIs" dxfId="2079" priority="9188" operator="equal">
      <formula>"NON"</formula>
    </cfRule>
    <cfRule type="cellIs" dxfId="2078" priority="9189" operator="equal">
      <formula>"OUI"</formula>
    </cfRule>
    <cfRule type="expression" dxfId="2077" priority="9192">
      <formula>IF(N217="",FALSE,IF(N217="OUI*",TRUE,FALSE))</formula>
    </cfRule>
  </conditionalFormatting>
  <conditionalFormatting sqref="AJ218:AN218">
    <cfRule type="expression" dxfId="2076" priority="7922">
      <formula>IF(N218="",FALSE,IF(N218="OUI*",TRUE,FALSE))</formula>
    </cfRule>
    <cfRule type="cellIs" dxfId="2075" priority="7923" operator="equal">
      <formula>"NON"</formula>
    </cfRule>
    <cfRule type="cellIs" dxfId="2074" priority="7924" operator="equal">
      <formula>"OUI"</formula>
    </cfRule>
    <cfRule type="expression" dxfId="2073" priority="7945">
      <formula>IF(N218="",FALSE,IF(N218="OUI*",TRUE,FALSE))</formula>
    </cfRule>
    <cfRule type="cellIs" dxfId="2072" priority="7946" operator="equal">
      <formula>"NON"</formula>
    </cfRule>
    <cfRule type="cellIs" dxfId="2071" priority="7947" operator="equal">
      <formula>"OUI"</formula>
    </cfRule>
    <cfRule type="cellIs" dxfId="2070" priority="9113" operator="equal">
      <formula>"NON"</formula>
    </cfRule>
    <cfRule type="cellIs" dxfId="2069" priority="9114" operator="equal">
      <formula>"OUI"</formula>
    </cfRule>
    <cfRule type="expression" dxfId="2068" priority="9133">
      <formula>IF(N218="",FALSE,IF(N218="OUI*",TRUE,FALSE))</formula>
    </cfRule>
    <cfRule type="cellIs" dxfId="2067" priority="9134" operator="equal">
      <formula>"NON"</formula>
    </cfRule>
    <cfRule type="cellIs" dxfId="2066" priority="9135" operator="equal">
      <formula>"OUI"</formula>
    </cfRule>
  </conditionalFormatting>
  <conditionalFormatting sqref="AJ218:AN219">
    <cfRule type="expression" dxfId="2065" priority="7916">
      <formula>IF(N218="",FALSE,IF(N218="OUI*",TRUE,FALSE))</formula>
    </cfRule>
    <cfRule type="cellIs" dxfId="2064" priority="7917" operator="equal">
      <formula>"NON"</formula>
    </cfRule>
    <cfRule type="cellIs" dxfId="2063" priority="7918" operator="equal">
      <formula>"OUI"</formula>
    </cfRule>
    <cfRule type="expression" dxfId="2062" priority="7968">
      <formula>IF(N218="",FALSE,IF(N218="OUI*",TRUE,FALSE))</formula>
    </cfRule>
    <cfRule type="cellIs" dxfId="2061" priority="7969" operator="equal">
      <formula>"NON"</formula>
    </cfRule>
    <cfRule type="cellIs" dxfId="2060" priority="7970" operator="equal">
      <formula>"OUI"</formula>
    </cfRule>
    <cfRule type="expression" dxfId="2059" priority="9057">
      <formula>IF(N218="",FALSE,IF(N218="OUI*",TRUE,FALSE))</formula>
    </cfRule>
  </conditionalFormatting>
  <conditionalFormatting sqref="AJ219:AN219">
    <cfRule type="expression" dxfId="2058" priority="7867">
      <formula>IF(N219="",FALSE,IF(N219="OUI*",TRUE,FALSE))</formula>
    </cfRule>
    <cfRule type="cellIs" dxfId="2057" priority="7868" operator="equal">
      <formula>"NON"</formula>
    </cfRule>
    <cfRule type="cellIs" dxfId="2056" priority="7869" operator="equal">
      <formula>"OUI"</formula>
    </cfRule>
    <cfRule type="expression" dxfId="2055" priority="7870">
      <formula>IF(N219="",FALSE,IF(N219="OUI*",TRUE,FALSE))</formula>
    </cfRule>
    <cfRule type="cellIs" dxfId="2054" priority="7871" operator="equal">
      <formula>"NON"</formula>
    </cfRule>
    <cfRule type="cellIs" dxfId="2053" priority="7872" operator="equal">
      <formula>"OUI"</formula>
    </cfRule>
    <cfRule type="expression" dxfId="2052" priority="7893">
      <formula>IF(N219="",FALSE,IF(N219="OUI*",TRUE,FALSE))</formula>
    </cfRule>
    <cfRule type="cellIs" dxfId="2051" priority="7894" operator="equal">
      <formula>"NON"</formula>
    </cfRule>
    <cfRule type="cellIs" dxfId="2050" priority="7895" operator="equal">
      <formula>"OUI"</formula>
    </cfRule>
    <cfRule type="expression" dxfId="2049" priority="9052">
      <formula>IF(N219="",FALSE,IF(N219="OUI*",TRUE,FALSE))</formula>
    </cfRule>
    <cfRule type="cellIs" dxfId="2048" priority="9053" operator="equal">
      <formula>"NON"</formula>
    </cfRule>
    <cfRule type="cellIs" dxfId="2047" priority="9054" operator="equal">
      <formula>"OUI"</formula>
    </cfRule>
  </conditionalFormatting>
  <conditionalFormatting sqref="AJ29:AO29">
    <cfRule type="cellIs" dxfId="2046" priority="11529" operator="equal">
      <formula>"NON"</formula>
    </cfRule>
    <cfRule type="cellIs" dxfId="2045" priority="11530" operator="equal">
      <formula>"OUI"</formula>
    </cfRule>
  </conditionalFormatting>
  <conditionalFormatting sqref="AJ42:AO42">
    <cfRule type="expression" dxfId="2044" priority="1243">
      <formula>IF(N42="",FALSE,IF(N42="OUI*",TRUE,FALSE))</formula>
    </cfRule>
  </conditionalFormatting>
  <conditionalFormatting sqref="AJ57:AO57">
    <cfRule type="cellIs" dxfId="2043" priority="8956" operator="equal">
      <formula>"NON"</formula>
    </cfRule>
    <cfRule type="cellIs" dxfId="2042" priority="8957" operator="equal">
      <formula>"OUI"</formula>
    </cfRule>
    <cfRule type="expression" dxfId="2041" priority="8960">
      <formula>IF(N57="",FALSE,IF(N57="OUI*",TRUE,FALSE))</formula>
    </cfRule>
  </conditionalFormatting>
  <conditionalFormatting sqref="AJ89:AO89">
    <cfRule type="expression" dxfId="2040" priority="11346">
      <formula>IF(N89="",FALSE,IF(N89="OUI*",TRUE,FALSE))</formula>
    </cfRule>
  </conditionalFormatting>
  <conditionalFormatting sqref="AJ92:AO92">
    <cfRule type="cellIs" dxfId="2039" priority="8946" operator="equal">
      <formula>"NON"</formula>
    </cfRule>
    <cfRule type="cellIs" dxfId="2038" priority="8947" operator="equal">
      <formula>"OUI"</formula>
    </cfRule>
    <cfRule type="expression" dxfId="2037" priority="8950">
      <formula>IF(N92="",FALSE,IF(N92="OUI*",TRUE,FALSE))</formula>
    </cfRule>
  </conditionalFormatting>
  <conditionalFormatting sqref="AJ111:AO111">
    <cfRule type="cellIs" dxfId="2036" priority="11847" operator="equal">
      <formula>"NON"</formula>
    </cfRule>
    <cfRule type="cellIs" dxfId="2035" priority="11848" operator="equal">
      <formula>"OUI"</formula>
    </cfRule>
  </conditionalFormatting>
  <conditionalFormatting sqref="AJ128:AO128">
    <cfRule type="cellIs" dxfId="2034" priority="11472" operator="equal">
      <formula>"NON"</formula>
    </cfRule>
    <cfRule type="cellIs" dxfId="2033" priority="11473" operator="equal">
      <formula>"OUI"</formula>
    </cfRule>
  </conditionalFormatting>
  <conditionalFormatting sqref="AJ133:AO133">
    <cfRule type="expression" dxfId="2032" priority="8845">
      <formula>IF(N133="",FALSE,IF(N133="OUI*",TRUE,FALSE))</formula>
    </cfRule>
    <cfRule type="cellIs" dxfId="2031" priority="8846" operator="equal">
      <formula>"NON"</formula>
    </cfRule>
    <cfRule type="cellIs" dxfId="2030" priority="8847" operator="equal">
      <formula>"OUI"</formula>
    </cfRule>
    <cfRule type="expression" dxfId="2029" priority="11070">
      <formula>IF(N133="",FALSE,IF(N133="OUI*",TRUE,FALSE))</formula>
    </cfRule>
    <cfRule type="cellIs" dxfId="2028" priority="11071" operator="equal">
      <formula>"NON"</formula>
    </cfRule>
    <cfRule type="cellIs" dxfId="2027" priority="11072" operator="equal">
      <formula>"OUI"</formula>
    </cfRule>
  </conditionalFormatting>
  <conditionalFormatting sqref="AJ153:AO153">
    <cfRule type="cellIs" dxfId="2026" priority="11799" operator="equal">
      <formula>"NON"</formula>
    </cfRule>
    <cfRule type="cellIs" dxfId="2025" priority="11800" operator="equal">
      <formula>"OUI"</formula>
    </cfRule>
  </conditionalFormatting>
  <conditionalFormatting sqref="AJ155:AO155">
    <cfRule type="cellIs" dxfId="2024" priority="11787" operator="equal">
      <formula>"NON"</formula>
    </cfRule>
    <cfRule type="cellIs" dxfId="2023" priority="11788" operator="equal">
      <formula>"OUI"</formula>
    </cfRule>
  </conditionalFormatting>
  <conditionalFormatting sqref="AJ159:AO159">
    <cfRule type="expression" dxfId="2022" priority="1246">
      <formula>IF(N159="",FALSE,IF(N159="OUI*",TRUE,FALSE))</formula>
    </cfRule>
  </conditionalFormatting>
  <conditionalFormatting sqref="AJ56:AP56">
    <cfRule type="cellIs" dxfId="2021" priority="8930" operator="equal">
      <formula>"NON"</formula>
    </cfRule>
    <cfRule type="cellIs" dxfId="2020" priority="8931" operator="equal">
      <formula>"OUI"</formula>
    </cfRule>
    <cfRule type="expression" dxfId="2019" priority="8934">
      <formula>IF(N56="",FALSE,IF(N56="OUI*",TRUE,FALSE))</formula>
    </cfRule>
  </conditionalFormatting>
  <conditionalFormatting sqref="AJ52:AQ52">
    <cfRule type="cellIs" dxfId="2018" priority="9016" operator="equal">
      <formula>"NON"</formula>
    </cfRule>
    <cfRule type="cellIs" dxfId="2017" priority="9017" operator="equal">
      <formula>"OUI"</formula>
    </cfRule>
    <cfRule type="expression" dxfId="2016" priority="9020">
      <formula>IF(N52="",FALSE,IF(N52="OUI*",TRUE,FALSE))</formula>
    </cfRule>
  </conditionalFormatting>
  <conditionalFormatting sqref="AJ125:AQ125">
    <cfRule type="cellIs" dxfId="2015" priority="11843" operator="equal">
      <formula>"NON"</formula>
    </cfRule>
    <cfRule type="cellIs" dxfId="2014" priority="11844" operator="equal">
      <formula>"OUI"</formula>
    </cfRule>
  </conditionalFormatting>
  <conditionalFormatting sqref="AJ129:AR129">
    <cfRule type="cellIs" dxfId="2013" priority="11470" operator="equal">
      <formula>"NON"</formula>
    </cfRule>
    <cfRule type="cellIs" dxfId="2012" priority="11471" operator="equal">
      <formula>"OUI"</formula>
    </cfRule>
  </conditionalFormatting>
  <conditionalFormatting sqref="AJ197:AR197">
    <cfRule type="cellIs" dxfId="2011" priority="11687" operator="equal">
      <formula>"NON"</formula>
    </cfRule>
    <cfRule type="cellIs" dxfId="2010" priority="11688" operator="equal">
      <formula>"OUI"</formula>
    </cfRule>
  </conditionalFormatting>
  <conditionalFormatting sqref="AJ35:AX35">
    <cfRule type="expression" dxfId="2009" priority="1250">
      <formula>IF(N35="",FALSE,IF(N35="OUI*",TRUE,FALSE))</formula>
    </cfRule>
  </conditionalFormatting>
  <conditionalFormatting sqref="AJ51:AX51">
    <cfRule type="expression" dxfId="2008" priority="1292">
      <formula>IF(N51="",FALSE,IF(N51="OUI*",TRUE,FALSE))</formula>
    </cfRule>
  </conditionalFormatting>
  <conditionalFormatting sqref="AJ73:AX73">
    <cfRule type="expression" dxfId="2007" priority="1290">
      <formula>IF(N73="",FALSE,IF(N73="OUI*",TRUE,FALSE))</formula>
    </cfRule>
  </conditionalFormatting>
  <conditionalFormatting sqref="AJ128:AX128">
    <cfRule type="expression" dxfId="2006" priority="1284">
      <formula>IF(N128="",FALSE,IF(N128="OUI*",TRUE,FALSE))</formula>
    </cfRule>
  </conditionalFormatting>
  <conditionalFormatting sqref="AJ136:AX136">
    <cfRule type="cellIs" dxfId="2005" priority="11833" operator="equal">
      <formula>"NON"</formula>
    </cfRule>
    <cfRule type="cellIs" dxfId="2004" priority="11834" operator="equal">
      <formula>"OUI"</formula>
    </cfRule>
  </conditionalFormatting>
  <conditionalFormatting sqref="AJ136:AX138">
    <cfRule type="expression" dxfId="2003" priority="1248">
      <formula>IF(N136="",FALSE,IF(N136="OUI*",TRUE,FALSE))</formula>
    </cfRule>
  </conditionalFormatting>
  <conditionalFormatting sqref="AJ138:AX138">
    <cfRule type="cellIs" dxfId="2002" priority="11827" operator="equal">
      <formula>"NON"</formula>
    </cfRule>
    <cfRule type="cellIs" dxfId="2001" priority="11828" operator="equal">
      <formula>"OUI"</formula>
    </cfRule>
  </conditionalFormatting>
  <conditionalFormatting sqref="AJ144:AX144">
    <cfRule type="expression" dxfId="2000" priority="1278">
      <formula>IF(N144="",FALSE,IF(N144="OUI*",TRUE,FALSE))</formula>
    </cfRule>
  </conditionalFormatting>
  <conditionalFormatting sqref="AJ178:AX178">
    <cfRule type="cellIs" dxfId="1999" priority="1276" operator="equal">
      <formula>"NON"</formula>
    </cfRule>
    <cfRule type="cellIs" dxfId="1998" priority="1277" operator="equal">
      <formula>"OUI"</formula>
    </cfRule>
  </conditionalFormatting>
  <conditionalFormatting sqref="AJ195:AX195">
    <cfRule type="cellIs" dxfId="1997" priority="11695" operator="equal">
      <formula>"NON"</formula>
    </cfRule>
    <cfRule type="cellIs" dxfId="1996" priority="11696" operator="equal">
      <formula>"OUI"</formula>
    </cfRule>
  </conditionalFormatting>
  <conditionalFormatting sqref="AJ195:AX196">
    <cfRule type="cellIs" dxfId="1995" priority="1252" operator="equal">
      <formula>"NON"</formula>
    </cfRule>
    <cfRule type="cellIs" dxfId="1994" priority="1253" operator="equal">
      <formula>"OUI"</formula>
    </cfRule>
  </conditionalFormatting>
  <conditionalFormatting sqref="AJ87:AY87">
    <cfRule type="expression" dxfId="1993" priority="11351">
      <formula>IF(N87="",FALSE,IF(N87="OUI*",TRUE,FALSE))</formula>
    </cfRule>
    <cfRule type="cellIs" dxfId="1992" priority="11855" operator="equal">
      <formula>"NON"</formula>
    </cfRule>
    <cfRule type="cellIs" dxfId="1991" priority="11856" operator="equal">
      <formula>"OUI"</formula>
    </cfRule>
  </conditionalFormatting>
  <conditionalFormatting sqref="AJ17:BC219">
    <cfRule type="expression" dxfId="1990" priority="11857">
      <formula>IF(N17="",FALSE,IF(N17="OUI",TRUE,FALSE))</formula>
    </cfRule>
    <cfRule type="expression" dxfId="1989" priority="11858">
      <formula>IF(N17="",FALSE,IF(N17="OUI*",TRUE,FALSE))</formula>
    </cfRule>
  </conditionalFormatting>
  <conditionalFormatting sqref="AJ36:BC37">
    <cfRule type="expression" dxfId="1988" priority="1296">
      <formula>IF(N36="",FALSE,IF(N36="OUI*",TRUE,FALSE))</formula>
    </cfRule>
  </conditionalFormatting>
  <conditionalFormatting sqref="AJ50:BC50">
    <cfRule type="expression" dxfId="1987" priority="1294">
      <formula>IF(N50="",FALSE,IF(N50="OUI*",TRUE,FALSE))</formula>
    </cfRule>
  </conditionalFormatting>
  <conditionalFormatting sqref="AJ57:BC204 AJ18:BC29">
    <cfRule type="expression" dxfId="1986" priority="11563">
      <formula>IF(N18="",FALSE,IF(N18="OUI*",TRUE,FALSE))</formula>
    </cfRule>
  </conditionalFormatting>
  <conditionalFormatting sqref="AJ129:BC130">
    <cfRule type="cellIs" dxfId="1985" priority="11905" operator="equal">
      <formula>"NON"</formula>
    </cfRule>
    <cfRule type="cellIs" dxfId="1984" priority="11906" operator="equal">
      <formula>"OUI"</formula>
    </cfRule>
  </conditionalFormatting>
  <conditionalFormatting sqref="AJ144:BC145 AJ147:BC147">
    <cfRule type="cellIs" dxfId="1983" priority="11903" operator="equal">
      <formula>"NON"</formula>
    </cfRule>
    <cfRule type="cellIs" dxfId="1982" priority="11904" operator="equal">
      <formula>"OUI"</formula>
    </cfRule>
  </conditionalFormatting>
  <conditionalFormatting sqref="AJ158:BC158">
    <cfRule type="cellIs" dxfId="1981" priority="11482" operator="equal">
      <formula>"NON"</formula>
    </cfRule>
    <cfRule type="cellIs" dxfId="1980" priority="11483" operator="equal">
      <formula>"OUI"</formula>
    </cfRule>
  </conditionalFormatting>
  <conditionalFormatting sqref="AJ187:BC189">
    <cfRule type="cellIs" dxfId="1979" priority="1266" operator="equal">
      <formula>"NON"</formula>
    </cfRule>
    <cfRule type="cellIs" dxfId="1978" priority="1267" operator="equal">
      <formula>"OUI"</formula>
    </cfRule>
  </conditionalFormatting>
  <conditionalFormatting sqref="AJ188:BC191">
    <cfRule type="cellIs" dxfId="1977" priority="11553" operator="equal">
      <formula>"NON"</formula>
    </cfRule>
    <cfRule type="cellIs" dxfId="1976" priority="11554" operator="equal">
      <formula>"OUI"</formula>
    </cfRule>
  </conditionalFormatting>
  <conditionalFormatting sqref="AJ191:BC191">
    <cfRule type="cellIs" dxfId="1975" priority="11901" operator="equal">
      <formula>"NON"</formula>
    </cfRule>
    <cfRule type="cellIs" dxfId="1974" priority="11902" operator="equal">
      <formula>"OUI"</formula>
    </cfRule>
  </conditionalFormatting>
  <conditionalFormatting sqref="AJ194:BC194">
    <cfRule type="cellIs" dxfId="1973" priority="1262" operator="equal">
      <formula>"NON"</formula>
    </cfRule>
    <cfRule type="cellIs" dxfId="1972" priority="1263" operator="equal">
      <formula>"OUI"</formula>
    </cfRule>
  </conditionalFormatting>
  <conditionalFormatting sqref="AJ203:BC203">
    <cfRule type="expression" dxfId="1971" priority="8596">
      <formula>IF(N203="",FALSE,IF(N203="OUI*",TRUE,FALSE))</formula>
    </cfRule>
    <cfRule type="cellIs" dxfId="1970" priority="8597" operator="equal">
      <formula>"NON"</formula>
    </cfRule>
    <cfRule type="cellIs" dxfId="1969" priority="8598" operator="equal">
      <formula>"OUI"</formula>
    </cfRule>
    <cfRule type="expression" dxfId="1968" priority="8599">
      <formula>IF(N203="",FALSE,IF(N203="OUI*",TRUE,FALSE))</formula>
    </cfRule>
    <cfRule type="cellIs" dxfId="1967" priority="8600" operator="equal">
      <formula>"NON"</formula>
    </cfRule>
    <cfRule type="cellIs" dxfId="1966" priority="8601" operator="equal">
      <formula>"OUI"</formula>
    </cfRule>
    <cfRule type="expression" dxfId="1965" priority="9509">
      <formula>IF(N203="",FALSE,IF(N203="OUI*",TRUE,FALSE))</formula>
    </cfRule>
    <cfRule type="cellIs" dxfId="1964" priority="9510" operator="equal">
      <formula>"NON"</formula>
    </cfRule>
    <cfRule type="cellIs" dxfId="1963" priority="9511" operator="equal">
      <formula>"OUI"</formula>
    </cfRule>
  </conditionalFormatting>
  <conditionalFormatting sqref="AJ205:BC205">
    <cfRule type="expression" dxfId="1962" priority="8543">
      <formula>IF(N205="",FALSE,IF(N205="OUI*",TRUE,FALSE))</formula>
    </cfRule>
    <cfRule type="cellIs" dxfId="1961" priority="8544" operator="equal">
      <formula>"NON"</formula>
    </cfRule>
    <cfRule type="cellIs" dxfId="1960" priority="8545" operator="equal">
      <formula>"OUI"</formula>
    </cfRule>
    <cfRule type="expression" dxfId="1959" priority="8546">
      <formula>IF(N205="",FALSE,IF(N205="OUI*",TRUE,FALSE))</formula>
    </cfRule>
    <cfRule type="cellIs" dxfId="1958" priority="8547" operator="equal">
      <formula>"NON"</formula>
    </cfRule>
    <cfRule type="cellIs" dxfId="1957" priority="8548" operator="equal">
      <formula>"OUI"</formula>
    </cfRule>
    <cfRule type="expression" dxfId="1956" priority="8569">
      <formula>IF(N205="",FALSE,IF(N205="OUI*",TRUE,FALSE))</formula>
    </cfRule>
    <cfRule type="cellIs" dxfId="1955" priority="9440" operator="equal">
      <formula>"NON"</formula>
    </cfRule>
    <cfRule type="cellIs" dxfId="1954" priority="9441" operator="equal">
      <formula>"OUI"</formula>
    </cfRule>
    <cfRule type="expression" dxfId="1953" priority="9460">
      <formula>IF(N205="",FALSE,IF(N205="OUI*",TRUE,FALSE))</formula>
    </cfRule>
    <cfRule type="cellIs" dxfId="1952" priority="9461" operator="equal">
      <formula>"NON"</formula>
    </cfRule>
    <cfRule type="cellIs" dxfId="1951" priority="9462" operator="equal">
      <formula>"OUI"</formula>
    </cfRule>
  </conditionalFormatting>
  <conditionalFormatting sqref="AK27">
    <cfRule type="cellIs" dxfId="1950" priority="9027" operator="equal">
      <formula>"NON"</formula>
    </cfRule>
    <cfRule type="cellIs" dxfId="1949" priority="9028" operator="equal">
      <formula>"OUI"</formula>
    </cfRule>
  </conditionalFormatting>
  <conditionalFormatting sqref="AK30">
    <cfRule type="expression" dxfId="1948" priority="11456">
      <formula>IF(O30="",FALSE,IF(O30="OUI*",TRUE,FALSE))</formula>
    </cfRule>
  </conditionalFormatting>
  <conditionalFormatting sqref="AK32:AK34">
    <cfRule type="expression" dxfId="1947" priority="11442">
      <formula>IF(O32="",FALSE,IF(O32="OUI*",TRUE,FALSE))</formula>
    </cfRule>
  </conditionalFormatting>
  <conditionalFormatting sqref="AK38:AK41">
    <cfRule type="expression" dxfId="1946" priority="11425">
      <formula>IF(O38="",FALSE,IF(O38="OUI*",TRUE,FALSE))</formula>
    </cfRule>
  </conditionalFormatting>
  <conditionalFormatting sqref="AK43">
    <cfRule type="expression" dxfId="1945" priority="11422">
      <formula>IF(O43="",FALSE,IF(O43="OUI*",TRUE,FALSE))</formula>
    </cfRule>
  </conditionalFormatting>
  <conditionalFormatting sqref="AK54:AK55">
    <cfRule type="expression" dxfId="1944" priority="8980">
      <formula>IF(O54="",FALSE,IF(O54="OUI*",TRUE,FALSE))</formula>
    </cfRule>
  </conditionalFormatting>
  <conditionalFormatting sqref="AK55">
    <cfRule type="cellIs" dxfId="1943" priority="8976" operator="equal">
      <formula>"NON"</formula>
    </cfRule>
    <cfRule type="cellIs" dxfId="1942" priority="8977" operator="equal">
      <formula>"OUI"</formula>
    </cfRule>
  </conditionalFormatting>
  <conditionalFormatting sqref="AK58:AK60">
    <cfRule type="expression" dxfId="1941" priority="11406">
      <formula>IF(O58="",FALSE,IF(O58="OUI*",TRUE,FALSE))</formula>
    </cfRule>
  </conditionalFormatting>
  <conditionalFormatting sqref="AK62">
    <cfRule type="expression" dxfId="1940" priority="11400">
      <formula>IF(O62="",FALSE,IF(O62="OUI*",TRUE,FALSE))</formula>
    </cfRule>
  </conditionalFormatting>
  <conditionalFormatting sqref="AK64">
    <cfRule type="expression" dxfId="1939" priority="11394">
      <formula>IF(O64="",FALSE,IF(O64="OUI*",TRUE,FALSE))</formula>
    </cfRule>
  </conditionalFormatting>
  <conditionalFormatting sqref="AK66">
    <cfRule type="expression" dxfId="1938" priority="11385">
      <formula>IF(O66="",FALSE,IF(O66="OUI*",TRUE,FALSE))</formula>
    </cfRule>
  </conditionalFormatting>
  <conditionalFormatting sqref="AK68:AK71">
    <cfRule type="expression" dxfId="1937" priority="11370">
      <formula>IF(O68="",FALSE,IF(O68="OUI*",TRUE,FALSE))</formula>
    </cfRule>
  </conditionalFormatting>
  <conditionalFormatting sqref="AK74">
    <cfRule type="expression" dxfId="1936" priority="11367">
      <formula>IF(O74="",FALSE,IF(O74="OUI*",TRUE,FALSE))</formula>
    </cfRule>
  </conditionalFormatting>
  <conditionalFormatting sqref="AK85:AK86">
    <cfRule type="expression" dxfId="1935" priority="11353">
      <formula>IF(O85="",FALSE,IF(O85="OUI*",TRUE,FALSE))</formula>
    </cfRule>
  </conditionalFormatting>
  <conditionalFormatting sqref="AK91">
    <cfRule type="expression" dxfId="1934" priority="11344">
      <formula>IF(O91="",FALSE,IF(O91="OUI*",TRUE,FALSE))</formula>
    </cfRule>
  </conditionalFormatting>
  <conditionalFormatting sqref="AK94:AK95">
    <cfRule type="expression" dxfId="1933" priority="11328">
      <formula>IF(O94="",FALSE,IF(O94="OUI*",TRUE,FALSE))</formula>
    </cfRule>
  </conditionalFormatting>
  <conditionalFormatting sqref="AK97">
    <cfRule type="expression" dxfId="1932" priority="11315">
      <formula>IF(O97="",FALSE,IF(O97="OUI*",TRUE,FALSE))</formula>
    </cfRule>
    <cfRule type="cellIs" dxfId="1931" priority="11316" operator="equal">
      <formula>"NON"</formula>
    </cfRule>
    <cfRule type="cellIs" dxfId="1930" priority="11317" operator="equal">
      <formula>"OUI"</formula>
    </cfRule>
    <cfRule type="expression" dxfId="1929" priority="11321">
      <formula>IF(O97="",FALSE,IF(O97="OUI*",TRUE,FALSE))</formula>
    </cfRule>
  </conditionalFormatting>
  <conditionalFormatting sqref="AK99:AK100">
    <cfRule type="expression" dxfId="1928" priority="11293">
      <formula>IF(O99="",FALSE,IF(O99="OUI*",TRUE,FALSE))</formula>
    </cfRule>
  </conditionalFormatting>
  <conditionalFormatting sqref="AK100">
    <cfRule type="cellIs" dxfId="1927" priority="11294" operator="equal">
      <formula>"NON"</formula>
    </cfRule>
    <cfRule type="cellIs" dxfId="1926" priority="11295" operator="equal">
      <formula>"OUI"</formula>
    </cfRule>
  </conditionalFormatting>
  <conditionalFormatting sqref="AK102">
    <cfRule type="expression" dxfId="1925" priority="11278">
      <formula>IF(O102="",FALSE,IF(O102="OUI*",TRUE,FALSE))</formula>
    </cfRule>
    <cfRule type="cellIs" dxfId="1924" priority="11279" operator="equal">
      <formula>"NON"</formula>
    </cfRule>
    <cfRule type="cellIs" dxfId="1923" priority="11280" operator="equal">
      <formula>"OUI"</formula>
    </cfRule>
  </conditionalFormatting>
  <conditionalFormatting sqref="AK117">
    <cfRule type="expression" dxfId="1922" priority="11272">
      <formula>IF(O117="",FALSE,IF(O117="OUI*",TRUE,FALSE))</formula>
    </cfRule>
    <cfRule type="cellIs" dxfId="1921" priority="11273" operator="equal">
      <formula>"NON"</formula>
    </cfRule>
    <cfRule type="cellIs" dxfId="1920" priority="11274" operator="equal">
      <formula>"OUI"</formula>
    </cfRule>
  </conditionalFormatting>
  <conditionalFormatting sqref="AK119:AK121">
    <cfRule type="expression" dxfId="1919" priority="11230">
      <formula>IF(O119="",FALSE,IF(O119="OUI*",TRUE,FALSE))</formula>
    </cfRule>
    <cfRule type="cellIs" dxfId="1918" priority="11231" operator="equal">
      <formula>"NON"</formula>
    </cfRule>
    <cfRule type="cellIs" dxfId="1917" priority="11232" operator="equal">
      <formula>"OUI"</formula>
    </cfRule>
  </conditionalFormatting>
  <conditionalFormatting sqref="AK123:AK126">
    <cfRule type="expression" dxfId="1916" priority="11164">
      <formula>IF(O123="",FALSE,IF(O123="OUI*",TRUE,FALSE))</formula>
    </cfRule>
    <cfRule type="cellIs" dxfId="1915" priority="11165" operator="equal">
      <formula>"NON"</formula>
    </cfRule>
    <cfRule type="cellIs" dxfId="1914" priority="11166" operator="equal">
      <formula>"OUI"</formula>
    </cfRule>
  </conditionalFormatting>
  <conditionalFormatting sqref="AK129:AK131">
    <cfRule type="expression" dxfId="1913" priority="11091">
      <formula>IF(O129="",FALSE,IF(O129="OUI*",TRUE,FALSE))</formula>
    </cfRule>
    <cfRule type="cellIs" dxfId="1912" priority="11092" operator="equal">
      <formula>"NON"</formula>
    </cfRule>
    <cfRule type="cellIs" dxfId="1911" priority="11093" operator="equal">
      <formula>"OUI"</formula>
    </cfRule>
  </conditionalFormatting>
  <conditionalFormatting sqref="AK135">
    <cfRule type="expression" dxfId="1910" priority="11042">
      <formula>IF(O135="",FALSE,IF(O135="OUI*",TRUE,FALSE))</formula>
    </cfRule>
    <cfRule type="cellIs" dxfId="1909" priority="11043" operator="equal">
      <formula>"NON"</formula>
    </cfRule>
    <cfRule type="cellIs" dxfId="1908" priority="11044" operator="equal">
      <formula>"OUI"</formula>
    </cfRule>
  </conditionalFormatting>
  <conditionalFormatting sqref="AK139">
    <cfRule type="expression" dxfId="1907" priority="11014">
      <formula>IF(O139="",FALSE,IF(O139="OUI*",TRUE,FALSE))</formula>
    </cfRule>
    <cfRule type="cellIs" dxfId="1906" priority="11015" operator="equal">
      <formula>"NON"</formula>
    </cfRule>
    <cfRule type="cellIs" dxfId="1905" priority="11016" operator="equal">
      <formula>"OUI"</formula>
    </cfRule>
  </conditionalFormatting>
  <conditionalFormatting sqref="AK140">
    <cfRule type="expression" dxfId="1904" priority="8">
      <formula>IF(O140="",FALSE,IF(O140="OUI*",TRUE,FALSE))</formula>
    </cfRule>
  </conditionalFormatting>
  <conditionalFormatting sqref="AK142:AK143">
    <cfRule type="expression" dxfId="1903" priority="10937">
      <formula>IF(O142="",FALSE,IF(O142="OUI*",TRUE,FALSE))</formula>
    </cfRule>
    <cfRule type="cellIs" dxfId="1902" priority="10938" operator="equal">
      <formula>"NON"</formula>
    </cfRule>
    <cfRule type="cellIs" dxfId="1901" priority="10939" operator="equal">
      <formula>"OUI"</formula>
    </cfRule>
  </conditionalFormatting>
  <conditionalFormatting sqref="AK149:AK155">
    <cfRule type="expression" dxfId="1900" priority="10455">
      <formula>IF(O149="",FALSE,IF(O149="OUI*",TRUE,FALSE))</formula>
    </cfRule>
    <cfRule type="cellIs" dxfId="1899" priority="10456" operator="equal">
      <formula>"NON"</formula>
    </cfRule>
    <cfRule type="cellIs" dxfId="1898" priority="10457" operator="equal">
      <formula>"OUI"</formula>
    </cfRule>
  </conditionalFormatting>
  <conditionalFormatting sqref="AK157">
    <cfRule type="expression" dxfId="1897" priority="10416">
      <formula>IF(O157="",FALSE,IF(O157="OUI*",TRUE,FALSE))</formula>
    </cfRule>
    <cfRule type="cellIs" dxfId="1896" priority="10417" operator="equal">
      <formula>"NON"</formula>
    </cfRule>
    <cfRule type="cellIs" dxfId="1895" priority="10418" operator="equal">
      <formula>"OUI"</formula>
    </cfRule>
  </conditionalFormatting>
  <conditionalFormatting sqref="AK217">
    <cfRule type="expression" dxfId="1894" priority="3">
      <formula>IF(O217="",FALSE,IF(O217="OUI*",TRUE,FALSE))</formula>
    </cfRule>
  </conditionalFormatting>
  <conditionalFormatting sqref="AK20:AL20">
    <cfRule type="expression" dxfId="1893" priority="22">
      <formula>IF(O20="",FALSE,IF(O20="OUI*",TRUE,FALSE))</formula>
    </cfRule>
  </conditionalFormatting>
  <conditionalFormatting sqref="AK65:AL65">
    <cfRule type="expression" dxfId="1892" priority="11390">
      <formula>IF(O65="",FALSE,IF(O65="OUI*",TRUE,FALSE))</formula>
    </cfRule>
  </conditionalFormatting>
  <conditionalFormatting sqref="AK170:AL170">
    <cfRule type="expression" dxfId="1891" priority="10182">
      <formula>IF(O170="",FALSE,IF(O170="OUI*",TRUE,FALSE))</formula>
    </cfRule>
    <cfRule type="cellIs" dxfId="1890" priority="10183" operator="equal">
      <formula>"NON"</formula>
    </cfRule>
    <cfRule type="cellIs" dxfId="1889" priority="10184" operator="equal">
      <formula>"OUI"</formula>
    </cfRule>
  </conditionalFormatting>
  <conditionalFormatting sqref="AK173:AL174">
    <cfRule type="expression" dxfId="1888" priority="10074">
      <formula>IF(O173="",FALSE,IF(O173="OUI*",TRUE,FALSE))</formula>
    </cfRule>
    <cfRule type="cellIs" dxfId="1887" priority="10075" operator="equal">
      <formula>"NON"</formula>
    </cfRule>
    <cfRule type="cellIs" dxfId="1886" priority="10076" operator="equal">
      <formula>"OUI"</formula>
    </cfRule>
  </conditionalFormatting>
  <conditionalFormatting sqref="AK208:AL208 AJ208:AK216 AJ214:AL215">
    <cfRule type="expression" dxfId="1885" priority="11642">
      <formula>IF(N208="",FALSE,IF(N208="OUI*",TRUE,FALSE))</formula>
    </cfRule>
  </conditionalFormatting>
  <conditionalFormatting sqref="AK208:AL208">
    <cfRule type="cellIs" dxfId="1884" priority="11638" operator="equal">
      <formula>"NON"</formula>
    </cfRule>
    <cfRule type="cellIs" dxfId="1883" priority="11639" operator="equal">
      <formula>"OUI"</formula>
    </cfRule>
  </conditionalFormatting>
  <conditionalFormatting sqref="AK90:AO90">
    <cfRule type="expression" dxfId="1882" priority="72">
      <formula>IF(O90="",FALSE,IF(O90="OUI*",TRUE,FALSE))</formula>
    </cfRule>
    <cfRule type="cellIs" dxfId="1881" priority="73" operator="equal">
      <formula>"NON"</formula>
    </cfRule>
    <cfRule type="cellIs" dxfId="1880" priority="74" operator="equal">
      <formula>"OUI"</formula>
    </cfRule>
    <cfRule type="expression" dxfId="1879" priority="75">
      <formula>IF(O90="",FALSE,IF(O90="OUI*",TRUE,FALSE))</formula>
    </cfRule>
    <cfRule type="cellIs" dxfId="1878" priority="76" operator="equal">
      <formula>"NON"</formula>
    </cfRule>
    <cfRule type="cellIs" dxfId="1877" priority="77" operator="equal">
      <formula>"OUI"</formula>
    </cfRule>
  </conditionalFormatting>
  <conditionalFormatting sqref="AL30">
    <cfRule type="expression" dxfId="1876" priority="11455">
      <formula>IF(P30="",FALSE,IF(P30="OUI*",TRUE,FALSE))</formula>
    </cfRule>
  </conditionalFormatting>
  <conditionalFormatting sqref="AL33:AL34">
    <cfRule type="expression" dxfId="1875" priority="11441">
      <formula>IF(P33="",FALSE,IF(P33="OUI*",TRUE,FALSE))</formula>
    </cfRule>
  </conditionalFormatting>
  <conditionalFormatting sqref="AL38:AL41">
    <cfRule type="expression" dxfId="1874" priority="11426">
      <formula>IF(P38="",FALSE,IF(P38="OUI*",TRUE,FALSE))</formula>
    </cfRule>
  </conditionalFormatting>
  <conditionalFormatting sqref="AL43">
    <cfRule type="expression" dxfId="1873" priority="11421">
      <formula>IF(P43="",FALSE,IF(P43="OUI*",TRUE,FALSE))</formula>
    </cfRule>
  </conditionalFormatting>
  <conditionalFormatting sqref="AL54">
    <cfRule type="expression" dxfId="1872" priority="11417">
      <formula>IF(P54="",FALSE,IF(P54="OUI*",TRUE,FALSE))</formula>
    </cfRule>
  </conditionalFormatting>
  <conditionalFormatting sqref="AL58">
    <cfRule type="expression" dxfId="1871" priority="11411">
      <formula>IF(P58="",FALSE,IF(P58="OUI*",TRUE,FALSE))</formula>
    </cfRule>
  </conditionalFormatting>
  <conditionalFormatting sqref="AL60">
    <cfRule type="expression" dxfId="1870" priority="11405">
      <formula>IF(P60="",FALSE,IF(P60="OUI*",TRUE,FALSE))</formula>
    </cfRule>
  </conditionalFormatting>
  <conditionalFormatting sqref="AL62">
    <cfRule type="expression" dxfId="1869" priority="11399">
      <formula>IF(P62="",FALSE,IF(P62="OUI*",TRUE,FALSE))</formula>
    </cfRule>
  </conditionalFormatting>
  <conditionalFormatting sqref="AL64:AL66">
    <cfRule type="expression" dxfId="1868" priority="11386">
      <formula>IF(P64="",FALSE,IF(P64="OUI*",TRUE,FALSE))</formula>
    </cfRule>
  </conditionalFormatting>
  <conditionalFormatting sqref="AL68">
    <cfRule type="expression" dxfId="1867" priority="11381">
      <formula>IF(P68="",FALSE,IF(P68="OUI*",TRUE,FALSE))</formula>
    </cfRule>
  </conditionalFormatting>
  <conditionalFormatting sqref="AL71">
    <cfRule type="expression" dxfId="1866" priority="11371">
      <formula>IF(P71="",FALSE,IF(P71="OUI*",TRUE,FALSE))</formula>
    </cfRule>
  </conditionalFormatting>
  <conditionalFormatting sqref="AL74">
    <cfRule type="expression" dxfId="1865" priority="11366">
      <formula>IF(P74="",FALSE,IF(P74="OUI*",TRUE,FALSE))</formula>
    </cfRule>
  </conditionalFormatting>
  <conditionalFormatting sqref="AL86">
    <cfRule type="expression" dxfId="1864" priority="11354">
      <formula>IF(P86="",FALSE,IF(P86="OUI*",TRUE,FALSE))</formula>
    </cfRule>
  </conditionalFormatting>
  <conditionalFormatting sqref="AL91">
    <cfRule type="expression" dxfId="1863" priority="11343">
      <formula>IF(P91="",FALSE,IF(P91="OUI*",TRUE,FALSE))</formula>
    </cfRule>
  </conditionalFormatting>
  <conditionalFormatting sqref="AL94:AL95">
    <cfRule type="expression" dxfId="1862" priority="11327">
      <formula>IF(P94="",FALSE,IF(P94="OUI*",TRUE,FALSE))</formula>
    </cfRule>
  </conditionalFormatting>
  <conditionalFormatting sqref="AL97">
    <cfRule type="expression" dxfId="1861" priority="11312">
      <formula>IF(P97="",FALSE,IF(P97="OUI*",TRUE,FALSE))</formula>
    </cfRule>
    <cfRule type="cellIs" dxfId="1860" priority="11313" operator="equal">
      <formula>"NON"</formula>
    </cfRule>
    <cfRule type="cellIs" dxfId="1859" priority="11314" operator="equal">
      <formula>"OUI"</formula>
    </cfRule>
    <cfRule type="expression" dxfId="1858" priority="11322">
      <formula>IF(P97="",FALSE,IF(P97="OUI*",TRUE,FALSE))</formula>
    </cfRule>
  </conditionalFormatting>
  <conditionalFormatting sqref="AL99:AL100">
    <cfRule type="expression" dxfId="1857" priority="11290">
      <formula>IF(P99="",FALSE,IF(P99="OUI*",TRUE,FALSE))</formula>
    </cfRule>
  </conditionalFormatting>
  <conditionalFormatting sqref="AL100">
    <cfRule type="cellIs" dxfId="1856" priority="11291" operator="equal">
      <formula>"NON"</formula>
    </cfRule>
    <cfRule type="cellIs" dxfId="1855" priority="11292" operator="equal">
      <formula>"OUI"</formula>
    </cfRule>
  </conditionalFormatting>
  <conditionalFormatting sqref="AL117">
    <cfRule type="expression" dxfId="1854" priority="11269">
      <formula>IF(P117="",FALSE,IF(P117="OUI*",TRUE,FALSE))</formula>
    </cfRule>
    <cfRule type="cellIs" dxfId="1853" priority="11270" operator="equal">
      <formula>"NON"</formula>
    </cfRule>
    <cfRule type="cellIs" dxfId="1852" priority="11271" operator="equal">
      <formula>"OUI"</formula>
    </cfRule>
  </conditionalFormatting>
  <conditionalFormatting sqref="AL119:AL121">
    <cfRule type="expression" dxfId="1851" priority="11227">
      <formula>IF(P119="",FALSE,IF(P119="OUI*",TRUE,FALSE))</formula>
    </cfRule>
    <cfRule type="cellIs" dxfId="1850" priority="11228" operator="equal">
      <formula>"NON"</formula>
    </cfRule>
    <cfRule type="cellIs" dxfId="1849" priority="11229" operator="equal">
      <formula>"OUI"</formula>
    </cfRule>
  </conditionalFormatting>
  <conditionalFormatting sqref="AL123:AL125">
    <cfRule type="expression" dxfId="1848" priority="11180">
      <formula>IF(P123="",FALSE,IF(P123="OUI*",TRUE,FALSE))</formula>
    </cfRule>
    <cfRule type="cellIs" dxfId="1847" priority="11181" operator="equal">
      <formula>"NON"</formula>
    </cfRule>
    <cfRule type="cellIs" dxfId="1846" priority="11182" operator="equal">
      <formula>"OUI"</formula>
    </cfRule>
  </conditionalFormatting>
  <conditionalFormatting sqref="AL129">
    <cfRule type="expression" dxfId="1845" priority="11133">
      <formula>IF(P129="",FALSE,IF(P129="OUI*",TRUE,FALSE))</formula>
    </cfRule>
    <cfRule type="cellIs" dxfId="1844" priority="11134" operator="equal">
      <formula>"NON"</formula>
    </cfRule>
    <cfRule type="cellIs" dxfId="1843" priority="11135" operator="equal">
      <formula>"OUI"</formula>
    </cfRule>
  </conditionalFormatting>
  <conditionalFormatting sqref="AL131">
    <cfRule type="expression" dxfId="1842" priority="11084">
      <formula>IF(P131="",FALSE,IF(P131="OUI*",TRUE,FALSE))</formula>
    </cfRule>
    <cfRule type="cellIs" dxfId="1841" priority="11085" operator="equal">
      <formula>"NON"</formula>
    </cfRule>
    <cfRule type="cellIs" dxfId="1840" priority="11086" operator="equal">
      <formula>"OUI"</formula>
    </cfRule>
  </conditionalFormatting>
  <conditionalFormatting sqref="AL135">
    <cfRule type="expression" dxfId="1839" priority="11035">
      <formula>IF(P135="",FALSE,IF(P135="OUI*",TRUE,FALSE))</formula>
    </cfRule>
    <cfRule type="cellIs" dxfId="1838" priority="11036" operator="equal">
      <formula>"NON"</formula>
    </cfRule>
    <cfRule type="cellIs" dxfId="1837" priority="11037" operator="equal">
      <formula>"OUI"</formula>
    </cfRule>
  </conditionalFormatting>
  <conditionalFormatting sqref="AL140">
    <cfRule type="expression" dxfId="1836" priority="7">
      <formula>IF(P140="",FALSE,IF(P140="OUI*",TRUE,FALSE))</formula>
    </cfRule>
  </conditionalFormatting>
  <conditionalFormatting sqref="AL142:AL143">
    <cfRule type="expression" dxfId="1835" priority="10928">
      <formula>IF(P142="",FALSE,IF(P142="OUI*",TRUE,FALSE))</formula>
    </cfRule>
    <cfRule type="cellIs" dxfId="1834" priority="10929" operator="equal">
      <formula>"NON"</formula>
    </cfRule>
    <cfRule type="cellIs" dxfId="1833" priority="10930" operator="equal">
      <formula>"OUI"</formula>
    </cfRule>
  </conditionalFormatting>
  <conditionalFormatting sqref="AL149:AL152">
    <cfRule type="expression" dxfId="1832" priority="10598">
      <formula>IF(P149="",FALSE,IF(P149="OUI*",TRUE,FALSE))</formula>
    </cfRule>
    <cfRule type="cellIs" dxfId="1831" priority="10599" operator="equal">
      <formula>"NON"</formula>
    </cfRule>
    <cfRule type="cellIs" dxfId="1830" priority="10600" operator="equal">
      <formula>"OUI"</formula>
    </cfRule>
  </conditionalFormatting>
  <conditionalFormatting sqref="AL154:AL155">
    <cfRule type="expression" dxfId="1829" priority="10442">
      <formula>IF(P154="",FALSE,IF(P154="OUI*",TRUE,FALSE))</formula>
    </cfRule>
    <cfRule type="cellIs" dxfId="1828" priority="10443" operator="equal">
      <formula>"NON"</formula>
    </cfRule>
    <cfRule type="cellIs" dxfId="1827" priority="10444" operator="equal">
      <formula>"OUI"</formula>
    </cfRule>
  </conditionalFormatting>
  <conditionalFormatting sqref="AL157">
    <cfRule type="expression" dxfId="1826" priority="10403">
      <formula>IF(P157="",FALSE,IF(P157="OUI*",TRUE,FALSE))</formula>
    </cfRule>
    <cfRule type="cellIs" dxfId="1825" priority="10404" operator="equal">
      <formula>"NON"</formula>
    </cfRule>
    <cfRule type="cellIs" dxfId="1824" priority="10405" operator="equal">
      <formula>"OUI"</formula>
    </cfRule>
  </conditionalFormatting>
  <conditionalFormatting sqref="AL199">
    <cfRule type="expression" dxfId="1823" priority="9601">
      <formula>IF(P199="",FALSE,IF(P199="OUI*",TRUE,FALSE))</formula>
    </cfRule>
    <cfRule type="cellIs" dxfId="1822" priority="9602" operator="equal">
      <formula>"NON"</formula>
    </cfRule>
    <cfRule type="cellIs" dxfId="1821" priority="9603" operator="equal">
      <formula>"OUI"</formula>
    </cfRule>
  </conditionalFormatting>
  <conditionalFormatting sqref="AL201">
    <cfRule type="expression" dxfId="1820" priority="9578">
      <formula>IF(P201="",FALSE,IF(P201="OUI*",TRUE,FALSE))</formula>
    </cfRule>
    <cfRule type="cellIs" dxfId="1819" priority="9579" operator="equal">
      <formula>"NON"</formula>
    </cfRule>
    <cfRule type="cellIs" dxfId="1818" priority="9580" operator="equal">
      <formula>"OUI"</formula>
    </cfRule>
  </conditionalFormatting>
  <conditionalFormatting sqref="AL217">
    <cfRule type="expression" dxfId="1817" priority="4">
      <formula>IF(P217="",FALSE,IF(P217="OUI*",TRUE,FALSE))</formula>
    </cfRule>
  </conditionalFormatting>
  <conditionalFormatting sqref="AL176:AM176">
    <cfRule type="cellIs" dxfId="1816" priority="1061" operator="equal">
      <formula>"NON"</formula>
    </cfRule>
    <cfRule type="cellIs" dxfId="1815" priority="1062" operator="equal">
      <formula>"OUI"</formula>
    </cfRule>
    <cfRule type="expression" dxfId="1814" priority="1063">
      <formula>IF(P176="",FALSE,IF(P176="OUI*",TRUE,FALSE))</formula>
    </cfRule>
    <cfRule type="cellIs" dxfId="1813" priority="1064" operator="equal">
      <formula>"NON"</formula>
    </cfRule>
    <cfRule type="cellIs" dxfId="1812" priority="1065" operator="equal">
      <formula>"OUI"</formula>
    </cfRule>
    <cfRule type="expression" dxfId="1811" priority="1066">
      <formula>IF(P176="",FALSE,IF(P176="OUI*",TRUE,FALSE))</formula>
    </cfRule>
    <cfRule type="cellIs" dxfId="1810" priority="1067" operator="equal">
      <formula>"NON"</formula>
    </cfRule>
    <cfRule type="cellIs" dxfId="1809" priority="1068" operator="equal">
      <formula>"OUI"</formula>
    </cfRule>
  </conditionalFormatting>
  <conditionalFormatting sqref="AL181:AM181">
    <cfRule type="cellIs" dxfId="1808" priority="1117" operator="equal">
      <formula>"NON"</formula>
    </cfRule>
    <cfRule type="cellIs" dxfId="1807" priority="1118" operator="equal">
      <formula>"OUI"</formula>
    </cfRule>
    <cfRule type="expression" dxfId="1806" priority="1119">
      <formula>IF(P181="",FALSE,IF(P181="OUI*",TRUE,FALSE))</formula>
    </cfRule>
    <cfRule type="cellIs" dxfId="1805" priority="1120" operator="equal">
      <formula>"NON"</formula>
    </cfRule>
    <cfRule type="cellIs" dxfId="1804" priority="1121" operator="equal">
      <formula>"OUI"</formula>
    </cfRule>
    <cfRule type="expression" dxfId="1803" priority="1122">
      <formula>IF(P181="",FALSE,IF(P181="OUI*",TRUE,FALSE))</formula>
    </cfRule>
    <cfRule type="cellIs" dxfId="1802" priority="1123" operator="equal">
      <formula>"NON"</formula>
    </cfRule>
    <cfRule type="cellIs" dxfId="1801" priority="1124" operator="equal">
      <formula>"OUI"</formula>
    </cfRule>
  </conditionalFormatting>
  <conditionalFormatting sqref="AL32:AN32">
    <cfRule type="expression" dxfId="1800" priority="11449">
      <formula>IF(P32="",FALSE,IF(P32="OUI*",TRUE,FALSE))</formula>
    </cfRule>
  </conditionalFormatting>
  <conditionalFormatting sqref="AL70:AN70">
    <cfRule type="expression" dxfId="1799" priority="11374">
      <formula>IF(P70="",FALSE,IF(P70="OUI*",TRUE,FALSE))</formula>
    </cfRule>
  </conditionalFormatting>
  <conditionalFormatting sqref="AL85:AN85">
    <cfRule type="expression" dxfId="1798" priority="11359">
      <formula>IF(P85="",FALSE,IF(P85="OUI*",TRUE,FALSE))</formula>
    </cfRule>
  </conditionalFormatting>
  <conditionalFormatting sqref="AL126:AN126">
    <cfRule type="expression" dxfId="1797" priority="11159">
      <formula>IF(P126="",FALSE,IF(P126="OUI*",TRUE,FALSE))</formula>
    </cfRule>
    <cfRule type="cellIs" dxfId="1796" priority="11160" operator="equal">
      <formula>"NON"</formula>
    </cfRule>
    <cfRule type="cellIs" dxfId="1795" priority="11161" operator="equal">
      <formula>"OUI"</formula>
    </cfRule>
  </conditionalFormatting>
  <conditionalFormatting sqref="AM45">
    <cfRule type="cellIs" dxfId="1794" priority="11862" operator="equal">
      <formula>"NON"</formula>
    </cfRule>
    <cfRule type="cellIs" dxfId="1793" priority="11863" operator="equal">
      <formula>"OUI"</formula>
    </cfRule>
  </conditionalFormatting>
  <conditionalFormatting sqref="AM64:AM66">
    <cfRule type="expression" dxfId="1792" priority="53">
      <formula>IF(Q64="",FALSE,IF(Q64="OUI*",TRUE,FALSE))</formula>
    </cfRule>
  </conditionalFormatting>
  <conditionalFormatting sqref="AM94">
    <cfRule type="expression" dxfId="1791" priority="11336">
      <formula>IF(Q94="",FALSE,IF(Q94="OUI*",TRUE,FALSE))</formula>
    </cfRule>
  </conditionalFormatting>
  <conditionalFormatting sqref="AM143">
    <cfRule type="expression" dxfId="1790" priority="10919">
      <formula>IF(Q143="",FALSE,IF(Q143="OUI*",TRUE,FALSE))</formula>
    </cfRule>
    <cfRule type="cellIs" dxfId="1789" priority="10920" operator="equal">
      <formula>"NON"</formula>
    </cfRule>
    <cfRule type="cellIs" dxfId="1788" priority="10921" operator="equal">
      <formula>"OUI"</formula>
    </cfRule>
  </conditionalFormatting>
  <conditionalFormatting sqref="AM184">
    <cfRule type="cellIs" dxfId="1787" priority="1201" operator="equal">
      <formula>"NON"</formula>
    </cfRule>
    <cfRule type="cellIs" dxfId="1786" priority="1202" operator="equal">
      <formula>"OUI"</formula>
    </cfRule>
  </conditionalFormatting>
  <conditionalFormatting sqref="AM22:AN22">
    <cfRule type="expression" dxfId="1785" priority="26">
      <formula>IF(Q22="",FALSE,IF(Q22="OUI*",TRUE,FALSE))</formula>
    </cfRule>
  </conditionalFormatting>
  <conditionalFormatting sqref="AM28:AN28">
    <cfRule type="expression" dxfId="1784" priority="30">
      <formula>IF(Q28="",FALSE,IF(Q28="OUI*",TRUE,FALSE))</formula>
    </cfRule>
  </conditionalFormatting>
  <conditionalFormatting sqref="AM31:AN31">
    <cfRule type="expression" dxfId="1783" priority="36">
      <formula>IF(Q31="",FALSE,IF(Q31="OUI*",TRUE,FALSE))</formula>
    </cfRule>
  </conditionalFormatting>
  <conditionalFormatting sqref="AM61:AN61">
    <cfRule type="expression" dxfId="1782" priority="44">
      <formula>IF(Q61="",FALSE,IF(Q61="OUI*",TRUE,FALSE))</formula>
    </cfRule>
  </conditionalFormatting>
  <conditionalFormatting sqref="AM63:AN63">
    <cfRule type="expression" dxfId="1781" priority="46">
      <formula>IF(Q63="",FALSE,IF(Q63="OUI*",TRUE,FALSE))</formula>
    </cfRule>
  </conditionalFormatting>
  <conditionalFormatting sqref="AM95:AN95">
    <cfRule type="expression" dxfId="1780" priority="104">
      <formula>IF(Q95="",FALSE,IF(Q95="OUI*",TRUE,FALSE))</formula>
    </cfRule>
    <cfRule type="cellIs" dxfId="1779" priority="105" operator="equal">
      <formula>"NON"</formula>
    </cfRule>
    <cfRule type="cellIs" dxfId="1778" priority="106" operator="equal">
      <formula>"OUI"</formula>
    </cfRule>
  </conditionalFormatting>
  <conditionalFormatting sqref="AM95:AN96">
    <cfRule type="expression" dxfId="1777" priority="107">
      <formula>IF(Q95="",FALSE,IF(Q95="OUI*",TRUE,FALSE))</formula>
    </cfRule>
    <cfRule type="cellIs" dxfId="1776" priority="108" operator="equal">
      <formula>"NON"</formula>
    </cfRule>
    <cfRule type="cellIs" dxfId="1775" priority="109" operator="equal">
      <formula>"OUI"</formula>
    </cfRule>
  </conditionalFormatting>
  <conditionalFormatting sqref="AM96:AN96">
    <cfRule type="expression" dxfId="1774" priority="131">
      <formula>IF(Q96="",FALSE,IF(Q96="OUI*",TRUE,FALSE))</formula>
    </cfRule>
    <cfRule type="cellIs" dxfId="1773" priority="132" operator="equal">
      <formula>"NON"</formula>
    </cfRule>
    <cfRule type="cellIs" dxfId="1772" priority="133" operator="equal">
      <formula>"OUI"</formula>
    </cfRule>
  </conditionalFormatting>
  <conditionalFormatting sqref="AM99:AN99">
    <cfRule type="expression" dxfId="1771" priority="147">
      <formula>IF(Q99="",FALSE,IF(Q99="OUI*",TRUE,FALSE))</formula>
    </cfRule>
    <cfRule type="cellIs" dxfId="1770" priority="148" operator="equal">
      <formula>"NON"</formula>
    </cfRule>
    <cfRule type="cellIs" dxfId="1769" priority="149" operator="equal">
      <formula>"OUI"</formula>
    </cfRule>
    <cfRule type="expression" dxfId="1768" priority="150">
      <formula>IF(Q99="",FALSE,IF(Q99="OUI*",TRUE,FALSE))</formula>
    </cfRule>
    <cfRule type="cellIs" dxfId="1767" priority="151" operator="equal">
      <formula>"NON"</formula>
    </cfRule>
    <cfRule type="cellIs" dxfId="1766" priority="152" operator="equal">
      <formula>"OUI"</formula>
    </cfRule>
  </conditionalFormatting>
  <conditionalFormatting sqref="AM119:AN119">
    <cfRule type="expression" dxfId="1765" priority="163">
      <formula>IF(Q119="",FALSE,IF(Q119="OUI*",TRUE,FALSE))</formula>
    </cfRule>
    <cfRule type="cellIs" dxfId="1764" priority="164" operator="equal">
      <formula>"NON"</formula>
    </cfRule>
    <cfRule type="cellIs" dxfId="1763" priority="165" operator="equal">
      <formula>"OUI"</formula>
    </cfRule>
    <cfRule type="expression" dxfId="1762" priority="166">
      <formula>IF(Q119="",FALSE,IF(Q119="OUI*",TRUE,FALSE))</formula>
    </cfRule>
    <cfRule type="cellIs" dxfId="1761" priority="167" operator="equal">
      <formula>"NON"</formula>
    </cfRule>
    <cfRule type="cellIs" dxfId="1760" priority="168" operator="equal">
      <formula>"OUI"</formula>
    </cfRule>
  </conditionalFormatting>
  <conditionalFormatting sqref="AM122:AN122">
    <cfRule type="expression" dxfId="1759" priority="179">
      <formula>IF(Q122="",FALSE,IF(Q122="OUI*",TRUE,FALSE))</formula>
    </cfRule>
    <cfRule type="cellIs" dxfId="1758" priority="180" operator="equal">
      <formula>"NON"</formula>
    </cfRule>
    <cfRule type="cellIs" dxfId="1757" priority="181" operator="equal">
      <formula>"OUI"</formula>
    </cfRule>
  </conditionalFormatting>
  <conditionalFormatting sqref="AM122:AN123">
    <cfRule type="expression" dxfId="1756" priority="182">
      <formula>IF(Q122="",FALSE,IF(Q122="OUI*",TRUE,FALSE))</formula>
    </cfRule>
    <cfRule type="cellIs" dxfId="1755" priority="183" operator="equal">
      <formula>"NON"</formula>
    </cfRule>
    <cfRule type="cellIs" dxfId="1754" priority="184" operator="equal">
      <formula>"OUI"</formula>
    </cfRule>
  </conditionalFormatting>
  <conditionalFormatting sqref="AM123:AN123">
    <cfRule type="expression" dxfId="1753" priority="198">
      <formula>IF(Q123="",FALSE,IF(Q123="OUI*",TRUE,FALSE))</formula>
    </cfRule>
    <cfRule type="cellIs" dxfId="1752" priority="199" operator="equal">
      <formula>"NON"</formula>
    </cfRule>
    <cfRule type="cellIs" dxfId="1751" priority="200" operator="equal">
      <formula>"OUI"</formula>
    </cfRule>
  </conditionalFormatting>
  <conditionalFormatting sqref="AM125:AN125">
    <cfRule type="expression" dxfId="1750" priority="211">
      <formula>IF(Q125="",FALSE,IF(Q125="OUI*",TRUE,FALSE))</formula>
    </cfRule>
    <cfRule type="cellIs" dxfId="1749" priority="212" operator="equal">
      <formula>"NON"</formula>
    </cfRule>
    <cfRule type="cellIs" dxfId="1748" priority="213" operator="equal">
      <formula>"OUI"</formula>
    </cfRule>
    <cfRule type="expression" dxfId="1747" priority="214">
      <formula>IF(Q125="",FALSE,IF(Q125="OUI*",TRUE,FALSE))</formula>
    </cfRule>
    <cfRule type="cellIs" dxfId="1746" priority="215" operator="equal">
      <formula>"NON"</formula>
    </cfRule>
    <cfRule type="cellIs" dxfId="1745" priority="216" operator="equal">
      <formula>"OUI"</formula>
    </cfRule>
  </conditionalFormatting>
  <conditionalFormatting sqref="AM134:AN135">
    <cfRule type="expression" dxfId="1744" priority="287">
      <formula>IF(Q134="",FALSE,IF(Q134="OUI*",TRUE,FALSE))</formula>
    </cfRule>
    <cfRule type="cellIs" dxfId="1743" priority="288" operator="equal">
      <formula>"NON"</formula>
    </cfRule>
    <cfRule type="cellIs" dxfId="1742" priority="289" operator="equal">
      <formula>"OUI"</formula>
    </cfRule>
  </conditionalFormatting>
  <conditionalFormatting sqref="AM140:AN140">
    <cfRule type="expression" dxfId="1741" priority="362">
      <formula>IF(Q140="",FALSE,IF(Q140="OUI*",TRUE,FALSE))</formula>
    </cfRule>
    <cfRule type="cellIs" dxfId="1740" priority="363" operator="equal">
      <formula>"NON"</formula>
    </cfRule>
    <cfRule type="cellIs" dxfId="1739" priority="364" operator="equal">
      <formula>"OUI"</formula>
    </cfRule>
  </conditionalFormatting>
  <conditionalFormatting sqref="AM145:AN145">
    <cfRule type="expression" dxfId="1738" priority="437">
      <formula>IF(Q145="",FALSE,IF(Q145="OUI*",TRUE,FALSE))</formula>
    </cfRule>
    <cfRule type="cellIs" dxfId="1737" priority="438" operator="equal">
      <formula>"NON"</formula>
    </cfRule>
    <cfRule type="cellIs" dxfId="1736" priority="439" operator="equal">
      <formula>"OUI"</formula>
    </cfRule>
  </conditionalFormatting>
  <conditionalFormatting sqref="AM147:AN147">
    <cfRule type="expression" dxfId="1735" priority="462">
      <formula>IF(Q147="",FALSE,IF(Q147="OUI*",TRUE,FALSE))</formula>
    </cfRule>
    <cfRule type="cellIs" dxfId="1734" priority="463" operator="equal">
      <formula>"NON"</formula>
    </cfRule>
    <cfRule type="cellIs" dxfId="1733" priority="464" operator="equal">
      <formula>"OUI"</formula>
    </cfRule>
  </conditionalFormatting>
  <conditionalFormatting sqref="AM162:AN167">
    <cfRule type="expression" dxfId="1732" priority="562">
      <formula>IF(Q162="",FALSE,IF(Q162="OUI*",TRUE,FALSE))</formula>
    </cfRule>
    <cfRule type="cellIs" dxfId="1731" priority="563" operator="equal">
      <formula>"NON"</formula>
    </cfRule>
    <cfRule type="cellIs" dxfId="1730" priority="564" operator="equal">
      <formula>"OUI"</formula>
    </cfRule>
  </conditionalFormatting>
  <conditionalFormatting sqref="AM169:AN170">
    <cfRule type="expression" dxfId="1729" priority="837">
      <formula>IF(Q169="",FALSE,IF(Q169="OUI*",TRUE,FALSE))</formula>
    </cfRule>
    <cfRule type="cellIs" dxfId="1728" priority="838" operator="equal">
      <formula>"NON"</formula>
    </cfRule>
    <cfRule type="cellIs" dxfId="1727" priority="839" operator="equal">
      <formula>"OUI"</formula>
    </cfRule>
  </conditionalFormatting>
  <conditionalFormatting sqref="AM173:AN174">
    <cfRule type="expression" dxfId="1726" priority="937">
      <formula>IF(Q173="",FALSE,IF(Q173="OUI*",TRUE,FALSE))</formula>
    </cfRule>
    <cfRule type="cellIs" dxfId="1725" priority="938" operator="equal">
      <formula>"NON"</formula>
    </cfRule>
    <cfRule type="cellIs" dxfId="1724" priority="939" operator="equal">
      <formula>"OUI"</formula>
    </cfRule>
  </conditionalFormatting>
  <conditionalFormatting sqref="AM43:AO43">
    <cfRule type="expression" dxfId="1723" priority="42">
      <formula>IF(Q43="",FALSE,IF(Q43="OUI*",TRUE,FALSE))</formula>
    </cfRule>
  </conditionalFormatting>
  <conditionalFormatting sqref="AM91:AO91">
    <cfRule type="expression" dxfId="1722" priority="96">
      <formula>IF(Q91="",FALSE,IF(Q91="OUI*",TRUE,FALSE))</formula>
    </cfRule>
    <cfRule type="cellIs" dxfId="1721" priority="97" operator="equal">
      <formula>"NON"</formula>
    </cfRule>
    <cfRule type="cellIs" dxfId="1720" priority="98" operator="equal">
      <formula>"OUI"</formula>
    </cfRule>
    <cfRule type="expression" dxfId="1719" priority="99">
      <formula>IF(Q91="",FALSE,IF(Q91="OUI*",TRUE,FALSE))</formula>
    </cfRule>
    <cfRule type="cellIs" dxfId="1718" priority="100" operator="equal">
      <formula>"NON"</formula>
    </cfRule>
    <cfRule type="cellIs" dxfId="1717" priority="101" operator="equal">
      <formula>"OUI"</formula>
    </cfRule>
  </conditionalFormatting>
  <conditionalFormatting sqref="AM203:BC204">
    <cfRule type="cellIs" dxfId="1716" priority="11663" operator="equal">
      <formula>"NON"</formula>
    </cfRule>
    <cfRule type="cellIs" dxfId="1715" priority="11664" operator="equal">
      <formula>"OUI"</formula>
    </cfRule>
  </conditionalFormatting>
  <conditionalFormatting sqref="AN45">
    <cfRule type="cellIs" dxfId="1714" priority="11860" operator="equal">
      <formula>"NON"</formula>
    </cfRule>
    <cfRule type="cellIs" dxfId="1713" priority="11861" operator="equal">
      <formula>"OUI"</formula>
    </cfRule>
  </conditionalFormatting>
  <conditionalFormatting sqref="AN64:AN66">
    <cfRule type="expression" dxfId="1712" priority="49">
      <formula>IF(R64="",FALSE,IF(R64="OUI*",TRUE,FALSE))</formula>
    </cfRule>
  </conditionalFormatting>
  <conditionalFormatting sqref="AN94">
    <cfRule type="expression" dxfId="1711" priority="11335">
      <formula>IF(R94="",FALSE,IF(R94="OUI*",TRUE,FALSE))</formula>
    </cfRule>
  </conditionalFormatting>
  <conditionalFormatting sqref="AN143">
    <cfRule type="expression" dxfId="1710" priority="10910">
      <formula>IF(R143="",FALSE,IF(R143="OUI*",TRUE,FALSE))</formula>
    </cfRule>
    <cfRule type="cellIs" dxfId="1709" priority="10911" operator="equal">
      <formula>"NON"</formula>
    </cfRule>
    <cfRule type="cellIs" dxfId="1708" priority="10912" operator="equal">
      <formula>"OUI"</formula>
    </cfRule>
  </conditionalFormatting>
  <conditionalFormatting sqref="AO53">
    <cfRule type="cellIs" dxfId="1707" priority="8996" operator="equal">
      <formula>"NON"</formula>
    </cfRule>
    <cfRule type="cellIs" dxfId="1706" priority="8997" operator="equal">
      <formula>"OUI"</formula>
    </cfRule>
    <cfRule type="expression" dxfId="1705" priority="9000">
      <formula>IF(S53="",FALSE,IF(S53="OUI*",TRUE,FALSE))</formula>
    </cfRule>
  </conditionalFormatting>
  <conditionalFormatting sqref="AO45:AQ45">
    <cfRule type="cellIs" dxfId="1704" priority="11864" operator="equal">
      <formula>"NON"</formula>
    </cfRule>
    <cfRule type="cellIs" dxfId="1703" priority="11865" operator="equal">
      <formula>"OUI"</formula>
    </cfRule>
  </conditionalFormatting>
  <conditionalFormatting sqref="AT19">
    <cfRule type="expression" dxfId="1702" priority="1300">
      <formula>IF(X19="",FALSE,IF(X19="OUI*",TRUE,FALSE))</formula>
    </cfRule>
    <cfRule type="cellIs" dxfId="1701" priority="1301" operator="equal">
      <formula>"NON"</formula>
    </cfRule>
    <cfRule type="cellIs" dxfId="1700" priority="1302" operator="equal">
      <formula>"OUI"</formula>
    </cfRule>
    <cfRule type="expression" dxfId="1699" priority="1303">
      <formula>IF(X19="",FALSE,IF(X19="OUI*",TRUE,FALSE))</formula>
    </cfRule>
    <cfRule type="cellIs" dxfId="1698" priority="1304" operator="equal">
      <formula>"NON"</formula>
    </cfRule>
    <cfRule type="cellIs" dxfId="1697" priority="1305" operator="equal">
      <formula>"OUI"</formula>
    </cfRule>
    <cfRule type="expression" dxfId="1696" priority="1326">
      <formula>IF(X19="",FALSE,IF(X19="OUI*",TRUE,FALSE))</formula>
    </cfRule>
    <cfRule type="cellIs" dxfId="1695" priority="1327" operator="equal">
      <formula>"NON"</formula>
    </cfRule>
    <cfRule type="cellIs" dxfId="1694" priority="1328" operator="equal">
      <formula>"OUI"</formula>
    </cfRule>
    <cfRule type="expression" dxfId="1693" priority="1355">
      <formula>IF(X19="",FALSE,IF(X19="OUI*",TRUE,FALSE))</formula>
    </cfRule>
    <cfRule type="cellIs" dxfId="1692" priority="1356" operator="equal">
      <formula>"NON"</formula>
    </cfRule>
    <cfRule type="cellIs" dxfId="1691" priority="1357" operator="equal">
      <formula>"OUI"</formula>
    </cfRule>
    <cfRule type="expression" dxfId="1690" priority="1358">
      <formula>IF(X19="",FALSE,IF(X19="OUI*",TRUE,FALSE))</formula>
    </cfRule>
    <cfRule type="cellIs" dxfId="1689" priority="1359" operator="equal">
      <formula>"NON"</formula>
    </cfRule>
    <cfRule type="cellIs" dxfId="1688" priority="1360" operator="equal">
      <formula>"OUI"</formula>
    </cfRule>
    <cfRule type="expression" dxfId="1687" priority="1367">
      <formula>IF(X19="",FALSE,IF(X19="OUI*",TRUE,FALSE))</formula>
    </cfRule>
    <cfRule type="cellIs" dxfId="1686" priority="1368" operator="equal">
      <formula>"NON"</formula>
    </cfRule>
    <cfRule type="cellIs" dxfId="1685" priority="1369" operator="equal">
      <formula>"OUI"</formula>
    </cfRule>
  </conditionalFormatting>
  <conditionalFormatting sqref="AT19:AT20">
    <cfRule type="expression" dxfId="1684" priority="1376">
      <formula>IF(X19="",FALSE,IF(X19="OUI*",TRUE,FALSE))</formula>
    </cfRule>
  </conditionalFormatting>
  <conditionalFormatting sqref="AT20">
    <cfRule type="cellIs" dxfId="1683" priority="1378" operator="equal">
      <formula>"NON"</formula>
    </cfRule>
    <cfRule type="cellIs" dxfId="1682" priority="1379" operator="equal">
      <formula>"OUI"</formula>
    </cfRule>
    <cfRule type="expression" dxfId="1681" priority="1380">
      <formula>IF(X20="",FALSE,IF(X20="OUI*",TRUE,FALSE))</formula>
    </cfRule>
    <cfRule type="cellIs" dxfId="1680" priority="1381" operator="equal">
      <formula>"NON"</formula>
    </cfRule>
    <cfRule type="cellIs" dxfId="1679" priority="1382" operator="equal">
      <formula>"OUI"</formula>
    </cfRule>
    <cfRule type="expression" dxfId="1678" priority="1403">
      <formula>IF(X20="",FALSE,IF(X20="OUI*",TRUE,FALSE))</formula>
    </cfRule>
    <cfRule type="cellIs" dxfId="1677" priority="1404" operator="equal">
      <formula>"NON"</formula>
    </cfRule>
    <cfRule type="cellIs" dxfId="1676" priority="1405" operator="equal">
      <formula>"OUI"</formula>
    </cfRule>
    <cfRule type="expression" dxfId="1675" priority="1432">
      <formula>IF(X20="",FALSE,IF(X20="OUI*",TRUE,FALSE))</formula>
    </cfRule>
    <cfRule type="cellIs" dxfId="1674" priority="1433" operator="equal">
      <formula>"NON"</formula>
    </cfRule>
    <cfRule type="cellIs" dxfId="1673" priority="1434" operator="equal">
      <formula>"OUI"</formula>
    </cfRule>
    <cfRule type="expression" dxfId="1672" priority="1435">
      <formula>IF(X20="",FALSE,IF(X20="OUI*",TRUE,FALSE))</formula>
    </cfRule>
    <cfRule type="cellIs" dxfId="1671" priority="1436" operator="equal">
      <formula>"NON"</formula>
    </cfRule>
    <cfRule type="cellIs" dxfId="1670" priority="1437" operator="equal">
      <formula>"OUI"</formula>
    </cfRule>
    <cfRule type="expression" dxfId="1669" priority="1444">
      <formula>IF(X20="",FALSE,IF(X20="OUI*",TRUE,FALSE))</formula>
    </cfRule>
    <cfRule type="cellIs" dxfId="1668" priority="1445" operator="equal">
      <formula>"NON"</formula>
    </cfRule>
    <cfRule type="cellIs" dxfId="1667" priority="1446" operator="equal">
      <formula>"OUI"</formula>
    </cfRule>
    <cfRule type="expression" dxfId="1666" priority="1453">
      <formula>IF(X20="",FALSE,IF(X20="OUI*",TRUE,FALSE))</formula>
    </cfRule>
  </conditionalFormatting>
  <conditionalFormatting sqref="AT23">
    <cfRule type="expression" dxfId="1665" priority="1454">
      <formula>IF(X23="",FALSE,IF(X23="OUI*",TRUE,FALSE))</formula>
    </cfRule>
    <cfRule type="cellIs" dxfId="1664" priority="1455" operator="equal">
      <formula>"NON"</formula>
    </cfRule>
    <cfRule type="cellIs" dxfId="1663" priority="1456" operator="equal">
      <formula>"OUI"</formula>
    </cfRule>
    <cfRule type="expression" dxfId="1662" priority="1457">
      <formula>IF(X23="",FALSE,IF(X23="OUI*",TRUE,FALSE))</formula>
    </cfRule>
    <cfRule type="cellIs" dxfId="1661" priority="1458" operator="equal">
      <formula>"NON"</formula>
    </cfRule>
    <cfRule type="cellIs" dxfId="1660" priority="1459" operator="equal">
      <formula>"OUI"</formula>
    </cfRule>
    <cfRule type="expression" dxfId="1659" priority="1480">
      <formula>IF(X23="",FALSE,IF(X23="OUI*",TRUE,FALSE))</formula>
    </cfRule>
    <cfRule type="cellIs" dxfId="1658" priority="1481" operator="equal">
      <formula>"NON"</formula>
    </cfRule>
    <cfRule type="cellIs" dxfId="1657" priority="1482" operator="equal">
      <formula>"OUI"</formula>
    </cfRule>
    <cfRule type="expression" dxfId="1656" priority="1509">
      <formula>IF(X23="",FALSE,IF(X23="OUI*",TRUE,FALSE))</formula>
    </cfRule>
    <cfRule type="cellIs" dxfId="1655" priority="1510" operator="equal">
      <formula>"NON"</formula>
    </cfRule>
    <cfRule type="cellIs" dxfId="1654" priority="1511" operator="equal">
      <formula>"OUI"</formula>
    </cfRule>
    <cfRule type="expression" dxfId="1653" priority="1512">
      <formula>IF(X23="",FALSE,IF(X23="OUI*",TRUE,FALSE))</formula>
    </cfRule>
    <cfRule type="cellIs" dxfId="1652" priority="1513" operator="equal">
      <formula>"NON"</formula>
    </cfRule>
    <cfRule type="cellIs" dxfId="1651" priority="1514" operator="equal">
      <formula>"OUI"</formula>
    </cfRule>
    <cfRule type="expression" dxfId="1650" priority="1521">
      <formula>IF(X23="",FALSE,IF(X23="OUI*",TRUE,FALSE))</formula>
    </cfRule>
    <cfRule type="cellIs" dxfId="1649" priority="1522" operator="equal">
      <formula>"NON"</formula>
    </cfRule>
    <cfRule type="cellIs" dxfId="1648" priority="1523" operator="equal">
      <formula>"OUI"</formula>
    </cfRule>
  </conditionalFormatting>
  <conditionalFormatting sqref="AT23:AT24">
    <cfRule type="expression" dxfId="1647" priority="1530">
      <formula>IF(X23="",FALSE,IF(X23="OUI*",TRUE,FALSE))</formula>
    </cfRule>
  </conditionalFormatting>
  <conditionalFormatting sqref="AT24">
    <cfRule type="cellIs" dxfId="1646" priority="1532" operator="equal">
      <formula>"NON"</formula>
    </cfRule>
    <cfRule type="cellIs" dxfId="1645" priority="1533" operator="equal">
      <formula>"OUI"</formula>
    </cfRule>
    <cfRule type="expression" dxfId="1644" priority="1534">
      <formula>IF(X24="",FALSE,IF(X24="OUI*",TRUE,FALSE))</formula>
    </cfRule>
    <cfRule type="cellIs" dxfId="1643" priority="1535" operator="equal">
      <formula>"NON"</formula>
    </cfRule>
    <cfRule type="cellIs" dxfId="1642" priority="1536" operator="equal">
      <formula>"OUI"</formula>
    </cfRule>
    <cfRule type="expression" dxfId="1641" priority="1557">
      <formula>IF(X24="",FALSE,IF(X24="OUI*",TRUE,FALSE))</formula>
    </cfRule>
    <cfRule type="cellIs" dxfId="1640" priority="1558" operator="equal">
      <formula>"NON"</formula>
    </cfRule>
    <cfRule type="cellIs" dxfId="1639" priority="1559" operator="equal">
      <formula>"OUI"</formula>
    </cfRule>
    <cfRule type="expression" dxfId="1638" priority="1586">
      <formula>IF(X24="",FALSE,IF(X24="OUI*",TRUE,FALSE))</formula>
    </cfRule>
    <cfRule type="cellIs" dxfId="1637" priority="1587" operator="equal">
      <formula>"NON"</formula>
    </cfRule>
    <cfRule type="cellIs" dxfId="1636" priority="1588" operator="equal">
      <formula>"OUI"</formula>
    </cfRule>
    <cfRule type="expression" dxfId="1635" priority="1589">
      <formula>IF(X24="",FALSE,IF(X24="OUI*",TRUE,FALSE))</formula>
    </cfRule>
    <cfRule type="cellIs" dxfId="1634" priority="1590" operator="equal">
      <formula>"NON"</formula>
    </cfRule>
    <cfRule type="cellIs" dxfId="1633" priority="1591" operator="equal">
      <formula>"OUI"</formula>
    </cfRule>
    <cfRule type="expression" dxfId="1632" priority="1598">
      <formula>IF(X24="",FALSE,IF(X24="OUI*",TRUE,FALSE))</formula>
    </cfRule>
    <cfRule type="cellIs" dxfId="1631" priority="1599" operator="equal">
      <formula>"NON"</formula>
    </cfRule>
    <cfRule type="cellIs" dxfId="1630" priority="1600" operator="equal">
      <formula>"OUI"</formula>
    </cfRule>
  </conditionalFormatting>
  <conditionalFormatting sqref="AT24:AT25">
    <cfRule type="expression" dxfId="1629" priority="1607">
      <formula>IF(X24="",FALSE,IF(X24="OUI*",TRUE,FALSE))</formula>
    </cfRule>
  </conditionalFormatting>
  <conditionalFormatting sqref="AT25">
    <cfRule type="cellIs" dxfId="1628" priority="1609" operator="equal">
      <formula>"NON"</formula>
    </cfRule>
    <cfRule type="cellIs" dxfId="1627" priority="1610" operator="equal">
      <formula>"OUI"</formula>
    </cfRule>
    <cfRule type="expression" dxfId="1626" priority="1611">
      <formula>IF(X25="",FALSE,IF(X25="OUI*",TRUE,FALSE))</formula>
    </cfRule>
    <cfRule type="cellIs" dxfId="1625" priority="1612" operator="equal">
      <formula>"NON"</formula>
    </cfRule>
    <cfRule type="cellIs" dxfId="1624" priority="1613" operator="equal">
      <formula>"OUI"</formula>
    </cfRule>
    <cfRule type="expression" dxfId="1623" priority="1634">
      <formula>IF(X25="",FALSE,IF(X25="OUI*",TRUE,FALSE))</formula>
    </cfRule>
    <cfRule type="cellIs" dxfId="1622" priority="1635" operator="equal">
      <formula>"NON"</formula>
    </cfRule>
    <cfRule type="cellIs" dxfId="1621" priority="1636" operator="equal">
      <formula>"OUI"</formula>
    </cfRule>
    <cfRule type="expression" dxfId="1620" priority="1663">
      <formula>IF(X25="",FALSE,IF(X25="OUI*",TRUE,FALSE))</formula>
    </cfRule>
    <cfRule type="cellIs" dxfId="1619" priority="1664" operator="equal">
      <formula>"NON"</formula>
    </cfRule>
    <cfRule type="cellIs" dxfId="1618" priority="1665" operator="equal">
      <formula>"OUI"</formula>
    </cfRule>
    <cfRule type="expression" dxfId="1617" priority="1666">
      <formula>IF(X25="",FALSE,IF(X25="OUI*",TRUE,FALSE))</formula>
    </cfRule>
    <cfRule type="cellIs" dxfId="1616" priority="1667" operator="equal">
      <formula>"NON"</formula>
    </cfRule>
    <cfRule type="cellIs" dxfId="1615" priority="1668" operator="equal">
      <formula>"OUI"</formula>
    </cfRule>
    <cfRule type="expression" dxfId="1614" priority="1675">
      <formula>IF(X25="",FALSE,IF(X25="OUI*",TRUE,FALSE))</formula>
    </cfRule>
    <cfRule type="cellIs" dxfId="1613" priority="1676" operator="equal">
      <formula>"NON"</formula>
    </cfRule>
    <cfRule type="cellIs" dxfId="1612" priority="1677" operator="equal">
      <formula>"OUI"</formula>
    </cfRule>
  </conditionalFormatting>
  <conditionalFormatting sqref="AT25:AT26">
    <cfRule type="expression" dxfId="1611" priority="1684">
      <formula>IF(X25="",FALSE,IF(X25="OUI*",TRUE,FALSE))</formula>
    </cfRule>
  </conditionalFormatting>
  <conditionalFormatting sqref="AT26">
    <cfRule type="cellIs" dxfId="1610" priority="1686" operator="equal">
      <formula>"NON"</formula>
    </cfRule>
    <cfRule type="cellIs" dxfId="1609" priority="1687" operator="equal">
      <formula>"OUI"</formula>
    </cfRule>
    <cfRule type="expression" dxfId="1608" priority="1688">
      <formula>IF(X26="",FALSE,IF(X26="OUI*",TRUE,FALSE))</formula>
    </cfRule>
    <cfRule type="cellIs" dxfId="1607" priority="1689" operator="equal">
      <formula>"NON"</formula>
    </cfRule>
    <cfRule type="cellIs" dxfId="1606" priority="1690" operator="equal">
      <formula>"OUI"</formula>
    </cfRule>
    <cfRule type="expression" dxfId="1605" priority="1711">
      <formula>IF(X26="",FALSE,IF(X26="OUI*",TRUE,FALSE))</formula>
    </cfRule>
    <cfRule type="cellIs" dxfId="1604" priority="1712" operator="equal">
      <formula>"NON"</formula>
    </cfRule>
    <cfRule type="cellIs" dxfId="1603" priority="1713" operator="equal">
      <formula>"OUI"</formula>
    </cfRule>
    <cfRule type="expression" dxfId="1602" priority="1740">
      <formula>IF(X26="",FALSE,IF(X26="OUI*",TRUE,FALSE))</formula>
    </cfRule>
    <cfRule type="cellIs" dxfId="1601" priority="1741" operator="equal">
      <formula>"NON"</formula>
    </cfRule>
    <cfRule type="cellIs" dxfId="1600" priority="1742" operator="equal">
      <formula>"OUI"</formula>
    </cfRule>
    <cfRule type="expression" dxfId="1599" priority="1743">
      <formula>IF(X26="",FALSE,IF(X26="OUI*",TRUE,FALSE))</formula>
    </cfRule>
    <cfRule type="cellIs" dxfId="1598" priority="1744" operator="equal">
      <formula>"NON"</formula>
    </cfRule>
    <cfRule type="cellIs" dxfId="1597" priority="1745" operator="equal">
      <formula>"OUI"</formula>
    </cfRule>
    <cfRule type="expression" dxfId="1596" priority="1752">
      <formula>IF(X26="",FALSE,IF(X26="OUI*",TRUE,FALSE))</formula>
    </cfRule>
    <cfRule type="cellIs" dxfId="1595" priority="1753" operator="equal">
      <formula>"NON"</formula>
    </cfRule>
    <cfRule type="cellIs" dxfId="1594" priority="1754" operator="equal">
      <formula>"OUI"</formula>
    </cfRule>
  </conditionalFormatting>
  <conditionalFormatting sqref="AT26:AT27">
    <cfRule type="expression" dxfId="1593" priority="1761">
      <formula>IF(X26="",FALSE,IF(X26="OUI*",TRUE,FALSE))</formula>
    </cfRule>
  </conditionalFormatting>
  <conditionalFormatting sqref="AT27">
    <cfRule type="cellIs" dxfId="1592" priority="1763" operator="equal">
      <formula>"NON"</formula>
    </cfRule>
    <cfRule type="cellIs" dxfId="1591" priority="1764" operator="equal">
      <formula>"OUI"</formula>
    </cfRule>
    <cfRule type="expression" dxfId="1590" priority="1765">
      <formula>IF(X27="",FALSE,IF(X27="OUI*",TRUE,FALSE))</formula>
    </cfRule>
    <cfRule type="cellIs" dxfId="1589" priority="1766" operator="equal">
      <formula>"NON"</formula>
    </cfRule>
    <cfRule type="cellIs" dxfId="1588" priority="1767" operator="equal">
      <formula>"OUI"</formula>
    </cfRule>
    <cfRule type="expression" dxfId="1587" priority="1788">
      <formula>IF(X27="",FALSE,IF(X27="OUI*",TRUE,FALSE))</formula>
    </cfRule>
    <cfRule type="cellIs" dxfId="1586" priority="1789" operator="equal">
      <formula>"NON"</formula>
    </cfRule>
    <cfRule type="cellIs" dxfId="1585" priority="1790" operator="equal">
      <formula>"OUI"</formula>
    </cfRule>
    <cfRule type="expression" dxfId="1584" priority="1817">
      <formula>IF(X27="",FALSE,IF(X27="OUI*",TRUE,FALSE))</formula>
    </cfRule>
    <cfRule type="cellIs" dxfId="1583" priority="1818" operator="equal">
      <formula>"NON"</formula>
    </cfRule>
    <cfRule type="cellIs" dxfId="1582" priority="1819" operator="equal">
      <formula>"OUI"</formula>
    </cfRule>
    <cfRule type="expression" dxfId="1581" priority="1820">
      <formula>IF(X27="",FALSE,IF(X27="OUI*",TRUE,FALSE))</formula>
    </cfRule>
    <cfRule type="cellIs" dxfId="1580" priority="1821" operator="equal">
      <formula>"NON"</formula>
    </cfRule>
    <cfRule type="cellIs" dxfId="1579" priority="1822" operator="equal">
      <formula>"OUI"</formula>
    </cfRule>
    <cfRule type="expression" dxfId="1578" priority="1829">
      <formula>IF(X27="",FALSE,IF(X27="OUI*",TRUE,FALSE))</formula>
    </cfRule>
    <cfRule type="cellIs" dxfId="1577" priority="1830" operator="equal">
      <formula>"NON"</formula>
    </cfRule>
    <cfRule type="cellIs" dxfId="1576" priority="1831" operator="equal">
      <formula>"OUI"</formula>
    </cfRule>
  </conditionalFormatting>
  <conditionalFormatting sqref="AT27:AT28">
    <cfRule type="expression" dxfId="1575" priority="1838">
      <formula>IF(X27="",FALSE,IF(X27="OUI*",TRUE,FALSE))</formula>
    </cfRule>
    <cfRule type="cellIs" dxfId="1574" priority="1907" operator="equal">
      <formula>"NON"</formula>
    </cfRule>
    <cfRule type="cellIs" dxfId="1573" priority="1908" operator="equal">
      <formula>"OUI"</formula>
    </cfRule>
  </conditionalFormatting>
  <conditionalFormatting sqref="AT28">
    <cfRule type="cellIs" dxfId="1572" priority="1840" operator="equal">
      <formula>"NON"</formula>
    </cfRule>
    <cfRule type="cellIs" dxfId="1571" priority="1841" operator="equal">
      <formula>"OUI"</formula>
    </cfRule>
    <cfRule type="expression" dxfId="1570" priority="1842">
      <formula>IF(X28="",FALSE,IF(X28="OUI*",TRUE,FALSE))</formula>
    </cfRule>
    <cfRule type="cellIs" dxfId="1569" priority="1843" operator="equal">
      <formula>"NON"</formula>
    </cfRule>
    <cfRule type="cellIs" dxfId="1568" priority="1844" operator="equal">
      <formula>"OUI"</formula>
    </cfRule>
    <cfRule type="expression" dxfId="1567" priority="1865">
      <formula>IF(X28="",FALSE,IF(X28="OUI*",TRUE,FALSE))</formula>
    </cfRule>
    <cfRule type="cellIs" dxfId="1566" priority="1866" operator="equal">
      <formula>"NON"</formula>
    </cfRule>
    <cfRule type="cellIs" dxfId="1565" priority="1867" operator="equal">
      <formula>"OUI"</formula>
    </cfRule>
    <cfRule type="expression" dxfId="1564" priority="1894">
      <formula>IF(X28="",FALSE,IF(X28="OUI*",TRUE,FALSE))</formula>
    </cfRule>
    <cfRule type="cellIs" dxfId="1563" priority="1895" operator="equal">
      <formula>"NON"</formula>
    </cfRule>
    <cfRule type="cellIs" dxfId="1562" priority="1896" operator="equal">
      <formula>"OUI"</formula>
    </cfRule>
    <cfRule type="expression" dxfId="1561" priority="1897">
      <formula>IF(X28="",FALSE,IF(X28="OUI*",TRUE,FALSE))</formula>
    </cfRule>
    <cfRule type="cellIs" dxfId="1560" priority="1898" operator="equal">
      <formula>"NON"</formula>
    </cfRule>
    <cfRule type="cellIs" dxfId="1559" priority="1899" operator="equal">
      <formula>"OUI"</formula>
    </cfRule>
    <cfRule type="expression" dxfId="1558" priority="1906">
      <formula>IF(X28="",FALSE,IF(X28="OUI*",TRUE,FALSE))</formula>
    </cfRule>
    <cfRule type="expression" dxfId="1557" priority="1915">
      <formula>IF(X28="",FALSE,IF(X28="OUI*",TRUE,FALSE))</formula>
    </cfRule>
  </conditionalFormatting>
  <conditionalFormatting sqref="AT29:AT30">
    <cfRule type="cellIs" dxfId="1556" priority="1984" operator="equal">
      <formula>"NON"</formula>
    </cfRule>
    <cfRule type="cellIs" dxfId="1555" priority="1985" operator="equal">
      <formula>"OUI"</formula>
    </cfRule>
  </conditionalFormatting>
  <conditionalFormatting sqref="AT30">
    <cfRule type="cellIs" dxfId="1554" priority="1917" operator="equal">
      <formula>"NON"</formula>
    </cfRule>
    <cfRule type="cellIs" dxfId="1553" priority="1918" operator="equal">
      <formula>"OUI"</formula>
    </cfRule>
    <cfRule type="expression" dxfId="1552" priority="1919">
      <formula>IF(X30="",FALSE,IF(X30="OUI*",TRUE,FALSE))</formula>
    </cfRule>
    <cfRule type="cellIs" dxfId="1551" priority="1920" operator="equal">
      <formula>"NON"</formula>
    </cfRule>
    <cfRule type="cellIs" dxfId="1550" priority="1921" operator="equal">
      <formula>"OUI"</formula>
    </cfRule>
    <cfRule type="expression" dxfId="1549" priority="1942">
      <formula>IF(X30="",FALSE,IF(X30="OUI*",TRUE,FALSE))</formula>
    </cfRule>
    <cfRule type="cellIs" dxfId="1548" priority="1943" operator="equal">
      <formula>"NON"</formula>
    </cfRule>
    <cfRule type="cellIs" dxfId="1547" priority="1944" operator="equal">
      <formula>"OUI"</formula>
    </cfRule>
    <cfRule type="expression" dxfId="1546" priority="1971">
      <formula>IF(X30="",FALSE,IF(X30="OUI*",TRUE,FALSE))</formula>
    </cfRule>
    <cfRule type="cellIs" dxfId="1545" priority="1972" operator="equal">
      <formula>"NON"</formula>
    </cfRule>
    <cfRule type="cellIs" dxfId="1544" priority="1973" operator="equal">
      <formula>"OUI"</formula>
    </cfRule>
    <cfRule type="expression" dxfId="1543" priority="1974">
      <formula>IF(X30="",FALSE,IF(X30="OUI*",TRUE,FALSE))</formula>
    </cfRule>
    <cfRule type="cellIs" dxfId="1542" priority="1975" operator="equal">
      <formula>"NON"</formula>
    </cfRule>
    <cfRule type="cellIs" dxfId="1541" priority="1976" operator="equal">
      <formula>"OUI"</formula>
    </cfRule>
    <cfRule type="expression" dxfId="1540" priority="1983">
      <formula>IF(X30="",FALSE,IF(X30="OUI*",TRUE,FALSE))</formula>
    </cfRule>
    <cfRule type="expression" dxfId="1539" priority="1992">
      <formula>IF(X30="",FALSE,IF(X30="OUI*",TRUE,FALSE))</formula>
    </cfRule>
  </conditionalFormatting>
  <conditionalFormatting sqref="AT30:AT32">
    <cfRule type="expression" dxfId="1538" priority="6">
      <formula>IF(X30="",FALSE,IF(X30="OUI*",TRUE,FALSE))</formula>
    </cfRule>
  </conditionalFormatting>
  <conditionalFormatting sqref="AT30:AT34">
    <cfRule type="expression" dxfId="1537" priority="2226">
      <formula>IF(X30="",FALSE,IF(X30="OUI*",TRUE,FALSE))</formula>
    </cfRule>
  </conditionalFormatting>
  <conditionalFormatting sqref="AT32">
    <cfRule type="cellIs" dxfId="1536" priority="1995" operator="equal">
      <formula>"NON"</formula>
    </cfRule>
    <cfRule type="cellIs" dxfId="1535" priority="1996" operator="equal">
      <formula>"OUI"</formula>
    </cfRule>
    <cfRule type="expression" dxfId="1534" priority="1997">
      <formula>IF(X32="",FALSE,IF(X32="OUI*",TRUE,FALSE))</formula>
    </cfRule>
    <cfRule type="cellIs" dxfId="1533" priority="1998" operator="equal">
      <formula>"NON"</formula>
    </cfRule>
    <cfRule type="cellIs" dxfId="1532" priority="1999" operator="equal">
      <formula>"OUI"</formula>
    </cfRule>
    <cfRule type="expression" dxfId="1531" priority="2020">
      <formula>IF(X32="",FALSE,IF(X32="OUI*",TRUE,FALSE))</formula>
    </cfRule>
    <cfRule type="cellIs" dxfId="1530" priority="2021" operator="equal">
      <formula>"NON"</formula>
    </cfRule>
    <cfRule type="cellIs" dxfId="1529" priority="2022" operator="equal">
      <formula>"OUI"</formula>
    </cfRule>
    <cfRule type="expression" dxfId="1528" priority="2049">
      <formula>IF(X32="",FALSE,IF(X32="OUI*",TRUE,FALSE))</formula>
    </cfRule>
    <cfRule type="cellIs" dxfId="1527" priority="2050" operator="equal">
      <formula>"NON"</formula>
    </cfRule>
    <cfRule type="cellIs" dxfId="1526" priority="2051" operator="equal">
      <formula>"OUI"</formula>
    </cfRule>
    <cfRule type="expression" dxfId="1525" priority="2052">
      <formula>IF(X32="",FALSE,IF(X32="OUI*",TRUE,FALSE))</formula>
    </cfRule>
    <cfRule type="cellIs" dxfId="1524" priority="2053" operator="equal">
      <formula>"NON"</formula>
    </cfRule>
    <cfRule type="cellIs" dxfId="1523" priority="2054" operator="equal">
      <formula>"OUI"</formula>
    </cfRule>
    <cfRule type="expression" dxfId="1522" priority="2061">
      <formula>IF(X32="",FALSE,IF(X32="OUI*",TRUE,FALSE))</formula>
    </cfRule>
    <cfRule type="cellIs" dxfId="1521" priority="2062" operator="equal">
      <formula>"NON"</formula>
    </cfRule>
    <cfRule type="cellIs" dxfId="1520" priority="2063" operator="equal">
      <formula>"OUI"</formula>
    </cfRule>
  </conditionalFormatting>
  <conditionalFormatting sqref="AT32:AT33">
    <cfRule type="expression" dxfId="1519" priority="2070">
      <formula>IF(X32="",FALSE,IF(X32="OUI*",TRUE,FALSE))</formula>
    </cfRule>
  </conditionalFormatting>
  <conditionalFormatting sqref="AT33">
    <cfRule type="cellIs" dxfId="1518" priority="2073" operator="equal">
      <formula>"NON"</formula>
    </cfRule>
    <cfRule type="cellIs" dxfId="1517" priority="2074" operator="equal">
      <formula>"OUI"</formula>
    </cfRule>
    <cfRule type="expression" dxfId="1516" priority="2075">
      <formula>IF(X33="",FALSE,IF(X33="OUI*",TRUE,FALSE))</formula>
    </cfRule>
    <cfRule type="cellIs" dxfId="1515" priority="2076" operator="equal">
      <formula>"NON"</formula>
    </cfRule>
    <cfRule type="cellIs" dxfId="1514" priority="2077" operator="equal">
      <formula>"OUI"</formula>
    </cfRule>
    <cfRule type="expression" dxfId="1513" priority="2098">
      <formula>IF(X33="",FALSE,IF(X33="OUI*",TRUE,FALSE))</formula>
    </cfRule>
    <cfRule type="cellIs" dxfId="1512" priority="2099" operator="equal">
      <formula>"NON"</formula>
    </cfRule>
    <cfRule type="cellIs" dxfId="1511" priority="2100" operator="equal">
      <formula>"OUI"</formula>
    </cfRule>
    <cfRule type="expression" dxfId="1510" priority="2127">
      <formula>IF(X33="",FALSE,IF(X33="OUI*",TRUE,FALSE))</formula>
    </cfRule>
    <cfRule type="cellIs" dxfId="1509" priority="2128" operator="equal">
      <formula>"NON"</formula>
    </cfRule>
    <cfRule type="cellIs" dxfId="1508" priority="2129" operator="equal">
      <formula>"OUI"</formula>
    </cfRule>
    <cfRule type="expression" dxfId="1507" priority="2130">
      <formula>IF(X33="",FALSE,IF(X33="OUI*",TRUE,FALSE))</formula>
    </cfRule>
    <cfRule type="cellIs" dxfId="1506" priority="2131" operator="equal">
      <formula>"NON"</formula>
    </cfRule>
    <cfRule type="cellIs" dxfId="1505" priority="2132" operator="equal">
      <formula>"OUI"</formula>
    </cfRule>
    <cfRule type="expression" dxfId="1504" priority="2139">
      <formula>IF(X33="",FALSE,IF(X33="OUI*",TRUE,FALSE))</formula>
    </cfRule>
    <cfRule type="cellIs" dxfId="1503" priority="2140" operator="equal">
      <formula>"NON"</formula>
    </cfRule>
    <cfRule type="cellIs" dxfId="1502" priority="2141" operator="equal">
      <formula>"OUI"</formula>
    </cfRule>
  </conditionalFormatting>
  <conditionalFormatting sqref="AT33:AT34">
    <cfRule type="expression" dxfId="1501" priority="2148">
      <formula>IF(X33="",FALSE,IF(X33="OUI*",TRUE,FALSE))</formula>
    </cfRule>
  </conditionalFormatting>
  <conditionalFormatting sqref="AT34">
    <cfRule type="cellIs" dxfId="1500" priority="2151" operator="equal">
      <formula>"NON"</formula>
    </cfRule>
    <cfRule type="cellIs" dxfId="1499" priority="2152" operator="equal">
      <formula>"OUI"</formula>
    </cfRule>
    <cfRule type="expression" dxfId="1498" priority="2153">
      <formula>IF(X34="",FALSE,IF(X34="OUI*",TRUE,FALSE))</formula>
    </cfRule>
    <cfRule type="cellIs" dxfId="1497" priority="2154" operator="equal">
      <formula>"NON"</formula>
    </cfRule>
    <cfRule type="cellIs" dxfId="1496" priority="2155" operator="equal">
      <formula>"OUI"</formula>
    </cfRule>
    <cfRule type="expression" dxfId="1495" priority="2176">
      <formula>IF(X34="",FALSE,IF(X34="OUI*",TRUE,FALSE))</formula>
    </cfRule>
    <cfRule type="cellIs" dxfId="1494" priority="2177" operator="equal">
      <formula>"NON"</formula>
    </cfRule>
    <cfRule type="cellIs" dxfId="1493" priority="2178" operator="equal">
      <formula>"OUI"</formula>
    </cfRule>
    <cfRule type="expression" dxfId="1492" priority="2205">
      <formula>IF(X34="",FALSE,IF(X34="OUI*",TRUE,FALSE))</formula>
    </cfRule>
    <cfRule type="cellIs" dxfId="1491" priority="2206" operator="equal">
      <formula>"NON"</formula>
    </cfRule>
    <cfRule type="cellIs" dxfId="1490" priority="2207" operator="equal">
      <formula>"OUI"</formula>
    </cfRule>
    <cfRule type="expression" dxfId="1489" priority="2208">
      <formula>IF(X34="",FALSE,IF(X34="OUI*",TRUE,FALSE))</formula>
    </cfRule>
    <cfRule type="cellIs" dxfId="1488" priority="2209" operator="equal">
      <formula>"NON"</formula>
    </cfRule>
    <cfRule type="cellIs" dxfId="1487" priority="2210" operator="equal">
      <formula>"OUI"</formula>
    </cfRule>
    <cfRule type="expression" dxfId="1486" priority="2217">
      <formula>IF(X34="",FALSE,IF(X34="OUI*",TRUE,FALSE))</formula>
    </cfRule>
    <cfRule type="cellIs" dxfId="1485" priority="2218" operator="equal">
      <formula>"NON"</formula>
    </cfRule>
    <cfRule type="cellIs" dxfId="1484" priority="2219" operator="equal">
      <formula>"OUI"</formula>
    </cfRule>
  </conditionalFormatting>
  <conditionalFormatting sqref="AT38">
    <cfRule type="expression" dxfId="1483" priority="2228">
      <formula>IF(X38="",FALSE,IF(X38="OUI*",TRUE,FALSE))</formula>
    </cfRule>
    <cfRule type="cellIs" dxfId="1482" priority="2229" operator="equal">
      <formula>"NON"</formula>
    </cfRule>
    <cfRule type="cellIs" dxfId="1481" priority="2230" operator="equal">
      <formula>"OUI"</formula>
    </cfRule>
    <cfRule type="expression" dxfId="1480" priority="2231">
      <formula>IF(X38="",FALSE,IF(X38="OUI*",TRUE,FALSE))</formula>
    </cfRule>
    <cfRule type="cellIs" dxfId="1479" priority="2232" operator="equal">
      <formula>"NON"</formula>
    </cfRule>
    <cfRule type="cellIs" dxfId="1478" priority="2233" operator="equal">
      <formula>"OUI"</formula>
    </cfRule>
    <cfRule type="expression" dxfId="1477" priority="2254">
      <formula>IF(X38="",FALSE,IF(X38="OUI*",TRUE,FALSE))</formula>
    </cfRule>
    <cfRule type="cellIs" dxfId="1476" priority="2255" operator="equal">
      <formula>"NON"</formula>
    </cfRule>
    <cfRule type="cellIs" dxfId="1475" priority="2256" operator="equal">
      <formula>"OUI"</formula>
    </cfRule>
    <cfRule type="expression" dxfId="1474" priority="2283">
      <formula>IF(X38="",FALSE,IF(X38="OUI*",TRUE,FALSE))</formula>
    </cfRule>
    <cfRule type="cellIs" dxfId="1473" priority="2284" operator="equal">
      <formula>"NON"</formula>
    </cfRule>
    <cfRule type="cellIs" dxfId="1472" priority="2285" operator="equal">
      <formula>"OUI"</formula>
    </cfRule>
    <cfRule type="expression" dxfId="1471" priority="2286">
      <formula>IF(X38="",FALSE,IF(X38="OUI*",TRUE,FALSE))</formula>
    </cfRule>
    <cfRule type="cellIs" dxfId="1470" priority="2287" operator="equal">
      <formula>"NON"</formula>
    </cfRule>
    <cfRule type="cellIs" dxfId="1469" priority="2288" operator="equal">
      <formula>"OUI"</formula>
    </cfRule>
    <cfRule type="expression" dxfId="1468" priority="2295">
      <formula>IF(X38="",FALSE,IF(X38="OUI*",TRUE,FALSE))</formula>
    </cfRule>
    <cfRule type="cellIs" dxfId="1467" priority="2296" operator="equal">
      <formula>"NON"</formula>
    </cfRule>
    <cfRule type="cellIs" dxfId="1466" priority="2297" operator="equal">
      <formula>"OUI"</formula>
    </cfRule>
  </conditionalFormatting>
  <conditionalFormatting sqref="AT38:AT39">
    <cfRule type="expression" dxfId="1465" priority="2304">
      <formula>IF(X38="",FALSE,IF(X38="OUI*",TRUE,FALSE))</formula>
    </cfRule>
  </conditionalFormatting>
  <conditionalFormatting sqref="AT38:AT41">
    <cfRule type="expression" dxfId="1464" priority="2538">
      <formula>IF(X38="",FALSE,IF(X38="OUI*",TRUE,FALSE))</formula>
    </cfRule>
  </conditionalFormatting>
  <conditionalFormatting sqref="AT39">
    <cfRule type="cellIs" dxfId="1463" priority="2307" operator="equal">
      <formula>"NON"</formula>
    </cfRule>
    <cfRule type="cellIs" dxfId="1462" priority="2308" operator="equal">
      <formula>"OUI"</formula>
    </cfRule>
    <cfRule type="expression" dxfId="1461" priority="2309">
      <formula>IF(X39="",FALSE,IF(X39="OUI*",TRUE,FALSE))</formula>
    </cfRule>
    <cfRule type="cellIs" dxfId="1460" priority="2310" operator="equal">
      <formula>"NON"</formula>
    </cfRule>
    <cfRule type="cellIs" dxfId="1459" priority="2311" operator="equal">
      <formula>"OUI"</formula>
    </cfRule>
    <cfRule type="expression" dxfId="1458" priority="2332">
      <formula>IF(X39="",FALSE,IF(X39="OUI*",TRUE,FALSE))</formula>
    </cfRule>
    <cfRule type="cellIs" dxfId="1457" priority="2333" operator="equal">
      <formula>"NON"</formula>
    </cfRule>
    <cfRule type="cellIs" dxfId="1456" priority="2334" operator="equal">
      <formula>"OUI"</formula>
    </cfRule>
    <cfRule type="expression" dxfId="1455" priority="2361">
      <formula>IF(X39="",FALSE,IF(X39="OUI*",TRUE,FALSE))</formula>
    </cfRule>
    <cfRule type="cellIs" dxfId="1454" priority="2362" operator="equal">
      <formula>"NON"</formula>
    </cfRule>
    <cfRule type="cellIs" dxfId="1453" priority="2363" operator="equal">
      <formula>"OUI"</formula>
    </cfRule>
    <cfRule type="expression" dxfId="1452" priority="2364">
      <formula>IF(X39="",FALSE,IF(X39="OUI*",TRUE,FALSE))</formula>
    </cfRule>
    <cfRule type="cellIs" dxfId="1451" priority="2365" operator="equal">
      <formula>"NON"</formula>
    </cfRule>
    <cfRule type="cellIs" dxfId="1450" priority="2366" operator="equal">
      <formula>"OUI"</formula>
    </cfRule>
    <cfRule type="expression" dxfId="1449" priority="2373">
      <formula>IF(X39="",FALSE,IF(X39="OUI*",TRUE,FALSE))</formula>
    </cfRule>
    <cfRule type="cellIs" dxfId="1448" priority="2374" operator="equal">
      <formula>"NON"</formula>
    </cfRule>
    <cfRule type="cellIs" dxfId="1447" priority="2375" operator="equal">
      <formula>"OUI"</formula>
    </cfRule>
  </conditionalFormatting>
  <conditionalFormatting sqref="AT39:AT40">
    <cfRule type="expression" dxfId="1446" priority="2382">
      <formula>IF(X39="",FALSE,IF(X39="OUI*",TRUE,FALSE))</formula>
    </cfRule>
  </conditionalFormatting>
  <conditionalFormatting sqref="AT40">
    <cfRule type="cellIs" dxfId="1445" priority="2385" operator="equal">
      <formula>"NON"</formula>
    </cfRule>
    <cfRule type="cellIs" dxfId="1444" priority="2386" operator="equal">
      <formula>"OUI"</formula>
    </cfRule>
    <cfRule type="expression" dxfId="1443" priority="2387">
      <formula>IF(X40="",FALSE,IF(X40="OUI*",TRUE,FALSE))</formula>
    </cfRule>
    <cfRule type="cellIs" dxfId="1442" priority="2388" operator="equal">
      <formula>"NON"</formula>
    </cfRule>
    <cfRule type="cellIs" dxfId="1441" priority="2389" operator="equal">
      <formula>"OUI"</formula>
    </cfRule>
    <cfRule type="expression" dxfId="1440" priority="2410">
      <formula>IF(X40="",FALSE,IF(X40="OUI*",TRUE,FALSE))</formula>
    </cfRule>
    <cfRule type="cellIs" dxfId="1439" priority="2411" operator="equal">
      <formula>"NON"</formula>
    </cfRule>
    <cfRule type="cellIs" dxfId="1438" priority="2412" operator="equal">
      <formula>"OUI"</formula>
    </cfRule>
    <cfRule type="expression" dxfId="1437" priority="2439">
      <formula>IF(X40="",FALSE,IF(X40="OUI*",TRUE,FALSE))</formula>
    </cfRule>
    <cfRule type="cellIs" dxfId="1436" priority="2440" operator="equal">
      <formula>"NON"</formula>
    </cfRule>
    <cfRule type="cellIs" dxfId="1435" priority="2441" operator="equal">
      <formula>"OUI"</formula>
    </cfRule>
    <cfRule type="expression" dxfId="1434" priority="2442">
      <formula>IF(X40="",FALSE,IF(X40="OUI*",TRUE,FALSE))</formula>
    </cfRule>
    <cfRule type="cellIs" dxfId="1433" priority="2443" operator="equal">
      <formula>"NON"</formula>
    </cfRule>
    <cfRule type="cellIs" dxfId="1432" priority="2444" operator="equal">
      <formula>"OUI"</formula>
    </cfRule>
    <cfRule type="expression" dxfId="1431" priority="2451">
      <formula>IF(X40="",FALSE,IF(X40="OUI*",TRUE,FALSE))</formula>
    </cfRule>
    <cfRule type="cellIs" dxfId="1430" priority="2452" operator="equal">
      <formula>"NON"</formula>
    </cfRule>
    <cfRule type="cellIs" dxfId="1429" priority="2453" operator="equal">
      <formula>"OUI"</formula>
    </cfRule>
  </conditionalFormatting>
  <conditionalFormatting sqref="AT40:AT41">
    <cfRule type="expression" dxfId="1428" priority="2460">
      <formula>IF(X40="",FALSE,IF(X40="OUI*",TRUE,FALSE))</formula>
    </cfRule>
  </conditionalFormatting>
  <conditionalFormatting sqref="AT41">
    <cfRule type="cellIs" dxfId="1427" priority="2463" operator="equal">
      <formula>"NON"</formula>
    </cfRule>
    <cfRule type="cellIs" dxfId="1426" priority="2464" operator="equal">
      <formula>"OUI"</formula>
    </cfRule>
    <cfRule type="expression" dxfId="1425" priority="2465">
      <formula>IF(X41="",FALSE,IF(X41="OUI*",TRUE,FALSE))</formula>
    </cfRule>
    <cfRule type="cellIs" dxfId="1424" priority="2466" operator="equal">
      <formula>"NON"</formula>
    </cfRule>
    <cfRule type="cellIs" dxfId="1423" priority="2467" operator="equal">
      <formula>"OUI"</formula>
    </cfRule>
    <cfRule type="expression" dxfId="1422" priority="2488">
      <formula>IF(X41="",FALSE,IF(X41="OUI*",TRUE,FALSE))</formula>
    </cfRule>
    <cfRule type="cellIs" dxfId="1421" priority="2489" operator="equal">
      <formula>"NON"</formula>
    </cfRule>
    <cfRule type="cellIs" dxfId="1420" priority="2490" operator="equal">
      <formula>"OUI"</formula>
    </cfRule>
    <cfRule type="expression" dxfId="1419" priority="2517">
      <formula>IF(X41="",FALSE,IF(X41="OUI*",TRUE,FALSE))</formula>
    </cfRule>
    <cfRule type="cellIs" dxfId="1418" priority="2518" operator="equal">
      <formula>"NON"</formula>
    </cfRule>
    <cfRule type="cellIs" dxfId="1417" priority="2519" operator="equal">
      <formula>"OUI"</formula>
    </cfRule>
    <cfRule type="expression" dxfId="1416" priority="2520">
      <formula>IF(X41="",FALSE,IF(X41="OUI*",TRUE,FALSE))</formula>
    </cfRule>
    <cfRule type="cellIs" dxfId="1415" priority="2521" operator="equal">
      <formula>"NON"</formula>
    </cfRule>
    <cfRule type="cellIs" dxfId="1414" priority="2522" operator="equal">
      <formula>"OUI"</formula>
    </cfRule>
    <cfRule type="expression" dxfId="1413" priority="2529">
      <formula>IF(X41="",FALSE,IF(X41="OUI*",TRUE,FALSE))</formula>
    </cfRule>
    <cfRule type="cellIs" dxfId="1412" priority="2530" operator="equal">
      <formula>"NON"</formula>
    </cfRule>
    <cfRule type="cellIs" dxfId="1411" priority="2531" operator="equal">
      <formula>"OUI"</formula>
    </cfRule>
  </conditionalFormatting>
  <conditionalFormatting sqref="AT43">
    <cfRule type="expression" dxfId="1410" priority="2540">
      <formula>IF(X43="",FALSE,IF(X43="OUI*",TRUE,FALSE))</formula>
    </cfRule>
    <cfRule type="cellIs" dxfId="1409" priority="2541" operator="equal">
      <formula>"NON"</formula>
    </cfRule>
    <cfRule type="cellIs" dxfId="1408" priority="2542" operator="equal">
      <formula>"OUI"</formula>
    </cfRule>
    <cfRule type="expression" dxfId="1407" priority="2543">
      <formula>IF(X43="",FALSE,IF(X43="OUI*",TRUE,FALSE))</formula>
    </cfRule>
    <cfRule type="cellIs" dxfId="1406" priority="2544" operator="equal">
      <formula>"NON"</formula>
    </cfRule>
    <cfRule type="cellIs" dxfId="1405" priority="2545" operator="equal">
      <formula>"OUI"</formula>
    </cfRule>
    <cfRule type="expression" dxfId="1404" priority="2566">
      <formula>IF(X43="",FALSE,IF(X43="OUI*",TRUE,FALSE))</formula>
    </cfRule>
    <cfRule type="cellIs" dxfId="1403" priority="2567" operator="equal">
      <formula>"NON"</formula>
    </cfRule>
    <cfRule type="cellIs" dxfId="1402" priority="2568" operator="equal">
      <formula>"OUI"</formula>
    </cfRule>
    <cfRule type="expression" dxfId="1401" priority="2595">
      <formula>IF(X43="",FALSE,IF(X43="OUI*",TRUE,FALSE))</formula>
    </cfRule>
    <cfRule type="cellIs" dxfId="1400" priority="2596" operator="equal">
      <formula>"NON"</formula>
    </cfRule>
    <cfRule type="cellIs" dxfId="1399" priority="2597" operator="equal">
      <formula>"OUI"</formula>
    </cfRule>
    <cfRule type="expression" dxfId="1398" priority="2598">
      <formula>IF(X43="",FALSE,IF(X43="OUI*",TRUE,FALSE))</formula>
    </cfRule>
    <cfRule type="cellIs" dxfId="1397" priority="2599" operator="equal">
      <formula>"NON"</formula>
    </cfRule>
    <cfRule type="cellIs" dxfId="1396" priority="2600" operator="equal">
      <formula>"OUI"</formula>
    </cfRule>
    <cfRule type="expression" dxfId="1395" priority="2607">
      <formula>IF(X43="",FALSE,IF(X43="OUI*",TRUE,FALSE))</formula>
    </cfRule>
    <cfRule type="cellIs" dxfId="1394" priority="2608" operator="equal">
      <formula>"NON"</formula>
    </cfRule>
    <cfRule type="cellIs" dxfId="1393" priority="2609" operator="equal">
      <formula>"OUI"</formula>
    </cfRule>
    <cfRule type="expression" dxfId="1392" priority="2616">
      <formula>IF(X43="",FALSE,IF(X43="OUI*",TRUE,FALSE))</formula>
    </cfRule>
  </conditionalFormatting>
  <conditionalFormatting sqref="AT54">
    <cfRule type="expression" dxfId="1391" priority="2696">
      <formula>IF(X54="",FALSE,IF(X54="OUI*",TRUE,FALSE))</formula>
    </cfRule>
    <cfRule type="cellIs" dxfId="1390" priority="2697" operator="equal">
      <formula>"NON"</formula>
    </cfRule>
    <cfRule type="cellIs" dxfId="1389" priority="2698" operator="equal">
      <formula>"OUI"</formula>
    </cfRule>
    <cfRule type="expression" dxfId="1388" priority="2699">
      <formula>IF(X54="",FALSE,IF(X54="OUI*",TRUE,FALSE))</formula>
    </cfRule>
    <cfRule type="cellIs" dxfId="1387" priority="2700" operator="equal">
      <formula>"NON"</formula>
    </cfRule>
    <cfRule type="cellIs" dxfId="1386" priority="2701" operator="equal">
      <formula>"OUI"</formula>
    </cfRule>
    <cfRule type="expression" dxfId="1385" priority="2722">
      <formula>IF(X54="",FALSE,IF(X54="OUI*",TRUE,FALSE))</formula>
    </cfRule>
    <cfRule type="cellIs" dxfId="1384" priority="2723" operator="equal">
      <formula>"NON"</formula>
    </cfRule>
    <cfRule type="cellIs" dxfId="1383" priority="2724" operator="equal">
      <formula>"OUI"</formula>
    </cfRule>
    <cfRule type="expression" dxfId="1382" priority="2751">
      <formula>IF(X54="",FALSE,IF(X54="OUI*",TRUE,FALSE))</formula>
    </cfRule>
    <cfRule type="cellIs" dxfId="1381" priority="2752" operator="equal">
      <formula>"NON"</formula>
    </cfRule>
    <cfRule type="cellIs" dxfId="1380" priority="2753" operator="equal">
      <formula>"OUI"</formula>
    </cfRule>
    <cfRule type="expression" dxfId="1379" priority="2754">
      <formula>IF(X54="",FALSE,IF(X54="OUI*",TRUE,FALSE))</formula>
    </cfRule>
    <cfRule type="cellIs" dxfId="1378" priority="2755" operator="equal">
      <formula>"NON"</formula>
    </cfRule>
    <cfRule type="cellIs" dxfId="1377" priority="2756" operator="equal">
      <formula>"OUI"</formula>
    </cfRule>
    <cfRule type="expression" dxfId="1376" priority="2763">
      <formula>IF(X54="",FALSE,IF(X54="OUI*",TRUE,FALSE))</formula>
    </cfRule>
    <cfRule type="cellIs" dxfId="1375" priority="2764" operator="equal">
      <formula>"NON"</formula>
    </cfRule>
    <cfRule type="cellIs" dxfId="1374" priority="2765" operator="equal">
      <formula>"OUI"</formula>
    </cfRule>
    <cfRule type="expression" dxfId="1373" priority="2772">
      <formula>IF(X54="",FALSE,IF(X54="OUI*",TRUE,FALSE))</formula>
    </cfRule>
  </conditionalFormatting>
  <conditionalFormatting sqref="AT54:AT56">
    <cfRule type="expression" dxfId="1372" priority="8970">
      <formula>IF(X54="",FALSE,IF(X54="OUI*",TRUE,FALSE))</formula>
    </cfRule>
  </conditionalFormatting>
  <conditionalFormatting sqref="AT55:AT56">
    <cfRule type="cellIs" dxfId="1371" priority="8966" operator="equal">
      <formula>"NON"</formula>
    </cfRule>
    <cfRule type="cellIs" dxfId="1370" priority="8967" operator="equal">
      <formula>"OUI"</formula>
    </cfRule>
  </conditionalFormatting>
  <conditionalFormatting sqref="AT58">
    <cfRule type="expression" dxfId="1369" priority="2774">
      <formula>IF(X58="",FALSE,IF(X58="OUI*",TRUE,FALSE))</formula>
    </cfRule>
    <cfRule type="cellIs" dxfId="1368" priority="2775" operator="equal">
      <formula>"NON"</formula>
    </cfRule>
    <cfRule type="cellIs" dxfId="1367" priority="2776" operator="equal">
      <formula>"OUI"</formula>
    </cfRule>
    <cfRule type="expression" dxfId="1366" priority="2777">
      <formula>IF(X58="",FALSE,IF(X58="OUI*",TRUE,FALSE))</formula>
    </cfRule>
    <cfRule type="cellIs" dxfId="1365" priority="2778" operator="equal">
      <formula>"NON"</formula>
    </cfRule>
    <cfRule type="cellIs" dxfId="1364" priority="2779" operator="equal">
      <formula>"OUI"</formula>
    </cfRule>
    <cfRule type="expression" dxfId="1363" priority="2800">
      <formula>IF(X58="",FALSE,IF(X58="OUI*",TRUE,FALSE))</formula>
    </cfRule>
    <cfRule type="cellIs" dxfId="1362" priority="2801" operator="equal">
      <formula>"NON"</formula>
    </cfRule>
    <cfRule type="cellIs" dxfId="1361" priority="2802" operator="equal">
      <formula>"OUI"</formula>
    </cfRule>
    <cfRule type="expression" dxfId="1360" priority="2829">
      <formula>IF(X58="",FALSE,IF(X58="OUI*",TRUE,FALSE))</formula>
    </cfRule>
    <cfRule type="cellIs" dxfId="1359" priority="2830" operator="equal">
      <formula>"NON"</formula>
    </cfRule>
    <cfRule type="cellIs" dxfId="1358" priority="2831" operator="equal">
      <formula>"OUI"</formula>
    </cfRule>
    <cfRule type="expression" dxfId="1357" priority="2832">
      <formula>IF(X58="",FALSE,IF(X58="OUI*",TRUE,FALSE))</formula>
    </cfRule>
    <cfRule type="cellIs" dxfId="1356" priority="2833" operator="equal">
      <formula>"NON"</formula>
    </cfRule>
    <cfRule type="cellIs" dxfId="1355" priority="2834" operator="equal">
      <formula>"OUI"</formula>
    </cfRule>
    <cfRule type="expression" dxfId="1354" priority="2841">
      <formula>IF(X58="",FALSE,IF(X58="OUI*",TRUE,FALSE))</formula>
    </cfRule>
    <cfRule type="cellIs" dxfId="1353" priority="2842" operator="equal">
      <formula>"NON"</formula>
    </cfRule>
    <cfRule type="cellIs" dxfId="1352" priority="2843" operator="equal">
      <formula>"OUI"</formula>
    </cfRule>
    <cfRule type="expression" dxfId="1351" priority="2850">
      <formula>IF(X58="",FALSE,IF(X58="OUI*",TRUE,FALSE))</formula>
    </cfRule>
  </conditionalFormatting>
  <conditionalFormatting sqref="AT60">
    <cfRule type="expression" dxfId="1350" priority="2851">
      <formula>IF(X60="",FALSE,IF(X60="OUI*",TRUE,FALSE))</formula>
    </cfRule>
    <cfRule type="cellIs" dxfId="1349" priority="2852" operator="equal">
      <formula>"NON"</formula>
    </cfRule>
    <cfRule type="cellIs" dxfId="1348" priority="2853" operator="equal">
      <formula>"OUI"</formula>
    </cfRule>
    <cfRule type="expression" dxfId="1347" priority="2854">
      <formula>IF(X60="",FALSE,IF(X60="OUI*",TRUE,FALSE))</formula>
    </cfRule>
    <cfRule type="cellIs" dxfId="1346" priority="2855" operator="equal">
      <formula>"NON"</formula>
    </cfRule>
    <cfRule type="cellIs" dxfId="1345" priority="2856" operator="equal">
      <formula>"OUI"</formula>
    </cfRule>
    <cfRule type="expression" dxfId="1344" priority="2877">
      <formula>IF(X60="",FALSE,IF(X60="OUI*",TRUE,FALSE))</formula>
    </cfRule>
    <cfRule type="cellIs" dxfId="1343" priority="2878" operator="equal">
      <formula>"NON"</formula>
    </cfRule>
    <cfRule type="cellIs" dxfId="1342" priority="2879" operator="equal">
      <formula>"OUI"</formula>
    </cfRule>
    <cfRule type="expression" dxfId="1341" priority="2906">
      <formula>IF(X60="",FALSE,IF(X60="OUI*",TRUE,FALSE))</formula>
    </cfRule>
    <cfRule type="cellIs" dxfId="1340" priority="2907" operator="equal">
      <formula>"NON"</formula>
    </cfRule>
    <cfRule type="cellIs" dxfId="1339" priority="2908" operator="equal">
      <formula>"OUI"</formula>
    </cfRule>
    <cfRule type="expression" dxfId="1338" priority="2909">
      <formula>IF(X60="",FALSE,IF(X60="OUI*",TRUE,FALSE))</formula>
    </cfRule>
    <cfRule type="cellIs" dxfId="1337" priority="2910" operator="equal">
      <formula>"NON"</formula>
    </cfRule>
    <cfRule type="cellIs" dxfId="1336" priority="2911" operator="equal">
      <formula>"OUI"</formula>
    </cfRule>
    <cfRule type="expression" dxfId="1335" priority="2918">
      <formula>IF(X60="",FALSE,IF(X60="OUI*",TRUE,FALSE))</formula>
    </cfRule>
    <cfRule type="cellIs" dxfId="1334" priority="2919" operator="equal">
      <formula>"NON"</formula>
    </cfRule>
    <cfRule type="cellIs" dxfId="1333" priority="2920" operator="equal">
      <formula>"OUI"</formula>
    </cfRule>
    <cfRule type="expression" dxfId="1332" priority="2927">
      <formula>IF(X60="",FALSE,IF(X60="OUI*",TRUE,FALSE))</formula>
    </cfRule>
  </conditionalFormatting>
  <conditionalFormatting sqref="AT60:AT66">
    <cfRule type="expression" dxfId="1331" priority="3158">
      <formula>IF(X60="",FALSE,IF(X60="OUI*",TRUE,FALSE))</formula>
    </cfRule>
  </conditionalFormatting>
  <conditionalFormatting sqref="AT62">
    <cfRule type="expression" dxfId="1330" priority="2928">
      <formula>IF(X62="",FALSE,IF(X62="OUI*",TRUE,FALSE))</formula>
    </cfRule>
    <cfRule type="cellIs" dxfId="1329" priority="2929" operator="equal">
      <formula>"NON"</formula>
    </cfRule>
    <cfRule type="cellIs" dxfId="1328" priority="2930" operator="equal">
      <formula>"OUI"</formula>
    </cfRule>
    <cfRule type="expression" dxfId="1327" priority="2931">
      <formula>IF(X62="",FALSE,IF(X62="OUI*",TRUE,FALSE))</formula>
    </cfRule>
    <cfRule type="cellIs" dxfId="1326" priority="2932" operator="equal">
      <formula>"NON"</formula>
    </cfRule>
    <cfRule type="cellIs" dxfId="1325" priority="2933" operator="equal">
      <formula>"OUI"</formula>
    </cfRule>
    <cfRule type="expression" dxfId="1324" priority="2954">
      <formula>IF(X62="",FALSE,IF(X62="OUI*",TRUE,FALSE))</formula>
    </cfRule>
    <cfRule type="cellIs" dxfId="1323" priority="2955" operator="equal">
      <formula>"NON"</formula>
    </cfRule>
    <cfRule type="cellIs" dxfId="1322" priority="2956" operator="equal">
      <formula>"OUI"</formula>
    </cfRule>
    <cfRule type="expression" dxfId="1321" priority="2983">
      <formula>IF(X62="",FALSE,IF(X62="OUI*",TRUE,FALSE))</formula>
    </cfRule>
    <cfRule type="cellIs" dxfId="1320" priority="2984" operator="equal">
      <formula>"NON"</formula>
    </cfRule>
    <cfRule type="cellIs" dxfId="1319" priority="2985" operator="equal">
      <formula>"OUI"</formula>
    </cfRule>
    <cfRule type="expression" dxfId="1318" priority="2986">
      <formula>IF(X62="",FALSE,IF(X62="OUI*",TRUE,FALSE))</formula>
    </cfRule>
    <cfRule type="cellIs" dxfId="1317" priority="2987" operator="equal">
      <formula>"NON"</formula>
    </cfRule>
    <cfRule type="cellIs" dxfId="1316" priority="2988" operator="equal">
      <formula>"OUI"</formula>
    </cfRule>
    <cfRule type="expression" dxfId="1315" priority="2995">
      <formula>IF(X62="",FALSE,IF(X62="OUI*",TRUE,FALSE))</formula>
    </cfRule>
    <cfRule type="cellIs" dxfId="1314" priority="2996" operator="equal">
      <formula>"NON"</formula>
    </cfRule>
    <cfRule type="cellIs" dxfId="1313" priority="2997" operator="equal">
      <formula>"OUI"</formula>
    </cfRule>
    <cfRule type="expression" dxfId="1312" priority="3004">
      <formula>IF(X62="",FALSE,IF(X62="OUI*",TRUE,FALSE))</formula>
    </cfRule>
  </conditionalFormatting>
  <conditionalFormatting sqref="AT65">
    <cfRule type="expression" dxfId="1311" priority="3005">
      <formula>IF(X65="",FALSE,IF(X65="OUI*",TRUE,FALSE))</formula>
    </cfRule>
    <cfRule type="cellIs" dxfId="1310" priority="3006" operator="equal">
      <formula>"NON"</formula>
    </cfRule>
    <cfRule type="cellIs" dxfId="1309" priority="3007" operator="equal">
      <formula>"OUI"</formula>
    </cfRule>
    <cfRule type="expression" dxfId="1308" priority="3008">
      <formula>IF(X65="",FALSE,IF(X65="OUI*",TRUE,FALSE))</formula>
    </cfRule>
    <cfRule type="cellIs" dxfId="1307" priority="3009" operator="equal">
      <formula>"NON"</formula>
    </cfRule>
    <cfRule type="cellIs" dxfId="1306" priority="3010" operator="equal">
      <formula>"OUI"</formula>
    </cfRule>
    <cfRule type="expression" dxfId="1305" priority="3031">
      <formula>IF(X65="",FALSE,IF(X65="OUI*",TRUE,FALSE))</formula>
    </cfRule>
    <cfRule type="cellIs" dxfId="1304" priority="3032" operator="equal">
      <formula>"NON"</formula>
    </cfRule>
    <cfRule type="cellIs" dxfId="1303" priority="3033" operator="equal">
      <formula>"OUI"</formula>
    </cfRule>
    <cfRule type="expression" dxfId="1302" priority="3060">
      <formula>IF(X65="",FALSE,IF(X65="OUI*",TRUE,FALSE))</formula>
    </cfRule>
    <cfRule type="cellIs" dxfId="1301" priority="3061" operator="equal">
      <formula>"NON"</formula>
    </cfRule>
    <cfRule type="cellIs" dxfId="1300" priority="3062" operator="equal">
      <formula>"OUI"</formula>
    </cfRule>
    <cfRule type="expression" dxfId="1299" priority="3063">
      <formula>IF(X65="",FALSE,IF(X65="OUI*",TRUE,FALSE))</formula>
    </cfRule>
    <cfRule type="cellIs" dxfId="1298" priority="3064" operator="equal">
      <formula>"NON"</formula>
    </cfRule>
    <cfRule type="cellIs" dxfId="1297" priority="3065" operator="equal">
      <formula>"OUI"</formula>
    </cfRule>
    <cfRule type="expression" dxfId="1296" priority="3072">
      <formula>IF(X65="",FALSE,IF(X65="OUI*",TRUE,FALSE))</formula>
    </cfRule>
    <cfRule type="cellIs" dxfId="1295" priority="3073" operator="equal">
      <formula>"NON"</formula>
    </cfRule>
    <cfRule type="cellIs" dxfId="1294" priority="3074" operator="equal">
      <formula>"OUI"</formula>
    </cfRule>
  </conditionalFormatting>
  <conditionalFormatting sqref="AT65:AT66">
    <cfRule type="expression" dxfId="1293" priority="3081">
      <formula>IF(X65="",FALSE,IF(X65="OUI*",TRUE,FALSE))</formula>
    </cfRule>
  </conditionalFormatting>
  <conditionalFormatting sqref="AT66">
    <cfRule type="cellIs" dxfId="1292" priority="3083" operator="equal">
      <formula>"NON"</formula>
    </cfRule>
    <cfRule type="cellIs" dxfId="1291" priority="3084" operator="equal">
      <formula>"OUI"</formula>
    </cfRule>
    <cfRule type="expression" dxfId="1290" priority="3085">
      <formula>IF(X66="",FALSE,IF(X66="OUI*",TRUE,FALSE))</formula>
    </cfRule>
    <cfRule type="cellIs" dxfId="1289" priority="3086" operator="equal">
      <formula>"NON"</formula>
    </cfRule>
    <cfRule type="cellIs" dxfId="1288" priority="3087" operator="equal">
      <formula>"OUI"</formula>
    </cfRule>
    <cfRule type="expression" dxfId="1287" priority="3108">
      <formula>IF(X66="",FALSE,IF(X66="OUI*",TRUE,FALSE))</formula>
    </cfRule>
    <cfRule type="cellIs" dxfId="1286" priority="3109" operator="equal">
      <formula>"NON"</formula>
    </cfRule>
    <cfRule type="cellIs" dxfId="1285" priority="3110" operator="equal">
      <formula>"OUI"</formula>
    </cfRule>
    <cfRule type="expression" dxfId="1284" priority="3137">
      <formula>IF(X66="",FALSE,IF(X66="OUI*",TRUE,FALSE))</formula>
    </cfRule>
    <cfRule type="cellIs" dxfId="1283" priority="3138" operator="equal">
      <formula>"NON"</formula>
    </cfRule>
    <cfRule type="cellIs" dxfId="1282" priority="3139" operator="equal">
      <formula>"OUI"</formula>
    </cfRule>
    <cfRule type="expression" dxfId="1281" priority="3140">
      <formula>IF(X66="",FALSE,IF(X66="OUI*",TRUE,FALSE))</formula>
    </cfRule>
    <cfRule type="cellIs" dxfId="1280" priority="3141" operator="equal">
      <formula>"NON"</formula>
    </cfRule>
    <cfRule type="cellIs" dxfId="1279" priority="3142" operator="equal">
      <formula>"OUI"</formula>
    </cfRule>
    <cfRule type="expression" dxfId="1278" priority="3149">
      <formula>IF(X66="",FALSE,IF(X66="OUI*",TRUE,FALSE))</formula>
    </cfRule>
    <cfRule type="cellIs" dxfId="1277" priority="3150" operator="equal">
      <formula>"NON"</formula>
    </cfRule>
    <cfRule type="cellIs" dxfId="1276" priority="3151" operator="equal">
      <formula>"OUI"</formula>
    </cfRule>
  </conditionalFormatting>
  <conditionalFormatting sqref="AT68:AT71">
    <cfRule type="expression" dxfId="1275" priority="3159">
      <formula>IF(X68="",FALSE,IF(X68="OUI*",TRUE,FALSE))</formula>
    </cfRule>
    <cfRule type="cellIs" dxfId="1274" priority="3160" operator="equal">
      <formula>"NON"</formula>
    </cfRule>
    <cfRule type="cellIs" dxfId="1273" priority="3161" operator="equal">
      <formula>"OUI"</formula>
    </cfRule>
    <cfRule type="expression" dxfId="1272" priority="3162">
      <formula>IF(X68="",FALSE,IF(X68="OUI*",TRUE,FALSE))</formula>
    </cfRule>
    <cfRule type="cellIs" dxfId="1271" priority="3163" operator="equal">
      <formula>"NON"</formula>
    </cfRule>
    <cfRule type="cellIs" dxfId="1270" priority="3164" operator="equal">
      <formula>"OUI"</formula>
    </cfRule>
    <cfRule type="expression" dxfId="1269" priority="3185">
      <formula>IF(X68="",FALSE,IF(X68="OUI*",TRUE,FALSE))</formula>
    </cfRule>
    <cfRule type="cellIs" dxfId="1268" priority="3186" operator="equal">
      <formula>"NON"</formula>
    </cfRule>
    <cfRule type="cellIs" dxfId="1267" priority="3187" operator="equal">
      <formula>"OUI"</formula>
    </cfRule>
    <cfRule type="expression" dxfId="1266" priority="3214">
      <formula>IF(X68="",FALSE,IF(X68="OUI*",TRUE,FALSE))</formula>
    </cfRule>
    <cfRule type="cellIs" dxfId="1265" priority="3215" operator="equal">
      <formula>"NON"</formula>
    </cfRule>
    <cfRule type="cellIs" dxfId="1264" priority="3216" operator="equal">
      <formula>"OUI"</formula>
    </cfRule>
    <cfRule type="expression" dxfId="1263" priority="3217">
      <formula>IF(X68="",FALSE,IF(X68="OUI*",TRUE,FALSE))</formula>
    </cfRule>
    <cfRule type="cellIs" dxfId="1262" priority="3218" operator="equal">
      <formula>"NON"</formula>
    </cfRule>
    <cfRule type="cellIs" dxfId="1261" priority="3219" operator="equal">
      <formula>"OUI"</formula>
    </cfRule>
    <cfRule type="expression" dxfId="1260" priority="3226">
      <formula>IF(X68="",FALSE,IF(X68="OUI*",TRUE,FALSE))</formula>
    </cfRule>
    <cfRule type="cellIs" dxfId="1259" priority="3227" operator="equal">
      <formula>"NON"</formula>
    </cfRule>
    <cfRule type="cellIs" dxfId="1258" priority="3228" operator="equal">
      <formula>"OUI"</formula>
    </cfRule>
    <cfRule type="expression" dxfId="1257" priority="11372">
      <formula>IF(X68="",FALSE,IF(X68="OUI*",TRUE,FALSE))</formula>
    </cfRule>
  </conditionalFormatting>
  <conditionalFormatting sqref="AT74">
    <cfRule type="expression" dxfId="1256" priority="11365">
      <formula>IF(X74="",FALSE,IF(X74="OUI*",TRUE,FALSE))</formula>
    </cfRule>
  </conditionalFormatting>
  <conditionalFormatting sqref="AT76">
    <cfRule type="expression" dxfId="1255" priority="11362">
      <formula>IF(X76="",FALSE,IF(X76="OUI*",TRUE,FALSE))</formula>
    </cfRule>
  </conditionalFormatting>
  <conditionalFormatting sqref="AT85">
    <cfRule type="expression" dxfId="1254" priority="3387">
      <formula>IF(X85="",FALSE,IF(X85="OUI*",TRUE,FALSE))</formula>
    </cfRule>
    <cfRule type="cellIs" dxfId="1253" priority="3388" operator="equal">
      <formula>"NON"</formula>
    </cfRule>
    <cfRule type="cellIs" dxfId="1252" priority="3389" operator="equal">
      <formula>"OUI"</formula>
    </cfRule>
    <cfRule type="expression" dxfId="1251" priority="3390">
      <formula>IF(X85="",FALSE,IF(X85="OUI*",TRUE,FALSE))</formula>
    </cfRule>
    <cfRule type="cellIs" dxfId="1250" priority="3391" operator="equal">
      <formula>"NON"</formula>
    </cfRule>
    <cfRule type="cellIs" dxfId="1249" priority="3392" operator="equal">
      <formula>"OUI"</formula>
    </cfRule>
    <cfRule type="expression" dxfId="1248" priority="3413">
      <formula>IF(X85="",FALSE,IF(X85="OUI*",TRUE,FALSE))</formula>
    </cfRule>
    <cfRule type="cellIs" dxfId="1247" priority="3414" operator="equal">
      <formula>"NON"</formula>
    </cfRule>
    <cfRule type="cellIs" dxfId="1246" priority="3415" operator="equal">
      <formula>"OUI"</formula>
    </cfRule>
    <cfRule type="expression" dxfId="1245" priority="3442">
      <formula>IF(X85="",FALSE,IF(X85="OUI*",TRUE,FALSE))</formula>
    </cfRule>
    <cfRule type="cellIs" dxfId="1244" priority="3443" operator="equal">
      <formula>"NON"</formula>
    </cfRule>
    <cfRule type="cellIs" dxfId="1243" priority="3444" operator="equal">
      <formula>"OUI"</formula>
    </cfRule>
    <cfRule type="expression" dxfId="1242" priority="3445">
      <formula>IF(X85="",FALSE,IF(X85="OUI*",TRUE,FALSE))</formula>
    </cfRule>
    <cfRule type="cellIs" dxfId="1241" priority="3446" operator="equal">
      <formula>"NON"</formula>
    </cfRule>
    <cfRule type="cellIs" dxfId="1240" priority="3447" operator="equal">
      <formula>"OUI"</formula>
    </cfRule>
  </conditionalFormatting>
  <conditionalFormatting sqref="AT85:AT86">
    <cfRule type="expression" dxfId="1239" priority="3454">
      <formula>IF(X85="",FALSE,IF(X85="OUI*",TRUE,FALSE))</formula>
    </cfRule>
    <cfRule type="cellIs" dxfId="1238" priority="3455" operator="equal">
      <formula>"NON"</formula>
    </cfRule>
    <cfRule type="cellIs" dxfId="1237" priority="3456" operator="equal">
      <formula>"OUI"</formula>
    </cfRule>
    <cfRule type="expression" dxfId="1236" priority="11355">
      <formula>IF(X85="",FALSE,IF(X85="OUI*",TRUE,FALSE))</formula>
    </cfRule>
  </conditionalFormatting>
  <conditionalFormatting sqref="AT86">
    <cfRule type="expression" dxfId="1235" priority="3466">
      <formula>IF(X86="",FALSE,IF(X86="OUI*",TRUE,FALSE))</formula>
    </cfRule>
    <cfRule type="cellIs" dxfId="1234" priority="3467" operator="equal">
      <formula>"NON"</formula>
    </cfRule>
    <cfRule type="cellIs" dxfId="1233" priority="3468" operator="equal">
      <formula>"OUI"</formula>
    </cfRule>
    <cfRule type="expression" dxfId="1232" priority="3489">
      <formula>IF(X86="",FALSE,IF(X86="OUI*",TRUE,FALSE))</formula>
    </cfRule>
    <cfRule type="cellIs" dxfId="1231" priority="3490" operator="equal">
      <formula>"NON"</formula>
    </cfRule>
    <cfRule type="cellIs" dxfId="1230" priority="3491" operator="equal">
      <formula>"OUI"</formula>
    </cfRule>
    <cfRule type="expression" dxfId="1229" priority="3518">
      <formula>IF(X86="",FALSE,IF(X86="OUI*",TRUE,FALSE))</formula>
    </cfRule>
    <cfRule type="cellIs" dxfId="1228" priority="3519" operator="equal">
      <formula>"NON"</formula>
    </cfRule>
    <cfRule type="cellIs" dxfId="1227" priority="3520" operator="equal">
      <formula>"OUI"</formula>
    </cfRule>
    <cfRule type="expression" dxfId="1226" priority="3521">
      <formula>IF(X86="",FALSE,IF(X86="OUI*",TRUE,FALSE))</formula>
    </cfRule>
    <cfRule type="cellIs" dxfId="1225" priority="3522" operator="equal">
      <formula>"NON"</formula>
    </cfRule>
    <cfRule type="cellIs" dxfId="1224" priority="3523" operator="equal">
      <formula>"OUI"</formula>
    </cfRule>
    <cfRule type="expression" dxfId="1223" priority="3530">
      <formula>IF(X86="",FALSE,IF(X86="OUI*",TRUE,FALSE))</formula>
    </cfRule>
    <cfRule type="cellIs" dxfId="1222" priority="3531" operator="equal">
      <formula>"NON"</formula>
    </cfRule>
    <cfRule type="cellIs" dxfId="1221" priority="3532" operator="equal">
      <formula>"OUI"</formula>
    </cfRule>
  </conditionalFormatting>
  <conditionalFormatting sqref="AT87">
    <cfRule type="cellIs" dxfId="1220" priority="11853" operator="equal">
      <formula>"NON"</formula>
    </cfRule>
    <cfRule type="cellIs" dxfId="1219" priority="11854" operator="equal">
      <formula>"OUI"</formula>
    </cfRule>
  </conditionalFormatting>
  <conditionalFormatting sqref="AT89">
    <cfRule type="expression" dxfId="1218" priority="3539">
      <formula>IF(X89="",FALSE,IF(X89="OUI*",TRUE,FALSE))</formula>
    </cfRule>
    <cfRule type="cellIs" dxfId="1217" priority="3540" operator="equal">
      <formula>"NON"</formula>
    </cfRule>
    <cfRule type="cellIs" dxfId="1216" priority="3541" operator="equal">
      <formula>"OUI"</formula>
    </cfRule>
    <cfRule type="expression" dxfId="1215" priority="3542">
      <formula>IF(X89="",FALSE,IF(X89="OUI*",TRUE,FALSE))</formula>
    </cfRule>
    <cfRule type="cellIs" dxfId="1214" priority="3543" operator="equal">
      <formula>"NON"</formula>
    </cfRule>
    <cfRule type="cellIs" dxfId="1213" priority="3544" operator="equal">
      <formula>"OUI"</formula>
    </cfRule>
    <cfRule type="expression" dxfId="1212" priority="3565">
      <formula>IF(X89="",FALSE,IF(X89="OUI*",TRUE,FALSE))</formula>
    </cfRule>
    <cfRule type="cellIs" dxfId="1211" priority="3566" operator="equal">
      <formula>"NON"</formula>
    </cfRule>
    <cfRule type="cellIs" dxfId="1210" priority="3567" operator="equal">
      <formula>"OUI"</formula>
    </cfRule>
    <cfRule type="expression" dxfId="1209" priority="3594">
      <formula>IF(X89="",FALSE,IF(X89="OUI*",TRUE,FALSE))</formula>
    </cfRule>
    <cfRule type="cellIs" dxfId="1208" priority="3595" operator="equal">
      <formula>"NON"</formula>
    </cfRule>
    <cfRule type="cellIs" dxfId="1207" priority="3596" operator="equal">
      <formula>"OUI"</formula>
    </cfRule>
    <cfRule type="expression" dxfId="1206" priority="3597">
      <formula>IF(X89="",FALSE,IF(X89="OUI*",TRUE,FALSE))</formula>
    </cfRule>
    <cfRule type="cellIs" dxfId="1205" priority="3598" operator="equal">
      <formula>"NON"</formula>
    </cfRule>
    <cfRule type="cellIs" dxfId="1204" priority="3599" operator="equal">
      <formula>"OUI"</formula>
    </cfRule>
  </conditionalFormatting>
  <conditionalFormatting sqref="AT89:AT90">
    <cfRule type="expression" dxfId="1203" priority="3606">
      <formula>IF(X89="",FALSE,IF(X89="OUI*",TRUE,FALSE))</formula>
    </cfRule>
    <cfRule type="cellIs" dxfId="1202" priority="3607" operator="equal">
      <formula>"NON"</formula>
    </cfRule>
    <cfRule type="cellIs" dxfId="1201" priority="3608" operator="equal">
      <formula>"OUI"</formula>
    </cfRule>
  </conditionalFormatting>
  <conditionalFormatting sqref="AT89:AT91">
    <cfRule type="expression" dxfId="1200" priority="11342">
      <formula>IF(X89="",FALSE,IF(X89="OUI*",TRUE,FALSE))</formula>
    </cfRule>
  </conditionalFormatting>
  <conditionalFormatting sqref="AT90">
    <cfRule type="expression" dxfId="1199" priority="3618">
      <formula>IF(X90="",FALSE,IF(X90="OUI*",TRUE,FALSE))</formula>
    </cfRule>
    <cfRule type="cellIs" dxfId="1198" priority="3619" operator="equal">
      <formula>"NON"</formula>
    </cfRule>
    <cfRule type="cellIs" dxfId="1197" priority="3620" operator="equal">
      <formula>"OUI"</formula>
    </cfRule>
    <cfRule type="expression" dxfId="1196" priority="3641">
      <formula>IF(X90="",FALSE,IF(X90="OUI*",TRUE,FALSE))</formula>
    </cfRule>
    <cfRule type="cellIs" dxfId="1195" priority="3642" operator="equal">
      <formula>"NON"</formula>
    </cfRule>
    <cfRule type="cellIs" dxfId="1194" priority="3643" operator="equal">
      <formula>"OUI"</formula>
    </cfRule>
    <cfRule type="expression" dxfId="1193" priority="3670">
      <formula>IF(X90="",FALSE,IF(X90="OUI*",TRUE,FALSE))</formula>
    </cfRule>
    <cfRule type="cellIs" dxfId="1192" priority="3671" operator="equal">
      <formula>"NON"</formula>
    </cfRule>
    <cfRule type="cellIs" dxfId="1191" priority="3672" operator="equal">
      <formula>"OUI"</formula>
    </cfRule>
    <cfRule type="expression" dxfId="1190" priority="3673">
      <formula>IF(X90="",FALSE,IF(X90="OUI*",TRUE,FALSE))</formula>
    </cfRule>
    <cfRule type="cellIs" dxfId="1189" priority="3674" operator="equal">
      <formula>"NON"</formula>
    </cfRule>
    <cfRule type="cellIs" dxfId="1188" priority="3675" operator="equal">
      <formula>"OUI"</formula>
    </cfRule>
    <cfRule type="expression" dxfId="1187" priority="3682">
      <formula>IF(X90="",FALSE,IF(X90="OUI*",TRUE,FALSE))</formula>
    </cfRule>
    <cfRule type="cellIs" dxfId="1186" priority="3683" operator="equal">
      <formula>"NON"</formula>
    </cfRule>
    <cfRule type="cellIs" dxfId="1185" priority="3684" operator="equal">
      <formula>"OUI"</formula>
    </cfRule>
  </conditionalFormatting>
  <conditionalFormatting sqref="AT94">
    <cfRule type="expression" dxfId="1184" priority="3843">
      <formula>IF(X94="",FALSE,IF(X94="OUI*",TRUE,FALSE))</formula>
    </cfRule>
    <cfRule type="cellIs" dxfId="1183" priority="3844" operator="equal">
      <formula>"NON"</formula>
    </cfRule>
    <cfRule type="cellIs" dxfId="1182" priority="3845" operator="equal">
      <formula>"OUI"</formula>
    </cfRule>
    <cfRule type="expression" dxfId="1181" priority="3846">
      <formula>IF(X94="",FALSE,IF(X94="OUI*",TRUE,FALSE))</formula>
    </cfRule>
    <cfRule type="cellIs" dxfId="1180" priority="3847" operator="equal">
      <formula>"NON"</formula>
    </cfRule>
    <cfRule type="cellIs" dxfId="1179" priority="3848" operator="equal">
      <formula>"OUI"</formula>
    </cfRule>
    <cfRule type="expression" dxfId="1178" priority="3869">
      <formula>IF(X94="",FALSE,IF(X94="OUI*",TRUE,FALSE))</formula>
    </cfRule>
    <cfRule type="cellIs" dxfId="1177" priority="3870" operator="equal">
      <formula>"NON"</formula>
    </cfRule>
    <cfRule type="cellIs" dxfId="1176" priority="3871" operator="equal">
      <formula>"OUI"</formula>
    </cfRule>
    <cfRule type="expression" dxfId="1175" priority="3898">
      <formula>IF(X94="",FALSE,IF(X94="OUI*",TRUE,FALSE))</formula>
    </cfRule>
    <cfRule type="cellIs" dxfId="1174" priority="3899" operator="equal">
      <formula>"NON"</formula>
    </cfRule>
    <cfRule type="cellIs" dxfId="1173" priority="3900" operator="equal">
      <formula>"OUI"</formula>
    </cfRule>
    <cfRule type="expression" dxfId="1172" priority="3901">
      <formula>IF(X94="",FALSE,IF(X94="OUI*",TRUE,FALSE))</formula>
    </cfRule>
    <cfRule type="cellIs" dxfId="1171" priority="3902" operator="equal">
      <formula>"NON"</formula>
    </cfRule>
    <cfRule type="cellIs" dxfId="1170" priority="3903" operator="equal">
      <formula>"OUI"</formula>
    </cfRule>
  </conditionalFormatting>
  <conditionalFormatting sqref="AT94:AT95">
    <cfRule type="expression" dxfId="1169" priority="3910">
      <formula>IF(X94="",FALSE,IF(X94="OUI*",TRUE,FALSE))</formula>
    </cfRule>
    <cfRule type="cellIs" dxfId="1168" priority="3911" operator="equal">
      <formula>"NON"</formula>
    </cfRule>
    <cfRule type="cellIs" dxfId="1167" priority="3912" operator="equal">
      <formula>"OUI"</formula>
    </cfRule>
  </conditionalFormatting>
  <conditionalFormatting sqref="AT94:AT97">
    <cfRule type="expression" dxfId="1166" priority="11323">
      <formula>IF(X94="",FALSE,IF(X94="OUI*",TRUE,FALSE))</formula>
    </cfRule>
  </conditionalFormatting>
  <conditionalFormatting sqref="AT95">
    <cfRule type="expression" dxfId="1165" priority="3922">
      <formula>IF(X95="",FALSE,IF(X95="OUI*",TRUE,FALSE))</formula>
    </cfRule>
    <cfRule type="cellIs" dxfId="1164" priority="3923" operator="equal">
      <formula>"NON"</formula>
    </cfRule>
    <cfRule type="cellIs" dxfId="1163" priority="3924" operator="equal">
      <formula>"OUI"</formula>
    </cfRule>
    <cfRule type="expression" dxfId="1162" priority="3945">
      <formula>IF(X95="",FALSE,IF(X95="OUI*",TRUE,FALSE))</formula>
    </cfRule>
    <cfRule type="cellIs" dxfId="1161" priority="3946" operator="equal">
      <formula>"NON"</formula>
    </cfRule>
    <cfRule type="cellIs" dxfId="1160" priority="3947" operator="equal">
      <formula>"OUI"</formula>
    </cfRule>
    <cfRule type="expression" dxfId="1159" priority="3974">
      <formula>IF(X95="",FALSE,IF(X95="OUI*",TRUE,FALSE))</formula>
    </cfRule>
    <cfRule type="cellIs" dxfId="1158" priority="3975" operator="equal">
      <formula>"NON"</formula>
    </cfRule>
    <cfRule type="cellIs" dxfId="1157" priority="3976" operator="equal">
      <formula>"OUI"</formula>
    </cfRule>
    <cfRule type="expression" dxfId="1156" priority="3977">
      <formula>IF(X95="",FALSE,IF(X95="OUI*",TRUE,FALSE))</formula>
    </cfRule>
    <cfRule type="cellIs" dxfId="1155" priority="3978" operator="equal">
      <formula>"NON"</formula>
    </cfRule>
    <cfRule type="cellIs" dxfId="1154" priority="3979" operator="equal">
      <formula>"OUI"</formula>
    </cfRule>
    <cfRule type="expression" dxfId="1153" priority="3986">
      <formula>IF(X95="",FALSE,IF(X95="OUI*",TRUE,FALSE))</formula>
    </cfRule>
    <cfRule type="cellIs" dxfId="1152" priority="3987" operator="equal">
      <formula>"NON"</formula>
    </cfRule>
    <cfRule type="cellIs" dxfId="1151" priority="3988" operator="equal">
      <formula>"OUI"</formula>
    </cfRule>
    <cfRule type="cellIs" dxfId="1150" priority="11849" operator="equal">
      <formula>"NON"</formula>
    </cfRule>
    <cfRule type="cellIs" dxfId="1149" priority="11850" operator="equal">
      <formula>"OUI"</formula>
    </cfRule>
  </conditionalFormatting>
  <conditionalFormatting sqref="AT97">
    <cfRule type="expression" dxfId="1148" priority="3995">
      <formula>IF(X97="",FALSE,IF(X97="OUI*",TRUE,FALSE))</formula>
    </cfRule>
    <cfRule type="cellIs" dxfId="1147" priority="3996" operator="equal">
      <formula>"NON"</formula>
    </cfRule>
    <cfRule type="cellIs" dxfId="1146" priority="3997" operator="equal">
      <formula>"OUI"</formula>
    </cfRule>
    <cfRule type="expression" dxfId="1145" priority="3998">
      <formula>IF(X97="",FALSE,IF(X97="OUI*",TRUE,FALSE))</formula>
    </cfRule>
    <cfRule type="cellIs" dxfId="1144" priority="3999" operator="equal">
      <formula>"NON"</formula>
    </cfRule>
    <cfRule type="cellIs" dxfId="1143" priority="4000" operator="equal">
      <formula>"OUI"</formula>
    </cfRule>
    <cfRule type="expression" dxfId="1142" priority="4021">
      <formula>IF(X97="",FALSE,IF(X97="OUI*",TRUE,FALSE))</formula>
    </cfRule>
    <cfRule type="cellIs" dxfId="1141" priority="4022" operator="equal">
      <formula>"NON"</formula>
    </cfRule>
    <cfRule type="cellIs" dxfId="1140" priority="4023" operator="equal">
      <formula>"OUI"</formula>
    </cfRule>
    <cfRule type="expression" dxfId="1139" priority="4050">
      <formula>IF(X97="",FALSE,IF(X97="OUI*",TRUE,FALSE))</formula>
    </cfRule>
    <cfRule type="cellIs" dxfId="1138" priority="4051" operator="equal">
      <formula>"NON"</formula>
    </cfRule>
    <cfRule type="cellIs" dxfId="1137" priority="4052" operator="equal">
      <formula>"OUI"</formula>
    </cfRule>
    <cfRule type="expression" dxfId="1136" priority="4053">
      <formula>IF(X97="",FALSE,IF(X97="OUI*",TRUE,FALSE))</formula>
    </cfRule>
    <cfRule type="cellIs" dxfId="1135" priority="4054" operator="equal">
      <formula>"NON"</formula>
    </cfRule>
    <cfRule type="cellIs" dxfId="1134" priority="4055" operator="equal">
      <formula>"OUI"</formula>
    </cfRule>
  </conditionalFormatting>
  <conditionalFormatting sqref="AT97:AT98">
    <cfRule type="expression" dxfId="1133" priority="4062">
      <formula>IF(X97="",FALSE,IF(X97="OUI*",TRUE,FALSE))</formula>
    </cfRule>
    <cfRule type="cellIs" dxfId="1132" priority="4063" operator="equal">
      <formula>"NON"</formula>
    </cfRule>
    <cfRule type="cellIs" dxfId="1131" priority="4064" operator="equal">
      <formula>"OUI"</formula>
    </cfRule>
    <cfRule type="cellIs" dxfId="1130" priority="11307" operator="equal">
      <formula>"NON"</formula>
    </cfRule>
    <cfRule type="cellIs" dxfId="1129" priority="11308" operator="equal">
      <formula>"OUI"</formula>
    </cfRule>
  </conditionalFormatting>
  <conditionalFormatting sqref="AT97:AT100">
    <cfRule type="expression" dxfId="1128" priority="11287">
      <formula>IF(X97="",FALSE,IF(X97="OUI*",TRUE,FALSE))</formula>
    </cfRule>
  </conditionalFormatting>
  <conditionalFormatting sqref="AT98">
    <cfRule type="expression" dxfId="1127" priority="4074">
      <formula>IF(X98="",FALSE,IF(X98="OUI*",TRUE,FALSE))</formula>
    </cfRule>
    <cfRule type="cellIs" dxfId="1126" priority="4075" operator="equal">
      <formula>"NON"</formula>
    </cfRule>
    <cfRule type="cellIs" dxfId="1125" priority="4076" operator="equal">
      <formula>"OUI"</formula>
    </cfRule>
    <cfRule type="expression" dxfId="1124" priority="4097">
      <formula>IF(X98="",FALSE,IF(X98="OUI*",TRUE,FALSE))</formula>
    </cfRule>
    <cfRule type="cellIs" dxfId="1123" priority="4098" operator="equal">
      <formula>"NON"</formula>
    </cfRule>
    <cfRule type="cellIs" dxfId="1122" priority="4099" operator="equal">
      <formula>"OUI"</formula>
    </cfRule>
    <cfRule type="expression" dxfId="1121" priority="4126">
      <formula>IF(X98="",FALSE,IF(X98="OUI*",TRUE,FALSE))</formula>
    </cfRule>
    <cfRule type="cellIs" dxfId="1120" priority="4127" operator="equal">
      <formula>"NON"</formula>
    </cfRule>
    <cfRule type="cellIs" dxfId="1119" priority="4128" operator="equal">
      <formula>"OUI"</formula>
    </cfRule>
    <cfRule type="expression" dxfId="1118" priority="4129">
      <formula>IF(X98="",FALSE,IF(X98="OUI*",TRUE,FALSE))</formula>
    </cfRule>
    <cfRule type="cellIs" dxfId="1117" priority="4130" operator="equal">
      <formula>"NON"</formula>
    </cfRule>
    <cfRule type="cellIs" dxfId="1116" priority="4131" operator="equal">
      <formula>"OUI"</formula>
    </cfRule>
    <cfRule type="expression" dxfId="1115" priority="4138">
      <formula>IF(X98="",FALSE,IF(X98="OUI*",TRUE,FALSE))</formula>
    </cfRule>
    <cfRule type="cellIs" dxfId="1114" priority="4139" operator="equal">
      <formula>"NON"</formula>
    </cfRule>
    <cfRule type="cellIs" dxfId="1113" priority="4140" operator="equal">
      <formula>"OUI"</formula>
    </cfRule>
  </conditionalFormatting>
  <conditionalFormatting sqref="AT100">
    <cfRule type="cellIs" dxfId="1112" priority="4148" operator="equal">
      <formula>"NON"</formula>
    </cfRule>
    <cfRule type="cellIs" dxfId="1111" priority="4149" operator="equal">
      <formula>"OUI"</formula>
    </cfRule>
    <cfRule type="expression" dxfId="1110" priority="4150">
      <formula>IF(X100="",FALSE,IF(X100="OUI*",TRUE,FALSE))</formula>
    </cfRule>
    <cfRule type="cellIs" dxfId="1109" priority="4151" operator="equal">
      <formula>"NON"</formula>
    </cfRule>
    <cfRule type="cellIs" dxfId="1108" priority="4152" operator="equal">
      <formula>"OUI"</formula>
    </cfRule>
    <cfRule type="expression" dxfId="1107" priority="4173">
      <formula>IF(X100="",FALSE,IF(X100="OUI*",TRUE,FALSE))</formula>
    </cfRule>
    <cfRule type="cellIs" dxfId="1106" priority="4174" operator="equal">
      <formula>"NON"</formula>
    </cfRule>
    <cfRule type="cellIs" dxfId="1105" priority="4175" operator="equal">
      <formula>"OUI"</formula>
    </cfRule>
    <cfRule type="expression" dxfId="1104" priority="4202">
      <formula>IF(X100="",FALSE,IF(X100="OUI*",TRUE,FALSE))</formula>
    </cfRule>
    <cfRule type="cellIs" dxfId="1103" priority="4203" operator="equal">
      <formula>"NON"</formula>
    </cfRule>
    <cfRule type="cellIs" dxfId="1102" priority="4204" operator="equal">
      <formula>"OUI"</formula>
    </cfRule>
    <cfRule type="expression" dxfId="1101" priority="4205">
      <formula>IF(X100="",FALSE,IF(X100="OUI*",TRUE,FALSE))</formula>
    </cfRule>
    <cfRule type="cellIs" dxfId="1100" priority="4206" operator="equal">
      <formula>"NON"</formula>
    </cfRule>
    <cfRule type="cellIs" dxfId="1099" priority="4207" operator="equal">
      <formula>"OUI"</formula>
    </cfRule>
    <cfRule type="expression" dxfId="1098" priority="4214">
      <formula>IF(X100="",FALSE,IF(X100="OUI*",TRUE,FALSE))</formula>
    </cfRule>
    <cfRule type="cellIs" dxfId="1097" priority="4215" operator="equal">
      <formula>"NON"</formula>
    </cfRule>
    <cfRule type="cellIs" dxfId="1096" priority="4216" operator="equal">
      <formula>"OUI"</formula>
    </cfRule>
    <cfRule type="cellIs" dxfId="1095" priority="11288" operator="equal">
      <formula>"NON"</formula>
    </cfRule>
    <cfRule type="cellIs" dxfId="1094" priority="11289" operator="equal">
      <formula>"OUI"</formula>
    </cfRule>
  </conditionalFormatting>
  <conditionalFormatting sqref="AT100:AT102">
    <cfRule type="expression" dxfId="1093" priority="1244">
      <formula>IF(X100="",FALSE,IF(X100="OUI*",TRUE,FALSE))</formula>
    </cfRule>
  </conditionalFormatting>
  <conditionalFormatting sqref="AT102">
    <cfRule type="cellIs" dxfId="1092" priority="11285" operator="equal">
      <formula>"NON"</formula>
    </cfRule>
    <cfRule type="cellIs" dxfId="1091" priority="11286" operator="equal">
      <formula>"OUI"</formula>
    </cfRule>
  </conditionalFormatting>
  <conditionalFormatting sqref="AT117">
    <cfRule type="expression" dxfId="1090" priority="4223">
      <formula>IF(X117="",FALSE,IF(X117="OUI*",TRUE,FALSE))</formula>
    </cfRule>
    <cfRule type="cellIs" dxfId="1089" priority="4224" operator="equal">
      <formula>"NON"</formula>
    </cfRule>
    <cfRule type="cellIs" dxfId="1088" priority="4225" operator="equal">
      <formula>"OUI"</formula>
    </cfRule>
    <cfRule type="expression" dxfId="1087" priority="4226">
      <formula>IF(X117="",FALSE,IF(X117="OUI*",TRUE,FALSE))</formula>
    </cfRule>
    <cfRule type="cellIs" dxfId="1086" priority="4227" operator="equal">
      <formula>"NON"</formula>
    </cfRule>
    <cfRule type="cellIs" dxfId="1085" priority="4228" operator="equal">
      <formula>"OUI"</formula>
    </cfRule>
    <cfRule type="expression" dxfId="1084" priority="4249">
      <formula>IF(X117="",FALSE,IF(X117="OUI*",TRUE,FALSE))</formula>
    </cfRule>
    <cfRule type="cellIs" dxfId="1083" priority="4250" operator="equal">
      <formula>"NON"</formula>
    </cfRule>
    <cfRule type="cellIs" dxfId="1082" priority="4251" operator="equal">
      <formula>"OUI"</formula>
    </cfRule>
    <cfRule type="expression" dxfId="1081" priority="4278">
      <formula>IF(X117="",FALSE,IF(X117="OUI*",TRUE,FALSE))</formula>
    </cfRule>
    <cfRule type="cellIs" dxfId="1080" priority="4279" operator="equal">
      <formula>"NON"</formula>
    </cfRule>
    <cfRule type="cellIs" dxfId="1079" priority="4280" operator="equal">
      <formula>"OUI"</formula>
    </cfRule>
    <cfRule type="expression" dxfId="1078" priority="4281">
      <formula>IF(X117="",FALSE,IF(X117="OUI*",TRUE,FALSE))</formula>
    </cfRule>
    <cfRule type="cellIs" dxfId="1077" priority="4282" operator="equal">
      <formula>"NON"</formula>
    </cfRule>
    <cfRule type="cellIs" dxfId="1076" priority="4283" operator="equal">
      <formula>"OUI"</formula>
    </cfRule>
  </conditionalFormatting>
  <conditionalFormatting sqref="AT117:AT118">
    <cfRule type="expression" dxfId="1075" priority="4290">
      <formula>IF(X117="",FALSE,IF(X117="OUI*",TRUE,FALSE))</formula>
    </cfRule>
    <cfRule type="cellIs" dxfId="1074" priority="4291" operator="equal">
      <formula>"NON"</formula>
    </cfRule>
    <cfRule type="cellIs" dxfId="1073" priority="4292" operator="equal">
      <formula>"OUI"</formula>
    </cfRule>
  </conditionalFormatting>
  <conditionalFormatting sqref="AT117:AT126">
    <cfRule type="expression" dxfId="1072" priority="11154">
      <formula>IF(X117="",FALSE,IF(X117="OUI*",TRUE,FALSE))</formula>
    </cfRule>
    <cfRule type="cellIs" dxfId="1071" priority="11155" operator="equal">
      <formula>"NON"</formula>
    </cfRule>
    <cfRule type="cellIs" dxfId="1070" priority="11156" operator="equal">
      <formula>"OUI"</formula>
    </cfRule>
  </conditionalFormatting>
  <conditionalFormatting sqref="AT118">
    <cfRule type="expression" dxfId="1069" priority="4302">
      <formula>IF(X118="",FALSE,IF(X118="OUI*",TRUE,FALSE))</formula>
    </cfRule>
    <cfRule type="cellIs" dxfId="1068" priority="4303" operator="equal">
      <formula>"NON"</formula>
    </cfRule>
    <cfRule type="cellIs" dxfId="1067" priority="4304" operator="equal">
      <formula>"OUI"</formula>
    </cfRule>
    <cfRule type="expression" dxfId="1066" priority="4325">
      <formula>IF(X118="",FALSE,IF(X118="OUI*",TRUE,FALSE))</formula>
    </cfRule>
    <cfRule type="cellIs" dxfId="1065" priority="4326" operator="equal">
      <formula>"NON"</formula>
    </cfRule>
    <cfRule type="cellIs" dxfId="1064" priority="4327" operator="equal">
      <formula>"OUI"</formula>
    </cfRule>
    <cfRule type="expression" dxfId="1063" priority="4354">
      <formula>IF(X118="",FALSE,IF(X118="OUI*",TRUE,FALSE))</formula>
    </cfRule>
    <cfRule type="cellIs" dxfId="1062" priority="4355" operator="equal">
      <formula>"NON"</formula>
    </cfRule>
    <cfRule type="cellIs" dxfId="1061" priority="4356" operator="equal">
      <formula>"OUI"</formula>
    </cfRule>
    <cfRule type="expression" dxfId="1060" priority="4357">
      <formula>IF(X118="",FALSE,IF(X118="OUI*",TRUE,FALSE))</formula>
    </cfRule>
    <cfRule type="cellIs" dxfId="1059" priority="4358" operator="equal">
      <formula>"NON"</formula>
    </cfRule>
    <cfRule type="cellIs" dxfId="1058" priority="4359" operator="equal">
      <formula>"OUI"</formula>
    </cfRule>
  </conditionalFormatting>
  <conditionalFormatting sqref="AT118:AT119">
    <cfRule type="expression" dxfId="1057" priority="4366">
      <formula>IF(X118="",FALSE,IF(X118="OUI*",TRUE,FALSE))</formula>
    </cfRule>
    <cfRule type="cellIs" dxfId="1056" priority="4367" operator="equal">
      <formula>"NON"</formula>
    </cfRule>
    <cfRule type="cellIs" dxfId="1055" priority="4368" operator="equal">
      <formula>"OUI"</formula>
    </cfRule>
  </conditionalFormatting>
  <conditionalFormatting sqref="AT119">
    <cfRule type="expression" dxfId="1054" priority="4378">
      <formula>IF(X119="",FALSE,IF(X119="OUI*",TRUE,FALSE))</formula>
    </cfRule>
    <cfRule type="cellIs" dxfId="1053" priority="4379" operator="equal">
      <formula>"NON"</formula>
    </cfRule>
    <cfRule type="cellIs" dxfId="1052" priority="4380" operator="equal">
      <formula>"OUI"</formula>
    </cfRule>
    <cfRule type="expression" dxfId="1051" priority="4401">
      <formula>IF(X119="",FALSE,IF(X119="OUI*",TRUE,FALSE))</formula>
    </cfRule>
    <cfRule type="cellIs" dxfId="1050" priority="4402" operator="equal">
      <formula>"NON"</formula>
    </cfRule>
    <cfRule type="cellIs" dxfId="1049" priority="4403" operator="equal">
      <formula>"OUI"</formula>
    </cfRule>
    <cfRule type="expression" dxfId="1048" priority="4430">
      <formula>IF(X119="",FALSE,IF(X119="OUI*",TRUE,FALSE))</formula>
    </cfRule>
    <cfRule type="cellIs" dxfId="1047" priority="4431" operator="equal">
      <formula>"NON"</formula>
    </cfRule>
    <cfRule type="cellIs" dxfId="1046" priority="4432" operator="equal">
      <formula>"OUI"</formula>
    </cfRule>
    <cfRule type="expression" dxfId="1045" priority="4433">
      <formula>IF(X119="",FALSE,IF(X119="OUI*",TRUE,FALSE))</formula>
    </cfRule>
    <cfRule type="cellIs" dxfId="1044" priority="4434" operator="equal">
      <formula>"NON"</formula>
    </cfRule>
    <cfRule type="cellIs" dxfId="1043" priority="4435" operator="equal">
      <formula>"OUI"</formula>
    </cfRule>
  </conditionalFormatting>
  <conditionalFormatting sqref="AT119:AT120">
    <cfRule type="expression" dxfId="1042" priority="4442">
      <formula>IF(X119="",FALSE,IF(X119="OUI*",TRUE,FALSE))</formula>
    </cfRule>
    <cfRule type="cellIs" dxfId="1041" priority="4443" operator="equal">
      <formula>"NON"</formula>
    </cfRule>
    <cfRule type="cellIs" dxfId="1040" priority="4444" operator="equal">
      <formula>"OUI"</formula>
    </cfRule>
  </conditionalFormatting>
  <conditionalFormatting sqref="AT120">
    <cfRule type="expression" dxfId="1039" priority="4454">
      <formula>IF(X120="",FALSE,IF(X120="OUI*",TRUE,FALSE))</formula>
    </cfRule>
    <cfRule type="cellIs" dxfId="1038" priority="4455" operator="equal">
      <formula>"NON"</formula>
    </cfRule>
    <cfRule type="cellIs" dxfId="1037" priority="4456" operator="equal">
      <formula>"OUI"</formula>
    </cfRule>
    <cfRule type="expression" dxfId="1036" priority="4477">
      <formula>IF(X120="",FALSE,IF(X120="OUI*",TRUE,FALSE))</formula>
    </cfRule>
    <cfRule type="cellIs" dxfId="1035" priority="4478" operator="equal">
      <formula>"NON"</formula>
    </cfRule>
    <cfRule type="cellIs" dxfId="1034" priority="4479" operator="equal">
      <formula>"OUI"</formula>
    </cfRule>
    <cfRule type="expression" dxfId="1033" priority="4506">
      <formula>IF(X120="",FALSE,IF(X120="OUI*",TRUE,FALSE))</formula>
    </cfRule>
    <cfRule type="cellIs" dxfId="1032" priority="4507" operator="equal">
      <formula>"NON"</formula>
    </cfRule>
    <cfRule type="cellIs" dxfId="1031" priority="4508" operator="equal">
      <formula>"OUI"</formula>
    </cfRule>
    <cfRule type="expression" dxfId="1030" priority="4509">
      <formula>IF(X120="",FALSE,IF(X120="OUI*",TRUE,FALSE))</formula>
    </cfRule>
    <cfRule type="cellIs" dxfId="1029" priority="4510" operator="equal">
      <formula>"NON"</formula>
    </cfRule>
    <cfRule type="cellIs" dxfId="1028" priority="4511" operator="equal">
      <formula>"OUI"</formula>
    </cfRule>
  </conditionalFormatting>
  <conditionalFormatting sqref="AT120:AT121">
    <cfRule type="expression" dxfId="1027" priority="4518">
      <formula>IF(X120="",FALSE,IF(X120="OUI*",TRUE,FALSE))</formula>
    </cfRule>
    <cfRule type="cellIs" dxfId="1026" priority="4519" operator="equal">
      <formula>"NON"</formula>
    </cfRule>
    <cfRule type="cellIs" dxfId="1025" priority="4520" operator="equal">
      <formula>"OUI"</formula>
    </cfRule>
    <cfRule type="cellIs" dxfId="1024" priority="11837" operator="equal">
      <formula>"NON"</formula>
    </cfRule>
    <cfRule type="cellIs" dxfId="1023" priority="11838" operator="equal">
      <formula>"OUI"</formula>
    </cfRule>
  </conditionalFormatting>
  <conditionalFormatting sqref="AT121">
    <cfRule type="expression" dxfId="1022" priority="4530">
      <formula>IF(X121="",FALSE,IF(X121="OUI*",TRUE,FALSE))</formula>
    </cfRule>
    <cfRule type="cellIs" dxfId="1021" priority="4531" operator="equal">
      <formula>"NON"</formula>
    </cfRule>
    <cfRule type="cellIs" dxfId="1020" priority="4532" operator="equal">
      <formula>"OUI"</formula>
    </cfRule>
    <cfRule type="expression" dxfId="1019" priority="4553">
      <formula>IF(X121="",FALSE,IF(X121="OUI*",TRUE,FALSE))</formula>
    </cfRule>
    <cfRule type="cellIs" dxfId="1018" priority="4554" operator="equal">
      <formula>"NON"</formula>
    </cfRule>
    <cfRule type="cellIs" dxfId="1017" priority="4555" operator="equal">
      <formula>"OUI"</formula>
    </cfRule>
    <cfRule type="expression" dxfId="1016" priority="4582">
      <formula>IF(X121="",FALSE,IF(X121="OUI*",TRUE,FALSE))</formula>
    </cfRule>
    <cfRule type="cellIs" dxfId="1015" priority="4583" operator="equal">
      <formula>"NON"</formula>
    </cfRule>
    <cfRule type="cellIs" dxfId="1014" priority="4584" operator="equal">
      <formula>"OUI"</formula>
    </cfRule>
    <cfRule type="expression" dxfId="1013" priority="4585">
      <formula>IF(X121="",FALSE,IF(X121="OUI*",TRUE,FALSE))</formula>
    </cfRule>
    <cfRule type="cellIs" dxfId="1012" priority="4586" operator="equal">
      <formula>"NON"</formula>
    </cfRule>
    <cfRule type="cellIs" dxfId="1011" priority="4587" operator="equal">
      <formula>"OUI"</formula>
    </cfRule>
    <cfRule type="expression" dxfId="1010" priority="4594">
      <formula>IF(X121="",FALSE,IF(X121="OUI*",TRUE,FALSE))</formula>
    </cfRule>
    <cfRule type="cellIs" dxfId="1009" priority="4595" operator="equal">
      <formula>"NON"</formula>
    </cfRule>
    <cfRule type="cellIs" dxfId="1008" priority="4596" operator="equal">
      <formula>"OUI"</formula>
    </cfRule>
  </conditionalFormatting>
  <conditionalFormatting sqref="AT124">
    <cfRule type="expression" dxfId="1007" priority="4603">
      <formula>IF(X124="",FALSE,IF(X124="OUI*",TRUE,FALSE))</formula>
    </cfRule>
    <cfRule type="cellIs" dxfId="1006" priority="4604" operator="equal">
      <formula>"NON"</formula>
    </cfRule>
    <cfRule type="cellIs" dxfId="1005" priority="4605" operator="equal">
      <formula>"OUI"</formula>
    </cfRule>
    <cfRule type="expression" dxfId="1004" priority="4606">
      <formula>IF(X124="",FALSE,IF(X124="OUI*",TRUE,FALSE))</formula>
    </cfRule>
    <cfRule type="cellIs" dxfId="1003" priority="4607" operator="equal">
      <formula>"NON"</formula>
    </cfRule>
    <cfRule type="cellIs" dxfId="1002" priority="4608" operator="equal">
      <formula>"OUI"</formula>
    </cfRule>
    <cfRule type="expression" dxfId="1001" priority="4629">
      <formula>IF(X124="",FALSE,IF(X124="OUI*",TRUE,FALSE))</formula>
    </cfRule>
    <cfRule type="cellIs" dxfId="1000" priority="4630" operator="equal">
      <formula>"NON"</formula>
    </cfRule>
    <cfRule type="cellIs" dxfId="999" priority="4631" operator="equal">
      <formula>"OUI"</formula>
    </cfRule>
    <cfRule type="expression" dxfId="998" priority="4658">
      <formula>IF(X124="",FALSE,IF(X124="OUI*",TRUE,FALSE))</formula>
    </cfRule>
    <cfRule type="cellIs" dxfId="997" priority="4659" operator="equal">
      <formula>"NON"</formula>
    </cfRule>
    <cfRule type="cellIs" dxfId="996" priority="4660" operator="equal">
      <formula>"OUI"</formula>
    </cfRule>
    <cfRule type="expression" dxfId="995" priority="4661">
      <formula>IF(X124="",FALSE,IF(X124="OUI*",TRUE,FALSE))</formula>
    </cfRule>
    <cfRule type="cellIs" dxfId="994" priority="4662" operator="equal">
      <formula>"NON"</formula>
    </cfRule>
    <cfRule type="cellIs" dxfId="993" priority="4663" operator="equal">
      <formula>"OUI"</formula>
    </cfRule>
    <cfRule type="expression" dxfId="992" priority="4670">
      <formula>IF(X124="",FALSE,IF(X124="OUI*",TRUE,FALSE))</formula>
    </cfRule>
    <cfRule type="cellIs" dxfId="991" priority="4671" operator="equal">
      <formula>"NON"</formula>
    </cfRule>
    <cfRule type="cellIs" dxfId="990" priority="4672" operator="equal">
      <formula>"OUI"</formula>
    </cfRule>
  </conditionalFormatting>
  <conditionalFormatting sqref="AT125">
    <cfRule type="cellIs" dxfId="989" priority="11841" operator="equal">
      <formula>"NON"</formula>
    </cfRule>
    <cfRule type="cellIs" dxfId="988" priority="11842" operator="equal">
      <formula>"OUI"</formula>
    </cfRule>
  </conditionalFormatting>
  <conditionalFormatting sqref="AT126">
    <cfRule type="expression" dxfId="987" priority="4679">
      <formula>IF(X126="",FALSE,IF(X126="OUI*",TRUE,FALSE))</formula>
    </cfRule>
    <cfRule type="cellIs" dxfId="986" priority="4680" operator="equal">
      <formula>"NON"</formula>
    </cfRule>
    <cfRule type="cellIs" dxfId="985" priority="4681" operator="equal">
      <formula>"OUI"</formula>
    </cfRule>
    <cfRule type="expression" dxfId="984" priority="4682">
      <formula>IF(X126="",FALSE,IF(X126="OUI*",TRUE,FALSE))</formula>
    </cfRule>
    <cfRule type="cellIs" dxfId="983" priority="4683" operator="equal">
      <formula>"NON"</formula>
    </cfRule>
    <cfRule type="cellIs" dxfId="982" priority="4684" operator="equal">
      <formula>"OUI"</formula>
    </cfRule>
    <cfRule type="expression" dxfId="981" priority="4705">
      <formula>IF(X126="",FALSE,IF(X126="OUI*",TRUE,FALSE))</formula>
    </cfRule>
    <cfRule type="cellIs" dxfId="980" priority="4706" operator="equal">
      <formula>"NON"</formula>
    </cfRule>
    <cfRule type="cellIs" dxfId="979" priority="4707" operator="equal">
      <formula>"OUI"</formula>
    </cfRule>
    <cfRule type="expression" dxfId="978" priority="4734">
      <formula>IF(X126="",FALSE,IF(X126="OUI*",TRUE,FALSE))</formula>
    </cfRule>
    <cfRule type="cellIs" dxfId="977" priority="4735" operator="equal">
      <formula>"NON"</formula>
    </cfRule>
    <cfRule type="cellIs" dxfId="976" priority="4736" operator="equal">
      <formula>"OUI"</formula>
    </cfRule>
    <cfRule type="expression" dxfId="975" priority="4737">
      <formula>IF(X126="",FALSE,IF(X126="OUI*",TRUE,FALSE))</formula>
    </cfRule>
    <cfRule type="cellIs" dxfId="974" priority="4738" operator="equal">
      <formula>"NON"</formula>
    </cfRule>
    <cfRule type="cellIs" dxfId="973" priority="4739" operator="equal">
      <formula>"OUI"</formula>
    </cfRule>
    <cfRule type="expression" dxfId="972" priority="4746">
      <formula>IF(X126="",FALSE,IF(X126="OUI*",TRUE,FALSE))</formula>
    </cfRule>
    <cfRule type="cellIs" dxfId="971" priority="4747" operator="equal">
      <formula>"NON"</formula>
    </cfRule>
    <cfRule type="cellIs" dxfId="970" priority="4748" operator="equal">
      <formula>"OUI"</formula>
    </cfRule>
  </conditionalFormatting>
  <conditionalFormatting sqref="AT129">
    <cfRule type="expression" dxfId="969" priority="4755">
      <formula>IF(X129="",FALSE,IF(X129="OUI*",TRUE,FALSE))</formula>
    </cfRule>
    <cfRule type="cellIs" dxfId="968" priority="4756" operator="equal">
      <formula>"NON"</formula>
    </cfRule>
    <cfRule type="cellIs" dxfId="967" priority="4757" operator="equal">
      <formula>"OUI"</formula>
    </cfRule>
    <cfRule type="expression" dxfId="966" priority="4758">
      <formula>IF(X129="",FALSE,IF(X129="OUI*",TRUE,FALSE))</formula>
    </cfRule>
    <cfRule type="cellIs" dxfId="965" priority="4759" operator="equal">
      <formula>"NON"</formula>
    </cfRule>
    <cfRule type="cellIs" dxfId="964" priority="4760" operator="equal">
      <formula>"OUI"</formula>
    </cfRule>
    <cfRule type="expression" dxfId="963" priority="4781">
      <formula>IF(X129="",FALSE,IF(X129="OUI*",TRUE,FALSE))</formula>
    </cfRule>
    <cfRule type="cellIs" dxfId="962" priority="4782" operator="equal">
      <formula>"NON"</formula>
    </cfRule>
    <cfRule type="cellIs" dxfId="961" priority="4783" operator="equal">
      <formula>"OUI"</formula>
    </cfRule>
    <cfRule type="expression" dxfId="960" priority="4810">
      <formula>IF(X129="",FALSE,IF(X129="OUI*",TRUE,FALSE))</formula>
    </cfRule>
    <cfRule type="cellIs" dxfId="959" priority="4811" operator="equal">
      <formula>"NON"</formula>
    </cfRule>
    <cfRule type="cellIs" dxfId="958" priority="4812" operator="equal">
      <formula>"OUI"</formula>
    </cfRule>
    <cfRule type="expression" dxfId="957" priority="4813">
      <formula>IF(X129="",FALSE,IF(X129="OUI*",TRUE,FALSE))</formula>
    </cfRule>
    <cfRule type="cellIs" dxfId="956" priority="4814" operator="equal">
      <formula>"NON"</formula>
    </cfRule>
    <cfRule type="cellIs" dxfId="955" priority="4815" operator="equal">
      <formula>"OUI"</formula>
    </cfRule>
  </conditionalFormatting>
  <conditionalFormatting sqref="AT129:AT130">
    <cfRule type="expression" dxfId="954" priority="4822">
      <formula>IF(X129="",FALSE,IF(X129="OUI*",TRUE,FALSE))</formula>
    </cfRule>
    <cfRule type="cellIs" dxfId="953" priority="4823" operator="equal">
      <formula>"NON"</formula>
    </cfRule>
    <cfRule type="cellIs" dxfId="952" priority="4824" operator="equal">
      <formula>"OUI"</formula>
    </cfRule>
  </conditionalFormatting>
  <conditionalFormatting sqref="AT129:AT131">
    <cfRule type="expression" dxfId="951" priority="11077">
      <formula>IF(X129="",FALSE,IF(X129="OUI*",TRUE,FALSE))</formula>
    </cfRule>
    <cfRule type="cellIs" dxfId="950" priority="11078" operator="equal">
      <formula>"NON"</formula>
    </cfRule>
    <cfRule type="cellIs" dxfId="949" priority="11079" operator="equal">
      <formula>"OUI"</formula>
    </cfRule>
  </conditionalFormatting>
  <conditionalFormatting sqref="AT130">
    <cfRule type="expression" dxfId="948" priority="4834">
      <formula>IF(X130="",FALSE,IF(X130="OUI*",TRUE,FALSE))</formula>
    </cfRule>
    <cfRule type="cellIs" dxfId="947" priority="4835" operator="equal">
      <formula>"NON"</formula>
    </cfRule>
    <cfRule type="cellIs" dxfId="946" priority="4836" operator="equal">
      <formula>"OUI"</formula>
    </cfRule>
    <cfRule type="expression" dxfId="945" priority="4857">
      <formula>IF(X130="",FALSE,IF(X130="OUI*",TRUE,FALSE))</formula>
    </cfRule>
    <cfRule type="cellIs" dxfId="944" priority="4858" operator="equal">
      <formula>"NON"</formula>
    </cfRule>
    <cfRule type="cellIs" dxfId="943" priority="4859" operator="equal">
      <formula>"OUI"</formula>
    </cfRule>
    <cfRule type="expression" dxfId="942" priority="4886">
      <formula>IF(X130="",FALSE,IF(X130="OUI*",TRUE,FALSE))</formula>
    </cfRule>
    <cfRule type="cellIs" dxfId="941" priority="4887" operator="equal">
      <formula>"NON"</formula>
    </cfRule>
    <cfRule type="cellIs" dxfId="940" priority="4888" operator="equal">
      <formula>"OUI"</formula>
    </cfRule>
    <cfRule type="expression" dxfId="939" priority="4889">
      <formula>IF(X130="",FALSE,IF(X130="OUI*",TRUE,FALSE))</formula>
    </cfRule>
    <cfRule type="cellIs" dxfId="938" priority="4890" operator="equal">
      <formula>"NON"</formula>
    </cfRule>
    <cfRule type="cellIs" dxfId="937" priority="4891" operator="equal">
      <formula>"OUI"</formula>
    </cfRule>
  </conditionalFormatting>
  <conditionalFormatting sqref="AT130:AT131">
    <cfRule type="expression" dxfId="936" priority="4898">
      <formula>IF(X130="",FALSE,IF(X130="OUI*",TRUE,FALSE))</formula>
    </cfRule>
    <cfRule type="cellIs" dxfId="935" priority="4899" operator="equal">
      <formula>"NON"</formula>
    </cfRule>
    <cfRule type="cellIs" dxfId="934" priority="4900" operator="equal">
      <formula>"OUI"</formula>
    </cfRule>
  </conditionalFormatting>
  <conditionalFormatting sqref="AT131">
    <cfRule type="expression" dxfId="933" priority="4910">
      <formula>IF(X131="",FALSE,IF(X131="OUI*",TRUE,FALSE))</formula>
    </cfRule>
    <cfRule type="cellIs" dxfId="932" priority="4911" operator="equal">
      <formula>"NON"</formula>
    </cfRule>
    <cfRule type="cellIs" dxfId="931" priority="4912" operator="equal">
      <formula>"OUI"</formula>
    </cfRule>
    <cfRule type="expression" dxfId="930" priority="4933">
      <formula>IF(X131="",FALSE,IF(X131="OUI*",TRUE,FALSE))</formula>
    </cfRule>
    <cfRule type="cellIs" dxfId="929" priority="4934" operator="equal">
      <formula>"NON"</formula>
    </cfRule>
    <cfRule type="cellIs" dxfId="928" priority="4935" operator="equal">
      <formula>"OUI"</formula>
    </cfRule>
    <cfRule type="expression" dxfId="927" priority="4962">
      <formula>IF(X131="",FALSE,IF(X131="OUI*",TRUE,FALSE))</formula>
    </cfRule>
    <cfRule type="cellIs" dxfId="926" priority="4963" operator="equal">
      <formula>"NON"</formula>
    </cfRule>
    <cfRule type="cellIs" dxfId="925" priority="4964" operator="equal">
      <formula>"OUI"</formula>
    </cfRule>
    <cfRule type="expression" dxfId="924" priority="4965">
      <formula>IF(X131="",FALSE,IF(X131="OUI*",TRUE,FALSE))</formula>
    </cfRule>
    <cfRule type="cellIs" dxfId="923" priority="4966" operator="equal">
      <formula>"NON"</formula>
    </cfRule>
    <cfRule type="cellIs" dxfId="922" priority="4967" operator="equal">
      <formula>"OUI"</formula>
    </cfRule>
    <cfRule type="expression" dxfId="921" priority="4974">
      <formula>IF(X131="",FALSE,IF(X131="OUI*",TRUE,FALSE))</formula>
    </cfRule>
    <cfRule type="cellIs" dxfId="920" priority="4975" operator="equal">
      <formula>"NON"</formula>
    </cfRule>
    <cfRule type="cellIs" dxfId="919" priority="4976" operator="equal">
      <formula>"OUI"</formula>
    </cfRule>
  </conditionalFormatting>
  <conditionalFormatting sqref="AT133">
    <cfRule type="expression" dxfId="918" priority="4986">
      <formula>IF(X133="",FALSE,IF(X133="OUI*",TRUE,FALSE))</formula>
    </cfRule>
    <cfRule type="cellIs" dxfId="917" priority="4987" operator="equal">
      <formula>"NON"</formula>
    </cfRule>
    <cfRule type="cellIs" dxfId="916" priority="4988" operator="equal">
      <formula>"OUI"</formula>
    </cfRule>
    <cfRule type="expression" dxfId="915" priority="5009">
      <formula>IF(X133="",FALSE,IF(X133="OUI*",TRUE,FALSE))</formula>
    </cfRule>
    <cfRule type="cellIs" dxfId="914" priority="5010" operator="equal">
      <formula>"NON"</formula>
    </cfRule>
    <cfRule type="cellIs" dxfId="913" priority="5011" operator="equal">
      <formula>"OUI"</formula>
    </cfRule>
    <cfRule type="expression" dxfId="912" priority="5038">
      <formula>IF(X133="",FALSE,IF(X133="OUI*",TRUE,FALSE))</formula>
    </cfRule>
    <cfRule type="cellIs" dxfId="911" priority="5039" operator="equal">
      <formula>"NON"</formula>
    </cfRule>
    <cfRule type="cellIs" dxfId="910" priority="5040" operator="equal">
      <formula>"OUI"</formula>
    </cfRule>
    <cfRule type="expression" dxfId="909" priority="5041">
      <formula>IF(X133="",FALSE,IF(X133="OUI*",TRUE,FALSE))</formula>
    </cfRule>
    <cfRule type="cellIs" dxfId="908" priority="5042" operator="equal">
      <formula>"NON"</formula>
    </cfRule>
    <cfRule type="cellIs" dxfId="907" priority="5043" operator="equal">
      <formula>"OUI"</formula>
    </cfRule>
    <cfRule type="expression" dxfId="906" priority="5050">
      <formula>IF(X133="",FALSE,IF(X133="OUI*",TRUE,FALSE))</formula>
    </cfRule>
    <cfRule type="cellIs" dxfId="905" priority="5051" operator="equal">
      <formula>"NON"</formula>
    </cfRule>
    <cfRule type="cellIs" dxfId="904" priority="5052" operator="equal">
      <formula>"OUI"</formula>
    </cfRule>
    <cfRule type="expression" dxfId="903" priority="11063">
      <formula>IF(X133="",FALSE,IF(X133="OUI*",TRUE,FALSE))</formula>
    </cfRule>
    <cfRule type="cellIs" dxfId="902" priority="11064" operator="equal">
      <formula>"NON"</formula>
    </cfRule>
    <cfRule type="cellIs" dxfId="901" priority="11065" operator="equal">
      <formula>"OUI"</formula>
    </cfRule>
  </conditionalFormatting>
  <conditionalFormatting sqref="AT133:AT135">
    <cfRule type="expression" dxfId="900" priority="10">
      <formula>IF(X133="",FALSE,IF(X133="OUI*",TRUE,FALSE))</formula>
    </cfRule>
    <cfRule type="cellIs" dxfId="899" priority="11" operator="equal">
      <formula>"NON"</formula>
    </cfRule>
    <cfRule type="cellIs" dxfId="898" priority="12" operator="equal">
      <formula>"OUI"</formula>
    </cfRule>
  </conditionalFormatting>
  <conditionalFormatting sqref="AT135">
    <cfRule type="expression" dxfId="897" priority="5062">
      <formula>IF(X135="",FALSE,IF(X135="OUI*",TRUE,FALSE))</formula>
    </cfRule>
    <cfRule type="cellIs" dxfId="896" priority="5063" operator="equal">
      <formula>"NON"</formula>
    </cfRule>
    <cfRule type="cellIs" dxfId="895" priority="5064" operator="equal">
      <formula>"OUI"</formula>
    </cfRule>
    <cfRule type="expression" dxfId="894" priority="5085">
      <formula>IF(X135="",FALSE,IF(X135="OUI*",TRUE,FALSE))</formula>
    </cfRule>
    <cfRule type="cellIs" dxfId="893" priority="5086" operator="equal">
      <formula>"NON"</formula>
    </cfRule>
    <cfRule type="cellIs" dxfId="892" priority="5087" operator="equal">
      <formula>"OUI"</formula>
    </cfRule>
    <cfRule type="expression" dxfId="891" priority="5114">
      <formula>IF(X135="",FALSE,IF(X135="OUI*",TRUE,FALSE))</formula>
    </cfRule>
    <cfRule type="cellIs" dxfId="890" priority="5115" operator="equal">
      <formula>"NON"</formula>
    </cfRule>
    <cfRule type="cellIs" dxfId="889" priority="5116" operator="equal">
      <formula>"OUI"</formula>
    </cfRule>
    <cfRule type="expression" dxfId="888" priority="5117">
      <formula>IF(X135="",FALSE,IF(X135="OUI*",TRUE,FALSE))</formula>
    </cfRule>
    <cfRule type="cellIs" dxfId="887" priority="5118" operator="equal">
      <formula>"NON"</formula>
    </cfRule>
    <cfRule type="cellIs" dxfId="886" priority="5119" operator="equal">
      <formula>"OUI"</formula>
    </cfRule>
    <cfRule type="expression" dxfId="885" priority="5126">
      <formula>IF(X135="",FALSE,IF(X135="OUI*",TRUE,FALSE))</formula>
    </cfRule>
    <cfRule type="cellIs" dxfId="884" priority="5127" operator="equal">
      <formula>"NON"</formula>
    </cfRule>
    <cfRule type="cellIs" dxfId="883" priority="5128" operator="equal">
      <formula>"OUI"</formula>
    </cfRule>
    <cfRule type="expression" dxfId="882" priority="11028">
      <formula>IF(X135="",FALSE,IF(X135="OUI*",TRUE,FALSE))</formula>
    </cfRule>
    <cfRule type="cellIs" dxfId="881" priority="11029" operator="equal">
      <formula>"NON"</formula>
    </cfRule>
    <cfRule type="cellIs" dxfId="880" priority="11030" operator="equal">
      <formula>"OUI"</formula>
    </cfRule>
  </conditionalFormatting>
  <conditionalFormatting sqref="AT137">
    <cfRule type="cellIs" dxfId="879" priority="11831" operator="equal">
      <formula>"NON"</formula>
    </cfRule>
    <cfRule type="cellIs" dxfId="878" priority="11832" operator="equal">
      <formula>"OUI"</formula>
    </cfRule>
  </conditionalFormatting>
  <conditionalFormatting sqref="AT139">
    <cfRule type="cellIs" dxfId="877" priority="5136" operator="equal">
      <formula>"NON"</formula>
    </cfRule>
    <cfRule type="cellIs" dxfId="876" priority="5137" operator="equal">
      <formula>"OUI"</formula>
    </cfRule>
    <cfRule type="expression" dxfId="875" priority="5138">
      <formula>IF(X139="",FALSE,IF(X139="OUI*",TRUE,FALSE))</formula>
    </cfRule>
    <cfRule type="cellIs" dxfId="874" priority="5139" operator="equal">
      <formula>"NON"</formula>
    </cfRule>
    <cfRule type="cellIs" dxfId="873" priority="5140" operator="equal">
      <formula>"OUI"</formula>
    </cfRule>
    <cfRule type="expression" dxfId="872" priority="5161">
      <formula>IF(X139="",FALSE,IF(X139="OUI*",TRUE,FALSE))</formula>
    </cfRule>
    <cfRule type="cellIs" dxfId="871" priority="5162" operator="equal">
      <formula>"NON"</formula>
    </cfRule>
    <cfRule type="cellIs" dxfId="870" priority="5163" operator="equal">
      <formula>"OUI"</formula>
    </cfRule>
    <cfRule type="expression" dxfId="869" priority="5190">
      <formula>IF(X139="",FALSE,IF(X139="OUI*",TRUE,FALSE))</formula>
    </cfRule>
    <cfRule type="cellIs" dxfId="868" priority="5191" operator="equal">
      <formula>"NON"</formula>
    </cfRule>
    <cfRule type="cellIs" dxfId="867" priority="5192" operator="equal">
      <formula>"OUI"</formula>
    </cfRule>
    <cfRule type="expression" dxfId="866" priority="5193">
      <formula>IF(X139="",FALSE,IF(X139="OUI*",TRUE,FALSE))</formula>
    </cfRule>
    <cfRule type="cellIs" dxfId="865" priority="5194" operator="equal">
      <formula>"NON"</formula>
    </cfRule>
    <cfRule type="cellIs" dxfId="864" priority="5195" operator="equal">
      <formula>"OUI"</formula>
    </cfRule>
  </conditionalFormatting>
  <conditionalFormatting sqref="AT139:AT140">
    <cfRule type="expression" dxfId="863" priority="5">
      <formula>IF(X139="",FALSE,IF(X139="OUI*",TRUE,FALSE))</formula>
    </cfRule>
  </conditionalFormatting>
  <conditionalFormatting sqref="AT139:AT142">
    <cfRule type="expression" dxfId="862" priority="8906">
      <formula>IF(X139="",FALSE,IF(X139="OUI*",TRUE,FALSE))</formula>
    </cfRule>
    <cfRule type="cellIs" dxfId="861" priority="8907" operator="equal">
      <formula>"NON"</formula>
    </cfRule>
    <cfRule type="cellIs" dxfId="860" priority="8908" operator="equal">
      <formula>"OUI"</formula>
    </cfRule>
  </conditionalFormatting>
  <conditionalFormatting sqref="AT139:AT147 AT146:AX146">
    <cfRule type="cellIs" dxfId="859" priority="11813" operator="equal">
      <formula>"NON"</formula>
    </cfRule>
    <cfRule type="cellIs" dxfId="858" priority="11814" operator="equal">
      <formula>"OUI"</formula>
    </cfRule>
  </conditionalFormatting>
  <conditionalFormatting sqref="AT141:AT142">
    <cfRule type="cellIs" dxfId="857" priority="5229" operator="equal">
      <formula>"NON"</formula>
    </cfRule>
    <cfRule type="cellIs" dxfId="856" priority="5230" operator="equal">
      <formula>"OUI"</formula>
    </cfRule>
  </conditionalFormatting>
  <conditionalFormatting sqref="AT142">
    <cfRule type="expression" dxfId="855" priority="5202">
      <formula>IF(X142="",FALSE,IF(X142="OUI*",TRUE,FALSE))</formula>
    </cfRule>
    <cfRule type="cellIs" dxfId="854" priority="5203" operator="equal">
      <formula>"NON"</formula>
    </cfRule>
    <cfRule type="cellIs" dxfId="853" priority="5204" operator="equal">
      <formula>"OUI"</formula>
    </cfRule>
    <cfRule type="expression" dxfId="852" priority="5205">
      <formula>IF(X142="",FALSE,IF(X142="OUI*",TRUE,FALSE))</formula>
    </cfRule>
    <cfRule type="cellIs" dxfId="851" priority="5206" operator="equal">
      <formula>"NON"</formula>
    </cfRule>
    <cfRule type="cellIs" dxfId="850" priority="5207" operator="equal">
      <formula>"OUI"</formula>
    </cfRule>
    <cfRule type="expression" dxfId="849" priority="5228">
      <formula>IF(X142="",FALSE,IF(X142="OUI*",TRUE,FALSE))</formula>
    </cfRule>
  </conditionalFormatting>
  <conditionalFormatting sqref="AT142:AT143">
    <cfRule type="expression" dxfId="848" priority="10901">
      <formula>IF(X142="",FALSE,IF(X142="OUI*",TRUE,FALSE))</formula>
    </cfRule>
    <cfRule type="cellIs" dxfId="847" priority="10902" operator="equal">
      <formula>"NON"</formula>
    </cfRule>
    <cfRule type="cellIs" dxfId="846" priority="10903" operator="equal">
      <formula>"OUI"</formula>
    </cfRule>
  </conditionalFormatting>
  <conditionalFormatting sqref="AT145:AT146">
    <cfRule type="expression" dxfId="845" priority="5381">
      <formula>IF(X145="",FALSE,IF(X145="OUI*",TRUE,FALSE))</formula>
    </cfRule>
    <cfRule type="cellIs" dxfId="844" priority="5382" operator="equal">
      <formula>"NON"</formula>
    </cfRule>
    <cfRule type="cellIs" dxfId="843" priority="5383" operator="equal">
      <formula>"OUI"</formula>
    </cfRule>
  </conditionalFormatting>
  <conditionalFormatting sqref="AT146">
    <cfRule type="expression" dxfId="842" priority="5355">
      <formula>IF(X146="",FALSE,IF(X146="OUI*",TRUE,FALSE))</formula>
    </cfRule>
    <cfRule type="cellIs" dxfId="841" priority="5356" operator="equal">
      <formula>"NON"</formula>
    </cfRule>
    <cfRule type="cellIs" dxfId="840" priority="5357" operator="equal">
      <formula>"OUI"</formula>
    </cfRule>
    <cfRule type="expression" dxfId="839" priority="5358">
      <formula>IF(X146="",FALSE,IF(X146="OUI*",TRUE,FALSE))</formula>
    </cfRule>
    <cfRule type="cellIs" dxfId="838" priority="5359" operator="equal">
      <formula>"NON"</formula>
    </cfRule>
    <cfRule type="cellIs" dxfId="837" priority="5360" operator="equal">
      <formula>"OUI"</formula>
    </cfRule>
  </conditionalFormatting>
  <conditionalFormatting sqref="AT147:AT155">
    <cfRule type="expression" dxfId="836" priority="10481">
      <formula>IF(X147="",FALSE,IF(X147="OUI*",TRUE,FALSE))</formula>
    </cfRule>
    <cfRule type="cellIs" dxfId="835" priority="10482" operator="equal">
      <formula>"NON"</formula>
    </cfRule>
    <cfRule type="cellIs" dxfId="834" priority="10483" operator="equal">
      <formula>"OUI"</formula>
    </cfRule>
  </conditionalFormatting>
  <conditionalFormatting sqref="AT148">
    <cfRule type="expression" dxfId="833" priority="5406">
      <formula>IF(X148="",FALSE,IF(X148="OUI*",TRUE,FALSE))</formula>
    </cfRule>
    <cfRule type="cellIs" dxfId="832" priority="5407" operator="equal">
      <formula>"NON"</formula>
    </cfRule>
    <cfRule type="cellIs" dxfId="831" priority="5408" operator="equal">
      <formula>"OUI"</formula>
    </cfRule>
    <cfRule type="expression" dxfId="830" priority="5409">
      <formula>IF(X148="",FALSE,IF(X148="OUI*",TRUE,FALSE))</formula>
    </cfRule>
    <cfRule type="cellIs" dxfId="829" priority="5410" operator="equal">
      <formula>"NON"</formula>
    </cfRule>
    <cfRule type="cellIs" dxfId="828" priority="5411" operator="equal">
      <formula>"OUI"</formula>
    </cfRule>
  </conditionalFormatting>
  <conditionalFormatting sqref="AT148:AT149">
    <cfRule type="expression" dxfId="827" priority="5432">
      <formula>IF(X148="",FALSE,IF(X148="OUI*",TRUE,FALSE))</formula>
    </cfRule>
    <cfRule type="cellIs" dxfId="826" priority="5433" operator="equal">
      <formula>"NON"</formula>
    </cfRule>
    <cfRule type="cellIs" dxfId="825" priority="5434" operator="equal">
      <formula>"OUI"</formula>
    </cfRule>
  </conditionalFormatting>
  <conditionalFormatting sqref="AT149">
    <cfRule type="expression" dxfId="824" priority="5460">
      <formula>IF(X149="",FALSE,IF(X149="OUI*",TRUE,FALSE))</formula>
    </cfRule>
    <cfRule type="cellIs" dxfId="823" priority="5461" operator="equal">
      <formula>"NON"</formula>
    </cfRule>
    <cfRule type="cellIs" dxfId="822" priority="5462" operator="equal">
      <formula>"OUI"</formula>
    </cfRule>
  </conditionalFormatting>
  <conditionalFormatting sqref="AT149:AT150">
    <cfRule type="expression" dxfId="821" priority="5483">
      <formula>IF(X149="",FALSE,IF(X149="OUI*",TRUE,FALSE))</formula>
    </cfRule>
    <cfRule type="cellIs" dxfId="820" priority="5484" operator="equal">
      <formula>"NON"</formula>
    </cfRule>
    <cfRule type="cellIs" dxfId="819" priority="5485" operator="equal">
      <formula>"OUI"</formula>
    </cfRule>
  </conditionalFormatting>
  <conditionalFormatting sqref="AT150">
    <cfRule type="expression" dxfId="818" priority="5511">
      <formula>IF(X150="",FALSE,IF(X150="OUI*",TRUE,FALSE))</formula>
    </cfRule>
    <cfRule type="cellIs" dxfId="817" priority="5512" operator="equal">
      <formula>"NON"</formula>
    </cfRule>
    <cfRule type="cellIs" dxfId="816" priority="5513" operator="equal">
      <formula>"OUI"</formula>
    </cfRule>
  </conditionalFormatting>
  <conditionalFormatting sqref="AT150:AT151">
    <cfRule type="expression" dxfId="815" priority="5534">
      <formula>IF(X150="",FALSE,IF(X150="OUI*",TRUE,FALSE))</formula>
    </cfRule>
    <cfRule type="cellIs" dxfId="814" priority="5535" operator="equal">
      <formula>"NON"</formula>
    </cfRule>
    <cfRule type="cellIs" dxfId="813" priority="5536" operator="equal">
      <formula>"OUI"</formula>
    </cfRule>
    <cfRule type="cellIs" dxfId="812" priority="11803" operator="equal">
      <formula>"NON"</formula>
    </cfRule>
    <cfRule type="cellIs" dxfId="811" priority="11804" operator="equal">
      <formula>"OUI"</formula>
    </cfRule>
  </conditionalFormatting>
  <conditionalFormatting sqref="AT151">
    <cfRule type="expression" dxfId="810" priority="5562">
      <formula>IF(X151="",FALSE,IF(X151="OUI*",TRUE,FALSE))</formula>
    </cfRule>
    <cfRule type="cellIs" dxfId="809" priority="5563" operator="equal">
      <formula>"NON"</formula>
    </cfRule>
    <cfRule type="cellIs" dxfId="808" priority="5564" operator="equal">
      <formula>"OUI"</formula>
    </cfRule>
  </conditionalFormatting>
  <conditionalFormatting sqref="AT151:AT152">
    <cfRule type="expression" dxfId="807" priority="5585">
      <formula>IF(X151="",FALSE,IF(X151="OUI*",TRUE,FALSE))</formula>
    </cfRule>
    <cfRule type="cellIs" dxfId="806" priority="5586" operator="equal">
      <formula>"NON"</formula>
    </cfRule>
    <cfRule type="cellIs" dxfId="805" priority="5587" operator="equal">
      <formula>"OUI"</formula>
    </cfRule>
  </conditionalFormatting>
  <conditionalFormatting sqref="AT152">
    <cfRule type="expression" dxfId="804" priority="5613">
      <formula>IF(X152="",FALSE,IF(X152="OUI*",TRUE,FALSE))</formula>
    </cfRule>
    <cfRule type="cellIs" dxfId="803" priority="5614" operator="equal">
      <formula>"NON"</formula>
    </cfRule>
    <cfRule type="cellIs" dxfId="802" priority="5615" operator="equal">
      <formula>"OUI"</formula>
    </cfRule>
  </conditionalFormatting>
  <conditionalFormatting sqref="AT152:AT153">
    <cfRule type="expression" dxfId="801" priority="5636">
      <formula>IF(X152="",FALSE,IF(X152="OUI*",TRUE,FALSE))</formula>
    </cfRule>
    <cfRule type="cellIs" dxfId="800" priority="5637" operator="equal">
      <formula>"NON"</formula>
    </cfRule>
    <cfRule type="cellIs" dxfId="799" priority="5638" operator="equal">
      <formula>"OUI"</formula>
    </cfRule>
  </conditionalFormatting>
  <conditionalFormatting sqref="AT153">
    <cfRule type="expression" dxfId="798" priority="5664">
      <formula>IF(X153="",FALSE,IF(X153="OUI*",TRUE,FALSE))</formula>
    </cfRule>
    <cfRule type="cellIs" dxfId="797" priority="5665" operator="equal">
      <formula>"NON"</formula>
    </cfRule>
    <cfRule type="cellIs" dxfId="796" priority="5666" operator="equal">
      <formula>"OUI"</formula>
    </cfRule>
  </conditionalFormatting>
  <conditionalFormatting sqref="AT153:AT154">
    <cfRule type="expression" dxfId="795" priority="5687">
      <formula>IF(X153="",FALSE,IF(X153="OUI*",TRUE,FALSE))</formula>
    </cfRule>
    <cfRule type="cellIs" dxfId="794" priority="5688" operator="equal">
      <formula>"NON"</formula>
    </cfRule>
    <cfRule type="cellIs" dxfId="793" priority="5689" operator="equal">
      <formula>"OUI"</formula>
    </cfRule>
  </conditionalFormatting>
  <conditionalFormatting sqref="AT154">
    <cfRule type="expression" dxfId="792" priority="5715">
      <formula>IF(X154="",FALSE,IF(X154="OUI*",TRUE,FALSE))</formula>
    </cfRule>
    <cfRule type="cellIs" dxfId="791" priority="5716" operator="equal">
      <formula>"NON"</formula>
    </cfRule>
    <cfRule type="cellIs" dxfId="790" priority="5717" operator="equal">
      <formula>"OUI"</formula>
    </cfRule>
    <cfRule type="cellIs" dxfId="789" priority="11791" operator="equal">
      <formula>"NON"</formula>
    </cfRule>
    <cfRule type="cellIs" dxfId="788" priority="11792" operator="equal">
      <formula>"OUI"</formula>
    </cfRule>
  </conditionalFormatting>
  <conditionalFormatting sqref="AT154:AT155">
    <cfRule type="expression" dxfId="787" priority="5738">
      <formula>IF(X154="",FALSE,IF(X154="OUI*",TRUE,FALSE))</formula>
    </cfRule>
    <cfRule type="cellIs" dxfId="786" priority="5739" operator="equal">
      <formula>"NON"</formula>
    </cfRule>
    <cfRule type="cellIs" dxfId="785" priority="5740" operator="equal">
      <formula>"OUI"</formula>
    </cfRule>
  </conditionalFormatting>
  <conditionalFormatting sqref="AT155">
    <cfRule type="expression" dxfId="784" priority="5766">
      <formula>IF(X155="",FALSE,IF(X155="OUI*",TRUE,FALSE))</formula>
    </cfRule>
    <cfRule type="cellIs" dxfId="783" priority="5767" operator="equal">
      <formula>"NON"</formula>
    </cfRule>
    <cfRule type="cellIs" dxfId="782" priority="5768" operator="equal">
      <formula>"OUI"</formula>
    </cfRule>
    <cfRule type="expression" dxfId="781" priority="5789">
      <formula>IF(X155="",FALSE,IF(X155="OUI*",TRUE,FALSE))</formula>
    </cfRule>
    <cfRule type="cellIs" dxfId="780" priority="5790" operator="equal">
      <formula>"NON"</formula>
    </cfRule>
    <cfRule type="cellIs" dxfId="779" priority="5791" operator="equal">
      <formula>"OUI"</formula>
    </cfRule>
  </conditionalFormatting>
  <conditionalFormatting sqref="AT157">
    <cfRule type="expression" dxfId="778" priority="5814">
      <formula>IF(X157="",FALSE,IF(X157="OUI*",TRUE,FALSE))</formula>
    </cfRule>
    <cfRule type="cellIs" dxfId="777" priority="5815" operator="equal">
      <formula>"NON"</formula>
    </cfRule>
    <cfRule type="cellIs" dxfId="776" priority="5816" operator="equal">
      <formula>"OUI"</formula>
    </cfRule>
    <cfRule type="expression" dxfId="775" priority="5817">
      <formula>IF(X157="",FALSE,IF(X157="OUI*",TRUE,FALSE))</formula>
    </cfRule>
    <cfRule type="cellIs" dxfId="774" priority="5818" operator="equal">
      <formula>"NON"</formula>
    </cfRule>
    <cfRule type="cellIs" dxfId="773" priority="5819" operator="equal">
      <formula>"OUI"</formula>
    </cfRule>
  </conditionalFormatting>
  <conditionalFormatting sqref="AT157:AT158">
    <cfRule type="expression" dxfId="772" priority="5840">
      <formula>IF(X157="",FALSE,IF(X157="OUI*",TRUE,FALSE))</formula>
    </cfRule>
    <cfRule type="cellIs" dxfId="771" priority="5841" operator="equal">
      <formula>"NON"</formula>
    </cfRule>
    <cfRule type="cellIs" dxfId="770" priority="5842" operator="equal">
      <formula>"OUI"</formula>
    </cfRule>
    <cfRule type="expression" dxfId="769" priority="10377">
      <formula>IF(X157="",FALSE,IF(X157="OUI*",TRUE,FALSE))</formula>
    </cfRule>
    <cfRule type="cellIs" dxfId="768" priority="10378" operator="equal">
      <formula>"NON"</formula>
    </cfRule>
    <cfRule type="cellIs" dxfId="767" priority="10379" operator="equal">
      <formula>"OUI"</formula>
    </cfRule>
  </conditionalFormatting>
  <conditionalFormatting sqref="AT158">
    <cfRule type="expression" dxfId="766" priority="5868">
      <formula>IF(X158="",FALSE,IF(X158="OUI*",TRUE,FALSE))</formula>
    </cfRule>
    <cfRule type="cellIs" dxfId="765" priority="5869" operator="equal">
      <formula>"NON"</formula>
    </cfRule>
    <cfRule type="cellIs" dxfId="764" priority="5870" operator="equal">
      <formula>"OUI"</formula>
    </cfRule>
    <cfRule type="expression" dxfId="763" priority="5891">
      <formula>IF(X158="",FALSE,IF(X158="OUI*",TRUE,FALSE))</formula>
    </cfRule>
    <cfRule type="cellIs" dxfId="762" priority="5892" operator="equal">
      <formula>"NON"</formula>
    </cfRule>
    <cfRule type="cellIs" dxfId="761" priority="5893" operator="equal">
      <formula>"OUI"</formula>
    </cfRule>
  </conditionalFormatting>
  <conditionalFormatting sqref="AT160">
    <cfRule type="expression" dxfId="760" priority="5916">
      <formula>IF(X160="",FALSE,IF(X160="OUI*",TRUE,FALSE))</formula>
    </cfRule>
    <cfRule type="cellIs" dxfId="759" priority="5917" operator="equal">
      <formula>"NON"</formula>
    </cfRule>
    <cfRule type="cellIs" dxfId="758" priority="5918" operator="equal">
      <formula>"OUI"</formula>
    </cfRule>
    <cfRule type="expression" dxfId="757" priority="5919">
      <formula>IF(X160="",FALSE,IF(X160="OUI*",TRUE,FALSE))</formula>
    </cfRule>
    <cfRule type="cellIs" dxfId="756" priority="5920" operator="equal">
      <formula>"NON"</formula>
    </cfRule>
    <cfRule type="cellIs" dxfId="755" priority="5921" operator="equal">
      <formula>"OUI"</formula>
    </cfRule>
    <cfRule type="expression" dxfId="754" priority="5942">
      <formula>IF(X160="",FALSE,IF(X160="OUI*",TRUE,FALSE))</formula>
    </cfRule>
    <cfRule type="cellIs" dxfId="753" priority="5943" operator="equal">
      <formula>"NON"</formula>
    </cfRule>
    <cfRule type="cellIs" dxfId="752" priority="5944" operator="equal">
      <formula>"OUI"</formula>
    </cfRule>
    <cfRule type="expression" dxfId="751" priority="10338">
      <formula>IF(X160="",FALSE,IF(X160="OUI*",TRUE,FALSE))</formula>
    </cfRule>
    <cfRule type="cellIs" dxfId="750" priority="10339" operator="equal">
      <formula>"NON"</formula>
    </cfRule>
    <cfRule type="cellIs" dxfId="749" priority="10340" operator="equal">
      <formula>"OUI"</formula>
    </cfRule>
  </conditionalFormatting>
  <conditionalFormatting sqref="AT162">
    <cfRule type="cellIs" dxfId="748" priority="11775" operator="equal">
      <formula>"NON"</formula>
    </cfRule>
    <cfRule type="cellIs" dxfId="747" priority="11776" operator="equal">
      <formula>"OUI"</formula>
    </cfRule>
  </conditionalFormatting>
  <conditionalFormatting sqref="AT162:AT175">
    <cfRule type="expression" dxfId="746" priority="8892">
      <formula>IF(X162="",FALSE,IF(X162="OUI*",TRUE,FALSE))</formula>
    </cfRule>
    <cfRule type="cellIs" dxfId="745" priority="8893" operator="equal">
      <formula>"NON"</formula>
    </cfRule>
    <cfRule type="cellIs" dxfId="744" priority="8894" operator="equal">
      <formula>"OUI"</formula>
    </cfRule>
  </conditionalFormatting>
  <conditionalFormatting sqref="AT164">
    <cfRule type="cellIs" dxfId="743" priority="11771" operator="equal">
      <formula>"NON"</formula>
    </cfRule>
    <cfRule type="cellIs" dxfId="742" priority="11772" operator="equal">
      <formula>"OUI"</formula>
    </cfRule>
  </conditionalFormatting>
  <conditionalFormatting sqref="AT167">
    <cfRule type="cellIs" dxfId="741" priority="11763" operator="equal">
      <formula>"NON"</formula>
    </cfRule>
    <cfRule type="cellIs" dxfId="740" priority="11764" operator="equal">
      <formula>"OUI"</formula>
    </cfRule>
  </conditionalFormatting>
  <conditionalFormatting sqref="AT168">
    <cfRule type="cellIs" dxfId="739" priority="8888" operator="equal">
      <formula>"NON"</formula>
    </cfRule>
    <cfRule type="cellIs" dxfId="738" priority="8889" operator="equal">
      <formula>"OUI"</formula>
    </cfRule>
  </conditionalFormatting>
  <conditionalFormatting sqref="AT169:AT173">
    <cfRule type="cellIs" dxfId="737" priority="11743" operator="equal">
      <formula>"NON"</formula>
    </cfRule>
    <cfRule type="cellIs" dxfId="736" priority="11744" operator="equal">
      <formula>"OUI"</formula>
    </cfRule>
  </conditionalFormatting>
  <conditionalFormatting sqref="AT171">
    <cfRule type="expression" dxfId="735" priority="5967">
      <formula>IF(X171="",FALSE,IF(X171="OUI*",TRUE,FALSE))</formula>
    </cfRule>
    <cfRule type="cellIs" dxfId="734" priority="5968" operator="equal">
      <formula>"NON"</formula>
    </cfRule>
    <cfRule type="cellIs" dxfId="733" priority="5969" operator="equal">
      <formula>"OUI"</formula>
    </cfRule>
    <cfRule type="expression" dxfId="732" priority="5970">
      <formula>IF(X171="",FALSE,IF(X171="OUI*",TRUE,FALSE))</formula>
    </cfRule>
    <cfRule type="cellIs" dxfId="731" priority="5971" operator="equal">
      <formula>"NON"</formula>
    </cfRule>
    <cfRule type="cellIs" dxfId="730" priority="5972" operator="equal">
      <formula>"OUI"</formula>
    </cfRule>
  </conditionalFormatting>
  <conditionalFormatting sqref="AT171:AT172">
    <cfRule type="expression" dxfId="729" priority="5993">
      <formula>IF(X171="",FALSE,IF(X171="OUI*",TRUE,FALSE))</formula>
    </cfRule>
    <cfRule type="cellIs" dxfId="728" priority="5994" operator="equal">
      <formula>"NON"</formula>
    </cfRule>
    <cfRule type="cellIs" dxfId="727" priority="5995" operator="equal">
      <formula>"OUI"</formula>
    </cfRule>
  </conditionalFormatting>
  <conditionalFormatting sqref="AT172">
    <cfRule type="expression" dxfId="726" priority="6021">
      <formula>IF(X172="",FALSE,IF(X172="OUI*",TRUE,FALSE))</formula>
    </cfRule>
    <cfRule type="cellIs" dxfId="725" priority="6022" operator="equal">
      <formula>"NON"</formula>
    </cfRule>
    <cfRule type="cellIs" dxfId="724" priority="6023" operator="equal">
      <formula>"OUI"</formula>
    </cfRule>
    <cfRule type="expression" dxfId="723" priority="6044">
      <formula>IF(X172="",FALSE,IF(X172="OUI*",TRUE,FALSE))</formula>
    </cfRule>
    <cfRule type="cellIs" dxfId="722" priority="6045" operator="equal">
      <formula>"NON"</formula>
    </cfRule>
    <cfRule type="cellIs" dxfId="721" priority="6046" operator="equal">
      <formula>"OUI"</formula>
    </cfRule>
  </conditionalFormatting>
  <conditionalFormatting sqref="AT175">
    <cfRule type="expression" dxfId="720" priority="6069">
      <formula>IF(X175="",FALSE,IF(X175="OUI*",TRUE,FALSE))</formula>
    </cfRule>
    <cfRule type="cellIs" dxfId="719" priority="6070" operator="equal">
      <formula>"NON"</formula>
    </cfRule>
    <cfRule type="cellIs" dxfId="718" priority="6071" operator="equal">
      <formula>"OUI"</formula>
    </cfRule>
    <cfRule type="expression" dxfId="717" priority="6072">
      <formula>IF(X175="",FALSE,IF(X175="OUI*",TRUE,FALSE))</formula>
    </cfRule>
    <cfRule type="cellIs" dxfId="716" priority="6073" operator="equal">
      <formula>"NON"</formula>
    </cfRule>
    <cfRule type="cellIs" dxfId="715" priority="6074" operator="equal">
      <formula>"OUI"</formula>
    </cfRule>
  </conditionalFormatting>
  <conditionalFormatting sqref="AT175:AT176">
    <cfRule type="expression" dxfId="714" priority="6095">
      <formula>IF(X175="",FALSE,IF(X175="OUI*",TRUE,FALSE))</formula>
    </cfRule>
    <cfRule type="cellIs" dxfId="713" priority="6096" operator="equal">
      <formula>"NON"</formula>
    </cfRule>
    <cfRule type="cellIs" dxfId="712" priority="6097" operator="equal">
      <formula>"OUI"</formula>
    </cfRule>
  </conditionalFormatting>
  <conditionalFormatting sqref="AT176">
    <cfRule type="expression" dxfId="711" priority="6174">
      <formula>IF(X176="",FALSE,IF(X176="OUI*",TRUE,FALSE))</formula>
    </cfRule>
    <cfRule type="cellIs" dxfId="710" priority="6175" operator="equal">
      <formula>"NON"</formula>
    </cfRule>
    <cfRule type="cellIs" dxfId="709" priority="6176" operator="equal">
      <formula>"OUI"</formula>
    </cfRule>
  </conditionalFormatting>
  <conditionalFormatting sqref="AT176:AT177">
    <cfRule type="expression" dxfId="708" priority="6197">
      <formula>IF(X176="",FALSE,IF(X176="OUI*",TRUE,FALSE))</formula>
    </cfRule>
    <cfRule type="cellIs" dxfId="707" priority="6198" operator="equal">
      <formula>"NON"</formula>
    </cfRule>
    <cfRule type="cellIs" dxfId="706" priority="6199" operator="equal">
      <formula>"OUI"</formula>
    </cfRule>
  </conditionalFormatting>
  <conditionalFormatting sqref="AT177">
    <cfRule type="expression" dxfId="705" priority="6225">
      <formula>IF(X177="",FALSE,IF(X177="OUI*",TRUE,FALSE))</formula>
    </cfRule>
    <cfRule type="cellIs" dxfId="704" priority="6226" operator="equal">
      <formula>"NON"</formula>
    </cfRule>
    <cfRule type="cellIs" dxfId="703" priority="6227" operator="equal">
      <formula>"OUI"</formula>
    </cfRule>
    <cfRule type="expression" dxfId="702" priority="6248">
      <formula>IF(X177="",FALSE,IF(X177="OUI*",TRUE,FALSE))</formula>
    </cfRule>
    <cfRule type="cellIs" dxfId="701" priority="6249" operator="equal">
      <formula>"NON"</formula>
    </cfRule>
    <cfRule type="cellIs" dxfId="700" priority="6250" operator="equal">
      <formula>"OUI"</formula>
    </cfRule>
    <cfRule type="expression" dxfId="699" priority="9946">
      <formula>IF(X177="",FALSE,IF(X177="OUI*",TRUE,FALSE))</formula>
    </cfRule>
    <cfRule type="cellIs" dxfId="698" priority="9947" operator="equal">
      <formula>"NON"</formula>
    </cfRule>
    <cfRule type="cellIs" dxfId="697" priority="9948" operator="equal">
      <formula>"OUI"</formula>
    </cfRule>
  </conditionalFormatting>
  <conditionalFormatting sqref="AT179">
    <cfRule type="expression" dxfId="696" priority="6273">
      <formula>IF(X179="",FALSE,IF(X179="OUI*",TRUE,FALSE))</formula>
    </cfRule>
    <cfRule type="cellIs" dxfId="695" priority="6274" operator="equal">
      <formula>"NON"</formula>
    </cfRule>
    <cfRule type="cellIs" dxfId="694" priority="6275" operator="equal">
      <formula>"OUI"</formula>
    </cfRule>
    <cfRule type="expression" dxfId="693" priority="6276">
      <formula>IF(X179="",FALSE,IF(X179="OUI*",TRUE,FALSE))</formula>
    </cfRule>
    <cfRule type="cellIs" dxfId="692" priority="6277" operator="equal">
      <formula>"NON"</formula>
    </cfRule>
    <cfRule type="cellIs" dxfId="691" priority="6278" operator="equal">
      <formula>"OUI"</formula>
    </cfRule>
  </conditionalFormatting>
  <conditionalFormatting sqref="AT179:AT180">
    <cfRule type="expression" dxfId="690" priority="6299">
      <formula>IF(X179="",FALSE,IF(X179="OUI*",TRUE,FALSE))</formula>
    </cfRule>
    <cfRule type="cellIs" dxfId="689" priority="6300" operator="equal">
      <formula>"NON"</formula>
    </cfRule>
    <cfRule type="cellIs" dxfId="688" priority="6301" operator="equal">
      <formula>"OUI"</formula>
    </cfRule>
  </conditionalFormatting>
  <conditionalFormatting sqref="AT179:AT182">
    <cfRule type="expression" dxfId="687" priority="6452">
      <formula>IF(X179="",FALSE,IF(X179="OUI*",TRUE,FALSE))</formula>
    </cfRule>
    <cfRule type="cellIs" dxfId="686" priority="6453" operator="equal">
      <formula>"NON"</formula>
    </cfRule>
    <cfRule type="cellIs" dxfId="685" priority="6454" operator="equal">
      <formula>"OUI"</formula>
    </cfRule>
  </conditionalFormatting>
  <conditionalFormatting sqref="AT180">
    <cfRule type="expression" dxfId="684" priority="6327">
      <formula>IF(X180="",FALSE,IF(X180="OUI*",TRUE,FALSE))</formula>
    </cfRule>
    <cfRule type="cellIs" dxfId="683" priority="6328" operator="equal">
      <formula>"NON"</formula>
    </cfRule>
    <cfRule type="cellIs" dxfId="682" priority="6329" operator="equal">
      <formula>"OUI"</formula>
    </cfRule>
    <cfRule type="expression" dxfId="681" priority="6350">
      <formula>IF(X180="",FALSE,IF(X180="OUI*",TRUE,FALSE))</formula>
    </cfRule>
    <cfRule type="cellIs" dxfId="680" priority="6351" operator="equal">
      <formula>"NON"</formula>
    </cfRule>
    <cfRule type="cellIs" dxfId="679" priority="6352" operator="equal">
      <formula>"OUI"</formula>
    </cfRule>
  </conditionalFormatting>
  <conditionalFormatting sqref="AT180:AT187">
    <cfRule type="cellIs" dxfId="678" priority="11699" operator="equal">
      <formula>"NON"</formula>
    </cfRule>
    <cfRule type="cellIs" dxfId="677" priority="11700" operator="equal">
      <formula>"OUI"</formula>
    </cfRule>
  </conditionalFormatting>
  <conditionalFormatting sqref="AT181">
    <cfRule type="expression" dxfId="676" priority="6426">
      <formula>IF(X181="",FALSE,IF(X181="OUI*",TRUE,FALSE))</formula>
    </cfRule>
    <cfRule type="cellIs" dxfId="675" priority="6427" operator="equal">
      <formula>"NON"</formula>
    </cfRule>
    <cfRule type="cellIs" dxfId="674" priority="6428" operator="equal">
      <formula>"OUI"</formula>
    </cfRule>
    <cfRule type="expression" dxfId="673" priority="6429">
      <formula>IF(X181="",FALSE,IF(X181="OUI*",TRUE,FALSE))</formula>
    </cfRule>
    <cfRule type="cellIs" dxfId="672" priority="6430" operator="equal">
      <formula>"NON"</formula>
    </cfRule>
    <cfRule type="cellIs" dxfId="671" priority="6431" operator="equal">
      <formula>"OUI"</formula>
    </cfRule>
  </conditionalFormatting>
  <conditionalFormatting sqref="AT182">
    <cfRule type="expression" dxfId="670" priority="6480">
      <formula>IF(X182="",FALSE,IF(X182="OUI*",TRUE,FALSE))</formula>
    </cfRule>
    <cfRule type="cellIs" dxfId="669" priority="6481" operator="equal">
      <formula>"NON"</formula>
    </cfRule>
    <cfRule type="cellIs" dxfId="668" priority="6482" operator="equal">
      <formula>"OUI"</formula>
    </cfRule>
  </conditionalFormatting>
  <conditionalFormatting sqref="AT182:AT183">
    <cfRule type="expression" dxfId="667" priority="6503">
      <formula>IF(X182="",FALSE,IF(X182="OUI*",TRUE,FALSE))</formula>
    </cfRule>
    <cfRule type="cellIs" dxfId="666" priority="6504" operator="equal">
      <formula>"NON"</formula>
    </cfRule>
    <cfRule type="cellIs" dxfId="665" priority="6505" operator="equal">
      <formula>"OUI"</formula>
    </cfRule>
    <cfRule type="expression" dxfId="664" priority="9762">
      <formula>IF(X182="",FALSE,IF(X182="OUI*",TRUE,FALSE))</formula>
    </cfRule>
    <cfRule type="cellIs" dxfId="663" priority="9763" operator="equal">
      <formula>"NON"</formula>
    </cfRule>
    <cfRule type="cellIs" dxfId="662" priority="9764" operator="equal">
      <formula>"OUI"</formula>
    </cfRule>
  </conditionalFormatting>
  <conditionalFormatting sqref="AT183">
    <cfRule type="expression" dxfId="661" priority="6531">
      <formula>IF(X183="",FALSE,IF(X183="OUI*",TRUE,FALSE))</formula>
    </cfRule>
    <cfRule type="cellIs" dxfId="660" priority="6532" operator="equal">
      <formula>"NON"</formula>
    </cfRule>
    <cfRule type="cellIs" dxfId="659" priority="6533" operator="equal">
      <formula>"OUI"</formula>
    </cfRule>
    <cfRule type="expression" dxfId="658" priority="6554">
      <formula>IF(X183="",FALSE,IF(X183="OUI*",TRUE,FALSE))</formula>
    </cfRule>
    <cfRule type="cellIs" dxfId="657" priority="6555" operator="equal">
      <formula>"NON"</formula>
    </cfRule>
    <cfRule type="cellIs" dxfId="656" priority="6556" operator="equal">
      <formula>"OUI"</formula>
    </cfRule>
  </conditionalFormatting>
  <conditionalFormatting sqref="AT190">
    <cfRule type="expression" dxfId="655" priority="6630">
      <formula>IF(X190="",FALSE,IF(X190="OUI*",TRUE,FALSE))</formula>
    </cfRule>
    <cfRule type="cellIs" dxfId="654" priority="6631" operator="equal">
      <formula>"NON"</formula>
    </cfRule>
    <cfRule type="cellIs" dxfId="653" priority="6632" operator="equal">
      <formula>"OUI"</formula>
    </cfRule>
    <cfRule type="expression" dxfId="652" priority="6633">
      <formula>IF(X190="",FALSE,IF(X190="OUI*",TRUE,FALSE))</formula>
    </cfRule>
    <cfRule type="cellIs" dxfId="651" priority="6634" operator="equal">
      <formula>"NON"</formula>
    </cfRule>
    <cfRule type="cellIs" dxfId="650" priority="6635" operator="equal">
      <formula>"OUI"</formula>
    </cfRule>
  </conditionalFormatting>
  <conditionalFormatting sqref="AT190:AT191">
    <cfRule type="expression" dxfId="649" priority="6656">
      <formula>IF(X190="",FALSE,IF(X190="OUI*",TRUE,FALSE))</formula>
    </cfRule>
    <cfRule type="cellIs" dxfId="648" priority="6657" operator="equal">
      <formula>"NON"</formula>
    </cfRule>
    <cfRule type="cellIs" dxfId="647" priority="6658" operator="equal">
      <formula>"OUI"</formula>
    </cfRule>
  </conditionalFormatting>
  <conditionalFormatting sqref="AT190:AT193">
    <cfRule type="expression" dxfId="646" priority="9670">
      <formula>IF(X190="",FALSE,IF(X190="OUI*",TRUE,FALSE))</formula>
    </cfRule>
    <cfRule type="cellIs" dxfId="645" priority="9671" operator="equal">
      <formula>"NON"</formula>
    </cfRule>
    <cfRule type="cellIs" dxfId="644" priority="9672" operator="equal">
      <formula>"OUI"</formula>
    </cfRule>
  </conditionalFormatting>
  <conditionalFormatting sqref="AT191">
    <cfRule type="expression" dxfId="643" priority="6684">
      <formula>IF(X191="",FALSE,IF(X191="OUI*",TRUE,FALSE))</formula>
    </cfRule>
    <cfRule type="cellIs" dxfId="642" priority="6685" operator="equal">
      <formula>"NON"</formula>
    </cfRule>
    <cfRule type="cellIs" dxfId="641" priority="6686" operator="equal">
      <formula>"OUI"</formula>
    </cfRule>
  </conditionalFormatting>
  <conditionalFormatting sqref="AT191:AT192">
    <cfRule type="expression" dxfId="640" priority="6707">
      <formula>IF(X191="",FALSE,IF(X191="OUI*",TRUE,FALSE))</formula>
    </cfRule>
    <cfRule type="cellIs" dxfId="639" priority="6708" operator="equal">
      <formula>"NON"</formula>
    </cfRule>
    <cfRule type="cellIs" dxfId="638" priority="6709" operator="equal">
      <formula>"OUI"</formula>
    </cfRule>
  </conditionalFormatting>
  <conditionalFormatting sqref="AT192">
    <cfRule type="expression" dxfId="637" priority="6735">
      <formula>IF(X192="",FALSE,IF(X192="OUI*",TRUE,FALSE))</formula>
    </cfRule>
    <cfRule type="cellIs" dxfId="636" priority="6736" operator="equal">
      <formula>"NON"</formula>
    </cfRule>
    <cfRule type="cellIs" dxfId="635" priority="6737" operator="equal">
      <formula>"OUI"</formula>
    </cfRule>
  </conditionalFormatting>
  <conditionalFormatting sqref="AT192:AT193">
    <cfRule type="expression" dxfId="634" priority="6758">
      <formula>IF(X192="",FALSE,IF(X192="OUI*",TRUE,FALSE))</formula>
    </cfRule>
    <cfRule type="cellIs" dxfId="633" priority="6759" operator="equal">
      <formula>"NON"</formula>
    </cfRule>
    <cfRule type="cellIs" dxfId="632" priority="6760" operator="equal">
      <formula>"OUI"</formula>
    </cfRule>
  </conditionalFormatting>
  <conditionalFormatting sqref="AT193">
    <cfRule type="expression" dxfId="631" priority="6786">
      <formula>IF(X193="",FALSE,IF(X193="OUI*",TRUE,FALSE))</formula>
    </cfRule>
    <cfRule type="cellIs" dxfId="630" priority="6787" operator="equal">
      <formula>"NON"</formula>
    </cfRule>
    <cfRule type="cellIs" dxfId="629" priority="6788" operator="equal">
      <formula>"OUI"</formula>
    </cfRule>
    <cfRule type="expression" dxfId="628" priority="6809">
      <formula>IF(X193="",FALSE,IF(X193="OUI*",TRUE,FALSE))</formula>
    </cfRule>
    <cfRule type="cellIs" dxfId="627" priority="6810" operator="equal">
      <formula>"NON"</formula>
    </cfRule>
    <cfRule type="cellIs" dxfId="626" priority="6811" operator="equal">
      <formula>"OUI"</formula>
    </cfRule>
  </conditionalFormatting>
  <conditionalFormatting sqref="AT196:AT201">
    <cfRule type="cellIs" dxfId="625" priority="11667" operator="equal">
      <formula>"NON"</formula>
    </cfRule>
    <cfRule type="cellIs" dxfId="624" priority="11668" operator="equal">
      <formula>"OUI"</formula>
    </cfRule>
  </conditionalFormatting>
  <conditionalFormatting sqref="AT198">
    <cfRule type="expression" dxfId="623" priority="6834">
      <formula>IF(X198="",FALSE,IF(X198="OUI*",TRUE,FALSE))</formula>
    </cfRule>
    <cfRule type="cellIs" dxfId="622" priority="6835" operator="equal">
      <formula>"NON"</formula>
    </cfRule>
    <cfRule type="cellIs" dxfId="621" priority="6836" operator="equal">
      <formula>"OUI"</formula>
    </cfRule>
    <cfRule type="expression" dxfId="620" priority="6837">
      <formula>IF(X198="",FALSE,IF(X198="OUI*",TRUE,FALSE))</formula>
    </cfRule>
    <cfRule type="cellIs" dxfId="619" priority="6838" operator="equal">
      <formula>"NON"</formula>
    </cfRule>
    <cfRule type="cellIs" dxfId="618" priority="6839" operator="equal">
      <formula>"OUI"</formula>
    </cfRule>
  </conditionalFormatting>
  <conditionalFormatting sqref="AT198:AT199">
    <cfRule type="expression" dxfId="617" priority="6860">
      <formula>IF(X198="",FALSE,IF(X198="OUI*",TRUE,FALSE))</formula>
    </cfRule>
    <cfRule type="cellIs" dxfId="616" priority="6861" operator="equal">
      <formula>"NON"</formula>
    </cfRule>
    <cfRule type="cellIs" dxfId="615" priority="6862" operator="equal">
      <formula>"OUI"</formula>
    </cfRule>
  </conditionalFormatting>
  <conditionalFormatting sqref="AT198:AT201">
    <cfRule type="expression" dxfId="614" priority="9647">
      <formula>IF(X198="",FALSE,IF(X198="OUI*",TRUE,FALSE))</formula>
    </cfRule>
    <cfRule type="cellIs" dxfId="613" priority="9648" operator="equal">
      <formula>"NON"</formula>
    </cfRule>
    <cfRule type="cellIs" dxfId="612" priority="9649" operator="equal">
      <formula>"OUI"</formula>
    </cfRule>
  </conditionalFormatting>
  <conditionalFormatting sqref="AT199">
    <cfRule type="expression" dxfId="611" priority="6888">
      <formula>IF(X199="",FALSE,IF(X199="OUI*",TRUE,FALSE))</formula>
    </cfRule>
    <cfRule type="cellIs" dxfId="610" priority="6889" operator="equal">
      <formula>"NON"</formula>
    </cfRule>
    <cfRule type="cellIs" dxfId="609" priority="6890" operator="equal">
      <formula>"OUI"</formula>
    </cfRule>
  </conditionalFormatting>
  <conditionalFormatting sqref="AT199:AT200">
    <cfRule type="expression" dxfId="608" priority="6911">
      <formula>IF(X199="",FALSE,IF(X199="OUI*",TRUE,FALSE))</formula>
    </cfRule>
    <cfRule type="cellIs" dxfId="607" priority="6912" operator="equal">
      <formula>"NON"</formula>
    </cfRule>
    <cfRule type="cellIs" dxfId="606" priority="6913" operator="equal">
      <formula>"OUI"</formula>
    </cfRule>
  </conditionalFormatting>
  <conditionalFormatting sqref="AT200">
    <cfRule type="expression" dxfId="605" priority="6939">
      <formula>IF(X200="",FALSE,IF(X200="OUI*",TRUE,FALSE))</formula>
    </cfRule>
    <cfRule type="cellIs" dxfId="604" priority="6940" operator="equal">
      <formula>"NON"</formula>
    </cfRule>
    <cfRule type="cellIs" dxfId="603" priority="6941" operator="equal">
      <formula>"OUI"</formula>
    </cfRule>
  </conditionalFormatting>
  <conditionalFormatting sqref="AT200:AT201">
    <cfRule type="expression" dxfId="602" priority="6962">
      <formula>IF(X200="",FALSE,IF(X200="OUI*",TRUE,FALSE))</formula>
    </cfRule>
    <cfRule type="cellIs" dxfId="601" priority="6963" operator="equal">
      <formula>"NON"</formula>
    </cfRule>
    <cfRule type="cellIs" dxfId="600" priority="6964" operator="equal">
      <formula>"OUI"</formula>
    </cfRule>
  </conditionalFormatting>
  <conditionalFormatting sqref="AT201">
    <cfRule type="expression" dxfId="599" priority="6990">
      <formula>IF(X201="",FALSE,IF(X201="OUI*",TRUE,FALSE))</formula>
    </cfRule>
    <cfRule type="cellIs" dxfId="598" priority="6991" operator="equal">
      <formula>"NON"</formula>
    </cfRule>
    <cfRule type="cellIs" dxfId="597" priority="6992" operator="equal">
      <formula>"OUI"</formula>
    </cfRule>
    <cfRule type="expression" dxfId="596" priority="7013">
      <formula>IF(X201="",FALSE,IF(X201="OUI*",TRUE,FALSE))</formula>
    </cfRule>
    <cfRule type="cellIs" dxfId="595" priority="7014" operator="equal">
      <formula>"NON"</formula>
    </cfRule>
    <cfRule type="cellIs" dxfId="594" priority="7015" operator="equal">
      <formula>"OUI"</formula>
    </cfRule>
  </conditionalFormatting>
  <conditionalFormatting sqref="AT203">
    <cfRule type="expression" dxfId="593" priority="7089">
      <formula>IF(X203="",FALSE,IF(X203="OUI*",TRUE,FALSE))</formula>
    </cfRule>
    <cfRule type="cellIs" dxfId="592" priority="7090" operator="equal">
      <formula>"NON"</formula>
    </cfRule>
    <cfRule type="cellIs" dxfId="591" priority="7091" operator="equal">
      <formula>"OUI"</formula>
    </cfRule>
    <cfRule type="expression" dxfId="590" priority="7092">
      <formula>IF(X203="",FALSE,IF(X203="OUI*",TRUE,FALSE))</formula>
    </cfRule>
    <cfRule type="cellIs" dxfId="589" priority="7093" operator="equal">
      <formula>"NON"</formula>
    </cfRule>
    <cfRule type="cellIs" dxfId="588" priority="7094" operator="equal">
      <formula>"OUI"</formula>
    </cfRule>
  </conditionalFormatting>
  <conditionalFormatting sqref="AT203:AT204">
    <cfRule type="expression" dxfId="587" priority="7115">
      <formula>IF(X203="",FALSE,IF(X203="OUI*",TRUE,FALSE))</formula>
    </cfRule>
    <cfRule type="cellIs" dxfId="586" priority="7116" operator="equal">
      <formula>"NON"</formula>
    </cfRule>
    <cfRule type="cellIs" dxfId="585" priority="7117" operator="equal">
      <formula>"OUI"</formula>
    </cfRule>
  </conditionalFormatting>
  <conditionalFormatting sqref="AT204">
    <cfRule type="expression" dxfId="584" priority="7143">
      <formula>IF(X204="",FALSE,IF(X204="OUI*",TRUE,FALSE))</formula>
    </cfRule>
    <cfRule type="cellIs" dxfId="583" priority="7144" operator="equal">
      <formula>"NON"</formula>
    </cfRule>
    <cfRule type="cellIs" dxfId="582" priority="7145" operator="equal">
      <formula>"OUI"</formula>
    </cfRule>
  </conditionalFormatting>
  <conditionalFormatting sqref="AT204:AT205">
    <cfRule type="expression" dxfId="581" priority="7166">
      <formula>IF(X204="",FALSE,IF(X204="OUI*",TRUE,FALSE))</formula>
    </cfRule>
    <cfRule type="cellIs" dxfId="580" priority="7167" operator="equal">
      <formula>"NON"</formula>
    </cfRule>
    <cfRule type="cellIs" dxfId="579" priority="7168" operator="equal">
      <formula>"OUI"</formula>
    </cfRule>
  </conditionalFormatting>
  <conditionalFormatting sqref="AT204:AT206">
    <cfRule type="expression" dxfId="578" priority="7240">
      <formula>IF(X204="",FALSE,IF(X204="OUI*",TRUE,FALSE))</formula>
    </cfRule>
    <cfRule type="cellIs" dxfId="577" priority="7241" operator="equal">
      <formula>"NON"</formula>
    </cfRule>
    <cfRule type="cellIs" dxfId="576" priority="7242" operator="equal">
      <formula>"OUI"</formula>
    </cfRule>
  </conditionalFormatting>
  <conditionalFormatting sqref="AT205">
    <cfRule type="expression" dxfId="575" priority="7194">
      <formula>IF(X205="",FALSE,IF(X205="OUI*",TRUE,FALSE))</formula>
    </cfRule>
    <cfRule type="cellIs" dxfId="574" priority="7195" operator="equal">
      <formula>"NON"</formula>
    </cfRule>
    <cfRule type="cellIs" dxfId="573" priority="7196" operator="equal">
      <formula>"OUI"</formula>
    </cfRule>
    <cfRule type="expression" dxfId="572" priority="7217">
      <formula>IF(X205="",FALSE,IF(X205="OUI*",TRUE,FALSE))</formula>
    </cfRule>
    <cfRule type="cellIs" dxfId="571" priority="7218" operator="equal">
      <formula>"NON"</formula>
    </cfRule>
    <cfRule type="cellIs" dxfId="570" priority="7219" operator="equal">
      <formula>"OUI"</formula>
    </cfRule>
  </conditionalFormatting>
  <conditionalFormatting sqref="AT206">
    <cfRule type="expression" dxfId="569" priority="7246">
      <formula>IF(X206="",FALSE,IF(X206="OUI*",TRUE,FALSE))</formula>
    </cfRule>
    <cfRule type="cellIs" dxfId="568" priority="7247" operator="equal">
      <formula>"NON"</formula>
    </cfRule>
    <cfRule type="cellIs" dxfId="567" priority="7248" operator="equal">
      <formula>"OUI"</formula>
    </cfRule>
    <cfRule type="expression" dxfId="566" priority="7269">
      <formula>IF(X206="",FALSE,IF(X206="OUI*",TRUE,FALSE))</formula>
    </cfRule>
    <cfRule type="cellIs" dxfId="565" priority="7270" operator="equal">
      <formula>"NON"</formula>
    </cfRule>
    <cfRule type="cellIs" dxfId="564" priority="7271" operator="equal">
      <formula>"OUI"</formula>
    </cfRule>
  </conditionalFormatting>
  <conditionalFormatting sqref="AT206:AT207">
    <cfRule type="expression" dxfId="563" priority="7292">
      <formula>IF(X206="",FALSE,IF(X206="OUI*",TRUE,FALSE))</formula>
    </cfRule>
    <cfRule type="cellIs" dxfId="562" priority="7293" operator="equal">
      <formula>"NON"</formula>
    </cfRule>
    <cfRule type="cellIs" dxfId="561" priority="7294" operator="equal">
      <formula>"OUI"</formula>
    </cfRule>
    <cfRule type="expression" dxfId="560" priority="9367">
      <formula>IF(X206="",FALSE,IF(X206="OUI*",TRUE,FALSE))</formula>
    </cfRule>
    <cfRule type="cellIs" dxfId="559" priority="9368" operator="equal">
      <formula>"NON"</formula>
    </cfRule>
    <cfRule type="cellIs" dxfId="558" priority="9369" operator="equal">
      <formula>"OUI"</formula>
    </cfRule>
    <cfRule type="expression" dxfId="557" priority="9388">
      <formula>IF(X206="",FALSE,IF(X206="OUI*",TRUE,FALSE))</formula>
    </cfRule>
  </conditionalFormatting>
  <conditionalFormatting sqref="AT206:AT216">
    <cfRule type="cellIs" dxfId="556" priority="9389" operator="equal">
      <formula>"NON"</formula>
    </cfRule>
    <cfRule type="cellIs" dxfId="555" priority="9390" operator="equal">
      <formula>"OUI"</formula>
    </cfRule>
    <cfRule type="expression" dxfId="554" priority="11637">
      <formula>IF(X206="",FALSE,IF(X206="OUI*",TRUE,FALSE))</formula>
    </cfRule>
  </conditionalFormatting>
  <conditionalFormatting sqref="AT207">
    <cfRule type="expression" dxfId="553" priority="7298">
      <formula>IF(X207="",FALSE,IF(X207="OUI*",TRUE,FALSE))</formula>
    </cfRule>
    <cfRule type="cellIs" dxfId="552" priority="7299" operator="equal">
      <formula>"NON"</formula>
    </cfRule>
    <cfRule type="cellIs" dxfId="551" priority="7300" operator="equal">
      <formula>"OUI"</formula>
    </cfRule>
    <cfRule type="expression" dxfId="550" priority="7321">
      <formula>IF(X207="",FALSE,IF(X207="OUI*",TRUE,FALSE))</formula>
    </cfRule>
    <cfRule type="cellIs" dxfId="549" priority="7322" operator="equal">
      <formula>"NON"</formula>
    </cfRule>
    <cfRule type="cellIs" dxfId="548" priority="7323" operator="equal">
      <formula>"OUI"</formula>
    </cfRule>
    <cfRule type="expression" dxfId="547" priority="7344">
      <formula>IF(X207="",FALSE,IF(X207="OUI*",TRUE,FALSE))</formula>
    </cfRule>
    <cfRule type="cellIs" dxfId="546" priority="7345" operator="equal">
      <formula>"NON"</formula>
    </cfRule>
    <cfRule type="cellIs" dxfId="545" priority="7346" operator="equal">
      <formula>"OUI"</formula>
    </cfRule>
  </conditionalFormatting>
  <conditionalFormatting sqref="AT209">
    <cfRule type="expression" dxfId="544" priority="7347">
      <formula>IF(X209="",FALSE,IF(X209="OUI*",TRUE,FALSE))</formula>
    </cfRule>
    <cfRule type="cellIs" dxfId="543" priority="7348" operator="equal">
      <formula>"NON"</formula>
    </cfRule>
    <cfRule type="cellIs" dxfId="542" priority="7349" operator="equal">
      <formula>"OUI"</formula>
    </cfRule>
    <cfRule type="expression" dxfId="541" priority="7350">
      <formula>IF(X209="",FALSE,IF(X209="OUI*",TRUE,FALSE))</formula>
    </cfRule>
    <cfRule type="cellIs" dxfId="540" priority="7351" operator="equal">
      <formula>"NON"</formula>
    </cfRule>
    <cfRule type="cellIs" dxfId="539" priority="7352" operator="equal">
      <formula>"OUI"</formula>
    </cfRule>
    <cfRule type="expression" dxfId="538" priority="7373">
      <formula>IF(X209="",FALSE,IF(X209="OUI*",TRUE,FALSE))</formula>
    </cfRule>
    <cfRule type="cellIs" dxfId="537" priority="7374" operator="equal">
      <formula>"NON"</formula>
    </cfRule>
    <cfRule type="cellIs" dxfId="536" priority="7375" operator="equal">
      <formula>"OUI"</formula>
    </cfRule>
    <cfRule type="cellIs" dxfId="535" priority="9344" operator="equal">
      <formula>"NON"</formula>
    </cfRule>
    <cfRule type="cellIs" dxfId="534" priority="9345" operator="equal">
      <formula>"OUI"</formula>
    </cfRule>
    <cfRule type="expression" dxfId="533" priority="9364">
      <formula>IF(X209="",FALSE,IF(X209="OUI*",TRUE,FALSE))</formula>
    </cfRule>
    <cfRule type="cellIs" dxfId="532" priority="9365" operator="equal">
      <formula>"NON"</formula>
    </cfRule>
    <cfRule type="cellIs" dxfId="531" priority="9366" operator="equal">
      <formula>"OUI"</formula>
    </cfRule>
  </conditionalFormatting>
  <conditionalFormatting sqref="AT209:AT210">
    <cfRule type="expression" dxfId="530" priority="7396">
      <formula>IF(X209="",FALSE,IF(X209="OUI*",TRUE,FALSE))</formula>
    </cfRule>
    <cfRule type="cellIs" dxfId="529" priority="7397" operator="equal">
      <formula>"NON"</formula>
    </cfRule>
    <cfRule type="cellIs" dxfId="528" priority="7398" operator="equal">
      <formula>"OUI"</formula>
    </cfRule>
  </conditionalFormatting>
  <conditionalFormatting sqref="AT209:AT213">
    <cfRule type="expression" dxfId="527" priority="9294">
      <formula>IF(X209="",FALSE,IF(X209="OUI*",TRUE,FALSE))</formula>
    </cfRule>
  </conditionalFormatting>
  <conditionalFormatting sqref="AT210">
    <cfRule type="expression" dxfId="526" priority="7402">
      <formula>IF(X210="",FALSE,IF(X210="OUI*",TRUE,FALSE))</formula>
    </cfRule>
    <cfRule type="cellIs" dxfId="525" priority="7403" operator="equal">
      <formula>"NON"</formula>
    </cfRule>
    <cfRule type="cellIs" dxfId="524" priority="7404" operator="equal">
      <formula>"OUI"</formula>
    </cfRule>
    <cfRule type="expression" dxfId="523" priority="7425">
      <formula>IF(X210="",FALSE,IF(X210="OUI*",TRUE,FALSE))</formula>
    </cfRule>
    <cfRule type="cellIs" dxfId="522" priority="7426" operator="equal">
      <formula>"NON"</formula>
    </cfRule>
    <cfRule type="cellIs" dxfId="521" priority="7427" operator="equal">
      <formula>"OUI"</formula>
    </cfRule>
  </conditionalFormatting>
  <conditionalFormatting sqref="AT210:AT211">
    <cfRule type="expression" dxfId="520" priority="7448">
      <formula>IF(X210="",FALSE,IF(X210="OUI*",TRUE,FALSE))</formula>
    </cfRule>
    <cfRule type="cellIs" dxfId="519" priority="7449" operator="equal">
      <formula>"NON"</formula>
    </cfRule>
    <cfRule type="cellIs" dxfId="518" priority="7450" operator="equal">
      <formula>"OUI"</formula>
    </cfRule>
  </conditionalFormatting>
  <conditionalFormatting sqref="AT210:AT213">
    <cfRule type="cellIs" dxfId="517" priority="9269" operator="equal">
      <formula>"NON"</formula>
    </cfRule>
    <cfRule type="cellIs" dxfId="516" priority="9270" operator="equal">
      <formula>"OUI"</formula>
    </cfRule>
    <cfRule type="expression" dxfId="515" priority="9289">
      <formula>IF(X210="",FALSE,IF(X210="OUI*",TRUE,FALSE))</formula>
    </cfRule>
    <cfRule type="cellIs" dxfId="514" priority="9290" operator="equal">
      <formula>"NON"</formula>
    </cfRule>
    <cfRule type="cellIs" dxfId="513" priority="9291" operator="equal">
      <formula>"OUI"</formula>
    </cfRule>
  </conditionalFormatting>
  <conditionalFormatting sqref="AT210:AT216">
    <cfRule type="expression" dxfId="512" priority="9243">
      <formula>IF(X210="",FALSE,IF(X210="OUI*",TRUE,FALSE))</formula>
    </cfRule>
  </conditionalFormatting>
  <conditionalFormatting sqref="AT211">
    <cfRule type="expression" dxfId="511" priority="7454">
      <formula>IF(X211="",FALSE,IF(X211="OUI*",TRUE,FALSE))</formula>
    </cfRule>
    <cfRule type="cellIs" dxfId="510" priority="7455" operator="equal">
      <formula>"NON"</formula>
    </cfRule>
    <cfRule type="cellIs" dxfId="509" priority="7456" operator="equal">
      <formula>"OUI"</formula>
    </cfRule>
    <cfRule type="expression" dxfId="508" priority="7477">
      <formula>IF(X211="",FALSE,IF(X211="OUI*",TRUE,FALSE))</formula>
    </cfRule>
    <cfRule type="cellIs" dxfId="507" priority="7478" operator="equal">
      <formula>"NON"</formula>
    </cfRule>
    <cfRule type="cellIs" dxfId="506" priority="7479" operator="equal">
      <formula>"OUI"</formula>
    </cfRule>
  </conditionalFormatting>
  <conditionalFormatting sqref="AT211:AT212">
    <cfRule type="expression" dxfId="505" priority="7500">
      <formula>IF(X211="",FALSE,IF(X211="OUI*",TRUE,FALSE))</formula>
    </cfRule>
    <cfRule type="cellIs" dxfId="504" priority="7501" operator="equal">
      <formula>"NON"</formula>
    </cfRule>
    <cfRule type="cellIs" dxfId="503" priority="7502" operator="equal">
      <formula>"OUI"</formula>
    </cfRule>
  </conditionalFormatting>
  <conditionalFormatting sqref="AT212">
    <cfRule type="expression" dxfId="502" priority="7506">
      <formula>IF(X212="",FALSE,IF(X212="OUI*",TRUE,FALSE))</formula>
    </cfRule>
    <cfRule type="cellIs" dxfId="501" priority="7507" operator="equal">
      <formula>"NON"</formula>
    </cfRule>
    <cfRule type="cellIs" dxfId="500" priority="7508" operator="equal">
      <formula>"OUI"</formula>
    </cfRule>
    <cfRule type="expression" dxfId="499" priority="7529">
      <formula>IF(X212="",FALSE,IF(X212="OUI*",TRUE,FALSE))</formula>
    </cfRule>
    <cfRule type="cellIs" dxfId="498" priority="7530" operator="equal">
      <formula>"NON"</formula>
    </cfRule>
    <cfRule type="cellIs" dxfId="497" priority="7531" operator="equal">
      <formula>"OUI"</formula>
    </cfRule>
  </conditionalFormatting>
  <conditionalFormatting sqref="AT212:AT213">
    <cfRule type="expression" dxfId="496" priority="7552">
      <formula>IF(X212="",FALSE,IF(X212="OUI*",TRUE,FALSE))</formula>
    </cfRule>
    <cfRule type="cellIs" dxfId="495" priority="7553" operator="equal">
      <formula>"NON"</formula>
    </cfRule>
    <cfRule type="cellIs" dxfId="494" priority="7554" operator="equal">
      <formula>"OUI"</formula>
    </cfRule>
  </conditionalFormatting>
  <conditionalFormatting sqref="AT213">
    <cfRule type="expression" dxfId="493" priority="7558">
      <formula>IF(X213="",FALSE,IF(X213="OUI*",TRUE,FALSE))</formula>
    </cfRule>
    <cfRule type="cellIs" dxfId="492" priority="7559" operator="equal">
      <formula>"NON"</formula>
    </cfRule>
    <cfRule type="cellIs" dxfId="491" priority="7560" operator="equal">
      <formula>"OUI"</formula>
    </cfRule>
    <cfRule type="expression" dxfId="490" priority="7581">
      <formula>IF(X213="",FALSE,IF(X213="OUI*",TRUE,FALSE))</formula>
    </cfRule>
    <cfRule type="cellIs" dxfId="489" priority="7582" operator="equal">
      <formula>"NON"</formula>
    </cfRule>
    <cfRule type="cellIs" dxfId="488" priority="7583" operator="equal">
      <formula>"OUI"</formula>
    </cfRule>
  </conditionalFormatting>
  <conditionalFormatting sqref="AT213:AT214">
    <cfRule type="expression" dxfId="487" priority="7604">
      <formula>IF(X213="",FALSE,IF(X213="OUI*",TRUE,FALSE))</formula>
    </cfRule>
    <cfRule type="cellIs" dxfId="486" priority="7605" operator="equal">
      <formula>"NON"</formula>
    </cfRule>
    <cfRule type="cellIs" dxfId="485" priority="7606" operator="equal">
      <formula>"OUI"</formula>
    </cfRule>
  </conditionalFormatting>
  <conditionalFormatting sqref="AT214">
    <cfRule type="expression" dxfId="484" priority="7610">
      <formula>IF(X214="",FALSE,IF(X214="OUI*",TRUE,FALSE))</formula>
    </cfRule>
    <cfRule type="cellIs" dxfId="483" priority="7611" operator="equal">
      <formula>"NON"</formula>
    </cfRule>
    <cfRule type="cellIs" dxfId="482" priority="7612" operator="equal">
      <formula>"OUI"</formula>
    </cfRule>
    <cfRule type="expression" dxfId="481" priority="7633">
      <formula>IF(X214="",FALSE,IF(X214="OUI*",TRUE,FALSE))</formula>
    </cfRule>
    <cfRule type="cellIs" dxfId="480" priority="7634" operator="equal">
      <formula>"NON"</formula>
    </cfRule>
    <cfRule type="cellIs" dxfId="479" priority="7635" operator="equal">
      <formula>"OUI"</formula>
    </cfRule>
  </conditionalFormatting>
  <conditionalFormatting sqref="AT214:AT215">
    <cfRule type="expression" dxfId="478" priority="7656">
      <formula>IF(X214="",FALSE,IF(X214="OUI*",TRUE,FALSE))</formula>
    </cfRule>
    <cfRule type="cellIs" dxfId="477" priority="7657" operator="equal">
      <formula>"NON"</formula>
    </cfRule>
    <cfRule type="cellIs" dxfId="476" priority="7658" operator="equal">
      <formula>"OUI"</formula>
    </cfRule>
  </conditionalFormatting>
  <conditionalFormatting sqref="AT214:AT216">
    <cfRule type="cellIs" dxfId="475" priority="9218" operator="equal">
      <formula>"NON"</formula>
    </cfRule>
    <cfRule type="cellIs" dxfId="474" priority="9219" operator="equal">
      <formula>"OUI"</formula>
    </cfRule>
    <cfRule type="expression" dxfId="473" priority="9238">
      <formula>IF(X214="",FALSE,IF(X214="OUI*",TRUE,FALSE))</formula>
    </cfRule>
    <cfRule type="cellIs" dxfId="472" priority="9239" operator="equal">
      <formula>"NON"</formula>
    </cfRule>
    <cfRule type="cellIs" dxfId="471" priority="9240" operator="equal">
      <formula>"OUI"</formula>
    </cfRule>
  </conditionalFormatting>
  <conditionalFormatting sqref="AT214:AT217">
    <cfRule type="expression" dxfId="470" priority="9165">
      <formula>IF(X214="",FALSE,IF(X214="OUI*",TRUE,FALSE))</formula>
    </cfRule>
  </conditionalFormatting>
  <conditionalFormatting sqref="AT215">
    <cfRule type="expression" dxfId="469" priority="7662">
      <formula>IF(X215="",FALSE,IF(X215="OUI*",TRUE,FALSE))</formula>
    </cfRule>
    <cfRule type="cellIs" dxfId="468" priority="7663" operator="equal">
      <formula>"NON"</formula>
    </cfRule>
    <cfRule type="cellIs" dxfId="467" priority="7664" operator="equal">
      <formula>"OUI"</formula>
    </cfRule>
    <cfRule type="expression" dxfId="466" priority="7685">
      <formula>IF(X215="",FALSE,IF(X215="OUI*",TRUE,FALSE))</formula>
    </cfRule>
    <cfRule type="cellIs" dxfId="465" priority="7686" operator="equal">
      <formula>"NON"</formula>
    </cfRule>
    <cfRule type="cellIs" dxfId="464" priority="7687" operator="equal">
      <formula>"OUI"</formula>
    </cfRule>
  </conditionalFormatting>
  <conditionalFormatting sqref="AT215:AT216">
    <cfRule type="expression" dxfId="463" priority="7708">
      <formula>IF(X215="",FALSE,IF(X215="OUI*",TRUE,FALSE))</formula>
    </cfRule>
    <cfRule type="cellIs" dxfId="462" priority="7709" operator="equal">
      <formula>"NON"</formula>
    </cfRule>
    <cfRule type="cellIs" dxfId="461" priority="7710" operator="equal">
      <formula>"OUI"</formula>
    </cfRule>
  </conditionalFormatting>
  <conditionalFormatting sqref="AT216">
    <cfRule type="expression" dxfId="460" priority="7714">
      <formula>IF(X216="",FALSE,IF(X216="OUI*",TRUE,FALSE))</formula>
    </cfRule>
    <cfRule type="cellIs" dxfId="459" priority="7715" operator="equal">
      <formula>"NON"</formula>
    </cfRule>
    <cfRule type="cellIs" dxfId="458" priority="7716" operator="equal">
      <formula>"OUI"</formula>
    </cfRule>
    <cfRule type="expression" dxfId="457" priority="7737">
      <formula>IF(X216="",FALSE,IF(X216="OUI*",TRUE,FALSE))</formula>
    </cfRule>
    <cfRule type="cellIs" dxfId="456" priority="7738" operator="equal">
      <formula>"NON"</formula>
    </cfRule>
    <cfRule type="cellIs" dxfId="455" priority="7739" operator="equal">
      <formula>"OUI"</formula>
    </cfRule>
  </conditionalFormatting>
  <conditionalFormatting sqref="AT216:AT217">
    <cfRule type="expression" dxfId="454" priority="7760">
      <formula>IF(X216="",FALSE,IF(X216="OUI*",TRUE,FALSE))</formula>
    </cfRule>
    <cfRule type="cellIs" dxfId="453" priority="7761" operator="equal">
      <formula>"NON"</formula>
    </cfRule>
    <cfRule type="cellIs" dxfId="452" priority="7762" operator="equal">
      <formula>"OUI"</formula>
    </cfRule>
  </conditionalFormatting>
  <conditionalFormatting sqref="AT217">
    <cfRule type="expression" dxfId="451" priority="1">
      <formula>IF(X217="",FALSE,IF(X217="OUI*",TRUE,FALSE))</formula>
    </cfRule>
    <cfRule type="expression" dxfId="450" priority="9160">
      <formula>IF(X217="",FALSE,IF(X217="OUI*",TRUE,FALSE))</formula>
    </cfRule>
    <cfRule type="cellIs" dxfId="449" priority="9161" operator="equal">
      <formula>"NON"</formula>
    </cfRule>
    <cfRule type="cellIs" dxfId="448" priority="9162" operator="equal">
      <formula>"OUI"</formula>
    </cfRule>
  </conditionalFormatting>
  <conditionalFormatting sqref="AT126:AU127">
    <cfRule type="cellIs" dxfId="447" priority="11460" operator="equal">
      <formula>"NON"</formula>
    </cfRule>
    <cfRule type="cellIs" dxfId="446" priority="11461" operator="equal">
      <formula>"OUI"</formula>
    </cfRule>
  </conditionalFormatting>
  <conditionalFormatting sqref="AT174:AU176">
    <cfRule type="cellIs" dxfId="445" priority="11735" operator="equal">
      <formula>"NON"</formula>
    </cfRule>
    <cfRule type="cellIs" dxfId="444" priority="11736" operator="equal">
      <formula>"OUI"</formula>
    </cfRule>
  </conditionalFormatting>
  <conditionalFormatting sqref="AT176:AU176">
    <cfRule type="expression" dxfId="443" priority="9990">
      <formula>IF(X176="",FALSE,IF(X176="OUI*",TRUE,FALSE))</formula>
    </cfRule>
    <cfRule type="cellIs" dxfId="442" priority="9991" operator="equal">
      <formula>"NON"</formula>
    </cfRule>
    <cfRule type="cellIs" dxfId="441" priority="9992" operator="equal">
      <formula>"OUI"</formula>
    </cfRule>
  </conditionalFormatting>
  <conditionalFormatting sqref="AT181:AU181">
    <cfRule type="expression" dxfId="440" priority="6375">
      <formula>IF(X181="",FALSE,IF(X181="OUI*",TRUE,FALSE))</formula>
    </cfRule>
    <cfRule type="cellIs" dxfId="439" priority="6376" operator="equal">
      <formula>"NON"</formula>
    </cfRule>
    <cfRule type="cellIs" dxfId="438" priority="6377" operator="equal">
      <formula>"OUI"</formula>
    </cfRule>
    <cfRule type="expression" dxfId="437" priority="6378">
      <formula>IF(X181="",FALSE,IF(X181="OUI*",TRUE,FALSE))</formula>
    </cfRule>
    <cfRule type="cellIs" dxfId="436" priority="6379" operator="equal">
      <formula>"NON"</formula>
    </cfRule>
    <cfRule type="cellIs" dxfId="435" priority="6380" operator="equal">
      <formula>"OUI"</formula>
    </cfRule>
    <cfRule type="expression" dxfId="434" priority="6401">
      <formula>IF(X181="",FALSE,IF(X181="OUI*",TRUE,FALSE))</formula>
    </cfRule>
    <cfRule type="cellIs" dxfId="433" priority="6402" operator="equal">
      <formula>"NON"</formula>
    </cfRule>
    <cfRule type="cellIs" dxfId="432" priority="6403" operator="equal">
      <formula>"OUI"</formula>
    </cfRule>
    <cfRule type="expression" dxfId="431" priority="9854">
      <formula>IF(X181="",FALSE,IF(X181="OUI*",TRUE,FALSE))</formula>
    </cfRule>
    <cfRule type="cellIs" dxfId="430" priority="9855" operator="equal">
      <formula>"NON"</formula>
    </cfRule>
    <cfRule type="cellIs" dxfId="429" priority="9856" operator="equal">
      <formula>"OUI"</formula>
    </cfRule>
  </conditionalFormatting>
  <conditionalFormatting sqref="AT184:AU184">
    <cfRule type="expression" dxfId="428" priority="6579">
      <formula>IF(X184="",FALSE,IF(X184="OUI*",TRUE,FALSE))</formula>
    </cfRule>
    <cfRule type="cellIs" dxfId="427" priority="6580" operator="equal">
      <formula>"NON"</formula>
    </cfRule>
    <cfRule type="cellIs" dxfId="426" priority="6581" operator="equal">
      <formula>"OUI"</formula>
    </cfRule>
    <cfRule type="expression" dxfId="425" priority="6582">
      <formula>IF(X184="",FALSE,IF(X184="OUI*",TRUE,FALSE))</formula>
    </cfRule>
    <cfRule type="cellIs" dxfId="424" priority="6583" operator="equal">
      <formula>"NON"</formula>
    </cfRule>
    <cfRule type="cellIs" dxfId="423" priority="6584" operator="equal">
      <formula>"OUI"</formula>
    </cfRule>
    <cfRule type="expression" dxfId="422" priority="6605">
      <formula>IF(X184="",FALSE,IF(X184="OUI*",TRUE,FALSE))</formula>
    </cfRule>
    <cfRule type="cellIs" dxfId="421" priority="6606" operator="equal">
      <formula>"NON"</formula>
    </cfRule>
    <cfRule type="cellIs" dxfId="420" priority="6607" operator="equal">
      <formula>"OUI"</formula>
    </cfRule>
    <cfRule type="expression" dxfId="419" priority="9739">
      <formula>IF(X184="",FALSE,IF(X184="OUI*",TRUE,FALSE))</formula>
    </cfRule>
    <cfRule type="cellIs" dxfId="418" priority="9740" operator="equal">
      <formula>"NON"</formula>
    </cfRule>
    <cfRule type="cellIs" dxfId="417" priority="9741" operator="equal">
      <formula>"OUI"</formula>
    </cfRule>
  </conditionalFormatting>
  <conditionalFormatting sqref="AT52:AV54">
    <cfRule type="cellIs" dxfId="416" priority="2686" operator="equal">
      <formula>"NON"</formula>
    </cfRule>
    <cfRule type="cellIs" dxfId="415" priority="2687" operator="equal">
      <formula>"OUI"</formula>
    </cfRule>
    <cfRule type="expression" dxfId="414" priority="2694">
      <formula>IF(X52="",FALSE,IF(X52="OUI*",TRUE,FALSE))</formula>
    </cfRule>
  </conditionalFormatting>
  <conditionalFormatting sqref="AT54:AV54">
    <cfRule type="expression" dxfId="413" priority="2618">
      <formula>IF(X54="",FALSE,IF(X54="OUI*",TRUE,FALSE))</formula>
    </cfRule>
    <cfRule type="cellIs" dxfId="412" priority="2619" operator="equal">
      <formula>"NON"</formula>
    </cfRule>
    <cfRule type="cellIs" dxfId="411" priority="2620" operator="equal">
      <formula>"OUI"</formula>
    </cfRule>
    <cfRule type="expression" dxfId="410" priority="2621">
      <formula>IF(X54="",FALSE,IF(X54="OUI*",TRUE,FALSE))</formula>
    </cfRule>
    <cfRule type="cellIs" dxfId="409" priority="2622" operator="equal">
      <formula>"NON"</formula>
    </cfRule>
    <cfRule type="cellIs" dxfId="408" priority="2623" operator="equal">
      <formula>"OUI"</formula>
    </cfRule>
    <cfRule type="expression" dxfId="407" priority="2644">
      <formula>IF(X54="",FALSE,IF(X54="OUI*",TRUE,FALSE))</formula>
    </cfRule>
    <cfRule type="cellIs" dxfId="406" priority="2645" operator="equal">
      <formula>"NON"</formula>
    </cfRule>
    <cfRule type="cellIs" dxfId="405" priority="2646" operator="equal">
      <formula>"OUI"</formula>
    </cfRule>
    <cfRule type="expression" dxfId="404" priority="2673">
      <formula>IF(X54="",FALSE,IF(X54="OUI*",TRUE,FALSE))</formula>
    </cfRule>
    <cfRule type="cellIs" dxfId="403" priority="2674" operator="equal">
      <formula>"NON"</formula>
    </cfRule>
    <cfRule type="cellIs" dxfId="402" priority="2675" operator="equal">
      <formula>"OUI"</formula>
    </cfRule>
    <cfRule type="expression" dxfId="401" priority="2676">
      <formula>IF(X54="",FALSE,IF(X54="OUI*",TRUE,FALSE))</formula>
    </cfRule>
    <cfRule type="cellIs" dxfId="400" priority="2677" operator="equal">
      <formula>"NON"</formula>
    </cfRule>
    <cfRule type="cellIs" dxfId="399" priority="2678" operator="equal">
      <formula>"OUI"</formula>
    </cfRule>
    <cfRule type="expression" dxfId="398" priority="2685">
      <formula>IF(X54="",FALSE,IF(X54="OUI*",TRUE,FALSE))</formula>
    </cfRule>
  </conditionalFormatting>
  <conditionalFormatting sqref="AT74:AV74">
    <cfRule type="expression" dxfId="397" priority="3235">
      <formula>IF(X74="",FALSE,IF(X74="OUI*",TRUE,FALSE))</formula>
    </cfRule>
    <cfRule type="cellIs" dxfId="396" priority="3236" operator="equal">
      <formula>"NON"</formula>
    </cfRule>
    <cfRule type="cellIs" dxfId="395" priority="3237" operator="equal">
      <formula>"OUI"</formula>
    </cfRule>
    <cfRule type="expression" dxfId="394" priority="3238">
      <formula>IF(X74="",FALSE,IF(X74="OUI*",TRUE,FALSE))</formula>
    </cfRule>
    <cfRule type="cellIs" dxfId="393" priority="3239" operator="equal">
      <formula>"NON"</formula>
    </cfRule>
    <cfRule type="cellIs" dxfId="392" priority="3240" operator="equal">
      <formula>"OUI"</formula>
    </cfRule>
    <cfRule type="expression" dxfId="391" priority="3261">
      <formula>IF(X74="",FALSE,IF(X74="OUI*",TRUE,FALSE))</formula>
    </cfRule>
    <cfRule type="cellIs" dxfId="390" priority="3262" operator="equal">
      <formula>"NON"</formula>
    </cfRule>
    <cfRule type="cellIs" dxfId="389" priority="3263" operator="equal">
      <formula>"OUI"</formula>
    </cfRule>
    <cfRule type="expression" dxfId="388" priority="3290">
      <formula>IF(X74="",FALSE,IF(X74="OUI*",TRUE,FALSE))</formula>
    </cfRule>
    <cfRule type="cellIs" dxfId="387" priority="3291" operator="equal">
      <formula>"NON"</formula>
    </cfRule>
    <cfRule type="cellIs" dxfId="386" priority="3292" operator="equal">
      <formula>"OUI"</formula>
    </cfRule>
    <cfRule type="expression" dxfId="385" priority="3293">
      <formula>IF(X74="",FALSE,IF(X74="OUI*",TRUE,FALSE))</formula>
    </cfRule>
    <cfRule type="cellIs" dxfId="384" priority="3294" operator="equal">
      <formula>"NON"</formula>
    </cfRule>
    <cfRule type="cellIs" dxfId="383" priority="3295" operator="equal">
      <formula>"OUI"</formula>
    </cfRule>
    <cfRule type="expression" dxfId="382" priority="3302">
      <formula>IF(X74="",FALSE,IF(X74="OUI*",TRUE,FALSE))</formula>
    </cfRule>
    <cfRule type="cellIs" dxfId="381" priority="3303" operator="equal">
      <formula>"NON"</formula>
    </cfRule>
    <cfRule type="cellIs" dxfId="380" priority="3304" operator="equal">
      <formula>"OUI"</formula>
    </cfRule>
  </conditionalFormatting>
  <conditionalFormatting sqref="AT85:AV85">
    <cfRule type="expression" dxfId="379" priority="3311">
      <formula>IF(X85="",FALSE,IF(X85="OUI*",TRUE,FALSE))</formula>
    </cfRule>
    <cfRule type="cellIs" dxfId="378" priority="3312" operator="equal">
      <formula>"NON"</formula>
    </cfRule>
    <cfRule type="cellIs" dxfId="377" priority="3313" operator="equal">
      <formula>"OUI"</formula>
    </cfRule>
    <cfRule type="expression" dxfId="376" priority="3314">
      <formula>IF(X85="",FALSE,IF(X85="OUI*",TRUE,FALSE))</formula>
    </cfRule>
    <cfRule type="cellIs" dxfId="375" priority="3315" operator="equal">
      <formula>"NON"</formula>
    </cfRule>
    <cfRule type="cellIs" dxfId="374" priority="3316" operator="equal">
      <formula>"OUI"</formula>
    </cfRule>
    <cfRule type="expression" dxfId="373" priority="3337">
      <formula>IF(X85="",FALSE,IF(X85="OUI*",TRUE,FALSE))</formula>
    </cfRule>
    <cfRule type="cellIs" dxfId="372" priority="3338" operator="equal">
      <formula>"NON"</formula>
    </cfRule>
    <cfRule type="cellIs" dxfId="371" priority="3339" operator="equal">
      <formula>"OUI"</formula>
    </cfRule>
    <cfRule type="expression" dxfId="370" priority="3366">
      <formula>IF(X85="",FALSE,IF(X85="OUI*",TRUE,FALSE))</formula>
    </cfRule>
    <cfRule type="cellIs" dxfId="369" priority="3367" operator="equal">
      <formula>"NON"</formula>
    </cfRule>
    <cfRule type="cellIs" dxfId="368" priority="3368" operator="equal">
      <formula>"OUI"</formula>
    </cfRule>
    <cfRule type="expression" dxfId="367" priority="3369">
      <formula>IF(X85="",FALSE,IF(X85="OUI*",TRUE,FALSE))</formula>
    </cfRule>
    <cfRule type="cellIs" dxfId="366" priority="3370" operator="equal">
      <formula>"NON"</formula>
    </cfRule>
    <cfRule type="cellIs" dxfId="365" priority="3371" operator="equal">
      <formula>"OUI"</formula>
    </cfRule>
    <cfRule type="expression" dxfId="364" priority="3378">
      <formula>IF(X85="",FALSE,IF(X85="OUI*",TRUE,FALSE))</formula>
    </cfRule>
    <cfRule type="cellIs" dxfId="363" priority="3379" operator="equal">
      <formula>"NON"</formula>
    </cfRule>
    <cfRule type="cellIs" dxfId="362" priority="3380" operator="equal">
      <formula>"OUI"</formula>
    </cfRule>
  </conditionalFormatting>
  <conditionalFormatting sqref="AT91:AV91">
    <cfRule type="expression" dxfId="361" priority="3691">
      <formula>IF(X91="",FALSE,IF(X91="OUI*",TRUE,FALSE))</formula>
    </cfRule>
    <cfRule type="cellIs" dxfId="360" priority="3692" operator="equal">
      <formula>"NON"</formula>
    </cfRule>
    <cfRule type="cellIs" dxfId="359" priority="3693" operator="equal">
      <formula>"OUI"</formula>
    </cfRule>
    <cfRule type="expression" dxfId="358" priority="3694">
      <formula>IF(X91="",FALSE,IF(X91="OUI*",TRUE,FALSE))</formula>
    </cfRule>
    <cfRule type="cellIs" dxfId="357" priority="3695" operator="equal">
      <formula>"NON"</formula>
    </cfRule>
    <cfRule type="cellIs" dxfId="356" priority="3696" operator="equal">
      <formula>"OUI"</formula>
    </cfRule>
    <cfRule type="expression" dxfId="355" priority="3717">
      <formula>IF(X91="",FALSE,IF(X91="OUI*",TRUE,FALSE))</formula>
    </cfRule>
    <cfRule type="cellIs" dxfId="354" priority="3718" operator="equal">
      <formula>"NON"</formula>
    </cfRule>
    <cfRule type="cellIs" dxfId="353" priority="3719" operator="equal">
      <formula>"OUI"</formula>
    </cfRule>
    <cfRule type="expression" dxfId="352" priority="3746">
      <formula>IF(X91="",FALSE,IF(X91="OUI*",TRUE,FALSE))</formula>
    </cfRule>
    <cfRule type="cellIs" dxfId="351" priority="3747" operator="equal">
      <formula>"NON"</formula>
    </cfRule>
    <cfRule type="cellIs" dxfId="350" priority="3748" operator="equal">
      <formula>"OUI"</formula>
    </cfRule>
    <cfRule type="expression" dxfId="349" priority="3749">
      <formula>IF(X91="",FALSE,IF(X91="OUI*",TRUE,FALSE))</formula>
    </cfRule>
    <cfRule type="cellIs" dxfId="348" priority="3750" operator="equal">
      <formula>"NON"</formula>
    </cfRule>
    <cfRule type="cellIs" dxfId="347" priority="3751" operator="equal">
      <formula>"OUI"</formula>
    </cfRule>
    <cfRule type="expression" dxfId="346" priority="3758">
      <formula>IF(X91="",FALSE,IF(X91="OUI*",TRUE,FALSE))</formula>
    </cfRule>
    <cfRule type="cellIs" dxfId="345" priority="3759" operator="equal">
      <formula>"NON"</formula>
    </cfRule>
    <cfRule type="cellIs" dxfId="344" priority="3760" operator="equal">
      <formula>"OUI"</formula>
    </cfRule>
  </conditionalFormatting>
  <conditionalFormatting sqref="AT111:AV111">
    <cfRule type="cellIs" dxfId="343" priority="11845" operator="equal">
      <formula>"NON"</formula>
    </cfRule>
    <cfRule type="cellIs" dxfId="342" priority="11846" operator="equal">
      <formula>"OUI"</formula>
    </cfRule>
  </conditionalFormatting>
  <conditionalFormatting sqref="AT143:AV143">
    <cfRule type="expression" dxfId="341" priority="5253">
      <formula>IF(X143="",FALSE,IF(X143="OUI*",TRUE,FALSE))</formula>
    </cfRule>
    <cfRule type="cellIs" dxfId="340" priority="5254" operator="equal">
      <formula>"NON"</formula>
    </cfRule>
    <cfRule type="cellIs" dxfId="339" priority="5255" operator="equal">
      <formula>"OUI"</formula>
    </cfRule>
    <cfRule type="expression" dxfId="338" priority="5256">
      <formula>IF(X143="",FALSE,IF(X143="OUI*",TRUE,FALSE))</formula>
    </cfRule>
    <cfRule type="cellIs" dxfId="337" priority="5257" operator="equal">
      <formula>"NON"</formula>
    </cfRule>
    <cfRule type="cellIs" dxfId="336" priority="5258" operator="equal">
      <formula>"OUI"</formula>
    </cfRule>
    <cfRule type="expression" dxfId="335" priority="5279">
      <formula>IF(X143="",FALSE,IF(X143="OUI*",TRUE,FALSE))</formula>
    </cfRule>
    <cfRule type="cellIs" dxfId="334" priority="5280" operator="equal">
      <formula>"NON"</formula>
    </cfRule>
    <cfRule type="cellIs" dxfId="333" priority="5281" operator="equal">
      <formula>"OUI"</formula>
    </cfRule>
  </conditionalFormatting>
  <conditionalFormatting sqref="AT202:AV202">
    <cfRule type="expression" dxfId="332" priority="7038">
      <formula>IF(X202="",FALSE,IF(X202="OUI*",TRUE,FALSE))</formula>
    </cfRule>
    <cfRule type="cellIs" dxfId="331" priority="7039" operator="equal">
      <formula>"NON"</formula>
    </cfRule>
    <cfRule type="cellIs" dxfId="330" priority="7040" operator="equal">
      <formula>"OUI"</formula>
    </cfRule>
    <cfRule type="expression" dxfId="329" priority="7041">
      <formula>IF(X202="",FALSE,IF(X202="OUI*",TRUE,FALSE))</formula>
    </cfRule>
    <cfRule type="cellIs" dxfId="328" priority="7042" operator="equal">
      <formula>"NON"</formula>
    </cfRule>
    <cfRule type="cellIs" dxfId="327" priority="7043" operator="equal">
      <formula>"OUI"</formula>
    </cfRule>
    <cfRule type="expression" dxfId="326" priority="7064">
      <formula>IF(X202="",FALSE,IF(X202="OUI*",TRUE,FALSE))</formula>
    </cfRule>
    <cfRule type="cellIs" dxfId="325" priority="7065" operator="equal">
      <formula>"NON"</formula>
    </cfRule>
    <cfRule type="cellIs" dxfId="324" priority="7066" operator="equal">
      <formula>"OUI"</formula>
    </cfRule>
    <cfRule type="expression" dxfId="323" priority="9532">
      <formula>IF(X202="",FALSE,IF(X202="OUI*",TRUE,FALSE))</formula>
    </cfRule>
    <cfRule type="cellIs" dxfId="322" priority="9533" operator="equal">
      <formula>"NON"</formula>
    </cfRule>
    <cfRule type="cellIs" dxfId="321" priority="9534" operator="equal">
      <formula>"OUI"</formula>
    </cfRule>
    <cfRule type="cellIs" dxfId="320" priority="11671" operator="equal">
      <formula>"NON"</formula>
    </cfRule>
    <cfRule type="cellIs" dxfId="319" priority="11672" operator="equal">
      <formula>"OUI"</formula>
    </cfRule>
  </conditionalFormatting>
  <conditionalFormatting sqref="AT208:AV208">
    <cfRule type="expression" dxfId="318" priority="1233">
      <formula>IF(X208="",FALSE,IF(X208="OUI*",TRUE,FALSE))</formula>
    </cfRule>
    <cfRule type="cellIs" dxfId="317" priority="1234" operator="equal">
      <formula>"NON"</formula>
    </cfRule>
    <cfRule type="cellIs" dxfId="316" priority="1235" operator="equal">
      <formula>"OUI"</formula>
    </cfRule>
    <cfRule type="expression" dxfId="315" priority="1238">
      <formula>IF(X208="",FALSE,IF(X208="OUI*",TRUE,FALSE))</formula>
    </cfRule>
  </conditionalFormatting>
  <conditionalFormatting sqref="AT93:AX93">
    <cfRule type="expression" dxfId="314" priority="8918">
      <formula>IF(X93="",FALSE,IF(X93="OUI*",TRUE,FALSE))</formula>
    </cfRule>
  </conditionalFormatting>
  <conditionalFormatting sqref="AT93:AX94">
    <cfRule type="cellIs" dxfId="313" priority="3835" operator="equal">
      <formula>"NON"</formula>
    </cfRule>
    <cfRule type="cellIs" dxfId="312" priority="3836" operator="equal">
      <formula>"OUI"</formula>
    </cfRule>
  </conditionalFormatting>
  <conditionalFormatting sqref="AT94:AX94">
    <cfRule type="expression" dxfId="311" priority="3767">
      <formula>IF(X94="",FALSE,IF(X94="OUI*",TRUE,FALSE))</formula>
    </cfRule>
    <cfRule type="cellIs" dxfId="310" priority="3768" operator="equal">
      <formula>"NON"</formula>
    </cfRule>
    <cfRule type="cellIs" dxfId="309" priority="3769" operator="equal">
      <formula>"OUI"</formula>
    </cfRule>
    <cfRule type="expression" dxfId="308" priority="3770">
      <formula>IF(X94="",FALSE,IF(X94="OUI*",TRUE,FALSE))</formula>
    </cfRule>
    <cfRule type="cellIs" dxfId="307" priority="3771" operator="equal">
      <formula>"NON"</formula>
    </cfRule>
    <cfRule type="cellIs" dxfId="306" priority="3772" operator="equal">
      <formula>"OUI"</formula>
    </cfRule>
    <cfRule type="expression" dxfId="305" priority="3793">
      <formula>IF(X94="",FALSE,IF(X94="OUI*",TRUE,FALSE))</formula>
    </cfRule>
    <cfRule type="cellIs" dxfId="304" priority="3794" operator="equal">
      <formula>"NON"</formula>
    </cfRule>
    <cfRule type="cellIs" dxfId="303" priority="3795" operator="equal">
      <formula>"OUI"</formula>
    </cfRule>
    <cfRule type="expression" dxfId="302" priority="3822">
      <formula>IF(X94="",FALSE,IF(X94="OUI*",TRUE,FALSE))</formula>
    </cfRule>
    <cfRule type="cellIs" dxfId="301" priority="3823" operator="equal">
      <formula>"NON"</formula>
    </cfRule>
    <cfRule type="cellIs" dxfId="300" priority="3824" operator="equal">
      <formula>"OUI"</formula>
    </cfRule>
    <cfRule type="expression" dxfId="299" priority="3825">
      <formula>IF(X94="",FALSE,IF(X94="OUI*",TRUE,FALSE))</formula>
    </cfRule>
    <cfRule type="cellIs" dxfId="298" priority="3826" operator="equal">
      <formula>"NON"</formula>
    </cfRule>
    <cfRule type="cellIs" dxfId="297" priority="3827" operator="equal">
      <formula>"OUI"</formula>
    </cfRule>
    <cfRule type="expression" dxfId="296" priority="3834">
      <formula>IF(X94="",FALSE,IF(X94="OUI*",TRUE,FALSE))</formula>
    </cfRule>
  </conditionalFormatting>
  <conditionalFormatting sqref="AT138:AX138">
    <cfRule type="cellIs" dxfId="295" priority="11825" operator="equal">
      <formula>"NON"</formula>
    </cfRule>
    <cfRule type="cellIs" dxfId="294" priority="11826" operator="equal">
      <formula>"OUI"</formula>
    </cfRule>
  </conditionalFormatting>
  <conditionalFormatting sqref="AT146:AX146">
    <cfRule type="expression" dxfId="293" priority="5304">
      <formula>IF(X146="",FALSE,IF(X146="OUI*",TRUE,FALSE))</formula>
    </cfRule>
    <cfRule type="cellIs" dxfId="292" priority="5305" operator="equal">
      <formula>"NON"</formula>
    </cfRule>
    <cfRule type="cellIs" dxfId="291" priority="5306" operator="equal">
      <formula>"OUI"</formula>
    </cfRule>
    <cfRule type="expression" dxfId="290" priority="5307">
      <formula>IF(X146="",FALSE,IF(X146="OUI*",TRUE,FALSE))</formula>
    </cfRule>
    <cfRule type="cellIs" dxfId="289" priority="5308" operator="equal">
      <formula>"NON"</formula>
    </cfRule>
    <cfRule type="cellIs" dxfId="288" priority="5309" operator="equal">
      <formula>"OUI"</formula>
    </cfRule>
    <cfRule type="expression" dxfId="287" priority="5330">
      <formula>IF(X146="",FALSE,IF(X146="OUI*",TRUE,FALSE))</formula>
    </cfRule>
    <cfRule type="cellIs" dxfId="286" priority="5331" operator="equal">
      <formula>"NON"</formula>
    </cfRule>
    <cfRule type="cellIs" dxfId="285" priority="5332" operator="equal">
      <formula>"OUI"</formula>
    </cfRule>
    <cfRule type="expression" dxfId="284" priority="10854">
      <formula>IF(X146="",FALSE,IF(X146="OUI*",TRUE,FALSE))</formula>
    </cfRule>
    <cfRule type="cellIs" dxfId="283" priority="10855" operator="equal">
      <formula>"NON"</formula>
    </cfRule>
    <cfRule type="cellIs" dxfId="282" priority="10856" operator="equal">
      <formula>"OUI"</formula>
    </cfRule>
  </conditionalFormatting>
  <conditionalFormatting sqref="AT218:AX218">
    <cfRule type="expression" dxfId="281" priority="7763">
      <formula>IF(X218="",FALSE,IF(X218="OUI*",TRUE,FALSE))</formula>
    </cfRule>
    <cfRule type="cellIs" dxfId="280" priority="7764" operator="equal">
      <formula>"NON"</formula>
    </cfRule>
    <cfRule type="cellIs" dxfId="279" priority="7765" operator="equal">
      <formula>"OUI"</formula>
    </cfRule>
    <cfRule type="expression" dxfId="278" priority="7766">
      <formula>IF(X218="",FALSE,IF(X218="OUI*",TRUE,FALSE))</formula>
    </cfRule>
    <cfRule type="cellIs" dxfId="277" priority="7767" operator="equal">
      <formula>"NON"</formula>
    </cfRule>
    <cfRule type="cellIs" dxfId="276" priority="7768" operator="equal">
      <formula>"OUI"</formula>
    </cfRule>
    <cfRule type="expression" dxfId="275" priority="7789">
      <formula>IF(X218="",FALSE,IF(X218="OUI*",TRUE,FALSE))</formula>
    </cfRule>
    <cfRule type="cellIs" dxfId="274" priority="7790" operator="equal">
      <formula>"NON"</formula>
    </cfRule>
    <cfRule type="cellIs" dxfId="273" priority="7791" operator="equal">
      <formula>"OUI"</formula>
    </cfRule>
    <cfRule type="cellIs" dxfId="272" priority="9086" operator="equal">
      <formula>"NON"</formula>
    </cfRule>
    <cfRule type="cellIs" dxfId="271" priority="9087" operator="equal">
      <formula>"OUI"</formula>
    </cfRule>
    <cfRule type="expression" dxfId="270" priority="9106">
      <formula>IF(X218="",FALSE,IF(X218="OUI*",TRUE,FALSE))</formula>
    </cfRule>
    <cfRule type="cellIs" dxfId="269" priority="9107" operator="equal">
      <formula>"NON"</formula>
    </cfRule>
    <cfRule type="cellIs" dxfId="268" priority="9108" operator="equal">
      <formula>"OUI"</formula>
    </cfRule>
    <cfRule type="expression" dxfId="267" priority="9111">
      <formula>IF(X218="",FALSE,IF(X218="OUI*",TRUE,FALSE))</formula>
    </cfRule>
  </conditionalFormatting>
  <conditionalFormatting sqref="AT218:AX219">
    <cfRule type="expression" dxfId="266" priority="7812">
      <formula>IF(X218="",FALSE,IF(X218="OUI*",TRUE,FALSE))</formula>
    </cfRule>
    <cfRule type="cellIs" dxfId="265" priority="7813" operator="equal">
      <formula>"NON"</formula>
    </cfRule>
    <cfRule type="cellIs" dxfId="264" priority="7814" operator="equal">
      <formula>"OUI"</formula>
    </cfRule>
    <cfRule type="expression" dxfId="263" priority="9084">
      <formula>IF(X218="",FALSE,IF(X218="OUI*",TRUE,FALSE))</formula>
    </cfRule>
    <cfRule type="cellIs" dxfId="262" priority="11500" operator="equal">
      <formula>"NON"</formula>
    </cfRule>
    <cfRule type="cellIs" dxfId="261" priority="11501" operator="equal">
      <formula>"OUI"</formula>
    </cfRule>
    <cfRule type="expression" dxfId="260" priority="11502">
      <formula>IF(X218="",FALSE,IF(X218="OUI*",TRUE,FALSE))</formula>
    </cfRule>
  </conditionalFormatting>
  <conditionalFormatting sqref="AT219:AX219">
    <cfRule type="expression" dxfId="259" priority="7818">
      <formula>IF(X219="",FALSE,IF(X219="OUI*",TRUE,FALSE))</formula>
    </cfRule>
    <cfRule type="cellIs" dxfId="258" priority="7819" operator="equal">
      <formula>"NON"</formula>
    </cfRule>
    <cfRule type="cellIs" dxfId="257" priority="7820" operator="equal">
      <formula>"OUI"</formula>
    </cfRule>
    <cfRule type="expression" dxfId="256" priority="7841">
      <formula>IF(X219="",FALSE,IF(X219="OUI*",TRUE,FALSE))</formula>
    </cfRule>
    <cfRule type="cellIs" dxfId="255" priority="7842" operator="equal">
      <formula>"NON"</formula>
    </cfRule>
    <cfRule type="cellIs" dxfId="254" priority="7843" operator="equal">
      <formula>"OUI"</formula>
    </cfRule>
    <cfRule type="expression" dxfId="253" priority="7864">
      <formula>IF(X219="",FALSE,IF(X219="OUI*",TRUE,FALSE))</formula>
    </cfRule>
    <cfRule type="cellIs" dxfId="252" priority="7865" operator="equal">
      <formula>"NON"</formula>
    </cfRule>
    <cfRule type="cellIs" dxfId="251" priority="7866" operator="equal">
      <formula>"OUI"</formula>
    </cfRule>
    <cfRule type="expression" dxfId="250" priority="9058">
      <formula>IF(X219="",FALSE,IF(X219="OUI*",TRUE,FALSE))</formula>
    </cfRule>
    <cfRule type="cellIs" dxfId="249" priority="9059" operator="equal">
      <formula>"NON"</formula>
    </cfRule>
    <cfRule type="cellIs" dxfId="248" priority="9060" operator="equal">
      <formula>"OUI"</formula>
    </cfRule>
    <cfRule type="expression" dxfId="247" priority="9079">
      <formula>IF(X219="",FALSE,IF(X219="OUI*",TRUE,FALSE))</formula>
    </cfRule>
    <cfRule type="cellIs" dxfId="246" priority="9080" operator="equal">
      <formula>"NON"</formula>
    </cfRule>
    <cfRule type="cellIs" dxfId="245" priority="9081" operator="equal">
      <formula>"OUI"</formula>
    </cfRule>
  </conditionalFormatting>
  <conditionalFormatting sqref="AT29:AY29">
    <cfRule type="cellIs" dxfId="244" priority="11525" operator="equal">
      <formula>"NON"</formula>
    </cfRule>
    <cfRule type="cellIs" dxfId="243" priority="11526" operator="equal">
      <formula>"OUI"</formula>
    </cfRule>
  </conditionalFormatting>
  <conditionalFormatting sqref="AT42:AY42">
    <cfRule type="expression" dxfId="242" priority="1242">
      <formula>IF(X42="",FALSE,IF(X42="OUI*",TRUE,FALSE))</formula>
    </cfRule>
  </conditionalFormatting>
  <conditionalFormatting sqref="AT57:AY57">
    <cfRule type="cellIs" dxfId="241" priority="8936" operator="equal">
      <formula>"NON"</formula>
    </cfRule>
    <cfRule type="cellIs" dxfId="240" priority="8937" operator="equal">
      <formula>"OUI"</formula>
    </cfRule>
    <cfRule type="expression" dxfId="239" priority="8940">
      <formula>IF(X57="",FALSE,IF(X57="OUI*",TRUE,FALSE))</formula>
    </cfRule>
    <cfRule type="cellIs" dxfId="238" priority="8951" operator="equal">
      <formula>"NON"</formula>
    </cfRule>
    <cfRule type="cellIs" dxfId="237" priority="8952" operator="equal">
      <formula>"OUI"</formula>
    </cfRule>
    <cfRule type="expression" dxfId="236" priority="8955">
      <formula>IF(X57="",FALSE,IF(X57="OUI*",TRUE,FALSE))</formula>
    </cfRule>
  </conditionalFormatting>
  <conditionalFormatting sqref="AT89:AY89">
    <cfRule type="expression" dxfId="235" priority="55">
      <formula>IF(X89="",FALSE,IF(X89="OUI*",TRUE,FALSE))</formula>
    </cfRule>
  </conditionalFormatting>
  <conditionalFormatting sqref="AT92:AY92">
    <cfRule type="cellIs" dxfId="234" priority="8941" operator="equal">
      <formula>"NON"</formula>
    </cfRule>
    <cfRule type="cellIs" dxfId="233" priority="8942" operator="equal">
      <formula>"OUI"</formula>
    </cfRule>
    <cfRule type="expression" dxfId="232" priority="8945">
      <formula>IF(X92="",FALSE,IF(X92="OUI*",TRUE,FALSE))</formula>
    </cfRule>
  </conditionalFormatting>
  <conditionalFormatting sqref="AT128:AY128">
    <cfRule type="cellIs" dxfId="231" priority="11458" operator="equal">
      <formula>"NON"</formula>
    </cfRule>
    <cfRule type="cellIs" dxfId="230" priority="11459" operator="equal">
      <formula>"OUI"</formula>
    </cfRule>
  </conditionalFormatting>
  <conditionalFormatting sqref="AT56:AZ56">
    <cfRule type="cellIs" dxfId="229" priority="8924" operator="equal">
      <formula>"NON"</formula>
    </cfRule>
    <cfRule type="cellIs" dxfId="228" priority="8925" operator="equal">
      <formula>"OUI"</formula>
    </cfRule>
    <cfRule type="expression" dxfId="227" priority="8928">
      <formula>IF(X56="",FALSE,IF(X56="OUI*",TRUE,FALSE))</formula>
    </cfRule>
    <cfRule type="cellIs" dxfId="226" priority="8961" operator="equal">
      <formula>"NON"</formula>
    </cfRule>
    <cfRule type="cellIs" dxfId="225" priority="8962" operator="equal">
      <formula>"OUI"</formula>
    </cfRule>
    <cfRule type="expression" dxfId="224" priority="8965">
      <formula>IF(X56="",FALSE,IF(X56="OUI*",TRUE,FALSE))</formula>
    </cfRule>
  </conditionalFormatting>
  <conditionalFormatting sqref="AT125:BA125">
    <cfRule type="cellIs" dxfId="223" priority="11464" operator="equal">
      <formula>"NON"</formula>
    </cfRule>
    <cfRule type="cellIs" dxfId="222" priority="11465" operator="equal">
      <formula>"OUI"</formula>
    </cfRule>
  </conditionalFormatting>
  <conditionalFormatting sqref="AT124:BB124">
    <cfRule type="cellIs" dxfId="221" priority="11466" operator="equal">
      <formula>"NON"</formula>
    </cfRule>
    <cfRule type="cellIs" dxfId="220" priority="11467" operator="equal">
      <formula>"OUI"</formula>
    </cfRule>
  </conditionalFormatting>
  <conditionalFormatting sqref="AT129:BB129">
    <cfRule type="cellIs" dxfId="219" priority="11468" operator="equal">
      <formula>"NON"</formula>
    </cfRule>
    <cfRule type="cellIs" dxfId="218" priority="11469" operator="equal">
      <formula>"OUI"</formula>
    </cfRule>
  </conditionalFormatting>
  <conditionalFormatting sqref="AU31">
    <cfRule type="expression" dxfId="217" priority="34">
      <formula>IF(Y31="",FALSE,IF(Y31="OUI*",TRUE,FALSE))</formula>
    </cfRule>
  </conditionalFormatting>
  <conditionalFormatting sqref="AU45">
    <cfRule type="cellIs" dxfId="216" priority="11868" operator="equal">
      <formula>"NON"</formula>
    </cfRule>
    <cfRule type="cellIs" dxfId="215" priority="11869" operator="equal">
      <formula>"OUI"</formula>
    </cfRule>
  </conditionalFormatting>
  <conditionalFormatting sqref="AU54">
    <cfRule type="expression" dxfId="214" priority="11415">
      <formula>IF(Y54="",FALSE,IF(Y54="OUI*",TRUE,FALSE))</formula>
    </cfRule>
  </conditionalFormatting>
  <conditionalFormatting sqref="AU74">
    <cfRule type="expression" dxfId="213" priority="11364">
      <formula>IF(Y74="",FALSE,IF(Y74="OUI*",TRUE,FALSE))</formula>
    </cfRule>
  </conditionalFormatting>
  <conditionalFormatting sqref="AU85">
    <cfRule type="expression" dxfId="212" priority="11357">
      <formula>IF(Y85="",FALSE,IF(Y85="OUI*",TRUE,FALSE))</formula>
    </cfRule>
  </conditionalFormatting>
  <conditionalFormatting sqref="AU91">
    <cfRule type="expression" dxfId="211" priority="11341">
      <formula>IF(Y91="",FALSE,IF(Y91="OUI*",TRUE,FALSE))</formula>
    </cfRule>
  </conditionalFormatting>
  <conditionalFormatting sqref="AU94">
    <cfRule type="expression" dxfId="210" priority="11333">
      <formula>IF(Y94="",FALSE,IF(Y94="OUI*",TRUE,FALSE))</formula>
    </cfRule>
  </conditionalFormatting>
  <conditionalFormatting sqref="AU98">
    <cfRule type="expression" dxfId="209" priority="136">
      <formula>IF(Y98="",FALSE,IF(Y98="OUI*",TRUE,FALSE))</formula>
    </cfRule>
    <cfRule type="cellIs" dxfId="208" priority="137" operator="equal">
      <formula>"NON"</formula>
    </cfRule>
    <cfRule type="cellIs" dxfId="207" priority="138" operator="equal">
      <formula>"OUI"</formula>
    </cfRule>
  </conditionalFormatting>
  <conditionalFormatting sqref="AU134">
    <cfRule type="expression" dxfId="206" priority="262">
      <formula>IF(Y134="",FALSE,IF(Y134="OUI*",TRUE,FALSE))</formula>
    </cfRule>
    <cfRule type="cellIs" dxfId="205" priority="263" operator="equal">
      <formula>"NON"</formula>
    </cfRule>
    <cfRule type="cellIs" dxfId="204" priority="264" operator="equal">
      <formula>"OUI"</formula>
    </cfRule>
  </conditionalFormatting>
  <conditionalFormatting sqref="AU143">
    <cfRule type="expression" dxfId="203" priority="10892">
      <formula>IF(Y143="",FALSE,IF(Y143="OUI*",TRUE,FALSE))</formula>
    </cfRule>
    <cfRule type="cellIs" dxfId="202" priority="10893" operator="equal">
      <formula>"NON"</formula>
    </cfRule>
    <cfRule type="cellIs" dxfId="201" priority="10894" operator="equal">
      <formula>"OUI"</formula>
    </cfRule>
  </conditionalFormatting>
  <conditionalFormatting sqref="AU162">
    <cfRule type="expression" dxfId="200" priority="537">
      <formula>IF(Y162="",FALSE,IF(Y162="OUI*",TRUE,FALSE))</formula>
    </cfRule>
    <cfRule type="cellIs" dxfId="199" priority="538" operator="equal">
      <formula>"NON"</formula>
    </cfRule>
    <cfRule type="cellIs" dxfId="198" priority="539" operator="equal">
      <formula>"OUI"</formula>
    </cfRule>
  </conditionalFormatting>
  <conditionalFormatting sqref="AU176">
    <cfRule type="expression" dxfId="197" priority="6120">
      <formula>IF(Y176="",FALSE,IF(Y176="OUI*",TRUE,FALSE))</formula>
    </cfRule>
    <cfRule type="cellIs" dxfId="196" priority="6121" operator="equal">
      <formula>"NON"</formula>
    </cfRule>
    <cfRule type="cellIs" dxfId="195" priority="6122" operator="equal">
      <formula>"OUI"</formula>
    </cfRule>
    <cfRule type="expression" dxfId="194" priority="6123">
      <formula>IF(Y176="",FALSE,IF(Y176="OUI*",TRUE,FALSE))</formula>
    </cfRule>
    <cfRule type="cellIs" dxfId="193" priority="6124" operator="equal">
      <formula>"NON"</formula>
    </cfRule>
    <cfRule type="cellIs" dxfId="192" priority="6125" operator="equal">
      <formula>"OUI"</formula>
    </cfRule>
    <cfRule type="expression" dxfId="191" priority="6146">
      <formula>IF(Y176="",FALSE,IF(Y176="OUI*",TRUE,FALSE))</formula>
    </cfRule>
    <cfRule type="cellIs" dxfId="190" priority="6147" operator="equal">
      <formula>"NON"</formula>
    </cfRule>
    <cfRule type="cellIs" dxfId="189" priority="6148" operator="equal">
      <formula>"OUI"</formula>
    </cfRule>
  </conditionalFormatting>
  <conditionalFormatting sqref="AU177">
    <cfRule type="cellIs" dxfId="188" priority="11723" operator="equal">
      <formula>"NON"</formula>
    </cfRule>
    <cfRule type="cellIs" dxfId="187" priority="11724" operator="equal">
      <formula>"OUI"</formula>
    </cfRule>
  </conditionalFormatting>
  <conditionalFormatting sqref="AU22:AV22">
    <cfRule type="expression" dxfId="186" priority="24">
      <formula>IF(Y22="",FALSE,IF(Y22="OUI*",TRUE,FALSE))</formula>
    </cfRule>
  </conditionalFormatting>
  <conditionalFormatting sqref="AU28:AV28">
    <cfRule type="expression" dxfId="185" priority="28">
      <formula>IF(Y28="",FALSE,IF(Y28="OUI*",TRUE,FALSE))</formula>
    </cfRule>
  </conditionalFormatting>
  <conditionalFormatting sqref="AU32:AV32">
    <cfRule type="expression" dxfId="184" priority="38">
      <formula>IF(Y32="",FALSE,IF(Y32="OUI*",TRUE,FALSE))</formula>
    </cfRule>
  </conditionalFormatting>
  <conditionalFormatting sqref="AU43:AV43">
    <cfRule type="expression" dxfId="183" priority="40">
      <formula>IF(Y43="",FALSE,IF(Y43="OUI*",TRUE,FALSE))</formula>
    </cfRule>
  </conditionalFormatting>
  <conditionalFormatting sqref="AU61:AV61">
    <cfRule type="expression" dxfId="182" priority="45">
      <formula>IF(Y61="",FALSE,IF(Y61="OUI*",TRUE,FALSE))</formula>
    </cfRule>
  </conditionalFormatting>
  <conditionalFormatting sqref="AU63:AV66">
    <cfRule type="expression" dxfId="181" priority="47">
      <formula>IF(Y63="",FALSE,IF(Y63="OUI*",TRUE,FALSE))</formula>
    </cfRule>
  </conditionalFormatting>
  <conditionalFormatting sqref="AU70:AV70">
    <cfRule type="expression" dxfId="180" priority="54">
      <formula>IF(Y70="",FALSE,IF(Y70="OUI*",TRUE,FALSE))</formula>
    </cfRule>
  </conditionalFormatting>
  <conditionalFormatting sqref="AU90:AV90">
    <cfRule type="expression" dxfId="179" priority="64">
      <formula>IF(Y90="",FALSE,IF(Y90="OUI*",TRUE,FALSE))</formula>
    </cfRule>
    <cfRule type="cellIs" dxfId="178" priority="65" operator="equal">
      <formula>"NON"</formula>
    </cfRule>
    <cfRule type="cellIs" dxfId="177" priority="66" operator="equal">
      <formula>"OUI"</formula>
    </cfRule>
    <cfRule type="expression" dxfId="176" priority="67">
      <formula>IF(Y90="",FALSE,IF(Y90="OUI*",TRUE,FALSE))</formula>
    </cfRule>
    <cfRule type="cellIs" dxfId="175" priority="68" operator="equal">
      <formula>"NON"</formula>
    </cfRule>
    <cfRule type="cellIs" dxfId="174" priority="69" operator="equal">
      <formula>"OUI"</formula>
    </cfRule>
  </conditionalFormatting>
  <conditionalFormatting sqref="AU95:AV95">
    <cfRule type="expression" dxfId="173" priority="112">
      <formula>IF(Y95="",FALSE,IF(Y95="OUI*",TRUE,FALSE))</formula>
    </cfRule>
    <cfRule type="cellIs" dxfId="172" priority="113" operator="equal">
      <formula>"NON"</formula>
    </cfRule>
    <cfRule type="cellIs" dxfId="171" priority="114" operator="equal">
      <formula>"OUI"</formula>
    </cfRule>
  </conditionalFormatting>
  <conditionalFormatting sqref="AU95:AV96">
    <cfRule type="expression" dxfId="170" priority="115">
      <formula>IF(Y95="",FALSE,IF(Y95="OUI*",TRUE,FALSE))</formula>
    </cfRule>
    <cfRule type="cellIs" dxfId="169" priority="116" operator="equal">
      <formula>"NON"</formula>
    </cfRule>
    <cfRule type="cellIs" dxfId="168" priority="117" operator="equal">
      <formula>"OUI"</formula>
    </cfRule>
  </conditionalFormatting>
  <conditionalFormatting sqref="AU96:AV96">
    <cfRule type="expression" dxfId="167" priority="123">
      <formula>IF(Y96="",FALSE,IF(Y96="OUI*",TRUE,FALSE))</formula>
    </cfRule>
    <cfRule type="cellIs" dxfId="166" priority="124" operator="equal">
      <formula>"NON"</formula>
    </cfRule>
    <cfRule type="cellIs" dxfId="165" priority="125" operator="equal">
      <formula>"OUI"</formula>
    </cfRule>
  </conditionalFormatting>
  <conditionalFormatting sqref="AU99:AV99">
    <cfRule type="expression" dxfId="164" priority="139">
      <formula>IF(Y99="",FALSE,IF(Y99="OUI*",TRUE,FALSE))</formula>
    </cfRule>
    <cfRule type="cellIs" dxfId="163" priority="140" operator="equal">
      <formula>"NON"</formula>
    </cfRule>
    <cfRule type="cellIs" dxfId="162" priority="141" operator="equal">
      <formula>"OUI"</formula>
    </cfRule>
    <cfRule type="expression" dxfId="161" priority="142">
      <formula>IF(Y99="",FALSE,IF(Y99="OUI*",TRUE,FALSE))</formula>
    </cfRule>
    <cfRule type="cellIs" dxfId="160" priority="143" operator="equal">
      <formula>"NON"</formula>
    </cfRule>
    <cfRule type="cellIs" dxfId="159" priority="144" operator="equal">
      <formula>"OUI"</formula>
    </cfRule>
  </conditionalFormatting>
  <conditionalFormatting sqref="AU119:AV119">
    <cfRule type="expression" dxfId="158" priority="155">
      <formula>IF(Y119="",FALSE,IF(Y119="OUI*",TRUE,FALSE))</formula>
    </cfRule>
    <cfRule type="cellIs" dxfId="157" priority="156" operator="equal">
      <formula>"NON"</formula>
    </cfRule>
    <cfRule type="cellIs" dxfId="156" priority="157" operator="equal">
      <formula>"OUI"</formula>
    </cfRule>
    <cfRule type="expression" dxfId="155" priority="158">
      <formula>IF(Y119="",FALSE,IF(Y119="OUI*",TRUE,FALSE))</formula>
    </cfRule>
    <cfRule type="cellIs" dxfId="154" priority="159" operator="equal">
      <formula>"NON"</formula>
    </cfRule>
    <cfRule type="cellIs" dxfId="153" priority="160" operator="equal">
      <formula>"OUI"</formula>
    </cfRule>
  </conditionalFormatting>
  <conditionalFormatting sqref="AU122:AV122">
    <cfRule type="expression" dxfId="152" priority="171">
      <formula>IF(Y122="",FALSE,IF(Y122="OUI*",TRUE,FALSE))</formula>
    </cfRule>
    <cfRule type="cellIs" dxfId="151" priority="172" operator="equal">
      <formula>"NON"</formula>
    </cfRule>
    <cfRule type="cellIs" dxfId="150" priority="173" operator="equal">
      <formula>"OUI"</formula>
    </cfRule>
  </conditionalFormatting>
  <conditionalFormatting sqref="AU122:AV123">
    <cfRule type="expression" dxfId="149" priority="174">
      <formula>IF(Y122="",FALSE,IF(Y122="OUI*",TRUE,FALSE))</formula>
    </cfRule>
    <cfRule type="cellIs" dxfId="148" priority="175" operator="equal">
      <formula>"NON"</formula>
    </cfRule>
    <cfRule type="cellIs" dxfId="147" priority="176" operator="equal">
      <formula>"OUI"</formula>
    </cfRule>
  </conditionalFormatting>
  <conditionalFormatting sqref="AU123:AV123">
    <cfRule type="expression" dxfId="146" priority="190">
      <formula>IF(Y123="",FALSE,IF(Y123="OUI*",TRUE,FALSE))</formula>
    </cfRule>
    <cfRule type="cellIs" dxfId="145" priority="191" operator="equal">
      <formula>"NON"</formula>
    </cfRule>
    <cfRule type="cellIs" dxfId="144" priority="192" operator="equal">
      <formula>"OUI"</formula>
    </cfRule>
  </conditionalFormatting>
  <conditionalFormatting sqref="AU125:AV125">
    <cfRule type="expression" dxfId="143" priority="203">
      <formula>IF(Y125="",FALSE,IF(Y125="OUI*",TRUE,FALSE))</formula>
    </cfRule>
    <cfRule type="cellIs" dxfId="142" priority="204" operator="equal">
      <formula>"NON"</formula>
    </cfRule>
    <cfRule type="cellIs" dxfId="141" priority="205" operator="equal">
      <formula>"OUI"</formula>
    </cfRule>
  </conditionalFormatting>
  <conditionalFormatting sqref="AU125:AV126">
    <cfRule type="expression" dxfId="140" priority="206">
      <formula>IF(Y125="",FALSE,IF(Y125="OUI*",TRUE,FALSE))</formula>
    </cfRule>
    <cfRule type="cellIs" dxfId="139" priority="207" operator="equal">
      <formula>"NON"</formula>
    </cfRule>
    <cfRule type="cellIs" dxfId="138" priority="208" operator="equal">
      <formula>"OUI"</formula>
    </cfRule>
  </conditionalFormatting>
  <conditionalFormatting sqref="AU126:AV126">
    <cfRule type="expression" dxfId="137" priority="222">
      <formula>IF(Y126="",FALSE,IF(Y126="OUI*",TRUE,FALSE))</formula>
    </cfRule>
    <cfRule type="cellIs" dxfId="136" priority="223" operator="equal">
      <formula>"NON"</formula>
    </cfRule>
    <cfRule type="cellIs" dxfId="135" priority="224" operator="equal">
      <formula>"OUI"</formula>
    </cfRule>
  </conditionalFormatting>
  <conditionalFormatting sqref="AU135:AV135">
    <cfRule type="expression" dxfId="134" priority="312">
      <formula>IF(Y135="",FALSE,IF(Y135="OUI*",TRUE,FALSE))</formula>
    </cfRule>
    <cfRule type="cellIs" dxfId="133" priority="313" operator="equal">
      <formula>"NON"</formula>
    </cfRule>
    <cfRule type="cellIs" dxfId="132" priority="314" operator="equal">
      <formula>"OUI"</formula>
    </cfRule>
  </conditionalFormatting>
  <conditionalFormatting sqref="AU140:AV140">
    <cfRule type="expression" dxfId="131" priority="387">
      <formula>IF(Y140="",FALSE,IF(Y140="OUI*",TRUE,FALSE))</formula>
    </cfRule>
    <cfRule type="cellIs" dxfId="130" priority="388" operator="equal">
      <formula>"NON"</formula>
    </cfRule>
    <cfRule type="cellIs" dxfId="129" priority="389" operator="equal">
      <formula>"OUI"</formula>
    </cfRule>
  </conditionalFormatting>
  <conditionalFormatting sqref="AU145:AV145">
    <cfRule type="expression" dxfId="128" priority="412">
      <formula>IF(Y145="",FALSE,IF(Y145="OUI*",TRUE,FALSE))</formula>
    </cfRule>
    <cfRule type="cellIs" dxfId="127" priority="413" operator="equal">
      <formula>"NON"</formula>
    </cfRule>
    <cfRule type="cellIs" dxfId="126" priority="414" operator="equal">
      <formula>"OUI"</formula>
    </cfRule>
  </conditionalFormatting>
  <conditionalFormatting sqref="AU147:AV147">
    <cfRule type="expression" dxfId="125" priority="487">
      <formula>IF(Y147="",FALSE,IF(Y147="OUI*",TRUE,FALSE))</formula>
    </cfRule>
    <cfRule type="cellIs" dxfId="124" priority="488" operator="equal">
      <formula>"NON"</formula>
    </cfRule>
    <cfRule type="cellIs" dxfId="123" priority="489" operator="equal">
      <formula>"OUI"</formula>
    </cfRule>
  </conditionalFormatting>
  <conditionalFormatting sqref="AU163:AV167">
    <cfRule type="expression" dxfId="122" priority="687">
      <formula>IF(Y163="",FALSE,IF(Y163="OUI*",TRUE,FALSE))</formula>
    </cfRule>
    <cfRule type="cellIs" dxfId="121" priority="688" operator="equal">
      <formula>"NON"</formula>
    </cfRule>
    <cfRule type="cellIs" dxfId="120" priority="689" operator="equal">
      <formula>"OUI"</formula>
    </cfRule>
  </conditionalFormatting>
  <conditionalFormatting sqref="AU169:AV170">
    <cfRule type="expression" dxfId="119" priority="887">
      <formula>IF(Y169="",FALSE,IF(Y169="OUI*",TRUE,FALSE))</formula>
    </cfRule>
    <cfRule type="cellIs" dxfId="118" priority="888" operator="equal">
      <formula>"NON"</formula>
    </cfRule>
    <cfRule type="cellIs" dxfId="117" priority="889" operator="equal">
      <formula>"OUI"</formula>
    </cfRule>
  </conditionalFormatting>
  <conditionalFormatting sqref="AU173:AV173">
    <cfRule type="expression" dxfId="116" priority="985">
      <formula>IF(Y173="",FALSE,IF(Y173="OUI*",TRUE,FALSE))</formula>
    </cfRule>
    <cfRule type="cellIs" dxfId="115" priority="986" operator="equal">
      <formula>"NON"</formula>
    </cfRule>
    <cfRule type="cellIs" dxfId="114" priority="987" operator="equal">
      <formula>"OUI"</formula>
    </cfRule>
  </conditionalFormatting>
  <conditionalFormatting sqref="AU174:AV174">
    <cfRule type="expression" dxfId="113" priority="1012">
      <formula>IF(Y174="",FALSE,IF(Y174="OUI*",TRUE,FALSE))</formula>
    </cfRule>
    <cfRule type="cellIs" dxfId="112" priority="1013" operator="equal">
      <formula>"NON"</formula>
    </cfRule>
    <cfRule type="cellIs" dxfId="111" priority="1014" operator="equal">
      <formula>"OUI"</formula>
    </cfRule>
  </conditionalFormatting>
  <conditionalFormatting sqref="AU208:AV208">
    <cfRule type="cellIs" dxfId="110" priority="1203" operator="equal">
      <formula>"NON"</formula>
    </cfRule>
    <cfRule type="cellIs" dxfId="109" priority="1204" operator="equal">
      <formula>"OUI"</formula>
    </cfRule>
    <cfRule type="expression" dxfId="108" priority="1205">
      <formula>IF(Y208="",FALSE,IF(Y208="OUI*",TRUE,FALSE))</formula>
    </cfRule>
  </conditionalFormatting>
  <conditionalFormatting sqref="AU217:AV217">
    <cfRule type="expression" dxfId="107" priority="1206">
      <formula>IF(Y217="",FALSE,IF(Y217="OUI*",TRUE,FALSE))</formula>
    </cfRule>
    <cfRule type="cellIs" dxfId="106" priority="1207" operator="equal">
      <formula>"NON"</formula>
    </cfRule>
    <cfRule type="cellIs" dxfId="105" priority="1208" operator="equal">
      <formula>"OUI"</formula>
    </cfRule>
    <cfRule type="expression" dxfId="104" priority="1227">
      <formula>IF(Y217="",FALSE,IF(Y217="OUI*",TRUE,FALSE))</formula>
    </cfRule>
    <cfRule type="cellIs" dxfId="103" priority="1228" operator="equal">
      <formula>"NON"</formula>
    </cfRule>
    <cfRule type="cellIs" dxfId="102" priority="1229" operator="equal">
      <formula>"OUI"</formula>
    </cfRule>
    <cfRule type="expression" dxfId="101" priority="1232">
      <formula>IF(Y217="",FALSE,IF(Y217="OUI*",TRUE,FALSE))</formula>
    </cfRule>
  </conditionalFormatting>
  <conditionalFormatting sqref="AU133:AY133">
    <cfRule type="expression" dxfId="100" priority="227">
      <formula>IF(Y133="",FALSE,IF(Y133="OUI*",TRUE,FALSE))</formula>
    </cfRule>
    <cfRule type="cellIs" dxfId="99" priority="228" operator="equal">
      <formula>"NON"</formula>
    </cfRule>
    <cfRule type="cellIs" dxfId="98" priority="229" operator="equal">
      <formula>"OUI"</formula>
    </cfRule>
    <cfRule type="expression" dxfId="97" priority="230">
      <formula>IF(Y133="",FALSE,IF(Y133="OUI*",TRUE,FALSE))</formula>
    </cfRule>
    <cfRule type="cellIs" dxfId="96" priority="231" operator="equal">
      <formula>"NON"</formula>
    </cfRule>
    <cfRule type="cellIs" dxfId="95" priority="232" operator="equal">
      <formula>"OUI"</formula>
    </cfRule>
  </conditionalFormatting>
  <conditionalFormatting sqref="AV31">
    <cfRule type="expression" dxfId="94" priority="32">
      <formula>IF(Z31="",FALSE,IF(Z31="OUI*",TRUE,FALSE))</formula>
    </cfRule>
  </conditionalFormatting>
  <conditionalFormatting sqref="AV45">
    <cfRule type="cellIs" dxfId="93" priority="11866" operator="equal">
      <formula>"NON"</formula>
    </cfRule>
    <cfRule type="cellIs" dxfId="92" priority="11867" operator="equal">
      <formula>"OUI"</formula>
    </cfRule>
  </conditionalFormatting>
  <conditionalFormatting sqref="AV54">
    <cfRule type="expression" dxfId="91" priority="11414">
      <formula>IF(Z54="",FALSE,IF(Z54="OUI*",TRUE,FALSE))</formula>
    </cfRule>
  </conditionalFormatting>
  <conditionalFormatting sqref="AV74">
    <cfRule type="expression" dxfId="90" priority="11363">
      <formula>IF(Z74="",FALSE,IF(Z74="OUI*",TRUE,FALSE))</formula>
    </cfRule>
  </conditionalFormatting>
  <conditionalFormatting sqref="AV85">
    <cfRule type="expression" dxfId="89" priority="11356">
      <formula>IF(Z85="",FALSE,IF(Z85="OUI*",TRUE,FALSE))</formula>
    </cfRule>
  </conditionalFormatting>
  <conditionalFormatting sqref="AV91">
    <cfRule type="expression" dxfId="88" priority="11340">
      <formula>IF(Z91="",FALSE,IF(Z91="OUI*",TRUE,FALSE))</formula>
    </cfRule>
  </conditionalFormatting>
  <conditionalFormatting sqref="AV94">
    <cfRule type="expression" dxfId="87" priority="11332">
      <formula>IF(Z94="",FALSE,IF(Z94="OUI*",TRUE,FALSE))</formula>
    </cfRule>
  </conditionalFormatting>
  <conditionalFormatting sqref="AV134">
    <cfRule type="expression" dxfId="86" priority="237">
      <formula>IF(Z134="",FALSE,IF(Z134="OUI*",TRUE,FALSE))</formula>
    </cfRule>
    <cfRule type="cellIs" dxfId="85" priority="238" operator="equal">
      <formula>"NON"</formula>
    </cfRule>
    <cfRule type="cellIs" dxfId="84" priority="239" operator="equal">
      <formula>"OUI"</formula>
    </cfRule>
  </conditionalFormatting>
  <conditionalFormatting sqref="AV143">
    <cfRule type="expression" dxfId="83" priority="10883">
      <formula>IF(Z143="",FALSE,IF(Z143="OUI*",TRUE,FALSE))</formula>
    </cfRule>
    <cfRule type="cellIs" dxfId="82" priority="10884" operator="equal">
      <formula>"NON"</formula>
    </cfRule>
    <cfRule type="cellIs" dxfId="81" priority="10885" operator="equal">
      <formula>"OUI"</formula>
    </cfRule>
  </conditionalFormatting>
  <conditionalFormatting sqref="AV162">
    <cfRule type="expression" dxfId="80" priority="512">
      <formula>IF(Z162="",FALSE,IF(Z162="OUI*",TRUE,FALSE))</formula>
    </cfRule>
    <cfRule type="cellIs" dxfId="79" priority="513" operator="equal">
      <formula>"NON"</formula>
    </cfRule>
    <cfRule type="cellIs" dxfId="78" priority="514" operator="equal">
      <formula>"OUI"</formula>
    </cfRule>
  </conditionalFormatting>
  <conditionalFormatting sqref="AV174">
    <cfRule type="cellIs" dxfId="77" priority="1010" operator="equal">
      <formula>"NON"</formula>
    </cfRule>
    <cfRule type="cellIs" dxfId="76" priority="1011" operator="equal">
      <formula>"OUI"</formula>
    </cfRule>
  </conditionalFormatting>
  <conditionalFormatting sqref="AV184">
    <cfRule type="expression" dxfId="75" priority="1173">
      <formula>IF(Z184="",FALSE,IF(Z184="OUI*",TRUE,FALSE))</formula>
    </cfRule>
    <cfRule type="cellIs" dxfId="74" priority="1174" operator="equal">
      <formula>"NON"</formula>
    </cfRule>
    <cfRule type="cellIs" dxfId="73" priority="1175" operator="equal">
      <formula>"OUI"</formula>
    </cfRule>
    <cfRule type="expression" dxfId="72" priority="1176">
      <formula>IF(Z184="",FALSE,IF(Z184="OUI*",TRUE,FALSE))</formula>
    </cfRule>
    <cfRule type="cellIs" dxfId="71" priority="1177" operator="equal">
      <formula>"NON"</formula>
    </cfRule>
    <cfRule type="cellIs" dxfId="70" priority="1178" operator="equal">
      <formula>"OUI"</formula>
    </cfRule>
  </conditionalFormatting>
  <conditionalFormatting sqref="AV176:AW176">
    <cfRule type="cellIs" dxfId="69" priority="1033" operator="equal">
      <formula>"NON"</formula>
    </cfRule>
    <cfRule type="cellIs" dxfId="68" priority="1034" operator="equal">
      <formula>"OUI"</formula>
    </cfRule>
    <cfRule type="expression" dxfId="67" priority="1035">
      <formula>IF(Z176="",FALSE,IF(Z176="OUI*",TRUE,FALSE))</formula>
    </cfRule>
    <cfRule type="cellIs" dxfId="66" priority="1036" operator="equal">
      <formula>"NON"</formula>
    </cfRule>
    <cfRule type="cellIs" dxfId="65" priority="1037" operator="equal">
      <formula>"OUI"</formula>
    </cfRule>
    <cfRule type="expression" dxfId="64" priority="1038">
      <formula>IF(Z176="",FALSE,IF(Z176="OUI*",TRUE,FALSE))</formula>
    </cfRule>
    <cfRule type="cellIs" dxfId="63" priority="1039" operator="equal">
      <formula>"NON"</formula>
    </cfRule>
    <cfRule type="cellIs" dxfId="62" priority="1040" operator="equal">
      <formula>"OUI"</formula>
    </cfRule>
  </conditionalFormatting>
  <conditionalFormatting sqref="AV181:AW181">
    <cfRule type="cellIs" dxfId="61" priority="1089" operator="equal">
      <formula>"NON"</formula>
    </cfRule>
    <cfRule type="cellIs" dxfId="60" priority="1090" operator="equal">
      <formula>"OUI"</formula>
    </cfRule>
    <cfRule type="expression" dxfId="59" priority="1091">
      <formula>IF(Z181="",FALSE,IF(Z181="OUI*",TRUE,FALSE))</formula>
    </cfRule>
    <cfRule type="cellIs" dxfId="58" priority="1092" operator="equal">
      <formula>"NON"</formula>
    </cfRule>
    <cfRule type="cellIs" dxfId="57" priority="1093" operator="equal">
      <formula>"OUI"</formula>
    </cfRule>
    <cfRule type="expression" dxfId="56" priority="1094">
      <formula>IF(Z181="",FALSE,IF(Z181="OUI*",TRUE,FALSE))</formula>
    </cfRule>
    <cfRule type="cellIs" dxfId="55" priority="1095" operator="equal">
      <formula>"NON"</formula>
    </cfRule>
    <cfRule type="cellIs" dxfId="54" priority="1096" operator="equal">
      <formula>"OUI"</formula>
    </cfRule>
  </conditionalFormatting>
  <conditionalFormatting sqref="AW94">
    <cfRule type="expression" dxfId="53" priority="11330">
      <formula>IF(AA94="",FALSE,IF(AA94="OUI*",TRUE,FALSE))</formula>
    </cfRule>
  </conditionalFormatting>
  <conditionalFormatting sqref="AW184">
    <cfRule type="expression" dxfId="52" priority="1145">
      <formula>IF(AA184="",FALSE,IF(AA184="OUI*",TRUE,FALSE))</formula>
    </cfRule>
    <cfRule type="cellIs" dxfId="51" priority="1146" operator="equal">
      <formula>"NON"</formula>
    </cfRule>
    <cfRule type="cellIs" dxfId="50" priority="1147" operator="equal">
      <formula>"OUI"</formula>
    </cfRule>
    <cfRule type="expression" dxfId="49" priority="1148">
      <formula>IF(AA184="",FALSE,IF(AA184="OUI*",TRUE,FALSE))</formula>
    </cfRule>
    <cfRule type="cellIs" dxfId="48" priority="1149" operator="equal">
      <formula>"NON"</formula>
    </cfRule>
    <cfRule type="cellIs" dxfId="47" priority="1150" operator="equal">
      <formula>"OUI"</formula>
    </cfRule>
  </conditionalFormatting>
  <conditionalFormatting sqref="AW53:AY53">
    <cfRule type="cellIs" dxfId="46" priority="8986" operator="equal">
      <formula>"NON"</formula>
    </cfRule>
    <cfRule type="cellIs" dxfId="45" priority="8987" operator="equal">
      <formula>"OUI"</formula>
    </cfRule>
    <cfRule type="expression" dxfId="44" priority="8990">
      <formula>IF(AA53="",FALSE,IF(AA53="OUI*",TRUE,FALSE))</formula>
    </cfRule>
  </conditionalFormatting>
  <conditionalFormatting sqref="AW90:AY90">
    <cfRule type="expression" dxfId="43" priority="56">
      <formula>IF(AA90="",FALSE,IF(AA90="OUI*",TRUE,FALSE))</formula>
    </cfRule>
    <cfRule type="cellIs" dxfId="42" priority="57" operator="equal">
      <formula>"NON"</formula>
    </cfRule>
    <cfRule type="cellIs" dxfId="41" priority="58" operator="equal">
      <formula>"OUI"</formula>
    </cfRule>
  </conditionalFormatting>
  <conditionalFormatting sqref="AW90:AY91">
    <cfRule type="expression" dxfId="40" priority="59">
      <formula>IF(AA90="",FALSE,IF(AA90="OUI*",TRUE,FALSE))</formula>
    </cfRule>
    <cfRule type="cellIs" dxfId="39" priority="60" operator="equal">
      <formula>"NON"</formula>
    </cfRule>
    <cfRule type="cellIs" dxfId="38" priority="61" operator="equal">
      <formula>"OUI"</formula>
    </cfRule>
  </conditionalFormatting>
  <conditionalFormatting sqref="AW91:AY91">
    <cfRule type="expression" dxfId="37" priority="83">
      <formula>IF(AA91="",FALSE,IF(AA91="OUI*",TRUE,FALSE))</formula>
    </cfRule>
    <cfRule type="cellIs" dxfId="36" priority="84" operator="equal">
      <formula>"NON"</formula>
    </cfRule>
    <cfRule type="cellIs" dxfId="35" priority="85" operator="equal">
      <formula>"OUI"</formula>
    </cfRule>
    <cfRule type="expression" dxfId="34" priority="88">
      <formula>IF(AA91="",FALSE,IF(AA91="OUI*",TRUE,FALSE))</formula>
    </cfRule>
    <cfRule type="cellIs" dxfId="33" priority="89" operator="equal">
      <formula>"NON"</formula>
    </cfRule>
    <cfRule type="cellIs" dxfId="32" priority="90" operator="equal">
      <formula>"OUI"</formula>
    </cfRule>
    <cfRule type="expression" dxfId="31" priority="91">
      <formula>IF(AA91="",FALSE,IF(AA91="OUI*",TRUE,FALSE))</formula>
    </cfRule>
    <cfRule type="cellIs" dxfId="30" priority="92" operator="equal">
      <formula>"NON"</formula>
    </cfRule>
    <cfRule type="cellIs" dxfId="29" priority="93" operator="equal">
      <formula>"OUI"</formula>
    </cfRule>
  </conditionalFormatting>
  <conditionalFormatting sqref="AW52:BA52">
    <cfRule type="cellIs" dxfId="28" priority="9011" operator="equal">
      <formula>"NON"</formula>
    </cfRule>
    <cfRule type="cellIs" dxfId="27" priority="9012" operator="equal">
      <formula>"OUI"</formula>
    </cfRule>
    <cfRule type="expression" dxfId="26" priority="9015">
      <formula>IF(AA52="",FALSE,IF(AA52="OUI*",TRUE,FALSE))</formula>
    </cfRule>
  </conditionalFormatting>
  <conditionalFormatting sqref="AX94">
    <cfRule type="expression" dxfId="25" priority="11331">
      <formula>IF(AB94="",FALSE,IF(AB94="OUI*",TRUE,FALSE))</formula>
    </cfRule>
  </conditionalFormatting>
  <conditionalFormatting sqref="BL17:BL219 BT18:BU195 BU196:BU219">
    <cfRule type="expression" dxfId="24" priority="12011">
      <formula>($BT17="NON (EVALUATION RECENTE)")</formula>
    </cfRule>
    <cfRule type="cellIs" dxfId="23" priority="12012" operator="equal">
      <formula>"TNC"</formula>
    </cfRule>
  </conditionalFormatting>
  <conditionalFormatting sqref="BL17:BL219">
    <cfRule type="cellIs" dxfId="22" priority="11523" operator="equal">
      <formula>2</formula>
    </cfRule>
    <cfRule type="cellIs" dxfId="21" priority="11874" operator="equal">
      <formula>"0.5"</formula>
    </cfRule>
    <cfRule type="cellIs" dxfId="20" priority="11875" operator="equal">
      <formula>1</formula>
    </cfRule>
    <cfRule type="containsText" dxfId="19" priority="11876" operator="containsText" text="0">
      <formula>NOT(ISERROR(SEARCH("0",BL17)))</formula>
    </cfRule>
  </conditionalFormatting>
  <conditionalFormatting sqref="BR220:BR520">
    <cfRule type="expression" dxfId="18" priority="12057">
      <formula>AND($BR220=0,$BR220&lt;&gt;"")</formula>
    </cfRule>
    <cfRule type="cellIs" dxfId="17" priority="12066" operator="equal">
      <formula>1</formula>
    </cfRule>
  </conditionalFormatting>
  <conditionalFormatting sqref="BS17:BS219">
    <cfRule type="expression" dxfId="16" priority="14564">
      <formula>AND($BS17=0,$BS17&lt;&gt;"")</formula>
    </cfRule>
    <cfRule type="cellIs" dxfId="15" priority="14565" operator="equal">
      <formula>1</formula>
    </cfRule>
  </conditionalFormatting>
  <conditionalFormatting sqref="BS1048524:BS1048576">
    <cfRule type="cellIs" dxfId="14" priority="13781" operator="equal">
      <formula>"TNC"</formula>
    </cfRule>
    <cfRule type="expression" dxfId="13" priority="14567">
      <formula>(#REF!="NON (EVALUATION RECENTE)")</formula>
    </cfRule>
  </conditionalFormatting>
  <conditionalFormatting sqref="BT1048525:BU1048576">
    <cfRule type="expression" dxfId="12" priority="13943">
      <formula>(#REF!="NON (EVALUATION RECENTE)")</formula>
    </cfRule>
    <cfRule type="cellIs" dxfId="11" priority="14569" operator="equal">
      <formula>"TNC"</formula>
    </cfRule>
  </conditionalFormatting>
  <conditionalFormatting sqref="BT1048568:BU1048576">
    <cfRule type="cellIs" dxfId="10" priority="12458" operator="equal">
      <formula>"TNC"</formula>
    </cfRule>
    <cfRule type="expression" dxfId="9" priority="14570">
      <formula>(#REF!="NON (EVALUATION RECENTE)")</formula>
    </cfRule>
  </conditionalFormatting>
  <conditionalFormatting sqref="BV196:BV218 BT196:BT219">
    <cfRule type="expression" dxfId="8" priority="11894">
      <formula>($BC196="NON (EVALUATION RECENTE)")</formula>
    </cfRule>
  </conditionalFormatting>
  <conditionalFormatting sqref="BV196:BV218">
    <cfRule type="cellIs" dxfId="7" priority="11895" operator="equal">
      <formula>"TNC"</formula>
    </cfRule>
  </conditionalFormatting>
  <conditionalFormatting sqref="BZ29 CB29 BZ30:CB51 H150:K154 H156:K176">
    <cfRule type="expression" dxfId="6" priority="11859">
      <formula>AND(H29="NON",H29&lt;&gt;"")</formula>
    </cfRule>
  </conditionalFormatting>
  <conditionalFormatting sqref="BZ52 CB52 BZ53:CB56 BZ57 CB57 BZ58:CB58 CA77:CB81 CA83:CB83 BZ84:CB84 CA85:CB91 BZ92:CB92 CA93:CB94 CA110:CB112 BZ113:CB125 BZ126 BZ127:CB153 BZ154:CA154 BZ155:CB155 BZ156:CA156 CA178:CB184 BZ178:BZ188 CA186:CB188 BZ189:CB191">
    <cfRule type="expression" dxfId="5" priority="11960">
      <formula>AND(BZ52="NON",BZ52&lt;&gt;"")</formula>
    </cfRule>
  </conditionalFormatting>
  <conditionalFormatting sqref="BZ59:BZ62 CB59:CB62 H148:J149 H155:J155 BZ157:BZ161 CB160:CB161 H178:J182 H188:J191">
    <cfRule type="expression" dxfId="4" priority="11929">
      <formula>AND(H59="NON",H59&lt;&gt;"")</formula>
    </cfRule>
  </conditionalFormatting>
  <conditionalFormatting sqref="BZ23:CB28 H27:K27">
    <cfRule type="expression" dxfId="3" priority="11522">
      <formula>AND(H23="NON",H23&lt;&gt;"")</formula>
    </cfRule>
  </conditionalFormatting>
  <conditionalFormatting sqref="CA159:CA161">
    <cfRule type="expression" dxfId="2" priority="11877">
      <formula>AND(CA159="NON",CA159&lt;&gt;"")</formula>
    </cfRule>
  </conditionalFormatting>
  <conditionalFormatting sqref="CA22:CB22">
    <cfRule type="expression" dxfId="1" priority="11511">
      <formula>AND(CA22="NON",CA22&lt;&gt;"")</formula>
    </cfRule>
  </conditionalFormatting>
  <conditionalFormatting sqref="CS17:CS219">
    <cfRule type="cellIs" dxfId="0" priority="11910" operator="equal">
      <formula>0</formula>
    </cfRule>
  </conditionalFormatting>
  <dataValidations xWindow="684" yWindow="717" count="1">
    <dataValidation allowBlank="1" showInputMessage="1" sqref="BL13 BW13 BE13:BE15 BV123:BV124 BV138:BV139 BV142:BV143 BQ135:BR145 BI167:BJ167 BI146:BI149 BF13:BK14 BM187:BN189 BI153:BI155 BI113:BI114 BM81:BM82 BV126:BV130 BV132:BV134 AE172:BJ172 BO184:BR189 BY150:BY155 F184:F186 BN184:BN186 CD121:CD147 X16 O13:BD14 AJ125:AQ129 AU151:AV152 AJ206:BA1048576 Q118:W118 W115:W117 CW73:XFD73 BE190:BI196 BZ13 G60 D59:F60 BC231:BD1048576 AJ190:BC205 BV155:BW155 AM122:AN124 F55:G55 D57:G58 BK71:BR80 BC225:BD225 BI160:BI162 CA13:CB16 BM161:BR161 AH16:AI16 BK140:BL142 BK129:BL135 BK153:BL162 BK167:BL172 BD197:BH197 BV136 BV116:BV118 Q57:U60 V114:W114 F39 AU112:BC114 BI180:BI182 BI129:BI135 BE71:BI81 BI108:BI111 BI184:BI185 BI140:BI143 BK184:BM185 BK148:BL149 BM40:BR52 BK40:BK42 CE71:CG73 BV40:BV52 BI40:BI54 BT190:BY217 Q114:V117 AM147:AN149 AJ130:AL130 AJ146:AN146 AM181 AO180:AS181 AO177:AT177 BB206:BC217 AY136:AY141 BE82:BH82 AW130:AX130 R149:S152 D47:D55 F42:G52 G181:G182 BT32:BV39 CD13:CL16 N136:W141 O128:W135 N129:N135 O149:P152 AO130:AR130 BM55:BR70 BI56:BI70 BK44:BK70 CI40:CK73 CH36:CH73 N21:BI24 BE40:BH70 BJ190:BK1048576 CD108:CD117 CE74:XFD94 CT73:CU73 A13:N16 BK119:BK127 O90:U107 BZ20:CK39 G37:K39 D37:F38 N81:U89 BZ95:XFD107 BQ81:BR93 BK178:BS183 F113:W113 L225:L246 D107:D112 A37:B114 D40:K41 H42:K60 AK102:AN108 I25:BH25 H23:H25 I23:M24 BM26:BV31 BZ19:CS19 B19:C19 AU111:AV111 BQ19:BV19 H20:BI20 BZ40:CG70 A18:A36 A17:BU17 CL20:CS73 CM13:CS17 CD150:CD152 CD190:CL217 M61:S80 T70:W73 T74:U80 T61:U69 V57:W69 CT13:XFD72 B20:E36 CL18:CS18 BZ17:CK18 O175:AI1048576 BS184:BS1048576 BK81:BK111 AT37:AT86 AU179:AV179 BB218:BB1048576 CN218:XFD1048576 BC218:BD223 BJ25:BY25 BD74:BD141 AJ112:AS119 BY115:BY147 Z40:AG56 BQ150:BR176 G149:G151 AO89:AO111 AU102:AV108 D79:D81 BV55:BV114 AW100:AX111 BD40:BD72 M44:P60 Q44:Y56 M40:Y43 AW115:BC123 BM190:BR1048576 N90:N112 H149:M174 BK114:BL114 BI119:BI127 W119:W127 AS128:AS130 H21:M22 BW17:BY24 AT136:AT142 F26:K36 F20:G25 A149:F183 BM94:BR134 BE83:BI107 BE108:BH171 C86:E86 CE108:XFD148 BW115:BX154 Q137:Q152 N142:P148 R142:AG148 N158:AG158 AT135:AY135 BV146:BV154 N149:N157 O153:S157 T149:AG157 BM32:BS36 AJ144:AX144 AJ145:AT145 AE159:AG171 AA159:AD172 BZ108:CC217 V74:W107 BM135:BP177 CD154:CD189 BS175:BS177 BK175:BL177 BD175:BD196 BT175:BU189 AM182:AS184 H175:K182 BE173:BH189 BJ37:BJ166 BV156:BY189 G153:G179 CM149:XFD217 CE149:CL189 E114:M114 F19:BO19 AM179:AS179 AJ173:AL177 BI177:BI178 O159:Z174 F81:K93 L26:L112 M81:M112 N126:S128 AH40:AI171 AJ40:AS70 BL40:BL1048576 AU88:BB88 BZ71:CD94 BS40:BU174 BN81:BO93 BM84:BM93 AM87:AY87 BW26:BY114 AR128:AR129 AJ131:AS143 AU122:AV123 AU124:BC127 AO120:AQ124 AJ94:AJ111 AZ128:BC141 AJ120:AL124 C37:C85 AJ26:BC35 T119:V128 Q119:S125 N114:P125 AJ71:AL71 AK74:AL74 AP150:BB150 AA173:AI174 AW175:AX177 AU178:AX178 BD198:BD217 AY89:BB111 AU100:AV100 AU115:AV119 AU72:BC72 AU142:BD142 AU128:AX129 X57:AG141 AU77:AY86 AP146:AT149 M26:AI36 BJ20:BV24 AU74:AV76 AJ36:AT36 BD26:BL36 M37:AS39 AU73:BD73 AJ75:AS86 AK72:AS73 A115:M148 AR120:AS127 AU131:AX134 AU36:BC70 AY143:BB149 AT143:AX143 AM173:BD174 AW151:BB155 AP151:AT155 AM88:AO88 AU154:AV155 BC143:BD171 AU181:AW184 AY175:BC184 AT178:AT189 AJ178:AS178 AU185:BC189 AJ185:AS189 B18:BV18 AU136:AX140 AU89:AX99 AK94:AL101 BC77:BC111 AZ77:BB87 AO146:AO171 O108:W112 AJ72:AJ74 AW75:BC76 AT88:AT134 AJ179:AL184 AX179:AX184 AW179:AW180 AJ151:AN171 AM175:AV176 AJ147:AL150 AP156:BB171 AY128:AY134 AM94:AN100 AJ89:AN93 AJ87:AL88 AP88:AS111 AU145:AX149 BD37:BI39 BK37:BS39 BI187 BI189:BL189 BJ186:BK187 BJ168:BJ171 BJ173:BJ185 BJ188 AK109:AL111 AM111:AN111 E61:K80 D61:D77 E94:K112 D94:D105 E42:E55 D42:D45 C87:C114 BI198:BI1048576 F188:F1048576 H229:K231 G230:G231 G226:K226 G228:K228 H227:K227 G232:K246 J223:M223 G248:L1048576 G183:K223 M225:M1048576 H224:K225 N159:N1048576 L175:M224 A184:E1048576 BE233:BH1048576 BE230:BG232 BE228:BG228 BE198:BH220 BE221:BG226 BC229:BG229 BC227:BG227 BT218:CL1048576" xr:uid="{D5CDE7B0-465C-48BA-8963-C41EBE5C22AF}"/>
  </dataValidations>
  <hyperlinks>
    <hyperlink ref="CA142" r:id="rId1" display="https://www.boutique.afnor.org/fr-fr/norme/nf-dtu-412/travaux-de-batiment-revetements-exterieurs-en-bois-partie-11-cahier-des-cla/fa185763/1510" xr:uid="{ADBB218B-E09D-41CA-86EE-374D11C2136C}"/>
    <hyperlink ref="CA155" r:id="rId2" xr:uid="{D3C69AC4-EBA7-4FF8-BA9B-09D45BF18998}"/>
    <hyperlink ref="CA202" r:id="rId3" display="https://www.programmepacte.fr/bardages-en-acier-protege-et-en-acier-inoxydable-neuf-et-renovation" xr:uid="{48CD8CFD-21C4-4910-9F60-945232259442}"/>
    <hyperlink ref="CA137" r:id="rId4" display="https://www.programmepacte.fr/bardages-en-acier-protege-et-en-acier-inoxydable-neuf-et-renovation" xr:uid="{FAE524E6-A459-4FCE-A7AF-B42DAFE09A7D}"/>
    <hyperlink ref="CA143" r:id="rId5" display="https://www.boutique.afnor.org/fr-fr/norme/nf-dtu-412/travaux-de-batiment-revetements-exterieurs-en-bois-partie-11-cahier-des-cla/fa185763/1510" xr:uid="{F899ABE2-B800-4AFD-90E0-1BACEF8B18A6}"/>
    <hyperlink ref="CA139" r:id="rId6" xr:uid="{07E31817-443B-4325-B6E3-F17D9B055A82}"/>
    <hyperlink ref="CA130" r:id="rId7" xr:uid="{81ACA692-A96F-46AB-9160-53663C4DCB15}"/>
    <hyperlink ref="CA64" r:id="rId8" display="https://evaluation.cstb.fr/fr/appreciation-technique-transition-att/download/att-21-033-v1/" xr:uid="{791093F5-3AE7-40AE-AA33-566710C327B9}"/>
    <hyperlink ref="CA103" r:id="rId9" display="https://evaluation.cstb.fr/fr/appreciation-technique-transition-att/download/att-20-007-v1/" xr:uid="{3EB9E424-2D2C-4A73-9B5C-D986F47A2734}"/>
    <hyperlink ref="CA74" r:id="rId10" display="https://evaluation.cstb.fr/fr/appreciation-technique-transition-att/download/att-21-032-v1/" xr:uid="{70F92D54-7021-42D4-AF70-41E6A519218A}"/>
    <hyperlink ref="CA100" r:id="rId11" display="https://evaluation.cstb.fr/fr/appreciation-technique-transition-att/download/att-20-022-v1/" xr:uid="{96268DCC-48C8-4F41-9813-0E3C94EEF8BA}"/>
    <hyperlink ref="CA156" r:id="rId12" display="https://evaluation.cstb.fr/fr/appreciation-technique-transition-att/download/att-20-023-v1/" xr:uid="{EE3B58BD-8A2A-417B-901B-60AF72D1CCAF}"/>
    <hyperlink ref="CA102" r:id="rId13" display="https://evaluation.cstb.fr/fr/appreciation-technique-transition-att/download/att-20-011-v1/" xr:uid="{5A0D5E37-1B72-49CC-BE4C-DFE1CD894FD9}"/>
    <hyperlink ref="CA198" r:id="rId14" display="https://evaluation.cstb.fr/fr/appreciation-technique-transition-att/download/att-21-027-v1/" xr:uid="{E8E93400-A980-453F-8E9E-3F31E0B6EBE4}"/>
    <hyperlink ref="CA108" r:id="rId15" display="https://evaluation.cstb.fr/fr/appreciation-technique-transition-att/download/att-20-021-v1/" xr:uid="{7B815877-689E-4181-90C4-28769164C67D}"/>
    <hyperlink ref="CA105" r:id="rId16" display="https://evaluation.cstb.fr/fr/appreciation-technique-transition-att/download/att-20-010-v1/" xr:uid="{D9263145-7E2F-49C0-9689-69D418EDFB78}"/>
    <hyperlink ref="CA101" r:id="rId17" display="https://evaluation.cstb.fr/fr/appreciation-technique-transition-att/download/att-20-015-v1/" xr:uid="{F5500178-6547-4465-8343-41C0FFE0BFFA}"/>
    <hyperlink ref="CA86" r:id="rId18" display="https://evaluation.cstb.fr/fr/appreciation-technique-transition-att/download/att-20-013-v1/" xr:uid="{50E93DFD-EFDE-4696-BC09-4AD538D724ED}"/>
    <hyperlink ref="CA85" r:id="rId19" display="https://evaluation.cstb.fr/fr/appreciation-technique-transition-att/download/att-20-012-v1/" xr:uid="{CEEA8848-D163-4B68-A2AB-B175F9FC2280}"/>
    <hyperlink ref="CA104" r:id="rId20" display="https://evaluation.cstb.fr/fr/appreciation-technique-transition-att/download/att-20-019-v1/" xr:uid="{968EEDDD-BF90-4B7B-B019-9BB27E67BE27}"/>
    <hyperlink ref="CA179" r:id="rId21" xr:uid="{D3C0BB51-2C1E-4F3A-B7B0-7B3F77EE207C}"/>
    <hyperlink ref="CA196" r:id="rId22" xr:uid="{4B888DE9-5713-454D-A793-08A9D761385D}"/>
    <hyperlink ref="CA216" r:id="rId23" xr:uid="{FFD452F7-B75D-4775-8054-962E17DA4507}"/>
    <hyperlink ref="CA27" r:id="rId24" xr:uid="{527A1EBC-19D8-4EAB-851D-52C885785DF5}"/>
    <hyperlink ref="CA117" r:id="rId25" xr:uid="{37184CF9-A147-43D4-BB8E-B23D0E7D6056}"/>
    <hyperlink ref="CA215" r:id="rId26" xr:uid="{B2382B09-5427-4118-B946-E503B1403ADE}"/>
    <hyperlink ref="CA161" r:id="rId27" xr:uid="{92647B96-902F-42C6-A698-37AB867A21DC}"/>
    <hyperlink ref="CA30" r:id="rId28" xr:uid="{4800E7C2-9FEC-4E9C-B473-9DE006FA60F9}"/>
    <hyperlink ref="CA174" r:id="rId29" xr:uid="{0AEAAAB2-6875-4D2E-ADDA-E2554BA5DA1C}"/>
    <hyperlink ref="CA173" r:id="rId30" xr:uid="{005DC2AF-67E0-4F2C-8A98-C387CB91D548}"/>
    <hyperlink ref="CA112" r:id="rId31" xr:uid="{7AF328B9-36CD-4625-859D-ECA65E12DF89}"/>
    <hyperlink ref="CA94" r:id="rId32" xr:uid="{F5002A60-0DC7-4980-8B4B-92960892784E}"/>
    <hyperlink ref="CA122" r:id="rId33" xr:uid="{48A3E10F-EBEB-43A6-86A3-AD38A4AE938D}"/>
    <hyperlink ref="CA175" r:id="rId34" xr:uid="{6262016D-8DB0-4893-9857-B9D58DF38FAA}"/>
    <hyperlink ref="CA20" r:id="rId35" xr:uid="{5E4D6E7B-4E1B-4CEB-9269-C9D4767DF2ED}"/>
    <hyperlink ref="CA44" r:id="rId36" xr:uid="{FBA0DEEA-AAAD-41FB-871C-AA3235E393E8}"/>
    <hyperlink ref="CA71" r:id="rId37" xr:uid="{867AFD79-26AC-4767-B884-983B026F89B6}"/>
    <hyperlink ref="CA24" r:id="rId38" xr:uid="{0A650E17-A728-416B-A741-62096DCA5ADF}"/>
    <hyperlink ref="CA109" r:id="rId39" xr:uid="{F9C15ADD-0C0F-4B35-9199-48420B2CB8BA}"/>
    <hyperlink ref="CA99" r:id="rId40" xr:uid="{90A7609B-0E37-4DCF-ACCB-578A2E332026}"/>
    <hyperlink ref="CA87" r:id="rId41" xr:uid="{145DA0C1-791A-412B-BCED-8C235B0A65F3}"/>
    <hyperlink ref="CA33" r:id="rId42" xr:uid="{A6EF076F-AAC7-4499-8C86-94D8C2FF37CF}"/>
    <hyperlink ref="CA197" r:id="rId43" display="https://evaluation.cstb.fr/fr/appreciation-technique-expertise-atex/detail/2978-v1/" xr:uid="{DB02F126-8AF8-496D-BF83-9BC2229EAB83}"/>
    <hyperlink ref="CA26" r:id="rId44" xr:uid="{6F4092F8-D460-46C5-AD62-E8AE1FE2B04C}"/>
    <hyperlink ref="CA47" r:id="rId45" display="https://evaluation.cstb.fr/fr/appreciation-technique-expertise-atex/detail/2952-v1/" xr:uid="{B8695C90-9739-442F-9CA8-B89C94A789BA}"/>
    <hyperlink ref="CA70" r:id="rId46" display="https://evaluation.cstb.fr/fr/appreciation-technique-expertise-atex/detail/2948-v1/" xr:uid="{FC1FE294-7A40-4260-9948-CF9EAC39624C}"/>
    <hyperlink ref="CA192" r:id="rId47" display="https://evaluation.cstb.fr/fr/appreciation-technique-expertise-atex/detail/2773-v3/" xr:uid="{DF347180-DCDE-4035-982C-8A0729244528}"/>
    <hyperlink ref="CA180" r:id="rId48" xr:uid="{7A45086E-9218-4D95-8E85-32A7D0B90137}"/>
    <hyperlink ref="CA75" r:id="rId49" xr:uid="{B08C9969-A32E-48AD-A588-9F109BCF77D5}"/>
    <hyperlink ref="CA90" r:id="rId50" xr:uid="{37D89DA6-CEE7-4B42-A1DB-B7CA4863C56F}"/>
    <hyperlink ref="CA19" r:id="rId51" xr:uid="{312462F7-EDD3-44C3-92D7-7062E42A00A6}"/>
    <hyperlink ref="CA114" r:id="rId52" xr:uid="{8DD1C051-17D4-4FE6-9F56-F0BC1B0CA239}"/>
    <hyperlink ref="CA209" r:id="rId53" xr:uid="{23D8EEC9-500E-4F43-8B12-85A82172971B}"/>
    <hyperlink ref="CA172" r:id="rId54" xr:uid="{66AE5F02-52F2-49E3-94DE-7B8B6EE45860}"/>
    <hyperlink ref="CA32" r:id="rId55" xr:uid="{744605F7-D9F2-41F2-8BCB-73A6AF0BA7F9}"/>
    <hyperlink ref="CA124" r:id="rId56" xr:uid="{F9161141-F4DB-4E97-948E-EF23D7E2E6C3}"/>
    <hyperlink ref="CA200" r:id="rId57" xr:uid="{A5E933A1-07C2-49C0-9179-FCA15CB63638}"/>
    <hyperlink ref="CA181" r:id="rId58" xr:uid="{04847FFA-CBBD-471B-B01B-F05299728C30}"/>
    <hyperlink ref="CA28" r:id="rId59" xr:uid="{F81AB3CC-B0AA-4376-98E1-C0025A450CE7}"/>
    <hyperlink ref="CA162" r:id="rId60" xr:uid="{913BCFE4-A7EE-496A-B53C-0FDCB107C888}"/>
    <hyperlink ref="CA91" r:id="rId61" xr:uid="{1FFF8891-2AC1-48C6-80D6-2ED004BAAB45}"/>
    <hyperlink ref="CA118" r:id="rId62" xr:uid="{2467C9F1-C0AE-4AE1-9F93-C0331C9CAF93}"/>
    <hyperlink ref="CA217" r:id="rId63" xr:uid="{C4754E29-E311-45D8-BAA9-147191D21896}"/>
    <hyperlink ref="CA163" r:id="rId64" xr:uid="{D3D4390E-8428-4909-838A-C314A715CF79}"/>
    <hyperlink ref="CA218" r:id="rId65" xr:uid="{B055F0ED-FB16-441C-BAED-56B883BC194F}"/>
    <hyperlink ref="CA67" r:id="rId66" xr:uid="{02F99AFA-BEE0-440C-BC86-82A3A2FFACD3}"/>
    <hyperlink ref="CA66" r:id="rId67" xr:uid="{4CA5233C-E5AF-4C71-AF2A-AC3DF291EC1B}"/>
    <hyperlink ref="CA113" r:id="rId68" xr:uid="{6F66AFCE-33CD-4808-BDDB-165433ACD998}"/>
    <hyperlink ref="CA129" r:id="rId69" xr:uid="{28456CDB-133D-4701-86AB-36E054E6F40A}"/>
    <hyperlink ref="CA133" r:id="rId70" display="https://evaluation.cstb.fr/fr/avis-technique/detail/2.2-21-1808_V2/" xr:uid="{DF025A11-2C27-4E92-9E1B-1DCFA981F27E}"/>
    <hyperlink ref="CA115" r:id="rId71" display="https://evaluation.cstb.fr/fr/avis-technique/detail/2.2-22-1836_V1/" xr:uid="{357578EB-8B8C-4EB2-8835-CD87AA32904F}"/>
    <hyperlink ref="CA89" r:id="rId72" xr:uid="{7ECB73A7-0175-45ED-83DE-F68612FFC3BE}"/>
    <hyperlink ref="CA59" r:id="rId73" display="https://evaluation.cstb.fr/fr/avis-technique/detail/2.2-12-1507_V2/" xr:uid="{1850B453-4168-4A96-8850-B9FBB60C76ED}"/>
    <hyperlink ref="CA176" r:id="rId74" display="https://evaluation.cstb.fr/fr/avis-technique/detail/2.2-18-1793_V2/" xr:uid="{24970EEA-266D-424A-9F7C-3C0FA01C045D}"/>
    <hyperlink ref="CA110" r:id="rId75" display="https://evaluation.cstb.fr/fr/avis-technique/detail/2.2-15-1699*01 Mod/" xr:uid="{8BDBAAE3-B527-447A-BF90-DB8471F778C1}"/>
    <hyperlink ref="CA88" r:id="rId76" display="https://evaluation.cstb.fr/fr/avis-technique/detail/2.2-12-1512_V2/" xr:uid="{89717118-E41D-489C-8ACC-61D5C5A563C7}"/>
    <hyperlink ref="CA95" r:id="rId77" display="https://evaluation.cstb.fr/fr/avis-technique/detail/2.2-14-1624_V3/" xr:uid="{B90CD034-6FAA-4EFA-9F97-527538D4054E}"/>
    <hyperlink ref="CA22" r:id="rId78" display="https://evaluation.cstb.fr/fr/avis-technique/detail/2.2-13-1567_V5/" xr:uid="{DB5ECD22-AEFC-48E1-87E7-5F3765DC464A}"/>
    <hyperlink ref="CA134" r:id="rId79" display="https://evaluation.cstb.fr/fr/avis-technique/detail/2.2-22-1835_V2/" xr:uid="{BF9D0DF1-AB5B-43D2-848A-68DB38A1541E}"/>
    <hyperlink ref="CA52" r:id="rId80" display="https://evaluation.cstb.fr/fr/avis-technique/detail/2.2-15-1686_V2/" xr:uid="{2D2C945B-23D0-4033-8AED-9E1D83AECFC2}"/>
    <hyperlink ref="CA199" r:id="rId81" display="https://evaluation.cstb.fr/fr/avis-technique/detail/2.2-22-1839_V1/" xr:uid="{18217224-9253-47D4-B297-FA841A3780EF}"/>
    <hyperlink ref="CA18" r:id="rId82" display="https://evaluation.cstb.fr/fr/avis-technique/detail/2.1-14-1636_V2/" xr:uid="{46434CDC-4E75-481B-996E-77D33E34C47F}"/>
    <hyperlink ref="CA138" r:id="rId83" display="https://evaluation.cstb.fr/fr/avis-technique/detail/2.1-14-1636_V2/" xr:uid="{7710D09C-FCDA-4448-A4A6-DE76169E6850}"/>
    <hyperlink ref="CA140" r:id="rId84" display="https://evaluation.cstb.fr/fr/avis-technique/detail/2.1-14-1636_V2/" xr:uid="{7A953405-BAF3-4BE7-A783-8FB918B3F221}"/>
    <hyperlink ref="CA123" r:id="rId85" display="https://evaluation.cstb.fr/fr/avis-technique/detail/2.1-14-1636_V2/" xr:uid="{5442C4C9-C7D7-4829-9B6F-8693B64C73B1}"/>
    <hyperlink ref="CA34" r:id="rId86" xr:uid="{850E1F98-4EC8-4A87-8CF6-583CF9A1C3D2}"/>
    <hyperlink ref="CA149" r:id="rId87" xr:uid="{C7C49322-7E3E-46AD-A7BB-72B203496A6F}"/>
    <hyperlink ref="CA21" r:id="rId88" xr:uid="{38D9DB1D-0E39-43DC-B356-D47CCECFAAE0}"/>
    <hyperlink ref="CA25" r:id="rId89" xr:uid="{5F5EF50B-820D-4A19-879A-D5D6F7A6C893}"/>
    <hyperlink ref="CA45" r:id="rId90" xr:uid="{F5D38337-162B-45EB-88F5-D14D6A422653}"/>
    <hyperlink ref="CA63" r:id="rId91" xr:uid="{8B30ED08-3E9C-49FA-9DE5-67F19114D36E}"/>
    <hyperlink ref="CA48" r:id="rId92" xr:uid="{795D8091-6859-49BA-86EB-2BF86E0A08BF}"/>
    <hyperlink ref="CA65" r:id="rId93" xr:uid="{43E32B5B-2AA4-4E40-98D8-FF078DDC62F5}"/>
    <hyperlink ref="CA93" r:id="rId94" xr:uid="{11169F2D-8813-49FC-9CEC-31BB6E31E311}"/>
    <hyperlink ref="CA125" r:id="rId95" xr:uid="{F052FB7B-7A38-494D-8C3F-F8F33AB28753}"/>
    <hyperlink ref="CA219" r:id="rId96" display="https://evaluation.cstb.fr/fr/avis-technique/detail/2.1-20-1807_V3/" xr:uid="{DB59C58B-39DB-41CB-8AD1-0CBC252673D5}"/>
    <hyperlink ref="CA68" r:id="rId97" display="https://evaluation.cstb.fr/fr/avis-technique/detail/2.2-17-1784_V2/" xr:uid="{6099C83D-3634-4AA1-A30D-274A18AA3301}"/>
    <hyperlink ref="CA60" r:id="rId98" display="https://evaluation.cstb.fr/fr/avis-technique/detail/2.2-22-1842_V1/" xr:uid="{C45632D8-D086-416D-8C8F-64C180772B52}"/>
    <hyperlink ref="CA207" r:id="rId99" display="https://evaluation.cstb.fr/fr/avis-technique/detail/2.2-22-1841_V1/" xr:uid="{9E73136F-292D-4AAA-96A2-3F697FDEF6E5}"/>
    <hyperlink ref="CA120" r:id="rId100" display="https://evaluation.cstb.fr/fr/avis-technique/detail/2.2-21-1825_V2/" xr:uid="{0DE8EACF-F7EC-4020-8C32-7355EF1B47F0}"/>
    <hyperlink ref="CA35" r:id="rId101" display="https://evaluation.cstb.fr/fr/avis-technique/detail/2.2-21-1824_V2/" xr:uid="{283DF2C0-FFE0-4461-967C-F8774ABA4458}"/>
    <hyperlink ref="CA131" r:id="rId102" display="https://evaluation.cstb.fr/fr/avis-technique/detail/2.2-21-1819_V2/" xr:uid="{32518D45-CD5F-4873-B1AC-96A9AEDABA4D}"/>
    <hyperlink ref="CA132" r:id="rId103" display="https://evaluation.cstb.fr/fr/avis-technique/detail/2.2-22-1840_V1/" xr:uid="{8C05E0A6-AD79-4A92-9216-D605882A8023}"/>
    <hyperlink ref="CA135" r:id="rId104" display="https://evaluation.cstb.fr/fr/avis-technique/detail/7-18-1747_V2/" xr:uid="{2024FCB9-EBC6-4708-A37D-F6941E5AB14F}"/>
    <hyperlink ref="CA182" r:id="rId105" display="https://evaluation.cstb.fr/fr/avis-technique/detail/2.2-16-1742_V2/" xr:uid="{918F9630-9D0C-46F6-82F4-283B7B075696}"/>
    <hyperlink ref="CA56" r:id="rId106" display="https://evaluation.cstb.fr/fr/avis-technique/detail/2.2-14-1642_V2/" xr:uid="{EF519406-D5D8-4C01-A362-6BE1DE9276F4}"/>
    <hyperlink ref="CA203" r:id="rId107" display="https://evaluation.cstb.fr/fr/avis-technique/detail/2.2-21-1833_V1/" xr:uid="{5E372DB8-9134-44F4-A1B8-66B894726825}"/>
    <hyperlink ref="CA184" r:id="rId108" display="https://evaluation.cstb.fr/fr/avis-technique/detail/2.2-21-1818_V2/" xr:uid="{8B21AE14-C4FA-48BF-8BA9-AC6720D77211}"/>
    <hyperlink ref="CA195" r:id="rId109" xr:uid="{1D250F17-6CDA-46F0-AEBC-5EA540E58DB7}"/>
    <hyperlink ref="CA183" r:id="rId110" display="https://evaluation.cstb.fr/fr/avis-technique/detail/2.2-21-1829_V1/" xr:uid="{CE96BDFF-84E6-4B65-A56D-DFE5AD173436}"/>
    <hyperlink ref="CA69" r:id="rId111" display="https://evaluation.cstb.fr/fr/avis-technique/detail/2.2-21-1835_v1/" xr:uid="{C545BAF1-6576-43D6-8863-3291A8F4EF98}"/>
    <hyperlink ref="CA159" r:id="rId112" xr:uid="{EF572F72-CD07-4BB5-8E64-D38F797D3101}"/>
    <hyperlink ref="CA73" r:id="rId113" display="https://evaluation.cstb.fr/fr/avis-technique/detail/2.2-21-1816_V2/" xr:uid="{E81C282E-C284-4D6C-9EB7-0B2A1D480F2E}"/>
    <hyperlink ref="CA152" r:id="rId114" display="https://evaluation.cstb.fr/fr/avis-technique/detail/2.2-16-1727_V1/" xr:uid="{80842882-BA3D-4AB2-A297-656FDDDDD2B1}"/>
    <hyperlink ref="CA57" r:id="rId115" display="https://evaluation.cstb.fr/fr/avis-technique/detail/2.2-21-1832_V1/" xr:uid="{D3CF1521-A89F-4FA4-A011-8DBEF0F88B0D}"/>
    <hyperlink ref="CA50" r:id="rId116" xr:uid="{BC4FAAF2-F118-40E7-9B95-4A5CFB5DBA84}"/>
    <hyperlink ref="CA42" r:id="rId117" display="https://evaluation.cstb.fr/fr/avis-technique/detail/2.1-14-1638_V2/" xr:uid="{1B4CA45D-E775-4BC0-84D4-990C629A51A8}"/>
    <hyperlink ref="CA58" r:id="rId118" display="https://evaluation.cstb.fr/fr/avis-technique/detail/2.2-21-1811_V2/" xr:uid="{F2943506-BDD7-45B6-ACF6-EC3DD733CC37}"/>
    <hyperlink ref="CA126" r:id="rId119" display="https://evaluation.cstb.fr/fr/avis-technique/detail/2.2-17-1786_V3/" xr:uid="{AEFB9DDC-7327-47C7-9B96-062A9781AFB8}"/>
    <hyperlink ref="CA144" r:id="rId120" display="https://evaluation.cstb.fr/fr/avis-technique/detail/2.2-21-1822_V1/" xr:uid="{E006D62D-4F25-4C9F-9E75-67A959886D4B}"/>
    <hyperlink ref="CA136" r:id="rId121" display="https://evaluation.cstb.fr/fr/avis-technique/detail/2.2-18-1791_V2/" xr:uid="{B6601B05-FE08-46D7-A3C0-042A0804BF66}"/>
    <hyperlink ref="CA76" r:id="rId122" display="https://evaluation.cstb.fr/fr/avis-technique/detail/2.2-14-1611_V1/" xr:uid="{E3A990BB-DD24-47EC-BEB7-22E60BDEBCAB}"/>
    <hyperlink ref="CA127" r:id="rId123" display="https://evaluation.cstb.fr/fr/avis-technique/detail/7-16-1651_V1/" xr:uid="{3E5DB861-710F-489B-9272-22BC5FBA1B74}"/>
    <hyperlink ref="CA79" r:id="rId124" display="https://evaluation.cstb.fr/fr/avis-technique/detail/2.2-21-1814_V1/" xr:uid="{42AB8DD8-96FE-47D5-9405-BA5B1C8FBBAC}"/>
    <hyperlink ref="CA96" r:id="rId125" display="https://evaluation.cstb.fr/fr/avis-technique/detail/2.2-21-1813_V1/" xr:uid="{47472CD6-0992-4D3C-BAFF-9693E838456D}"/>
    <hyperlink ref="CA164" r:id="rId126" display="https://evaluation.cstb.fr/fr/avis-technique/detail/2.2-13-1556_V2 /" xr:uid="{0CBAFC9B-3E7A-4377-B6E3-0EAE16F69497}"/>
    <hyperlink ref="CA83" r:id="rId127" display="https://evaluation.cstb.fr/fr/avis-technique/detail/2.2-20-1809_V1/" xr:uid="{07BD2653-F330-476E-852A-BCECF55449E3}"/>
    <hyperlink ref="CA107" r:id="rId128" display="https://evaluation.cstb.fr/fr/avis-technique/detail/2.2-13-1566_V3/" xr:uid="{0A8CEB2D-51B4-487E-A3FA-1F44BB9AD1F2}"/>
    <hyperlink ref="CA84" r:id="rId129" display="https://evaluation.cstb.fr/fr/avis-technique/detail/7-17-1694_V2/" xr:uid="{88C9F78A-1492-4639-8D30-FE3618418BA2}"/>
    <hyperlink ref="CA147" r:id="rId130" display="https://evaluation.cstb.fr/fr/avis-technique/detail/2.2-16-1751_V2/" xr:uid="{F51F4AB7-892B-4FB6-9216-C1AFBCA3E074}"/>
    <hyperlink ref="CA186" r:id="rId131" display="https://evaluation.cstb.fr/fr/avis-technique/detail/2.2-23-1851_V1/" xr:uid="{D56ADCA9-B198-40AC-9BBA-FB873F1A68EA}"/>
    <hyperlink ref="CA92" r:id="rId132" display="https://evaluation.cstb.fr/fr/avis-technique/detail/2.1-16-1713_V1/" xr:uid="{80E60938-F131-4ABA-BFF0-DE5DAFDE73E1}"/>
    <hyperlink ref="CA145" r:id="rId133" display="https://evaluation.cstb.fr/fr/avis-technique/detail/2.2-14-1634_V3/" xr:uid="{67AA1365-9660-4936-B4A3-6F472660200E}"/>
    <hyperlink ref="CA213" r:id="rId134" display="https://evaluation.cstb.fr/fr/avis-technique/detail/7-17-1687_V2/" xr:uid="{F2D917F2-68EF-4D65-8F47-FAD355C94D25}"/>
    <hyperlink ref="CA106" r:id="rId135" display="https://evaluation.cstb.fr/fr/avis-technique/detail/7-19-1759_V2/" xr:uid="{C5FD2036-4963-4D07-991B-DDC14D9CFAD3}"/>
    <hyperlink ref="CA97" r:id="rId136" display="https://evaluation.cstb.fr/fr/avis-technique/detail/7-19-1758_V2/" xr:uid="{63C5546C-F4D0-4C7E-8D86-246D8F954523}"/>
    <hyperlink ref="CA185" r:id="rId137" display="https://evaluation.cstb.fr/fr/avis-technique/detail/2.2-15-1710_V2/" xr:uid="{603CC3FF-FA00-4D27-ACC8-D1EF3DBCC547}"/>
    <hyperlink ref="CA62" r:id="rId138" display="https://evaluation.cstb.fr/fr/avis-technique/detail/2.2-16-1752_V1 /" xr:uid="{51743A9F-3FF4-4CD9-AF36-D7689AC6D745}"/>
    <hyperlink ref="CA208" r:id="rId139" display="https://evaluation.cstb.fr/fr/avis-technique/detail/2.2-20-1807_V1/" xr:uid="{F2AB8887-7DFA-4E32-BF6A-60A886B16E0D}"/>
    <hyperlink ref="CA146" r:id="rId140" display="https://evaluation.cstb.fr/fr/avis-technique/detail/2.2-20-1806_V1/" xr:uid="{B279FAF8-2ECD-4AD2-86A2-0498BAEA1255}"/>
    <hyperlink ref="CA38" r:id="rId141" xr:uid="{47D866FA-1F13-40EC-8DEC-D0F1298EF009}"/>
    <hyperlink ref="CA187" r:id="rId142" display="https://evaluation.cstb.fr/fr/avis-technique/detail/2.1-13-1597_V1/" xr:uid="{9D56ADBD-3F3A-4547-9C16-0746D44EDEDB}"/>
    <hyperlink ref="CA190" r:id="rId143" display="https://evaluation.cstb.fr/fr/avis-technique/detail/7-20-1778_V1/" xr:uid="{26C10D12-C76D-4B59-8CC6-9E65F3933607}"/>
    <hyperlink ref="CA191" r:id="rId144" display="https://evaluation.cstb.fr/fr/avis-technique/detail/7-19-1769_V1/" xr:uid="{D07045F9-1CD9-4BC3-8782-A8AFCE42A7B5}"/>
    <hyperlink ref="CA193" r:id="rId145" display="https://evaluation.cstb.fr/fr/avis-technique/detail/2.2-11-1484_V2/" xr:uid="{01418C84-CB52-4036-BE4D-788D39575CA8}"/>
    <hyperlink ref="CA158" r:id="rId146" display="https://evaluation.cstb.fr/fr/avis-technique/detail/2.1-15-1667_V3/" xr:uid="{DCCFE56D-65BB-4E05-BD1F-82A7E5F79EA8}"/>
    <hyperlink ref="CA157" r:id="rId147" display="https://evaluation.cstb.fr/fr/avis-technique/detail/2.2-10-1425_V3/" xr:uid="{F9B8819D-CBE3-490E-BBDE-A8CC326F8836}"/>
    <hyperlink ref="CA165" r:id="rId148" display="https://evaluation.cstb.fr/fr/avis-technique/detail/2.2-14-1625_V3/" xr:uid="{AB03F326-9BF3-4C11-9A98-2436D65ADBBA}"/>
    <hyperlink ref="CA77" r:id="rId149" display="https://evaluation.cstb.fr/fr/avis-technique/detail/2.1-13-1572_V2/" xr:uid="{0E90F365-9A47-49E8-90FF-5A37990B0689}"/>
    <hyperlink ref="CA141" r:id="rId150" display="https://evaluation.cstb.fr/fr/avis-technique/detail/2.1-13-1574_V1/" xr:uid="{2E8DDADF-A62F-4C39-9587-6DCB0FD33BBF}"/>
    <hyperlink ref="CA168" r:id="rId151" display="https://evaluation.cstb.fr/fr/avis-technique/detail/7-18-1745_V1/" xr:uid="{165CB61C-55AC-452C-B775-EAC10B63AF5B}"/>
    <hyperlink ref="CA167" r:id="rId152" display="https://evaluation.cstb.fr/fr/avis-technique/detail/7-18-1742_V1/" xr:uid="{3503FA64-8693-4765-B0E6-6268E502FC12}"/>
    <hyperlink ref="CA154" r:id="rId153" display="https://evaluation.cstb.fr/fr/avis-technique/detail/7-18-1740_V1/" xr:uid="{59731D9E-CD68-490F-93CE-AA35A70544FB}"/>
    <hyperlink ref="CA80" r:id="rId154" display="https://evaluation.cstb.fr/fr/avis-technique/detail/7-19-1752_V1/" xr:uid="{E504E537-E78C-401C-B787-06F14FEFE09A}"/>
    <hyperlink ref="CA210" r:id="rId155" display="https://evaluation.cstb.fr/fr/avis-technique/detail/7-19-1757_V1/" xr:uid="{4F9A27D1-870B-4252-B015-DC32E1854F4E}"/>
    <hyperlink ref="CA170" r:id="rId156" display="https://evaluation.cstb.fr/fr/avis-technique/detail/7-18-1744_V1/" xr:uid="{A4070071-51E2-467E-811D-F0D7559D3B69}"/>
    <hyperlink ref="CA55" r:id="rId157" display="https://evaluation.cstb.fr/fr/avis-technique/detail/2.2-16-1749_V1/" xr:uid="{F449D90B-2D49-4F6A-810C-21DD68771223}"/>
    <hyperlink ref="CA211" r:id="rId158" display="https://evaluation.cstb.fr/fr/avis-technique/detail/2.2-13-1557_V1/" xr:uid="{E588F836-09D9-43CC-8DD3-2FF39150631F}"/>
    <hyperlink ref="CA81" r:id="rId159" display="https://evaluation.cstb.fr/fr/avis-technique/detail/2.2-12-1534_V1/" xr:uid="{9178D385-C701-49D6-86D9-971211DE2C06}"/>
    <hyperlink ref="CA111" r:id="rId160" display="https://evaluation.cstb.fr/fr/avis-technique/detail/7-19-1756_V1/" xr:uid="{21643A18-FB82-486C-A7EC-9E95B2A259DE}"/>
    <hyperlink ref="CA169" r:id="rId161" display="https://evaluation.cstb.fr/fr/avis-technique/detail/7-18-1727_V1/" xr:uid="{1AB92CFC-8D03-4775-89E4-826D2C1A188F}"/>
    <hyperlink ref="CA82" r:id="rId162" display="https://evaluation.cstb.fr/fr/avis-technique/detail/2.2-21-1826_V1/" xr:uid="{6FFE7916-C344-41E2-821C-7A80EADC61D6}"/>
    <hyperlink ref="CA23" r:id="rId163" xr:uid="{95AC8708-C424-4F0E-8EDC-CBE178070BBD}"/>
    <hyperlink ref="CA150" r:id="rId164" xr:uid="{E411E0B4-699E-4CAC-B53F-CF9CD0B93A05}"/>
    <hyperlink ref="CA31" r:id="rId165" xr:uid="{3E104012-7D76-49BA-B3F4-B33A2A2ED279}"/>
    <hyperlink ref="CA177" r:id="rId166" display="https://evaluation.cstb.fr/fr/avis-technique/detail/2.1-15-1696_V2/" xr:uid="{4A2C07E7-239F-4848-AC5A-A61E9FF0FF28}"/>
    <hyperlink ref="CA37" r:id="rId167" display="https://evaluation.cstb.fr/fr/avis-technique/detail/2.1-13-1599_V3/" xr:uid="{BBE4EC86-39A0-45FF-9806-B342D688F477}"/>
    <hyperlink ref="CA116" r:id="rId168" display="https://evaluation.cstb.fr/fr/avis-technique/detail/2.3-15-1707_V3/" xr:uid="{ECE7747E-9BC9-438D-AF20-9C4C6713C015}"/>
    <hyperlink ref="CA201" r:id="rId169" display="https://evaluation.cstb.fr/fr/avis-technique/detail/2.1-20-1809_V2/" xr:uid="{00C33A88-199E-4ACD-B33F-3F5D1E3A580F}"/>
    <hyperlink ref="CA49" r:id="rId170" display="https://evaluation.cstb.fr/fr/avis-technique/detail/2.1-12-1503_V3/" xr:uid="{AD40CEC6-BF1C-4FAE-868D-022FA1E4CC07}"/>
    <hyperlink ref="CA36" r:id="rId171" display="https://evaluation.cstb.fr/fr/avis-technique/detail/7-21-1786_V1/" xr:uid="{DECA3C26-6FB1-449A-9128-004DAAAED094}"/>
    <hyperlink ref="CA61" r:id="rId172" display="https://evaluation.cstb.fr/fr/avis-technique/detail/2.1-17-1790_V3/" xr:uid="{6238D22A-EAA5-4407-AC89-E5BF45DEBBD7}"/>
    <hyperlink ref="CA178" r:id="rId173" display="https://evaluation.cstb.fr/fr/avis-technique/detail/2.1-14-1608_V3/" xr:uid="{81434983-5F3B-44C3-9ED9-46444BB89008}"/>
    <hyperlink ref="CA98" r:id="rId174" display="https://evaluation.cstb.fr/fr/avis-technique/detail/2.1-14-1637_V1/" xr:uid="{19D83DF1-5A50-44EF-963D-D39D853D31AB}"/>
    <hyperlink ref="CA148" r:id="rId175" display="https://evaluation.cstb.fr/fr/avis-technique/detail/2.1-13-1596_V2/" xr:uid="{B2B89CBF-9B9B-420A-A52E-7EC9DB45352B}"/>
    <hyperlink ref="CA53" r:id="rId176" display="https://evaluation.cstb.fr/fr/avis-technique/detail/2.1-14-1653_V1/" xr:uid="{FEBCC3DD-AC5F-48F0-863D-42765E3324F7}"/>
    <hyperlink ref="CA54" r:id="rId177" display="https://evaluation.cstb.fr/fr/avis-technique/detail/2.1-14-1651_V1/" xr:uid="{2319EDD7-E1DE-486A-AADB-9E2E21F18E7A}"/>
    <hyperlink ref="CA121" r:id="rId178" display="https://evaluation.cstb.fr/fr/avis-technique/detail/2.1-14-1654_V1/" xr:uid="{F12A4DC8-83E7-4C21-8BCF-35B8DD1F7C76}"/>
    <hyperlink ref="CA43" r:id="rId179" display="https://evaluation.cstb.fr/fr/avis-technique/detail/2.1-14-1652_V1/" xr:uid="{B8899291-0D7D-4701-856A-5FB093010B85}"/>
    <hyperlink ref="CA188" r:id="rId180" display="https://evaluation.cstb.fr/fr/avis-technique/detail/2.1-13-1575_V1/" xr:uid="{165B1718-D682-4E2F-816B-8FC8CDF3F424}"/>
    <hyperlink ref="CA189" r:id="rId181" display="https://evaluation.cstb.fr/fr/avis-technique/detail/2.1-13-1576_V1/" xr:uid="{D6A36ED3-E62E-4F87-A820-1C331116B77F}"/>
    <hyperlink ref="CA166" r:id="rId182" display="https://evaluation.cstb.fr/fr/avis-technique/detail/2.1-13-1595_V1/" xr:uid="{C7D772E6-D0E0-4441-9FC6-FE04176779E7}"/>
    <hyperlink ref="CA151" r:id="rId183" xr:uid="{A9AFBA10-F548-41F1-81D0-A3103F5A0262}"/>
    <hyperlink ref="CA206" r:id="rId184" xr:uid="{405E8658-8B53-44A2-92A1-4877D0E5F79C}"/>
    <hyperlink ref="CA51" r:id="rId185" xr:uid="{98570CBA-5845-48F6-ACE1-96934967A3E5}"/>
    <hyperlink ref="CA40" r:id="rId186" xr:uid="{2A75A11E-A9F0-4DEE-8EAF-1EFFE0CCC818}"/>
    <hyperlink ref="CA214" r:id="rId187" xr:uid="{80B299A3-A733-4C8D-9214-6DA3A515F171}"/>
    <hyperlink ref="CA46" r:id="rId188" xr:uid="{7C7FBD1B-0FF7-4566-88D3-0CE79FEF090A}"/>
    <hyperlink ref="CA128" r:id="rId189" xr:uid="{DCE873DA-60B6-4056-9DDD-8858BD6B5CDA}"/>
    <hyperlink ref="CA41" r:id="rId190" xr:uid="{B593DEE7-A6C9-42BC-B2B9-AD2B20CB0AAC}"/>
    <hyperlink ref="CA39" r:id="rId191" xr:uid="{DFD1D5A2-C4B8-4599-85A1-955D8764CAB3}"/>
    <hyperlink ref="CA160" r:id="rId192" xr:uid="{12AF28B7-7016-4264-8955-40CAC4C25279}"/>
    <hyperlink ref="CA153" r:id="rId193" display="https://evaluation.cstb.fr/fr/avis-technique/detail/7-18-1740_V1/" xr:uid="{B623025D-8AB2-4BB5-867B-59F2C0BE1D96}"/>
  </hyperlinks>
  <printOptions horizontalCentered="1"/>
  <pageMargins left="0.70866141732283472" right="0.70866141732283472" top="0.74803149606299213" bottom="0.74803149606299213" header="0.31496062992125984" footer="0.31496062992125984"/>
  <pageSetup paperSize="66" scale="16" fitToHeight="0" orientation="landscape" r:id="rId194"/>
  <legacyDrawing r:id="rId195"/>
  <tableParts count="1">
    <tablePart r:id="rId196"/>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3608C6-365D-4085-AECB-72FC6575677B}">
  <sheetPr codeName="Feuil5">
    <tabColor theme="1"/>
  </sheetPr>
  <dimension ref="A1:AM30"/>
  <sheetViews>
    <sheetView workbookViewId="0"/>
  </sheetViews>
  <sheetFormatPr baseColWidth="10" defaultRowHeight="14.4" x14ac:dyDescent="0.3"/>
  <cols>
    <col min="1" max="1" width="45.6640625" bestFit="1" customWidth="1"/>
    <col min="2" max="2" width="4.33203125" customWidth="1"/>
    <col min="4" max="4" width="4.33203125" customWidth="1"/>
    <col min="5" max="5" width="15.44140625" style="1" bestFit="1" customWidth="1"/>
    <col min="6" max="6" width="4.33203125" customWidth="1"/>
    <col min="7" max="7" width="30.6640625" style="3" customWidth="1"/>
    <col min="8" max="8" width="4.33203125" customWidth="1"/>
    <col min="9" max="9" width="14.109375" customWidth="1"/>
    <col min="10" max="10" width="4.33203125" customWidth="1"/>
    <col min="11" max="11" width="60.6640625" customWidth="1"/>
    <col min="12" max="12" width="4.33203125" customWidth="1"/>
    <col min="14" max="14" width="4.33203125" customWidth="1"/>
    <col min="16" max="16" width="4.33203125" customWidth="1"/>
    <col min="17" max="18" width="17.33203125" bestFit="1" customWidth="1"/>
    <col min="19" max="19" width="30.5546875" customWidth="1"/>
  </cols>
  <sheetData>
    <row r="1" spans="1:39" s="5" customFormat="1" ht="43.2" x14ac:dyDescent="0.3">
      <c r="A1" s="4" t="s">
        <v>84</v>
      </c>
      <c r="B1" s="4"/>
      <c r="C1" s="4" t="s">
        <v>38</v>
      </c>
      <c r="E1" s="4" t="s">
        <v>59</v>
      </c>
      <c r="G1" s="4" t="s">
        <v>110</v>
      </c>
      <c r="I1" s="4" t="s">
        <v>867</v>
      </c>
      <c r="K1" s="4" t="s">
        <v>868</v>
      </c>
      <c r="M1" s="4" t="s">
        <v>870</v>
      </c>
      <c r="O1" s="4" t="s">
        <v>869</v>
      </c>
      <c r="Q1" s="4" t="s">
        <v>897</v>
      </c>
      <c r="S1" s="4" t="s">
        <v>1204</v>
      </c>
      <c r="T1" s="97"/>
    </row>
    <row r="2" spans="1:39" ht="28.8" x14ac:dyDescent="0.3">
      <c r="A2" s="2" t="s">
        <v>5</v>
      </c>
      <c r="B2" s="2"/>
      <c r="C2" s="1" t="s">
        <v>39</v>
      </c>
      <c r="E2" s="1" t="s">
        <v>63</v>
      </c>
      <c r="G2" s="2" t="s">
        <v>119</v>
      </c>
      <c r="I2" s="1">
        <v>6</v>
      </c>
      <c r="K2" s="2" t="s">
        <v>875</v>
      </c>
      <c r="M2" s="1">
        <v>1</v>
      </c>
      <c r="N2" s="1"/>
      <c r="O2" s="1" t="s">
        <v>147</v>
      </c>
      <c r="Q2" s="2" t="s">
        <v>1178</v>
      </c>
      <c r="R2" s="2"/>
      <c r="S2" s="2" t="str">
        <f>+Tableau5[[#Headers],[ASPECT]]</f>
        <v>ASPECT</v>
      </c>
      <c r="AE2" t="str">
        <f>Tableau5[[#Headers],[OBSERVATIONS SUR DOMAINE D''EMPLOI
Hauteur]]</f>
        <v>OBSERVATIONS SUR DOMAINE D'EMPLOI
Hauteur</v>
      </c>
      <c r="AF2" t="str">
        <f>Tableau5[[#Headers],[ZONE DE SISMICITE MAXIMALE POUR LA CATEGORIE DE BATIMENT VISEE]]</f>
        <v>ZONE DE SISMICITE MAXIMALE POUR LA CATEGORIE DE BATIMENT VISEE</v>
      </c>
      <c r="AG2" t="str">
        <f>Tableau5[[#Headers],[CATEGORIE MAXIMALE DE BATIMENT POUR LA ZONE DE SISMICITE VISEE]]</f>
        <v>CATEGORIE MAXIMALE DE BATIMENT POUR LA ZONE DE SISMICITE VISEE</v>
      </c>
      <c r="AH2" t="str">
        <f>Tableau5[[#Headers],[OBSERVATIONS SUR DOMAINE D''EMPLOI
Sismique]]</f>
        <v>OBSERVATIONS SUR DOMAINE D'EMPLOI
Sismique</v>
      </c>
      <c r="AI2" t="str">
        <f>Tableau5[[#Headers],[APPRECIATION DE LABORATOIRE
Portant sur le risque de propagation du feu par les façades et la chute d''objet]]</f>
        <v>APPRECIATION DE LABORATOIRE
Portant sur le risque de propagation du feu par les façades et la chute d'objet</v>
      </c>
      <c r="AJ2" t="e">
        <f>#REF!</f>
        <v>#REF!</v>
      </c>
      <c r="AK2" t="str">
        <f>Tableau5[[#Headers],[DATE REFERENCEMENT]]</f>
        <v>DATE REFERENCEMENT</v>
      </c>
      <c r="AL2" t="str">
        <f>Tableau5[[#Headers],[ASPECT]]</f>
        <v>ASPECT</v>
      </c>
      <c r="AM2" t="str">
        <f>Tableau5[[#Headers],[TYPE DE PROCEDE]]</f>
        <v>TYPE DE PROCEDE</v>
      </c>
    </row>
    <row r="3" spans="1:39" ht="28.8" x14ac:dyDescent="0.3">
      <c r="A3" s="2" t="s">
        <v>96</v>
      </c>
      <c r="B3" s="2"/>
      <c r="C3" s="1" t="s">
        <v>40</v>
      </c>
      <c r="E3" s="1" t="s">
        <v>24</v>
      </c>
      <c r="G3" s="2" t="s">
        <v>138</v>
      </c>
      <c r="I3" s="1">
        <v>9</v>
      </c>
      <c r="K3" s="2" t="s">
        <v>876</v>
      </c>
      <c r="M3" s="1">
        <v>2</v>
      </c>
      <c r="N3" s="1"/>
      <c r="O3" s="1" t="s">
        <v>148</v>
      </c>
      <c r="Q3" s="1" t="s">
        <v>956</v>
      </c>
      <c r="R3" s="1"/>
      <c r="S3" s="2" t="str">
        <f>+Tableau5[[#Headers],[TYPE DE PROCEDE]]</f>
        <v>TYPE DE PROCEDE</v>
      </c>
    </row>
    <row r="4" spans="1:39" x14ac:dyDescent="0.3">
      <c r="A4" s="2" t="s">
        <v>92</v>
      </c>
      <c r="B4" s="2"/>
      <c r="C4" s="1" t="s">
        <v>41</v>
      </c>
      <c r="E4" s="1" t="s">
        <v>60</v>
      </c>
      <c r="G4" s="2" t="s">
        <v>114</v>
      </c>
      <c r="I4" s="1">
        <v>10</v>
      </c>
      <c r="K4" s="2" t="s">
        <v>877</v>
      </c>
      <c r="M4" s="1">
        <v>3</v>
      </c>
      <c r="N4" s="1"/>
      <c r="O4" s="1" t="s">
        <v>149</v>
      </c>
      <c r="Q4" s="1" t="s">
        <v>957</v>
      </c>
      <c r="R4" s="1"/>
      <c r="S4" s="2" t="str">
        <f>+Tableau5[[#Headers],[NOM COMMERCIAL DU PROCEDE]]</f>
        <v>NOM COMMERCIAL DU PROCEDE</v>
      </c>
    </row>
    <row r="5" spans="1:39" ht="28.8" x14ac:dyDescent="0.3">
      <c r="A5" s="2" t="s">
        <v>104</v>
      </c>
      <c r="B5" s="2"/>
      <c r="C5" s="1" t="s">
        <v>29</v>
      </c>
      <c r="E5" s="1" t="s">
        <v>61</v>
      </c>
      <c r="G5" s="2" t="s">
        <v>125</v>
      </c>
      <c r="I5" s="1">
        <v>18</v>
      </c>
      <c r="K5" s="2" t="s">
        <v>878</v>
      </c>
      <c r="M5" s="1">
        <v>4</v>
      </c>
      <c r="N5" s="1"/>
      <c r="O5" s="1" t="s">
        <v>150</v>
      </c>
      <c r="Q5" s="2" t="s">
        <v>1551</v>
      </c>
      <c r="R5" s="1"/>
      <c r="S5" s="2" t="str">
        <f>+Tableau5[[#Headers],[FABRICANT / TITULAIRE]]</f>
        <v>FABRICANT / TITULAIRE</v>
      </c>
    </row>
    <row r="6" spans="1:39" ht="43.2" x14ac:dyDescent="0.3">
      <c r="A6" s="2" t="s">
        <v>91</v>
      </c>
      <c r="B6" s="2"/>
      <c r="C6" s="1" t="s">
        <v>30</v>
      </c>
      <c r="E6" s="1" t="s">
        <v>62</v>
      </c>
      <c r="G6" s="2" t="s">
        <v>116</v>
      </c>
      <c r="I6" s="1">
        <v>28</v>
      </c>
      <c r="Q6" s="97" t="s">
        <v>1550</v>
      </c>
      <c r="S6" s="2" t="str">
        <f>++Tableau5[[#Headers],[TYPE DE DOCUMENT DE REFERENCE]]</f>
        <v>TYPE DE DOCUMENT DE REFERENCE</v>
      </c>
    </row>
    <row r="7" spans="1:39" x14ac:dyDescent="0.3">
      <c r="A7" s="2" t="s">
        <v>93</v>
      </c>
      <c r="B7" s="2"/>
      <c r="C7" s="1" t="s">
        <v>31</v>
      </c>
      <c r="E7" s="1" t="s">
        <v>64</v>
      </c>
      <c r="G7" s="2" t="s">
        <v>120</v>
      </c>
      <c r="I7" s="1">
        <v>40</v>
      </c>
      <c r="Q7" s="1" t="s">
        <v>958</v>
      </c>
      <c r="S7" s="2" t="str">
        <f>+Tableau5[[#Headers],[AVIS LIMITE AU / VALIDITE]]</f>
        <v>AVIS LIMITE AU / VALIDITE</v>
      </c>
    </row>
    <row r="8" spans="1:39" ht="28.8" x14ac:dyDescent="0.3">
      <c r="A8" s="2" t="s">
        <v>105</v>
      </c>
      <c r="C8" s="1" t="s">
        <v>32</v>
      </c>
      <c r="E8" s="1" t="s">
        <v>65</v>
      </c>
      <c r="G8" s="3" t="s">
        <v>123</v>
      </c>
      <c r="I8" s="1">
        <v>50</v>
      </c>
      <c r="S8" s="2" t="s">
        <v>1205</v>
      </c>
    </row>
    <row r="9" spans="1:39" x14ac:dyDescent="0.3">
      <c r="A9" s="2" t="s">
        <v>94</v>
      </c>
      <c r="C9" s="1" t="s">
        <v>33</v>
      </c>
      <c r="E9" s="1" t="s">
        <v>66</v>
      </c>
      <c r="G9" s="3" t="s">
        <v>121</v>
      </c>
    </row>
    <row r="10" spans="1:39" x14ac:dyDescent="0.3">
      <c r="A10" s="2" t="s">
        <v>108</v>
      </c>
      <c r="C10" s="1" t="s">
        <v>42</v>
      </c>
      <c r="E10" s="1" t="s">
        <v>67</v>
      </c>
      <c r="G10" s="3" t="s">
        <v>137</v>
      </c>
    </row>
    <row r="11" spans="1:39" x14ac:dyDescent="0.3">
      <c r="A11" s="2" t="s">
        <v>122</v>
      </c>
      <c r="C11" s="1" t="s">
        <v>34</v>
      </c>
      <c r="G11" s="2" t="s">
        <v>117</v>
      </c>
    </row>
    <row r="12" spans="1:39" x14ac:dyDescent="0.3">
      <c r="A12" s="1" t="s">
        <v>135</v>
      </c>
      <c r="C12" s="1" t="s">
        <v>43</v>
      </c>
      <c r="G12" s="2" t="s">
        <v>124</v>
      </c>
    </row>
    <row r="13" spans="1:39" x14ac:dyDescent="0.3">
      <c r="A13" s="1" t="s">
        <v>131</v>
      </c>
      <c r="C13" s="1" t="s">
        <v>35</v>
      </c>
      <c r="G13" s="2" t="s">
        <v>142</v>
      </c>
    </row>
    <row r="14" spans="1:39" x14ac:dyDescent="0.3">
      <c r="A14" s="2" t="s">
        <v>95</v>
      </c>
      <c r="C14" s="1" t="s">
        <v>36</v>
      </c>
      <c r="G14" s="2" t="s">
        <v>118</v>
      </c>
    </row>
    <row r="15" spans="1:39" x14ac:dyDescent="0.3">
      <c r="A15" s="2" t="s">
        <v>107</v>
      </c>
      <c r="C15" s="1" t="s">
        <v>37</v>
      </c>
    </row>
    <row r="16" spans="1:39" x14ac:dyDescent="0.3">
      <c r="A16" s="1" t="s">
        <v>85</v>
      </c>
    </row>
    <row r="17" spans="1:1" x14ac:dyDescent="0.3">
      <c r="A17" s="1" t="s">
        <v>111</v>
      </c>
    </row>
    <row r="18" spans="1:1" x14ac:dyDescent="0.3">
      <c r="A18" s="1" t="s">
        <v>113</v>
      </c>
    </row>
    <row r="19" spans="1:1" x14ac:dyDescent="0.3">
      <c r="A19" s="1" t="s">
        <v>112</v>
      </c>
    </row>
    <row r="20" spans="1:1" x14ac:dyDescent="0.3">
      <c r="A20" s="1" t="s">
        <v>87</v>
      </c>
    </row>
    <row r="21" spans="1:1" x14ac:dyDescent="0.3">
      <c r="A21" s="1" t="s">
        <v>115</v>
      </c>
    </row>
    <row r="22" spans="1:1" x14ac:dyDescent="0.3">
      <c r="A22" s="1" t="s">
        <v>88</v>
      </c>
    </row>
    <row r="23" spans="1:1" x14ac:dyDescent="0.3">
      <c r="A23" s="1" t="s">
        <v>86</v>
      </c>
    </row>
    <row r="24" spans="1:1" x14ac:dyDescent="0.3">
      <c r="A24" s="1" t="s">
        <v>89</v>
      </c>
    </row>
    <row r="25" spans="1:1" x14ac:dyDescent="0.3">
      <c r="A25" s="2" t="s">
        <v>4</v>
      </c>
    </row>
    <row r="26" spans="1:1" x14ac:dyDescent="0.3">
      <c r="A26" s="1" t="s">
        <v>126</v>
      </c>
    </row>
    <row r="27" spans="1:1" x14ac:dyDescent="0.3">
      <c r="A27" s="1" t="s">
        <v>90</v>
      </c>
    </row>
    <row r="28" spans="1:1" x14ac:dyDescent="0.3">
      <c r="A28" s="2" t="s">
        <v>6</v>
      </c>
    </row>
    <row r="29" spans="1:1" x14ac:dyDescent="0.3">
      <c r="A29" s="2" t="s">
        <v>7</v>
      </c>
    </row>
    <row r="30" spans="1:1" x14ac:dyDescent="0.3">
      <c r="A30" s="2" t="s">
        <v>106</v>
      </c>
    </row>
  </sheetData>
  <sortState xmlns:xlrd2="http://schemas.microsoft.com/office/spreadsheetml/2017/richdata2" ref="G2:G14">
    <sortCondition ref="G14"/>
  </sortState>
  <dataValidations count="1">
    <dataValidation allowBlank="1" showInputMessage="1" sqref="Q7 Q2:R5" xr:uid="{8A10368A-0E0F-415F-BEEB-93A4BE180265}"/>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9EE231-8ED5-4535-9FD3-24673DA47C66}">
  <sheetPr codeName="Feuil7">
    <tabColor theme="1"/>
  </sheetPr>
  <dimension ref="A1:F487"/>
  <sheetViews>
    <sheetView workbookViewId="0"/>
  </sheetViews>
  <sheetFormatPr baseColWidth="10" defaultRowHeight="14.4" x14ac:dyDescent="0.3"/>
  <cols>
    <col min="1" max="1" width="11.33203125" bestFit="1" customWidth="1"/>
    <col min="2" max="2" width="30.6640625" bestFit="1" customWidth="1"/>
    <col min="3" max="3" width="87.6640625" customWidth="1"/>
    <col min="5" max="5" width="25.88671875" customWidth="1"/>
    <col min="6" max="6" width="17.5546875" customWidth="1"/>
  </cols>
  <sheetData>
    <row r="1" spans="1:6" ht="28.8" x14ac:dyDescent="0.3">
      <c r="A1" s="50" t="s">
        <v>929</v>
      </c>
      <c r="B1" s="51" t="str">
        <f ca="1">MID(CELL("adresse",REFERENCEMENT_FACADE[[#Headers],[DATE REFERENCEMENT]]),FIND("]",CELL("adresse",REFERENCEMENT_FACADE[[#Headers],[DATE REFERENCEMENT]]),1)+1,FIND("'!",CELL("adresse",REFERENCEMENT_FACADE[[#Headers],[DATE REFERENCEMENT]]),1)-FIND("]",CELL("adresse",REFERENCEMENT_FACADE[[#Headers],[DATE REFERENCEMENT]]),1)-1)&amp;"!"</f>
        <v>BDD_REVETEMENTS_EXTERIEURS!</v>
      </c>
    </row>
    <row r="2" spans="1:6" x14ac:dyDescent="0.3">
      <c r="D2" s="116"/>
    </row>
    <row r="3" spans="1:6" ht="28.8" x14ac:dyDescent="0.3">
      <c r="A3" s="50" t="s">
        <v>901</v>
      </c>
      <c r="B3" s="60" t="b">
        <v>0</v>
      </c>
    </row>
    <row r="4" spans="1:6" ht="28.8" x14ac:dyDescent="0.3">
      <c r="A4" s="50" t="s">
        <v>903</v>
      </c>
      <c r="B4" s="61" t="b">
        <v>0</v>
      </c>
    </row>
    <row r="5" spans="1:6" ht="14.25" customHeight="1" x14ac:dyDescent="0.3">
      <c r="A5" s="50" t="s">
        <v>951</v>
      </c>
      <c r="B5" s="62" t="b">
        <v>0</v>
      </c>
    </row>
    <row r="6" spans="1:6" ht="14.25" customHeight="1" x14ac:dyDescent="0.3">
      <c r="A6" s="99" t="s">
        <v>1216</v>
      </c>
      <c r="B6" s="62" t="b">
        <f>IF('MODULE DE RECHERCHE'!E34="CROISSANT (de A à Z)",TRUE,FALSE)</f>
        <v>1</v>
      </c>
    </row>
    <row r="8" spans="1:6" ht="43.2" x14ac:dyDescent="0.3">
      <c r="A8" s="50" t="s">
        <v>930</v>
      </c>
      <c r="B8" s="50" t="s">
        <v>1214</v>
      </c>
      <c r="C8" s="50" t="str">
        <f>'MODULE DE RECHERCHE'!E33</f>
        <v>ASPECT</v>
      </c>
      <c r="D8" s="98" t="s">
        <v>1213</v>
      </c>
      <c r="E8" s="50" t="s">
        <v>1212</v>
      </c>
      <c r="F8" s="50" t="str">
        <f>REFERENCEMENT_FACADE[[#Headers],[Système Ouvert]]</f>
        <v>Système Ouvert</v>
      </c>
    </row>
    <row r="9" spans="1:6" x14ac:dyDescent="0.3">
      <c r="A9" s="3">
        <v>1</v>
      </c>
      <c r="B9" s="3">
        <f ca="1">IFERROR(IF(A9="","",VLOOKUP($A9,REFERENCEMENT_FACADE[[Ordre]:[Eligibilité procédé]],2,FALSE)),"")</f>
        <v>18</v>
      </c>
      <c r="C9" t="str" cm="1">
        <f t="array" aca="1" ref="C9" ca="1">IF(B9&lt;&gt;"",INDEX(BDD_REVETEMENTS_EXTERIEURS!A:CS,B9,MATCH($C$8,REFERENCEMENT_FACADE[#Headers],0)),"")</f>
        <v>Lames</v>
      </c>
      <c r="D9">
        <f ca="1">IF($B$6=TRUE,IF(C9&lt;&gt;"",COUNTIF(INDIRECT("$C$"&amp;ROW($C$9)&amp;":$C$"&amp;487-COUNTBLANK($C$9:$C$487)),"&lt;"&amp;C9)+COUNTIF(C$9:C9,C9),""),IF(C9&lt;&gt;"",COUNTIF(INDIRECT("$C$"&amp;ROW($C$9)&amp;":$C$"&amp;487-COUNTBLANK($C$9:$C$487)),"&gt;"&amp;C9)+COUNTIF(C$9:C9,C9),""))</f>
        <v>38</v>
      </c>
      <c r="E9">
        <f ca="1">IFERROR(INDEX($A$9:$D$486,MATCH(ROW(D9)-ROW($B$8),$D$9:$D$486,0),2),"")</f>
        <v>26</v>
      </c>
      <c r="F9" s="217" cm="1">
        <f t="array" aca="1" ref="F9" ca="1">IF(A9&lt;&gt;"",INDEX(BDD_REVETEMENTS_EXTERIEURS!A:BY,E9,MATCH($F$8,REFERENCEMENT_FACADE[#Headers],0)),"")</f>
        <v>0</v>
      </c>
    </row>
    <row r="10" spans="1:6" x14ac:dyDescent="0.3">
      <c r="A10" s="3">
        <f>IF(AND(A9&lt;COUNTIF(REFERENCEMENT_FACADE[DATE REFERENCEMENT],"&lt;&gt;"&amp;""),A9&gt;0),'PR-tampon'!A9+1,"")</f>
        <v>2</v>
      </c>
      <c r="B10" s="3">
        <f ca="1">IFERROR(IF(A10="","",VLOOKUP($A10,REFERENCEMENT_FACADE[[Ordre]:[Eligibilité procédé]],2,FALSE)),"")</f>
        <v>19</v>
      </c>
      <c r="C10" t="str" cm="1">
        <f t="array" aca="1" ref="C10" ca="1">IF(B10&lt;&gt;"",INDEX(BDD_REVETEMENTS_EXTERIEURS!A:CS,B10,MATCH($C$8,REFERENCEMENT_FACADE[#Headers],0)),"")</f>
        <v>Lames</v>
      </c>
      <c r="D10">
        <f ca="1">IF($B$6=TRUE,IF(C10&lt;&gt;"",COUNTIF(INDIRECT("$C$"&amp;ROW($C$9)&amp;":$C$"&amp;487-COUNTBLANK($C$9:$C$487)),"&lt;"&amp;C10)+COUNTIF(C$9:C10,C10),""),IF(C10&lt;&gt;"",COUNTIF(INDIRECT("$C$"&amp;ROW($C$9)&amp;":$C$"&amp;487-COUNTBLANK($C$9:$C$487)),"&gt;"&amp;C10)+COUNTIF(C$9:C10,C10),""))</f>
        <v>39</v>
      </c>
      <c r="E10">
        <f t="shared" ref="E10:E73" ca="1" si="0">IFERROR(INDEX($A$9:$D$486,MATCH(ROW(D10)-ROW($B$8),$D$9:$D$486,0),2),"")</f>
        <v>27</v>
      </c>
      <c r="F10" s="217" cm="1">
        <f t="array" aca="1" ref="F10" ca="1">IF(A10&lt;&gt;"",INDEX(BDD_REVETEMENTS_EXTERIEURS!A:BY,E10,MATCH($F$8,REFERENCEMENT_FACADE[#Headers],0)),"")</f>
        <v>0</v>
      </c>
    </row>
    <row r="11" spans="1:6" x14ac:dyDescent="0.3">
      <c r="A11" s="3">
        <f>IF(AND(A10&lt;COUNTIF(REFERENCEMENT_FACADE[DATE REFERENCEMENT],"&lt;&gt;"&amp;""),A10&gt;0),'PR-tampon'!A10+1,"")</f>
        <v>3</v>
      </c>
      <c r="B11" s="3">
        <f ca="1">IFERROR(IF(A11="","",VLOOKUP($A11,REFERENCEMENT_FACADE[[Ordre]:[Eligibilité procédé]],2,FALSE)),"")</f>
        <v>20</v>
      </c>
      <c r="C11" t="str" cm="1">
        <f t="array" aca="1" ref="C11" ca="1">IF(B11&lt;&gt;"",INDEX(BDD_REVETEMENTS_EXTERIEURS!A:CS,B11,MATCH($C$8,REFERENCEMENT_FACADE[#Headers],0)),"")</f>
        <v>Lames</v>
      </c>
      <c r="D11">
        <f ca="1">IF($B$6=TRUE,IF(C11&lt;&gt;"",COUNTIF(INDIRECT("$C$"&amp;ROW($C$9)&amp;":$C$"&amp;487-COUNTBLANK($C$9:$C$487)),"&lt;"&amp;C11)+COUNTIF(C$9:C11,C11),""),IF(C11&lt;&gt;"",COUNTIF(INDIRECT("$C$"&amp;ROW($C$9)&amp;":$C$"&amp;487-COUNTBLANK($C$9:$C$487)),"&gt;"&amp;C11)+COUNTIF(C$9:C11,C11),""))</f>
        <v>40</v>
      </c>
      <c r="E11">
        <f t="shared" ca="1" si="0"/>
        <v>28</v>
      </c>
      <c r="F11" s="217" cm="1">
        <f t="array" aca="1" ref="F11" ca="1">IF(A11&lt;&gt;"",INDEX(BDD_REVETEMENTS_EXTERIEURS!A:BY,E11,MATCH($F$8,REFERENCEMENT_FACADE[#Headers],0)),"")</f>
        <v>1</v>
      </c>
    </row>
    <row r="12" spans="1:6" x14ac:dyDescent="0.3">
      <c r="A12" s="3">
        <f>IF(AND(A11&lt;COUNTIF(REFERENCEMENT_FACADE[DATE REFERENCEMENT],"&lt;&gt;"&amp;""),A11&gt;0),'PR-tampon'!A11+1,"")</f>
        <v>4</v>
      </c>
      <c r="B12" s="3">
        <f ca="1">IFERROR(IF(A12="","",VLOOKUP($A12,REFERENCEMENT_FACADE[[Ordre]:[Eligibilité procédé]],2,FALSE)),"")</f>
        <v>21</v>
      </c>
      <c r="C12" t="str" cm="1">
        <f t="array" aca="1" ref="C12" ca="1">IF(B12&lt;&gt;"",INDEX(BDD_REVETEMENTS_EXTERIEURS!A:CS,B12,MATCH($C$8,REFERENCEMENT_FACADE[#Headers],0)),"")</f>
        <v>Lames</v>
      </c>
      <c r="D12">
        <f ca="1">IF($B$6=TRUE,IF(C12&lt;&gt;"",COUNTIF(INDIRECT("$C$"&amp;ROW($C$9)&amp;":$C$"&amp;487-COUNTBLANK($C$9:$C$487)),"&lt;"&amp;C12)+COUNTIF(C$9:C12,C12),""),IF(C12&lt;&gt;"",COUNTIF(INDIRECT("$C$"&amp;ROW($C$9)&amp;":$C$"&amp;487-COUNTBLANK($C$9:$C$487)),"&gt;"&amp;C12)+COUNTIF(C$9:C12,C12),""))</f>
        <v>41</v>
      </c>
      <c r="E12">
        <f t="shared" ca="1" si="0"/>
        <v>29</v>
      </c>
      <c r="F12" s="217" cm="1">
        <f t="array" aca="1" ref="F12" ca="1">IF(A12&lt;&gt;"",INDEX(BDD_REVETEMENTS_EXTERIEURS!A:BY,E12,MATCH($F$8,REFERENCEMENT_FACADE[#Headers],0)),"")</f>
        <v>0</v>
      </c>
    </row>
    <row r="13" spans="1:6" x14ac:dyDescent="0.3">
      <c r="A13" s="3">
        <f>IF(AND(A12&lt;COUNTIF(REFERENCEMENT_FACADE[DATE REFERENCEMENT],"&lt;&gt;"&amp;""),A12&gt;0),'PR-tampon'!A12+1,"")</f>
        <v>5</v>
      </c>
      <c r="B13" s="3">
        <f ca="1">IFERROR(IF(A13="","",VLOOKUP($A13,REFERENCEMENT_FACADE[[Ordre]:[Eligibilité procédé]],2,FALSE)),"")</f>
        <v>22</v>
      </c>
      <c r="C13" t="str" cm="1">
        <f t="array" aca="1" ref="C13" ca="1">IF(B13&lt;&gt;"",INDEX(BDD_REVETEMENTS_EXTERIEURS!A:CS,B13,MATCH($C$8,REFERENCEMENT_FACADE[#Headers],0)),"")</f>
        <v>Panneaux</v>
      </c>
      <c r="D13">
        <f ca="1">IF($B$6=TRUE,IF(C13&lt;&gt;"",COUNTIF(INDIRECT("$C$"&amp;ROW($C$9)&amp;":$C$"&amp;487-COUNTBLANK($C$9:$C$487)),"&lt;"&amp;C13)+COUNTIF(C$9:C13,C13),""),IF(C13&lt;&gt;"",COUNTIF(INDIRECT("$C$"&amp;ROW($C$9)&amp;":$C$"&amp;487-COUNTBLANK($C$9:$C$487)),"&gt;"&amp;C13)+COUNTIF(C$9:C13,C13),""))</f>
        <v>117</v>
      </c>
      <c r="E13">
        <f t="shared" ca="1" si="0"/>
        <v>30</v>
      </c>
      <c r="F13" s="217" cm="1">
        <f t="array" aca="1" ref="F13" ca="1">IF(A13&lt;&gt;"",INDEX(BDD_REVETEMENTS_EXTERIEURS!A:BY,E13,MATCH($F$8,REFERENCEMENT_FACADE[#Headers],0)),"")</f>
        <v>0</v>
      </c>
    </row>
    <row r="14" spans="1:6" x14ac:dyDescent="0.3">
      <c r="A14" s="3">
        <f>IF(AND(A13&lt;COUNTIF(REFERENCEMENT_FACADE[DATE REFERENCEMENT],"&lt;&gt;"&amp;""),A13&gt;0),'PR-tampon'!A13+1,"")</f>
        <v>6</v>
      </c>
      <c r="B14" s="3">
        <f ca="1">IFERROR(IF(A14="","",VLOOKUP($A14,REFERENCEMENT_FACADE[[Ordre]:[Eligibilité procédé]],2,FALSE)),"")</f>
        <v>23</v>
      </c>
      <c r="C14" t="str" cm="1">
        <f t="array" aca="1" ref="C14" ca="1">IF(B14&lt;&gt;"",INDEX(BDD_REVETEMENTS_EXTERIEURS!A:CS,B14,MATCH($C$8,REFERENCEMENT_FACADE[#Headers],0)),"")</f>
        <v>Panneaux</v>
      </c>
      <c r="D14">
        <f ca="1">IF($B$6=TRUE,IF(C14&lt;&gt;"",COUNTIF(INDIRECT("$C$"&amp;ROW($C$9)&amp;":$C$"&amp;487-COUNTBLANK($C$9:$C$487)),"&lt;"&amp;C14)+COUNTIF(C$9:C14,C14),""),IF(C14&lt;&gt;"",COUNTIF(INDIRECT("$C$"&amp;ROW($C$9)&amp;":$C$"&amp;487-COUNTBLANK($C$9:$C$487)),"&gt;"&amp;C14)+COUNTIF(C$9:C14,C14),""))</f>
        <v>118</v>
      </c>
      <c r="E14">
        <f t="shared" ca="1" si="0"/>
        <v>31</v>
      </c>
      <c r="F14" s="217" cm="1">
        <f t="array" aca="1" ref="F14" ca="1">IF(A14&lt;&gt;"",INDEX(BDD_REVETEMENTS_EXTERIEURS!A:BY,E14,MATCH($F$8,REFERENCEMENT_FACADE[#Headers],0)),"")</f>
        <v>0</v>
      </c>
    </row>
    <row r="15" spans="1:6" x14ac:dyDescent="0.3">
      <c r="A15" s="3">
        <f>IF(AND(A14&lt;COUNTIF(REFERENCEMENT_FACADE[DATE REFERENCEMENT],"&lt;&gt;"&amp;""),A14&gt;0),'PR-tampon'!A14+1,"")</f>
        <v>7</v>
      </c>
      <c r="B15" s="3">
        <f ca="1">IFERROR(IF(A15="","",VLOOKUP($A15,REFERENCEMENT_FACADE[[Ordre]:[Eligibilité procédé]],2,FALSE)),"")</f>
        <v>24</v>
      </c>
      <c r="C15" t="str" cm="1">
        <f t="array" aca="1" ref="C15" ca="1">IF(B15&lt;&gt;"",INDEX(BDD_REVETEMENTS_EXTERIEURS!A:CS,B15,MATCH($C$8,REFERENCEMENT_FACADE[#Headers],0)),"")</f>
        <v>Panneaux</v>
      </c>
      <c r="D15">
        <f ca="1">IF($B$6=TRUE,IF(C15&lt;&gt;"",COUNTIF(INDIRECT("$C$"&amp;ROW($C$9)&amp;":$C$"&amp;487-COUNTBLANK($C$9:$C$487)),"&lt;"&amp;C15)+COUNTIF(C$9:C15,C15),""),IF(C15&lt;&gt;"",COUNTIF(INDIRECT("$C$"&amp;ROW($C$9)&amp;":$C$"&amp;487-COUNTBLANK($C$9:$C$487)),"&gt;"&amp;C15)+COUNTIF(C$9:C15,C15),""))</f>
        <v>119</v>
      </c>
      <c r="E15">
        <f t="shared" ca="1" si="0"/>
        <v>33</v>
      </c>
      <c r="F15" s="217" cm="1">
        <f t="array" aca="1" ref="F15" ca="1">IF(A15&lt;&gt;"",INDEX(BDD_REVETEMENTS_EXTERIEURS!A:BY,E15,MATCH($F$8,REFERENCEMENT_FACADE[#Headers],0)),"")</f>
        <v>2</v>
      </c>
    </row>
    <row r="16" spans="1:6" x14ac:dyDescent="0.3">
      <c r="A16" s="3">
        <f>IF(AND(A15&lt;COUNTIF(REFERENCEMENT_FACADE[DATE REFERENCEMENT],"&lt;&gt;"&amp;""),A15&gt;0),'PR-tampon'!A15+1,"")</f>
        <v>8</v>
      </c>
      <c r="B16" s="3">
        <f ca="1">IFERROR(IF(A16="","",VLOOKUP($A16,REFERENCEMENT_FACADE[[Ordre]:[Eligibilité procédé]],2,FALSE)),"")</f>
        <v>25</v>
      </c>
      <c r="C16" t="str" cm="1">
        <f t="array" aca="1" ref="C16" ca="1">IF(B16&lt;&gt;"",INDEX(BDD_REVETEMENTS_EXTERIEURS!A:CS,B16,MATCH($C$8,REFERENCEMENT_FACADE[#Headers],0)),"")</f>
        <v>Panneaux</v>
      </c>
      <c r="D16">
        <f ca="1">IF($B$6=TRUE,IF(C16&lt;&gt;"",COUNTIF(INDIRECT("$C$"&amp;ROW($C$9)&amp;":$C$"&amp;487-COUNTBLANK($C$9:$C$487)),"&lt;"&amp;C16)+COUNTIF(C$9:C16,C16),""),IF(C16&lt;&gt;"",COUNTIF(INDIRECT("$C$"&amp;ROW($C$9)&amp;":$C$"&amp;487-COUNTBLANK($C$9:$C$487)),"&gt;"&amp;C16)+COUNTIF(C$9:C16,C16),""))</f>
        <v>120</v>
      </c>
      <c r="E16">
        <f t="shared" ca="1" si="0"/>
        <v>34</v>
      </c>
      <c r="F16" s="217" cm="1">
        <f t="array" aca="1" ref="F16" ca="1">IF(A16&lt;&gt;"",INDEX(BDD_REVETEMENTS_EXTERIEURS!A:BY,E16,MATCH($F$8,REFERENCEMENT_FACADE[#Headers],0)),"")</f>
        <v>2</v>
      </c>
    </row>
    <row r="17" spans="1:6" x14ac:dyDescent="0.3">
      <c r="A17" s="3">
        <f>IF(AND(A16&lt;COUNTIF(REFERENCEMENT_FACADE[DATE REFERENCEMENT],"&lt;&gt;"&amp;""),A16&gt;0),'PR-tampon'!A16+1,"")</f>
        <v>9</v>
      </c>
      <c r="B17" s="3">
        <f ca="1">IFERROR(IF(A17="","",VLOOKUP($A17,REFERENCEMENT_FACADE[[Ordre]:[Eligibilité procédé]],2,FALSE)),"")</f>
        <v>26</v>
      </c>
      <c r="C17" t="str" cm="1">
        <f t="array" aca="1" ref="C17" ca="1">IF(B17&lt;&gt;"",INDEX(BDD_REVETEMENTS_EXTERIEURS!A:CS,B17,MATCH($C$8,REFERENCEMENT_FACADE[#Headers],0)),"")</f>
        <v>Enduit</v>
      </c>
      <c r="D17">
        <f ca="1">IF($B$6=TRUE,IF(C17&lt;&gt;"",COUNTIF(INDIRECT("$C$"&amp;ROW($C$9)&amp;":$C$"&amp;487-COUNTBLANK($C$9:$C$487)),"&lt;"&amp;C17)+COUNTIF(C$9:C17,C17),""),IF(C17&lt;&gt;"",COUNTIF(INDIRECT("$C$"&amp;ROW($C$9)&amp;":$C$"&amp;487-COUNTBLANK($C$9:$C$487)),"&gt;"&amp;C17)+COUNTIF(C$9:C17,C17),""))</f>
        <v>1</v>
      </c>
      <c r="E17">
        <f t="shared" ca="1" si="0"/>
        <v>142</v>
      </c>
      <c r="F17" s="217" cm="1">
        <f t="array" aca="1" ref="F17" ca="1">IF(A17&lt;&gt;"",INDEX(BDD_REVETEMENTS_EXTERIEURS!A:BY,E17,MATCH($F$8,REFERENCEMENT_FACADE[#Headers],0)),"")</f>
        <v>0</v>
      </c>
    </row>
    <row r="18" spans="1:6" x14ac:dyDescent="0.3">
      <c r="A18" s="3">
        <f>IF(AND(A17&lt;COUNTIF(REFERENCEMENT_FACADE[DATE REFERENCEMENT],"&lt;&gt;"&amp;""),A17&gt;0),'PR-tampon'!A17+1,"")</f>
        <v>10</v>
      </c>
      <c r="B18" s="3">
        <f ca="1">IFERROR(IF(A18="","",VLOOKUP($A18,REFERENCEMENT_FACADE[[Ordre]:[Eligibilité procédé]],2,FALSE)),"")</f>
        <v>27</v>
      </c>
      <c r="C18" t="str" cm="1">
        <f t="array" aca="1" ref="C18" ca="1">IF(B18&lt;&gt;"",INDEX(BDD_REVETEMENTS_EXTERIEURS!A:CS,B18,MATCH($C$8,REFERENCEMENT_FACADE[#Headers],0)),"")</f>
        <v>Enduit</v>
      </c>
      <c r="D18">
        <f ca="1">IF($B$6=TRUE,IF(C18&lt;&gt;"",COUNTIF(INDIRECT("$C$"&amp;ROW($C$9)&amp;":$C$"&amp;487-COUNTBLANK($C$9:$C$487)),"&lt;"&amp;C18)+COUNTIF(C$9:C18,C18),""),IF(C18&lt;&gt;"",COUNTIF(INDIRECT("$C$"&amp;ROW($C$9)&amp;":$C$"&amp;487-COUNTBLANK($C$9:$C$487)),"&gt;"&amp;C18)+COUNTIF(C$9:C18,C18),""))</f>
        <v>2</v>
      </c>
      <c r="E18">
        <f t="shared" ca="1" si="0"/>
        <v>143</v>
      </c>
      <c r="F18" s="217" cm="1">
        <f t="array" aca="1" ref="F18" ca="1">IF(A18&lt;&gt;"",INDEX(BDD_REVETEMENTS_EXTERIEURS!A:BY,E18,MATCH($F$8,REFERENCEMENT_FACADE[#Headers],0)),"")</f>
        <v>0</v>
      </c>
    </row>
    <row r="19" spans="1:6" x14ac:dyDescent="0.3">
      <c r="A19" s="3">
        <f>IF(AND(A18&lt;COUNTIF(REFERENCEMENT_FACADE[DATE REFERENCEMENT],"&lt;&gt;"&amp;""),A18&gt;0),'PR-tampon'!A18+1,"")</f>
        <v>11</v>
      </c>
      <c r="B19" s="3">
        <f ca="1">IFERROR(IF(A19="","",VLOOKUP($A19,REFERENCEMENT_FACADE[[Ordre]:[Eligibilité procédé]],2,FALSE)),"")</f>
        <v>28</v>
      </c>
      <c r="C19" t="str" cm="1">
        <f t="array" aca="1" ref="C19" ca="1">IF(B19&lt;&gt;"",INDEX(BDD_REVETEMENTS_EXTERIEURS!A:CS,B19,MATCH($C$8,REFERENCEMENT_FACADE[#Headers],0)),"")</f>
        <v>Enduit</v>
      </c>
      <c r="D19">
        <f ca="1">IF($B$6=TRUE,IF(C19&lt;&gt;"",COUNTIF(INDIRECT("$C$"&amp;ROW($C$9)&amp;":$C$"&amp;487-COUNTBLANK($C$9:$C$487)),"&lt;"&amp;C19)+COUNTIF(C$9:C19,C19),""),IF(C19&lt;&gt;"",COUNTIF(INDIRECT("$C$"&amp;ROW($C$9)&amp;":$C$"&amp;487-COUNTBLANK($C$9:$C$487)),"&gt;"&amp;C19)+COUNTIF(C$9:C19,C19),""))</f>
        <v>3</v>
      </c>
      <c r="E19">
        <f t="shared" ca="1" si="0"/>
        <v>144</v>
      </c>
      <c r="F19" s="217" cm="1">
        <f t="array" aca="1" ref="F19" ca="1">IF(A19&lt;&gt;"",INDEX(BDD_REVETEMENTS_EXTERIEURS!A:BY,E19,MATCH($F$8,REFERENCEMENT_FACADE[#Headers],0)),"")</f>
        <v>0</v>
      </c>
    </row>
    <row r="20" spans="1:6" x14ac:dyDescent="0.3">
      <c r="A20" s="3">
        <f>IF(AND(A19&lt;COUNTIF(REFERENCEMENT_FACADE[DATE REFERENCEMENT],"&lt;&gt;"&amp;""),A19&gt;0),'PR-tampon'!A19+1,"")</f>
        <v>12</v>
      </c>
      <c r="B20" s="3">
        <f ca="1">IFERROR(IF(A20="","",VLOOKUP($A20,REFERENCEMENT_FACADE[[Ordre]:[Eligibilité procédé]],2,FALSE)),"")</f>
        <v>29</v>
      </c>
      <c r="C20" t="str" cm="1">
        <f t="array" aca="1" ref="C20" ca="1">IF(B20&lt;&gt;"",INDEX(BDD_REVETEMENTS_EXTERIEURS!A:CS,B20,MATCH($C$8,REFERENCEMENT_FACADE[#Headers],0)),"")</f>
        <v>Enduit</v>
      </c>
      <c r="D20">
        <f ca="1">IF($B$6=TRUE,IF(C20&lt;&gt;"",COUNTIF(INDIRECT("$C$"&amp;ROW($C$9)&amp;":$C$"&amp;487-COUNTBLANK($C$9:$C$487)),"&lt;"&amp;C20)+COUNTIF(C$9:C20,C20),""),IF(C20&lt;&gt;"",COUNTIF(INDIRECT("$C$"&amp;ROW($C$9)&amp;":$C$"&amp;487-COUNTBLANK($C$9:$C$487)),"&gt;"&amp;C20)+COUNTIF(C$9:C20,C20),""))</f>
        <v>4</v>
      </c>
      <c r="E20">
        <f t="shared" ca="1" si="0"/>
        <v>145</v>
      </c>
      <c r="F20" s="217" cm="1">
        <f t="array" aca="1" ref="F20" ca="1">IF(A20&lt;&gt;"",INDEX(BDD_REVETEMENTS_EXTERIEURS!A:BY,E20,MATCH($F$8,REFERENCEMENT_FACADE[#Headers],0)),"")</f>
        <v>0</v>
      </c>
    </row>
    <row r="21" spans="1:6" x14ac:dyDescent="0.3">
      <c r="A21" s="3">
        <f>IF(AND(A20&lt;COUNTIF(REFERENCEMENT_FACADE[DATE REFERENCEMENT],"&lt;&gt;"&amp;""),A20&gt;0),'PR-tampon'!A20+1,"")</f>
        <v>13</v>
      </c>
      <c r="B21" s="3">
        <f ca="1">IFERROR(IF(A21="","",VLOOKUP($A21,REFERENCEMENT_FACADE[[Ordre]:[Eligibilité procédé]],2,FALSE)),"")</f>
        <v>30</v>
      </c>
      <c r="C21" t="str" cm="1">
        <f t="array" aca="1" ref="C21" ca="1">IF(B21&lt;&gt;"",INDEX(BDD_REVETEMENTS_EXTERIEURS!A:CS,B21,MATCH($C$8,REFERENCEMENT_FACADE[#Headers],0)),"")</f>
        <v>Enduit</v>
      </c>
      <c r="D21">
        <f ca="1">IF($B$6=TRUE,IF(C21&lt;&gt;"",COUNTIF(INDIRECT("$C$"&amp;ROW($C$9)&amp;":$C$"&amp;487-COUNTBLANK($C$9:$C$487)),"&lt;"&amp;C21)+COUNTIF(C$9:C21,C21),""),IF(C21&lt;&gt;"",COUNTIF(INDIRECT("$C$"&amp;ROW($C$9)&amp;":$C$"&amp;487-COUNTBLANK($C$9:$C$487)),"&gt;"&amp;C21)+COUNTIF(C$9:C21,C21),""))</f>
        <v>5</v>
      </c>
      <c r="E21">
        <f t="shared" ca="1" si="0"/>
        <v>146</v>
      </c>
      <c r="F21" s="217" cm="1">
        <f t="array" aca="1" ref="F21" ca="1">IF(A21&lt;&gt;"",INDEX(BDD_REVETEMENTS_EXTERIEURS!A:BY,E21,MATCH($F$8,REFERENCEMENT_FACADE[#Headers],0)),"")</f>
        <v>0</v>
      </c>
    </row>
    <row r="22" spans="1:6" x14ac:dyDescent="0.3">
      <c r="A22" s="3">
        <f>IF(AND(A21&lt;COUNTIF(REFERENCEMENT_FACADE[DATE REFERENCEMENT],"&lt;&gt;"&amp;""),A21&gt;0),'PR-tampon'!A21+1,"")</f>
        <v>14</v>
      </c>
      <c r="B22" s="3">
        <f ca="1">IFERROR(IF(A22="","",VLOOKUP($A22,REFERENCEMENT_FACADE[[Ordre]:[Eligibilité procédé]],2,FALSE)),"")</f>
        <v>31</v>
      </c>
      <c r="C22" t="str" cm="1">
        <f t="array" aca="1" ref="C22" ca="1">IF(B22&lt;&gt;"",INDEX(BDD_REVETEMENTS_EXTERIEURS!A:CS,B22,MATCH($C$8,REFERENCEMENT_FACADE[#Headers],0)),"")</f>
        <v>Enduit</v>
      </c>
      <c r="D22">
        <f ca="1">IF($B$6=TRUE,IF(C22&lt;&gt;"",COUNTIF(INDIRECT("$C$"&amp;ROW($C$9)&amp;":$C$"&amp;487-COUNTBLANK($C$9:$C$487)),"&lt;"&amp;C22)+COUNTIF(C$9:C22,C22),""),IF(C22&lt;&gt;"",COUNTIF(INDIRECT("$C$"&amp;ROW($C$9)&amp;":$C$"&amp;487-COUNTBLANK($C$9:$C$487)),"&gt;"&amp;C22)+COUNTIF(C$9:C22,C22),""))</f>
        <v>6</v>
      </c>
      <c r="E22">
        <f t="shared" ca="1" si="0"/>
        <v>147</v>
      </c>
      <c r="F22" s="217" cm="1">
        <f t="array" aca="1" ref="F22" ca="1">IF(A22&lt;&gt;"",INDEX(BDD_REVETEMENTS_EXTERIEURS!A:BY,E22,MATCH($F$8,REFERENCEMENT_FACADE[#Headers],0)),"")</f>
        <v>0</v>
      </c>
    </row>
    <row r="23" spans="1:6" x14ac:dyDescent="0.3">
      <c r="A23" s="3">
        <f>IF(AND(A22&lt;COUNTIF(REFERENCEMENT_FACADE[DATE REFERENCEMENT],"&lt;&gt;"&amp;""),A22&gt;0),'PR-tampon'!A22+1,"")</f>
        <v>15</v>
      </c>
      <c r="B23" s="3">
        <f ca="1">IFERROR(IF(A23="","",VLOOKUP($A23,REFERENCEMENT_FACADE[[Ordre]:[Eligibilité procédé]],2,FALSE)),"")</f>
        <v>32</v>
      </c>
      <c r="C23" t="str" cm="1">
        <f t="array" aca="1" ref="C23" ca="1">IF(B23&lt;&gt;"",INDEX(BDD_REVETEMENTS_EXTERIEURS!A:CS,B23,MATCH($C$8,REFERENCEMENT_FACADE[#Headers],0)),"")</f>
        <v>Minéral</v>
      </c>
      <c r="D23">
        <f ca="1">IF($B$6=TRUE,IF(C23&lt;&gt;"",COUNTIF(INDIRECT("$C$"&amp;ROW($C$9)&amp;":$C$"&amp;487-COUNTBLANK($C$9:$C$487)),"&lt;"&amp;C23)+COUNTIF(C$9:C23,C23),""),IF(C23&lt;&gt;"",COUNTIF(INDIRECT("$C$"&amp;ROW($C$9)&amp;":$C$"&amp;487-COUNTBLANK($C$9:$C$487)),"&gt;"&amp;C23)+COUNTIF(C$9:C23,C23),""))</f>
        <v>74</v>
      </c>
      <c r="E23">
        <f t="shared" ca="1" si="0"/>
        <v>148</v>
      </c>
      <c r="F23" s="217" cm="1">
        <f t="array" aca="1" ref="F23" ca="1">IF(A23&lt;&gt;"",INDEX(BDD_REVETEMENTS_EXTERIEURS!A:BY,E23,MATCH($F$8,REFERENCEMENT_FACADE[#Headers],0)),"")</f>
        <v>0</v>
      </c>
    </row>
    <row r="24" spans="1:6" x14ac:dyDescent="0.3">
      <c r="A24" s="3">
        <f>IF(AND(A23&lt;COUNTIF(REFERENCEMENT_FACADE[DATE REFERENCEMENT],"&lt;&gt;"&amp;""),A23&gt;0),'PR-tampon'!A23+1,"")</f>
        <v>16</v>
      </c>
      <c r="B24" s="3">
        <f ca="1">IFERROR(IF(A24="","",VLOOKUP($A24,REFERENCEMENT_FACADE[[Ordre]:[Eligibilité procédé]],2,FALSE)),"")</f>
        <v>33</v>
      </c>
      <c r="C24" t="str" cm="1">
        <f t="array" aca="1" ref="C24" ca="1">IF(B24&lt;&gt;"",INDEX(BDD_REVETEMENTS_EXTERIEURS!A:CS,B24,MATCH($C$8,REFERENCEMENT_FACADE[#Headers],0)),"")</f>
        <v>Enduit</v>
      </c>
      <c r="D24">
        <f ca="1">IF($B$6=TRUE,IF(C24&lt;&gt;"",COUNTIF(INDIRECT("$C$"&amp;ROW($C$9)&amp;":$C$"&amp;487-COUNTBLANK($C$9:$C$487)),"&lt;"&amp;C24)+COUNTIF(C$9:C24,C24),""),IF(C24&lt;&gt;"",COUNTIF(INDIRECT("$C$"&amp;ROW($C$9)&amp;":$C$"&amp;487-COUNTBLANK($C$9:$C$487)),"&gt;"&amp;C24)+COUNTIF(C$9:C24,C24),""))</f>
        <v>7</v>
      </c>
      <c r="E24">
        <f t="shared" ca="1" si="0"/>
        <v>149</v>
      </c>
      <c r="F24" s="217" cm="1">
        <f t="array" aca="1" ref="F24" ca="1">IF(A24&lt;&gt;"",INDEX(BDD_REVETEMENTS_EXTERIEURS!A:BY,E24,MATCH($F$8,REFERENCEMENT_FACADE[#Headers],0)),"")</f>
        <v>2</v>
      </c>
    </row>
    <row r="25" spans="1:6" x14ac:dyDescent="0.3">
      <c r="A25" s="3">
        <f>IF(AND(A24&lt;COUNTIF(REFERENCEMENT_FACADE[DATE REFERENCEMENT],"&lt;&gt;"&amp;""),A24&gt;0),'PR-tampon'!A24+1,"")</f>
        <v>17</v>
      </c>
      <c r="B25" s="3">
        <f ca="1">IFERROR(IF(A25="","",VLOOKUP($A25,REFERENCEMENT_FACADE[[Ordre]:[Eligibilité procédé]],2,FALSE)),"")</f>
        <v>34</v>
      </c>
      <c r="C25" t="str" cm="1">
        <f t="array" aca="1" ref="C25" ca="1">IF(B25&lt;&gt;"",INDEX(BDD_REVETEMENTS_EXTERIEURS!A:CS,B25,MATCH($C$8,REFERENCEMENT_FACADE[#Headers],0)),"")</f>
        <v>Enduit</v>
      </c>
      <c r="D25">
        <f ca="1">IF($B$6=TRUE,IF(C25&lt;&gt;"",COUNTIF(INDIRECT("$C$"&amp;ROW($C$9)&amp;":$C$"&amp;487-COUNTBLANK($C$9:$C$487)),"&lt;"&amp;C25)+COUNTIF(C$9:C25,C25),""),IF(C25&lt;&gt;"",COUNTIF(INDIRECT("$C$"&amp;ROW($C$9)&amp;":$C$"&amp;487-COUNTBLANK($C$9:$C$487)),"&gt;"&amp;C25)+COUNTIF(C$9:C25,C25),""))</f>
        <v>8</v>
      </c>
      <c r="E25">
        <f t="shared" ca="1" si="0"/>
        <v>150</v>
      </c>
      <c r="F25" s="217" cm="1">
        <f t="array" aca="1" ref="F25" ca="1">IF(A25&lt;&gt;"",INDEX(BDD_REVETEMENTS_EXTERIEURS!A:BY,E25,MATCH($F$8,REFERENCEMENT_FACADE[#Headers],0)),"")</f>
        <v>2</v>
      </c>
    </row>
    <row r="26" spans="1:6" x14ac:dyDescent="0.3">
      <c r="A26" s="3">
        <f>IF(AND(A25&lt;COUNTIF(REFERENCEMENT_FACADE[DATE REFERENCEMENT],"&lt;&gt;"&amp;""),A25&gt;0),'PR-tampon'!A25+1,"")</f>
        <v>18</v>
      </c>
      <c r="B26" s="3">
        <f ca="1">IFERROR(IF(A26="","",VLOOKUP($A26,REFERENCEMENT_FACADE[[Ordre]:[Eligibilité procédé]],2,FALSE)),"")</f>
        <v>35</v>
      </c>
      <c r="C26" t="str" cm="1">
        <f t="array" aca="1" ref="C26" ca="1">IF(B26&lt;&gt;"",INDEX(BDD_REVETEMENTS_EXTERIEURS!A:CS,B26,MATCH($C$8,REFERENCEMENT_FACADE[#Headers],0)),"")</f>
        <v>Minéral</v>
      </c>
      <c r="D26">
        <f ca="1">IF($B$6=TRUE,IF(C26&lt;&gt;"",COUNTIF(INDIRECT("$C$"&amp;ROW($C$9)&amp;":$C$"&amp;487-COUNTBLANK($C$9:$C$487)),"&lt;"&amp;C26)+COUNTIF(C$9:C26,C26),""),IF(C26&lt;&gt;"",COUNTIF(INDIRECT("$C$"&amp;ROW($C$9)&amp;":$C$"&amp;487-COUNTBLANK($C$9:$C$487)),"&gt;"&amp;C26)+COUNTIF(C$9:C26,C26),""))</f>
        <v>75</v>
      </c>
      <c r="E26">
        <f t="shared" ca="1" si="0"/>
        <v>151</v>
      </c>
      <c r="F26" s="217" cm="1">
        <f t="array" aca="1" ref="F26" ca="1">IF(A26&lt;&gt;"",INDEX(BDD_REVETEMENTS_EXTERIEURS!A:BY,E26,MATCH($F$8,REFERENCEMENT_FACADE[#Headers],0)),"")</f>
        <v>0</v>
      </c>
    </row>
    <row r="27" spans="1:6" x14ac:dyDescent="0.3">
      <c r="A27" s="3">
        <f>IF(AND(A26&lt;COUNTIF(REFERENCEMENT_FACADE[DATE REFERENCEMENT],"&lt;&gt;"&amp;""),A26&gt;0),'PR-tampon'!A26+1,"")</f>
        <v>19</v>
      </c>
      <c r="B27" s="3">
        <f ca="1">IFERROR(IF(A27="","",VLOOKUP($A27,REFERENCEMENT_FACADE[[Ordre]:[Eligibilité procédé]],2,FALSE)),"")</f>
        <v>36</v>
      </c>
      <c r="C27" t="str" cm="1">
        <f t="array" aca="1" ref="C27" ca="1">IF(B27&lt;&gt;"",INDEX(BDD_REVETEMENTS_EXTERIEURS!A:CS,B27,MATCH($C$8,REFERENCEMENT_FACADE[#Headers],0)),"")</f>
        <v>Minéral</v>
      </c>
      <c r="D27">
        <f ca="1">IF($B$6=TRUE,IF(C27&lt;&gt;"",COUNTIF(INDIRECT("$C$"&amp;ROW($C$9)&amp;":$C$"&amp;487-COUNTBLANK($C$9:$C$487)),"&lt;"&amp;C27)+COUNTIF(C$9:C27,C27),""),IF(C27&lt;&gt;"",COUNTIF(INDIRECT("$C$"&amp;ROW($C$9)&amp;":$C$"&amp;487-COUNTBLANK($C$9:$C$487)),"&gt;"&amp;C27)+COUNTIF(C$9:C27,C27),""))</f>
        <v>76</v>
      </c>
      <c r="E27">
        <f t="shared" ca="1" si="0"/>
        <v>152</v>
      </c>
      <c r="F27" s="217" cm="1">
        <f t="array" aca="1" ref="F27" ca="1">IF(A27&lt;&gt;"",INDEX(BDD_REVETEMENTS_EXTERIEURS!A:BY,E27,MATCH($F$8,REFERENCEMENT_FACADE[#Headers],0)),"")</f>
        <v>0</v>
      </c>
    </row>
    <row r="28" spans="1:6" x14ac:dyDescent="0.3">
      <c r="A28" s="3">
        <f>IF(AND(A27&lt;COUNTIF(REFERENCEMENT_FACADE[DATE REFERENCEMENT],"&lt;&gt;"&amp;""),A27&gt;0),'PR-tampon'!A27+1,"")</f>
        <v>20</v>
      </c>
      <c r="B28" s="3">
        <f ca="1">IFERROR(IF(A28="","",VLOOKUP($A28,REFERENCEMENT_FACADE[[Ordre]:[Eligibilité procédé]],2,FALSE)),"")</f>
        <v>37</v>
      </c>
      <c r="C28" t="str" cm="1">
        <f t="array" aca="1" ref="C28" ca="1">IF(B28&lt;&gt;"",INDEX(BDD_REVETEMENTS_EXTERIEURS!A:CS,B28,MATCH($C$8,REFERENCEMENT_FACADE[#Headers],0)),"")</f>
        <v>Panneaux</v>
      </c>
      <c r="D28">
        <f ca="1">IF($B$6=TRUE,IF(C28&lt;&gt;"",COUNTIF(INDIRECT("$C$"&amp;ROW($C$9)&amp;":$C$"&amp;487-COUNTBLANK($C$9:$C$487)),"&lt;"&amp;C28)+COUNTIF(C$9:C28,C28),""),IF(C28&lt;&gt;"",COUNTIF(INDIRECT("$C$"&amp;ROW($C$9)&amp;":$C$"&amp;487-COUNTBLANK($C$9:$C$487)),"&gt;"&amp;C28)+COUNTIF(C$9:C28,C28),""))</f>
        <v>121</v>
      </c>
      <c r="E28">
        <f t="shared" ca="1" si="0"/>
        <v>153</v>
      </c>
      <c r="F28" s="217" cm="1">
        <f t="array" aca="1" ref="F28" ca="1">IF(A28&lt;&gt;"",INDEX(BDD_REVETEMENTS_EXTERIEURS!A:BY,E28,MATCH($F$8,REFERENCEMENT_FACADE[#Headers],0)),"")</f>
        <v>0</v>
      </c>
    </row>
    <row r="29" spans="1:6" x14ac:dyDescent="0.3">
      <c r="A29" s="3">
        <f>IF(AND(A28&lt;COUNTIF(REFERENCEMENT_FACADE[DATE REFERENCEMENT],"&lt;&gt;"&amp;""),A28&gt;0),'PR-tampon'!A28+1,"")</f>
        <v>21</v>
      </c>
      <c r="B29" s="3">
        <f ca="1">IFERROR(IF(A29="","",VLOOKUP($A29,REFERENCEMENT_FACADE[[Ordre]:[Eligibilité procédé]],2,FALSE)),"")</f>
        <v>38</v>
      </c>
      <c r="C29" t="str" cm="1">
        <f t="array" aca="1" ref="C29" ca="1">IF(B29&lt;&gt;"",INDEX(BDD_REVETEMENTS_EXTERIEURS!A:CS,B29,MATCH($C$8,REFERENCEMENT_FACADE[#Headers],0)),"")</f>
        <v>Panneaux</v>
      </c>
      <c r="D29">
        <f ca="1">IF($B$6=TRUE,IF(C29&lt;&gt;"",COUNTIF(INDIRECT("$C$"&amp;ROW($C$9)&amp;":$C$"&amp;487-COUNTBLANK($C$9:$C$487)),"&lt;"&amp;C29)+COUNTIF(C$9:C29,C29),""),IF(C29&lt;&gt;"",COUNTIF(INDIRECT("$C$"&amp;ROW($C$9)&amp;":$C$"&amp;487-COUNTBLANK($C$9:$C$487)),"&gt;"&amp;C29)+COUNTIF(C$9:C29,C29),""))</f>
        <v>122</v>
      </c>
      <c r="E29">
        <f t="shared" ca="1" si="0"/>
        <v>154</v>
      </c>
      <c r="F29" s="217" cm="1">
        <f t="array" aca="1" ref="F29" ca="1">IF(A29&lt;&gt;"",INDEX(BDD_REVETEMENTS_EXTERIEURS!A:BY,E29,MATCH($F$8,REFERENCEMENT_FACADE[#Headers],0)),"")</f>
        <v>0</v>
      </c>
    </row>
    <row r="30" spans="1:6" x14ac:dyDescent="0.3">
      <c r="A30" s="3">
        <f>IF(AND(A29&lt;COUNTIF(REFERENCEMENT_FACADE[DATE REFERENCEMENT],"&lt;&gt;"&amp;""),A29&gt;0),'PR-tampon'!A29+1,"")</f>
        <v>22</v>
      </c>
      <c r="B30" s="3">
        <f ca="1">IFERROR(IF(A30="","",VLOOKUP($A30,REFERENCEMENT_FACADE[[Ordre]:[Eligibilité procédé]],2,FALSE)),"")</f>
        <v>39</v>
      </c>
      <c r="C30" t="str" cm="1">
        <f t="array" aca="1" ref="C30" ca="1">IF(B30&lt;&gt;"",INDEX(BDD_REVETEMENTS_EXTERIEURS!A:CS,B30,MATCH($C$8,REFERENCEMENT_FACADE[#Headers],0)),"")</f>
        <v>Lames</v>
      </c>
      <c r="D30">
        <f ca="1">IF($B$6=TRUE,IF(C30&lt;&gt;"",COUNTIF(INDIRECT("$C$"&amp;ROW($C$9)&amp;":$C$"&amp;487-COUNTBLANK($C$9:$C$487)),"&lt;"&amp;C30)+COUNTIF(C$9:C30,C30),""),IF(C30&lt;&gt;"",COUNTIF(INDIRECT("$C$"&amp;ROW($C$9)&amp;":$C$"&amp;487-COUNTBLANK($C$9:$C$487)),"&gt;"&amp;C30)+COUNTIF(C$9:C30,C30),""))</f>
        <v>42</v>
      </c>
      <c r="E30">
        <f t="shared" ca="1" si="0"/>
        <v>155</v>
      </c>
      <c r="F30" s="217" cm="1">
        <f t="array" aca="1" ref="F30" ca="1">IF(A30&lt;&gt;"",INDEX(BDD_REVETEMENTS_EXTERIEURS!A:BY,E30,MATCH($F$8,REFERENCEMENT_FACADE[#Headers],0)),"")</f>
        <v>0</v>
      </c>
    </row>
    <row r="31" spans="1:6" x14ac:dyDescent="0.3">
      <c r="A31" s="3">
        <f>IF(AND(A30&lt;COUNTIF(REFERENCEMENT_FACADE[DATE REFERENCEMENT],"&lt;&gt;"&amp;""),A30&gt;0),'PR-tampon'!A30+1,"")</f>
        <v>23</v>
      </c>
      <c r="B31" s="3">
        <f ca="1">IFERROR(IF(A31="","",VLOOKUP($A31,REFERENCEMENT_FACADE[[Ordre]:[Eligibilité procédé]],2,FALSE)),"")</f>
        <v>40</v>
      </c>
      <c r="C31" t="str" cm="1">
        <f t="array" aca="1" ref="C31" ca="1">IF(B31&lt;&gt;"",INDEX(BDD_REVETEMENTS_EXTERIEURS!A:CS,B31,MATCH($C$8,REFERENCEMENT_FACADE[#Headers],0)),"")</f>
        <v>Lames</v>
      </c>
      <c r="D31">
        <f ca="1">IF($B$6=TRUE,IF(C31&lt;&gt;"",COUNTIF(INDIRECT("$C$"&amp;ROW($C$9)&amp;":$C$"&amp;487-COUNTBLANK($C$9:$C$487)),"&lt;"&amp;C31)+COUNTIF(C$9:C31,C31),""),IF(C31&lt;&gt;"",COUNTIF(INDIRECT("$C$"&amp;ROW($C$9)&amp;":$C$"&amp;487-COUNTBLANK($C$9:$C$487)),"&gt;"&amp;C31)+COUNTIF(C$9:C31,C31),""))</f>
        <v>43</v>
      </c>
      <c r="E31">
        <f t="shared" ca="1" si="0"/>
        <v>156</v>
      </c>
      <c r="F31" s="217" cm="1">
        <f t="array" aca="1" ref="F31" ca="1">IF(A31&lt;&gt;"",INDEX(BDD_REVETEMENTS_EXTERIEURS!A:BY,E31,MATCH($F$8,REFERENCEMENT_FACADE[#Headers],0)),"")</f>
        <v>0</v>
      </c>
    </row>
    <row r="32" spans="1:6" x14ac:dyDescent="0.3">
      <c r="A32" s="3">
        <f>IF(AND(A31&lt;COUNTIF(REFERENCEMENT_FACADE[DATE REFERENCEMENT],"&lt;&gt;"&amp;""),A31&gt;0),'PR-tampon'!A31+1,"")</f>
        <v>24</v>
      </c>
      <c r="B32" s="3">
        <f ca="1">IFERROR(IF(A32="","",VLOOKUP($A32,REFERENCEMENT_FACADE[[Ordre]:[Eligibilité procédé]],2,FALSE)),"")</f>
        <v>41</v>
      </c>
      <c r="C32" t="str" cm="1">
        <f t="array" aca="1" ref="C32" ca="1">IF(B32&lt;&gt;"",INDEX(BDD_REVETEMENTS_EXTERIEURS!A:CS,B32,MATCH($C$8,REFERENCEMENT_FACADE[#Headers],0)),"")</f>
        <v>Lames</v>
      </c>
      <c r="D32">
        <f ca="1">IF($B$6=TRUE,IF(C32&lt;&gt;"",COUNTIF(INDIRECT("$C$"&amp;ROW($C$9)&amp;":$C$"&amp;487-COUNTBLANK($C$9:$C$487)),"&lt;"&amp;C32)+COUNTIF(C$9:C32,C32),""),IF(C32&lt;&gt;"",COUNTIF(INDIRECT("$C$"&amp;ROW($C$9)&amp;":$C$"&amp;487-COUNTBLANK($C$9:$C$487)),"&gt;"&amp;C32)+COUNTIF(C$9:C32,C32),""))</f>
        <v>44</v>
      </c>
      <c r="E32">
        <f t="shared" ca="1" si="0"/>
        <v>157</v>
      </c>
      <c r="F32" s="217" cm="1">
        <f t="array" aca="1" ref="F32" ca="1">IF(A32&lt;&gt;"",INDEX(BDD_REVETEMENTS_EXTERIEURS!A:BY,E32,MATCH($F$8,REFERENCEMENT_FACADE[#Headers],0)),"")</f>
        <v>1</v>
      </c>
    </row>
    <row r="33" spans="1:6" x14ac:dyDescent="0.3">
      <c r="A33" s="3">
        <f>IF(AND(A32&lt;COUNTIF(REFERENCEMENT_FACADE[DATE REFERENCEMENT],"&lt;&gt;"&amp;""),A32&gt;0),'PR-tampon'!A32+1,"")</f>
        <v>25</v>
      </c>
      <c r="B33" s="3">
        <f ca="1">IFERROR(IF(A33="","",VLOOKUP($A33,REFERENCEMENT_FACADE[[Ordre]:[Eligibilité procédé]],2,FALSE)),"")</f>
        <v>42</v>
      </c>
      <c r="C33" t="str" cm="1">
        <f t="array" aca="1" ref="C33" ca="1">IF(B33&lt;&gt;"",INDEX(BDD_REVETEMENTS_EXTERIEURS!A:CS,B33,MATCH($C$8,REFERENCEMENT_FACADE[#Headers],0)),"")</f>
        <v>Lames</v>
      </c>
      <c r="D33">
        <f ca="1">IF($B$6=TRUE,IF(C33&lt;&gt;"",COUNTIF(INDIRECT("$C$"&amp;ROW($C$9)&amp;":$C$"&amp;487-COUNTBLANK($C$9:$C$487)),"&lt;"&amp;C33)+COUNTIF(C$9:C33,C33),""),IF(C33&lt;&gt;"",COUNTIF(INDIRECT("$C$"&amp;ROW($C$9)&amp;":$C$"&amp;487-COUNTBLANK($C$9:$C$487)),"&gt;"&amp;C33)+COUNTIF(C$9:C33,C33),""))</f>
        <v>45</v>
      </c>
      <c r="E33">
        <f t="shared" ca="1" si="0"/>
        <v>158</v>
      </c>
      <c r="F33" s="217" cm="1">
        <f t="array" aca="1" ref="F33" ca="1">IF(A33&lt;&gt;"",INDEX(BDD_REVETEMENTS_EXTERIEURS!A:BY,E33,MATCH($F$8,REFERENCEMENT_FACADE[#Headers],0)),"")</f>
        <v>0</v>
      </c>
    </row>
    <row r="34" spans="1:6" x14ac:dyDescent="0.3">
      <c r="A34" s="3">
        <f>IF(AND(A33&lt;COUNTIF(REFERENCEMENT_FACADE[DATE REFERENCEMENT],"&lt;&gt;"&amp;""),A33&gt;0),'PR-tampon'!A33+1,"")</f>
        <v>26</v>
      </c>
      <c r="B34" s="3">
        <f ca="1">IFERROR(IF(A34="","",VLOOKUP($A34,REFERENCEMENT_FACADE[[Ordre]:[Eligibilité procédé]],2,FALSE)),"")</f>
        <v>43</v>
      </c>
      <c r="C34" t="str" cm="1">
        <f t="array" aca="1" ref="C34" ca="1">IF(B34&lt;&gt;"",INDEX(BDD_REVETEMENTS_EXTERIEURS!A:CS,B34,MATCH($C$8,REFERENCEMENT_FACADE[#Headers],0)),"")</f>
        <v>Lames</v>
      </c>
      <c r="D34">
        <f ca="1">IF($B$6=TRUE,IF(C34&lt;&gt;"",COUNTIF(INDIRECT("$C$"&amp;ROW($C$9)&amp;":$C$"&amp;487-COUNTBLANK($C$9:$C$487)),"&lt;"&amp;C34)+COUNTIF(C$9:C34,C34),""),IF(C34&lt;&gt;"",COUNTIF(INDIRECT("$C$"&amp;ROW($C$9)&amp;":$C$"&amp;487-COUNTBLANK($C$9:$C$487)),"&gt;"&amp;C34)+COUNTIF(C$9:C34,C34),""))</f>
        <v>46</v>
      </c>
      <c r="E34">
        <f t="shared" ca="1" si="0"/>
        <v>159</v>
      </c>
      <c r="F34" s="217" cm="1">
        <f t="array" aca="1" ref="F34" ca="1">IF(A34&lt;&gt;"",INDEX(BDD_REVETEMENTS_EXTERIEURS!A:BY,E34,MATCH($F$8,REFERENCEMENT_FACADE[#Headers],0)),"")</f>
        <v>0</v>
      </c>
    </row>
    <row r="35" spans="1:6" x14ac:dyDescent="0.3">
      <c r="A35" s="3">
        <f>IF(AND(A34&lt;COUNTIF(REFERENCEMENT_FACADE[DATE REFERENCEMENT],"&lt;&gt;"&amp;""),A34&gt;0),'PR-tampon'!A34+1,"")</f>
        <v>27</v>
      </c>
      <c r="B35" s="3">
        <f ca="1">IFERROR(IF(A35="","",VLOOKUP($A35,REFERENCEMENT_FACADE[[Ordre]:[Eligibilité procédé]],2,FALSE)),"")</f>
        <v>44</v>
      </c>
      <c r="C35" t="str" cm="1">
        <f t="array" aca="1" ref="C35" ca="1">IF(B35&lt;&gt;"",INDEX(BDD_REVETEMENTS_EXTERIEURS!A:CS,B35,MATCH($C$8,REFERENCEMENT_FACADE[#Headers],0)),"")</f>
        <v>Lames</v>
      </c>
      <c r="D35">
        <f ca="1">IF($B$6=TRUE,IF(C35&lt;&gt;"",COUNTIF(INDIRECT("$C$"&amp;ROW($C$9)&amp;":$C$"&amp;487-COUNTBLANK($C$9:$C$487)),"&lt;"&amp;C35)+COUNTIF(C$9:C35,C35),""),IF(C35&lt;&gt;"",COUNTIF(INDIRECT("$C$"&amp;ROW($C$9)&amp;":$C$"&amp;487-COUNTBLANK($C$9:$C$487)),"&gt;"&amp;C35)+COUNTIF(C$9:C35,C35),""))</f>
        <v>47</v>
      </c>
      <c r="E35">
        <f t="shared" ca="1" si="0"/>
        <v>160</v>
      </c>
      <c r="F35" s="217" cm="1">
        <f t="array" aca="1" ref="F35" ca="1">IF(A35&lt;&gt;"",INDEX(BDD_REVETEMENTS_EXTERIEURS!A:BY,E35,MATCH($F$8,REFERENCEMENT_FACADE[#Headers],0)),"")</f>
        <v>0</v>
      </c>
    </row>
    <row r="36" spans="1:6" x14ac:dyDescent="0.3">
      <c r="A36" s="3">
        <f>IF(AND(A35&lt;COUNTIF(REFERENCEMENT_FACADE[DATE REFERENCEMENT],"&lt;&gt;"&amp;""),A35&gt;0),'PR-tampon'!A35+1,"")</f>
        <v>28</v>
      </c>
      <c r="B36" s="3">
        <f ca="1">IFERROR(IF(A36="","",VLOOKUP($A36,REFERENCEMENT_FACADE[[Ordre]:[Eligibilité procédé]],2,FALSE)),"")</f>
        <v>45</v>
      </c>
      <c r="C36" t="str" cm="1">
        <f t="array" aca="1" ref="C36" ca="1">IF(B36&lt;&gt;"",INDEX(BDD_REVETEMENTS_EXTERIEURS!A:CS,B36,MATCH($C$8,REFERENCEMENT_FACADE[#Headers],0)),"")</f>
        <v>Lames</v>
      </c>
      <c r="D36">
        <f ca="1">IF($B$6=TRUE,IF(C36&lt;&gt;"",COUNTIF(INDIRECT("$C$"&amp;ROW($C$9)&amp;":$C$"&amp;487-COUNTBLANK($C$9:$C$487)),"&lt;"&amp;C36)+COUNTIF(C$9:C36,C36),""),IF(C36&lt;&gt;"",COUNTIF(INDIRECT("$C$"&amp;ROW($C$9)&amp;":$C$"&amp;487-COUNTBLANK($C$9:$C$487)),"&gt;"&amp;C36)+COUNTIF(C$9:C36,C36),""))</f>
        <v>48</v>
      </c>
      <c r="E36">
        <f t="shared" ca="1" si="0"/>
        <v>161</v>
      </c>
      <c r="F36" s="217" cm="1">
        <f t="array" aca="1" ref="F36" ca="1">IF(A36&lt;&gt;"",INDEX(BDD_REVETEMENTS_EXTERIEURS!A:BY,E36,MATCH($F$8,REFERENCEMENT_FACADE[#Headers],0)),"")</f>
        <v>0</v>
      </c>
    </row>
    <row r="37" spans="1:6" x14ac:dyDescent="0.3">
      <c r="A37" s="3">
        <f>IF(AND(A36&lt;COUNTIF(REFERENCEMENT_FACADE[DATE REFERENCEMENT],"&lt;&gt;"&amp;""),A36&gt;0),'PR-tampon'!A36+1,"")</f>
        <v>29</v>
      </c>
      <c r="B37" s="3">
        <f ca="1">IFERROR(IF(A37="","",VLOOKUP($A37,REFERENCEMENT_FACADE[[Ordre]:[Eligibilité procédé]],2,FALSE)),"")</f>
        <v>46</v>
      </c>
      <c r="C37" t="str" cm="1">
        <f t="array" aca="1" ref="C37" ca="1">IF(B37&lt;&gt;"",INDEX(BDD_REVETEMENTS_EXTERIEURS!A:CS,B37,MATCH($C$8,REFERENCEMENT_FACADE[#Headers],0)),"")</f>
        <v>Métallique</v>
      </c>
      <c r="D37">
        <f ca="1">IF($B$6=TRUE,IF(C37&lt;&gt;"",COUNTIF(INDIRECT("$C$"&amp;ROW($C$9)&amp;":$C$"&amp;487-COUNTBLANK($C$9:$C$487)),"&lt;"&amp;C37)+COUNTIF(C$9:C37,C37),""),IF(C37&lt;&gt;"",COUNTIF(INDIRECT("$C$"&amp;ROW($C$9)&amp;":$C$"&amp;487-COUNTBLANK($C$9:$C$487)),"&gt;"&amp;C37)+COUNTIF(C$9:C37,C37),""))</f>
        <v>59</v>
      </c>
      <c r="E37">
        <f t="shared" ca="1" si="0"/>
        <v>162</v>
      </c>
      <c r="F37" s="217" cm="1">
        <f t="array" aca="1" ref="F37" ca="1">IF(A37&lt;&gt;"",INDEX(BDD_REVETEMENTS_EXTERIEURS!A:BY,E37,MATCH($F$8,REFERENCEMENT_FACADE[#Headers],0)),"")</f>
        <v>0</v>
      </c>
    </row>
    <row r="38" spans="1:6" x14ac:dyDescent="0.3">
      <c r="A38" s="3">
        <f>IF(AND(A37&lt;COUNTIF(REFERENCEMENT_FACADE[DATE REFERENCEMENT],"&lt;&gt;"&amp;""),A37&gt;0),'PR-tampon'!A37+1,"")</f>
        <v>30</v>
      </c>
      <c r="B38" s="3">
        <f ca="1">IFERROR(IF(A38="","",VLOOKUP($A38,REFERENCEMENT_FACADE[[Ordre]:[Eligibilité procédé]],2,FALSE)),"")</f>
        <v>47</v>
      </c>
      <c r="C38" t="str" cm="1">
        <f t="array" aca="1" ref="C38" ca="1">IF(B38&lt;&gt;"",INDEX(BDD_REVETEMENTS_EXTERIEURS!A:CS,B38,MATCH($C$8,REFERENCEMENT_FACADE[#Headers],0)),"")</f>
        <v>Métallique</v>
      </c>
      <c r="D38">
        <f ca="1">IF($B$6=TRUE,IF(C38&lt;&gt;"",COUNTIF(INDIRECT("$C$"&amp;ROW($C$9)&amp;":$C$"&amp;487-COUNTBLANK($C$9:$C$487)),"&lt;"&amp;C38)+COUNTIF(C$9:C38,C38),""),IF(C38&lt;&gt;"",COUNTIF(INDIRECT("$C$"&amp;ROW($C$9)&amp;":$C$"&amp;487-COUNTBLANK($C$9:$C$487)),"&gt;"&amp;C38)+COUNTIF(C$9:C38,C38),""))</f>
        <v>60</v>
      </c>
      <c r="E38">
        <f t="shared" ca="1" si="0"/>
        <v>163</v>
      </c>
      <c r="F38" s="217" cm="1">
        <f t="array" aca="1" ref="F38" ca="1">IF(A38&lt;&gt;"",INDEX(BDD_REVETEMENTS_EXTERIEURS!A:BY,E38,MATCH($F$8,REFERENCEMENT_FACADE[#Headers],0)),"")</f>
        <v>0</v>
      </c>
    </row>
    <row r="39" spans="1:6" x14ac:dyDescent="0.3">
      <c r="A39" s="3">
        <f>IF(AND(A38&lt;COUNTIF(REFERENCEMENT_FACADE[DATE REFERENCEMENT],"&lt;&gt;"&amp;""),A38&gt;0),'PR-tampon'!A38+1,"")</f>
        <v>31</v>
      </c>
      <c r="B39" s="3">
        <f ca="1">IFERROR(IF(A39="","",VLOOKUP($A39,REFERENCEMENT_FACADE[[Ordre]:[Eligibilité procédé]],2,FALSE)),"")</f>
        <v>48</v>
      </c>
      <c r="C39" t="str" cm="1">
        <f t="array" aca="1" ref="C39" ca="1">IF(B39&lt;&gt;"",INDEX(BDD_REVETEMENTS_EXTERIEURS!A:CS,B39,MATCH($C$8,REFERENCEMENT_FACADE[#Headers],0)),"")</f>
        <v>Métallique</v>
      </c>
      <c r="D39">
        <f ca="1">IF($B$6=TRUE,IF(C39&lt;&gt;"",COUNTIF(INDIRECT("$C$"&amp;ROW($C$9)&amp;":$C$"&amp;487-COUNTBLANK($C$9:$C$487)),"&lt;"&amp;C39)+COUNTIF(C$9:C39,C39),""),IF(C39&lt;&gt;"",COUNTIF(INDIRECT("$C$"&amp;ROW($C$9)&amp;":$C$"&amp;487-COUNTBLANK($C$9:$C$487)),"&gt;"&amp;C39)+COUNTIF(C$9:C39,C39),""))</f>
        <v>61</v>
      </c>
      <c r="E39">
        <f t="shared" ca="1" si="0"/>
        <v>164</v>
      </c>
      <c r="F39" s="217" cm="1">
        <f t="array" aca="1" ref="F39" ca="1">IF(A39&lt;&gt;"",INDEX(BDD_REVETEMENTS_EXTERIEURS!A:BY,E39,MATCH($F$8,REFERENCEMENT_FACADE[#Headers],0)),"")</f>
        <v>0</v>
      </c>
    </row>
    <row r="40" spans="1:6" x14ac:dyDescent="0.3">
      <c r="A40" s="3">
        <f>IF(AND(A39&lt;COUNTIF(REFERENCEMENT_FACADE[DATE REFERENCEMENT],"&lt;&gt;"&amp;""),A39&gt;0),'PR-tampon'!A39+1,"")</f>
        <v>32</v>
      </c>
      <c r="B40" s="3">
        <f ca="1">IFERROR(IF(A40="","",VLOOKUP($A40,REFERENCEMENT_FACADE[[Ordre]:[Eligibilité procédé]],2,FALSE)),"")</f>
        <v>49</v>
      </c>
      <c r="C40" t="str" cm="1">
        <f t="array" aca="1" ref="C40" ca="1">IF(B40&lt;&gt;"",INDEX(BDD_REVETEMENTS_EXTERIEURS!A:CS,B40,MATCH($C$8,REFERENCEMENT_FACADE[#Headers],0)),"")</f>
        <v>Métallique</v>
      </c>
      <c r="D40">
        <f ca="1">IF($B$6=TRUE,IF(C40&lt;&gt;"",COUNTIF(INDIRECT("$C$"&amp;ROW($C$9)&amp;":$C$"&amp;487-COUNTBLANK($C$9:$C$487)),"&lt;"&amp;C40)+COUNTIF(C$9:C40,C40),""),IF(C40&lt;&gt;"",COUNTIF(INDIRECT("$C$"&amp;ROW($C$9)&amp;":$C$"&amp;487-COUNTBLANK($C$9:$C$487)),"&gt;"&amp;C40)+COUNTIF(C$9:C40,C40),""))</f>
        <v>62</v>
      </c>
      <c r="E40">
        <f t="shared" ca="1" si="0"/>
        <v>165</v>
      </c>
      <c r="F40" s="217" cm="1">
        <f t="array" aca="1" ref="F40" ca="1">IF(A40&lt;&gt;"",INDEX(BDD_REVETEMENTS_EXTERIEURS!A:BY,E40,MATCH($F$8,REFERENCEMENT_FACADE[#Headers],0)),"")</f>
        <v>0</v>
      </c>
    </row>
    <row r="41" spans="1:6" x14ac:dyDescent="0.3">
      <c r="A41" s="3">
        <f>IF(AND(A40&lt;COUNTIF(REFERENCEMENT_FACADE[DATE REFERENCEMENT],"&lt;&gt;"&amp;""),A40&gt;0),'PR-tampon'!A40+1,"")</f>
        <v>33</v>
      </c>
      <c r="B41" s="3">
        <f ca="1">IFERROR(IF(A41="","",VLOOKUP($A41,REFERENCEMENT_FACADE[[Ordre]:[Eligibilité procédé]],2,FALSE)),"")</f>
        <v>50</v>
      </c>
      <c r="C41" t="str" cm="1">
        <f t="array" aca="1" ref="C41" ca="1">IF(B41&lt;&gt;"",INDEX(BDD_REVETEMENTS_EXTERIEURS!A:CS,B41,MATCH($C$8,REFERENCEMENT_FACADE[#Headers],0)),"")</f>
        <v>Minéral</v>
      </c>
      <c r="D41">
        <f ca="1">IF($B$6=TRUE,IF(C41&lt;&gt;"",COUNTIF(INDIRECT("$C$"&amp;ROW($C$9)&amp;":$C$"&amp;487-COUNTBLANK($C$9:$C$487)),"&lt;"&amp;C41)+COUNTIF(C$9:C41,C41),""),IF(C41&lt;&gt;"",COUNTIF(INDIRECT("$C$"&amp;ROW($C$9)&amp;":$C$"&amp;487-COUNTBLANK($C$9:$C$487)),"&gt;"&amp;C41)+COUNTIF(C$9:C41,C41),""))</f>
        <v>77</v>
      </c>
      <c r="E41">
        <f t="shared" ca="1" si="0"/>
        <v>166</v>
      </c>
      <c r="F41" s="217" cm="1">
        <f t="array" aca="1" ref="F41" ca="1">IF(A41&lt;&gt;"",INDEX(BDD_REVETEMENTS_EXTERIEURS!A:BY,E41,MATCH($F$8,REFERENCEMENT_FACADE[#Headers],0)),"")</f>
        <v>0</v>
      </c>
    </row>
    <row r="42" spans="1:6" x14ac:dyDescent="0.3">
      <c r="A42" s="3">
        <f>IF(AND(A41&lt;COUNTIF(REFERENCEMENT_FACADE[DATE REFERENCEMENT],"&lt;&gt;"&amp;""),A41&gt;0),'PR-tampon'!A41+1,"")</f>
        <v>34</v>
      </c>
      <c r="B42" s="3">
        <f ca="1">IFERROR(IF(A42="","",VLOOKUP($A42,REFERENCEMENT_FACADE[[Ordre]:[Eligibilité procédé]],2,FALSE)),"")</f>
        <v>51</v>
      </c>
      <c r="C42" t="str" cm="1">
        <f t="array" aca="1" ref="C42" ca="1">IF(B42&lt;&gt;"",INDEX(BDD_REVETEMENTS_EXTERIEURS!A:CS,B42,MATCH($C$8,REFERENCEMENT_FACADE[#Headers],0)),"")</f>
        <v>Minéral</v>
      </c>
      <c r="D42">
        <f ca="1">IF($B$6=TRUE,IF(C42&lt;&gt;"",COUNTIF(INDIRECT("$C$"&amp;ROW($C$9)&amp;":$C$"&amp;487-COUNTBLANK($C$9:$C$487)),"&lt;"&amp;C42)+COUNTIF(C$9:C42,C42),""),IF(C42&lt;&gt;"",COUNTIF(INDIRECT("$C$"&amp;ROW($C$9)&amp;":$C$"&amp;487-COUNTBLANK($C$9:$C$487)),"&gt;"&amp;C42)+COUNTIF(C$9:C42,C42),""))</f>
        <v>78</v>
      </c>
      <c r="E42">
        <f t="shared" ca="1" si="0"/>
        <v>168</v>
      </c>
      <c r="F42" s="217" cm="1">
        <f t="array" aca="1" ref="F42" ca="1">IF(A42&lt;&gt;"",INDEX(BDD_REVETEMENTS_EXTERIEURS!A:BY,E42,MATCH($F$8,REFERENCEMENT_FACADE[#Headers],0)),"")</f>
        <v>0</v>
      </c>
    </row>
    <row r="43" spans="1:6" x14ac:dyDescent="0.3">
      <c r="A43" s="3">
        <f>IF(AND(A42&lt;COUNTIF(REFERENCEMENT_FACADE[DATE REFERENCEMENT],"&lt;&gt;"&amp;""),A42&gt;0),'PR-tampon'!A42+1,"")</f>
        <v>35</v>
      </c>
      <c r="B43" s="3">
        <f ca="1">IFERROR(IF(A43="","",VLOOKUP($A43,REFERENCEMENT_FACADE[[Ordre]:[Eligibilité procédé]],2,FALSE)),"")</f>
        <v>52</v>
      </c>
      <c r="C43" t="str" cm="1">
        <f t="array" aca="1" ref="C43" ca="1">IF(B43&lt;&gt;"",INDEX(BDD_REVETEMENTS_EXTERIEURS!A:CS,B43,MATCH($C$8,REFERENCEMENT_FACADE[#Headers],0)),"")</f>
        <v>Minéral</v>
      </c>
      <c r="D43">
        <f ca="1">IF($B$6=TRUE,IF(C43&lt;&gt;"",COUNTIF(INDIRECT("$C$"&amp;ROW($C$9)&amp;":$C$"&amp;487-COUNTBLANK($C$9:$C$487)),"&lt;"&amp;C43)+COUNTIF(C$9:C43,C43),""),IF(C43&lt;&gt;"",COUNTIF(INDIRECT("$C$"&amp;ROW($C$9)&amp;":$C$"&amp;487-COUNTBLANK($C$9:$C$487)),"&gt;"&amp;C43)+COUNTIF(C$9:C43,C43),""))</f>
        <v>79</v>
      </c>
      <c r="E43">
        <f t="shared" ca="1" si="0"/>
        <v>169</v>
      </c>
      <c r="F43" s="217" cm="1">
        <f t="array" aca="1" ref="F43" ca="1">IF(A43&lt;&gt;"",INDEX(BDD_REVETEMENTS_EXTERIEURS!A:BY,E43,MATCH($F$8,REFERENCEMENT_FACADE[#Headers],0)),"")</f>
        <v>0</v>
      </c>
    </row>
    <row r="44" spans="1:6" x14ac:dyDescent="0.3">
      <c r="A44" s="3">
        <f>IF(AND(A43&lt;COUNTIF(REFERENCEMENT_FACADE[DATE REFERENCEMENT],"&lt;&gt;"&amp;""),A43&gt;0),'PR-tampon'!A43+1,"")</f>
        <v>36</v>
      </c>
      <c r="B44" s="3">
        <f ca="1">IFERROR(IF(A44="","",VLOOKUP($A44,REFERENCEMENT_FACADE[[Ordre]:[Eligibilité procédé]],2,FALSE)),"")</f>
        <v>53</v>
      </c>
      <c r="C44" t="str" cm="1">
        <f t="array" aca="1" ref="C44" ca="1">IF(B44&lt;&gt;"",INDEX(BDD_REVETEMENTS_EXTERIEURS!A:CS,B44,MATCH($C$8,REFERENCEMENT_FACADE[#Headers],0)),"")</f>
        <v>Minéral</v>
      </c>
      <c r="D44">
        <f ca="1">IF($B$6=TRUE,IF(C44&lt;&gt;"",COUNTIF(INDIRECT("$C$"&amp;ROW($C$9)&amp;":$C$"&amp;487-COUNTBLANK($C$9:$C$487)),"&lt;"&amp;C44)+COUNTIF(C$9:C44,C44),""),IF(C44&lt;&gt;"",COUNTIF(INDIRECT("$C$"&amp;ROW($C$9)&amp;":$C$"&amp;487-COUNTBLANK($C$9:$C$487)),"&gt;"&amp;C44)+COUNTIF(C$9:C44,C44),""))</f>
        <v>80</v>
      </c>
      <c r="E44">
        <f t="shared" ca="1" si="0"/>
        <v>170</v>
      </c>
      <c r="F44" s="217" cm="1">
        <f t="array" aca="1" ref="F44" ca="1">IF(A44&lt;&gt;"",INDEX(BDD_REVETEMENTS_EXTERIEURS!A:BY,E44,MATCH($F$8,REFERENCEMENT_FACADE[#Headers],0)),"")</f>
        <v>0</v>
      </c>
    </row>
    <row r="45" spans="1:6" x14ac:dyDescent="0.3">
      <c r="A45" s="3">
        <f>IF(AND(A44&lt;COUNTIF(REFERENCEMENT_FACADE[DATE REFERENCEMENT],"&lt;&gt;"&amp;""),A44&gt;0),'PR-tampon'!A44+1,"")</f>
        <v>37</v>
      </c>
      <c r="B45" s="3">
        <f ca="1">IFERROR(IF(A45="","",VLOOKUP($A45,REFERENCEMENT_FACADE[[Ordre]:[Eligibilité procédé]],2,FALSE)),"")</f>
        <v>54</v>
      </c>
      <c r="C45" t="str" cm="1">
        <f t="array" aca="1" ref="C45" ca="1">IF(B45&lt;&gt;"",INDEX(BDD_REVETEMENTS_EXTERIEURS!A:CS,B45,MATCH($C$8,REFERENCEMENT_FACADE[#Headers],0)),"")</f>
        <v>Minéral</v>
      </c>
      <c r="D45">
        <f ca="1">IF($B$6=TRUE,IF(C45&lt;&gt;"",COUNTIF(INDIRECT("$C$"&amp;ROW($C$9)&amp;":$C$"&amp;487-COUNTBLANK($C$9:$C$487)),"&lt;"&amp;C45)+COUNTIF(C$9:C45,C45),""),IF(C45&lt;&gt;"",COUNTIF(INDIRECT("$C$"&amp;ROW($C$9)&amp;":$C$"&amp;487-COUNTBLANK($C$9:$C$487)),"&gt;"&amp;C45)+COUNTIF(C$9:C45,C45),""))</f>
        <v>81</v>
      </c>
      <c r="E45">
        <f t="shared" ca="1" si="0"/>
        <v>171</v>
      </c>
      <c r="F45" s="217" cm="1">
        <f t="array" aca="1" ref="F45" ca="1">IF(A45&lt;&gt;"",INDEX(BDD_REVETEMENTS_EXTERIEURS!A:BY,E45,MATCH($F$8,REFERENCEMENT_FACADE[#Headers],0)),"")</f>
        <v>0</v>
      </c>
    </row>
    <row r="46" spans="1:6" x14ac:dyDescent="0.3">
      <c r="A46" s="3">
        <f>IF(AND(A45&lt;COUNTIF(REFERENCEMENT_FACADE[DATE REFERENCEMENT],"&lt;&gt;"&amp;""),A45&gt;0),'PR-tampon'!A45+1,"")</f>
        <v>38</v>
      </c>
      <c r="B46" s="3">
        <f ca="1">IFERROR(IF(A46="","",VLOOKUP($A46,REFERENCEMENT_FACADE[[Ordre]:[Eligibilité procédé]],2,FALSE)),"")</f>
        <v>55</v>
      </c>
      <c r="C46" t="str" cm="1">
        <f t="array" aca="1" ref="C46" ca="1">IF(B46&lt;&gt;"",INDEX(BDD_REVETEMENTS_EXTERIEURS!A:CS,B46,MATCH($C$8,REFERENCEMENT_FACADE[#Headers],0)),"")</f>
        <v>Minéral</v>
      </c>
      <c r="D46">
        <f ca="1">IF($B$6=TRUE,IF(C46&lt;&gt;"",COUNTIF(INDIRECT("$C$"&amp;ROW($C$9)&amp;":$C$"&amp;487-COUNTBLANK($C$9:$C$487)),"&lt;"&amp;C46)+COUNTIF(C$9:C46,C46),""),IF(C46&lt;&gt;"",COUNTIF(INDIRECT("$C$"&amp;ROW($C$9)&amp;":$C$"&amp;487-COUNTBLANK($C$9:$C$487)),"&gt;"&amp;C46)+COUNTIF(C$9:C46,C46),""))</f>
        <v>82</v>
      </c>
      <c r="E46">
        <f t="shared" ca="1" si="0"/>
        <v>18</v>
      </c>
      <c r="F46" s="217" cm="1">
        <f t="array" aca="1" ref="F46" ca="1">IF(A46&lt;&gt;"",INDEX(BDD_REVETEMENTS_EXTERIEURS!A:BY,E46,MATCH($F$8,REFERENCEMENT_FACADE[#Headers],0)),"")</f>
        <v>0</v>
      </c>
    </row>
    <row r="47" spans="1:6" x14ac:dyDescent="0.3">
      <c r="A47" s="3">
        <f>IF(AND(A46&lt;COUNTIF(REFERENCEMENT_FACADE[DATE REFERENCEMENT],"&lt;&gt;"&amp;""),A46&gt;0),'PR-tampon'!A46+1,"")</f>
        <v>39</v>
      </c>
      <c r="B47" s="3">
        <f ca="1">IFERROR(IF(A47="","",VLOOKUP($A47,REFERENCEMENT_FACADE[[Ordre]:[Eligibilité procédé]],2,FALSE)),"")</f>
        <v>57</v>
      </c>
      <c r="C47" t="str" cm="1">
        <f t="array" aca="1" ref="C47" ca="1">IF(B47&lt;&gt;"",INDEX(BDD_REVETEMENTS_EXTERIEURS!A:CS,B47,MATCH($C$8,REFERENCEMENT_FACADE[#Headers],0)),"")</f>
        <v>Panneaux</v>
      </c>
      <c r="D47">
        <f ca="1">IF($B$6=TRUE,IF(C47&lt;&gt;"",COUNTIF(INDIRECT("$C$"&amp;ROW($C$9)&amp;":$C$"&amp;487-COUNTBLANK($C$9:$C$487)),"&lt;"&amp;C47)+COUNTIF(C$9:C47,C47),""),IF(C47&lt;&gt;"",COUNTIF(INDIRECT("$C$"&amp;ROW($C$9)&amp;":$C$"&amp;487-COUNTBLANK($C$9:$C$487)),"&gt;"&amp;C47)+COUNTIF(C$9:C47,C47),""))</f>
        <v>123</v>
      </c>
      <c r="E47">
        <f t="shared" ca="1" si="0"/>
        <v>19</v>
      </c>
      <c r="F47" s="217" cm="1">
        <f t="array" aca="1" ref="F47" ca="1">IF(A47&lt;&gt;"",INDEX(BDD_REVETEMENTS_EXTERIEURS!A:BY,E47,MATCH($F$8,REFERENCEMENT_FACADE[#Headers],0)),"")</f>
        <v>2</v>
      </c>
    </row>
    <row r="48" spans="1:6" x14ac:dyDescent="0.3">
      <c r="A48" s="3">
        <f>IF(AND(A47&lt;COUNTIF(REFERENCEMENT_FACADE[DATE REFERENCEMENT],"&lt;&gt;"&amp;""),A47&gt;0),'PR-tampon'!A47+1,"")</f>
        <v>40</v>
      </c>
      <c r="B48" s="3">
        <f ca="1">IFERROR(IF(A48="","",VLOOKUP($A48,REFERENCEMENT_FACADE[[Ordre]:[Eligibilité procédé]],2,FALSE)),"")</f>
        <v>58</v>
      </c>
      <c r="C48" t="str" cm="1">
        <f t="array" aca="1" ref="C48" ca="1">IF(B48&lt;&gt;"",INDEX(BDD_REVETEMENTS_EXTERIEURS!A:CS,B48,MATCH($C$8,REFERENCEMENT_FACADE[#Headers],0)),"")</f>
        <v>Panneaux</v>
      </c>
      <c r="D48">
        <f ca="1">IF($B$6=TRUE,IF(C48&lt;&gt;"",COUNTIF(INDIRECT("$C$"&amp;ROW($C$9)&amp;":$C$"&amp;487-COUNTBLANK($C$9:$C$487)),"&lt;"&amp;C48)+COUNTIF(C$9:C48,C48),""),IF(C48&lt;&gt;"",COUNTIF(INDIRECT("$C$"&amp;ROW($C$9)&amp;":$C$"&amp;487-COUNTBLANK($C$9:$C$487)),"&gt;"&amp;C48)+COUNTIF(C$9:C48,C48),""))</f>
        <v>124</v>
      </c>
      <c r="E48">
        <f t="shared" ca="1" si="0"/>
        <v>20</v>
      </c>
      <c r="F48" s="217" cm="1">
        <f t="array" aca="1" ref="F48" ca="1">IF(A48&lt;&gt;"",INDEX(BDD_REVETEMENTS_EXTERIEURS!A:BY,E48,MATCH($F$8,REFERENCEMENT_FACADE[#Headers],0)),"")</f>
        <v>2</v>
      </c>
    </row>
    <row r="49" spans="1:6" x14ac:dyDescent="0.3">
      <c r="A49" s="3">
        <f>IF(AND(A48&lt;COUNTIF(REFERENCEMENT_FACADE[DATE REFERENCEMENT],"&lt;&gt;"&amp;""),A48&gt;0),'PR-tampon'!A48+1,"")</f>
        <v>41</v>
      </c>
      <c r="B49" s="3">
        <f ca="1">IFERROR(IF(A49="","",VLOOKUP($A49,REFERENCEMENT_FACADE[[Ordre]:[Eligibilité procédé]],2,FALSE)),"")</f>
        <v>60</v>
      </c>
      <c r="C49" t="str" cm="1">
        <f t="array" aca="1" ref="C49" ca="1">IF(B49&lt;&gt;"",INDEX(BDD_REVETEMENTS_EXTERIEURS!A:CS,B49,MATCH($C$8,REFERENCEMENT_FACADE[#Headers],0)),"")</f>
        <v>Panneaux</v>
      </c>
      <c r="D49">
        <f ca="1">IF($B$6=TRUE,IF(C49&lt;&gt;"",COUNTIF(INDIRECT("$C$"&amp;ROW($C$9)&amp;":$C$"&amp;487-COUNTBLANK($C$9:$C$487)),"&lt;"&amp;C49)+COUNTIF(C$9:C49,C49),""),IF(C49&lt;&gt;"",COUNTIF(INDIRECT("$C$"&amp;ROW($C$9)&amp;":$C$"&amp;487-COUNTBLANK($C$9:$C$487)),"&gt;"&amp;C49)+COUNTIF(C$9:C49,C49),""))</f>
        <v>125</v>
      </c>
      <c r="E49">
        <f t="shared" ca="1" si="0"/>
        <v>21</v>
      </c>
      <c r="F49" s="217" cm="1">
        <f t="array" aca="1" ref="F49" ca="1">IF(A49&lt;&gt;"",INDEX(BDD_REVETEMENTS_EXTERIEURS!A:BY,E49,MATCH($F$8,REFERENCEMENT_FACADE[#Headers],0)),"")</f>
        <v>2</v>
      </c>
    </row>
    <row r="50" spans="1:6" x14ac:dyDescent="0.3">
      <c r="A50" s="3">
        <f>IF(AND(A49&lt;COUNTIF(REFERENCEMENT_FACADE[DATE REFERENCEMENT],"&lt;&gt;"&amp;""),A49&gt;0),'PR-tampon'!A49+1,"")</f>
        <v>42</v>
      </c>
      <c r="B50" s="3">
        <f ca="1">IFERROR(IF(A50="","",VLOOKUP($A50,REFERENCEMENT_FACADE[[Ordre]:[Eligibilité procédé]],2,FALSE)),"")</f>
        <v>61</v>
      </c>
      <c r="C50" t="str" cm="1">
        <f t="array" aca="1" ref="C50" ca="1">IF(B50&lt;&gt;"",INDEX(BDD_REVETEMENTS_EXTERIEURS!A:CS,B50,MATCH($C$8,REFERENCEMENT_FACADE[#Headers],0)),"")</f>
        <v>Lames</v>
      </c>
      <c r="D50">
        <f ca="1">IF($B$6=TRUE,IF(C50&lt;&gt;"",COUNTIF(INDIRECT("$C$"&amp;ROW($C$9)&amp;":$C$"&amp;487-COUNTBLANK($C$9:$C$487)),"&lt;"&amp;C50)+COUNTIF(C$9:C50,C50),""),IF(C50&lt;&gt;"",COUNTIF(INDIRECT("$C$"&amp;ROW($C$9)&amp;":$C$"&amp;487-COUNTBLANK($C$9:$C$487)),"&gt;"&amp;C50)+COUNTIF(C$9:C50,C50),""))</f>
        <v>49</v>
      </c>
      <c r="E50">
        <f t="shared" ca="1" si="0"/>
        <v>39</v>
      </c>
      <c r="F50" s="217" cm="1">
        <f t="array" aca="1" ref="F50" ca="1">IF(A50&lt;&gt;"",INDEX(BDD_REVETEMENTS_EXTERIEURS!A:BY,E50,MATCH($F$8,REFERENCEMENT_FACADE[#Headers],0)),"")</f>
        <v>0</v>
      </c>
    </row>
    <row r="51" spans="1:6" x14ac:dyDescent="0.3">
      <c r="A51" s="3">
        <f>IF(AND(A50&lt;COUNTIF(REFERENCEMENT_FACADE[DATE REFERENCEMENT],"&lt;&gt;"&amp;""),A50&gt;0),'PR-tampon'!A50+1,"")</f>
        <v>43</v>
      </c>
      <c r="B51" s="3">
        <f ca="1">IFERROR(IF(A51="","",VLOOKUP($A51,REFERENCEMENT_FACADE[[Ordre]:[Eligibilité procédé]],2,FALSE)),"")</f>
        <v>62</v>
      </c>
      <c r="C51" t="str" cm="1">
        <f t="array" aca="1" ref="C51" ca="1">IF(B51&lt;&gt;"",INDEX(BDD_REVETEMENTS_EXTERIEURS!A:CS,B51,MATCH($C$8,REFERENCEMENT_FACADE[#Headers],0)),"")</f>
        <v>Lames</v>
      </c>
      <c r="D51">
        <f ca="1">IF($B$6=TRUE,IF(C51&lt;&gt;"",COUNTIF(INDIRECT("$C$"&amp;ROW($C$9)&amp;":$C$"&amp;487-COUNTBLANK($C$9:$C$487)),"&lt;"&amp;C51)+COUNTIF(C$9:C51,C51),""),IF(C51&lt;&gt;"",COUNTIF(INDIRECT("$C$"&amp;ROW($C$9)&amp;":$C$"&amp;487-COUNTBLANK($C$9:$C$487)),"&gt;"&amp;C51)+COUNTIF(C$9:C51,C51),""))</f>
        <v>50</v>
      </c>
      <c r="E51">
        <f t="shared" ca="1" si="0"/>
        <v>40</v>
      </c>
      <c r="F51" s="217" cm="1">
        <f t="array" aca="1" ref="F51" ca="1">IF(A51&lt;&gt;"",INDEX(BDD_REVETEMENTS_EXTERIEURS!A:BY,E51,MATCH($F$8,REFERENCEMENT_FACADE[#Headers],0)),"")</f>
        <v>0</v>
      </c>
    </row>
    <row r="52" spans="1:6" x14ac:dyDescent="0.3">
      <c r="A52" s="3">
        <f>IF(AND(A51&lt;COUNTIF(REFERENCEMENT_FACADE[DATE REFERENCEMENT],"&lt;&gt;"&amp;""),A51&gt;0),'PR-tampon'!A51+1,"")</f>
        <v>44</v>
      </c>
      <c r="B52" s="3">
        <f ca="1">IFERROR(IF(A52="","",VLOOKUP($A52,REFERENCEMENT_FACADE[[Ordre]:[Eligibilité procédé]],2,FALSE)),"")</f>
        <v>63</v>
      </c>
      <c r="C52" t="str" cm="1">
        <f t="array" aca="1" ref="C52" ca="1">IF(B52&lt;&gt;"",INDEX(BDD_REVETEMENTS_EXTERIEURS!A:CS,B52,MATCH($C$8,REFERENCEMENT_FACADE[#Headers],0)),"")</f>
        <v>Lames</v>
      </c>
      <c r="D52">
        <f ca="1">IF($B$6=TRUE,IF(C52&lt;&gt;"",COUNTIF(INDIRECT("$C$"&amp;ROW($C$9)&amp;":$C$"&amp;487-COUNTBLANK($C$9:$C$487)),"&lt;"&amp;C52)+COUNTIF(C$9:C52,C52),""),IF(C52&lt;&gt;"",COUNTIF(INDIRECT("$C$"&amp;ROW($C$9)&amp;":$C$"&amp;487-COUNTBLANK($C$9:$C$487)),"&gt;"&amp;C52)+COUNTIF(C$9:C52,C52),""))</f>
        <v>51</v>
      </c>
      <c r="E52">
        <f t="shared" ca="1" si="0"/>
        <v>41</v>
      </c>
      <c r="F52" s="217" cm="1">
        <f t="array" aca="1" ref="F52" ca="1">IF(A52&lt;&gt;"",INDEX(BDD_REVETEMENTS_EXTERIEURS!A:BY,E52,MATCH($F$8,REFERENCEMENT_FACADE[#Headers],0)),"")</f>
        <v>0</v>
      </c>
    </row>
    <row r="53" spans="1:6" x14ac:dyDescent="0.3">
      <c r="A53" s="3">
        <f>IF(AND(A52&lt;COUNTIF(REFERENCEMENT_FACADE[DATE REFERENCEMENT],"&lt;&gt;"&amp;""),A52&gt;0),'PR-tampon'!A52+1,"")</f>
        <v>45</v>
      </c>
      <c r="B53" s="3">
        <f ca="1">IFERROR(IF(A53="","",VLOOKUP($A53,REFERENCEMENT_FACADE[[Ordre]:[Eligibilité procédé]],2,FALSE)),"")</f>
        <v>65</v>
      </c>
      <c r="C53" t="str" cm="1">
        <f t="array" aca="1" ref="C53" ca="1">IF(B53&lt;&gt;"",INDEX(BDD_REVETEMENTS_EXTERIEURS!A:CS,B53,MATCH($C$8,REFERENCEMENT_FACADE[#Headers],0)),"")</f>
        <v>Métallique</v>
      </c>
      <c r="D53">
        <f ca="1">IF($B$6=TRUE,IF(C53&lt;&gt;"",COUNTIF(INDIRECT("$C$"&amp;ROW($C$9)&amp;":$C$"&amp;487-COUNTBLANK($C$9:$C$487)),"&lt;"&amp;C53)+COUNTIF(C$9:C53,C53),""),IF(C53&lt;&gt;"",COUNTIF(INDIRECT("$C$"&amp;ROW($C$9)&amp;":$C$"&amp;487-COUNTBLANK($C$9:$C$487)),"&gt;"&amp;C53)+COUNTIF(C$9:C53,C53),""))</f>
        <v>63</v>
      </c>
      <c r="E53">
        <f t="shared" ca="1" si="0"/>
        <v>42</v>
      </c>
      <c r="F53" s="217" cm="1">
        <f t="array" aca="1" ref="F53" ca="1">IF(A53&lt;&gt;"",INDEX(BDD_REVETEMENTS_EXTERIEURS!A:BY,E53,MATCH($F$8,REFERENCEMENT_FACADE[#Headers],0)),"")</f>
        <v>0</v>
      </c>
    </row>
    <row r="54" spans="1:6" x14ac:dyDescent="0.3">
      <c r="A54" s="3">
        <f>IF(AND(A53&lt;COUNTIF(REFERENCEMENT_FACADE[DATE REFERENCEMENT],"&lt;&gt;"&amp;""),A53&gt;0),'PR-tampon'!A53+1,"")</f>
        <v>46</v>
      </c>
      <c r="B54" s="3">
        <f ca="1">IFERROR(IF(A54="","",VLOOKUP($A54,REFERENCEMENT_FACADE[[Ordre]:[Eligibilité procédé]],2,FALSE)),"")</f>
        <v>66</v>
      </c>
      <c r="C54" t="str" cm="1">
        <f t="array" aca="1" ref="C54" ca="1">IF(B54&lt;&gt;"",INDEX(BDD_REVETEMENTS_EXTERIEURS!A:CS,B54,MATCH($C$8,REFERENCEMENT_FACADE[#Headers],0)),"")</f>
        <v>Lames</v>
      </c>
      <c r="D54">
        <f ca="1">IF($B$6=TRUE,IF(C54&lt;&gt;"",COUNTIF(INDIRECT("$C$"&amp;ROW($C$9)&amp;":$C$"&amp;487-COUNTBLANK($C$9:$C$487)),"&lt;"&amp;C54)+COUNTIF(C$9:C54,C54),""),IF(C54&lt;&gt;"",COUNTIF(INDIRECT("$C$"&amp;ROW($C$9)&amp;":$C$"&amp;487-COUNTBLANK($C$9:$C$487)),"&gt;"&amp;C54)+COUNTIF(C$9:C54,C54),""))</f>
        <v>52</v>
      </c>
      <c r="E54">
        <f t="shared" ca="1" si="0"/>
        <v>43</v>
      </c>
      <c r="F54" s="217" cm="1">
        <f t="array" aca="1" ref="F54" ca="1">IF(A54&lt;&gt;"",INDEX(BDD_REVETEMENTS_EXTERIEURS!A:BY,E54,MATCH($F$8,REFERENCEMENT_FACADE[#Headers],0)),"")</f>
        <v>0</v>
      </c>
    </row>
    <row r="55" spans="1:6" x14ac:dyDescent="0.3">
      <c r="A55" s="3">
        <f>IF(AND(A54&lt;COUNTIF(REFERENCEMENT_FACADE[DATE REFERENCEMENT],"&lt;&gt;"&amp;""),A54&gt;0),'PR-tampon'!A54+1,"")</f>
        <v>47</v>
      </c>
      <c r="B55" s="3">
        <f ca="1">IFERROR(IF(A55="","",VLOOKUP($A55,REFERENCEMENT_FACADE[[Ordre]:[Eligibilité procédé]],2,FALSE)),"")</f>
        <v>67</v>
      </c>
      <c r="C55" t="str" cm="1">
        <f t="array" aca="1" ref="C55" ca="1">IF(B55&lt;&gt;"",INDEX(BDD_REVETEMENTS_EXTERIEURS!A:CS,B55,MATCH($C$8,REFERENCEMENT_FACADE[#Headers],0)),"")</f>
        <v>Lames</v>
      </c>
      <c r="D55">
        <f ca="1">IF($B$6=TRUE,IF(C55&lt;&gt;"",COUNTIF(INDIRECT("$C$"&amp;ROW($C$9)&amp;":$C$"&amp;487-COUNTBLANK($C$9:$C$487)),"&lt;"&amp;C55)+COUNTIF(C$9:C55,C55),""),IF(C55&lt;&gt;"",COUNTIF(INDIRECT("$C$"&amp;ROW($C$9)&amp;":$C$"&amp;487-COUNTBLANK($C$9:$C$487)),"&gt;"&amp;C55)+COUNTIF(C$9:C55,C55),""))</f>
        <v>53</v>
      </c>
      <c r="E55">
        <f t="shared" ca="1" si="0"/>
        <v>44</v>
      </c>
      <c r="F55" s="217" cm="1">
        <f t="array" aca="1" ref="F55" ca="1">IF(A55&lt;&gt;"",INDEX(BDD_REVETEMENTS_EXTERIEURS!A:BY,E55,MATCH($F$8,REFERENCEMENT_FACADE[#Headers],0)),"")</f>
        <v>2</v>
      </c>
    </row>
    <row r="56" spans="1:6" x14ac:dyDescent="0.3">
      <c r="A56" s="3">
        <f>IF(AND(A55&lt;COUNTIF(REFERENCEMENT_FACADE[DATE REFERENCEMENT],"&lt;&gt;"&amp;""),A55&gt;0),'PR-tampon'!A55+1,"")</f>
        <v>48</v>
      </c>
      <c r="B56" s="3">
        <f ca="1">IFERROR(IF(A56="","",VLOOKUP($A56,REFERENCEMENT_FACADE[[Ordre]:[Eligibilité procédé]],2,FALSE)),"")</f>
        <v>68</v>
      </c>
      <c r="C56" t="str" cm="1">
        <f t="array" aca="1" ref="C56" ca="1">IF(B56&lt;&gt;"",INDEX(BDD_REVETEMENTS_EXTERIEURS!A:CS,B56,MATCH($C$8,REFERENCEMENT_FACADE[#Headers],0)),"")</f>
        <v>Lames</v>
      </c>
      <c r="D56">
        <f ca="1">IF($B$6=TRUE,IF(C56&lt;&gt;"",COUNTIF(INDIRECT("$C$"&amp;ROW($C$9)&amp;":$C$"&amp;487-COUNTBLANK($C$9:$C$487)),"&lt;"&amp;C56)+COUNTIF(C$9:C56,C56),""),IF(C56&lt;&gt;"",COUNTIF(INDIRECT("$C$"&amp;ROW($C$9)&amp;":$C$"&amp;487-COUNTBLANK($C$9:$C$487)),"&gt;"&amp;C56)+COUNTIF(C$9:C56,C56),""))</f>
        <v>54</v>
      </c>
      <c r="E56">
        <f t="shared" ca="1" si="0"/>
        <v>45</v>
      </c>
      <c r="F56" s="217" cm="1">
        <f t="array" aca="1" ref="F56" ca="1">IF(A56&lt;&gt;"",INDEX(BDD_REVETEMENTS_EXTERIEURS!A:BY,E56,MATCH($F$8,REFERENCEMENT_FACADE[#Headers],0)),"")</f>
        <v>2</v>
      </c>
    </row>
    <row r="57" spans="1:6" x14ac:dyDescent="0.3">
      <c r="A57" s="3">
        <f>IF(AND(A56&lt;COUNTIF(REFERENCEMENT_FACADE[DATE REFERENCEMENT],"&lt;&gt;"&amp;""),A56&gt;0),'PR-tampon'!A56+1,"")</f>
        <v>49</v>
      </c>
      <c r="B57" s="3">
        <f ca="1">IFERROR(IF(A57="","",VLOOKUP($A57,REFERENCEMENT_FACADE[[Ordre]:[Eligibilité procédé]],2,FALSE)),"")</f>
        <v>69</v>
      </c>
      <c r="C57" t="str" cm="1">
        <f t="array" aca="1" ref="C57" ca="1">IF(B57&lt;&gt;"",INDEX(BDD_REVETEMENTS_EXTERIEURS!A:CS,B57,MATCH($C$8,REFERENCEMENT_FACADE[#Headers],0)),"")</f>
        <v>Lames</v>
      </c>
      <c r="D57">
        <f ca="1">IF($B$6=TRUE,IF(C57&lt;&gt;"",COUNTIF(INDIRECT("$C$"&amp;ROW($C$9)&amp;":$C$"&amp;487-COUNTBLANK($C$9:$C$487)),"&lt;"&amp;C57)+COUNTIF(C$9:C57,C57),""),IF(C57&lt;&gt;"",COUNTIF(INDIRECT("$C$"&amp;ROW($C$9)&amp;":$C$"&amp;487-COUNTBLANK($C$9:$C$487)),"&gt;"&amp;C57)+COUNTIF(C$9:C57,C57),""))</f>
        <v>55</v>
      </c>
      <c r="E57">
        <f t="shared" ca="1" si="0"/>
        <v>61</v>
      </c>
      <c r="F57" s="217" cm="1">
        <f t="array" aca="1" ref="F57" ca="1">IF(A57&lt;&gt;"",INDEX(BDD_REVETEMENTS_EXTERIEURS!A:BY,E57,MATCH($F$8,REFERENCEMENT_FACADE[#Headers],0)),"")</f>
        <v>0</v>
      </c>
    </row>
    <row r="58" spans="1:6" x14ac:dyDescent="0.3">
      <c r="A58" s="3">
        <f>IF(AND(A57&lt;COUNTIF(REFERENCEMENT_FACADE[DATE REFERENCEMENT],"&lt;&gt;"&amp;""),A57&gt;0),'PR-tampon'!A57+1,"")</f>
        <v>50</v>
      </c>
      <c r="B58" s="3">
        <f ca="1">IFERROR(IF(A58="","",VLOOKUP($A58,REFERENCEMENT_FACADE[[Ordre]:[Eligibilité procédé]],2,FALSE)),"")</f>
        <v>70</v>
      </c>
      <c r="C58" t="str" cm="1">
        <f t="array" aca="1" ref="C58" ca="1">IF(B58&lt;&gt;"",INDEX(BDD_REVETEMENTS_EXTERIEURS!A:CS,B58,MATCH($C$8,REFERENCEMENT_FACADE[#Headers],0)),"")</f>
        <v>Lames</v>
      </c>
      <c r="D58">
        <f ca="1">IF($B$6=TRUE,IF(C58&lt;&gt;"",COUNTIF(INDIRECT("$C$"&amp;ROW($C$9)&amp;":$C$"&amp;487-COUNTBLANK($C$9:$C$487)),"&lt;"&amp;C58)+COUNTIF(C$9:C58,C58),""),IF(C58&lt;&gt;"",COUNTIF(INDIRECT("$C$"&amp;ROW($C$9)&amp;":$C$"&amp;487-COUNTBLANK($C$9:$C$487)),"&gt;"&amp;C58)+COUNTIF(C$9:C58,C58),""))</f>
        <v>56</v>
      </c>
      <c r="E58">
        <f t="shared" ca="1" si="0"/>
        <v>62</v>
      </c>
      <c r="F58" s="217" cm="1">
        <f t="array" aca="1" ref="F58" ca="1">IF(A58&lt;&gt;"",INDEX(BDD_REVETEMENTS_EXTERIEURS!A:BY,E58,MATCH($F$8,REFERENCEMENT_FACADE[#Headers],0)),"")</f>
        <v>0</v>
      </c>
    </row>
    <row r="59" spans="1:6" x14ac:dyDescent="0.3">
      <c r="A59" s="3">
        <f>IF(AND(A58&lt;COUNTIF(REFERENCEMENT_FACADE[DATE REFERENCEMENT],"&lt;&gt;"&amp;""),A58&gt;0),'PR-tampon'!A58+1,"")</f>
        <v>51</v>
      </c>
      <c r="B59" s="3">
        <f ca="1">IFERROR(IF(A59="","",VLOOKUP($A59,REFERENCEMENT_FACADE[[Ordre]:[Eligibilité procédé]],2,FALSE)),"")</f>
        <v>71</v>
      </c>
      <c r="C59" t="str" cm="1">
        <f t="array" aca="1" ref="C59" ca="1">IF(B59&lt;&gt;"",INDEX(BDD_REVETEMENTS_EXTERIEURS!A:CS,B59,MATCH($C$8,REFERENCEMENT_FACADE[#Headers],0)),"")</f>
        <v>Lames</v>
      </c>
      <c r="D59">
        <f ca="1">IF($B$6=TRUE,IF(C59&lt;&gt;"",COUNTIF(INDIRECT("$C$"&amp;ROW($C$9)&amp;":$C$"&amp;487-COUNTBLANK($C$9:$C$487)),"&lt;"&amp;C59)+COUNTIF(C$9:C59,C59),""),IF(C59&lt;&gt;"",COUNTIF(INDIRECT("$C$"&amp;ROW($C$9)&amp;":$C$"&amp;487-COUNTBLANK($C$9:$C$487)),"&gt;"&amp;C59)+COUNTIF(C$9:C59,C59),""))</f>
        <v>57</v>
      </c>
      <c r="E59">
        <f t="shared" ca="1" si="0"/>
        <v>63</v>
      </c>
      <c r="F59" s="217" cm="1">
        <f t="array" aca="1" ref="F59" ca="1">IF(A59&lt;&gt;"",INDEX(BDD_REVETEMENTS_EXTERIEURS!A:BY,E59,MATCH($F$8,REFERENCEMENT_FACADE[#Headers],0)),"")</f>
        <v>2</v>
      </c>
    </row>
    <row r="60" spans="1:6" x14ac:dyDescent="0.3">
      <c r="A60" s="3">
        <f>IF(AND(A59&lt;COUNTIF(REFERENCEMENT_FACADE[DATE REFERENCEMENT],"&lt;&gt;"&amp;""),A59&gt;0),'PR-tampon'!A59+1,"")</f>
        <v>52</v>
      </c>
      <c r="B60" s="3">
        <f ca="1">IFERROR(IF(A60="","",VLOOKUP($A60,REFERENCEMENT_FACADE[[Ordre]:[Eligibilité procédé]],2,FALSE)),"")</f>
        <v>72</v>
      </c>
      <c r="C60" t="str" cm="1">
        <f t="array" aca="1" ref="C60" ca="1">IF(B60&lt;&gt;"",INDEX(BDD_REVETEMENTS_EXTERIEURS!A:CS,B60,MATCH($C$8,REFERENCEMENT_FACADE[#Headers],0)),"")</f>
        <v>Lames</v>
      </c>
      <c r="D60">
        <f ca="1">IF($B$6=TRUE,IF(C60&lt;&gt;"",COUNTIF(INDIRECT("$C$"&amp;ROW($C$9)&amp;":$C$"&amp;487-COUNTBLANK($C$9:$C$487)),"&lt;"&amp;C60)+COUNTIF(C$9:C60,C60),""),IF(C60&lt;&gt;"",COUNTIF(INDIRECT("$C$"&amp;ROW($C$9)&amp;":$C$"&amp;487-COUNTBLANK($C$9:$C$487)),"&gt;"&amp;C60)+COUNTIF(C$9:C60,C60),""))</f>
        <v>58</v>
      </c>
      <c r="E60">
        <f t="shared" ca="1" si="0"/>
        <v>66</v>
      </c>
      <c r="F60" s="217" cm="1">
        <f t="array" aca="1" ref="F60" ca="1">IF(A60&lt;&gt;"",INDEX(BDD_REVETEMENTS_EXTERIEURS!A:BY,E60,MATCH($F$8,REFERENCEMENT_FACADE[#Headers],0)),"")</f>
        <v>0</v>
      </c>
    </row>
    <row r="61" spans="1:6" x14ac:dyDescent="0.3">
      <c r="A61" s="3">
        <f>IF(AND(A60&lt;COUNTIF(REFERENCEMENT_FACADE[DATE REFERENCEMENT],"&lt;&gt;"&amp;""),A60&gt;0),'PR-tampon'!A60+1,"")</f>
        <v>53</v>
      </c>
      <c r="B61" s="3">
        <f ca="1">IFERROR(IF(A61="","",VLOOKUP($A61,REFERENCEMENT_FACADE[[Ordre]:[Eligibilité procédé]],2,FALSE)),"")</f>
        <v>73</v>
      </c>
      <c r="C61" t="str" cm="1">
        <f t="array" aca="1" ref="C61" ca="1">IF(B61&lt;&gt;"",INDEX(BDD_REVETEMENTS_EXTERIEURS!A:CS,B61,MATCH($C$8,REFERENCEMENT_FACADE[#Headers],0)),"")</f>
        <v>Minéral</v>
      </c>
      <c r="D61">
        <f ca="1">IF($B$6=TRUE,IF(C61&lt;&gt;"",COUNTIF(INDIRECT("$C$"&amp;ROW($C$9)&amp;":$C$"&amp;487-COUNTBLANK($C$9:$C$487)),"&lt;"&amp;C61)+COUNTIF(C$9:C61,C61),""),IF(C61&lt;&gt;"",COUNTIF(INDIRECT("$C$"&amp;ROW($C$9)&amp;":$C$"&amp;487-COUNTBLANK($C$9:$C$487)),"&gt;"&amp;C61)+COUNTIF(C$9:C61,C61),""))</f>
        <v>83</v>
      </c>
      <c r="E61">
        <f t="shared" ca="1" si="0"/>
        <v>67</v>
      </c>
      <c r="F61" s="217" cm="1">
        <f t="array" aca="1" ref="F61" ca="1">IF(A61&lt;&gt;"",INDEX(BDD_REVETEMENTS_EXTERIEURS!A:BY,E61,MATCH($F$8,REFERENCEMENT_FACADE[#Headers],0)),"")</f>
        <v>0</v>
      </c>
    </row>
    <row r="62" spans="1:6" x14ac:dyDescent="0.3">
      <c r="A62" s="3">
        <f>IF(AND(A61&lt;COUNTIF(REFERENCEMENT_FACADE[DATE REFERENCEMENT],"&lt;&gt;"&amp;""),A61&gt;0),'PR-tampon'!A61+1,"")</f>
        <v>54</v>
      </c>
      <c r="B62" s="3">
        <f ca="1">IFERROR(IF(A62="","",VLOOKUP($A62,REFERENCEMENT_FACADE[[Ordre]:[Eligibilité procédé]],2,FALSE)),"")</f>
        <v>74</v>
      </c>
      <c r="C62" t="str" cm="1">
        <f t="array" aca="1" ref="C62" ca="1">IF(B62&lt;&gt;"",INDEX(BDD_REVETEMENTS_EXTERIEURS!A:CS,B62,MATCH($C$8,REFERENCEMENT_FACADE[#Headers],0)),"")</f>
        <v>Minéral</v>
      </c>
      <c r="D62">
        <f ca="1">IF($B$6=TRUE,IF(C62&lt;&gt;"",COUNTIF(INDIRECT("$C$"&amp;ROW($C$9)&amp;":$C$"&amp;487-COUNTBLANK($C$9:$C$487)),"&lt;"&amp;C62)+COUNTIF(C$9:C62,C62),""),IF(C62&lt;&gt;"",COUNTIF(INDIRECT("$C$"&amp;ROW($C$9)&amp;":$C$"&amp;487-COUNTBLANK($C$9:$C$487)),"&gt;"&amp;C62)+COUNTIF(C$9:C62,C62),""))</f>
        <v>84</v>
      </c>
      <c r="E62">
        <f t="shared" ca="1" si="0"/>
        <v>68</v>
      </c>
      <c r="F62" s="217" cm="1">
        <f t="array" aca="1" ref="F62" ca="1">IF(A62&lt;&gt;"",INDEX(BDD_REVETEMENTS_EXTERIEURS!A:BY,E62,MATCH($F$8,REFERENCEMENT_FACADE[#Headers],0)),"")</f>
        <v>0</v>
      </c>
    </row>
    <row r="63" spans="1:6" x14ac:dyDescent="0.3">
      <c r="A63" s="3">
        <f>IF(AND(A62&lt;COUNTIF(REFERENCEMENT_FACADE[DATE REFERENCEMENT],"&lt;&gt;"&amp;""),A62&gt;0),'PR-tampon'!A62+1,"")</f>
        <v>55</v>
      </c>
      <c r="B63" s="3">
        <f ca="1">IFERROR(IF(A63="","",VLOOKUP($A63,REFERENCEMENT_FACADE[[Ordre]:[Eligibilité procédé]],2,FALSE)),"")</f>
        <v>75</v>
      </c>
      <c r="C63" t="str" cm="1">
        <f t="array" aca="1" ref="C63" ca="1">IF(B63&lt;&gt;"",INDEX(BDD_REVETEMENTS_EXTERIEURS!A:CS,B63,MATCH($C$8,REFERENCEMENT_FACADE[#Headers],0)),"")</f>
        <v>Panneaux</v>
      </c>
      <c r="D63">
        <f ca="1">IF($B$6=TRUE,IF(C63&lt;&gt;"",COUNTIF(INDIRECT("$C$"&amp;ROW($C$9)&amp;":$C$"&amp;487-COUNTBLANK($C$9:$C$487)),"&lt;"&amp;C63)+COUNTIF(C$9:C63,C63),""),IF(C63&lt;&gt;"",COUNTIF(INDIRECT("$C$"&amp;ROW($C$9)&amp;":$C$"&amp;487-COUNTBLANK($C$9:$C$487)),"&gt;"&amp;C63)+COUNTIF(C$9:C63,C63),""))</f>
        <v>126</v>
      </c>
      <c r="E63">
        <f t="shared" ca="1" si="0"/>
        <v>69</v>
      </c>
      <c r="F63" s="217" cm="1">
        <f t="array" aca="1" ref="F63" ca="1">IF(A63&lt;&gt;"",INDEX(BDD_REVETEMENTS_EXTERIEURS!A:BY,E63,MATCH($F$8,REFERENCEMENT_FACADE[#Headers],0)),"")</f>
        <v>0</v>
      </c>
    </row>
    <row r="64" spans="1:6" x14ac:dyDescent="0.3">
      <c r="A64" s="3">
        <f>IF(AND(A63&lt;COUNTIF(REFERENCEMENT_FACADE[DATE REFERENCEMENT],"&lt;&gt;"&amp;""),A63&gt;0),'PR-tampon'!A63+1,"")</f>
        <v>56</v>
      </c>
      <c r="B64" s="3">
        <f ca="1">IFERROR(IF(A64="","",VLOOKUP($A64,REFERENCEMENT_FACADE[[Ordre]:[Eligibilité procédé]],2,FALSE)),"")</f>
        <v>76</v>
      </c>
      <c r="C64" t="str" cm="1">
        <f t="array" aca="1" ref="C64" ca="1">IF(B64&lt;&gt;"",INDEX(BDD_REVETEMENTS_EXTERIEURS!A:CS,B64,MATCH($C$8,REFERENCEMENT_FACADE[#Headers],0)),"")</f>
        <v>Panneaux</v>
      </c>
      <c r="D64">
        <f ca="1">IF($B$6=TRUE,IF(C64&lt;&gt;"",COUNTIF(INDIRECT("$C$"&amp;ROW($C$9)&amp;":$C$"&amp;487-COUNTBLANK($C$9:$C$487)),"&lt;"&amp;C64)+COUNTIF(C$9:C64,C64),""),IF(C64&lt;&gt;"",COUNTIF(INDIRECT("$C$"&amp;ROW($C$9)&amp;":$C$"&amp;487-COUNTBLANK($C$9:$C$487)),"&gt;"&amp;C64)+COUNTIF(C$9:C64,C64),""))</f>
        <v>127</v>
      </c>
      <c r="E64">
        <f t="shared" ca="1" si="0"/>
        <v>70</v>
      </c>
      <c r="F64" s="217" cm="1">
        <f t="array" aca="1" ref="F64" ca="1">IF(A64&lt;&gt;"",INDEX(BDD_REVETEMENTS_EXTERIEURS!A:BY,E64,MATCH($F$8,REFERENCEMENT_FACADE[#Headers],0)),"")</f>
        <v>0</v>
      </c>
    </row>
    <row r="65" spans="1:6" x14ac:dyDescent="0.3">
      <c r="A65" s="3">
        <f>IF(AND(A64&lt;COUNTIF(REFERENCEMENT_FACADE[DATE REFERENCEMENT],"&lt;&gt;"&amp;""),A64&gt;0),'PR-tampon'!A64+1,"")</f>
        <v>57</v>
      </c>
      <c r="B65" s="3">
        <f ca="1">IFERROR(IF(A65="","",VLOOKUP($A65,REFERENCEMENT_FACADE[[Ordre]:[Eligibilité procédé]],2,FALSE)),"")</f>
        <v>77</v>
      </c>
      <c r="C65" t="str" cm="1">
        <f t="array" aca="1" ref="C65" ca="1">IF(B65&lt;&gt;"",INDEX(BDD_REVETEMENTS_EXTERIEURS!A:CS,B65,MATCH($C$8,REFERENCEMENT_FACADE[#Headers],0)),"")</f>
        <v>Minéral</v>
      </c>
      <c r="D65">
        <f ca="1">IF($B$6=TRUE,IF(C65&lt;&gt;"",COUNTIF(INDIRECT("$C$"&amp;ROW($C$9)&amp;":$C$"&amp;487-COUNTBLANK($C$9:$C$487)),"&lt;"&amp;C65)+COUNTIF(C$9:C65,C65),""),IF(C65&lt;&gt;"",COUNTIF(INDIRECT("$C$"&amp;ROW($C$9)&amp;":$C$"&amp;487-COUNTBLANK($C$9:$C$487)),"&gt;"&amp;C65)+COUNTIF(C$9:C65,C65),""))</f>
        <v>85</v>
      </c>
      <c r="E65">
        <f t="shared" ca="1" si="0"/>
        <v>71</v>
      </c>
      <c r="F65" s="217" cm="1">
        <f t="array" aca="1" ref="F65" ca="1">IF(A65&lt;&gt;"",INDEX(BDD_REVETEMENTS_EXTERIEURS!A:BY,E65,MATCH($F$8,REFERENCEMENT_FACADE[#Headers],0)),"")</f>
        <v>2</v>
      </c>
    </row>
    <row r="66" spans="1:6" x14ac:dyDescent="0.3">
      <c r="A66" s="3">
        <f>IF(AND(A65&lt;COUNTIF(REFERENCEMENT_FACADE[DATE REFERENCEMENT],"&lt;&gt;"&amp;""),A65&gt;0),'PR-tampon'!A65+1,"")</f>
        <v>58</v>
      </c>
      <c r="B66" s="3">
        <f ca="1">IFERROR(IF(A66="","",VLOOKUP($A66,REFERENCEMENT_FACADE[[Ordre]:[Eligibilité procédé]],2,FALSE)),"")</f>
        <v>79</v>
      </c>
      <c r="C66" t="str" cm="1">
        <f t="array" aca="1" ref="C66" ca="1">IF(B66&lt;&gt;"",INDEX(BDD_REVETEMENTS_EXTERIEURS!A:CS,B66,MATCH($C$8,REFERENCEMENT_FACADE[#Headers],0)),"")</f>
        <v>Panneaux</v>
      </c>
      <c r="D66">
        <f ca="1">IF($B$6=TRUE,IF(C66&lt;&gt;"",COUNTIF(INDIRECT("$C$"&amp;ROW($C$9)&amp;":$C$"&amp;487-COUNTBLANK($C$9:$C$487)),"&lt;"&amp;C66)+COUNTIF(C$9:C66,C66),""),IF(C66&lt;&gt;"",COUNTIF(INDIRECT("$C$"&amp;ROW($C$9)&amp;":$C$"&amp;487-COUNTBLANK($C$9:$C$487)),"&gt;"&amp;C66)+COUNTIF(C$9:C66,C66),""))</f>
        <v>128</v>
      </c>
      <c r="E66">
        <f t="shared" ca="1" si="0"/>
        <v>72</v>
      </c>
      <c r="F66" s="217" cm="1">
        <f t="array" aca="1" ref="F66" ca="1">IF(A66&lt;&gt;"",INDEX(BDD_REVETEMENTS_EXTERIEURS!A:BY,E66,MATCH($F$8,REFERENCEMENT_FACADE[#Headers],0)),"")</f>
        <v>2</v>
      </c>
    </row>
    <row r="67" spans="1:6" x14ac:dyDescent="0.3">
      <c r="A67" s="3">
        <f>IF(AND(A66&lt;COUNTIF(REFERENCEMENT_FACADE[DATE REFERENCEMENT],"&lt;&gt;"&amp;""),A66&gt;0),'PR-tampon'!A66+1,"")</f>
        <v>59</v>
      </c>
      <c r="B67" s="3">
        <f ca="1">IFERROR(IF(A67="","",VLOOKUP($A67,REFERENCEMENT_FACADE[[Ordre]:[Eligibilité procédé]],2,FALSE)),"")</f>
        <v>80</v>
      </c>
      <c r="C67" t="str" cm="1">
        <f t="array" aca="1" ref="C67" ca="1">IF(B67&lt;&gt;"",INDEX(BDD_REVETEMENTS_EXTERIEURS!A:CS,B67,MATCH($C$8,REFERENCEMENT_FACADE[#Headers],0)),"")</f>
        <v>Panneaux</v>
      </c>
      <c r="D67">
        <f ca="1">IF($B$6=TRUE,IF(C67&lt;&gt;"",COUNTIF(INDIRECT("$C$"&amp;ROW($C$9)&amp;":$C$"&amp;487-COUNTBLANK($C$9:$C$487)),"&lt;"&amp;C67)+COUNTIF(C$9:C67,C67),""),IF(C67&lt;&gt;"",COUNTIF(INDIRECT("$C$"&amp;ROW($C$9)&amp;":$C$"&amp;487-COUNTBLANK($C$9:$C$487)),"&gt;"&amp;C67)+COUNTIF(C$9:C67,C67),""))</f>
        <v>129</v>
      </c>
      <c r="E67">
        <f t="shared" ca="1" si="0"/>
        <v>46</v>
      </c>
      <c r="F67" s="217" cm="1">
        <f t="array" aca="1" ref="F67" ca="1">IF(A67&lt;&gt;"",INDEX(BDD_REVETEMENTS_EXTERIEURS!A:BY,E67,MATCH($F$8,REFERENCEMENT_FACADE[#Headers],0)),"")</f>
        <v>0</v>
      </c>
    </row>
    <row r="68" spans="1:6" x14ac:dyDescent="0.3">
      <c r="A68" s="3">
        <f>IF(AND(A67&lt;COUNTIF(REFERENCEMENT_FACADE[DATE REFERENCEMENT],"&lt;&gt;"&amp;""),A67&gt;0),'PR-tampon'!A67+1,"")</f>
        <v>60</v>
      </c>
      <c r="B68" s="3">
        <f ca="1">IFERROR(IF(A68="","",VLOOKUP($A68,REFERENCEMENT_FACADE[[Ordre]:[Eligibilité procédé]],2,FALSE)),"")</f>
        <v>81</v>
      </c>
      <c r="C68" t="str" cm="1">
        <f t="array" aca="1" ref="C68" ca="1">IF(B68&lt;&gt;"",INDEX(BDD_REVETEMENTS_EXTERIEURS!A:CS,B68,MATCH($C$8,REFERENCEMENT_FACADE[#Headers],0)),"")</f>
        <v>Panneaux</v>
      </c>
      <c r="D68">
        <f ca="1">IF($B$6=TRUE,IF(C68&lt;&gt;"",COUNTIF(INDIRECT("$C$"&amp;ROW($C$9)&amp;":$C$"&amp;487-COUNTBLANK($C$9:$C$487)),"&lt;"&amp;C68)+COUNTIF(C$9:C68,C68),""),IF(C68&lt;&gt;"",COUNTIF(INDIRECT("$C$"&amp;ROW($C$9)&amp;":$C$"&amp;487-COUNTBLANK($C$9:$C$487)),"&gt;"&amp;C68)+COUNTIF(C$9:C68,C68),""))</f>
        <v>130</v>
      </c>
      <c r="E68">
        <f t="shared" ca="1" si="0"/>
        <v>47</v>
      </c>
      <c r="F68" s="217" cm="1">
        <f t="array" aca="1" ref="F68" ca="1">IF(A68&lt;&gt;"",INDEX(BDD_REVETEMENTS_EXTERIEURS!A:BY,E68,MATCH($F$8,REFERENCEMENT_FACADE[#Headers],0)),"")</f>
        <v>0</v>
      </c>
    </row>
    <row r="69" spans="1:6" x14ac:dyDescent="0.3">
      <c r="A69" s="3">
        <f>IF(AND(A68&lt;COUNTIF(REFERENCEMENT_FACADE[DATE REFERENCEMENT],"&lt;&gt;"&amp;""),A68&gt;0),'PR-tampon'!A68+1,"")</f>
        <v>61</v>
      </c>
      <c r="B69" s="3">
        <f ca="1">IFERROR(IF(A69="","",VLOOKUP($A69,REFERENCEMENT_FACADE[[Ordre]:[Eligibilité procédé]],2,FALSE)),"")</f>
        <v>82</v>
      </c>
      <c r="C69" t="str" cm="1">
        <f t="array" aca="1" ref="C69" ca="1">IF(B69&lt;&gt;"",INDEX(BDD_REVETEMENTS_EXTERIEURS!A:CS,B69,MATCH($C$8,REFERENCEMENT_FACADE[#Headers],0)),"")</f>
        <v>Panneaux</v>
      </c>
      <c r="D69">
        <f ca="1">IF($B$6=TRUE,IF(C69&lt;&gt;"",COUNTIF(INDIRECT("$C$"&amp;ROW($C$9)&amp;":$C$"&amp;487-COUNTBLANK($C$9:$C$487)),"&lt;"&amp;C69)+COUNTIF(C$9:C69,C69),""),IF(C69&lt;&gt;"",COUNTIF(INDIRECT("$C$"&amp;ROW($C$9)&amp;":$C$"&amp;487-COUNTBLANK($C$9:$C$487)),"&gt;"&amp;C69)+COUNTIF(C$9:C69,C69),""))</f>
        <v>131</v>
      </c>
      <c r="E69">
        <f t="shared" ca="1" si="0"/>
        <v>48</v>
      </c>
      <c r="F69" s="217" cm="1">
        <f t="array" aca="1" ref="F69" ca="1">IF(A69&lt;&gt;"",INDEX(BDD_REVETEMENTS_EXTERIEURS!A:BY,E69,MATCH($F$8,REFERENCEMENT_FACADE[#Headers],0)),"")</f>
        <v>2</v>
      </c>
    </row>
    <row r="70" spans="1:6" x14ac:dyDescent="0.3">
      <c r="A70" s="3">
        <f>IF(AND(A69&lt;COUNTIF(REFERENCEMENT_FACADE[DATE REFERENCEMENT],"&lt;&gt;"&amp;""),A69&gt;0),'PR-tampon'!A69+1,"")</f>
        <v>62</v>
      </c>
      <c r="B70" s="3">
        <f ca="1">IFERROR(IF(A70="","",VLOOKUP($A70,REFERENCEMENT_FACADE[[Ordre]:[Eligibilité procédé]],2,FALSE)),"")</f>
        <v>83</v>
      </c>
      <c r="C70" t="str" cm="1">
        <f t="array" aca="1" ref="C70" ca="1">IF(B70&lt;&gt;"",INDEX(BDD_REVETEMENTS_EXTERIEURS!A:CS,B70,MATCH($C$8,REFERENCEMENT_FACADE[#Headers],0)),"")</f>
        <v>Panneaux</v>
      </c>
      <c r="D70">
        <f ca="1">IF($B$6=TRUE,IF(C70&lt;&gt;"",COUNTIF(INDIRECT("$C$"&amp;ROW($C$9)&amp;":$C$"&amp;487-COUNTBLANK($C$9:$C$487)),"&lt;"&amp;C70)+COUNTIF(C$9:C70,C70),""),IF(C70&lt;&gt;"",COUNTIF(INDIRECT("$C$"&amp;ROW($C$9)&amp;":$C$"&amp;487-COUNTBLANK($C$9:$C$487)),"&gt;"&amp;C70)+COUNTIF(C$9:C70,C70),""))</f>
        <v>132</v>
      </c>
      <c r="E70">
        <f t="shared" ca="1" si="0"/>
        <v>49</v>
      </c>
      <c r="F70" s="217" cm="1">
        <f t="array" aca="1" ref="F70" ca="1">IF(A70&lt;&gt;"",INDEX(BDD_REVETEMENTS_EXTERIEURS!A:BY,E70,MATCH($F$8,REFERENCEMENT_FACADE[#Headers],0)),"")</f>
        <v>0</v>
      </c>
    </row>
    <row r="71" spans="1:6" x14ac:dyDescent="0.3">
      <c r="A71" s="3">
        <f>IF(AND(A70&lt;COUNTIF(REFERENCEMENT_FACADE[DATE REFERENCEMENT],"&lt;&gt;"&amp;""),A70&gt;0),'PR-tampon'!A70+1,"")</f>
        <v>63</v>
      </c>
      <c r="B71" s="3">
        <f ca="1">IFERROR(IF(A71="","",VLOOKUP($A71,REFERENCEMENT_FACADE[[Ordre]:[Eligibilité procédé]],2,FALSE)),"")</f>
        <v>84</v>
      </c>
      <c r="C71" t="str" cm="1">
        <f t="array" aca="1" ref="C71" ca="1">IF(B71&lt;&gt;"",INDEX(BDD_REVETEMENTS_EXTERIEURS!A:CS,B71,MATCH($C$8,REFERENCEMENT_FACADE[#Headers],0)),"")</f>
        <v>Panneaux</v>
      </c>
      <c r="D71">
        <f ca="1">IF($B$6=TRUE,IF(C71&lt;&gt;"",COUNTIF(INDIRECT("$C$"&amp;ROW($C$9)&amp;":$C$"&amp;487-COUNTBLANK($C$9:$C$487)),"&lt;"&amp;C71)+COUNTIF(C$9:C71,C71),""),IF(C71&lt;&gt;"",COUNTIF(INDIRECT("$C$"&amp;ROW($C$9)&amp;":$C$"&amp;487-COUNTBLANK($C$9:$C$487)),"&gt;"&amp;C71)+COUNTIF(C$9:C71,C71),""))</f>
        <v>133</v>
      </c>
      <c r="E71">
        <f t="shared" ca="1" si="0"/>
        <v>65</v>
      </c>
      <c r="F71" s="217" cm="1">
        <f t="array" aca="1" ref="F71" ca="1">IF(A71&lt;&gt;"",INDEX(BDD_REVETEMENTS_EXTERIEURS!A:BY,E71,MATCH($F$8,REFERENCEMENT_FACADE[#Headers],0)),"")</f>
        <v>2</v>
      </c>
    </row>
    <row r="72" spans="1:6" x14ac:dyDescent="0.3">
      <c r="A72" s="3">
        <f>IF(AND(A71&lt;COUNTIF(REFERENCEMENT_FACADE[DATE REFERENCEMENT],"&lt;&gt;"&amp;""),A71&gt;0),'PR-tampon'!A71+1,"")</f>
        <v>64</v>
      </c>
      <c r="B72" s="3">
        <f ca="1">IFERROR(IF(A72="","",VLOOKUP($A72,REFERENCEMENT_FACADE[[Ordre]:[Eligibilité procédé]],2,FALSE)),"")</f>
        <v>85</v>
      </c>
      <c r="C72" t="str" cm="1">
        <f t="array" aca="1" ref="C72" ca="1">IF(B72&lt;&gt;"",INDEX(BDD_REVETEMENTS_EXTERIEURS!A:CS,B72,MATCH($C$8,REFERENCEMENT_FACADE[#Headers],0)),"")</f>
        <v>Panneaux</v>
      </c>
      <c r="D72">
        <f ca="1">IF($B$6=TRUE,IF(C72&lt;&gt;"",COUNTIF(INDIRECT("$C$"&amp;ROW($C$9)&amp;":$C$"&amp;487-COUNTBLANK($C$9:$C$487)),"&lt;"&amp;C72)+COUNTIF(C$9:C72,C72),""),IF(C72&lt;&gt;"",COUNTIF(INDIRECT("$C$"&amp;ROW($C$9)&amp;":$C$"&amp;487-COUNTBLANK($C$9:$C$487)),"&gt;"&amp;C72)+COUNTIF(C$9:C72,C72),""))</f>
        <v>134</v>
      </c>
      <c r="E72">
        <f t="shared" ca="1" si="0"/>
        <v>91</v>
      </c>
      <c r="F72" s="217" cm="1">
        <f t="array" aca="1" ref="F72" ca="1">IF(A72&lt;&gt;"",INDEX(BDD_REVETEMENTS_EXTERIEURS!A:BY,E72,MATCH($F$8,REFERENCEMENT_FACADE[#Headers],0)),"")</f>
        <v>0</v>
      </c>
    </row>
    <row r="73" spans="1:6" x14ac:dyDescent="0.3">
      <c r="A73" s="3">
        <f>IF(AND(A72&lt;COUNTIF(REFERENCEMENT_FACADE[DATE REFERENCEMENT],"&lt;&gt;"&amp;""),A72&gt;0),'PR-tampon'!A72+1,"")</f>
        <v>65</v>
      </c>
      <c r="B73" s="3">
        <f ca="1">IFERROR(IF(A73="","",VLOOKUP($A73,REFERENCEMENT_FACADE[[Ordre]:[Eligibilité procédé]],2,FALSE)),"")</f>
        <v>86</v>
      </c>
      <c r="C73" t="str" cm="1">
        <f t="array" aca="1" ref="C73" ca="1">IF(B73&lt;&gt;"",INDEX(BDD_REVETEMENTS_EXTERIEURS!A:CS,B73,MATCH($C$8,REFERENCEMENT_FACADE[#Headers],0)),"")</f>
        <v>Panneaux</v>
      </c>
      <c r="D73">
        <f ca="1">IF($B$6=TRUE,IF(C73&lt;&gt;"",COUNTIF(INDIRECT("$C$"&amp;ROW($C$9)&amp;":$C$"&amp;487-COUNTBLANK($C$9:$C$487)),"&lt;"&amp;C73)+COUNTIF(C$9:C73,C73),""),IF(C73&lt;&gt;"",COUNTIF(INDIRECT("$C$"&amp;ROW($C$9)&amp;":$C$"&amp;487-COUNTBLANK($C$9:$C$487)),"&gt;"&amp;C73)+COUNTIF(C$9:C73,C73),""))</f>
        <v>135</v>
      </c>
      <c r="E73">
        <f t="shared" ca="1" si="0"/>
        <v>93</v>
      </c>
      <c r="F73" s="217" cm="1">
        <f t="array" aca="1" ref="F73" ca="1">IF(A73&lt;&gt;"",INDEX(BDD_REVETEMENTS_EXTERIEURS!A:BY,E73,MATCH($F$8,REFERENCEMENT_FACADE[#Headers],0)),"")</f>
        <v>2</v>
      </c>
    </row>
    <row r="74" spans="1:6" x14ac:dyDescent="0.3">
      <c r="A74" s="3">
        <f>IF(AND(A73&lt;COUNTIF(REFERENCEMENT_FACADE[DATE REFERENCEMENT],"&lt;&gt;"&amp;""),A73&gt;0),'PR-tampon'!A73+1,"")</f>
        <v>66</v>
      </c>
      <c r="B74" s="3">
        <f ca="1">IFERROR(IF(A74="","",VLOOKUP($A74,REFERENCEMENT_FACADE[[Ordre]:[Eligibilité procédé]],2,FALSE)),"")</f>
        <v>87</v>
      </c>
      <c r="C74" t="str" cm="1">
        <f t="array" aca="1" ref="C74" ca="1">IF(B74&lt;&gt;"",INDEX(BDD_REVETEMENTS_EXTERIEURS!A:CS,B74,MATCH($C$8,REFERENCEMENT_FACADE[#Headers],0)),"")</f>
        <v>Panneaux</v>
      </c>
      <c r="D74">
        <f ca="1">IF($B$6=TRUE,IF(C74&lt;&gt;"",COUNTIF(INDIRECT("$C$"&amp;ROW($C$9)&amp;":$C$"&amp;487-COUNTBLANK($C$9:$C$487)),"&lt;"&amp;C74)+COUNTIF(C$9:C74,C74),""),IF(C74&lt;&gt;"",COUNTIF(INDIRECT("$C$"&amp;ROW($C$9)&amp;":$C$"&amp;487-COUNTBLANK($C$9:$C$487)),"&gt;"&amp;C74)+COUNTIF(C$9:C74,C74),""))</f>
        <v>136</v>
      </c>
      <c r="E74">
        <f t="shared" ref="E74:E137" ca="1" si="1">IFERROR(INDEX($A$9:$D$486,MATCH(ROW(D74)-ROW($B$8),$D$9:$D$486,0),2),"")</f>
        <v>111</v>
      </c>
      <c r="F74" s="217" cm="1">
        <f t="array" aca="1" ref="F74" ca="1">IF(A74&lt;&gt;"",INDEX(BDD_REVETEMENTS_EXTERIEURS!A:BY,E74,MATCH($F$8,REFERENCEMENT_FACADE[#Headers],0)),"")</f>
        <v>0</v>
      </c>
    </row>
    <row r="75" spans="1:6" x14ac:dyDescent="0.3">
      <c r="A75" s="3">
        <f>IF(AND(A74&lt;COUNTIF(REFERENCEMENT_FACADE[DATE REFERENCEMENT],"&lt;&gt;"&amp;""),A74&gt;0),'PR-tampon'!A74+1,"")</f>
        <v>67</v>
      </c>
      <c r="B75" s="3">
        <f ca="1">IFERROR(IF(A75="","",VLOOKUP($A75,REFERENCEMENT_FACADE[[Ordre]:[Eligibilité procédé]],2,FALSE)),"")</f>
        <v>88</v>
      </c>
      <c r="C75" t="str" cm="1">
        <f t="array" aca="1" ref="C75" ca="1">IF(B75&lt;&gt;"",INDEX(BDD_REVETEMENTS_EXTERIEURS!A:CS,B75,MATCH($C$8,REFERENCEMENT_FACADE[#Headers],0)),"")</f>
        <v>Panneaux</v>
      </c>
      <c r="D75">
        <f ca="1">IF($B$6=TRUE,IF(C75&lt;&gt;"",COUNTIF(INDIRECT("$C$"&amp;ROW($C$9)&amp;":$C$"&amp;487-COUNTBLANK($C$9:$C$487)),"&lt;"&amp;C75)+COUNTIF(C$9:C75,C75),""),IF(C75&lt;&gt;"",COUNTIF(INDIRECT("$C$"&amp;ROW($C$9)&amp;":$C$"&amp;487-COUNTBLANK($C$9:$C$487)),"&gt;"&amp;C75)+COUNTIF(C$9:C75,C75),""))</f>
        <v>137</v>
      </c>
      <c r="E75">
        <f t="shared" ca="1" si="1"/>
        <v>122</v>
      </c>
      <c r="F75" s="217" cm="1">
        <f t="array" aca="1" ref="F75" ca="1">IF(A75&lt;&gt;"",INDEX(BDD_REVETEMENTS_EXTERIEURS!A:BY,E75,MATCH($F$8,REFERENCEMENT_FACADE[#Headers],0)),"")</f>
        <v>0</v>
      </c>
    </row>
    <row r="76" spans="1:6" x14ac:dyDescent="0.3">
      <c r="A76" s="3">
        <f>IF(AND(A75&lt;COUNTIF(REFERENCEMENT_FACADE[DATE REFERENCEMENT],"&lt;&gt;"&amp;""),A75&gt;0),'PR-tampon'!A75+1,"")</f>
        <v>68</v>
      </c>
      <c r="B76" s="3">
        <f ca="1">IFERROR(IF(A76="","",VLOOKUP($A76,REFERENCEMENT_FACADE[[Ordre]:[Eligibilité procédé]],2,FALSE)),"")</f>
        <v>90</v>
      </c>
      <c r="C76" t="str" cm="1">
        <f t="array" aca="1" ref="C76" ca="1">IF(B76&lt;&gt;"",INDEX(BDD_REVETEMENTS_EXTERIEURS!A:CS,B76,MATCH($C$8,REFERENCEMENT_FACADE[#Headers],0)),"")</f>
        <v>Panneaux</v>
      </c>
      <c r="D76">
        <f ca="1">IF($B$6=TRUE,IF(C76&lt;&gt;"",COUNTIF(INDIRECT("$C$"&amp;ROW($C$9)&amp;":$C$"&amp;487-COUNTBLANK($C$9:$C$487)),"&lt;"&amp;C76)+COUNTIF(C$9:C76,C76),""),IF(C76&lt;&gt;"",COUNTIF(INDIRECT("$C$"&amp;ROW($C$9)&amp;":$C$"&amp;487-COUNTBLANK($C$9:$C$487)),"&gt;"&amp;C76)+COUNTIF(C$9:C76,C76),""))</f>
        <v>138</v>
      </c>
      <c r="E76">
        <f t="shared" ca="1" si="1"/>
        <v>138</v>
      </c>
      <c r="F76" s="217" cm="1">
        <f t="array" aca="1" ref="F76" ca="1">IF(A76&lt;&gt;"",INDEX(BDD_REVETEMENTS_EXTERIEURS!A:BY,E76,MATCH($F$8,REFERENCEMENT_FACADE[#Headers],0)),"")</f>
        <v>0</v>
      </c>
    </row>
    <row r="77" spans="1:6" x14ac:dyDescent="0.3">
      <c r="A77" s="3">
        <f>IF(AND(A76&lt;COUNTIF(REFERENCEMENT_FACADE[DATE REFERENCEMENT],"&lt;&gt;"&amp;""),A76&gt;0),'PR-tampon'!A76+1,"")</f>
        <v>69</v>
      </c>
      <c r="B77" s="3">
        <f ca="1">IFERROR(IF(A77="","",VLOOKUP($A77,REFERENCEMENT_FACADE[[Ordre]:[Eligibilité procédé]],2,FALSE)),"")</f>
        <v>91</v>
      </c>
      <c r="C77" t="str" cm="1">
        <f t="array" aca="1" ref="C77" ca="1">IF(B77&lt;&gt;"",INDEX(BDD_REVETEMENTS_EXTERIEURS!A:CS,B77,MATCH($C$8,REFERENCEMENT_FACADE[#Headers],0)),"")</f>
        <v>Métallique</v>
      </c>
      <c r="D77">
        <f ca="1">IF($B$6=TRUE,IF(C77&lt;&gt;"",COUNTIF(INDIRECT("$C$"&amp;ROW($C$9)&amp;":$C$"&amp;487-COUNTBLANK($C$9:$C$487)),"&lt;"&amp;C77)+COUNTIF(C$9:C77,C77),""),IF(C77&lt;&gt;"",COUNTIF(INDIRECT("$C$"&amp;ROW($C$9)&amp;":$C$"&amp;487-COUNTBLANK($C$9:$C$487)),"&gt;"&amp;C77)+COUNTIF(C$9:C77,C77),""))</f>
        <v>64</v>
      </c>
      <c r="E77">
        <f t="shared" ca="1" si="1"/>
        <v>139</v>
      </c>
      <c r="F77" s="217" cm="1">
        <f t="array" aca="1" ref="F77" ca="1">IF(A77&lt;&gt;"",INDEX(BDD_REVETEMENTS_EXTERIEURS!A:BY,E77,MATCH($F$8,REFERENCEMENT_FACADE[#Headers],0)),"")</f>
        <v>2</v>
      </c>
    </row>
    <row r="78" spans="1:6" x14ac:dyDescent="0.3">
      <c r="A78" s="3">
        <f>IF(AND(A77&lt;COUNTIF(REFERENCEMENT_FACADE[DATE REFERENCEMENT],"&lt;&gt;"&amp;""),A77&gt;0),'PR-tampon'!A77+1,"")</f>
        <v>70</v>
      </c>
      <c r="B78" s="3">
        <f ca="1">IFERROR(IF(A78="","",VLOOKUP($A78,REFERENCEMENT_FACADE[[Ordre]:[Eligibilité procédé]],2,FALSE)),"")</f>
        <v>93</v>
      </c>
      <c r="C78" t="str" cm="1">
        <f t="array" aca="1" ref="C78" ca="1">IF(B78&lt;&gt;"",INDEX(BDD_REVETEMENTS_EXTERIEURS!A:CS,B78,MATCH($C$8,REFERENCEMENT_FACADE[#Headers],0)),"")</f>
        <v>Métallique</v>
      </c>
      <c r="D78">
        <f ca="1">IF($B$6=TRUE,IF(C78&lt;&gt;"",COUNTIF(INDIRECT("$C$"&amp;ROW($C$9)&amp;":$C$"&amp;487-COUNTBLANK($C$9:$C$487)),"&lt;"&amp;C78)+COUNTIF(C$9:C78,C78),""),IF(C78&lt;&gt;"",COUNTIF(INDIRECT("$C$"&amp;ROW($C$9)&amp;":$C$"&amp;487-COUNTBLANK($C$9:$C$487)),"&gt;"&amp;C78)+COUNTIF(C$9:C78,C78),""))</f>
        <v>65</v>
      </c>
      <c r="E78">
        <f t="shared" ca="1" si="1"/>
        <v>140</v>
      </c>
      <c r="F78" s="217" cm="1">
        <f t="array" aca="1" ref="F78" ca="1">IF(A78&lt;&gt;"",INDEX(BDD_REVETEMENTS_EXTERIEURS!A:BY,E78,MATCH($F$8,REFERENCEMENT_FACADE[#Headers],0)),"")</f>
        <v>0</v>
      </c>
    </row>
    <row r="79" spans="1:6" x14ac:dyDescent="0.3">
      <c r="A79" s="3">
        <f>IF(AND(A78&lt;COUNTIF(REFERENCEMENT_FACADE[DATE REFERENCEMENT],"&lt;&gt;"&amp;""),A78&gt;0),'PR-tampon'!A78+1,"")</f>
        <v>71</v>
      </c>
      <c r="B79" s="3">
        <f ca="1">IFERROR(IF(A79="","",VLOOKUP($A79,REFERENCEMENT_FACADE[[Ordre]:[Eligibilité procédé]],2,FALSE)),"")</f>
        <v>94</v>
      </c>
      <c r="C79" t="str" cm="1">
        <f t="array" aca="1" ref="C79" ca="1">IF(B79&lt;&gt;"",INDEX(BDD_REVETEMENTS_EXTERIEURS!A:CS,B79,MATCH($C$8,REFERENCEMENT_FACADE[#Headers],0)),"")</f>
        <v>Panneaux</v>
      </c>
      <c r="D79">
        <f ca="1">IF($B$6=TRUE,IF(C79&lt;&gt;"",COUNTIF(INDIRECT("$C$"&amp;ROW($C$9)&amp;":$C$"&amp;487-COUNTBLANK($C$9:$C$487)),"&lt;"&amp;C79)+COUNTIF(C$9:C79,C79),""),IF(C79&lt;&gt;"",COUNTIF(INDIRECT("$C$"&amp;ROW($C$9)&amp;":$C$"&amp;487-COUNTBLANK($C$9:$C$487)),"&gt;"&amp;C79)+COUNTIF(C$9:C79,C79),""))</f>
        <v>139</v>
      </c>
      <c r="E79">
        <f t="shared" ca="1" si="1"/>
        <v>203</v>
      </c>
      <c r="F79" s="217" cm="1">
        <f t="array" aca="1" ref="F79" ca="1">IF(A79&lt;&gt;"",INDEX(BDD_REVETEMENTS_EXTERIEURS!A:BY,E79,MATCH($F$8,REFERENCEMENT_FACADE[#Headers],0)),"")</f>
        <v>0</v>
      </c>
    </row>
    <row r="80" spans="1:6" x14ac:dyDescent="0.3">
      <c r="A80" s="3">
        <f>IF(AND(A79&lt;COUNTIF(REFERENCEMENT_FACADE[DATE REFERENCEMENT],"&lt;&gt;"&amp;""),A79&gt;0),'PR-tampon'!A79+1,"")</f>
        <v>72</v>
      </c>
      <c r="B80" s="3">
        <f ca="1">IFERROR(IF(A80="","",VLOOKUP($A80,REFERENCEMENT_FACADE[[Ordre]:[Eligibilité procédé]],2,FALSE)),"")</f>
        <v>95</v>
      </c>
      <c r="C80" t="str" cm="1">
        <f t="array" aca="1" ref="C80" ca="1">IF(B80&lt;&gt;"",INDEX(BDD_REVETEMENTS_EXTERIEURS!A:CS,B80,MATCH($C$8,REFERENCEMENT_FACADE[#Headers],0)),"")</f>
        <v>Panneaux</v>
      </c>
      <c r="D80">
        <f ca="1">IF($B$6=TRUE,IF(C80&lt;&gt;"",COUNTIF(INDIRECT("$C$"&amp;ROW($C$9)&amp;":$C$"&amp;487-COUNTBLANK($C$9:$C$487)),"&lt;"&amp;C80)+COUNTIF(C$9:C80,C80),""),IF(C80&lt;&gt;"",COUNTIF(INDIRECT("$C$"&amp;ROW($C$9)&amp;":$C$"&amp;487-COUNTBLANK($C$9:$C$487)),"&gt;"&amp;C80)+COUNTIF(C$9:C80,C80),""))</f>
        <v>140</v>
      </c>
      <c r="E80">
        <f t="shared" ca="1" si="1"/>
        <v>212</v>
      </c>
      <c r="F80" s="217" cm="1">
        <f t="array" aca="1" ref="F80" ca="1">IF(A80&lt;&gt;"",INDEX(BDD_REVETEMENTS_EXTERIEURS!A:BY,E80,MATCH($F$8,REFERENCEMENT_FACADE[#Headers],0)),"")</f>
        <v>0</v>
      </c>
    </row>
    <row r="81" spans="1:6" x14ac:dyDescent="0.3">
      <c r="A81" s="3">
        <f>IF(AND(A80&lt;COUNTIF(REFERENCEMENT_FACADE[DATE REFERENCEMENT],"&lt;&gt;"&amp;""),A80&gt;0),'PR-tampon'!A80+1,"")</f>
        <v>73</v>
      </c>
      <c r="B81" s="3">
        <f ca="1">IFERROR(IF(A81="","",VLOOKUP($A81,REFERENCEMENT_FACADE[[Ordre]:[Eligibilité procédé]],2,FALSE)),"")</f>
        <v>96</v>
      </c>
      <c r="C81" t="str" cm="1">
        <f t="array" aca="1" ref="C81" ca="1">IF(B81&lt;&gt;"",INDEX(BDD_REVETEMENTS_EXTERIEURS!A:CS,B81,MATCH($C$8,REFERENCEMENT_FACADE[#Headers],0)),"")</f>
        <v>Panneaux</v>
      </c>
      <c r="D81">
        <f ca="1">IF($B$6=TRUE,IF(C81&lt;&gt;"",COUNTIF(INDIRECT("$C$"&amp;ROW($C$9)&amp;":$C$"&amp;487-COUNTBLANK($C$9:$C$487)),"&lt;"&amp;C81)+COUNTIF(C$9:C81,C81),""),IF(C81&lt;&gt;"",COUNTIF(INDIRECT("$C$"&amp;ROW($C$9)&amp;":$C$"&amp;487-COUNTBLANK($C$9:$C$487)),"&gt;"&amp;C81)+COUNTIF(C$9:C81,C81),""))</f>
        <v>141</v>
      </c>
      <c r="E81">
        <f t="shared" ca="1" si="1"/>
        <v>213</v>
      </c>
      <c r="F81" s="217" cm="1">
        <f t="array" aca="1" ref="F81" ca="1">IF(A81&lt;&gt;"",INDEX(BDD_REVETEMENTS_EXTERIEURS!A:BY,E81,MATCH($F$8,REFERENCEMENT_FACADE[#Headers],0)),"")</f>
        <v>0</v>
      </c>
    </row>
    <row r="82" spans="1:6" x14ac:dyDescent="0.3">
      <c r="A82" s="3">
        <f>IF(AND(A81&lt;COUNTIF(REFERENCEMENT_FACADE[DATE REFERENCEMENT],"&lt;&gt;"&amp;""),A81&gt;0),'PR-tampon'!A81+1,"")</f>
        <v>74</v>
      </c>
      <c r="B82" s="3">
        <f ca="1">IFERROR(IF(A82="","",VLOOKUP($A82,REFERENCEMENT_FACADE[[Ordre]:[Eligibilité procédé]],2,FALSE)),"")</f>
        <v>97</v>
      </c>
      <c r="C82" t="str" cm="1">
        <f t="array" aca="1" ref="C82" ca="1">IF(B82&lt;&gt;"",INDEX(BDD_REVETEMENTS_EXTERIEURS!A:CS,B82,MATCH($C$8,REFERENCEMENT_FACADE[#Headers],0)),"")</f>
        <v>Panneaux</v>
      </c>
      <c r="D82">
        <f ca="1">IF($B$6=TRUE,IF(C82&lt;&gt;"",COUNTIF(INDIRECT("$C$"&amp;ROW($C$9)&amp;":$C$"&amp;487-COUNTBLANK($C$9:$C$487)),"&lt;"&amp;C82)+COUNTIF(C$9:C82,C82),""),IF(C82&lt;&gt;"",COUNTIF(INDIRECT("$C$"&amp;ROW($C$9)&amp;":$C$"&amp;487-COUNTBLANK($C$9:$C$487)),"&gt;"&amp;C82)+COUNTIF(C$9:C82,C82),""))</f>
        <v>142</v>
      </c>
      <c r="E82">
        <f t="shared" ca="1" si="1"/>
        <v>32</v>
      </c>
      <c r="F82" s="217" cm="1">
        <f t="array" aca="1" ref="F82" ca="1">IF(A82&lt;&gt;"",INDEX(BDD_REVETEMENTS_EXTERIEURS!A:BY,E82,MATCH($F$8,REFERENCEMENT_FACADE[#Headers],0)),"")</f>
        <v>2</v>
      </c>
    </row>
    <row r="83" spans="1:6" x14ac:dyDescent="0.3">
      <c r="A83" s="3">
        <f>IF(AND(A82&lt;COUNTIF(REFERENCEMENT_FACADE[DATE REFERENCEMENT],"&lt;&gt;"&amp;""),A82&gt;0),'PR-tampon'!A82+1,"")</f>
        <v>75</v>
      </c>
      <c r="B83" s="3">
        <f ca="1">IFERROR(IF(A83="","",VLOOKUP($A83,REFERENCEMENT_FACADE[[Ordre]:[Eligibilité procédé]],2,FALSE)),"")</f>
        <v>98</v>
      </c>
      <c r="C83" t="str" cm="1">
        <f t="array" aca="1" ref="C83" ca="1">IF(B83&lt;&gt;"",INDEX(BDD_REVETEMENTS_EXTERIEURS!A:CS,B83,MATCH($C$8,REFERENCEMENT_FACADE[#Headers],0)),"")</f>
        <v>Panneaux</v>
      </c>
      <c r="D83">
        <f ca="1">IF($B$6=TRUE,IF(C83&lt;&gt;"",COUNTIF(INDIRECT("$C$"&amp;ROW($C$9)&amp;":$C$"&amp;487-COUNTBLANK($C$9:$C$487)),"&lt;"&amp;C83)+COUNTIF(C$9:C83,C83),""),IF(C83&lt;&gt;"",COUNTIF(INDIRECT("$C$"&amp;ROW($C$9)&amp;":$C$"&amp;487-COUNTBLANK($C$9:$C$487)),"&gt;"&amp;C83)+COUNTIF(C$9:C83,C83),""))</f>
        <v>143</v>
      </c>
      <c r="E83">
        <f t="shared" ca="1" si="1"/>
        <v>35</v>
      </c>
      <c r="F83" s="217" cm="1">
        <f t="array" aca="1" ref="F83" ca="1">IF(A83&lt;&gt;"",INDEX(BDD_REVETEMENTS_EXTERIEURS!A:BY,E83,MATCH($F$8,REFERENCEMENT_FACADE[#Headers],0)),"")</f>
        <v>0</v>
      </c>
    </row>
    <row r="84" spans="1:6" x14ac:dyDescent="0.3">
      <c r="A84" s="3">
        <f>IF(AND(A83&lt;COUNTIF(REFERENCEMENT_FACADE[DATE REFERENCEMENT],"&lt;&gt;"&amp;""),A83&gt;0),'PR-tampon'!A83+1,"")</f>
        <v>76</v>
      </c>
      <c r="B84" s="3">
        <f ca="1">IFERROR(IF(A84="","",VLOOKUP($A84,REFERENCEMENT_FACADE[[Ordre]:[Eligibilité procédé]],2,FALSE)),"")</f>
        <v>99</v>
      </c>
      <c r="C84" t="str" cm="1">
        <f t="array" aca="1" ref="C84" ca="1">IF(B84&lt;&gt;"",INDEX(BDD_REVETEMENTS_EXTERIEURS!A:CS,B84,MATCH($C$8,REFERENCEMENT_FACADE[#Headers],0)),"")</f>
        <v>Panneaux</v>
      </c>
      <c r="D84">
        <f ca="1">IF($B$6=TRUE,IF(C84&lt;&gt;"",COUNTIF(INDIRECT("$C$"&amp;ROW($C$9)&amp;":$C$"&amp;487-COUNTBLANK($C$9:$C$487)),"&lt;"&amp;C84)+COUNTIF(C$9:C84,C84),""),IF(C84&lt;&gt;"",COUNTIF(INDIRECT("$C$"&amp;ROW($C$9)&amp;":$C$"&amp;487-COUNTBLANK($C$9:$C$487)),"&gt;"&amp;C84)+COUNTIF(C$9:C84,C84),""))</f>
        <v>144</v>
      </c>
      <c r="E84">
        <f t="shared" ca="1" si="1"/>
        <v>36</v>
      </c>
      <c r="F84" s="217" cm="1">
        <f t="array" aca="1" ref="F84" ca="1">IF(A84&lt;&gt;"",INDEX(BDD_REVETEMENTS_EXTERIEURS!A:BY,E84,MATCH($F$8,REFERENCEMENT_FACADE[#Headers],0)),"")</f>
        <v>0</v>
      </c>
    </row>
    <row r="85" spans="1:6" x14ac:dyDescent="0.3">
      <c r="A85" s="3">
        <f>IF(AND(A84&lt;COUNTIF(REFERENCEMENT_FACADE[DATE REFERENCEMENT],"&lt;&gt;"&amp;""),A84&gt;0),'PR-tampon'!A84+1,"")</f>
        <v>77</v>
      </c>
      <c r="B85" s="3">
        <f ca="1">IFERROR(IF(A85="","",VLOOKUP($A85,REFERENCEMENT_FACADE[[Ordre]:[Eligibilité procédé]],2,FALSE)),"")</f>
        <v>100</v>
      </c>
      <c r="C85" t="str" cm="1">
        <f t="array" aca="1" ref="C85" ca="1">IF(B85&lt;&gt;"",INDEX(BDD_REVETEMENTS_EXTERIEURS!A:CS,B85,MATCH($C$8,REFERENCEMENT_FACADE[#Headers],0)),"")</f>
        <v>Panneaux</v>
      </c>
      <c r="D85">
        <f ca="1">IF($B$6=TRUE,IF(C85&lt;&gt;"",COUNTIF(INDIRECT("$C$"&amp;ROW($C$9)&amp;":$C$"&amp;487-COUNTBLANK($C$9:$C$487)),"&lt;"&amp;C85)+COUNTIF(C$9:C85,C85),""),IF(C85&lt;&gt;"",COUNTIF(INDIRECT("$C$"&amp;ROW($C$9)&amp;":$C$"&amp;487-COUNTBLANK($C$9:$C$487)),"&gt;"&amp;C85)+COUNTIF(C$9:C85,C85),""))</f>
        <v>145</v>
      </c>
      <c r="E85">
        <f t="shared" ca="1" si="1"/>
        <v>50</v>
      </c>
      <c r="F85" s="217" cm="1">
        <f t="array" aca="1" ref="F85" ca="1">IF(A85&lt;&gt;"",INDEX(BDD_REVETEMENTS_EXTERIEURS!A:BY,E85,MATCH($F$8,REFERENCEMENT_FACADE[#Headers],0)),"")</f>
        <v>0</v>
      </c>
    </row>
    <row r="86" spans="1:6" x14ac:dyDescent="0.3">
      <c r="A86" s="3">
        <f>IF(AND(A85&lt;COUNTIF(REFERENCEMENT_FACADE[DATE REFERENCEMENT],"&lt;&gt;"&amp;""),A85&gt;0),'PR-tampon'!A85+1,"")</f>
        <v>78</v>
      </c>
      <c r="B86" s="3">
        <f ca="1">IFERROR(IF(A86="","",VLOOKUP($A86,REFERENCEMENT_FACADE[[Ordre]:[Eligibilité procédé]],2,FALSE)),"")</f>
        <v>101</v>
      </c>
      <c r="C86" t="str" cm="1">
        <f t="array" aca="1" ref="C86" ca="1">IF(B86&lt;&gt;"",INDEX(BDD_REVETEMENTS_EXTERIEURS!A:CS,B86,MATCH($C$8,REFERENCEMENT_FACADE[#Headers],0)),"")</f>
        <v>Panneaux</v>
      </c>
      <c r="D86">
        <f ca="1">IF($B$6=TRUE,IF(C86&lt;&gt;"",COUNTIF(INDIRECT("$C$"&amp;ROW($C$9)&amp;":$C$"&amp;487-COUNTBLANK($C$9:$C$487)),"&lt;"&amp;C86)+COUNTIF(C$9:C86,C86),""),IF(C86&lt;&gt;"",COUNTIF(INDIRECT("$C$"&amp;ROW($C$9)&amp;":$C$"&amp;487-COUNTBLANK($C$9:$C$487)),"&gt;"&amp;C86)+COUNTIF(C$9:C86,C86),""))</f>
        <v>146</v>
      </c>
      <c r="E86">
        <f t="shared" ca="1" si="1"/>
        <v>51</v>
      </c>
      <c r="F86" s="217" cm="1">
        <f t="array" aca="1" ref="F86" ca="1">IF(A86&lt;&gt;"",INDEX(BDD_REVETEMENTS_EXTERIEURS!A:BY,E86,MATCH($F$8,REFERENCEMENT_FACADE[#Headers],0)),"")</f>
        <v>0</v>
      </c>
    </row>
    <row r="87" spans="1:6" x14ac:dyDescent="0.3">
      <c r="A87" s="3">
        <f>IF(AND(A86&lt;COUNTIF(REFERENCEMENT_FACADE[DATE REFERENCEMENT],"&lt;&gt;"&amp;""),A86&gt;0),'PR-tampon'!A86+1,"")</f>
        <v>79</v>
      </c>
      <c r="B87" s="3">
        <f ca="1">IFERROR(IF(A87="","",VLOOKUP($A87,REFERENCEMENT_FACADE[[Ordre]:[Eligibilité procédé]],2,FALSE)),"")</f>
        <v>102</v>
      </c>
      <c r="C87" t="str" cm="1">
        <f t="array" aca="1" ref="C87" ca="1">IF(B87&lt;&gt;"",INDEX(BDD_REVETEMENTS_EXTERIEURS!A:CS,B87,MATCH($C$8,REFERENCEMENT_FACADE[#Headers],0)),"")</f>
        <v>Panneaux</v>
      </c>
      <c r="D87">
        <f ca="1">IF($B$6=TRUE,IF(C87&lt;&gt;"",COUNTIF(INDIRECT("$C$"&amp;ROW($C$9)&amp;":$C$"&amp;487-COUNTBLANK($C$9:$C$487)),"&lt;"&amp;C87)+COUNTIF(C$9:C87,C87),""),IF(C87&lt;&gt;"",COUNTIF(INDIRECT("$C$"&amp;ROW($C$9)&amp;":$C$"&amp;487-COUNTBLANK($C$9:$C$487)),"&gt;"&amp;C87)+COUNTIF(C$9:C87,C87),""))</f>
        <v>147</v>
      </c>
      <c r="E87">
        <f t="shared" ca="1" si="1"/>
        <v>52</v>
      </c>
      <c r="F87" s="217" cm="1">
        <f t="array" aca="1" ref="F87" ca="1">IF(A87&lt;&gt;"",INDEX(BDD_REVETEMENTS_EXTERIEURS!A:BY,E87,MATCH($F$8,REFERENCEMENT_FACADE[#Headers],0)),"")</f>
        <v>0</v>
      </c>
    </row>
    <row r="88" spans="1:6" x14ac:dyDescent="0.3">
      <c r="A88" s="3">
        <f>IF(AND(A87&lt;COUNTIF(REFERENCEMENT_FACADE[DATE REFERENCEMENT],"&lt;&gt;"&amp;""),A87&gt;0),'PR-tampon'!A87+1,"")</f>
        <v>80</v>
      </c>
      <c r="B88" s="3">
        <f ca="1">IFERROR(IF(A88="","",VLOOKUP($A88,REFERENCEMENT_FACADE[[Ordre]:[Eligibilité procédé]],2,FALSE)),"")</f>
        <v>103</v>
      </c>
      <c r="C88" t="str" cm="1">
        <f t="array" aca="1" ref="C88" ca="1">IF(B88&lt;&gt;"",INDEX(BDD_REVETEMENTS_EXTERIEURS!A:CS,B88,MATCH($C$8,REFERENCEMENT_FACADE[#Headers],0)),"")</f>
        <v>Panneaux</v>
      </c>
      <c r="D88">
        <f ca="1">IF($B$6=TRUE,IF(C88&lt;&gt;"",COUNTIF(INDIRECT("$C$"&amp;ROW($C$9)&amp;":$C$"&amp;487-COUNTBLANK($C$9:$C$487)),"&lt;"&amp;C88)+COUNTIF(C$9:C88,C88),""),IF(C88&lt;&gt;"",COUNTIF(INDIRECT("$C$"&amp;ROW($C$9)&amp;":$C$"&amp;487-COUNTBLANK($C$9:$C$487)),"&gt;"&amp;C88)+COUNTIF(C$9:C88,C88),""))</f>
        <v>148</v>
      </c>
      <c r="E88">
        <f t="shared" ca="1" si="1"/>
        <v>53</v>
      </c>
      <c r="F88" s="217" cm="1">
        <f t="array" aca="1" ref="F88" ca="1">IF(A88&lt;&gt;"",INDEX(BDD_REVETEMENTS_EXTERIEURS!A:BY,E88,MATCH($F$8,REFERENCEMENT_FACADE[#Headers],0)),"")</f>
        <v>0</v>
      </c>
    </row>
    <row r="89" spans="1:6" x14ac:dyDescent="0.3">
      <c r="A89" s="3">
        <f>IF(AND(A88&lt;COUNTIF(REFERENCEMENT_FACADE[DATE REFERENCEMENT],"&lt;&gt;"&amp;""),A88&gt;0),'PR-tampon'!A88+1,"")</f>
        <v>81</v>
      </c>
      <c r="B89" s="3">
        <f ca="1">IFERROR(IF(A89="","",VLOOKUP($A89,REFERENCEMENT_FACADE[[Ordre]:[Eligibilité procédé]],2,FALSE)),"")</f>
        <v>104</v>
      </c>
      <c r="C89" t="str" cm="1">
        <f t="array" aca="1" ref="C89" ca="1">IF(B89&lt;&gt;"",INDEX(BDD_REVETEMENTS_EXTERIEURS!A:CS,B89,MATCH($C$8,REFERENCEMENT_FACADE[#Headers],0)),"")</f>
        <v>Panneaux</v>
      </c>
      <c r="D89">
        <f ca="1">IF($B$6=TRUE,IF(C89&lt;&gt;"",COUNTIF(INDIRECT("$C$"&amp;ROW($C$9)&amp;":$C$"&amp;487-COUNTBLANK($C$9:$C$487)),"&lt;"&amp;C89)+COUNTIF(C$9:C89,C89),""),IF(C89&lt;&gt;"",COUNTIF(INDIRECT("$C$"&amp;ROW($C$9)&amp;":$C$"&amp;487-COUNTBLANK($C$9:$C$487)),"&gt;"&amp;C89)+COUNTIF(C$9:C89,C89),""))</f>
        <v>149</v>
      </c>
      <c r="E89">
        <f t="shared" ca="1" si="1"/>
        <v>54</v>
      </c>
      <c r="F89" s="217" cm="1">
        <f t="array" aca="1" ref="F89" ca="1">IF(A89&lt;&gt;"",INDEX(BDD_REVETEMENTS_EXTERIEURS!A:BY,E89,MATCH($F$8,REFERENCEMENT_FACADE[#Headers],0)),"")</f>
        <v>0</v>
      </c>
    </row>
    <row r="90" spans="1:6" x14ac:dyDescent="0.3">
      <c r="A90" s="3">
        <f>IF(AND(A89&lt;COUNTIF(REFERENCEMENT_FACADE[DATE REFERENCEMENT],"&lt;&gt;"&amp;""),A89&gt;0),'PR-tampon'!A89+1,"")</f>
        <v>82</v>
      </c>
      <c r="B90" s="3">
        <f ca="1">IFERROR(IF(A90="","",VLOOKUP($A90,REFERENCEMENT_FACADE[[Ordre]:[Eligibilité procédé]],2,FALSE)),"")</f>
        <v>105</v>
      </c>
      <c r="C90" t="str" cm="1">
        <f t="array" aca="1" ref="C90" ca="1">IF(B90&lt;&gt;"",INDEX(BDD_REVETEMENTS_EXTERIEURS!A:CS,B90,MATCH($C$8,REFERENCEMENT_FACADE[#Headers],0)),"")</f>
        <v>Panneaux</v>
      </c>
      <c r="D90">
        <f ca="1">IF($B$6=TRUE,IF(C90&lt;&gt;"",COUNTIF(INDIRECT("$C$"&amp;ROW($C$9)&amp;":$C$"&amp;487-COUNTBLANK($C$9:$C$487)),"&lt;"&amp;C90)+COUNTIF(C$9:C90,C90),""),IF(C90&lt;&gt;"",COUNTIF(INDIRECT("$C$"&amp;ROW($C$9)&amp;":$C$"&amp;487-COUNTBLANK($C$9:$C$487)),"&gt;"&amp;C90)+COUNTIF(C$9:C90,C90),""))</f>
        <v>150</v>
      </c>
      <c r="E90">
        <f t="shared" ca="1" si="1"/>
        <v>55</v>
      </c>
      <c r="F90" s="217" cm="1">
        <f t="array" aca="1" ref="F90" ca="1">IF(A90&lt;&gt;"",INDEX(BDD_REVETEMENTS_EXTERIEURS!A:BY,E90,MATCH($F$8,REFERENCEMENT_FACADE[#Headers],0)),"")</f>
        <v>0</v>
      </c>
    </row>
    <row r="91" spans="1:6" x14ac:dyDescent="0.3">
      <c r="A91" s="3">
        <f>IF(AND(A90&lt;COUNTIF(REFERENCEMENT_FACADE[DATE REFERENCEMENT],"&lt;&gt;"&amp;""),A90&gt;0),'PR-tampon'!A90+1,"")</f>
        <v>83</v>
      </c>
      <c r="B91" s="3">
        <f ca="1">IFERROR(IF(A91="","",VLOOKUP($A91,REFERENCEMENT_FACADE[[Ordre]:[Eligibilité procédé]],2,FALSE)),"")</f>
        <v>106</v>
      </c>
      <c r="C91" t="str" cm="1">
        <f t="array" aca="1" ref="C91" ca="1">IF(B91&lt;&gt;"",INDEX(BDD_REVETEMENTS_EXTERIEURS!A:CS,B91,MATCH($C$8,REFERENCEMENT_FACADE[#Headers],0)),"")</f>
        <v>Panneaux</v>
      </c>
      <c r="D91">
        <f ca="1">IF($B$6=TRUE,IF(C91&lt;&gt;"",COUNTIF(INDIRECT("$C$"&amp;ROW($C$9)&amp;":$C$"&amp;487-COUNTBLANK($C$9:$C$487)),"&lt;"&amp;C91)+COUNTIF(C$9:C91,C91),""),IF(C91&lt;&gt;"",COUNTIF(INDIRECT("$C$"&amp;ROW($C$9)&amp;":$C$"&amp;487-COUNTBLANK($C$9:$C$487)),"&gt;"&amp;C91)+COUNTIF(C$9:C91,C91),""))</f>
        <v>151</v>
      </c>
      <c r="E91">
        <f t="shared" ca="1" si="1"/>
        <v>73</v>
      </c>
      <c r="F91" s="217" cm="1">
        <f t="array" aca="1" ref="F91" ca="1">IF(A91&lt;&gt;"",INDEX(BDD_REVETEMENTS_EXTERIEURS!A:BY,E91,MATCH($F$8,REFERENCEMENT_FACADE[#Headers],0)),"")</f>
        <v>0</v>
      </c>
    </row>
    <row r="92" spans="1:6" x14ac:dyDescent="0.3">
      <c r="A92" s="3">
        <f>IF(AND(A91&lt;COUNTIF(REFERENCEMENT_FACADE[DATE REFERENCEMENT],"&lt;&gt;"&amp;""),A91&gt;0),'PR-tampon'!A91+1,"")</f>
        <v>84</v>
      </c>
      <c r="B92" s="3">
        <f ca="1">IFERROR(IF(A92="","",VLOOKUP($A92,REFERENCEMENT_FACADE[[Ordre]:[Eligibilité procédé]],2,FALSE)),"")</f>
        <v>107</v>
      </c>
      <c r="C92" t="str" cm="1">
        <f t="array" aca="1" ref="C92" ca="1">IF(B92&lt;&gt;"",INDEX(BDD_REVETEMENTS_EXTERIEURS!A:CS,B92,MATCH($C$8,REFERENCEMENT_FACADE[#Headers],0)),"")</f>
        <v>Panneaux</v>
      </c>
      <c r="D92">
        <f ca="1">IF($B$6=TRUE,IF(C92&lt;&gt;"",COUNTIF(INDIRECT("$C$"&amp;ROW($C$9)&amp;":$C$"&amp;487-COUNTBLANK($C$9:$C$487)),"&lt;"&amp;C92)+COUNTIF(C$9:C92,C92),""),IF(C92&lt;&gt;"",COUNTIF(INDIRECT("$C$"&amp;ROW($C$9)&amp;":$C$"&amp;487-COUNTBLANK($C$9:$C$487)),"&gt;"&amp;C92)+COUNTIF(C$9:C92,C92),""))</f>
        <v>152</v>
      </c>
      <c r="E92">
        <f t="shared" ca="1" si="1"/>
        <v>74</v>
      </c>
      <c r="F92" s="217" cm="1">
        <f t="array" aca="1" ref="F92" ca="1">IF(A92&lt;&gt;"",INDEX(BDD_REVETEMENTS_EXTERIEURS!A:BY,E92,MATCH($F$8,REFERENCEMENT_FACADE[#Headers],0)),"")</f>
        <v>0</v>
      </c>
    </row>
    <row r="93" spans="1:6" x14ac:dyDescent="0.3">
      <c r="A93" s="3">
        <f>IF(AND(A92&lt;COUNTIF(REFERENCEMENT_FACADE[DATE REFERENCEMENT],"&lt;&gt;"&amp;""),A92&gt;0),'PR-tampon'!A92+1,"")</f>
        <v>85</v>
      </c>
      <c r="B93" s="3">
        <f ca="1">IFERROR(IF(A93="","",VLOOKUP($A93,REFERENCEMENT_FACADE[[Ordre]:[Eligibilité procédé]],2,FALSE)),"")</f>
        <v>108</v>
      </c>
      <c r="C93" t="str" cm="1">
        <f t="array" aca="1" ref="C93" ca="1">IF(B93&lt;&gt;"",INDEX(BDD_REVETEMENTS_EXTERIEURS!A:CS,B93,MATCH($C$8,REFERENCEMENT_FACADE[#Headers],0)),"")</f>
        <v>Panneaux</v>
      </c>
      <c r="D93">
        <f ca="1">IF($B$6=TRUE,IF(C93&lt;&gt;"",COUNTIF(INDIRECT("$C$"&amp;ROW($C$9)&amp;":$C$"&amp;487-COUNTBLANK($C$9:$C$487)),"&lt;"&amp;C93)+COUNTIF(C$9:C93,C93),""),IF(C93&lt;&gt;"",COUNTIF(INDIRECT("$C$"&amp;ROW($C$9)&amp;":$C$"&amp;487-COUNTBLANK($C$9:$C$487)),"&gt;"&amp;C93)+COUNTIF(C$9:C93,C93),""))</f>
        <v>153</v>
      </c>
      <c r="E93">
        <f t="shared" ca="1" si="1"/>
        <v>77</v>
      </c>
      <c r="F93" s="217" cm="1">
        <f t="array" aca="1" ref="F93" ca="1">IF(A93&lt;&gt;"",INDEX(BDD_REVETEMENTS_EXTERIEURS!A:BY,E93,MATCH($F$8,REFERENCEMENT_FACADE[#Headers],0)),"")</f>
        <v>0</v>
      </c>
    </row>
    <row r="94" spans="1:6" x14ac:dyDescent="0.3">
      <c r="A94" s="3">
        <f>IF(AND(A93&lt;COUNTIF(REFERENCEMENT_FACADE[DATE REFERENCEMENT],"&lt;&gt;"&amp;""),A93&gt;0),'PR-tampon'!A93+1,"")</f>
        <v>86</v>
      </c>
      <c r="B94" s="3">
        <f ca="1">IFERROR(IF(A94="","",VLOOKUP($A94,REFERENCEMENT_FACADE[[Ordre]:[Eligibilité procédé]],2,FALSE)),"")</f>
        <v>109</v>
      </c>
      <c r="C94" t="str" cm="1">
        <f t="array" aca="1" ref="C94" ca="1">IF(B94&lt;&gt;"",INDEX(BDD_REVETEMENTS_EXTERIEURS!A:CS,B94,MATCH($C$8,REFERENCEMENT_FACADE[#Headers],0)),"")</f>
        <v>Panneaux</v>
      </c>
      <c r="D94">
        <f ca="1">IF($B$6=TRUE,IF(C94&lt;&gt;"",COUNTIF(INDIRECT("$C$"&amp;ROW($C$9)&amp;":$C$"&amp;487-COUNTBLANK($C$9:$C$487)),"&lt;"&amp;C94)+COUNTIF(C$9:C94,C94),""),IF(C94&lt;&gt;"",COUNTIF(INDIRECT("$C$"&amp;ROW($C$9)&amp;":$C$"&amp;487-COUNTBLANK($C$9:$C$487)),"&gt;"&amp;C94)+COUNTIF(C$9:C94,C94),""))</f>
        <v>154</v>
      </c>
      <c r="E94">
        <f t="shared" ca="1" si="1"/>
        <v>112</v>
      </c>
      <c r="F94" s="217" cm="1">
        <f t="array" aca="1" ref="F94" ca="1">IF(A94&lt;&gt;"",INDEX(BDD_REVETEMENTS_EXTERIEURS!A:BY,E94,MATCH($F$8,REFERENCEMENT_FACADE[#Headers],0)),"")</f>
        <v>1</v>
      </c>
    </row>
    <row r="95" spans="1:6" x14ac:dyDescent="0.3">
      <c r="A95" s="3">
        <f>IF(AND(A94&lt;COUNTIF(REFERENCEMENT_FACADE[DATE REFERENCEMENT],"&lt;&gt;"&amp;""),A94&gt;0),'PR-tampon'!A94+1,"")</f>
        <v>87</v>
      </c>
      <c r="B95" s="3">
        <f ca="1">IFERROR(IF(A95="","",VLOOKUP($A95,REFERENCEMENT_FACADE[[Ordre]:[Eligibilité procédé]],2,FALSE)),"")</f>
        <v>110</v>
      </c>
      <c r="C95" t="str" cm="1">
        <f t="array" aca="1" ref="C95" ca="1">IF(B95&lt;&gt;"",INDEX(BDD_REVETEMENTS_EXTERIEURS!A:CS,B95,MATCH($C$8,REFERENCEMENT_FACADE[#Headers],0)),"")</f>
        <v>Panneaux</v>
      </c>
      <c r="D95">
        <f ca="1">IF($B$6=TRUE,IF(C95&lt;&gt;"",COUNTIF(INDIRECT("$C$"&amp;ROW($C$9)&amp;":$C$"&amp;487-COUNTBLANK($C$9:$C$487)),"&lt;"&amp;C95)+COUNTIF(C$9:C95,C95),""),IF(C95&lt;&gt;"",COUNTIF(INDIRECT("$C$"&amp;ROW($C$9)&amp;":$C$"&amp;487-COUNTBLANK($C$9:$C$487)),"&gt;"&amp;C95)+COUNTIF(C$9:C95,C95),""))</f>
        <v>155</v>
      </c>
      <c r="E95">
        <f t="shared" ca="1" si="1"/>
        <v>113</v>
      </c>
      <c r="F95" s="217" cm="1">
        <f t="array" aca="1" ref="F95" ca="1">IF(A95&lt;&gt;"",INDEX(BDD_REVETEMENTS_EXTERIEURS!A:BY,E95,MATCH($F$8,REFERENCEMENT_FACADE[#Headers],0)),"")</f>
        <v>0</v>
      </c>
    </row>
    <row r="96" spans="1:6" x14ac:dyDescent="0.3">
      <c r="A96" s="3">
        <f>IF(AND(A95&lt;COUNTIF(REFERENCEMENT_FACADE[DATE REFERENCEMENT],"&lt;&gt;"&amp;""),A95&gt;0),'PR-tampon'!A95+1,"")</f>
        <v>88</v>
      </c>
      <c r="B96" s="3">
        <f ca="1">IFERROR(IF(A96="","",VLOOKUP($A96,REFERENCEMENT_FACADE[[Ordre]:[Eligibilité procédé]],2,FALSE)),"")</f>
        <v>111</v>
      </c>
      <c r="C96" t="str" cm="1">
        <f t="array" aca="1" ref="C96" ca="1">IF(B96&lt;&gt;"",INDEX(BDD_REVETEMENTS_EXTERIEURS!A:CS,B96,MATCH($C$8,REFERENCEMENT_FACADE[#Headers],0)),"")</f>
        <v>Métallique</v>
      </c>
      <c r="D96">
        <f ca="1">IF($B$6=TRUE,IF(C96&lt;&gt;"",COUNTIF(INDIRECT("$C$"&amp;ROW($C$9)&amp;":$C$"&amp;487-COUNTBLANK($C$9:$C$487)),"&lt;"&amp;C96)+COUNTIF(C$9:C96,C96),""),IF(C96&lt;&gt;"",COUNTIF(INDIRECT("$C$"&amp;ROW($C$9)&amp;":$C$"&amp;487-COUNTBLANK($C$9:$C$487)),"&gt;"&amp;C96)+COUNTIF(C$9:C96,C96),""))</f>
        <v>66</v>
      </c>
      <c r="E96">
        <f t="shared" ca="1" si="1"/>
        <v>114</v>
      </c>
      <c r="F96" s="217" cm="1">
        <f t="array" aca="1" ref="F96" ca="1">IF(A96&lt;&gt;"",INDEX(BDD_REVETEMENTS_EXTERIEURS!A:BY,E96,MATCH($F$8,REFERENCEMENT_FACADE[#Headers],0)),"")</f>
        <v>0</v>
      </c>
    </row>
    <row r="97" spans="1:6" x14ac:dyDescent="0.3">
      <c r="A97" s="3">
        <f>IF(AND(A96&lt;COUNTIF(REFERENCEMENT_FACADE[DATE REFERENCEMENT],"&lt;&gt;"&amp;""),A96&gt;0),'PR-tampon'!A96+1,"")</f>
        <v>89</v>
      </c>
      <c r="B97" s="3">
        <f ca="1">IFERROR(IF(A97="","",VLOOKUP($A97,REFERENCEMENT_FACADE[[Ordre]:[Eligibilité procédé]],2,FALSE)),"")</f>
        <v>112</v>
      </c>
      <c r="C97" t="str" cm="1">
        <f t="array" aca="1" ref="C97" ca="1">IF(B97&lt;&gt;"",INDEX(BDD_REVETEMENTS_EXTERIEURS!A:CS,B97,MATCH($C$8,REFERENCEMENT_FACADE[#Headers],0)),"")</f>
        <v>Minéral</v>
      </c>
      <c r="D97">
        <f ca="1">IF($B$6=TRUE,IF(C97&lt;&gt;"",COUNTIF(INDIRECT("$C$"&amp;ROW($C$9)&amp;":$C$"&amp;487-COUNTBLANK($C$9:$C$487)),"&lt;"&amp;C97)+COUNTIF(C$9:C97,C97),""),IF(C97&lt;&gt;"",COUNTIF(INDIRECT("$C$"&amp;ROW($C$9)&amp;":$C$"&amp;487-COUNTBLANK($C$9:$C$487)),"&gt;"&amp;C97)+COUNTIF(C$9:C97,C97),""))</f>
        <v>86</v>
      </c>
      <c r="E97">
        <f t="shared" ca="1" si="1"/>
        <v>115</v>
      </c>
      <c r="F97" s="217" cm="1">
        <f t="array" aca="1" ref="F97" ca="1">IF(A97&lt;&gt;"",INDEX(BDD_REVETEMENTS_EXTERIEURS!A:BY,E97,MATCH($F$8,REFERENCEMENT_FACADE[#Headers],0)),"")</f>
        <v>0</v>
      </c>
    </row>
    <row r="98" spans="1:6" x14ac:dyDescent="0.3">
      <c r="A98" s="3">
        <f>IF(AND(A97&lt;COUNTIF(REFERENCEMENT_FACADE[DATE REFERENCEMENT],"&lt;&gt;"&amp;""),A97&gt;0),'PR-tampon'!A97+1,"")</f>
        <v>90</v>
      </c>
      <c r="B98" s="3">
        <f ca="1">IFERROR(IF(A98="","",VLOOKUP($A98,REFERENCEMENT_FACADE[[Ordre]:[Eligibilité procédé]],2,FALSE)),"")</f>
        <v>113</v>
      </c>
      <c r="C98" t="str" cm="1">
        <f t="array" aca="1" ref="C98" ca="1">IF(B98&lt;&gt;"",INDEX(BDD_REVETEMENTS_EXTERIEURS!A:CS,B98,MATCH($C$8,REFERENCEMENT_FACADE[#Headers],0)),"")</f>
        <v>Minéral</v>
      </c>
      <c r="D98">
        <f ca="1">IF($B$6=TRUE,IF(C98&lt;&gt;"",COUNTIF(INDIRECT("$C$"&amp;ROW($C$9)&amp;":$C$"&amp;487-COUNTBLANK($C$9:$C$487)),"&lt;"&amp;C98)+COUNTIF(C$9:C98,C98),""),IF(C98&lt;&gt;"",COUNTIF(INDIRECT("$C$"&amp;ROW($C$9)&amp;":$C$"&amp;487-COUNTBLANK($C$9:$C$487)),"&gt;"&amp;C98)+COUNTIF(C$9:C98,C98),""))</f>
        <v>87</v>
      </c>
      <c r="E98">
        <f t="shared" ca="1" si="1"/>
        <v>123</v>
      </c>
      <c r="F98" s="217" cm="1">
        <f t="array" aca="1" ref="F98" ca="1">IF(A98&lt;&gt;"",INDEX(BDD_REVETEMENTS_EXTERIEURS!A:BY,E98,MATCH($F$8,REFERENCEMENT_FACADE[#Headers],0)),"")</f>
        <v>0</v>
      </c>
    </row>
    <row r="99" spans="1:6" x14ac:dyDescent="0.3">
      <c r="A99" s="3">
        <f>IF(AND(A98&lt;COUNTIF(REFERENCEMENT_FACADE[DATE REFERENCEMENT],"&lt;&gt;"&amp;""),A98&gt;0),'PR-tampon'!A98+1,"")</f>
        <v>91</v>
      </c>
      <c r="B99" s="3">
        <f ca="1">IFERROR(IF(A99="","",VLOOKUP($A99,REFERENCEMENT_FACADE[[Ordre]:[Eligibilité procédé]],2,FALSE)),"")</f>
        <v>114</v>
      </c>
      <c r="C99" t="str" cm="1">
        <f t="array" aca="1" ref="C99" ca="1">IF(B99&lt;&gt;"",INDEX(BDD_REVETEMENTS_EXTERIEURS!A:CS,B99,MATCH($C$8,REFERENCEMENT_FACADE[#Headers],0)),"")</f>
        <v>Minéral</v>
      </c>
      <c r="D99">
        <f ca="1">IF($B$6=TRUE,IF(C99&lt;&gt;"",COUNTIF(INDIRECT("$C$"&amp;ROW($C$9)&amp;":$C$"&amp;487-COUNTBLANK($C$9:$C$487)),"&lt;"&amp;C99)+COUNTIF(C$9:C99,C99),""),IF(C99&lt;&gt;"",COUNTIF(INDIRECT("$C$"&amp;ROW($C$9)&amp;":$C$"&amp;487-COUNTBLANK($C$9:$C$487)),"&gt;"&amp;C99)+COUNTIF(C$9:C99,C99),""))</f>
        <v>88</v>
      </c>
      <c r="E99">
        <f t="shared" ca="1" si="1"/>
        <v>124</v>
      </c>
      <c r="F99" s="217" cm="1">
        <f t="array" aca="1" ref="F99" ca="1">IF(A99&lt;&gt;"",INDEX(BDD_REVETEMENTS_EXTERIEURS!A:BY,E99,MATCH($F$8,REFERENCEMENT_FACADE[#Headers],0)),"")</f>
        <v>2</v>
      </c>
    </row>
    <row r="100" spans="1:6" x14ac:dyDescent="0.3">
      <c r="A100" s="3">
        <f>IF(AND(A99&lt;COUNTIF(REFERENCEMENT_FACADE[DATE REFERENCEMENT],"&lt;&gt;"&amp;""),A99&gt;0),'PR-tampon'!A99+1,"")</f>
        <v>92</v>
      </c>
      <c r="B100" s="3">
        <f ca="1">IFERROR(IF(A100="","",VLOOKUP($A100,REFERENCEMENT_FACADE[[Ordre]:[Eligibilité procédé]],2,FALSE)),"")</f>
        <v>115</v>
      </c>
      <c r="C100" t="str" cm="1">
        <f t="array" aca="1" ref="C100" ca="1">IF(B100&lt;&gt;"",INDEX(BDD_REVETEMENTS_EXTERIEURS!A:CS,B100,MATCH($C$8,REFERENCEMENT_FACADE[#Headers],0)),"")</f>
        <v>Minéral</v>
      </c>
      <c r="D100">
        <f ca="1">IF($B$6=TRUE,IF(C100&lt;&gt;"",COUNTIF(INDIRECT("$C$"&amp;ROW($C$9)&amp;":$C$"&amp;487-COUNTBLANK($C$9:$C$487)),"&lt;"&amp;C100)+COUNTIF(C$9:C100,C100),""),IF(C100&lt;&gt;"",COUNTIF(INDIRECT("$C$"&amp;ROW($C$9)&amp;":$C$"&amp;487-COUNTBLANK($C$9:$C$487)),"&gt;"&amp;C100)+COUNTIF(C$9:C100,C100),""))</f>
        <v>89</v>
      </c>
      <c r="E100">
        <f t="shared" ca="1" si="1"/>
        <v>125</v>
      </c>
      <c r="F100" s="217" cm="1">
        <f t="array" aca="1" ref="F100" ca="1">IF(A100&lt;&gt;"",INDEX(BDD_REVETEMENTS_EXTERIEURS!A:BY,E100,MATCH($F$8,REFERENCEMENT_FACADE[#Headers],0)),"")</f>
        <v>2</v>
      </c>
    </row>
    <row r="101" spans="1:6" x14ac:dyDescent="0.3">
      <c r="A101" s="3">
        <f>IF(AND(A100&lt;COUNTIF(REFERENCEMENT_FACADE[DATE REFERENCEMENT],"&lt;&gt;"&amp;""),A100&gt;0),'PR-tampon'!A100+1,"")</f>
        <v>93</v>
      </c>
      <c r="B101" s="3">
        <f ca="1">IFERROR(IF(A101="","",VLOOKUP($A101,REFERENCEMENT_FACADE[[Ordre]:[Eligibilité procédé]],2,FALSE)),"")</f>
        <v>116</v>
      </c>
      <c r="C101" t="str" cm="1">
        <f t="array" aca="1" ref="C101" ca="1">IF(B101&lt;&gt;"",INDEX(BDD_REVETEMENTS_EXTERIEURS!A:CS,B101,MATCH($C$8,REFERENCEMENT_FACADE[#Headers],0)),"")</f>
        <v>Panneaux</v>
      </c>
      <c r="D101">
        <f ca="1">IF($B$6=TRUE,IF(C101&lt;&gt;"",COUNTIF(INDIRECT("$C$"&amp;ROW($C$9)&amp;":$C$"&amp;487-COUNTBLANK($C$9:$C$487)),"&lt;"&amp;C101)+COUNTIF(C$9:C101,C101),""),IF(C101&lt;&gt;"",COUNTIF(INDIRECT("$C$"&amp;ROW($C$9)&amp;":$C$"&amp;487-COUNTBLANK($C$9:$C$487)),"&gt;"&amp;C101)+COUNTIF(C$9:C101,C101),""))</f>
        <v>156</v>
      </c>
      <c r="E101">
        <f t="shared" ca="1" si="1"/>
        <v>128</v>
      </c>
      <c r="F101" s="217" cm="1">
        <f t="array" aca="1" ref="F101" ca="1">IF(A101&lt;&gt;"",INDEX(BDD_REVETEMENTS_EXTERIEURS!A:BY,E101,MATCH($F$8,REFERENCEMENT_FACADE[#Headers],0)),"")</f>
        <v>0</v>
      </c>
    </row>
    <row r="102" spans="1:6" x14ac:dyDescent="0.3">
      <c r="A102" s="3">
        <f>IF(AND(A101&lt;COUNTIF(REFERENCEMENT_FACADE[DATE REFERENCEMENT],"&lt;&gt;"&amp;""),A101&gt;0),'PR-tampon'!A101+1,"")</f>
        <v>94</v>
      </c>
      <c r="B102" s="3">
        <f ca="1">IFERROR(IF(A102="","",VLOOKUP($A102,REFERENCEMENT_FACADE[[Ordre]:[Eligibilité procédé]],2,FALSE)),"")</f>
        <v>117</v>
      </c>
      <c r="C102" t="str" cm="1">
        <f t="array" aca="1" ref="C102" ca="1">IF(B102&lt;&gt;"",INDEX(BDD_REVETEMENTS_EXTERIEURS!A:CS,B102,MATCH($C$8,REFERENCEMENT_FACADE[#Headers],0)),"")</f>
        <v>Minéral - Brique et parements du NF DTU 52.2</v>
      </c>
      <c r="D102">
        <f ca="1">IF($B$6=TRUE,IF(C102&lt;&gt;"",COUNTIF(INDIRECT("$C$"&amp;ROW($C$9)&amp;":$C$"&amp;487-COUNTBLANK($C$9:$C$487)),"&lt;"&amp;C102)+COUNTIF(C$9:C102,C102),""),IF(C102&lt;&gt;"",COUNTIF(INDIRECT("$C$"&amp;ROW($C$9)&amp;":$C$"&amp;487-COUNTBLANK($C$9:$C$487)),"&gt;"&amp;C102)+COUNTIF(C$9:C102,C102),""))</f>
        <v>113</v>
      </c>
      <c r="E102">
        <f t="shared" ca="1" si="1"/>
        <v>129</v>
      </c>
      <c r="F102" s="217" cm="1">
        <f t="array" aca="1" ref="F102" ca="1">IF(A102&lt;&gt;"",INDEX(BDD_REVETEMENTS_EXTERIEURS!A:BY,E102,MATCH($F$8,REFERENCEMENT_FACADE[#Headers],0)),"")</f>
        <v>0</v>
      </c>
    </row>
    <row r="103" spans="1:6" x14ac:dyDescent="0.3">
      <c r="A103" s="3">
        <f>IF(AND(A102&lt;COUNTIF(REFERENCEMENT_FACADE[DATE REFERENCEMENT],"&lt;&gt;"&amp;""),A102&gt;0),'PR-tampon'!A102+1,"")</f>
        <v>95</v>
      </c>
      <c r="B103" s="3">
        <f ca="1">IFERROR(IF(A103="","",VLOOKUP($A103,REFERENCEMENT_FACADE[[Ordre]:[Eligibilité procédé]],2,FALSE)),"")</f>
        <v>118</v>
      </c>
      <c r="C103" t="str" cm="1">
        <f t="array" aca="1" ref="C103" ca="1">IF(B103&lt;&gt;"",INDEX(BDD_REVETEMENTS_EXTERIEURS!A:CS,B103,MATCH($C$8,REFERENCEMENT_FACADE[#Headers],0)),"")</f>
        <v>Minéral - Brique et parements du NF DTU 52.2</v>
      </c>
      <c r="D103">
        <f ca="1">IF($B$6=TRUE,IF(C103&lt;&gt;"",COUNTIF(INDIRECT("$C$"&amp;ROW($C$9)&amp;":$C$"&amp;487-COUNTBLANK($C$9:$C$487)),"&lt;"&amp;C103)+COUNTIF(C$9:C103,C103),""),IF(C103&lt;&gt;"",COUNTIF(INDIRECT("$C$"&amp;ROW($C$9)&amp;":$C$"&amp;487-COUNTBLANK($C$9:$C$487)),"&gt;"&amp;C103)+COUNTIF(C$9:C103,C103),""))</f>
        <v>114</v>
      </c>
      <c r="E103">
        <f t="shared" ca="1" si="1"/>
        <v>130</v>
      </c>
      <c r="F103" s="217" cm="1">
        <f t="array" aca="1" ref="F103" ca="1">IF(A103&lt;&gt;"",INDEX(BDD_REVETEMENTS_EXTERIEURS!A:BY,E103,MATCH($F$8,REFERENCEMENT_FACADE[#Headers],0)),"")</f>
        <v>0</v>
      </c>
    </row>
    <row r="104" spans="1:6" x14ac:dyDescent="0.3">
      <c r="A104" s="3">
        <f>IF(AND(A103&lt;COUNTIF(REFERENCEMENT_FACADE[DATE REFERENCEMENT],"&lt;&gt;"&amp;""),A103&gt;0),'PR-tampon'!A103+1,"")</f>
        <v>96</v>
      </c>
      <c r="B104" s="3">
        <f ca="1">IFERROR(IF(A104="","",VLOOKUP($A104,REFERENCEMENT_FACADE[[Ordre]:[Eligibilité procédé]],2,FALSE)),"")</f>
        <v>119</v>
      </c>
      <c r="C104" t="str" cm="1">
        <f t="array" aca="1" ref="C104" ca="1">IF(B104&lt;&gt;"",INDEX(BDD_REVETEMENTS_EXTERIEURS!A:CS,B104,MATCH($C$8,REFERENCEMENT_FACADE[#Headers],0)),"")</f>
        <v>Minéral - Brique et parements du NF DTU 52.2</v>
      </c>
      <c r="D104">
        <f ca="1">IF($B$6=TRUE,IF(C104&lt;&gt;"",COUNTIF(INDIRECT("$C$"&amp;ROW($C$9)&amp;":$C$"&amp;487-COUNTBLANK($C$9:$C$487)),"&lt;"&amp;C104)+COUNTIF(C$9:C104,C104),""),IF(C104&lt;&gt;"",COUNTIF(INDIRECT("$C$"&amp;ROW($C$9)&amp;":$C$"&amp;487-COUNTBLANK($C$9:$C$487)),"&gt;"&amp;C104)+COUNTIF(C$9:C104,C104),""))</f>
        <v>115</v>
      </c>
      <c r="E104">
        <f t="shared" ca="1" si="1"/>
        <v>131</v>
      </c>
      <c r="F104" s="217" cm="1">
        <f t="array" aca="1" ref="F104" ca="1">IF(A104&lt;&gt;"",INDEX(BDD_REVETEMENTS_EXTERIEURS!A:BY,E104,MATCH($F$8,REFERENCEMENT_FACADE[#Headers],0)),"")</f>
        <v>0</v>
      </c>
    </row>
    <row r="105" spans="1:6" x14ac:dyDescent="0.3">
      <c r="A105" s="3">
        <f>IF(AND(A104&lt;COUNTIF(REFERENCEMENT_FACADE[DATE REFERENCEMENT],"&lt;&gt;"&amp;""),A104&gt;0),'PR-tampon'!A104+1,"")</f>
        <v>97</v>
      </c>
      <c r="B105" s="3">
        <f ca="1">IFERROR(IF(A105="","",VLOOKUP($A105,REFERENCEMENT_FACADE[[Ordre]:[Eligibilité procédé]],2,FALSE)),"")</f>
        <v>120</v>
      </c>
      <c r="C105" t="str" cm="1">
        <f t="array" aca="1" ref="C105" ca="1">IF(B105&lt;&gt;"",INDEX(BDD_REVETEMENTS_EXTERIEURS!A:CS,B105,MATCH($C$8,REFERENCEMENT_FACADE[#Headers],0)),"")</f>
        <v>Minéral - Brique et parements du NF DTU 52.2</v>
      </c>
      <c r="D105">
        <f ca="1">IF($B$6=TRUE,IF(C105&lt;&gt;"",COUNTIF(INDIRECT("$C$"&amp;ROW($C$9)&amp;":$C$"&amp;487-COUNTBLANK($C$9:$C$487)),"&lt;"&amp;C105)+COUNTIF(C$9:C105,C105),""),IF(C105&lt;&gt;"",COUNTIF(INDIRECT("$C$"&amp;ROW($C$9)&amp;":$C$"&amp;487-COUNTBLANK($C$9:$C$487)),"&gt;"&amp;C105)+COUNTIF(C$9:C105,C105),""))</f>
        <v>116</v>
      </c>
      <c r="E105">
        <f t="shared" ca="1" si="1"/>
        <v>132</v>
      </c>
      <c r="F105" s="217" cm="1">
        <f t="array" aca="1" ref="F105" ca="1">IF(A105&lt;&gt;"",INDEX(BDD_REVETEMENTS_EXTERIEURS!A:BY,E105,MATCH($F$8,REFERENCEMENT_FACADE[#Headers],0)),"")</f>
        <v>0</v>
      </c>
    </row>
    <row r="106" spans="1:6" x14ac:dyDescent="0.3">
      <c r="A106" s="3">
        <f>IF(AND(A105&lt;COUNTIF(REFERENCEMENT_FACADE[DATE REFERENCEMENT],"&lt;&gt;"&amp;""),A105&gt;0),'PR-tampon'!A105+1,"")</f>
        <v>98</v>
      </c>
      <c r="B106" s="3">
        <f ca="1">IFERROR(IF(A106="","",VLOOKUP($A106,REFERENCEMENT_FACADE[[Ordre]:[Eligibilité procédé]],2,FALSE)),"")</f>
        <v>121</v>
      </c>
      <c r="C106" t="str" cm="1">
        <f t="array" aca="1" ref="C106" ca="1">IF(B106&lt;&gt;"",INDEX(BDD_REVETEMENTS_EXTERIEURS!A:CS,B106,MATCH($C$8,REFERENCEMENT_FACADE[#Headers],0)),"")</f>
        <v>Verre</v>
      </c>
      <c r="D106">
        <f ca="1">IF($B$6=TRUE,IF(C106&lt;&gt;"",COUNTIF(INDIRECT("$C$"&amp;ROW($C$9)&amp;":$C$"&amp;487-COUNTBLANK($C$9:$C$487)),"&lt;"&amp;C106)+COUNTIF(C$9:C106,C106),""),IF(C106&lt;&gt;"",COUNTIF(INDIRECT("$C$"&amp;ROW($C$9)&amp;":$C$"&amp;487-COUNTBLANK($C$9:$C$487)),"&gt;"&amp;C106)+COUNTIF(C$9:C106,C106),""))</f>
        <v>159</v>
      </c>
      <c r="E106">
        <f t="shared" ca="1" si="1"/>
        <v>133</v>
      </c>
      <c r="F106" s="217" cm="1">
        <f t="array" aca="1" ref="F106" ca="1">IF(A106&lt;&gt;"",INDEX(BDD_REVETEMENTS_EXTERIEURS!A:BY,E106,MATCH($F$8,REFERENCEMENT_FACADE[#Headers],0)),"")</f>
        <v>0</v>
      </c>
    </row>
    <row r="107" spans="1:6" x14ac:dyDescent="0.3">
      <c r="A107" s="3">
        <f>IF(AND(A106&lt;COUNTIF(REFERENCEMENT_FACADE[DATE REFERENCEMENT],"&lt;&gt;"&amp;""),A106&gt;0),'PR-tampon'!A106+1,"")</f>
        <v>99</v>
      </c>
      <c r="B107" s="3">
        <f ca="1">IFERROR(IF(A107="","",VLOOKUP($A107,REFERENCEMENT_FACADE[[Ordre]:[Eligibilité procédé]],2,FALSE)),"")</f>
        <v>122</v>
      </c>
      <c r="C107" t="str" cm="1">
        <f t="array" aca="1" ref="C107" ca="1">IF(B107&lt;&gt;"",INDEX(BDD_REVETEMENTS_EXTERIEURS!A:CS,B107,MATCH($C$8,REFERENCEMENT_FACADE[#Headers],0)),"")</f>
        <v>Métallique</v>
      </c>
      <c r="D107">
        <f ca="1">IF($B$6=TRUE,IF(C107&lt;&gt;"",COUNTIF(INDIRECT("$C$"&amp;ROW($C$9)&amp;":$C$"&amp;487-COUNTBLANK($C$9:$C$487)),"&lt;"&amp;C107)+COUNTIF(C$9:C107,C107),""),IF(C107&lt;&gt;"",COUNTIF(INDIRECT("$C$"&amp;ROW($C$9)&amp;":$C$"&amp;487-COUNTBLANK($C$9:$C$487)),"&gt;"&amp;C107)+COUNTIF(C$9:C107,C107),""))</f>
        <v>67</v>
      </c>
      <c r="E107">
        <f t="shared" ca="1" si="1"/>
        <v>134</v>
      </c>
      <c r="F107" s="217" cm="1">
        <f t="array" aca="1" ref="F107" ca="1">IF(A107&lt;&gt;"",INDEX(BDD_REVETEMENTS_EXTERIEURS!A:BY,E107,MATCH($F$8,REFERENCEMENT_FACADE[#Headers],0)),"")</f>
        <v>0</v>
      </c>
    </row>
    <row r="108" spans="1:6" x14ac:dyDescent="0.3">
      <c r="A108" s="3">
        <f>IF(AND(A107&lt;COUNTIF(REFERENCEMENT_FACADE[DATE REFERENCEMENT],"&lt;&gt;"&amp;""),A107&gt;0),'PR-tampon'!A107+1,"")</f>
        <v>100</v>
      </c>
      <c r="B108" s="3">
        <f ca="1">IFERROR(IF(A108="","",VLOOKUP($A108,REFERENCEMENT_FACADE[[Ordre]:[Eligibilité procédé]],2,FALSE)),"")</f>
        <v>123</v>
      </c>
      <c r="C108" t="str" cm="1">
        <f t="array" aca="1" ref="C108" ca="1">IF(B108&lt;&gt;"",INDEX(BDD_REVETEMENTS_EXTERIEURS!A:CS,B108,MATCH($C$8,REFERENCEMENT_FACADE[#Headers],0)),"")</f>
        <v>Minéral</v>
      </c>
      <c r="D108">
        <f ca="1">IF($B$6=TRUE,IF(C108&lt;&gt;"",COUNTIF(INDIRECT("$C$"&amp;ROW($C$9)&amp;":$C$"&amp;487-COUNTBLANK($C$9:$C$487)),"&lt;"&amp;C108)+COUNTIF(C$9:C108,C108),""),IF(C108&lt;&gt;"",COUNTIF(INDIRECT("$C$"&amp;ROW($C$9)&amp;":$C$"&amp;487-COUNTBLANK($C$9:$C$487)),"&gt;"&amp;C108)+COUNTIF(C$9:C108,C108),""))</f>
        <v>90</v>
      </c>
      <c r="E108">
        <f t="shared" ca="1" si="1"/>
        <v>135</v>
      </c>
      <c r="F108" s="217" cm="1">
        <f t="array" aca="1" ref="F108" ca="1">IF(A108&lt;&gt;"",INDEX(BDD_REVETEMENTS_EXTERIEURS!A:BY,E108,MATCH($F$8,REFERENCEMENT_FACADE[#Headers],0)),"")</f>
        <v>0</v>
      </c>
    </row>
    <row r="109" spans="1:6" x14ac:dyDescent="0.3">
      <c r="A109" s="3">
        <f>IF(AND(A108&lt;COUNTIF(REFERENCEMENT_FACADE[DATE REFERENCEMENT],"&lt;&gt;"&amp;""),A108&gt;0),'PR-tampon'!A108+1,"")</f>
        <v>101</v>
      </c>
      <c r="B109" s="3">
        <f ca="1">IFERROR(IF(A109="","",VLOOKUP($A109,REFERENCEMENT_FACADE[[Ordre]:[Eligibilité procédé]],2,FALSE)),"")</f>
        <v>124</v>
      </c>
      <c r="C109" t="str" cm="1">
        <f t="array" aca="1" ref="C109" ca="1">IF(B109&lt;&gt;"",INDEX(BDD_REVETEMENTS_EXTERIEURS!A:CS,B109,MATCH($C$8,REFERENCEMENT_FACADE[#Headers],0)),"")</f>
        <v>Minéral</v>
      </c>
      <c r="D109">
        <f ca="1">IF($B$6=TRUE,IF(C109&lt;&gt;"",COUNTIF(INDIRECT("$C$"&amp;ROW($C$9)&amp;":$C$"&amp;487-COUNTBLANK($C$9:$C$487)),"&lt;"&amp;C109)+COUNTIF(C$9:C109,C109),""),IF(C109&lt;&gt;"",COUNTIF(INDIRECT("$C$"&amp;ROW($C$9)&amp;":$C$"&amp;487-COUNTBLANK($C$9:$C$487)),"&gt;"&amp;C109)+COUNTIF(C$9:C109,C109),""))</f>
        <v>91</v>
      </c>
      <c r="E109">
        <f t="shared" ca="1" si="1"/>
        <v>136</v>
      </c>
      <c r="F109" s="217" cm="1">
        <f t="array" aca="1" ref="F109" ca="1">IF(A109&lt;&gt;"",INDEX(BDD_REVETEMENTS_EXTERIEURS!A:BY,E109,MATCH($F$8,REFERENCEMENT_FACADE[#Headers],0)),"")</f>
        <v>0</v>
      </c>
    </row>
    <row r="110" spans="1:6" x14ac:dyDescent="0.3">
      <c r="A110" s="3">
        <f>IF(AND(A109&lt;COUNTIF(REFERENCEMENT_FACADE[DATE REFERENCEMENT],"&lt;&gt;"&amp;""),A109&gt;0),'PR-tampon'!A109+1,"")</f>
        <v>102</v>
      </c>
      <c r="B110" s="3">
        <f ca="1">IFERROR(IF(A110="","",VLOOKUP($A110,REFERENCEMENT_FACADE[[Ordre]:[Eligibilité procédé]],2,FALSE)),"")</f>
        <v>125</v>
      </c>
      <c r="C110" t="str" cm="1">
        <f t="array" aca="1" ref="C110" ca="1">IF(B110&lt;&gt;"",INDEX(BDD_REVETEMENTS_EXTERIEURS!A:CS,B110,MATCH($C$8,REFERENCEMENT_FACADE[#Headers],0)),"")</f>
        <v>Minéral</v>
      </c>
      <c r="D110">
        <f ca="1">IF($B$6=TRUE,IF(C110&lt;&gt;"",COUNTIF(INDIRECT("$C$"&amp;ROW($C$9)&amp;":$C$"&amp;487-COUNTBLANK($C$9:$C$487)),"&lt;"&amp;C110)+COUNTIF(C$9:C110,C110),""),IF(C110&lt;&gt;"",COUNTIF(INDIRECT("$C$"&amp;ROW($C$9)&amp;":$C$"&amp;487-COUNTBLANK($C$9:$C$487)),"&gt;"&amp;C110)+COUNTIF(C$9:C110,C110),""))</f>
        <v>92</v>
      </c>
      <c r="E110">
        <f t="shared" ca="1" si="1"/>
        <v>137</v>
      </c>
      <c r="F110" s="217" cm="1">
        <f t="array" aca="1" ref="F110" ca="1">IF(A110&lt;&gt;"",INDEX(BDD_REVETEMENTS_EXTERIEURS!A:BY,E110,MATCH($F$8,REFERENCEMENT_FACADE[#Headers],0)),"")</f>
        <v>0</v>
      </c>
    </row>
    <row r="111" spans="1:6" x14ac:dyDescent="0.3">
      <c r="A111" s="3">
        <f>IF(AND(A110&lt;COUNTIF(REFERENCEMENT_FACADE[DATE REFERENCEMENT],"&lt;&gt;"&amp;""),A110&gt;0),'PR-tampon'!A110+1,"")</f>
        <v>103</v>
      </c>
      <c r="B111" s="3">
        <f ca="1">IFERROR(IF(A111="","",VLOOKUP($A111,REFERENCEMENT_FACADE[[Ordre]:[Eligibilité procédé]],2,FALSE)),"")</f>
        <v>127</v>
      </c>
      <c r="C111" t="str" cm="1">
        <f t="array" aca="1" ref="C111" ca="1">IF(B111&lt;&gt;"",INDEX(BDD_REVETEMENTS_EXTERIEURS!A:CS,B111,MATCH($C$8,REFERENCEMENT_FACADE[#Headers],0)),"")</f>
        <v>Panneaux</v>
      </c>
      <c r="D111">
        <f ca="1">IF($B$6=TRUE,IF(C111&lt;&gt;"",COUNTIF(INDIRECT("$C$"&amp;ROW($C$9)&amp;":$C$"&amp;487-COUNTBLANK($C$9:$C$487)),"&lt;"&amp;C111)+COUNTIF(C$9:C111,C111),""),IF(C111&lt;&gt;"",COUNTIF(INDIRECT("$C$"&amp;ROW($C$9)&amp;":$C$"&amp;487-COUNTBLANK($C$9:$C$487)),"&gt;"&amp;C111)+COUNTIF(C$9:C111,C111),""))</f>
        <v>157</v>
      </c>
      <c r="E111">
        <f t="shared" ca="1" si="1"/>
        <v>199</v>
      </c>
      <c r="F111" s="217" cm="1">
        <f t="array" aca="1" ref="F111" ca="1">IF(A111&lt;&gt;"",INDEX(BDD_REVETEMENTS_EXTERIEURS!A:BY,E111,MATCH($F$8,REFERENCEMENT_FACADE[#Headers],0)),"")</f>
        <v>2</v>
      </c>
    </row>
    <row r="112" spans="1:6" x14ac:dyDescent="0.3">
      <c r="A112" s="3">
        <f>IF(AND(A111&lt;COUNTIF(REFERENCEMENT_FACADE[DATE REFERENCEMENT],"&lt;&gt;"&amp;""),A111&gt;0),'PR-tampon'!A111+1,"")</f>
        <v>104</v>
      </c>
      <c r="B112" s="3">
        <f ca="1">IFERROR(IF(A112="","",VLOOKUP($A112,REFERENCEMENT_FACADE[[Ordre]:[Eligibilité procédé]],2,FALSE)),"")</f>
        <v>128</v>
      </c>
      <c r="C112" t="str" cm="1">
        <f t="array" aca="1" ref="C112" ca="1">IF(B112&lt;&gt;"",INDEX(BDD_REVETEMENTS_EXTERIEURS!A:CS,B112,MATCH($C$8,REFERENCEMENT_FACADE[#Headers],0)),"")</f>
        <v>Minéral</v>
      </c>
      <c r="D112">
        <f ca="1">IF($B$6=TRUE,IF(C112&lt;&gt;"",COUNTIF(INDIRECT("$C$"&amp;ROW($C$9)&amp;":$C$"&amp;487-COUNTBLANK($C$9:$C$487)),"&lt;"&amp;C112)+COUNTIF(C$9:C112,C112),""),IF(C112&lt;&gt;"",COUNTIF(INDIRECT("$C$"&amp;ROW($C$9)&amp;":$C$"&amp;487-COUNTBLANK($C$9:$C$487)),"&gt;"&amp;C112)+COUNTIF(C$9:C112,C112),""))</f>
        <v>93</v>
      </c>
      <c r="E112">
        <f t="shared" ca="1" si="1"/>
        <v>206</v>
      </c>
      <c r="F112" s="217" cm="1">
        <f t="array" aca="1" ref="F112" ca="1">IF(A112&lt;&gt;"",INDEX(BDD_REVETEMENTS_EXTERIEURS!A:BY,E112,MATCH($F$8,REFERENCEMENT_FACADE[#Headers],0)),"")</f>
        <v>0</v>
      </c>
    </row>
    <row r="113" spans="1:6" x14ac:dyDescent="0.3">
      <c r="A113" s="3">
        <f>IF(AND(A112&lt;COUNTIF(REFERENCEMENT_FACADE[DATE REFERENCEMENT],"&lt;&gt;"&amp;""),A112&gt;0),'PR-tampon'!A112+1,"")</f>
        <v>105</v>
      </c>
      <c r="B113" s="3">
        <f ca="1">IFERROR(IF(A113="","",VLOOKUP($A113,REFERENCEMENT_FACADE[[Ordre]:[Eligibilité procédé]],2,FALSE)),"")</f>
        <v>129</v>
      </c>
      <c r="C113" t="str" cm="1">
        <f t="array" aca="1" ref="C113" ca="1">IF(B113&lt;&gt;"",INDEX(BDD_REVETEMENTS_EXTERIEURS!A:CS,B113,MATCH($C$8,REFERENCEMENT_FACADE[#Headers],0)),"")</f>
        <v>Minéral</v>
      </c>
      <c r="D113">
        <f ca="1">IF($B$6=TRUE,IF(C113&lt;&gt;"",COUNTIF(INDIRECT("$C$"&amp;ROW($C$9)&amp;":$C$"&amp;487-COUNTBLANK($C$9:$C$487)),"&lt;"&amp;C113)+COUNTIF(C$9:C113,C113),""),IF(C113&lt;&gt;"",COUNTIF(INDIRECT("$C$"&amp;ROW($C$9)&amp;":$C$"&amp;487-COUNTBLANK($C$9:$C$487)),"&gt;"&amp;C113)+COUNTIF(C$9:C113,C113),""))</f>
        <v>94</v>
      </c>
      <c r="E113">
        <f t="shared" ca="1" si="1"/>
        <v>207</v>
      </c>
      <c r="F113" s="217" cm="1">
        <f t="array" aca="1" ref="F113" ca="1">IF(A113&lt;&gt;"",INDEX(BDD_REVETEMENTS_EXTERIEURS!A:BY,E113,MATCH($F$8,REFERENCEMENT_FACADE[#Headers],0)),"")</f>
        <v>0</v>
      </c>
    </row>
    <row r="114" spans="1:6" x14ac:dyDescent="0.3">
      <c r="A114" s="3">
        <f>IF(AND(A113&lt;COUNTIF(REFERENCEMENT_FACADE[DATE REFERENCEMENT],"&lt;&gt;"&amp;""),A113&gt;0),'PR-tampon'!A113+1,"")</f>
        <v>106</v>
      </c>
      <c r="B114" s="3">
        <f ca="1">IFERROR(IF(A114="","",VLOOKUP($A114,REFERENCEMENT_FACADE[[Ordre]:[Eligibilité procédé]],2,FALSE)),"")</f>
        <v>130</v>
      </c>
      <c r="C114" t="str" cm="1">
        <f t="array" aca="1" ref="C114" ca="1">IF(B114&lt;&gt;"",INDEX(BDD_REVETEMENTS_EXTERIEURS!A:CS,B114,MATCH($C$8,REFERENCEMENT_FACADE[#Headers],0)),"")</f>
        <v>Minéral</v>
      </c>
      <c r="D114">
        <f ca="1">IF($B$6=TRUE,IF(C114&lt;&gt;"",COUNTIF(INDIRECT("$C$"&amp;ROW($C$9)&amp;":$C$"&amp;487-COUNTBLANK($C$9:$C$487)),"&lt;"&amp;C114)+COUNTIF(C$9:C114,C114),""),IF(C114&lt;&gt;"",COUNTIF(INDIRECT("$C$"&amp;ROW($C$9)&amp;":$C$"&amp;487-COUNTBLANK($C$9:$C$487)),"&gt;"&amp;C114)+COUNTIF(C$9:C114,C114),""))</f>
        <v>95</v>
      </c>
      <c r="E114">
        <f t="shared" ca="1" si="1"/>
        <v>208</v>
      </c>
      <c r="F114" s="217" cm="1">
        <f t="array" aca="1" ref="F114" ca="1">IF(A114&lt;&gt;"",INDEX(BDD_REVETEMENTS_EXTERIEURS!A:BY,E114,MATCH($F$8,REFERENCEMENT_FACADE[#Headers],0)),"")</f>
        <v>0</v>
      </c>
    </row>
    <row r="115" spans="1:6" x14ac:dyDescent="0.3">
      <c r="A115" s="3">
        <f>IF(AND(A114&lt;COUNTIF(REFERENCEMENT_FACADE[DATE REFERENCEMENT],"&lt;&gt;"&amp;""),A114&gt;0),'PR-tampon'!A114+1,"")</f>
        <v>107</v>
      </c>
      <c r="B115" s="3">
        <f ca="1">IFERROR(IF(A115="","",VLOOKUP($A115,REFERENCEMENT_FACADE[[Ordre]:[Eligibilité procédé]],2,FALSE)),"")</f>
        <v>131</v>
      </c>
      <c r="C115" t="str" cm="1">
        <f t="array" aca="1" ref="C115" ca="1">IF(B115&lt;&gt;"",INDEX(BDD_REVETEMENTS_EXTERIEURS!A:CS,B115,MATCH($C$8,REFERENCEMENT_FACADE[#Headers],0)),"")</f>
        <v>Minéral</v>
      </c>
      <c r="D115">
        <f ca="1">IF($B$6=TRUE,IF(C115&lt;&gt;"",COUNTIF(INDIRECT("$C$"&amp;ROW($C$9)&amp;":$C$"&amp;487-COUNTBLANK($C$9:$C$487)),"&lt;"&amp;C115)+COUNTIF(C$9:C115,C115),""),IF(C115&lt;&gt;"",COUNTIF(INDIRECT("$C$"&amp;ROW($C$9)&amp;":$C$"&amp;487-COUNTBLANK($C$9:$C$487)),"&gt;"&amp;C115)+COUNTIF(C$9:C115,C115),""))</f>
        <v>96</v>
      </c>
      <c r="E115">
        <f t="shared" ca="1" si="1"/>
        <v>214</v>
      </c>
      <c r="F115" s="217" cm="1">
        <f t="array" aca="1" ref="F115" ca="1">IF(A115&lt;&gt;"",INDEX(BDD_REVETEMENTS_EXTERIEURS!A:BY,E115,MATCH($F$8,REFERENCEMENT_FACADE[#Headers],0)),"")</f>
        <v>0</v>
      </c>
    </row>
    <row r="116" spans="1:6" x14ac:dyDescent="0.3">
      <c r="A116" s="3">
        <f>IF(AND(A115&lt;COUNTIF(REFERENCEMENT_FACADE[DATE REFERENCEMENT],"&lt;&gt;"&amp;""),A115&gt;0),'PR-tampon'!A115+1,"")</f>
        <v>108</v>
      </c>
      <c r="B116" s="3">
        <f ca="1">IFERROR(IF(A116="","",VLOOKUP($A116,REFERENCEMENT_FACADE[[Ordre]:[Eligibilité procédé]],2,FALSE)),"")</f>
        <v>132</v>
      </c>
      <c r="C116" t="str" cm="1">
        <f t="array" aca="1" ref="C116" ca="1">IF(B116&lt;&gt;"",INDEX(BDD_REVETEMENTS_EXTERIEURS!A:CS,B116,MATCH($C$8,REFERENCEMENT_FACADE[#Headers],0)),"")</f>
        <v>Minéral</v>
      </c>
      <c r="D116">
        <f ca="1">IF($B$6=TRUE,IF(C116&lt;&gt;"",COUNTIF(INDIRECT("$C$"&amp;ROW($C$9)&amp;":$C$"&amp;487-COUNTBLANK($C$9:$C$487)),"&lt;"&amp;C116)+COUNTIF(C$9:C116,C116),""),IF(C116&lt;&gt;"",COUNTIF(INDIRECT("$C$"&amp;ROW($C$9)&amp;":$C$"&amp;487-COUNTBLANK($C$9:$C$487)),"&gt;"&amp;C116)+COUNTIF(C$9:C116,C116),""))</f>
        <v>97</v>
      </c>
      <c r="E116">
        <f t="shared" ca="1" si="1"/>
        <v>215</v>
      </c>
      <c r="F116" s="217" cm="1">
        <f t="array" aca="1" ref="F116" ca="1">IF(A116&lt;&gt;"",INDEX(BDD_REVETEMENTS_EXTERIEURS!A:BY,E116,MATCH($F$8,REFERENCEMENT_FACADE[#Headers],0)),"")</f>
        <v>0</v>
      </c>
    </row>
    <row r="117" spans="1:6" x14ac:dyDescent="0.3">
      <c r="A117" s="3">
        <f>IF(AND(A116&lt;COUNTIF(REFERENCEMENT_FACADE[DATE REFERENCEMENT],"&lt;&gt;"&amp;""),A116&gt;0),'PR-tampon'!A116+1,"")</f>
        <v>109</v>
      </c>
      <c r="B117" s="3">
        <f ca="1">IFERROR(IF(A117="","",VLOOKUP($A117,REFERENCEMENT_FACADE[[Ordre]:[Eligibilité procédé]],2,FALSE)),"")</f>
        <v>133</v>
      </c>
      <c r="C117" t="str" cm="1">
        <f t="array" aca="1" ref="C117" ca="1">IF(B117&lt;&gt;"",INDEX(BDD_REVETEMENTS_EXTERIEURS!A:CS,B117,MATCH($C$8,REFERENCEMENT_FACADE[#Headers],0)),"")</f>
        <v>Minéral</v>
      </c>
      <c r="D117">
        <f ca="1">IF($B$6=TRUE,IF(C117&lt;&gt;"",COUNTIF(INDIRECT("$C$"&amp;ROW($C$9)&amp;":$C$"&amp;487-COUNTBLANK($C$9:$C$487)),"&lt;"&amp;C117)+COUNTIF(C$9:C117,C117),""),IF(C117&lt;&gt;"",COUNTIF(INDIRECT("$C$"&amp;ROW($C$9)&amp;":$C$"&amp;487-COUNTBLANK($C$9:$C$487)),"&gt;"&amp;C117)+COUNTIF(C$9:C117,C117),""))</f>
        <v>98</v>
      </c>
      <c r="E117">
        <f t="shared" ca="1" si="1"/>
        <v>216</v>
      </c>
      <c r="F117" s="217" cm="1">
        <f t="array" aca="1" ref="F117" ca="1">IF(A117&lt;&gt;"",INDEX(BDD_REVETEMENTS_EXTERIEURS!A:BY,E117,MATCH($F$8,REFERENCEMENT_FACADE[#Headers],0)),"")</f>
        <v>0</v>
      </c>
    </row>
    <row r="118" spans="1:6" x14ac:dyDescent="0.3">
      <c r="A118" s="3">
        <f>IF(AND(A117&lt;COUNTIF(REFERENCEMENT_FACADE[DATE REFERENCEMENT],"&lt;&gt;"&amp;""),A117&gt;0),'PR-tampon'!A117+1,"")</f>
        <v>110</v>
      </c>
      <c r="B118" s="3">
        <f ca="1">IFERROR(IF(A118="","",VLOOKUP($A118,REFERENCEMENT_FACADE[[Ordre]:[Eligibilité procédé]],2,FALSE)),"")</f>
        <v>134</v>
      </c>
      <c r="C118" t="str" cm="1">
        <f t="array" aca="1" ref="C118" ca="1">IF(B118&lt;&gt;"",INDEX(BDD_REVETEMENTS_EXTERIEURS!A:CS,B118,MATCH($C$8,REFERENCEMENT_FACADE[#Headers],0)),"")</f>
        <v>Minéral</v>
      </c>
      <c r="D118">
        <f ca="1">IF($B$6=TRUE,IF(C118&lt;&gt;"",COUNTIF(INDIRECT("$C$"&amp;ROW($C$9)&amp;":$C$"&amp;487-COUNTBLANK($C$9:$C$487)),"&lt;"&amp;C118)+COUNTIF(C$9:C118,C118),""),IF(C118&lt;&gt;"",COUNTIF(INDIRECT("$C$"&amp;ROW($C$9)&amp;":$C$"&amp;487-COUNTBLANK($C$9:$C$487)),"&gt;"&amp;C118)+COUNTIF(C$9:C118,C118),""))</f>
        <v>99</v>
      </c>
      <c r="E118">
        <f t="shared" ca="1" si="1"/>
        <v>217</v>
      </c>
      <c r="F118" s="217" cm="1">
        <f t="array" aca="1" ref="F118" ca="1">IF(A118&lt;&gt;"",INDEX(BDD_REVETEMENTS_EXTERIEURS!A:BY,E118,MATCH($F$8,REFERENCEMENT_FACADE[#Headers],0)),"")</f>
        <v>0</v>
      </c>
    </row>
    <row r="119" spans="1:6" x14ac:dyDescent="0.3">
      <c r="A119" s="3">
        <f>IF(AND(A118&lt;COUNTIF(REFERENCEMENT_FACADE[DATE REFERENCEMENT],"&lt;&gt;"&amp;""),A118&gt;0),'PR-tampon'!A118+1,"")</f>
        <v>111</v>
      </c>
      <c r="B119" s="3">
        <f ca="1">IFERROR(IF(A119="","",VLOOKUP($A119,REFERENCEMENT_FACADE[[Ordre]:[Eligibilité procédé]],2,FALSE)),"")</f>
        <v>135</v>
      </c>
      <c r="C119" t="str" cm="1">
        <f t="array" aca="1" ref="C119" ca="1">IF(B119&lt;&gt;"",INDEX(BDD_REVETEMENTS_EXTERIEURS!A:CS,B119,MATCH($C$8,REFERENCEMENT_FACADE[#Headers],0)),"")</f>
        <v>Minéral</v>
      </c>
      <c r="D119">
        <f ca="1">IF($B$6=TRUE,IF(C119&lt;&gt;"",COUNTIF(INDIRECT("$C$"&amp;ROW($C$9)&amp;":$C$"&amp;487-COUNTBLANK($C$9:$C$487)),"&lt;"&amp;C119)+COUNTIF(C$9:C119,C119),""),IF(C119&lt;&gt;"",COUNTIF(INDIRECT("$C$"&amp;ROW($C$9)&amp;":$C$"&amp;487-COUNTBLANK($C$9:$C$487)),"&gt;"&amp;C119)+COUNTIF(C$9:C119,C119),""))</f>
        <v>100</v>
      </c>
      <c r="E119">
        <f t="shared" ca="1" si="1"/>
        <v>218</v>
      </c>
      <c r="F119" s="217" cm="1">
        <f t="array" aca="1" ref="F119" ca="1">IF(A119&lt;&gt;"",INDEX(BDD_REVETEMENTS_EXTERIEURS!A:BY,E119,MATCH($F$8,REFERENCEMENT_FACADE[#Headers],0)),"")</f>
        <v>0</v>
      </c>
    </row>
    <row r="120" spans="1:6" x14ac:dyDescent="0.3">
      <c r="A120" s="3">
        <f>IF(AND(A119&lt;COUNTIF(REFERENCEMENT_FACADE[DATE REFERENCEMENT],"&lt;&gt;"&amp;""),A119&gt;0),'PR-tampon'!A119+1,"")</f>
        <v>112</v>
      </c>
      <c r="B120" s="3">
        <f ca="1">IFERROR(IF(A120="","",VLOOKUP($A120,REFERENCEMENT_FACADE[[Ordre]:[Eligibilité procédé]],2,FALSE)),"")</f>
        <v>136</v>
      </c>
      <c r="C120" t="str" cm="1">
        <f t="array" aca="1" ref="C120" ca="1">IF(B120&lt;&gt;"",INDEX(BDD_REVETEMENTS_EXTERIEURS!A:CS,B120,MATCH($C$8,REFERENCEMENT_FACADE[#Headers],0)),"")</f>
        <v>Minéral</v>
      </c>
      <c r="D120">
        <f ca="1">IF($B$6=TRUE,IF(C120&lt;&gt;"",COUNTIF(INDIRECT("$C$"&amp;ROW($C$9)&amp;":$C$"&amp;487-COUNTBLANK($C$9:$C$487)),"&lt;"&amp;C120)+COUNTIF(C$9:C120,C120),""),IF(C120&lt;&gt;"",COUNTIF(INDIRECT("$C$"&amp;ROW($C$9)&amp;":$C$"&amp;487-COUNTBLANK($C$9:$C$487)),"&gt;"&amp;C120)+COUNTIF(C$9:C120,C120),""))</f>
        <v>101</v>
      </c>
      <c r="E120">
        <f t="shared" ca="1" si="1"/>
        <v>219</v>
      </c>
      <c r="F120" s="217" cm="1">
        <f t="array" aca="1" ref="F120" ca="1">IF(A120&lt;&gt;"",INDEX(BDD_REVETEMENTS_EXTERIEURS!A:BY,E120,MATCH($F$8,REFERENCEMENT_FACADE[#Headers],0)),"")</f>
        <v>0</v>
      </c>
    </row>
    <row r="121" spans="1:6" x14ac:dyDescent="0.3">
      <c r="A121" s="3">
        <f>IF(AND(A120&lt;COUNTIF(REFERENCEMENT_FACADE[DATE REFERENCEMENT],"&lt;&gt;"&amp;""),A120&gt;0),'PR-tampon'!A120+1,"")</f>
        <v>113</v>
      </c>
      <c r="B121" s="3">
        <f ca="1">IFERROR(IF(A121="","",VLOOKUP($A121,REFERENCEMENT_FACADE[[Ordre]:[Eligibilité procédé]],2,FALSE)),"")</f>
        <v>137</v>
      </c>
      <c r="C121" t="str" cm="1">
        <f t="array" aca="1" ref="C121" ca="1">IF(B121&lt;&gt;"",INDEX(BDD_REVETEMENTS_EXTERIEURS!A:CS,B121,MATCH($C$8,REFERENCEMENT_FACADE[#Headers],0)),"")</f>
        <v>Minéral</v>
      </c>
      <c r="D121">
        <f ca="1">IF($B$6=TRUE,IF(C121&lt;&gt;"",COUNTIF(INDIRECT("$C$"&amp;ROW($C$9)&amp;":$C$"&amp;487-COUNTBLANK($C$9:$C$487)),"&lt;"&amp;C121)+COUNTIF(C$9:C121,C121),""),IF(C121&lt;&gt;"",COUNTIF(INDIRECT("$C$"&amp;ROW($C$9)&amp;":$C$"&amp;487-COUNTBLANK($C$9:$C$487)),"&gt;"&amp;C121)+COUNTIF(C$9:C121,C121),""))</f>
        <v>102</v>
      </c>
      <c r="E121">
        <f t="shared" ca="1" si="1"/>
        <v>117</v>
      </c>
      <c r="F121" s="217" cm="1">
        <f t="array" aca="1" ref="F121" ca="1">IF(A121&lt;&gt;"",INDEX(BDD_REVETEMENTS_EXTERIEURS!A:BY,E121,MATCH($F$8,REFERENCEMENT_FACADE[#Headers],0)),"")</f>
        <v>0</v>
      </c>
    </row>
    <row r="122" spans="1:6" x14ac:dyDescent="0.3">
      <c r="A122" s="3">
        <f>IF(AND(A121&lt;COUNTIF(REFERENCEMENT_FACADE[DATE REFERENCEMENT],"&lt;&gt;"&amp;""),A121&gt;0),'PR-tampon'!A121+1,"")</f>
        <v>114</v>
      </c>
      <c r="B122" s="3">
        <f ca="1">IFERROR(IF(A122="","",VLOOKUP($A122,REFERENCEMENT_FACADE[[Ordre]:[Eligibilité procédé]],2,FALSE)),"")</f>
        <v>138</v>
      </c>
      <c r="C122" t="str" cm="1">
        <f t="array" aca="1" ref="C122" ca="1">IF(B122&lt;&gt;"",INDEX(BDD_REVETEMENTS_EXTERIEURS!A:CS,B122,MATCH($C$8,REFERENCEMENT_FACADE[#Headers],0)),"")</f>
        <v>Métallique</v>
      </c>
      <c r="D122">
        <f ca="1">IF($B$6=TRUE,IF(C122&lt;&gt;"",COUNTIF(INDIRECT("$C$"&amp;ROW($C$9)&amp;":$C$"&amp;487-COUNTBLANK($C$9:$C$487)),"&lt;"&amp;C122)+COUNTIF(C$9:C122,C122),""),IF(C122&lt;&gt;"",COUNTIF(INDIRECT("$C$"&amp;ROW($C$9)&amp;":$C$"&amp;487-COUNTBLANK($C$9:$C$487)),"&gt;"&amp;C122)+COUNTIF(C$9:C122,C122),""))</f>
        <v>68</v>
      </c>
      <c r="E122">
        <f t="shared" ca="1" si="1"/>
        <v>118</v>
      </c>
      <c r="F122" s="217" cm="1">
        <f t="array" aca="1" ref="F122" ca="1">IF(A122&lt;&gt;"",INDEX(BDD_REVETEMENTS_EXTERIEURS!A:BY,E122,MATCH($F$8,REFERENCEMENT_FACADE[#Headers],0)),"")</f>
        <v>1</v>
      </c>
    </row>
    <row r="123" spans="1:6" x14ac:dyDescent="0.3">
      <c r="A123" s="3">
        <f>IF(AND(A122&lt;COUNTIF(REFERENCEMENT_FACADE[DATE REFERENCEMENT],"&lt;&gt;"&amp;""),A122&gt;0),'PR-tampon'!A122+1,"")</f>
        <v>115</v>
      </c>
      <c r="B123" s="3">
        <f ca="1">IFERROR(IF(A123="","",VLOOKUP($A123,REFERENCEMENT_FACADE[[Ordre]:[Eligibilité procédé]],2,FALSE)),"")</f>
        <v>139</v>
      </c>
      <c r="C123" t="str" cm="1">
        <f t="array" aca="1" ref="C123" ca="1">IF(B123&lt;&gt;"",INDEX(BDD_REVETEMENTS_EXTERIEURS!A:CS,B123,MATCH($C$8,REFERENCEMENT_FACADE[#Headers],0)),"")</f>
        <v>Métallique</v>
      </c>
      <c r="D123">
        <f ca="1">IF($B$6=TRUE,IF(C123&lt;&gt;"",COUNTIF(INDIRECT("$C$"&amp;ROW($C$9)&amp;":$C$"&amp;487-COUNTBLANK($C$9:$C$487)),"&lt;"&amp;C123)+COUNTIF(C$9:C123,C123),""),IF(C123&lt;&gt;"",COUNTIF(INDIRECT("$C$"&amp;ROW($C$9)&amp;":$C$"&amp;487-COUNTBLANK($C$9:$C$487)),"&gt;"&amp;C123)+COUNTIF(C$9:C123,C123),""))</f>
        <v>69</v>
      </c>
      <c r="E123">
        <f t="shared" ca="1" si="1"/>
        <v>119</v>
      </c>
      <c r="F123" s="217" cm="1">
        <f t="array" aca="1" ref="F123" ca="1">IF(A123&lt;&gt;"",INDEX(BDD_REVETEMENTS_EXTERIEURS!A:BY,E123,MATCH($F$8,REFERENCEMENT_FACADE[#Headers],0)),"")</f>
        <v>0</v>
      </c>
    </row>
    <row r="124" spans="1:6" x14ac:dyDescent="0.3">
      <c r="A124" s="3">
        <f>IF(AND(A123&lt;COUNTIF(REFERENCEMENT_FACADE[DATE REFERENCEMENT],"&lt;&gt;"&amp;""),A123&gt;0),'PR-tampon'!A123+1,"")</f>
        <v>116</v>
      </c>
      <c r="B124" s="3">
        <f ca="1">IFERROR(IF(A124="","",VLOOKUP($A124,REFERENCEMENT_FACADE[[Ordre]:[Eligibilité procédé]],2,FALSE)),"")</f>
        <v>140</v>
      </c>
      <c r="C124" t="str" cm="1">
        <f t="array" aca="1" ref="C124" ca="1">IF(B124&lt;&gt;"",INDEX(BDD_REVETEMENTS_EXTERIEURS!A:CS,B124,MATCH($C$8,REFERENCEMENT_FACADE[#Headers],0)),"")</f>
        <v>Métallique</v>
      </c>
      <c r="D124">
        <f ca="1">IF($B$6=TRUE,IF(C124&lt;&gt;"",COUNTIF(INDIRECT("$C$"&amp;ROW($C$9)&amp;":$C$"&amp;487-COUNTBLANK($C$9:$C$487)),"&lt;"&amp;C124)+COUNTIF(C$9:C124,C124),""),IF(C124&lt;&gt;"",COUNTIF(INDIRECT("$C$"&amp;ROW($C$9)&amp;":$C$"&amp;487-COUNTBLANK($C$9:$C$487)),"&gt;"&amp;C124)+COUNTIF(C$9:C124,C124),""))</f>
        <v>70</v>
      </c>
      <c r="E124">
        <f t="shared" ca="1" si="1"/>
        <v>120</v>
      </c>
      <c r="F124" s="217" cm="1">
        <f t="array" aca="1" ref="F124" ca="1">IF(A124&lt;&gt;"",INDEX(BDD_REVETEMENTS_EXTERIEURS!A:BY,E124,MATCH($F$8,REFERENCEMENT_FACADE[#Headers],0)),"")</f>
        <v>0</v>
      </c>
    </row>
    <row r="125" spans="1:6" x14ac:dyDescent="0.3">
      <c r="A125" s="3">
        <f>IF(AND(A124&lt;COUNTIF(REFERENCEMENT_FACADE[DATE REFERENCEMENT],"&lt;&gt;"&amp;""),A124&gt;0),'PR-tampon'!A124+1,"")</f>
        <v>117</v>
      </c>
      <c r="B125" s="3">
        <f ca="1">IFERROR(IF(A125="","",VLOOKUP($A125,REFERENCEMENT_FACADE[[Ordre]:[Eligibilité procédé]],2,FALSE)),"")</f>
        <v>141</v>
      </c>
      <c r="C125" t="str" cm="1">
        <f t="array" aca="1" ref="C125" ca="1">IF(B125&lt;&gt;"",INDEX(BDD_REVETEMENTS_EXTERIEURS!A:CS,B125,MATCH($C$8,REFERENCEMENT_FACADE[#Headers],0)),"")</f>
        <v>Verre</v>
      </c>
      <c r="D125">
        <f ca="1">IF($B$6=TRUE,IF(C125&lt;&gt;"",COUNTIF(INDIRECT("$C$"&amp;ROW($C$9)&amp;":$C$"&amp;487-COUNTBLANK($C$9:$C$487)),"&lt;"&amp;C125)+COUNTIF(C$9:C125,C125),""),IF(C125&lt;&gt;"",COUNTIF(INDIRECT("$C$"&amp;ROW($C$9)&amp;":$C$"&amp;487-COUNTBLANK($C$9:$C$487)),"&gt;"&amp;C125)+COUNTIF(C$9:C125,C125),""))</f>
        <v>160</v>
      </c>
      <c r="E125">
        <f t="shared" ca="1" si="1"/>
        <v>22</v>
      </c>
      <c r="F125" s="217" cm="1">
        <f t="array" aca="1" ref="F125" ca="1">IF(A125&lt;&gt;"",INDEX(BDD_REVETEMENTS_EXTERIEURS!A:BY,E125,MATCH($F$8,REFERENCEMENT_FACADE[#Headers],0)),"")</f>
        <v>0</v>
      </c>
    </row>
    <row r="126" spans="1:6" x14ac:dyDescent="0.3">
      <c r="A126" s="3">
        <f>IF(AND(A125&lt;COUNTIF(REFERENCEMENT_FACADE[DATE REFERENCEMENT],"&lt;&gt;"&amp;""),A125&gt;0),'PR-tampon'!A125+1,"")</f>
        <v>118</v>
      </c>
      <c r="B126" s="3">
        <f ca="1">IFERROR(IF(A126="","",VLOOKUP($A126,REFERENCEMENT_FACADE[[Ordre]:[Eligibilité procédé]],2,FALSE)),"")</f>
        <v>142</v>
      </c>
      <c r="C126" t="str" cm="1">
        <f t="array" aca="1" ref="C126" ca="1">IF(B126&lt;&gt;"",INDEX(BDD_REVETEMENTS_EXTERIEURS!A:CS,B126,MATCH($C$8,REFERENCEMENT_FACADE[#Headers],0)),"")</f>
        <v>Enduit</v>
      </c>
      <c r="D126">
        <f ca="1">IF($B$6=TRUE,IF(C126&lt;&gt;"",COUNTIF(INDIRECT("$C$"&amp;ROW($C$9)&amp;":$C$"&amp;487-COUNTBLANK($C$9:$C$487)),"&lt;"&amp;C126)+COUNTIF(C$9:C126,C126),""),IF(C126&lt;&gt;"",COUNTIF(INDIRECT("$C$"&amp;ROW($C$9)&amp;":$C$"&amp;487-COUNTBLANK($C$9:$C$487)),"&gt;"&amp;C126)+COUNTIF(C$9:C126,C126),""))</f>
        <v>9</v>
      </c>
      <c r="E126">
        <f t="shared" ca="1" si="1"/>
        <v>23</v>
      </c>
      <c r="F126" s="217" cm="1">
        <f t="array" aca="1" ref="F126" ca="1">IF(A126&lt;&gt;"",INDEX(BDD_REVETEMENTS_EXTERIEURS!A:BY,E126,MATCH($F$8,REFERENCEMENT_FACADE[#Headers],0)),"")</f>
        <v>2</v>
      </c>
    </row>
    <row r="127" spans="1:6" x14ac:dyDescent="0.3">
      <c r="A127" s="3">
        <f>IF(AND(A126&lt;COUNTIF(REFERENCEMENT_FACADE[DATE REFERENCEMENT],"&lt;&gt;"&amp;""),A126&gt;0),'PR-tampon'!A126+1,"")</f>
        <v>119</v>
      </c>
      <c r="B127" s="3">
        <f ca="1">IFERROR(IF(A127="","",VLOOKUP($A127,REFERENCEMENT_FACADE[[Ordre]:[Eligibilité procédé]],2,FALSE)),"")</f>
        <v>143</v>
      </c>
      <c r="C127" t="str" cm="1">
        <f t="array" aca="1" ref="C127" ca="1">IF(B127&lt;&gt;"",INDEX(BDD_REVETEMENTS_EXTERIEURS!A:CS,B127,MATCH($C$8,REFERENCEMENT_FACADE[#Headers],0)),"")</f>
        <v>Enduit</v>
      </c>
      <c r="D127">
        <f ca="1">IF($B$6=TRUE,IF(C127&lt;&gt;"",COUNTIF(INDIRECT("$C$"&amp;ROW($C$9)&amp;":$C$"&amp;487-COUNTBLANK($C$9:$C$487)),"&lt;"&amp;C127)+COUNTIF(C$9:C127,C127),""),IF(C127&lt;&gt;"",COUNTIF(INDIRECT("$C$"&amp;ROW($C$9)&amp;":$C$"&amp;487-COUNTBLANK($C$9:$C$487)),"&gt;"&amp;C127)+COUNTIF(C$9:C127,C127),""))</f>
        <v>10</v>
      </c>
      <c r="E127">
        <f t="shared" ca="1" si="1"/>
        <v>24</v>
      </c>
      <c r="F127" s="217" cm="1">
        <f t="array" aca="1" ref="F127" ca="1">IF(A127&lt;&gt;"",INDEX(BDD_REVETEMENTS_EXTERIEURS!A:BY,E127,MATCH($F$8,REFERENCEMENT_FACADE[#Headers],0)),"")</f>
        <v>2</v>
      </c>
    </row>
    <row r="128" spans="1:6" x14ac:dyDescent="0.3">
      <c r="A128" s="3">
        <f>IF(AND(A127&lt;COUNTIF(REFERENCEMENT_FACADE[DATE REFERENCEMENT],"&lt;&gt;"&amp;""),A127&gt;0),'PR-tampon'!A127+1,"")</f>
        <v>120</v>
      </c>
      <c r="B128" s="3">
        <f ca="1">IFERROR(IF(A128="","",VLOOKUP($A128,REFERENCEMENT_FACADE[[Ordre]:[Eligibilité procédé]],2,FALSE)),"")</f>
        <v>144</v>
      </c>
      <c r="C128" t="str" cm="1">
        <f t="array" aca="1" ref="C128" ca="1">IF(B128&lt;&gt;"",INDEX(BDD_REVETEMENTS_EXTERIEURS!A:CS,B128,MATCH($C$8,REFERENCEMENT_FACADE[#Headers],0)),"")</f>
        <v>Enduit</v>
      </c>
      <c r="D128">
        <f ca="1">IF($B$6=TRUE,IF(C128&lt;&gt;"",COUNTIF(INDIRECT("$C$"&amp;ROW($C$9)&amp;":$C$"&amp;487-COUNTBLANK($C$9:$C$487)),"&lt;"&amp;C128)+COUNTIF(C$9:C128,C128),""),IF(C128&lt;&gt;"",COUNTIF(INDIRECT("$C$"&amp;ROW($C$9)&amp;":$C$"&amp;487-COUNTBLANK($C$9:$C$487)),"&gt;"&amp;C128)+COUNTIF(C$9:C128,C128),""))</f>
        <v>11</v>
      </c>
      <c r="E128">
        <f t="shared" ca="1" si="1"/>
        <v>25</v>
      </c>
      <c r="F128" s="217" cm="1">
        <f t="array" aca="1" ref="F128" ca="1">IF(A128&lt;&gt;"",INDEX(BDD_REVETEMENTS_EXTERIEURS!A:BY,E128,MATCH($F$8,REFERENCEMENT_FACADE[#Headers],0)),"")</f>
        <v>2</v>
      </c>
    </row>
    <row r="129" spans="1:6" x14ac:dyDescent="0.3">
      <c r="A129" s="3">
        <f>IF(AND(A128&lt;COUNTIF(REFERENCEMENT_FACADE[DATE REFERENCEMENT],"&lt;&gt;"&amp;""),A128&gt;0),'PR-tampon'!A128+1,"")</f>
        <v>121</v>
      </c>
      <c r="B129" s="3">
        <f ca="1">IFERROR(IF(A129="","",VLOOKUP($A129,REFERENCEMENT_FACADE[[Ordre]:[Eligibilité procédé]],2,FALSE)),"")</f>
        <v>145</v>
      </c>
      <c r="C129" t="str" cm="1">
        <f t="array" aca="1" ref="C129" ca="1">IF(B129&lt;&gt;"",INDEX(BDD_REVETEMENTS_EXTERIEURS!A:CS,B129,MATCH($C$8,REFERENCEMENT_FACADE[#Headers],0)),"")</f>
        <v>Enduit</v>
      </c>
      <c r="D129">
        <f ca="1">IF($B$6=TRUE,IF(C129&lt;&gt;"",COUNTIF(INDIRECT("$C$"&amp;ROW($C$9)&amp;":$C$"&amp;487-COUNTBLANK($C$9:$C$487)),"&lt;"&amp;C129)+COUNTIF(C$9:C129,C129),""),IF(C129&lt;&gt;"",COUNTIF(INDIRECT("$C$"&amp;ROW($C$9)&amp;":$C$"&amp;487-COUNTBLANK($C$9:$C$487)),"&gt;"&amp;C129)+COUNTIF(C$9:C129,C129),""))</f>
        <v>12</v>
      </c>
      <c r="E129">
        <f t="shared" ca="1" si="1"/>
        <v>37</v>
      </c>
      <c r="F129" s="217" cm="1">
        <f t="array" aca="1" ref="F129" ca="1">IF(A129&lt;&gt;"",INDEX(BDD_REVETEMENTS_EXTERIEURS!A:BY,E129,MATCH($F$8,REFERENCEMENT_FACADE[#Headers],0)),"")</f>
        <v>0</v>
      </c>
    </row>
    <row r="130" spans="1:6" x14ac:dyDescent="0.3">
      <c r="A130" s="3">
        <f>IF(AND(A129&lt;COUNTIF(REFERENCEMENT_FACADE[DATE REFERENCEMENT],"&lt;&gt;"&amp;""),A129&gt;0),'PR-tampon'!A129+1,"")</f>
        <v>122</v>
      </c>
      <c r="B130" s="3">
        <f ca="1">IFERROR(IF(A130="","",VLOOKUP($A130,REFERENCEMENT_FACADE[[Ordre]:[Eligibilité procédé]],2,FALSE)),"")</f>
        <v>146</v>
      </c>
      <c r="C130" t="str" cm="1">
        <f t="array" aca="1" ref="C130" ca="1">IF(B130&lt;&gt;"",INDEX(BDD_REVETEMENTS_EXTERIEURS!A:CS,B130,MATCH($C$8,REFERENCEMENT_FACADE[#Headers],0)),"")</f>
        <v>Enduit</v>
      </c>
      <c r="D130">
        <f ca="1">IF($B$6=TRUE,IF(C130&lt;&gt;"",COUNTIF(INDIRECT("$C$"&amp;ROW($C$9)&amp;":$C$"&amp;487-COUNTBLANK($C$9:$C$487)),"&lt;"&amp;C130)+COUNTIF(C$9:C130,C130),""),IF(C130&lt;&gt;"",COUNTIF(INDIRECT("$C$"&amp;ROW($C$9)&amp;":$C$"&amp;487-COUNTBLANK($C$9:$C$487)),"&gt;"&amp;C130)+COUNTIF(C$9:C130,C130),""))</f>
        <v>13</v>
      </c>
      <c r="E130">
        <f t="shared" ca="1" si="1"/>
        <v>38</v>
      </c>
      <c r="F130" s="217" cm="1">
        <f t="array" aca="1" ref="F130" ca="1">IF(A130&lt;&gt;"",INDEX(BDD_REVETEMENTS_EXTERIEURS!A:BY,E130,MATCH($F$8,REFERENCEMENT_FACADE[#Headers],0)),"")</f>
        <v>0</v>
      </c>
    </row>
    <row r="131" spans="1:6" x14ac:dyDescent="0.3">
      <c r="A131" s="3">
        <f>IF(AND(A130&lt;COUNTIF(REFERENCEMENT_FACADE[DATE REFERENCEMENT],"&lt;&gt;"&amp;""),A130&gt;0),'PR-tampon'!A130+1,"")</f>
        <v>123</v>
      </c>
      <c r="B131" s="3">
        <f ca="1">IFERROR(IF(A131="","",VLOOKUP($A131,REFERENCEMENT_FACADE[[Ordre]:[Eligibilité procédé]],2,FALSE)),"")</f>
        <v>147</v>
      </c>
      <c r="C131" t="str" cm="1">
        <f t="array" aca="1" ref="C131" ca="1">IF(B131&lt;&gt;"",INDEX(BDD_REVETEMENTS_EXTERIEURS!A:CS,B131,MATCH($C$8,REFERENCEMENT_FACADE[#Headers],0)),"")</f>
        <v>Enduit</v>
      </c>
      <c r="D131">
        <f ca="1">IF($B$6=TRUE,IF(C131&lt;&gt;"",COUNTIF(INDIRECT("$C$"&amp;ROW($C$9)&amp;":$C$"&amp;487-COUNTBLANK($C$9:$C$487)),"&lt;"&amp;C131)+COUNTIF(C$9:C131,C131),""),IF(C131&lt;&gt;"",COUNTIF(INDIRECT("$C$"&amp;ROW($C$9)&amp;":$C$"&amp;487-COUNTBLANK($C$9:$C$487)),"&gt;"&amp;C131)+COUNTIF(C$9:C131,C131),""))</f>
        <v>14</v>
      </c>
      <c r="E131">
        <f t="shared" ca="1" si="1"/>
        <v>57</v>
      </c>
      <c r="F131" s="217" cm="1">
        <f t="array" aca="1" ref="F131" ca="1">IF(A131&lt;&gt;"",INDEX(BDD_REVETEMENTS_EXTERIEURS!A:BY,E131,MATCH($F$8,REFERENCEMENT_FACADE[#Headers],0)),"")</f>
        <v>0</v>
      </c>
    </row>
    <row r="132" spans="1:6" x14ac:dyDescent="0.3">
      <c r="A132" s="3">
        <f>IF(AND(A131&lt;COUNTIF(REFERENCEMENT_FACADE[DATE REFERENCEMENT],"&lt;&gt;"&amp;""),A131&gt;0),'PR-tampon'!A131+1,"")</f>
        <v>124</v>
      </c>
      <c r="B132" s="3">
        <f ca="1">IFERROR(IF(A132="","",VLOOKUP($A132,REFERENCEMENT_FACADE[[Ordre]:[Eligibilité procédé]],2,FALSE)),"")</f>
        <v>148</v>
      </c>
      <c r="C132" t="str" cm="1">
        <f t="array" aca="1" ref="C132" ca="1">IF(B132&lt;&gt;"",INDEX(BDD_REVETEMENTS_EXTERIEURS!A:CS,B132,MATCH($C$8,REFERENCEMENT_FACADE[#Headers],0)),"")</f>
        <v>Enduit</v>
      </c>
      <c r="D132">
        <f ca="1">IF($B$6=TRUE,IF(C132&lt;&gt;"",COUNTIF(INDIRECT("$C$"&amp;ROW($C$9)&amp;":$C$"&amp;487-COUNTBLANK($C$9:$C$487)),"&lt;"&amp;C132)+COUNTIF(C$9:C132,C132),""),IF(C132&lt;&gt;"",COUNTIF(INDIRECT("$C$"&amp;ROW($C$9)&amp;":$C$"&amp;487-COUNTBLANK($C$9:$C$487)),"&gt;"&amp;C132)+COUNTIF(C$9:C132,C132),""))</f>
        <v>15</v>
      </c>
      <c r="E132">
        <f t="shared" ca="1" si="1"/>
        <v>58</v>
      </c>
      <c r="F132" s="217" cm="1">
        <f t="array" aca="1" ref="F132" ca="1">IF(A132&lt;&gt;"",INDEX(BDD_REVETEMENTS_EXTERIEURS!A:BY,E132,MATCH($F$8,REFERENCEMENT_FACADE[#Headers],0)),"")</f>
        <v>0</v>
      </c>
    </row>
    <row r="133" spans="1:6" x14ac:dyDescent="0.3">
      <c r="A133" s="3">
        <f>IF(AND(A132&lt;COUNTIF(REFERENCEMENT_FACADE[DATE REFERENCEMENT],"&lt;&gt;"&amp;""),A132&gt;0),'PR-tampon'!A132+1,"")</f>
        <v>125</v>
      </c>
      <c r="B133" s="3">
        <f ca="1">IFERROR(IF(A133="","",VLOOKUP($A133,REFERENCEMENT_FACADE[[Ordre]:[Eligibilité procédé]],2,FALSE)),"")</f>
        <v>149</v>
      </c>
      <c r="C133" t="str" cm="1">
        <f t="array" aca="1" ref="C133" ca="1">IF(B133&lt;&gt;"",INDEX(BDD_REVETEMENTS_EXTERIEURS!A:CS,B133,MATCH($C$8,REFERENCEMENT_FACADE[#Headers],0)),"")</f>
        <v>Enduit</v>
      </c>
      <c r="D133">
        <f ca="1">IF($B$6=TRUE,IF(C133&lt;&gt;"",COUNTIF(INDIRECT("$C$"&amp;ROW($C$9)&amp;":$C$"&amp;487-COUNTBLANK($C$9:$C$487)),"&lt;"&amp;C133)+COUNTIF(C$9:C133,C133),""),IF(C133&lt;&gt;"",COUNTIF(INDIRECT("$C$"&amp;ROW($C$9)&amp;":$C$"&amp;487-COUNTBLANK($C$9:$C$487)),"&gt;"&amp;C133)+COUNTIF(C$9:C133,C133),""))</f>
        <v>16</v>
      </c>
      <c r="E133">
        <f t="shared" ca="1" si="1"/>
        <v>60</v>
      </c>
      <c r="F133" s="217" cm="1">
        <f t="array" aca="1" ref="F133" ca="1">IF(A133&lt;&gt;"",INDEX(BDD_REVETEMENTS_EXTERIEURS!A:BY,E133,MATCH($F$8,REFERENCEMENT_FACADE[#Headers],0)),"")</f>
        <v>0</v>
      </c>
    </row>
    <row r="134" spans="1:6" x14ac:dyDescent="0.3">
      <c r="A134" s="3">
        <f>IF(AND(A133&lt;COUNTIF(REFERENCEMENT_FACADE[DATE REFERENCEMENT],"&lt;&gt;"&amp;""),A133&gt;0),'PR-tampon'!A133+1,"")</f>
        <v>126</v>
      </c>
      <c r="B134" s="3">
        <f ca="1">IFERROR(IF(A134="","",VLOOKUP($A134,REFERENCEMENT_FACADE[[Ordre]:[Eligibilité procédé]],2,FALSE)),"")</f>
        <v>150</v>
      </c>
      <c r="C134" t="str" cm="1">
        <f t="array" aca="1" ref="C134" ca="1">IF(B134&lt;&gt;"",INDEX(BDD_REVETEMENTS_EXTERIEURS!A:CS,B134,MATCH($C$8,REFERENCEMENT_FACADE[#Headers],0)),"")</f>
        <v>Enduit</v>
      </c>
      <c r="D134">
        <f ca="1">IF($B$6=TRUE,IF(C134&lt;&gt;"",COUNTIF(INDIRECT("$C$"&amp;ROW($C$9)&amp;":$C$"&amp;487-COUNTBLANK($C$9:$C$487)),"&lt;"&amp;C134)+COUNTIF(C$9:C134,C134),""),IF(C134&lt;&gt;"",COUNTIF(INDIRECT("$C$"&amp;ROW($C$9)&amp;":$C$"&amp;487-COUNTBLANK($C$9:$C$487)),"&gt;"&amp;C134)+COUNTIF(C$9:C134,C134),""))</f>
        <v>17</v>
      </c>
      <c r="E134">
        <f t="shared" ca="1" si="1"/>
        <v>75</v>
      </c>
      <c r="F134" s="217" cm="1">
        <f t="array" aca="1" ref="F134" ca="1">IF(A134&lt;&gt;"",INDEX(BDD_REVETEMENTS_EXTERIEURS!A:BY,E134,MATCH($F$8,REFERENCEMENT_FACADE[#Headers],0)),"")</f>
        <v>0</v>
      </c>
    </row>
    <row r="135" spans="1:6" x14ac:dyDescent="0.3">
      <c r="A135" s="3">
        <f>IF(AND(A134&lt;COUNTIF(REFERENCEMENT_FACADE[DATE REFERENCEMENT],"&lt;&gt;"&amp;""),A134&gt;0),'PR-tampon'!A134+1,"")</f>
        <v>127</v>
      </c>
      <c r="B135" s="3">
        <f ca="1">IFERROR(IF(A135="","",VLOOKUP($A135,REFERENCEMENT_FACADE[[Ordre]:[Eligibilité procédé]],2,FALSE)),"")</f>
        <v>151</v>
      </c>
      <c r="C135" t="str" cm="1">
        <f t="array" aca="1" ref="C135" ca="1">IF(B135&lt;&gt;"",INDEX(BDD_REVETEMENTS_EXTERIEURS!A:CS,B135,MATCH($C$8,REFERENCEMENT_FACADE[#Headers],0)),"")</f>
        <v>Enduit</v>
      </c>
      <c r="D135">
        <f ca="1">IF($B$6=TRUE,IF(C135&lt;&gt;"",COUNTIF(INDIRECT("$C$"&amp;ROW($C$9)&amp;":$C$"&amp;487-COUNTBLANK($C$9:$C$487)),"&lt;"&amp;C135)+COUNTIF(C$9:C135,C135),""),IF(C135&lt;&gt;"",COUNTIF(INDIRECT("$C$"&amp;ROW($C$9)&amp;":$C$"&amp;487-COUNTBLANK($C$9:$C$487)),"&gt;"&amp;C135)+COUNTIF(C$9:C135,C135),""))</f>
        <v>18</v>
      </c>
      <c r="E135">
        <f t="shared" ca="1" si="1"/>
        <v>76</v>
      </c>
      <c r="F135" s="217" cm="1">
        <f t="array" aca="1" ref="F135" ca="1">IF(A135&lt;&gt;"",INDEX(BDD_REVETEMENTS_EXTERIEURS!A:BY,E135,MATCH($F$8,REFERENCEMENT_FACADE[#Headers],0)),"")</f>
        <v>0</v>
      </c>
    </row>
    <row r="136" spans="1:6" x14ac:dyDescent="0.3">
      <c r="A136" s="3">
        <f>IF(AND(A135&lt;COUNTIF(REFERENCEMENT_FACADE[DATE REFERENCEMENT],"&lt;&gt;"&amp;""),A135&gt;0),'PR-tampon'!A135+1,"")</f>
        <v>128</v>
      </c>
      <c r="B136" s="3">
        <f ca="1">IFERROR(IF(A136="","",VLOOKUP($A136,REFERENCEMENT_FACADE[[Ordre]:[Eligibilité procédé]],2,FALSE)),"")</f>
        <v>152</v>
      </c>
      <c r="C136" t="str" cm="1">
        <f t="array" aca="1" ref="C136" ca="1">IF(B136&lt;&gt;"",INDEX(BDD_REVETEMENTS_EXTERIEURS!A:CS,B136,MATCH($C$8,REFERENCEMENT_FACADE[#Headers],0)),"")</f>
        <v>Enduit</v>
      </c>
      <c r="D136">
        <f ca="1">IF($B$6=TRUE,IF(C136&lt;&gt;"",COUNTIF(INDIRECT("$C$"&amp;ROW($C$9)&amp;":$C$"&amp;487-COUNTBLANK($C$9:$C$487)),"&lt;"&amp;C136)+COUNTIF(C$9:C136,C136),""),IF(C136&lt;&gt;"",COUNTIF(INDIRECT("$C$"&amp;ROW($C$9)&amp;":$C$"&amp;487-COUNTBLANK($C$9:$C$487)),"&gt;"&amp;C136)+COUNTIF(C$9:C136,C136),""))</f>
        <v>19</v>
      </c>
      <c r="E136">
        <f t="shared" ca="1" si="1"/>
        <v>79</v>
      </c>
      <c r="F136" s="217" cm="1">
        <f t="array" aca="1" ref="F136" ca="1">IF(A136&lt;&gt;"",INDEX(BDD_REVETEMENTS_EXTERIEURS!A:BY,E136,MATCH($F$8,REFERENCEMENT_FACADE[#Headers],0)),"")</f>
        <v>0</v>
      </c>
    </row>
    <row r="137" spans="1:6" x14ac:dyDescent="0.3">
      <c r="A137" s="3">
        <f>IF(AND(A136&lt;COUNTIF(REFERENCEMENT_FACADE[DATE REFERENCEMENT],"&lt;&gt;"&amp;""),A136&gt;0),'PR-tampon'!A136+1,"")</f>
        <v>129</v>
      </c>
      <c r="B137" s="3">
        <f ca="1">IFERROR(IF(A137="","",VLOOKUP($A137,REFERENCEMENT_FACADE[[Ordre]:[Eligibilité procédé]],2,FALSE)),"")</f>
        <v>153</v>
      </c>
      <c r="C137" t="str" cm="1">
        <f t="array" aca="1" ref="C137" ca="1">IF(B137&lt;&gt;"",INDEX(BDD_REVETEMENTS_EXTERIEURS!A:CS,B137,MATCH($C$8,REFERENCEMENT_FACADE[#Headers],0)),"")</f>
        <v>Enduit</v>
      </c>
      <c r="D137">
        <f ca="1">IF($B$6=TRUE,IF(C137&lt;&gt;"",COUNTIF(INDIRECT("$C$"&amp;ROW($C$9)&amp;":$C$"&amp;487-COUNTBLANK($C$9:$C$487)),"&lt;"&amp;C137)+COUNTIF(C$9:C137,C137),""),IF(C137&lt;&gt;"",COUNTIF(INDIRECT("$C$"&amp;ROW($C$9)&amp;":$C$"&amp;487-COUNTBLANK($C$9:$C$487)),"&gt;"&amp;C137)+COUNTIF(C$9:C137,C137),""))</f>
        <v>20</v>
      </c>
      <c r="E137">
        <f t="shared" ca="1" si="1"/>
        <v>80</v>
      </c>
      <c r="F137" s="217" cm="1">
        <f t="array" aca="1" ref="F137" ca="1">IF(A137&lt;&gt;"",INDEX(BDD_REVETEMENTS_EXTERIEURS!A:BY,E137,MATCH($F$8,REFERENCEMENT_FACADE[#Headers],0)),"")</f>
        <v>0</v>
      </c>
    </row>
    <row r="138" spans="1:6" x14ac:dyDescent="0.3">
      <c r="A138" s="3">
        <f>IF(AND(A137&lt;COUNTIF(REFERENCEMENT_FACADE[DATE REFERENCEMENT],"&lt;&gt;"&amp;""),A137&gt;0),'PR-tampon'!A137+1,"")</f>
        <v>130</v>
      </c>
      <c r="B138" s="3">
        <f ca="1">IFERROR(IF(A138="","",VLOOKUP($A138,REFERENCEMENT_FACADE[[Ordre]:[Eligibilité procédé]],2,FALSE)),"")</f>
        <v>154</v>
      </c>
      <c r="C138" t="str" cm="1">
        <f t="array" aca="1" ref="C138" ca="1">IF(B138&lt;&gt;"",INDEX(BDD_REVETEMENTS_EXTERIEURS!A:CS,B138,MATCH($C$8,REFERENCEMENT_FACADE[#Headers],0)),"")</f>
        <v>Enduit</v>
      </c>
      <c r="D138">
        <f ca="1">IF($B$6=TRUE,IF(C138&lt;&gt;"",COUNTIF(INDIRECT("$C$"&amp;ROW($C$9)&amp;":$C$"&amp;487-COUNTBLANK($C$9:$C$487)),"&lt;"&amp;C138)+COUNTIF(C$9:C138,C138),""),IF(C138&lt;&gt;"",COUNTIF(INDIRECT("$C$"&amp;ROW($C$9)&amp;":$C$"&amp;487-COUNTBLANK($C$9:$C$487)),"&gt;"&amp;C138)+COUNTIF(C$9:C138,C138),""))</f>
        <v>21</v>
      </c>
      <c r="E138">
        <f t="shared" ref="E138:E201" ca="1" si="2">IFERROR(INDEX($A$9:$D$486,MATCH(ROW(D138)-ROW($B$8),$D$9:$D$486,0),2),"")</f>
        <v>81</v>
      </c>
      <c r="F138" s="217" cm="1">
        <f t="array" aca="1" ref="F138" ca="1">IF(A138&lt;&gt;"",INDEX(BDD_REVETEMENTS_EXTERIEURS!A:BY,E138,MATCH($F$8,REFERENCEMENT_FACADE[#Headers],0)),"")</f>
        <v>0</v>
      </c>
    </row>
    <row r="139" spans="1:6" x14ac:dyDescent="0.3">
      <c r="A139" s="3">
        <f>IF(AND(A138&lt;COUNTIF(REFERENCEMENT_FACADE[DATE REFERENCEMENT],"&lt;&gt;"&amp;""),A138&gt;0),'PR-tampon'!A138+1,"")</f>
        <v>131</v>
      </c>
      <c r="B139" s="3">
        <f ca="1">IFERROR(IF(A139="","",VLOOKUP($A139,REFERENCEMENT_FACADE[[Ordre]:[Eligibilité procédé]],2,FALSE)),"")</f>
        <v>155</v>
      </c>
      <c r="C139" t="str" cm="1">
        <f t="array" aca="1" ref="C139" ca="1">IF(B139&lt;&gt;"",INDEX(BDD_REVETEMENTS_EXTERIEURS!A:CS,B139,MATCH($C$8,REFERENCEMENT_FACADE[#Headers],0)),"")</f>
        <v>Enduit</v>
      </c>
      <c r="D139">
        <f ca="1">IF($B$6=TRUE,IF(C139&lt;&gt;"",COUNTIF(INDIRECT("$C$"&amp;ROW($C$9)&amp;":$C$"&amp;487-COUNTBLANK($C$9:$C$487)),"&lt;"&amp;C139)+COUNTIF(C$9:C139,C139),""),IF(C139&lt;&gt;"",COUNTIF(INDIRECT("$C$"&amp;ROW($C$9)&amp;":$C$"&amp;487-COUNTBLANK($C$9:$C$487)),"&gt;"&amp;C139)+COUNTIF(C$9:C139,C139),""))</f>
        <v>22</v>
      </c>
      <c r="E139">
        <f t="shared" ca="1" si="2"/>
        <v>82</v>
      </c>
      <c r="F139" s="217" cm="1">
        <f t="array" aca="1" ref="F139" ca="1">IF(A139&lt;&gt;"",INDEX(BDD_REVETEMENTS_EXTERIEURS!A:BY,E139,MATCH($F$8,REFERENCEMENT_FACADE[#Headers],0)),"")</f>
        <v>0</v>
      </c>
    </row>
    <row r="140" spans="1:6" x14ac:dyDescent="0.3">
      <c r="A140" s="3">
        <f>IF(AND(A139&lt;COUNTIF(REFERENCEMENT_FACADE[DATE REFERENCEMENT],"&lt;&gt;"&amp;""),A139&gt;0),'PR-tampon'!A139+1,"")</f>
        <v>132</v>
      </c>
      <c r="B140" s="3">
        <f ca="1">IFERROR(IF(A140="","",VLOOKUP($A140,REFERENCEMENT_FACADE[[Ordre]:[Eligibilité procédé]],2,FALSE)),"")</f>
        <v>156</v>
      </c>
      <c r="C140" t="str" cm="1">
        <f t="array" aca="1" ref="C140" ca="1">IF(B140&lt;&gt;"",INDEX(BDD_REVETEMENTS_EXTERIEURS!A:CS,B140,MATCH($C$8,REFERENCEMENT_FACADE[#Headers],0)),"")</f>
        <v>Enduit</v>
      </c>
      <c r="D140">
        <f ca="1">IF($B$6=TRUE,IF(C140&lt;&gt;"",COUNTIF(INDIRECT("$C$"&amp;ROW($C$9)&amp;":$C$"&amp;487-COUNTBLANK($C$9:$C$487)),"&lt;"&amp;C140)+COUNTIF(C$9:C140,C140),""),IF(C140&lt;&gt;"",COUNTIF(INDIRECT("$C$"&amp;ROW($C$9)&amp;":$C$"&amp;487-COUNTBLANK($C$9:$C$487)),"&gt;"&amp;C140)+COUNTIF(C$9:C140,C140),""))</f>
        <v>23</v>
      </c>
      <c r="E140">
        <f t="shared" ca="1" si="2"/>
        <v>83</v>
      </c>
      <c r="F140" s="217" cm="1">
        <f t="array" aca="1" ref="F140" ca="1">IF(A140&lt;&gt;"",INDEX(BDD_REVETEMENTS_EXTERIEURS!A:BY,E140,MATCH($F$8,REFERENCEMENT_FACADE[#Headers],0)),"")</f>
        <v>0</v>
      </c>
    </row>
    <row r="141" spans="1:6" x14ac:dyDescent="0.3">
      <c r="A141" s="3">
        <f>IF(AND(A140&lt;COUNTIF(REFERENCEMENT_FACADE[DATE REFERENCEMENT],"&lt;&gt;"&amp;""),A140&gt;0),'PR-tampon'!A140+1,"")</f>
        <v>133</v>
      </c>
      <c r="B141" s="3">
        <f ca="1">IFERROR(IF(A141="","",VLOOKUP($A141,REFERENCEMENT_FACADE[[Ordre]:[Eligibilité procédé]],2,FALSE)),"")</f>
        <v>157</v>
      </c>
      <c r="C141" t="str" cm="1">
        <f t="array" aca="1" ref="C141" ca="1">IF(B141&lt;&gt;"",INDEX(BDD_REVETEMENTS_EXTERIEURS!A:CS,B141,MATCH($C$8,REFERENCEMENT_FACADE[#Headers],0)),"")</f>
        <v>Enduit</v>
      </c>
      <c r="D141">
        <f ca="1">IF($B$6=TRUE,IF(C141&lt;&gt;"",COUNTIF(INDIRECT("$C$"&amp;ROW($C$9)&amp;":$C$"&amp;487-COUNTBLANK($C$9:$C$487)),"&lt;"&amp;C141)+COUNTIF(C$9:C141,C141),""),IF(C141&lt;&gt;"",COUNTIF(INDIRECT("$C$"&amp;ROW($C$9)&amp;":$C$"&amp;487-COUNTBLANK($C$9:$C$487)),"&gt;"&amp;C141)+COUNTIF(C$9:C141,C141),""))</f>
        <v>24</v>
      </c>
      <c r="E141">
        <f t="shared" ca="1" si="2"/>
        <v>84</v>
      </c>
      <c r="F141" s="217" cm="1">
        <f t="array" aca="1" ref="F141" ca="1">IF(A141&lt;&gt;"",INDEX(BDD_REVETEMENTS_EXTERIEURS!A:BY,E141,MATCH($F$8,REFERENCEMENT_FACADE[#Headers],0)),"")</f>
        <v>0</v>
      </c>
    </row>
    <row r="142" spans="1:6" x14ac:dyDescent="0.3">
      <c r="A142" s="3">
        <f>IF(AND(A141&lt;COUNTIF(REFERENCEMENT_FACADE[DATE REFERENCEMENT],"&lt;&gt;"&amp;""),A141&gt;0),'PR-tampon'!A141+1,"")</f>
        <v>134</v>
      </c>
      <c r="B142" s="3">
        <f ca="1">IFERROR(IF(A142="","",VLOOKUP($A142,REFERENCEMENT_FACADE[[Ordre]:[Eligibilité procédé]],2,FALSE)),"")</f>
        <v>158</v>
      </c>
      <c r="C142" t="str" cm="1">
        <f t="array" aca="1" ref="C142" ca="1">IF(B142&lt;&gt;"",INDEX(BDD_REVETEMENTS_EXTERIEURS!A:CS,B142,MATCH($C$8,REFERENCEMENT_FACADE[#Headers],0)),"")</f>
        <v>Enduit</v>
      </c>
      <c r="D142">
        <f ca="1">IF($B$6=TRUE,IF(C142&lt;&gt;"",COUNTIF(INDIRECT("$C$"&amp;ROW($C$9)&amp;":$C$"&amp;487-COUNTBLANK($C$9:$C$487)),"&lt;"&amp;C142)+COUNTIF(C$9:C142,C142),""),IF(C142&lt;&gt;"",COUNTIF(INDIRECT("$C$"&amp;ROW($C$9)&amp;":$C$"&amp;487-COUNTBLANK($C$9:$C$487)),"&gt;"&amp;C142)+COUNTIF(C$9:C142,C142),""))</f>
        <v>25</v>
      </c>
      <c r="E142">
        <f t="shared" ca="1" si="2"/>
        <v>85</v>
      </c>
      <c r="F142" s="217" cm="1">
        <f t="array" aca="1" ref="F142" ca="1">IF(A142&lt;&gt;"",INDEX(BDD_REVETEMENTS_EXTERIEURS!A:BY,E142,MATCH($F$8,REFERENCEMENT_FACADE[#Headers],0)),"")</f>
        <v>0</v>
      </c>
    </row>
    <row r="143" spans="1:6" x14ac:dyDescent="0.3">
      <c r="A143" s="3">
        <f>IF(AND(A142&lt;COUNTIF(REFERENCEMENT_FACADE[DATE REFERENCEMENT],"&lt;&gt;"&amp;""),A142&gt;0),'PR-tampon'!A142+1,"")</f>
        <v>135</v>
      </c>
      <c r="B143" s="3">
        <f ca="1">IFERROR(IF(A143="","",VLOOKUP($A143,REFERENCEMENT_FACADE[[Ordre]:[Eligibilité procédé]],2,FALSE)),"")</f>
        <v>159</v>
      </c>
      <c r="C143" t="str" cm="1">
        <f t="array" aca="1" ref="C143" ca="1">IF(B143&lt;&gt;"",INDEX(BDD_REVETEMENTS_EXTERIEURS!A:CS,B143,MATCH($C$8,REFERENCEMENT_FACADE[#Headers],0)),"")</f>
        <v>Enduit</v>
      </c>
      <c r="D143">
        <f ca="1">IF($B$6=TRUE,IF(C143&lt;&gt;"",COUNTIF(INDIRECT("$C$"&amp;ROW($C$9)&amp;":$C$"&amp;487-COUNTBLANK($C$9:$C$487)),"&lt;"&amp;C143)+COUNTIF(C$9:C143,C143),""),IF(C143&lt;&gt;"",COUNTIF(INDIRECT("$C$"&amp;ROW($C$9)&amp;":$C$"&amp;487-COUNTBLANK($C$9:$C$487)),"&gt;"&amp;C143)+COUNTIF(C$9:C143,C143),""))</f>
        <v>26</v>
      </c>
      <c r="E143">
        <f t="shared" ca="1" si="2"/>
        <v>86</v>
      </c>
      <c r="F143" s="217" cm="1">
        <f t="array" aca="1" ref="F143" ca="1">IF(A143&lt;&gt;"",INDEX(BDD_REVETEMENTS_EXTERIEURS!A:BY,E143,MATCH($F$8,REFERENCEMENT_FACADE[#Headers],0)),"")</f>
        <v>0</v>
      </c>
    </row>
    <row r="144" spans="1:6" x14ac:dyDescent="0.3">
      <c r="A144" s="3">
        <f>IF(AND(A143&lt;COUNTIF(REFERENCEMENT_FACADE[DATE REFERENCEMENT],"&lt;&gt;"&amp;""),A143&gt;0),'PR-tampon'!A143+1,"")</f>
        <v>136</v>
      </c>
      <c r="B144" s="3">
        <f ca="1">IFERROR(IF(A144="","",VLOOKUP($A144,REFERENCEMENT_FACADE[[Ordre]:[Eligibilité procédé]],2,FALSE)),"")</f>
        <v>160</v>
      </c>
      <c r="C144" t="str" cm="1">
        <f t="array" aca="1" ref="C144" ca="1">IF(B144&lt;&gt;"",INDEX(BDD_REVETEMENTS_EXTERIEURS!A:CS,B144,MATCH($C$8,REFERENCEMENT_FACADE[#Headers],0)),"")</f>
        <v>Enduit</v>
      </c>
      <c r="D144">
        <f ca="1">IF($B$6=TRUE,IF(C144&lt;&gt;"",COUNTIF(INDIRECT("$C$"&amp;ROW($C$9)&amp;":$C$"&amp;487-COUNTBLANK($C$9:$C$487)),"&lt;"&amp;C144)+COUNTIF(C$9:C144,C144),""),IF(C144&lt;&gt;"",COUNTIF(INDIRECT("$C$"&amp;ROW($C$9)&amp;":$C$"&amp;487-COUNTBLANK($C$9:$C$487)),"&gt;"&amp;C144)+COUNTIF(C$9:C144,C144),""))</f>
        <v>27</v>
      </c>
      <c r="E144">
        <f t="shared" ca="1" si="2"/>
        <v>87</v>
      </c>
      <c r="F144" s="217" cm="1">
        <f t="array" aca="1" ref="F144" ca="1">IF(A144&lt;&gt;"",INDEX(BDD_REVETEMENTS_EXTERIEURS!A:BY,E144,MATCH($F$8,REFERENCEMENT_FACADE[#Headers],0)),"")</f>
        <v>2</v>
      </c>
    </row>
    <row r="145" spans="1:6" x14ac:dyDescent="0.3">
      <c r="A145" s="3">
        <f>IF(AND(A144&lt;COUNTIF(REFERENCEMENT_FACADE[DATE REFERENCEMENT],"&lt;&gt;"&amp;""),A144&gt;0),'PR-tampon'!A144+1,"")</f>
        <v>137</v>
      </c>
      <c r="B145" s="3">
        <f ca="1">IFERROR(IF(A145="","",VLOOKUP($A145,REFERENCEMENT_FACADE[[Ordre]:[Eligibilité procédé]],2,FALSE)),"")</f>
        <v>161</v>
      </c>
      <c r="C145" t="str" cm="1">
        <f t="array" aca="1" ref="C145" ca="1">IF(B145&lt;&gt;"",INDEX(BDD_REVETEMENTS_EXTERIEURS!A:CS,B145,MATCH($C$8,REFERENCEMENT_FACADE[#Headers],0)),"")</f>
        <v>Enduit</v>
      </c>
      <c r="D145">
        <f ca="1">IF($B$6=TRUE,IF(C145&lt;&gt;"",COUNTIF(INDIRECT("$C$"&amp;ROW($C$9)&amp;":$C$"&amp;487-COUNTBLANK($C$9:$C$487)),"&lt;"&amp;C145)+COUNTIF(C$9:C145,C145),""),IF(C145&lt;&gt;"",COUNTIF(INDIRECT("$C$"&amp;ROW($C$9)&amp;":$C$"&amp;487-COUNTBLANK($C$9:$C$487)),"&gt;"&amp;C145)+COUNTIF(C$9:C145,C145),""))</f>
        <v>28</v>
      </c>
      <c r="E145">
        <f t="shared" ca="1" si="2"/>
        <v>88</v>
      </c>
      <c r="F145" s="217" cm="1">
        <f t="array" aca="1" ref="F145" ca="1">IF(A145&lt;&gt;"",INDEX(BDD_REVETEMENTS_EXTERIEURS!A:BY,E145,MATCH($F$8,REFERENCEMENT_FACADE[#Headers],0)),"")</f>
        <v>2</v>
      </c>
    </row>
    <row r="146" spans="1:6" x14ac:dyDescent="0.3">
      <c r="A146" s="3">
        <f>IF(AND(A145&lt;COUNTIF(REFERENCEMENT_FACADE[DATE REFERENCEMENT],"&lt;&gt;"&amp;""),A145&gt;0),'PR-tampon'!A145+1,"")</f>
        <v>138</v>
      </c>
      <c r="B146" s="3">
        <f ca="1">IFERROR(IF(A146="","",VLOOKUP($A146,REFERENCEMENT_FACADE[[Ordre]:[Eligibilité procédé]],2,FALSE)),"")</f>
        <v>162</v>
      </c>
      <c r="C146" t="str" cm="1">
        <f t="array" aca="1" ref="C146" ca="1">IF(B146&lt;&gt;"",INDEX(BDD_REVETEMENTS_EXTERIEURS!A:CS,B146,MATCH($C$8,REFERENCEMENT_FACADE[#Headers],0)),"")</f>
        <v>Enduit</v>
      </c>
      <c r="D146">
        <f ca="1">IF($B$6=TRUE,IF(C146&lt;&gt;"",COUNTIF(INDIRECT("$C$"&amp;ROW($C$9)&amp;":$C$"&amp;487-COUNTBLANK($C$9:$C$487)),"&lt;"&amp;C146)+COUNTIF(C$9:C146,C146),""),IF(C146&lt;&gt;"",COUNTIF(INDIRECT("$C$"&amp;ROW($C$9)&amp;":$C$"&amp;487-COUNTBLANK($C$9:$C$487)),"&gt;"&amp;C146)+COUNTIF(C$9:C146,C146),""))</f>
        <v>29</v>
      </c>
      <c r="E146">
        <f t="shared" ca="1" si="2"/>
        <v>90</v>
      </c>
      <c r="F146" s="217" t="str" cm="1">
        <f t="array" aca="1" ref="F146" ca="1">IF(A146&lt;&gt;"",INDEX(BDD_REVETEMENTS_EXTERIEURS!A:BY,E146,MATCH($F$8,REFERENCEMENT_FACADE[#Headers],0)),"")</f>
        <v>0</v>
      </c>
    </row>
    <row r="147" spans="1:6" x14ac:dyDescent="0.3">
      <c r="A147" s="3">
        <f>IF(AND(A146&lt;COUNTIF(REFERENCEMENT_FACADE[DATE REFERENCEMENT],"&lt;&gt;"&amp;""),A146&gt;0),'PR-tampon'!A146+1,"")</f>
        <v>139</v>
      </c>
      <c r="B147" s="3">
        <f ca="1">IFERROR(IF(A147="","",VLOOKUP($A147,REFERENCEMENT_FACADE[[Ordre]:[Eligibilité procédé]],2,FALSE)),"")</f>
        <v>163</v>
      </c>
      <c r="C147" t="str" cm="1">
        <f t="array" aca="1" ref="C147" ca="1">IF(B147&lt;&gt;"",INDEX(BDD_REVETEMENTS_EXTERIEURS!A:CS,B147,MATCH($C$8,REFERENCEMENT_FACADE[#Headers],0)),"")</f>
        <v>Enduit</v>
      </c>
      <c r="D147">
        <f ca="1">IF($B$6=TRUE,IF(C147&lt;&gt;"",COUNTIF(INDIRECT("$C$"&amp;ROW($C$9)&amp;":$C$"&amp;487-COUNTBLANK($C$9:$C$487)),"&lt;"&amp;C147)+COUNTIF(C$9:C147,C147),""),IF(C147&lt;&gt;"",COUNTIF(INDIRECT("$C$"&amp;ROW($C$9)&amp;":$C$"&amp;487-COUNTBLANK($C$9:$C$487)),"&gt;"&amp;C147)+COUNTIF(C$9:C147,C147),""))</f>
        <v>30</v>
      </c>
      <c r="E147">
        <f t="shared" ca="1" si="2"/>
        <v>94</v>
      </c>
      <c r="F147" s="217" cm="1">
        <f t="array" aca="1" ref="F147" ca="1">IF(A147&lt;&gt;"",INDEX(BDD_REVETEMENTS_EXTERIEURS!A:BY,E147,MATCH($F$8,REFERENCEMENT_FACADE[#Headers],0)),"")</f>
        <v>0</v>
      </c>
    </row>
    <row r="148" spans="1:6" x14ac:dyDescent="0.3">
      <c r="A148" s="3">
        <f>IF(AND(A147&lt;COUNTIF(REFERENCEMENT_FACADE[DATE REFERENCEMENT],"&lt;&gt;"&amp;""),A147&gt;0),'PR-tampon'!A147+1,"")</f>
        <v>140</v>
      </c>
      <c r="B148" s="3">
        <f ca="1">IFERROR(IF(A148="","",VLOOKUP($A148,REFERENCEMENT_FACADE[[Ordre]:[Eligibilité procédé]],2,FALSE)),"")</f>
        <v>164</v>
      </c>
      <c r="C148" t="str" cm="1">
        <f t="array" aca="1" ref="C148" ca="1">IF(B148&lt;&gt;"",INDEX(BDD_REVETEMENTS_EXTERIEURS!A:CS,B148,MATCH($C$8,REFERENCEMENT_FACADE[#Headers],0)),"")</f>
        <v>Enduit</v>
      </c>
      <c r="D148">
        <f ca="1">IF($B$6=TRUE,IF(C148&lt;&gt;"",COUNTIF(INDIRECT("$C$"&amp;ROW($C$9)&amp;":$C$"&amp;487-COUNTBLANK($C$9:$C$487)),"&lt;"&amp;C148)+COUNTIF(C$9:C148,C148),""),IF(C148&lt;&gt;"",COUNTIF(INDIRECT("$C$"&amp;ROW($C$9)&amp;":$C$"&amp;487-COUNTBLANK($C$9:$C$487)),"&gt;"&amp;C148)+COUNTIF(C$9:C148,C148),""))</f>
        <v>31</v>
      </c>
      <c r="E148">
        <f t="shared" ca="1" si="2"/>
        <v>95</v>
      </c>
      <c r="F148" s="217" cm="1">
        <f t="array" aca="1" ref="F148" ca="1">IF(A148&lt;&gt;"",INDEX(BDD_REVETEMENTS_EXTERIEURS!A:BY,E148,MATCH($F$8,REFERENCEMENT_FACADE[#Headers],0)),"")</f>
        <v>0</v>
      </c>
    </row>
    <row r="149" spans="1:6" x14ac:dyDescent="0.3">
      <c r="A149" s="3">
        <f>IF(AND(A148&lt;COUNTIF(REFERENCEMENT_FACADE[DATE REFERENCEMENT],"&lt;&gt;"&amp;""),A148&gt;0),'PR-tampon'!A148+1,"")</f>
        <v>141</v>
      </c>
      <c r="B149" s="3">
        <f ca="1">IFERROR(IF(A149="","",VLOOKUP($A149,REFERENCEMENT_FACADE[[Ordre]:[Eligibilité procédé]],2,FALSE)),"")</f>
        <v>165</v>
      </c>
      <c r="C149" t="str" cm="1">
        <f t="array" aca="1" ref="C149" ca="1">IF(B149&lt;&gt;"",INDEX(BDD_REVETEMENTS_EXTERIEURS!A:CS,B149,MATCH($C$8,REFERENCEMENT_FACADE[#Headers],0)),"")</f>
        <v>Enduit</v>
      </c>
      <c r="D149">
        <f ca="1">IF($B$6=TRUE,IF(C149&lt;&gt;"",COUNTIF(INDIRECT("$C$"&amp;ROW($C$9)&amp;":$C$"&amp;487-COUNTBLANK($C$9:$C$487)),"&lt;"&amp;C149)+COUNTIF(C$9:C149,C149),""),IF(C149&lt;&gt;"",COUNTIF(INDIRECT("$C$"&amp;ROW($C$9)&amp;":$C$"&amp;487-COUNTBLANK($C$9:$C$487)),"&gt;"&amp;C149)+COUNTIF(C$9:C149,C149),""))</f>
        <v>32</v>
      </c>
      <c r="E149">
        <f t="shared" ca="1" si="2"/>
        <v>96</v>
      </c>
      <c r="F149" s="217" cm="1">
        <f t="array" aca="1" ref="F149" ca="1">IF(A149&lt;&gt;"",INDEX(BDD_REVETEMENTS_EXTERIEURS!A:BY,E149,MATCH($F$8,REFERENCEMENT_FACADE[#Headers],0)),"")</f>
        <v>0</v>
      </c>
    </row>
    <row r="150" spans="1:6" x14ac:dyDescent="0.3">
      <c r="A150" s="3">
        <f>IF(AND(A149&lt;COUNTIF(REFERENCEMENT_FACADE[DATE REFERENCEMENT],"&lt;&gt;"&amp;""),A149&gt;0),'PR-tampon'!A149+1,"")</f>
        <v>142</v>
      </c>
      <c r="B150" s="3">
        <f ca="1">IFERROR(IF(A150="","",VLOOKUP($A150,REFERENCEMENT_FACADE[[Ordre]:[Eligibilité procédé]],2,FALSE)),"")</f>
        <v>166</v>
      </c>
      <c r="C150" t="str" cm="1">
        <f t="array" aca="1" ref="C150" ca="1">IF(B150&lt;&gt;"",INDEX(BDD_REVETEMENTS_EXTERIEURS!A:CS,B150,MATCH($C$8,REFERENCEMENT_FACADE[#Headers],0)),"")</f>
        <v>Enduit</v>
      </c>
      <c r="D150">
        <f ca="1">IF($B$6=TRUE,IF(C150&lt;&gt;"",COUNTIF(INDIRECT("$C$"&amp;ROW($C$9)&amp;":$C$"&amp;487-COUNTBLANK($C$9:$C$487)),"&lt;"&amp;C150)+COUNTIF(C$9:C150,C150),""),IF(C150&lt;&gt;"",COUNTIF(INDIRECT("$C$"&amp;ROW($C$9)&amp;":$C$"&amp;487-COUNTBLANK($C$9:$C$487)),"&gt;"&amp;C150)+COUNTIF(C$9:C150,C150),""))</f>
        <v>33</v>
      </c>
      <c r="E150">
        <f t="shared" ca="1" si="2"/>
        <v>97</v>
      </c>
      <c r="F150" s="217" cm="1">
        <f t="array" aca="1" ref="F150" ca="1">IF(A150&lt;&gt;"",INDEX(BDD_REVETEMENTS_EXTERIEURS!A:BY,E150,MATCH($F$8,REFERENCEMENT_FACADE[#Headers],0)),"")</f>
        <v>0</v>
      </c>
    </row>
    <row r="151" spans="1:6" x14ac:dyDescent="0.3">
      <c r="A151" s="3">
        <f>IF(AND(A150&lt;COUNTIF(REFERENCEMENT_FACADE[DATE REFERENCEMENT],"&lt;&gt;"&amp;""),A150&gt;0),'PR-tampon'!A150+1,"")</f>
        <v>143</v>
      </c>
      <c r="B151" s="3">
        <f ca="1">IFERROR(IF(A151="","",VLOOKUP($A151,REFERENCEMENT_FACADE[[Ordre]:[Eligibilité procédé]],2,FALSE)),"")</f>
        <v>168</v>
      </c>
      <c r="C151" t="str" cm="1">
        <f t="array" aca="1" ref="C151" ca="1">IF(B151&lt;&gt;"",INDEX(BDD_REVETEMENTS_EXTERIEURS!A:CS,B151,MATCH($C$8,REFERENCEMENT_FACADE[#Headers],0)),"")</f>
        <v>Enduit</v>
      </c>
      <c r="D151">
        <f ca="1">IF($B$6=TRUE,IF(C151&lt;&gt;"",COUNTIF(INDIRECT("$C$"&amp;ROW($C$9)&amp;":$C$"&amp;487-COUNTBLANK($C$9:$C$487)),"&lt;"&amp;C151)+COUNTIF(C$9:C151,C151),""),IF(C151&lt;&gt;"",COUNTIF(INDIRECT("$C$"&amp;ROW($C$9)&amp;":$C$"&amp;487-COUNTBLANK($C$9:$C$487)),"&gt;"&amp;C151)+COUNTIF(C$9:C151,C151),""))</f>
        <v>34</v>
      </c>
      <c r="E151">
        <f t="shared" ca="1" si="2"/>
        <v>98</v>
      </c>
      <c r="F151" s="217" cm="1">
        <f t="array" aca="1" ref="F151" ca="1">IF(A151&lt;&gt;"",INDEX(BDD_REVETEMENTS_EXTERIEURS!A:BY,E151,MATCH($F$8,REFERENCEMENT_FACADE[#Headers],0)),"")</f>
        <v>0</v>
      </c>
    </row>
    <row r="152" spans="1:6" x14ac:dyDescent="0.3">
      <c r="A152" s="3">
        <f>IF(AND(A151&lt;COUNTIF(REFERENCEMENT_FACADE[DATE REFERENCEMENT],"&lt;&gt;"&amp;""),A151&gt;0),'PR-tampon'!A151+1,"")</f>
        <v>144</v>
      </c>
      <c r="B152" s="3">
        <f ca="1">IFERROR(IF(A152="","",VLOOKUP($A152,REFERENCEMENT_FACADE[[Ordre]:[Eligibilité procédé]],2,FALSE)),"")</f>
        <v>169</v>
      </c>
      <c r="C152" t="str" cm="1">
        <f t="array" aca="1" ref="C152" ca="1">IF(B152&lt;&gt;"",INDEX(BDD_REVETEMENTS_EXTERIEURS!A:CS,B152,MATCH($C$8,REFERENCEMENT_FACADE[#Headers],0)),"")</f>
        <v>Enduit</v>
      </c>
      <c r="D152">
        <f ca="1">IF($B$6=TRUE,IF(C152&lt;&gt;"",COUNTIF(INDIRECT("$C$"&amp;ROW($C$9)&amp;":$C$"&amp;487-COUNTBLANK($C$9:$C$487)),"&lt;"&amp;C152)+COUNTIF(C$9:C152,C152),""),IF(C152&lt;&gt;"",COUNTIF(INDIRECT("$C$"&amp;ROW($C$9)&amp;":$C$"&amp;487-COUNTBLANK($C$9:$C$487)),"&gt;"&amp;C152)+COUNTIF(C$9:C152,C152),""))</f>
        <v>35</v>
      </c>
      <c r="E152">
        <f t="shared" ca="1" si="2"/>
        <v>99</v>
      </c>
      <c r="F152" s="217" cm="1">
        <f t="array" aca="1" ref="F152" ca="1">IF(A152&lt;&gt;"",INDEX(BDD_REVETEMENTS_EXTERIEURS!A:BY,E152,MATCH($F$8,REFERENCEMENT_FACADE[#Headers],0)),"")</f>
        <v>0</v>
      </c>
    </row>
    <row r="153" spans="1:6" x14ac:dyDescent="0.3">
      <c r="A153" s="3">
        <f>IF(AND(A152&lt;COUNTIF(REFERENCEMENT_FACADE[DATE REFERENCEMENT],"&lt;&gt;"&amp;""),A152&gt;0),'PR-tampon'!A152+1,"")</f>
        <v>145</v>
      </c>
      <c r="B153" s="3">
        <f ca="1">IFERROR(IF(A153="","",VLOOKUP($A153,REFERENCEMENT_FACADE[[Ordre]:[Eligibilité procédé]],2,FALSE)),"")</f>
        <v>170</v>
      </c>
      <c r="C153" t="str" cm="1">
        <f t="array" aca="1" ref="C153" ca="1">IF(B153&lt;&gt;"",INDEX(BDD_REVETEMENTS_EXTERIEURS!A:CS,B153,MATCH($C$8,REFERENCEMENT_FACADE[#Headers],0)),"")</f>
        <v>Enduit</v>
      </c>
      <c r="D153">
        <f ca="1">IF($B$6=TRUE,IF(C153&lt;&gt;"",COUNTIF(INDIRECT("$C$"&amp;ROW($C$9)&amp;":$C$"&amp;487-COUNTBLANK($C$9:$C$487)),"&lt;"&amp;C153)+COUNTIF(C$9:C153,C153),""),IF(C153&lt;&gt;"",COUNTIF(INDIRECT("$C$"&amp;ROW($C$9)&amp;":$C$"&amp;487-COUNTBLANK($C$9:$C$487)),"&gt;"&amp;C153)+COUNTIF(C$9:C153,C153),""))</f>
        <v>36</v>
      </c>
      <c r="E153">
        <f t="shared" ca="1" si="2"/>
        <v>100</v>
      </c>
      <c r="F153" s="217" cm="1">
        <f t="array" aca="1" ref="F153" ca="1">IF(A153&lt;&gt;"",INDEX(BDD_REVETEMENTS_EXTERIEURS!A:BY,E153,MATCH($F$8,REFERENCEMENT_FACADE[#Headers],0)),"")</f>
        <v>0</v>
      </c>
    </row>
    <row r="154" spans="1:6" x14ac:dyDescent="0.3">
      <c r="A154" s="3">
        <f>IF(AND(A153&lt;COUNTIF(REFERENCEMENT_FACADE[DATE REFERENCEMENT],"&lt;&gt;"&amp;""),A153&gt;0),'PR-tampon'!A153+1,"")</f>
        <v>146</v>
      </c>
      <c r="B154" s="3">
        <f ca="1">IFERROR(IF(A154="","",VLOOKUP($A154,REFERENCEMENT_FACADE[[Ordre]:[Eligibilité procédé]],2,FALSE)),"")</f>
        <v>171</v>
      </c>
      <c r="C154" t="str" cm="1">
        <f t="array" aca="1" ref="C154" ca="1">IF(B154&lt;&gt;"",INDEX(BDD_REVETEMENTS_EXTERIEURS!A:CS,B154,MATCH($C$8,REFERENCEMENT_FACADE[#Headers],0)),"")</f>
        <v>Enduit</v>
      </c>
      <c r="D154">
        <f ca="1">IF($B$6=TRUE,IF(C154&lt;&gt;"",COUNTIF(INDIRECT("$C$"&amp;ROW($C$9)&amp;":$C$"&amp;487-COUNTBLANK($C$9:$C$487)),"&lt;"&amp;C154)+COUNTIF(C$9:C154,C154),""),IF(C154&lt;&gt;"",COUNTIF(INDIRECT("$C$"&amp;ROW($C$9)&amp;":$C$"&amp;487-COUNTBLANK($C$9:$C$487)),"&gt;"&amp;C154)+COUNTIF(C$9:C154,C154),""))</f>
        <v>37</v>
      </c>
      <c r="E154">
        <f t="shared" ca="1" si="2"/>
        <v>101</v>
      </c>
      <c r="F154" s="217" cm="1">
        <f t="array" aca="1" ref="F154" ca="1">IF(A154&lt;&gt;"",INDEX(BDD_REVETEMENTS_EXTERIEURS!A:BY,E154,MATCH($F$8,REFERENCEMENT_FACADE[#Headers],0)),"")</f>
        <v>0</v>
      </c>
    </row>
    <row r="155" spans="1:6" x14ac:dyDescent="0.3">
      <c r="A155" s="3">
        <f>IF(AND(A154&lt;COUNTIF(REFERENCEMENT_FACADE[DATE REFERENCEMENT],"&lt;&gt;"&amp;""),A154&gt;0),'PR-tampon'!A154+1,"")</f>
        <v>147</v>
      </c>
      <c r="B155" s="3">
        <f ca="1">IFERROR(IF(A155="","",VLOOKUP($A155,REFERENCEMENT_FACADE[[Ordre]:[Eligibilité procédé]],2,FALSE)),"")</f>
        <v>173</v>
      </c>
      <c r="C155" t="str" cm="1">
        <f t="array" aca="1" ref="C155" ca="1">IF(B155&lt;&gt;"",INDEX(BDD_REVETEMENTS_EXTERIEURS!A:CS,B155,MATCH($C$8,REFERENCEMENT_FACADE[#Headers],0)),"")</f>
        <v>Verre</v>
      </c>
      <c r="D155">
        <f ca="1">IF($B$6=TRUE,IF(C155&lt;&gt;"",COUNTIF(INDIRECT("$C$"&amp;ROW($C$9)&amp;":$C$"&amp;487-COUNTBLANK($C$9:$C$487)),"&lt;"&amp;C155)+COUNTIF(C$9:C155,C155),""),IF(C155&lt;&gt;"",COUNTIF(INDIRECT("$C$"&amp;ROW($C$9)&amp;":$C$"&amp;487-COUNTBLANK($C$9:$C$487)),"&gt;"&amp;C155)+COUNTIF(C$9:C155,C155),""))</f>
        <v>161</v>
      </c>
      <c r="E155">
        <f t="shared" ca="1" si="2"/>
        <v>102</v>
      </c>
      <c r="F155" s="217" cm="1">
        <f t="array" aca="1" ref="F155" ca="1">IF(A155&lt;&gt;"",INDEX(BDD_REVETEMENTS_EXTERIEURS!A:BY,E155,MATCH($F$8,REFERENCEMENT_FACADE[#Headers],0)),"")</f>
        <v>0</v>
      </c>
    </row>
    <row r="156" spans="1:6" x14ac:dyDescent="0.3">
      <c r="A156" s="3">
        <f>IF(AND(A155&lt;COUNTIF(REFERENCEMENT_FACADE[DATE REFERENCEMENT],"&lt;&gt;"&amp;""),A155&gt;0),'PR-tampon'!A155+1,"")</f>
        <v>148</v>
      </c>
      <c r="B156" s="3">
        <f ca="1">IFERROR(IF(A156="","",VLOOKUP($A156,REFERENCEMENT_FACADE[[Ordre]:[Eligibilité procédé]],2,FALSE)),"")</f>
        <v>174</v>
      </c>
      <c r="C156" t="str" cm="1">
        <f t="array" aca="1" ref="C156" ca="1">IF(B156&lt;&gt;"",INDEX(BDD_REVETEMENTS_EXTERIEURS!A:CS,B156,MATCH($C$8,REFERENCEMENT_FACADE[#Headers],0)),"")</f>
        <v>Verre</v>
      </c>
      <c r="D156">
        <f ca="1">IF($B$6=TRUE,IF(C156&lt;&gt;"",COUNTIF(INDIRECT("$C$"&amp;ROW($C$9)&amp;":$C$"&amp;487-COUNTBLANK($C$9:$C$487)),"&lt;"&amp;C156)+COUNTIF(C$9:C156,C156),""),IF(C156&lt;&gt;"",COUNTIF(INDIRECT("$C$"&amp;ROW($C$9)&amp;":$C$"&amp;487-COUNTBLANK($C$9:$C$487)),"&gt;"&amp;C156)+COUNTIF(C$9:C156,C156),""))</f>
        <v>162</v>
      </c>
      <c r="E156">
        <f t="shared" ca="1" si="2"/>
        <v>103</v>
      </c>
      <c r="F156" s="217" cm="1">
        <f t="array" aca="1" ref="F156" ca="1">IF(A156&lt;&gt;"",INDEX(BDD_REVETEMENTS_EXTERIEURS!A:BY,E156,MATCH($F$8,REFERENCEMENT_FACADE[#Headers],0)),"")</f>
        <v>0</v>
      </c>
    </row>
    <row r="157" spans="1:6" x14ac:dyDescent="0.3">
      <c r="A157" s="3">
        <f>IF(AND(A156&lt;COUNTIF(REFERENCEMENT_FACADE[DATE REFERENCEMENT],"&lt;&gt;"&amp;""),A156&gt;0),'PR-tampon'!A156+1,"")</f>
        <v>149</v>
      </c>
      <c r="B157" s="3">
        <f ca="1">IFERROR(IF(A157="","",VLOOKUP($A157,REFERENCEMENT_FACADE[[Ordre]:[Eligibilité procédé]],2,FALSE)),"")</f>
        <v>176</v>
      </c>
      <c r="C157" t="str" cm="1">
        <f t="array" aca="1" ref="C157" ca="1">IF(B157&lt;&gt;"",INDEX(BDD_REVETEMENTS_EXTERIEURS!A:CS,B157,MATCH($C$8,REFERENCEMENT_FACADE[#Headers],0)),"")</f>
        <v>Verre</v>
      </c>
      <c r="D157">
        <f ca="1">IF($B$6=TRUE,IF(C157&lt;&gt;"",COUNTIF(INDIRECT("$C$"&amp;ROW($C$9)&amp;":$C$"&amp;487-COUNTBLANK($C$9:$C$487)),"&lt;"&amp;C157)+COUNTIF(C$9:C157,C157),""),IF(C157&lt;&gt;"",COUNTIF(INDIRECT("$C$"&amp;ROW($C$9)&amp;":$C$"&amp;487-COUNTBLANK($C$9:$C$487)),"&gt;"&amp;C157)+COUNTIF(C$9:C157,C157),""))</f>
        <v>163</v>
      </c>
      <c r="E157">
        <f t="shared" ca="1" si="2"/>
        <v>104</v>
      </c>
      <c r="F157" s="217" cm="1">
        <f t="array" aca="1" ref="F157" ca="1">IF(A157&lt;&gt;"",INDEX(BDD_REVETEMENTS_EXTERIEURS!A:BY,E157,MATCH($F$8,REFERENCEMENT_FACADE[#Headers],0)),"")</f>
        <v>0</v>
      </c>
    </row>
    <row r="158" spans="1:6" x14ac:dyDescent="0.3">
      <c r="A158" s="3">
        <f>IF(AND(A157&lt;COUNTIF(REFERENCEMENT_FACADE[DATE REFERENCEMENT],"&lt;&gt;"&amp;""),A157&gt;0),'PR-tampon'!A157+1,"")</f>
        <v>150</v>
      </c>
      <c r="B158" s="3">
        <f ca="1">IFERROR(IF(A158="","",VLOOKUP($A158,REFERENCEMENT_FACADE[[Ordre]:[Eligibilité procédé]],2,FALSE)),"")</f>
        <v>178</v>
      </c>
      <c r="C158" t="str" cm="1">
        <f t="array" aca="1" ref="C158" ca="1">IF(B158&lt;&gt;"",INDEX(BDD_REVETEMENTS_EXTERIEURS!A:CS,B158,MATCH($C$8,REFERENCEMENT_FACADE[#Headers],0)),"")</f>
        <v>Verre</v>
      </c>
      <c r="D158">
        <f ca="1">IF($B$6=TRUE,IF(C158&lt;&gt;"",COUNTIF(INDIRECT("$C$"&amp;ROW($C$9)&amp;":$C$"&amp;487-COUNTBLANK($C$9:$C$487)),"&lt;"&amp;C158)+COUNTIF(C$9:C158,C158),""),IF(C158&lt;&gt;"",COUNTIF(INDIRECT("$C$"&amp;ROW($C$9)&amp;":$C$"&amp;487-COUNTBLANK($C$9:$C$487)),"&gt;"&amp;C158)+COUNTIF(C$9:C158,C158),""))</f>
        <v>164</v>
      </c>
      <c r="E158">
        <f t="shared" ca="1" si="2"/>
        <v>105</v>
      </c>
      <c r="F158" s="217" cm="1">
        <f t="array" aca="1" ref="F158" ca="1">IF(A158&lt;&gt;"",INDEX(BDD_REVETEMENTS_EXTERIEURS!A:BY,E158,MATCH($F$8,REFERENCEMENT_FACADE[#Headers],0)),"")</f>
        <v>0</v>
      </c>
    </row>
    <row r="159" spans="1:6" x14ac:dyDescent="0.3">
      <c r="A159" s="3">
        <f>IF(AND(A158&lt;COUNTIF(REFERENCEMENT_FACADE[DATE REFERENCEMENT],"&lt;&gt;"&amp;""),A158&gt;0),'PR-tampon'!A158+1,"")</f>
        <v>151</v>
      </c>
      <c r="B159" s="3">
        <f ca="1">IFERROR(IF(A159="","",VLOOKUP($A159,REFERENCEMENT_FACADE[[Ordre]:[Eligibilité procédé]],2,FALSE)),"")</f>
        <v>179</v>
      </c>
      <c r="C159" t="str" cm="1">
        <f t="array" aca="1" ref="C159" ca="1">IF(B159&lt;&gt;"",INDEX(BDD_REVETEMENTS_EXTERIEURS!A:CS,B159,MATCH($C$8,REFERENCEMENT_FACADE[#Headers],0)),"")</f>
        <v>Verre</v>
      </c>
      <c r="D159">
        <f ca="1">IF($B$6=TRUE,IF(C159&lt;&gt;"",COUNTIF(INDIRECT("$C$"&amp;ROW($C$9)&amp;":$C$"&amp;487-COUNTBLANK($C$9:$C$487)),"&lt;"&amp;C159)+COUNTIF(C$9:C159,C159),""),IF(C159&lt;&gt;"",COUNTIF(INDIRECT("$C$"&amp;ROW($C$9)&amp;":$C$"&amp;487-COUNTBLANK($C$9:$C$487)),"&gt;"&amp;C159)+COUNTIF(C$9:C159,C159),""))</f>
        <v>165</v>
      </c>
      <c r="E159">
        <f t="shared" ca="1" si="2"/>
        <v>106</v>
      </c>
      <c r="F159" s="217" cm="1">
        <f t="array" aca="1" ref="F159" ca="1">IF(A159&lt;&gt;"",INDEX(BDD_REVETEMENTS_EXTERIEURS!A:BY,E159,MATCH($F$8,REFERENCEMENT_FACADE[#Headers],0)),"")</f>
        <v>0</v>
      </c>
    </row>
    <row r="160" spans="1:6" x14ac:dyDescent="0.3">
      <c r="A160" s="3">
        <f>IF(AND(A159&lt;COUNTIF(REFERENCEMENT_FACADE[DATE REFERENCEMENT],"&lt;&gt;"&amp;""),A159&gt;0),'PR-tampon'!A159+1,"")</f>
        <v>152</v>
      </c>
      <c r="B160" s="3">
        <f ca="1">IFERROR(IF(A160="","",VLOOKUP($A160,REFERENCEMENT_FACADE[[Ordre]:[Eligibilité procédé]],2,FALSE)),"")</f>
        <v>180</v>
      </c>
      <c r="C160" t="str" cm="1">
        <f t="array" aca="1" ref="C160" ca="1">IF(B160&lt;&gt;"",INDEX(BDD_REVETEMENTS_EXTERIEURS!A:CS,B160,MATCH($C$8,REFERENCEMENT_FACADE[#Headers],0)),"")</f>
        <v>Verre</v>
      </c>
      <c r="D160">
        <f ca="1">IF($B$6=TRUE,IF(C160&lt;&gt;"",COUNTIF(INDIRECT("$C$"&amp;ROW($C$9)&amp;":$C$"&amp;487-COUNTBLANK($C$9:$C$487)),"&lt;"&amp;C160)+COUNTIF(C$9:C160,C160),""),IF(C160&lt;&gt;"",COUNTIF(INDIRECT("$C$"&amp;ROW($C$9)&amp;":$C$"&amp;487-COUNTBLANK($C$9:$C$487)),"&gt;"&amp;C160)+COUNTIF(C$9:C160,C160),""))</f>
        <v>166</v>
      </c>
      <c r="E160">
        <f t="shared" ca="1" si="2"/>
        <v>107</v>
      </c>
      <c r="F160" s="217" cm="1">
        <f t="array" aca="1" ref="F160" ca="1">IF(A160&lt;&gt;"",INDEX(BDD_REVETEMENTS_EXTERIEURS!A:BY,E160,MATCH($F$8,REFERENCEMENT_FACADE[#Headers],0)),"")</f>
        <v>0</v>
      </c>
    </row>
    <row r="161" spans="1:6" x14ac:dyDescent="0.3">
      <c r="A161" s="3">
        <f>IF(AND(A160&lt;COUNTIF(REFERENCEMENT_FACADE[DATE REFERENCEMENT],"&lt;&gt;"&amp;""),A160&gt;0),'PR-tampon'!A160+1,"")</f>
        <v>153</v>
      </c>
      <c r="B161" s="3">
        <f ca="1">IFERROR(IF(A161="","",VLOOKUP($A161,REFERENCEMENT_FACADE[[Ordre]:[Eligibilité procédé]],2,FALSE)),"")</f>
        <v>181</v>
      </c>
      <c r="C161" t="str" cm="1">
        <f t="array" aca="1" ref="C161" ca="1">IF(B161&lt;&gt;"",INDEX(BDD_REVETEMENTS_EXTERIEURS!A:CS,B161,MATCH($C$8,REFERENCEMENT_FACADE[#Headers],0)),"")</f>
        <v>Verre</v>
      </c>
      <c r="D161">
        <f ca="1">IF($B$6=TRUE,IF(C161&lt;&gt;"",COUNTIF(INDIRECT("$C$"&amp;ROW($C$9)&amp;":$C$"&amp;487-COUNTBLANK($C$9:$C$487)),"&lt;"&amp;C161)+COUNTIF(C$9:C161,C161),""),IF(C161&lt;&gt;"",COUNTIF(INDIRECT("$C$"&amp;ROW($C$9)&amp;":$C$"&amp;487-COUNTBLANK($C$9:$C$487)),"&gt;"&amp;C161)+COUNTIF(C$9:C161,C161),""))</f>
        <v>167</v>
      </c>
      <c r="E161">
        <f t="shared" ca="1" si="2"/>
        <v>108</v>
      </c>
      <c r="F161" s="217" cm="1">
        <f t="array" aca="1" ref="F161" ca="1">IF(A161&lt;&gt;"",INDEX(BDD_REVETEMENTS_EXTERIEURS!A:BY,E161,MATCH($F$8,REFERENCEMENT_FACADE[#Headers],0)),"")</f>
        <v>0</v>
      </c>
    </row>
    <row r="162" spans="1:6" x14ac:dyDescent="0.3">
      <c r="A162" s="3">
        <f>IF(AND(A161&lt;COUNTIF(REFERENCEMENT_FACADE[DATE REFERENCEMENT],"&lt;&gt;"&amp;""),A161&gt;0),'PR-tampon'!A161+1,"")</f>
        <v>154</v>
      </c>
      <c r="B162" s="3">
        <f ca="1">IFERROR(IF(A162="","",VLOOKUP($A162,REFERENCEMENT_FACADE[[Ordre]:[Eligibilité procédé]],2,FALSE)),"")</f>
        <v>182</v>
      </c>
      <c r="C162" t="str" cm="1">
        <f t="array" aca="1" ref="C162" ca="1">IF(B162&lt;&gt;"",INDEX(BDD_REVETEMENTS_EXTERIEURS!A:CS,B162,MATCH($C$8,REFERENCEMENT_FACADE[#Headers],0)),"")</f>
        <v>Verre</v>
      </c>
      <c r="D162">
        <f ca="1">IF($B$6=TRUE,IF(C162&lt;&gt;"",COUNTIF(INDIRECT("$C$"&amp;ROW($C$9)&amp;":$C$"&amp;487-COUNTBLANK($C$9:$C$487)),"&lt;"&amp;C162)+COUNTIF(C$9:C162,C162),""),IF(C162&lt;&gt;"",COUNTIF(INDIRECT("$C$"&amp;ROW($C$9)&amp;":$C$"&amp;487-COUNTBLANK($C$9:$C$487)),"&gt;"&amp;C162)+COUNTIF(C$9:C162,C162),""))</f>
        <v>168</v>
      </c>
      <c r="E162">
        <f t="shared" ca="1" si="2"/>
        <v>109</v>
      </c>
      <c r="F162" s="217" cm="1">
        <f t="array" aca="1" ref="F162" ca="1">IF(A162&lt;&gt;"",INDEX(BDD_REVETEMENTS_EXTERIEURS!A:BY,E162,MATCH($F$8,REFERENCEMENT_FACADE[#Headers],0)),"")</f>
        <v>2</v>
      </c>
    </row>
    <row r="163" spans="1:6" x14ac:dyDescent="0.3">
      <c r="A163" s="3">
        <f>IF(AND(A162&lt;COUNTIF(REFERENCEMENT_FACADE[DATE REFERENCEMENT],"&lt;&gt;"&amp;""),A162&gt;0),'PR-tampon'!A162+1,"")</f>
        <v>155</v>
      </c>
      <c r="B163" s="3">
        <f ca="1">IFERROR(IF(A163="","",VLOOKUP($A163,REFERENCEMENT_FACADE[[Ordre]:[Eligibilité procédé]],2,FALSE)),"")</f>
        <v>183</v>
      </c>
      <c r="C163" t="str" cm="1">
        <f t="array" aca="1" ref="C163" ca="1">IF(B163&lt;&gt;"",INDEX(BDD_REVETEMENTS_EXTERIEURS!A:CS,B163,MATCH($C$8,REFERENCEMENT_FACADE[#Headers],0)),"")</f>
        <v>Verre</v>
      </c>
      <c r="D163">
        <f ca="1">IF($B$6=TRUE,IF(C163&lt;&gt;"",COUNTIF(INDIRECT("$C$"&amp;ROW($C$9)&amp;":$C$"&amp;487-COUNTBLANK($C$9:$C$487)),"&lt;"&amp;C163)+COUNTIF(C$9:C163,C163),""),IF(C163&lt;&gt;"",COUNTIF(INDIRECT("$C$"&amp;ROW($C$9)&amp;":$C$"&amp;487-COUNTBLANK($C$9:$C$487)),"&gt;"&amp;C163)+COUNTIF(C$9:C163,C163),""))</f>
        <v>169</v>
      </c>
      <c r="E163">
        <f t="shared" ca="1" si="2"/>
        <v>110</v>
      </c>
      <c r="F163" s="217" cm="1">
        <f t="array" aca="1" ref="F163" ca="1">IF(A163&lt;&gt;"",INDEX(BDD_REVETEMENTS_EXTERIEURS!A:BY,E163,MATCH($F$8,REFERENCEMENT_FACADE[#Headers],0)),"")</f>
        <v>2</v>
      </c>
    </row>
    <row r="164" spans="1:6" x14ac:dyDescent="0.3">
      <c r="A164" s="3">
        <f>IF(AND(A163&lt;COUNTIF(REFERENCEMENT_FACADE[DATE REFERENCEMENT],"&lt;&gt;"&amp;""),A163&gt;0),'PR-tampon'!A163+1,"")</f>
        <v>156</v>
      </c>
      <c r="B164" s="3">
        <f ca="1">IFERROR(IF(A164="","",VLOOKUP($A164,REFERENCEMENT_FACADE[[Ordre]:[Eligibilité procédé]],2,FALSE)),"")</f>
        <v>184</v>
      </c>
      <c r="C164" t="str" cm="1">
        <f t="array" aca="1" ref="C164" ca="1">IF(B164&lt;&gt;"",INDEX(BDD_REVETEMENTS_EXTERIEURS!A:CS,B164,MATCH($C$8,REFERENCEMENT_FACADE[#Headers],0)),"")</f>
        <v>Verre</v>
      </c>
      <c r="D164">
        <f ca="1">IF($B$6=TRUE,IF(C164&lt;&gt;"",COUNTIF(INDIRECT("$C$"&amp;ROW($C$9)&amp;":$C$"&amp;487-COUNTBLANK($C$9:$C$487)),"&lt;"&amp;C164)+COUNTIF(C$9:C164,C164),""),IF(C164&lt;&gt;"",COUNTIF(INDIRECT("$C$"&amp;ROW($C$9)&amp;":$C$"&amp;487-COUNTBLANK($C$9:$C$487)),"&gt;"&amp;C164)+COUNTIF(C$9:C164,C164),""))</f>
        <v>170</v>
      </c>
      <c r="E164">
        <f t="shared" ca="1" si="2"/>
        <v>116</v>
      </c>
      <c r="F164" s="217" cm="1">
        <f t="array" aca="1" ref="F164" ca="1">IF(A164&lt;&gt;"",INDEX(BDD_REVETEMENTS_EXTERIEURS!A:BY,E164,MATCH($F$8,REFERENCEMENT_FACADE[#Headers],0)),"")</f>
        <v>0</v>
      </c>
    </row>
    <row r="165" spans="1:6" x14ac:dyDescent="0.3">
      <c r="A165" s="3">
        <f>IF(AND(A164&lt;COUNTIF(REFERENCEMENT_FACADE[DATE REFERENCEMENT],"&lt;&gt;"&amp;""),A164&gt;0),'PR-tampon'!A164+1,"")</f>
        <v>157</v>
      </c>
      <c r="B165" s="3">
        <f ca="1">IFERROR(IF(A165="","",VLOOKUP($A165,REFERENCEMENT_FACADE[[Ordre]:[Eligibilité procédé]],2,FALSE)),"")</f>
        <v>185</v>
      </c>
      <c r="C165" t="str" cm="1">
        <f t="array" aca="1" ref="C165" ca="1">IF(B165&lt;&gt;"",INDEX(BDD_REVETEMENTS_EXTERIEURS!A:CS,B165,MATCH($C$8,REFERENCEMENT_FACADE[#Headers],0)),"")</f>
        <v>Verre</v>
      </c>
      <c r="D165">
        <f ca="1">IF($B$6=TRUE,IF(C165&lt;&gt;"",COUNTIF(INDIRECT("$C$"&amp;ROW($C$9)&amp;":$C$"&amp;487-COUNTBLANK($C$9:$C$487)),"&lt;"&amp;C165)+COUNTIF(C$9:C165,C165),""),IF(C165&lt;&gt;"",COUNTIF(INDIRECT("$C$"&amp;ROW($C$9)&amp;":$C$"&amp;487-COUNTBLANK($C$9:$C$487)),"&gt;"&amp;C165)+COUNTIF(C$9:C165,C165),""))</f>
        <v>171</v>
      </c>
      <c r="E165">
        <f t="shared" ca="1" si="2"/>
        <v>127</v>
      </c>
      <c r="F165" s="217" cm="1">
        <f t="array" aca="1" ref="F165" ca="1">IF(A165&lt;&gt;"",INDEX(BDD_REVETEMENTS_EXTERIEURS!A:BY,E165,MATCH($F$8,REFERENCEMENT_FACADE[#Headers],0)),"")</f>
        <v>0</v>
      </c>
    </row>
    <row r="166" spans="1:6" x14ac:dyDescent="0.3">
      <c r="A166" s="3">
        <f>IF(AND(A165&lt;COUNTIF(REFERENCEMENT_FACADE[DATE REFERENCEMENT],"&lt;&gt;"&amp;""),A165&gt;0),'PR-tampon'!A165+1,"")</f>
        <v>158</v>
      </c>
      <c r="B166" s="3">
        <f ca="1">IFERROR(IF(A166="","",VLOOKUP($A166,REFERENCEMENT_FACADE[[Ordre]:[Eligibilité procédé]],2,FALSE)),"")</f>
        <v>186</v>
      </c>
      <c r="C166" t="str" cm="1">
        <f t="array" aca="1" ref="C166" ca="1">IF(B166&lt;&gt;"",INDEX(BDD_REVETEMENTS_EXTERIEURS!A:CS,B166,MATCH($C$8,REFERENCEMENT_FACADE[#Headers],0)),"")</f>
        <v>Verre</v>
      </c>
      <c r="D166">
        <f ca="1">IF($B$6=TRUE,IF(C166&lt;&gt;"",COUNTIF(INDIRECT("$C$"&amp;ROW($C$9)&amp;":$C$"&amp;487-COUNTBLANK($C$9:$C$487)),"&lt;"&amp;C166)+COUNTIF(C$9:C166,C166),""),IF(C166&lt;&gt;"",COUNTIF(INDIRECT("$C$"&amp;ROW($C$9)&amp;":$C$"&amp;487-COUNTBLANK($C$9:$C$487)),"&gt;"&amp;C166)+COUNTIF(C$9:C166,C166),""))</f>
        <v>172</v>
      </c>
      <c r="E166">
        <f t="shared" ca="1" si="2"/>
        <v>209</v>
      </c>
      <c r="F166" s="217" cm="1">
        <f t="array" aca="1" ref="F166" ca="1">IF(A166&lt;&gt;"",INDEX(BDD_REVETEMENTS_EXTERIEURS!A:BY,E166,MATCH($F$8,REFERENCEMENT_FACADE[#Headers],0)),"")</f>
        <v>0</v>
      </c>
    </row>
    <row r="167" spans="1:6" x14ac:dyDescent="0.3">
      <c r="A167" s="3">
        <f>IF(AND(A166&lt;COUNTIF(REFERENCEMENT_FACADE[DATE REFERENCEMENT],"&lt;&gt;"&amp;""),A166&gt;0),'PR-tampon'!A166+1,"")</f>
        <v>159</v>
      </c>
      <c r="B167" s="3">
        <f ca="1">IFERROR(IF(A167="","",VLOOKUP($A167,REFERENCEMENT_FACADE[[Ordre]:[Eligibilité procédé]],2,FALSE)),"")</f>
        <v>187</v>
      </c>
      <c r="C167" t="str" cm="1">
        <f t="array" aca="1" ref="C167" ca="1">IF(B167&lt;&gt;"",INDEX(BDD_REVETEMENTS_EXTERIEURS!A:CS,B167,MATCH($C$8,REFERENCEMENT_FACADE[#Headers],0)),"")</f>
        <v>Verre</v>
      </c>
      <c r="D167">
        <f ca="1">IF($B$6=TRUE,IF(C167&lt;&gt;"",COUNTIF(INDIRECT("$C$"&amp;ROW($C$9)&amp;":$C$"&amp;487-COUNTBLANK($C$9:$C$487)),"&lt;"&amp;C167)+COUNTIF(C$9:C167,C167),""),IF(C167&lt;&gt;"",COUNTIF(INDIRECT("$C$"&amp;ROW($C$9)&amp;":$C$"&amp;487-COUNTBLANK($C$9:$C$487)),"&gt;"&amp;C167)+COUNTIF(C$9:C167,C167),""))</f>
        <v>173</v>
      </c>
      <c r="E167">
        <f t="shared" ca="1" si="2"/>
        <v>121</v>
      </c>
      <c r="F167" s="217" cm="1">
        <f t="array" aca="1" ref="F167" ca="1">IF(A167&lt;&gt;"",INDEX(BDD_REVETEMENTS_EXTERIEURS!A:BY,E167,MATCH($F$8,REFERENCEMENT_FACADE[#Headers],0)),"")</f>
        <v>0</v>
      </c>
    </row>
    <row r="168" spans="1:6" x14ac:dyDescent="0.3">
      <c r="A168" s="3">
        <f>IF(AND(A167&lt;COUNTIF(REFERENCEMENT_FACADE[DATE REFERENCEMENT],"&lt;&gt;"&amp;""),A167&gt;0),'PR-tampon'!A167+1,"")</f>
        <v>160</v>
      </c>
      <c r="B168" s="3">
        <f ca="1">IFERROR(IF(A168="","",VLOOKUP($A168,REFERENCEMENT_FACADE[[Ordre]:[Eligibilité procédé]],2,FALSE)),"")</f>
        <v>188</v>
      </c>
      <c r="C168" t="str" cm="1">
        <f t="array" aca="1" ref="C168" ca="1">IF(B168&lt;&gt;"",INDEX(BDD_REVETEMENTS_EXTERIEURS!A:CS,B168,MATCH($C$8,REFERENCEMENT_FACADE[#Headers],0)),"")</f>
        <v>Verre</v>
      </c>
      <c r="D168">
        <f ca="1">IF($B$6=TRUE,IF(C168&lt;&gt;"",COUNTIF(INDIRECT("$C$"&amp;ROW($C$9)&amp;":$C$"&amp;487-COUNTBLANK($C$9:$C$487)),"&lt;"&amp;C168)+COUNTIF(C$9:C168,C168),""),IF(C168&lt;&gt;"",COUNTIF(INDIRECT("$C$"&amp;ROW($C$9)&amp;":$C$"&amp;487-COUNTBLANK($C$9:$C$487)),"&gt;"&amp;C168)+COUNTIF(C$9:C168,C168),""))</f>
        <v>174</v>
      </c>
      <c r="E168">
        <f t="shared" ca="1" si="2"/>
        <v>141</v>
      </c>
      <c r="F168" s="217" cm="1">
        <f t="array" aca="1" ref="F168" ca="1">IF(A168&lt;&gt;"",INDEX(BDD_REVETEMENTS_EXTERIEURS!A:BY,E168,MATCH($F$8,REFERENCEMENT_FACADE[#Headers],0)),"")</f>
        <v>0</v>
      </c>
    </row>
    <row r="169" spans="1:6" x14ac:dyDescent="0.3">
      <c r="A169" s="3">
        <f>IF(AND(A168&lt;COUNTIF(REFERENCEMENT_FACADE[DATE REFERENCEMENT],"&lt;&gt;"&amp;""),A168&gt;0),'PR-tampon'!A168+1,"")</f>
        <v>161</v>
      </c>
      <c r="B169" s="3">
        <f ca="1">IFERROR(IF(A169="","",VLOOKUP($A169,REFERENCEMENT_FACADE[[Ordre]:[Eligibilité procédé]],2,FALSE)),"")</f>
        <v>189</v>
      </c>
      <c r="C169" t="str" cm="1">
        <f t="array" aca="1" ref="C169" ca="1">IF(B169&lt;&gt;"",INDEX(BDD_REVETEMENTS_EXTERIEURS!A:CS,B169,MATCH($C$8,REFERENCEMENT_FACADE[#Headers],0)),"")</f>
        <v>Verre</v>
      </c>
      <c r="D169">
        <f ca="1">IF($B$6=TRUE,IF(C169&lt;&gt;"",COUNTIF(INDIRECT("$C$"&amp;ROW($C$9)&amp;":$C$"&amp;487-COUNTBLANK($C$9:$C$487)),"&lt;"&amp;C169)+COUNTIF(C$9:C169,C169),""),IF(C169&lt;&gt;"",COUNTIF(INDIRECT("$C$"&amp;ROW($C$9)&amp;":$C$"&amp;487-COUNTBLANK($C$9:$C$487)),"&gt;"&amp;C169)+COUNTIF(C$9:C169,C169),""))</f>
        <v>175</v>
      </c>
      <c r="E169">
        <f t="shared" ca="1" si="2"/>
        <v>173</v>
      </c>
      <c r="F169" s="217" cm="1">
        <f t="array" aca="1" ref="F169" ca="1">IF(A169&lt;&gt;"",INDEX(BDD_REVETEMENTS_EXTERIEURS!A:BY,E169,MATCH($F$8,REFERENCEMENT_FACADE[#Headers],0)),"")</f>
        <v>0</v>
      </c>
    </row>
    <row r="170" spans="1:6" x14ac:dyDescent="0.3">
      <c r="A170" s="3">
        <f>IF(AND(A169&lt;COUNTIF(REFERENCEMENT_FACADE[DATE REFERENCEMENT],"&lt;&gt;"&amp;""),A169&gt;0),'PR-tampon'!A169+1,"")</f>
        <v>162</v>
      </c>
      <c r="B170" s="3">
        <f ca="1">IFERROR(IF(A170="","",VLOOKUP($A170,REFERENCEMENT_FACADE[[Ordre]:[Eligibilité procédé]],2,FALSE)),"")</f>
        <v>190</v>
      </c>
      <c r="C170" t="str" cm="1">
        <f t="array" aca="1" ref="C170" ca="1">IF(B170&lt;&gt;"",INDEX(BDD_REVETEMENTS_EXTERIEURS!A:CS,B170,MATCH($C$8,REFERENCEMENT_FACADE[#Headers],0)),"")</f>
        <v>Verre</v>
      </c>
      <c r="D170">
        <f ca="1">IF($B$6=TRUE,IF(C170&lt;&gt;"",COUNTIF(INDIRECT("$C$"&amp;ROW($C$9)&amp;":$C$"&amp;487-COUNTBLANK($C$9:$C$487)),"&lt;"&amp;C170)+COUNTIF(C$9:C170,C170),""),IF(C170&lt;&gt;"",COUNTIF(INDIRECT("$C$"&amp;ROW($C$9)&amp;":$C$"&amp;487-COUNTBLANK($C$9:$C$487)),"&gt;"&amp;C170)+COUNTIF(C$9:C170,C170),""))</f>
        <v>176</v>
      </c>
      <c r="E170">
        <f t="shared" ca="1" si="2"/>
        <v>174</v>
      </c>
      <c r="F170" s="217" cm="1">
        <f t="array" aca="1" ref="F170" ca="1">IF(A170&lt;&gt;"",INDEX(BDD_REVETEMENTS_EXTERIEURS!A:BY,E170,MATCH($F$8,REFERENCEMENT_FACADE[#Headers],0)),"")</f>
        <v>0</v>
      </c>
    </row>
    <row r="171" spans="1:6" x14ac:dyDescent="0.3">
      <c r="A171" s="3">
        <f>IF(AND(A170&lt;COUNTIF(REFERENCEMENT_FACADE[DATE REFERENCEMENT],"&lt;&gt;"&amp;""),A170&gt;0),'PR-tampon'!A170+1,"")</f>
        <v>163</v>
      </c>
      <c r="B171" s="3">
        <f ca="1">IFERROR(IF(A171="","",VLOOKUP($A171,REFERENCEMENT_FACADE[[Ordre]:[Eligibilité procédé]],2,FALSE)),"")</f>
        <v>191</v>
      </c>
      <c r="C171" t="str" cm="1">
        <f t="array" aca="1" ref="C171" ca="1">IF(B171&lt;&gt;"",INDEX(BDD_REVETEMENTS_EXTERIEURS!A:CS,B171,MATCH($C$8,REFERENCEMENT_FACADE[#Headers],0)),"")</f>
        <v>Verre</v>
      </c>
      <c r="D171">
        <f ca="1">IF($B$6=TRUE,IF(C171&lt;&gt;"",COUNTIF(INDIRECT("$C$"&amp;ROW($C$9)&amp;":$C$"&amp;487-COUNTBLANK($C$9:$C$487)),"&lt;"&amp;C171)+COUNTIF(C$9:C171,C171),""),IF(C171&lt;&gt;"",COUNTIF(INDIRECT("$C$"&amp;ROW($C$9)&amp;":$C$"&amp;487-COUNTBLANK($C$9:$C$487)),"&gt;"&amp;C171)+COUNTIF(C$9:C171,C171),""))</f>
        <v>177</v>
      </c>
      <c r="E171">
        <f t="shared" ca="1" si="2"/>
        <v>176</v>
      </c>
      <c r="F171" s="217" cm="1">
        <f t="array" aca="1" ref="F171" ca="1">IF(A171&lt;&gt;"",INDEX(BDD_REVETEMENTS_EXTERIEURS!A:BY,E171,MATCH($F$8,REFERENCEMENT_FACADE[#Headers],0)),"")</f>
        <v>0</v>
      </c>
    </row>
    <row r="172" spans="1:6" x14ac:dyDescent="0.3">
      <c r="A172" s="3">
        <f>IF(AND(A171&lt;COUNTIF(REFERENCEMENT_FACADE[DATE REFERENCEMENT],"&lt;&gt;"&amp;""),A171&gt;0),'PR-tampon'!A171+1,"")</f>
        <v>164</v>
      </c>
      <c r="B172" s="3">
        <f ca="1">IFERROR(IF(A172="","",VLOOKUP($A172,REFERENCEMENT_FACADE[[Ordre]:[Eligibilité procédé]],2,FALSE)),"")</f>
        <v>192</v>
      </c>
      <c r="C172" t="str" cm="1">
        <f t="array" aca="1" ref="C172" ca="1">IF(B172&lt;&gt;"",INDEX(BDD_REVETEMENTS_EXTERIEURS!A:CS,B172,MATCH($C$8,REFERENCEMENT_FACADE[#Headers],0)),"")</f>
        <v>Verre</v>
      </c>
      <c r="D172">
        <f ca="1">IF($B$6=TRUE,IF(C172&lt;&gt;"",COUNTIF(INDIRECT("$C$"&amp;ROW($C$9)&amp;":$C$"&amp;487-COUNTBLANK($C$9:$C$487)),"&lt;"&amp;C172)+COUNTIF(C$9:C172,C172),""),IF(C172&lt;&gt;"",COUNTIF(INDIRECT("$C$"&amp;ROW($C$9)&amp;":$C$"&amp;487-COUNTBLANK($C$9:$C$487)),"&gt;"&amp;C172)+COUNTIF(C$9:C172,C172),""))</f>
        <v>178</v>
      </c>
      <c r="E172">
        <f t="shared" ca="1" si="2"/>
        <v>178</v>
      </c>
      <c r="F172" s="217" cm="1">
        <f t="array" aca="1" ref="F172" ca="1">IF(A172&lt;&gt;"",INDEX(BDD_REVETEMENTS_EXTERIEURS!A:BY,E172,MATCH($F$8,REFERENCEMENT_FACADE[#Headers],0)),"")</f>
        <v>0</v>
      </c>
    </row>
    <row r="173" spans="1:6" x14ac:dyDescent="0.3">
      <c r="A173" s="3">
        <f>IF(AND(A172&lt;COUNTIF(REFERENCEMENT_FACADE[DATE REFERENCEMENT],"&lt;&gt;"&amp;""),A172&gt;0),'PR-tampon'!A172+1,"")</f>
        <v>165</v>
      </c>
      <c r="B173" s="3">
        <f ca="1">IFERROR(IF(A173="","",VLOOKUP($A173,REFERENCEMENT_FACADE[[Ordre]:[Eligibilité procédé]],2,FALSE)),"")</f>
        <v>193</v>
      </c>
      <c r="C173" t="str" cm="1">
        <f t="array" aca="1" ref="C173" ca="1">IF(B173&lt;&gt;"",INDEX(BDD_REVETEMENTS_EXTERIEURS!A:CS,B173,MATCH($C$8,REFERENCEMENT_FACADE[#Headers],0)),"")</f>
        <v>Verre</v>
      </c>
      <c r="D173">
        <f ca="1">IF($B$6=TRUE,IF(C173&lt;&gt;"",COUNTIF(INDIRECT("$C$"&amp;ROW($C$9)&amp;":$C$"&amp;487-COUNTBLANK($C$9:$C$487)),"&lt;"&amp;C173)+COUNTIF(C$9:C173,C173),""),IF(C173&lt;&gt;"",COUNTIF(INDIRECT("$C$"&amp;ROW($C$9)&amp;":$C$"&amp;487-COUNTBLANK($C$9:$C$487)),"&gt;"&amp;C173)+COUNTIF(C$9:C173,C173),""))</f>
        <v>179</v>
      </c>
      <c r="E173">
        <f t="shared" ca="1" si="2"/>
        <v>179</v>
      </c>
      <c r="F173" s="217" cm="1">
        <f t="array" aca="1" ref="F173" ca="1">IF(A173&lt;&gt;"",INDEX(BDD_REVETEMENTS_EXTERIEURS!A:BY,E173,MATCH($F$8,REFERENCEMENT_FACADE[#Headers],0)),"")</f>
        <v>0</v>
      </c>
    </row>
    <row r="174" spans="1:6" x14ac:dyDescent="0.3">
      <c r="A174" s="3">
        <f>IF(AND(A173&lt;COUNTIF(REFERENCEMENT_FACADE[DATE REFERENCEMENT],"&lt;&gt;"&amp;""),A173&gt;0),'PR-tampon'!A173+1,"")</f>
        <v>166</v>
      </c>
      <c r="B174" s="3">
        <f ca="1">IFERROR(IF(A174="","",VLOOKUP($A174,REFERENCEMENT_FACADE[[Ordre]:[Eligibilité procédé]],2,FALSE)),"")</f>
        <v>194</v>
      </c>
      <c r="C174" t="str" cm="1">
        <f t="array" aca="1" ref="C174" ca="1">IF(B174&lt;&gt;"",INDEX(BDD_REVETEMENTS_EXTERIEURS!A:CS,B174,MATCH($C$8,REFERENCEMENT_FACADE[#Headers],0)),"")</f>
        <v>Verre</v>
      </c>
      <c r="D174">
        <f ca="1">IF($B$6=TRUE,IF(C174&lt;&gt;"",COUNTIF(INDIRECT("$C$"&amp;ROW($C$9)&amp;":$C$"&amp;487-COUNTBLANK($C$9:$C$487)),"&lt;"&amp;C174)+COUNTIF(C$9:C174,C174),""),IF(C174&lt;&gt;"",COUNTIF(INDIRECT("$C$"&amp;ROW($C$9)&amp;":$C$"&amp;487-COUNTBLANK($C$9:$C$487)),"&gt;"&amp;C174)+COUNTIF(C$9:C174,C174),""))</f>
        <v>180</v>
      </c>
      <c r="E174">
        <f t="shared" ca="1" si="2"/>
        <v>180</v>
      </c>
      <c r="F174" s="217" cm="1">
        <f t="array" aca="1" ref="F174" ca="1">IF(A174&lt;&gt;"",INDEX(BDD_REVETEMENTS_EXTERIEURS!A:BY,E174,MATCH($F$8,REFERENCEMENT_FACADE[#Headers],0)),"")</f>
        <v>0</v>
      </c>
    </row>
    <row r="175" spans="1:6" x14ac:dyDescent="0.3">
      <c r="A175" s="3">
        <f>IF(AND(A174&lt;COUNTIF(REFERENCEMENT_FACADE[DATE REFERENCEMENT],"&lt;&gt;"&amp;""),A174&gt;0),'PR-tampon'!A174+1,"")</f>
        <v>167</v>
      </c>
      <c r="B175" s="3">
        <f ca="1">IFERROR(IF(A175="","",VLOOKUP($A175,REFERENCEMENT_FACADE[[Ordre]:[Eligibilité procédé]],2,FALSE)),"")</f>
        <v>195</v>
      </c>
      <c r="C175" t="str" cm="1">
        <f t="array" aca="1" ref="C175" ca="1">IF(B175&lt;&gt;"",INDEX(BDD_REVETEMENTS_EXTERIEURS!A:CS,B175,MATCH($C$8,REFERENCEMENT_FACADE[#Headers],0)),"")</f>
        <v>Verre</v>
      </c>
      <c r="D175">
        <f ca="1">IF($B$6=TRUE,IF(C175&lt;&gt;"",COUNTIF(INDIRECT("$C$"&amp;ROW($C$9)&amp;":$C$"&amp;487-COUNTBLANK($C$9:$C$487)),"&lt;"&amp;C175)+COUNTIF(C$9:C175,C175),""),IF(C175&lt;&gt;"",COUNTIF(INDIRECT("$C$"&amp;ROW($C$9)&amp;":$C$"&amp;487-COUNTBLANK($C$9:$C$487)),"&gt;"&amp;C175)+COUNTIF(C$9:C175,C175),""))</f>
        <v>181</v>
      </c>
      <c r="E175">
        <f t="shared" ca="1" si="2"/>
        <v>181</v>
      </c>
      <c r="F175" s="217" cm="1">
        <f t="array" aca="1" ref="F175" ca="1">IF(A175&lt;&gt;"",INDEX(BDD_REVETEMENTS_EXTERIEURS!A:BY,E175,MATCH($F$8,REFERENCEMENT_FACADE[#Headers],0)),"")</f>
        <v>0</v>
      </c>
    </row>
    <row r="176" spans="1:6" x14ac:dyDescent="0.3">
      <c r="A176" s="3">
        <f>IF(AND(A175&lt;COUNTIF(REFERENCEMENT_FACADE[DATE REFERENCEMENT],"&lt;&gt;"&amp;""),A175&gt;0),'PR-tampon'!A175+1,"")</f>
        <v>168</v>
      </c>
      <c r="B176" s="3">
        <f ca="1">IFERROR(IF(A176="","",VLOOKUP($A176,REFERENCEMENT_FACADE[[Ordre]:[Eligibilité procédé]],2,FALSE)),"")</f>
        <v>196</v>
      </c>
      <c r="C176" t="str" cm="1">
        <f t="array" aca="1" ref="C176" ca="1">IF(B176&lt;&gt;"",INDEX(BDD_REVETEMENTS_EXTERIEURS!A:CS,B176,MATCH($C$8,REFERENCEMENT_FACADE[#Headers],0)),"")</f>
        <v>Verre</v>
      </c>
      <c r="D176">
        <f ca="1">IF($B$6=TRUE,IF(C176&lt;&gt;"",COUNTIF(INDIRECT("$C$"&amp;ROW($C$9)&amp;":$C$"&amp;487-COUNTBLANK($C$9:$C$487)),"&lt;"&amp;C176)+COUNTIF(C$9:C176,C176),""),IF(C176&lt;&gt;"",COUNTIF(INDIRECT("$C$"&amp;ROW($C$9)&amp;":$C$"&amp;487-COUNTBLANK($C$9:$C$487)),"&gt;"&amp;C176)+COUNTIF(C$9:C176,C176),""))</f>
        <v>182</v>
      </c>
      <c r="E176">
        <f t="shared" ca="1" si="2"/>
        <v>182</v>
      </c>
      <c r="F176" s="217" cm="1">
        <f t="array" aca="1" ref="F176" ca="1">IF(A176&lt;&gt;"",INDEX(BDD_REVETEMENTS_EXTERIEURS!A:BY,E176,MATCH($F$8,REFERENCEMENT_FACADE[#Headers],0)),"")</f>
        <v>0</v>
      </c>
    </row>
    <row r="177" spans="1:6" x14ac:dyDescent="0.3">
      <c r="A177" s="3">
        <f>IF(AND(A176&lt;COUNTIF(REFERENCEMENT_FACADE[DATE REFERENCEMENT],"&lt;&gt;"&amp;""),A176&gt;0),'PR-tampon'!A176+1,"")</f>
        <v>169</v>
      </c>
      <c r="B177" s="3">
        <f ca="1">IFERROR(IF(A177="","",VLOOKUP($A177,REFERENCEMENT_FACADE[[Ordre]:[Eligibilité procédé]],2,FALSE)),"")</f>
        <v>197</v>
      </c>
      <c r="C177" t="str" cm="1">
        <f t="array" aca="1" ref="C177" ca="1">IF(B177&lt;&gt;"",INDEX(BDD_REVETEMENTS_EXTERIEURS!A:CS,B177,MATCH($C$8,REFERENCEMENT_FACADE[#Headers],0)),"")</f>
        <v>Verre</v>
      </c>
      <c r="D177">
        <f ca="1">IF($B$6=TRUE,IF(C177&lt;&gt;"",COUNTIF(INDIRECT("$C$"&amp;ROW($C$9)&amp;":$C$"&amp;487-COUNTBLANK($C$9:$C$487)),"&lt;"&amp;C177)+COUNTIF(C$9:C177,C177),""),IF(C177&lt;&gt;"",COUNTIF(INDIRECT("$C$"&amp;ROW($C$9)&amp;":$C$"&amp;487-COUNTBLANK($C$9:$C$487)),"&gt;"&amp;C177)+COUNTIF(C$9:C177,C177),""))</f>
        <v>183</v>
      </c>
      <c r="E177">
        <f t="shared" ca="1" si="2"/>
        <v>183</v>
      </c>
      <c r="F177" s="217" cm="1">
        <f t="array" aca="1" ref="F177" ca="1">IF(A177&lt;&gt;"",INDEX(BDD_REVETEMENTS_EXTERIEURS!A:BY,E177,MATCH($F$8,REFERENCEMENT_FACADE[#Headers],0)),"")</f>
        <v>0</v>
      </c>
    </row>
    <row r="178" spans="1:6" x14ac:dyDescent="0.3">
      <c r="A178" s="3">
        <f>IF(AND(A177&lt;COUNTIF(REFERENCEMENT_FACADE[DATE REFERENCEMENT],"&lt;&gt;"&amp;""),A177&gt;0),'PR-tampon'!A177+1,"")</f>
        <v>170</v>
      </c>
      <c r="B178" s="3">
        <f ca="1">IFERROR(IF(A178="","",VLOOKUP($A178,REFERENCEMENT_FACADE[[Ordre]:[Eligibilité procédé]],2,FALSE)),"")</f>
        <v>198</v>
      </c>
      <c r="C178" t="str" cm="1">
        <f t="array" aca="1" ref="C178" ca="1">IF(B178&lt;&gt;"",INDEX(BDD_REVETEMENTS_EXTERIEURS!A:CS,B178,MATCH($C$8,REFERENCEMENT_FACADE[#Headers],0)),"")</f>
        <v>Verre</v>
      </c>
      <c r="D178">
        <f ca="1">IF($B$6=TRUE,IF(C178&lt;&gt;"",COUNTIF(INDIRECT("$C$"&amp;ROW($C$9)&amp;":$C$"&amp;487-COUNTBLANK($C$9:$C$487)),"&lt;"&amp;C178)+COUNTIF(C$9:C178,C178),""),IF(C178&lt;&gt;"",COUNTIF(INDIRECT("$C$"&amp;ROW($C$9)&amp;":$C$"&amp;487-COUNTBLANK($C$9:$C$487)),"&gt;"&amp;C178)+COUNTIF(C$9:C178,C178),""))</f>
        <v>184</v>
      </c>
      <c r="E178">
        <f t="shared" ca="1" si="2"/>
        <v>184</v>
      </c>
      <c r="F178" s="217" cm="1">
        <f t="array" aca="1" ref="F178" ca="1">IF(A178&lt;&gt;"",INDEX(BDD_REVETEMENTS_EXTERIEURS!A:BY,E178,MATCH($F$8,REFERENCEMENT_FACADE[#Headers],0)),"")</f>
        <v>0</v>
      </c>
    </row>
    <row r="179" spans="1:6" x14ac:dyDescent="0.3">
      <c r="A179" s="3">
        <f>IF(AND(A178&lt;COUNTIF(REFERENCEMENT_FACADE[DATE REFERENCEMENT],"&lt;&gt;"&amp;""),A178&gt;0),'PR-tampon'!A178+1,"")</f>
        <v>171</v>
      </c>
      <c r="B179" s="3">
        <f ca="1">IFERROR(IF(A179="","",VLOOKUP($A179,REFERENCEMENT_FACADE[[Ordre]:[Eligibilité procédé]],2,FALSE)),"")</f>
        <v>199</v>
      </c>
      <c r="C179" t="str" cm="1">
        <f t="array" aca="1" ref="C179" ca="1">IF(B179&lt;&gt;"",INDEX(BDD_REVETEMENTS_EXTERIEURS!A:CS,B179,MATCH($C$8,REFERENCEMENT_FACADE[#Headers],0)),"")</f>
        <v>Minéral</v>
      </c>
      <c r="D179">
        <f ca="1">IF($B$6=TRUE,IF(C179&lt;&gt;"",COUNTIF(INDIRECT("$C$"&amp;ROW($C$9)&amp;":$C$"&amp;487-COUNTBLANK($C$9:$C$487)),"&lt;"&amp;C179)+COUNTIF(C$9:C179,C179),""),IF(C179&lt;&gt;"",COUNTIF(INDIRECT("$C$"&amp;ROW($C$9)&amp;":$C$"&amp;487-COUNTBLANK($C$9:$C$487)),"&gt;"&amp;C179)+COUNTIF(C$9:C179,C179),""))</f>
        <v>103</v>
      </c>
      <c r="E179">
        <f t="shared" ca="1" si="2"/>
        <v>185</v>
      </c>
      <c r="F179" s="217" cm="1">
        <f t="array" aca="1" ref="F179" ca="1">IF(A179&lt;&gt;"",INDEX(BDD_REVETEMENTS_EXTERIEURS!A:BY,E179,MATCH($F$8,REFERENCEMENT_FACADE[#Headers],0)),"")</f>
        <v>0</v>
      </c>
    </row>
    <row r="180" spans="1:6" x14ac:dyDescent="0.3">
      <c r="A180" s="3">
        <f>IF(AND(A179&lt;COUNTIF(REFERENCEMENT_FACADE[DATE REFERENCEMENT],"&lt;&gt;"&amp;""),A179&gt;0),'PR-tampon'!A179+1,"")</f>
        <v>172</v>
      </c>
      <c r="B180" s="3">
        <f ca="1">IFERROR(IF(A180="","",VLOOKUP($A180,REFERENCEMENT_FACADE[[Ordre]:[Eligibilité procédé]],2,FALSE)),"")</f>
        <v>203</v>
      </c>
      <c r="C180" t="str" cm="1">
        <f t="array" aca="1" ref="C180" ca="1">IF(B180&lt;&gt;"",INDEX(BDD_REVETEMENTS_EXTERIEURS!A:CS,B180,MATCH($C$8,REFERENCEMENT_FACADE[#Headers],0)),"")</f>
        <v>Métallique</v>
      </c>
      <c r="D180">
        <f ca="1">IF($B$6=TRUE,IF(C180&lt;&gt;"",COUNTIF(INDIRECT("$C$"&amp;ROW($C$9)&amp;":$C$"&amp;487-COUNTBLANK($C$9:$C$487)),"&lt;"&amp;C180)+COUNTIF(C$9:C180,C180),""),IF(C180&lt;&gt;"",COUNTIF(INDIRECT("$C$"&amp;ROW($C$9)&amp;":$C$"&amp;487-COUNTBLANK($C$9:$C$487)),"&gt;"&amp;C180)+COUNTIF(C$9:C180,C180),""))</f>
        <v>71</v>
      </c>
      <c r="E180">
        <f t="shared" ca="1" si="2"/>
        <v>186</v>
      </c>
      <c r="F180" s="217" cm="1">
        <f t="array" aca="1" ref="F180" ca="1">IF(A180&lt;&gt;"",INDEX(BDD_REVETEMENTS_EXTERIEURS!A:BY,E180,MATCH($F$8,REFERENCEMENT_FACADE[#Headers],0)),"")</f>
        <v>0</v>
      </c>
    </row>
    <row r="181" spans="1:6" x14ac:dyDescent="0.3">
      <c r="A181" s="3">
        <f>IF(AND(A180&lt;COUNTIF(REFERENCEMENT_FACADE[DATE REFERENCEMENT],"&lt;&gt;"&amp;""),A180&gt;0),'PR-tampon'!A180+1,"")</f>
        <v>173</v>
      </c>
      <c r="B181" s="3">
        <f ca="1">IFERROR(IF(A181="","",VLOOKUP($A181,REFERENCEMENT_FACADE[[Ordre]:[Eligibilité procédé]],2,FALSE)),"")</f>
        <v>206</v>
      </c>
      <c r="C181" t="str" cm="1">
        <f t="array" aca="1" ref="C181" ca="1">IF(B181&lt;&gt;"",INDEX(BDD_REVETEMENTS_EXTERIEURS!A:CS,B181,MATCH($C$8,REFERENCEMENT_FACADE[#Headers],0)),"")</f>
        <v>Minéral</v>
      </c>
      <c r="D181">
        <f ca="1">IF($B$6=TRUE,IF(C181&lt;&gt;"",COUNTIF(INDIRECT("$C$"&amp;ROW($C$9)&amp;":$C$"&amp;487-COUNTBLANK($C$9:$C$487)),"&lt;"&amp;C181)+COUNTIF(C$9:C181,C181),""),IF(C181&lt;&gt;"",COUNTIF(INDIRECT("$C$"&amp;ROW($C$9)&amp;":$C$"&amp;487-COUNTBLANK($C$9:$C$487)),"&gt;"&amp;C181)+COUNTIF(C$9:C181,C181),""))</f>
        <v>104</v>
      </c>
      <c r="E181">
        <f t="shared" ca="1" si="2"/>
        <v>187</v>
      </c>
      <c r="F181" s="217" cm="1">
        <f t="array" aca="1" ref="F181" ca="1">IF(A181&lt;&gt;"",INDEX(BDD_REVETEMENTS_EXTERIEURS!A:BY,E181,MATCH($F$8,REFERENCEMENT_FACADE[#Headers],0)),"")</f>
        <v>0</v>
      </c>
    </row>
    <row r="182" spans="1:6" x14ac:dyDescent="0.3">
      <c r="A182" s="3">
        <f>IF(AND(A181&lt;COUNTIF(REFERENCEMENT_FACADE[DATE REFERENCEMENT],"&lt;&gt;"&amp;""),A181&gt;0),'PR-tampon'!A181+1,"")</f>
        <v>174</v>
      </c>
      <c r="B182" s="3">
        <f ca="1">IFERROR(IF(A182="","",VLOOKUP($A182,REFERENCEMENT_FACADE[[Ordre]:[Eligibilité procédé]],2,FALSE)),"")</f>
        <v>207</v>
      </c>
      <c r="C182" t="str" cm="1">
        <f t="array" aca="1" ref="C182" ca="1">IF(B182&lt;&gt;"",INDEX(BDD_REVETEMENTS_EXTERIEURS!A:CS,B182,MATCH($C$8,REFERENCEMENT_FACADE[#Headers],0)),"")</f>
        <v>Minéral</v>
      </c>
      <c r="D182">
        <f ca="1">IF($B$6=TRUE,IF(C182&lt;&gt;"",COUNTIF(INDIRECT("$C$"&amp;ROW($C$9)&amp;":$C$"&amp;487-COUNTBLANK($C$9:$C$487)),"&lt;"&amp;C182)+COUNTIF(C$9:C182,C182),""),IF(C182&lt;&gt;"",COUNTIF(INDIRECT("$C$"&amp;ROW($C$9)&amp;":$C$"&amp;487-COUNTBLANK($C$9:$C$487)),"&gt;"&amp;C182)+COUNTIF(C$9:C182,C182),""))</f>
        <v>105</v>
      </c>
      <c r="E182">
        <f t="shared" ca="1" si="2"/>
        <v>188</v>
      </c>
      <c r="F182" s="217" cm="1">
        <f t="array" aca="1" ref="F182" ca="1">IF(A182&lt;&gt;"",INDEX(BDD_REVETEMENTS_EXTERIEURS!A:BY,E182,MATCH($F$8,REFERENCEMENT_FACADE[#Headers],0)),"")</f>
        <v>0</v>
      </c>
    </row>
    <row r="183" spans="1:6" x14ac:dyDescent="0.3">
      <c r="A183" s="3">
        <f>IF(AND(A182&lt;COUNTIF(REFERENCEMENT_FACADE[DATE REFERENCEMENT],"&lt;&gt;"&amp;""),A182&gt;0),'PR-tampon'!A182+1,"")</f>
        <v>175</v>
      </c>
      <c r="B183" s="3">
        <f ca="1">IFERROR(IF(A183="","",VLOOKUP($A183,REFERENCEMENT_FACADE[[Ordre]:[Eligibilité procédé]],2,FALSE)),"")</f>
        <v>208</v>
      </c>
      <c r="C183" t="str" cm="1">
        <f t="array" aca="1" ref="C183" ca="1">IF(B183&lt;&gt;"",INDEX(BDD_REVETEMENTS_EXTERIEURS!A:CS,B183,MATCH($C$8,REFERENCEMENT_FACADE[#Headers],0)),"")</f>
        <v>Minéral</v>
      </c>
      <c r="D183">
        <f ca="1">IF($B$6=TRUE,IF(C183&lt;&gt;"",COUNTIF(INDIRECT("$C$"&amp;ROW($C$9)&amp;":$C$"&amp;487-COUNTBLANK($C$9:$C$487)),"&lt;"&amp;C183)+COUNTIF(C$9:C183,C183),""),IF(C183&lt;&gt;"",COUNTIF(INDIRECT("$C$"&amp;ROW($C$9)&amp;":$C$"&amp;487-COUNTBLANK($C$9:$C$487)),"&gt;"&amp;C183)+COUNTIF(C$9:C183,C183),""))</f>
        <v>106</v>
      </c>
      <c r="E183">
        <f t="shared" ca="1" si="2"/>
        <v>189</v>
      </c>
      <c r="F183" s="217" cm="1">
        <f t="array" aca="1" ref="F183" ca="1">IF(A183&lt;&gt;"",INDEX(BDD_REVETEMENTS_EXTERIEURS!A:BY,E183,MATCH($F$8,REFERENCEMENT_FACADE[#Headers],0)),"")</f>
        <v>0</v>
      </c>
    </row>
    <row r="184" spans="1:6" x14ac:dyDescent="0.3">
      <c r="A184" s="3">
        <f>IF(AND(A183&lt;COUNTIF(REFERENCEMENT_FACADE[DATE REFERENCEMENT],"&lt;&gt;"&amp;""),A183&gt;0),'PR-tampon'!A183+1,"")</f>
        <v>176</v>
      </c>
      <c r="B184" s="3">
        <f ca="1">IFERROR(IF(A184="","",VLOOKUP($A184,REFERENCEMENT_FACADE[[Ordre]:[Eligibilité procédé]],2,FALSE)),"")</f>
        <v>209</v>
      </c>
      <c r="C184" t="str" cm="1">
        <f t="array" aca="1" ref="C184" ca="1">IF(B184&lt;&gt;"",INDEX(BDD_REVETEMENTS_EXTERIEURS!A:CS,B184,MATCH($C$8,REFERENCEMENT_FACADE[#Headers],0)),"")</f>
        <v>Panneaux</v>
      </c>
      <c r="D184">
        <f ca="1">IF($B$6=TRUE,IF(C184&lt;&gt;"",COUNTIF(INDIRECT("$C$"&amp;ROW($C$9)&amp;":$C$"&amp;487-COUNTBLANK($C$9:$C$487)),"&lt;"&amp;C184)+COUNTIF(C$9:C184,C184),""),IF(C184&lt;&gt;"",COUNTIF(INDIRECT("$C$"&amp;ROW($C$9)&amp;":$C$"&amp;487-COUNTBLANK($C$9:$C$487)),"&gt;"&amp;C184)+COUNTIF(C$9:C184,C184),""))</f>
        <v>158</v>
      </c>
      <c r="E184">
        <f t="shared" ref="E184:E197" ca="1" si="3">IFERROR(INDEX($A$9:$D$486,MATCH(ROW(D184)-ROW($B$8),$D$9:$D$486,0),2),"")</f>
        <v>190</v>
      </c>
      <c r="F184" s="217" cm="1">
        <f t="array" aca="1" ref="F184" ca="1">IF(A184&lt;&gt;"",INDEX(BDD_REVETEMENTS_EXTERIEURS!A:BY,E184,MATCH($F$8,REFERENCEMENT_FACADE[#Headers],0)),"")</f>
        <v>0</v>
      </c>
    </row>
    <row r="185" spans="1:6" x14ac:dyDescent="0.3">
      <c r="A185" s="3">
        <f>IF(AND(A184&lt;COUNTIF(REFERENCEMENT_FACADE[DATE REFERENCEMENT],"&lt;&gt;"&amp;""),A184&gt;0),'PR-tampon'!A184+1,"")</f>
        <v>177</v>
      </c>
      <c r="B185" s="3">
        <f ca="1">IFERROR(IF(A185="","",VLOOKUP($A185,REFERENCEMENT_FACADE[[Ordre]:[Eligibilité procédé]],2,FALSE)),"")</f>
        <v>210</v>
      </c>
      <c r="C185" t="str" cm="1">
        <f t="array" aca="1" ref="C185" ca="1">IF(B185&lt;&gt;"",INDEX(BDD_REVETEMENTS_EXTERIEURS!A:CS,B185,MATCH($C$8,REFERENCEMENT_FACADE[#Headers],0)),"")</f>
        <v>Verre</v>
      </c>
      <c r="D185">
        <f ca="1">IF($B$6=TRUE,IF(C185&lt;&gt;"",COUNTIF(INDIRECT("$C$"&amp;ROW($C$9)&amp;":$C$"&amp;487-COUNTBLANK($C$9:$C$487)),"&lt;"&amp;C185)+COUNTIF(C$9:C185,C185),""),IF(C185&lt;&gt;"",COUNTIF(INDIRECT("$C$"&amp;ROW($C$9)&amp;":$C$"&amp;487-COUNTBLANK($C$9:$C$487)),"&gt;"&amp;C185)+COUNTIF(C$9:C185,C185),""))</f>
        <v>185</v>
      </c>
      <c r="E185">
        <f t="shared" ca="1" si="3"/>
        <v>191</v>
      </c>
      <c r="F185" s="217" cm="1">
        <f t="array" aca="1" ref="F185" ca="1">IF(A185&lt;&gt;"",INDEX(BDD_REVETEMENTS_EXTERIEURS!A:BY,E185,MATCH($F$8,REFERENCEMENT_FACADE[#Headers],0)),"")</f>
        <v>0</v>
      </c>
    </row>
    <row r="186" spans="1:6" x14ac:dyDescent="0.3">
      <c r="A186" s="3">
        <f>IF(AND(A185&lt;COUNTIF(REFERENCEMENT_FACADE[DATE REFERENCEMENT],"&lt;&gt;"&amp;""),A185&gt;0),'PR-tampon'!A185+1,"")</f>
        <v>178</v>
      </c>
      <c r="B186" s="3">
        <f ca="1">IFERROR(IF(A186="","",VLOOKUP($A186,REFERENCEMENT_FACADE[[Ordre]:[Eligibilité procédé]],2,FALSE)),"")</f>
        <v>211</v>
      </c>
      <c r="C186" t="str" cm="1">
        <f t="array" aca="1" ref="C186" ca="1">IF(B186&lt;&gt;"",INDEX(BDD_REVETEMENTS_EXTERIEURS!A:CS,B186,MATCH($C$8,REFERENCEMENT_FACADE[#Headers],0)),"")</f>
        <v>Verre</v>
      </c>
      <c r="D186">
        <f ca="1">IF($B$6=TRUE,IF(C186&lt;&gt;"",COUNTIF(INDIRECT("$C$"&amp;ROW($C$9)&amp;":$C$"&amp;487-COUNTBLANK($C$9:$C$487)),"&lt;"&amp;C186)+COUNTIF(C$9:C186,C186),""),IF(C186&lt;&gt;"",COUNTIF(INDIRECT("$C$"&amp;ROW($C$9)&amp;":$C$"&amp;487-COUNTBLANK($C$9:$C$487)),"&gt;"&amp;C186)+COUNTIF(C$9:C186,C186),""))</f>
        <v>186</v>
      </c>
      <c r="E186">
        <f t="shared" ca="1" si="3"/>
        <v>192</v>
      </c>
      <c r="F186" s="217" cm="1">
        <f t="array" aca="1" ref="F186" ca="1">IF(A186&lt;&gt;"",INDEX(BDD_REVETEMENTS_EXTERIEURS!A:BY,E186,MATCH($F$8,REFERENCEMENT_FACADE[#Headers],0)),"")</f>
        <v>0</v>
      </c>
    </row>
    <row r="187" spans="1:6" x14ac:dyDescent="0.3">
      <c r="A187" s="3">
        <f>IF(AND(A186&lt;COUNTIF(REFERENCEMENT_FACADE[DATE REFERENCEMENT],"&lt;&gt;"&amp;""),A186&gt;0),'PR-tampon'!A186+1,"")</f>
        <v>179</v>
      </c>
      <c r="B187" s="3">
        <f ca="1">IFERROR(IF(A187="","",VLOOKUP($A187,REFERENCEMENT_FACADE[[Ordre]:[Eligibilité procédé]],2,FALSE)),"")</f>
        <v>212</v>
      </c>
      <c r="C187" t="str" cm="1">
        <f t="array" aca="1" ref="C187" ca="1">IF(B187&lt;&gt;"",INDEX(BDD_REVETEMENTS_EXTERIEURS!A:CS,B187,MATCH($C$8,REFERENCEMENT_FACADE[#Headers],0)),"")</f>
        <v>Métallique</v>
      </c>
      <c r="D187">
        <f ca="1">IF($B$6=TRUE,IF(C187&lt;&gt;"",COUNTIF(INDIRECT("$C$"&amp;ROW($C$9)&amp;":$C$"&amp;487-COUNTBLANK($C$9:$C$487)),"&lt;"&amp;C187)+COUNTIF(C$9:C187,C187),""),IF(C187&lt;&gt;"",COUNTIF(INDIRECT("$C$"&amp;ROW($C$9)&amp;":$C$"&amp;487-COUNTBLANK($C$9:$C$487)),"&gt;"&amp;C187)+COUNTIF(C$9:C187,C187),""))</f>
        <v>72</v>
      </c>
      <c r="E187">
        <f t="shared" ca="1" si="3"/>
        <v>193</v>
      </c>
      <c r="F187" s="217" cm="1">
        <f t="array" aca="1" ref="F187" ca="1">IF(A187&lt;&gt;"",INDEX(BDD_REVETEMENTS_EXTERIEURS!A:BY,E187,MATCH($F$8,REFERENCEMENT_FACADE[#Headers],0)),"")</f>
        <v>0</v>
      </c>
    </row>
    <row r="188" spans="1:6" x14ac:dyDescent="0.3">
      <c r="A188" s="3">
        <f>IF(AND(A187&lt;COUNTIF(REFERENCEMENT_FACADE[DATE REFERENCEMENT],"&lt;&gt;"&amp;""),A187&gt;0),'PR-tampon'!A187+1,"")</f>
        <v>180</v>
      </c>
      <c r="B188" s="3">
        <f ca="1">IFERROR(IF(A188="","",VLOOKUP($A188,REFERENCEMENT_FACADE[[Ordre]:[Eligibilité procédé]],2,FALSE)),"")</f>
        <v>213</v>
      </c>
      <c r="C188" t="str" cm="1">
        <f t="array" aca="1" ref="C188" ca="1">IF(B188&lt;&gt;"",INDEX(BDD_REVETEMENTS_EXTERIEURS!A:CS,B188,MATCH($C$8,REFERENCEMENT_FACADE[#Headers],0)),"")</f>
        <v>Métallique</v>
      </c>
      <c r="D188">
        <f ca="1">IF($B$6=TRUE,IF(C188&lt;&gt;"",COUNTIF(INDIRECT("$C$"&amp;ROW($C$9)&amp;":$C$"&amp;487-COUNTBLANK($C$9:$C$487)),"&lt;"&amp;C188)+COUNTIF(C$9:C188,C188),""),IF(C188&lt;&gt;"",COUNTIF(INDIRECT("$C$"&amp;ROW($C$9)&amp;":$C$"&amp;487-COUNTBLANK($C$9:$C$487)),"&gt;"&amp;C188)+COUNTIF(C$9:C188,C188),""))</f>
        <v>73</v>
      </c>
      <c r="E188">
        <f t="shared" ca="1" si="3"/>
        <v>194</v>
      </c>
      <c r="F188" s="217" cm="1">
        <f t="array" aca="1" ref="F188" ca="1">IF(A188&lt;&gt;"",INDEX(BDD_REVETEMENTS_EXTERIEURS!A:BY,E188,MATCH($F$8,REFERENCEMENT_FACADE[#Headers],0)),"")</f>
        <v>0</v>
      </c>
    </row>
    <row r="189" spans="1:6" x14ac:dyDescent="0.3">
      <c r="A189" s="3">
        <f>IF(AND(A188&lt;COUNTIF(REFERENCEMENT_FACADE[DATE REFERENCEMENT],"&lt;&gt;"&amp;""),A188&gt;0),'PR-tampon'!A188+1,"")</f>
        <v>181</v>
      </c>
      <c r="B189" s="3">
        <f ca="1">IFERROR(IF(A189="","",VLOOKUP($A189,REFERENCEMENT_FACADE[[Ordre]:[Eligibilité procédé]],2,FALSE)),"")</f>
        <v>214</v>
      </c>
      <c r="C189" t="str" cm="1">
        <f t="array" aca="1" ref="C189" ca="1">IF(B189&lt;&gt;"",INDEX(BDD_REVETEMENTS_EXTERIEURS!A:CS,B189,MATCH($C$8,REFERENCEMENT_FACADE[#Headers],0)),"")</f>
        <v>Minéral</v>
      </c>
      <c r="D189">
        <f ca="1">IF($B$6=TRUE,IF(C189&lt;&gt;"",COUNTIF(INDIRECT("$C$"&amp;ROW($C$9)&amp;":$C$"&amp;487-COUNTBLANK($C$9:$C$487)),"&lt;"&amp;C189)+COUNTIF(C$9:C189,C189),""),IF(C189&lt;&gt;"",COUNTIF(INDIRECT("$C$"&amp;ROW($C$9)&amp;":$C$"&amp;487-COUNTBLANK($C$9:$C$487)),"&gt;"&amp;C189)+COUNTIF(C$9:C189,C189),""))</f>
        <v>107</v>
      </c>
      <c r="E189">
        <f t="shared" ca="1" si="3"/>
        <v>195</v>
      </c>
      <c r="F189" s="217" cm="1">
        <f t="array" aca="1" ref="F189" ca="1">IF(A189&lt;&gt;"",INDEX(BDD_REVETEMENTS_EXTERIEURS!A:BY,E189,MATCH($F$8,REFERENCEMENT_FACADE[#Headers],0)),"")</f>
        <v>0</v>
      </c>
    </row>
    <row r="190" spans="1:6" x14ac:dyDescent="0.3">
      <c r="A190" s="3">
        <f>IF(AND(A189&lt;COUNTIF(REFERENCEMENT_FACADE[DATE REFERENCEMENT],"&lt;&gt;"&amp;""),A189&gt;0),'PR-tampon'!A189+1,"")</f>
        <v>182</v>
      </c>
      <c r="B190" s="3">
        <f ca="1">IFERROR(IF(A190="","",VLOOKUP($A190,REFERENCEMENT_FACADE[[Ordre]:[Eligibilité procédé]],2,FALSE)),"")</f>
        <v>215</v>
      </c>
      <c r="C190" t="str" cm="1">
        <f t="array" aca="1" ref="C190" ca="1">IF(B190&lt;&gt;"",INDEX(BDD_REVETEMENTS_EXTERIEURS!A:CS,B190,MATCH($C$8,REFERENCEMENT_FACADE[#Headers],0)),"")</f>
        <v>Minéral</v>
      </c>
      <c r="D190">
        <f ca="1">IF($B$6=TRUE,IF(C190&lt;&gt;"",COUNTIF(INDIRECT("$C$"&amp;ROW($C$9)&amp;":$C$"&amp;487-COUNTBLANK($C$9:$C$487)),"&lt;"&amp;C190)+COUNTIF(C$9:C190,C190),""),IF(C190&lt;&gt;"",COUNTIF(INDIRECT("$C$"&amp;ROW($C$9)&amp;":$C$"&amp;487-COUNTBLANK($C$9:$C$487)),"&gt;"&amp;C190)+COUNTIF(C$9:C190,C190),""))</f>
        <v>108</v>
      </c>
      <c r="E190">
        <f t="shared" ca="1" si="3"/>
        <v>196</v>
      </c>
      <c r="F190" s="217" cm="1">
        <f t="array" aca="1" ref="F190" ca="1">IF(A190&lt;&gt;"",INDEX(BDD_REVETEMENTS_EXTERIEURS!A:BY,E190,MATCH($F$8,REFERENCEMENT_FACADE[#Headers],0)),"")</f>
        <v>0</v>
      </c>
    </row>
    <row r="191" spans="1:6" x14ac:dyDescent="0.3">
      <c r="A191" s="3">
        <f>IF(AND(A190&lt;COUNTIF(REFERENCEMENT_FACADE[DATE REFERENCEMENT],"&lt;&gt;"&amp;""),A190&gt;0),'PR-tampon'!A190+1,"")</f>
        <v>183</v>
      </c>
      <c r="B191" s="3">
        <f ca="1">IFERROR(IF(A191="","",VLOOKUP($A191,REFERENCEMENT_FACADE[[Ordre]:[Eligibilité procédé]],2,FALSE)),"")</f>
        <v>216</v>
      </c>
      <c r="C191" t="str" cm="1">
        <f t="array" aca="1" ref="C191" ca="1">IF(B191&lt;&gt;"",INDEX(BDD_REVETEMENTS_EXTERIEURS!A:CS,B191,MATCH($C$8,REFERENCEMENT_FACADE[#Headers],0)),"")</f>
        <v>Minéral</v>
      </c>
      <c r="D191">
        <f ca="1">IF($B$6=TRUE,IF(C191&lt;&gt;"",COUNTIF(INDIRECT("$C$"&amp;ROW($C$9)&amp;":$C$"&amp;487-COUNTBLANK($C$9:$C$487)),"&lt;"&amp;C191)+COUNTIF(C$9:C191,C191),""),IF(C191&lt;&gt;"",COUNTIF(INDIRECT("$C$"&amp;ROW($C$9)&amp;":$C$"&amp;487-COUNTBLANK($C$9:$C$487)),"&gt;"&amp;C191)+COUNTIF(C$9:C191,C191),""))</f>
        <v>109</v>
      </c>
      <c r="E191">
        <f t="shared" ca="1" si="3"/>
        <v>197</v>
      </c>
      <c r="F191" s="217" cm="1">
        <f t="array" aca="1" ref="F191" ca="1">IF(A191&lt;&gt;"",INDEX(BDD_REVETEMENTS_EXTERIEURS!A:BY,E191,MATCH($F$8,REFERENCEMENT_FACADE[#Headers],0)),"")</f>
        <v>0</v>
      </c>
    </row>
    <row r="192" spans="1:6" x14ac:dyDescent="0.3">
      <c r="A192" s="3">
        <f>IF(AND(A191&lt;COUNTIF(REFERENCEMENT_FACADE[DATE REFERENCEMENT],"&lt;&gt;"&amp;""),A191&gt;0),'PR-tampon'!A191+1,"")</f>
        <v>184</v>
      </c>
      <c r="B192" s="3">
        <f ca="1">IFERROR(IF(A192="","",VLOOKUP($A192,REFERENCEMENT_FACADE[[Ordre]:[Eligibilité procédé]],2,FALSE)),"")</f>
        <v>217</v>
      </c>
      <c r="C192" t="str" cm="1">
        <f t="array" aca="1" ref="C192" ca="1">IF(B192&lt;&gt;"",INDEX(BDD_REVETEMENTS_EXTERIEURS!A:CS,B192,MATCH($C$8,REFERENCEMENT_FACADE[#Headers],0)),"")</f>
        <v>Minéral</v>
      </c>
      <c r="D192">
        <f ca="1">IF($B$6=TRUE,IF(C192&lt;&gt;"",COUNTIF(INDIRECT("$C$"&amp;ROW($C$9)&amp;":$C$"&amp;487-COUNTBLANK($C$9:$C$487)),"&lt;"&amp;C192)+COUNTIF(C$9:C192,C192),""),IF(C192&lt;&gt;"",COUNTIF(INDIRECT("$C$"&amp;ROW($C$9)&amp;":$C$"&amp;487-COUNTBLANK($C$9:$C$487)),"&gt;"&amp;C192)+COUNTIF(C$9:C192,C192),""))</f>
        <v>110</v>
      </c>
      <c r="E192">
        <f t="shared" ca="1" si="3"/>
        <v>198</v>
      </c>
      <c r="F192" s="217" cm="1">
        <f t="array" aca="1" ref="F192" ca="1">IF(A192&lt;&gt;"",INDEX(BDD_REVETEMENTS_EXTERIEURS!A:BY,E192,MATCH($F$8,REFERENCEMENT_FACADE[#Headers],0)),"")</f>
        <v>0</v>
      </c>
    </row>
    <row r="193" spans="1:6" x14ac:dyDescent="0.3">
      <c r="A193" s="3">
        <f>IF(AND(A192&lt;COUNTIF(REFERENCEMENT_FACADE[DATE REFERENCEMENT],"&lt;&gt;"&amp;""),A192&gt;0),'PR-tampon'!A192+1,"")</f>
        <v>185</v>
      </c>
      <c r="B193" s="3">
        <f ca="1">IFERROR(IF(A193="","",VLOOKUP($A193,REFERENCEMENT_FACADE[[Ordre]:[Eligibilité procédé]],2,FALSE)),"")</f>
        <v>218</v>
      </c>
      <c r="C193" t="str" cm="1">
        <f t="array" aca="1" ref="C193" ca="1">IF(B193&lt;&gt;"",INDEX(BDD_REVETEMENTS_EXTERIEURS!A:CS,B193,MATCH($C$8,REFERENCEMENT_FACADE[#Headers],0)),"")</f>
        <v>Minéral</v>
      </c>
      <c r="D193">
        <f ca="1">IF($B$6=TRUE,IF(C193&lt;&gt;"",COUNTIF(INDIRECT("$C$"&amp;ROW($C$9)&amp;":$C$"&amp;487-COUNTBLANK($C$9:$C$487)),"&lt;"&amp;C193)+COUNTIF(C$9:C193,C193),""),IF(C193&lt;&gt;"",COUNTIF(INDIRECT("$C$"&amp;ROW($C$9)&amp;":$C$"&amp;487-COUNTBLANK($C$9:$C$487)),"&gt;"&amp;C193)+COUNTIF(C$9:C193,C193),""))</f>
        <v>111</v>
      </c>
      <c r="E193">
        <f t="shared" ca="1" si="3"/>
        <v>210</v>
      </c>
      <c r="F193" s="217" cm="1">
        <f t="array" aca="1" ref="F193" ca="1">IF(A193&lt;&gt;"",INDEX(BDD_REVETEMENTS_EXTERIEURS!A:BY,E193,MATCH($F$8,REFERENCEMENT_FACADE[#Headers],0)),"")</f>
        <v>0</v>
      </c>
    </row>
    <row r="194" spans="1:6" x14ac:dyDescent="0.3">
      <c r="A194" s="3">
        <f>IF(AND(A193&lt;COUNTIF(REFERENCEMENT_FACADE[DATE REFERENCEMENT],"&lt;&gt;"&amp;""),A193&gt;0),'PR-tampon'!A193+1,"")</f>
        <v>186</v>
      </c>
      <c r="B194" s="3">
        <f ca="1">IFERROR(IF(A194="","",VLOOKUP($A194,REFERENCEMENT_FACADE[[Ordre]:[Eligibilité procédé]],2,FALSE)),"")</f>
        <v>219</v>
      </c>
      <c r="C194" t="str" cm="1">
        <f t="array" aca="1" ref="C194" ca="1">IF(B194&lt;&gt;"",INDEX(BDD_REVETEMENTS_EXTERIEURS!A:CS,B194,MATCH($C$8,REFERENCEMENT_FACADE[#Headers],0)),"")</f>
        <v>Minéral</v>
      </c>
      <c r="D194">
        <f ca="1">IF($B$6=TRUE,IF(C194&lt;&gt;"",COUNTIF(INDIRECT("$C$"&amp;ROW($C$9)&amp;":$C$"&amp;487-COUNTBLANK($C$9:$C$487)),"&lt;"&amp;C194)+COUNTIF(C$9:C194,C194),""),IF(C194&lt;&gt;"",COUNTIF(INDIRECT("$C$"&amp;ROW($C$9)&amp;":$C$"&amp;487-COUNTBLANK($C$9:$C$487)),"&gt;"&amp;C194)+COUNTIF(C$9:C194,C194),""))</f>
        <v>112</v>
      </c>
      <c r="E194">
        <f t="shared" ca="1" si="3"/>
        <v>211</v>
      </c>
      <c r="F194" s="217" cm="1">
        <f t="array" aca="1" ref="F194" ca="1">IF(A194&lt;&gt;"",INDEX(BDD_REVETEMENTS_EXTERIEURS!A:BY,E194,MATCH($F$8,REFERENCEMENT_FACADE[#Headers],0)),"")</f>
        <v>0</v>
      </c>
    </row>
    <row r="195" spans="1:6" x14ac:dyDescent="0.3">
      <c r="A195" s="3">
        <f>IF(AND(A194&lt;COUNTIF(REFERENCEMENT_FACADE[DATE REFERENCEMENT],"&lt;&gt;"&amp;""),A194&gt;0),'PR-tampon'!A194+1,"")</f>
        <v>187</v>
      </c>
      <c r="B195" s="3" t="str">
        <f ca="1">IFERROR(IF(A195="","",VLOOKUP($A195,REFERENCEMENT_FACADE[[Ordre]:[Eligibilité procédé]],2,FALSE)),"")</f>
        <v/>
      </c>
      <c r="C195" t="str" cm="1">
        <f t="array" aca="1" ref="C195" ca="1">IF(B195&lt;&gt;"",INDEX(BDD_REVETEMENTS_EXTERIEURS!A:CS,B195,MATCH($C$8,REFERENCEMENT_FACADE[#Headers],0)),"")</f>
        <v/>
      </c>
      <c r="D195" t="str">
        <f ca="1">IF($B$6=TRUE,IF(C195&lt;&gt;"",COUNTIF(INDIRECT("$C$"&amp;ROW($C$9)&amp;":$C$"&amp;487-COUNTBLANK($C$9:$C$487)),"&lt;"&amp;C195)+COUNTIF(C$9:C195,C195),""),IF(C195&lt;&gt;"",COUNTIF(INDIRECT("$C$"&amp;ROW($C$9)&amp;":$C$"&amp;487-COUNTBLANK($C$9:$C$487)),"&gt;"&amp;C195)+COUNTIF(C$9:C195,C195),""))</f>
        <v/>
      </c>
      <c r="E195" t="str">
        <f t="shared" ca="1" si="3"/>
        <v/>
      </c>
      <c r="F195" s="217" t="e" cm="1">
        <f t="array" aca="1" ref="F195" ca="1">IF(A195&lt;&gt;"",INDEX(BDD_REVETEMENTS_EXTERIEURS!A:BY,E195,MATCH($F$8,REFERENCEMENT_FACADE[#Headers],0)),"")</f>
        <v>#VALUE!</v>
      </c>
    </row>
    <row r="196" spans="1:6" x14ac:dyDescent="0.3">
      <c r="A196" s="3">
        <f>IF(AND(A195&lt;COUNTIF(REFERENCEMENT_FACADE[DATE REFERENCEMENT],"&lt;&gt;"&amp;""),A195&gt;0),'PR-tampon'!A195+1,"")</f>
        <v>188</v>
      </c>
      <c r="B196" s="3" t="str">
        <f ca="1">IFERROR(IF(A196="","",VLOOKUP($A196,REFERENCEMENT_FACADE[[Ordre]:[Eligibilité procédé]],2,FALSE)),"")</f>
        <v/>
      </c>
      <c r="C196" t="str" cm="1">
        <f t="array" aca="1" ref="C196" ca="1">IF(B196&lt;&gt;"",INDEX(BDD_REVETEMENTS_EXTERIEURS!A:CS,B196,MATCH($C$8,REFERENCEMENT_FACADE[#Headers],0)),"")</f>
        <v/>
      </c>
      <c r="D196" t="str">
        <f ca="1">IF($B$6=TRUE,IF(C196&lt;&gt;"",COUNTIF(INDIRECT("$C$"&amp;ROW($C$9)&amp;":$C$"&amp;487-COUNTBLANK($C$9:$C$487)),"&lt;"&amp;C196)+COUNTIF(C$9:C196,C196),""),IF(C196&lt;&gt;"",COUNTIF(INDIRECT("$C$"&amp;ROW($C$9)&amp;":$C$"&amp;487-COUNTBLANK($C$9:$C$487)),"&gt;"&amp;C196)+COUNTIF(C$9:C196,C196),""))</f>
        <v/>
      </c>
      <c r="E196" t="str">
        <f t="shared" ca="1" si="3"/>
        <v/>
      </c>
      <c r="F196" s="217" t="e" cm="1">
        <f t="array" aca="1" ref="F196" ca="1">IF(A196&lt;&gt;"",INDEX(BDD_REVETEMENTS_EXTERIEURS!A:BY,E196,MATCH($F$8,REFERENCEMENT_FACADE[#Headers],0)),"")</f>
        <v>#VALUE!</v>
      </c>
    </row>
    <row r="197" spans="1:6" x14ac:dyDescent="0.3">
      <c r="A197" s="3">
        <f>IF(AND(A196&lt;COUNTIF(REFERENCEMENT_FACADE[DATE REFERENCEMENT],"&lt;&gt;"&amp;""),A196&gt;0),'PR-tampon'!A196+1,"")</f>
        <v>189</v>
      </c>
      <c r="B197" s="3" t="str">
        <f ca="1">IFERROR(IF(A197="","",VLOOKUP($A197,REFERENCEMENT_FACADE[[Ordre]:[Eligibilité procédé]],2,FALSE)),"")</f>
        <v/>
      </c>
      <c r="C197" t="str" cm="1">
        <f t="array" aca="1" ref="C197" ca="1">IF(B197&lt;&gt;"",INDEX(BDD_REVETEMENTS_EXTERIEURS!A:CS,B197,MATCH($C$8,REFERENCEMENT_FACADE[#Headers],0)),"")</f>
        <v/>
      </c>
      <c r="D197" t="str">
        <f ca="1">IF($B$6=TRUE,IF(C197&lt;&gt;"",COUNTIF(INDIRECT("$C$"&amp;ROW($C$9)&amp;":$C$"&amp;487-COUNTBLANK($C$9:$C$487)),"&lt;"&amp;C197)+COUNTIF(C$9:C197,C197),""),IF(C197&lt;&gt;"",COUNTIF(INDIRECT("$C$"&amp;ROW($C$9)&amp;":$C$"&amp;487-COUNTBLANK($C$9:$C$487)),"&gt;"&amp;C197)+COUNTIF(C$9:C197,C197),""))</f>
        <v/>
      </c>
      <c r="E197" t="str">
        <f t="shared" ca="1" si="3"/>
        <v/>
      </c>
      <c r="F197" s="217" t="e" cm="1">
        <f t="array" aca="1" ref="F197" ca="1">IF(A197&lt;&gt;"",INDEX(BDD_REVETEMENTS_EXTERIEURS!A:BY,E197,MATCH($F$8,REFERENCEMENT_FACADE[#Headers],0)),"")</f>
        <v>#VALUE!</v>
      </c>
    </row>
    <row r="198" spans="1:6" x14ac:dyDescent="0.3">
      <c r="A198" s="3">
        <f>IF(AND(A197&lt;COUNTIF(REFERENCEMENT_FACADE[DATE REFERENCEMENT],"&lt;&gt;"&amp;""),A197&gt;0),'PR-tampon'!A197+1,"")</f>
        <v>190</v>
      </c>
      <c r="B198" s="3" t="str">
        <f ca="1">IFERROR(IF(A198="","",VLOOKUP($A198,REFERENCEMENT_FACADE[[Ordre]:[Eligibilité procédé]],2,FALSE)),"")</f>
        <v/>
      </c>
      <c r="C198" t="str" cm="1">
        <f t="array" aca="1" ref="C198" ca="1">IF(B198&lt;&gt;"",INDEX(BDD_REVETEMENTS_EXTERIEURS!A:CS,B198,MATCH($C$8,REFERENCEMENT_FACADE[#Headers],0)),"")</f>
        <v/>
      </c>
      <c r="D198" t="str">
        <f ca="1">IF($B$6=TRUE,IF(C198&lt;&gt;"",COUNTIF(INDIRECT("$C$"&amp;ROW($C$9)&amp;":$C$"&amp;487-COUNTBLANK($C$9:$C$487)),"&lt;"&amp;C198)+COUNTIF(C$9:C198,C198),""),IF(C198&lt;&gt;"",COUNTIF(INDIRECT("$C$"&amp;ROW($C$9)&amp;":$C$"&amp;487-COUNTBLANK($C$9:$C$487)),"&gt;"&amp;C198)+COUNTIF(C$9:C198,C198),""))</f>
        <v/>
      </c>
      <c r="E198" t="str">
        <f t="shared" ca="1" si="2"/>
        <v/>
      </c>
      <c r="F198" s="217" t="e" cm="1">
        <f t="array" aca="1" ref="F198" ca="1">IF(A198&lt;&gt;"",INDEX(BDD_REVETEMENTS_EXTERIEURS!A:BY,E198,MATCH($F$8,REFERENCEMENT_FACADE[#Headers],0)),"")</f>
        <v>#VALUE!</v>
      </c>
    </row>
    <row r="199" spans="1:6" x14ac:dyDescent="0.3">
      <c r="A199" s="3">
        <f>IF(AND(A198&lt;COUNTIF(REFERENCEMENT_FACADE[DATE REFERENCEMENT],"&lt;&gt;"&amp;""),A198&gt;0),'PR-tampon'!A198+1,"")</f>
        <v>191</v>
      </c>
      <c r="B199" s="3" t="str">
        <f ca="1">IFERROR(IF(A199="","",VLOOKUP($A199,REFERENCEMENT_FACADE[[Ordre]:[Eligibilité procédé]],2,FALSE)),"")</f>
        <v/>
      </c>
      <c r="C199" t="str" cm="1">
        <f t="array" aca="1" ref="C199" ca="1">IF(B199&lt;&gt;"",INDEX(BDD_REVETEMENTS_EXTERIEURS!A:CS,B199,MATCH($C$8,REFERENCEMENT_FACADE[#Headers],0)),"")</f>
        <v/>
      </c>
      <c r="D199" t="str">
        <f ca="1">IF($B$6=TRUE,IF(C199&lt;&gt;"",COUNTIF(INDIRECT("$C$"&amp;ROW($C$9)&amp;":$C$"&amp;487-COUNTBLANK($C$9:$C$487)),"&lt;"&amp;C199)+COUNTIF(C$9:C199,C199),""),IF(C199&lt;&gt;"",COUNTIF(INDIRECT("$C$"&amp;ROW($C$9)&amp;":$C$"&amp;487-COUNTBLANK($C$9:$C$487)),"&gt;"&amp;C199)+COUNTIF(C$9:C199,C199),""))</f>
        <v/>
      </c>
      <c r="E199" t="str">
        <f t="shared" ca="1" si="2"/>
        <v/>
      </c>
      <c r="F199" s="217" t="e" cm="1">
        <f t="array" aca="1" ref="F199" ca="1">IF(A199&lt;&gt;"",INDEX(BDD_REVETEMENTS_EXTERIEURS!A:BY,E199,MATCH($F$8,REFERENCEMENT_FACADE[#Headers],0)),"")</f>
        <v>#VALUE!</v>
      </c>
    </row>
    <row r="200" spans="1:6" x14ac:dyDescent="0.3">
      <c r="A200" s="3">
        <f>IF(AND(A199&lt;COUNTIF(REFERENCEMENT_FACADE[DATE REFERENCEMENT],"&lt;&gt;"&amp;""),A199&gt;0),'PR-tampon'!A199+1,"")</f>
        <v>192</v>
      </c>
      <c r="B200" s="3" t="str">
        <f ca="1">IFERROR(IF(A200="","",VLOOKUP($A200,REFERENCEMENT_FACADE[[Ordre]:[Eligibilité procédé]],2,FALSE)),"")</f>
        <v/>
      </c>
      <c r="C200" t="str" cm="1">
        <f t="array" aca="1" ref="C200" ca="1">IF(B200&lt;&gt;"",INDEX(BDD_REVETEMENTS_EXTERIEURS!A:CS,B200,MATCH($C$8,REFERENCEMENT_FACADE[#Headers],0)),"")</f>
        <v/>
      </c>
      <c r="D200" t="str">
        <f ca="1">IF($B$6=TRUE,IF(C200&lt;&gt;"",COUNTIF(INDIRECT("$C$"&amp;ROW($C$9)&amp;":$C$"&amp;487-COUNTBLANK($C$9:$C$487)),"&lt;"&amp;C200)+COUNTIF(C$9:C200,C200),""),IF(C200&lt;&gt;"",COUNTIF(INDIRECT("$C$"&amp;ROW($C$9)&amp;":$C$"&amp;487-COUNTBLANK($C$9:$C$487)),"&gt;"&amp;C200)+COUNTIF(C$9:C200,C200),""))</f>
        <v/>
      </c>
      <c r="E200" t="str">
        <f t="shared" ca="1" si="2"/>
        <v/>
      </c>
      <c r="F200" s="217" t="e" cm="1">
        <f t="array" aca="1" ref="F200" ca="1">IF(A200&lt;&gt;"",INDEX(BDD_REVETEMENTS_EXTERIEURS!A:BY,E200,MATCH($F$8,REFERENCEMENT_FACADE[#Headers],0)),"")</f>
        <v>#VALUE!</v>
      </c>
    </row>
    <row r="201" spans="1:6" x14ac:dyDescent="0.3">
      <c r="A201" s="3">
        <f>IF(AND(A200&lt;COUNTIF(REFERENCEMENT_FACADE[DATE REFERENCEMENT],"&lt;&gt;"&amp;""),A200&gt;0),'PR-tampon'!A200+1,"")</f>
        <v>193</v>
      </c>
      <c r="B201" s="3" t="str">
        <f ca="1">IFERROR(IF(A201="","",VLOOKUP($A201,REFERENCEMENT_FACADE[[Ordre]:[Eligibilité procédé]],2,FALSE)),"")</f>
        <v/>
      </c>
      <c r="C201" t="str" cm="1">
        <f t="array" aca="1" ref="C201" ca="1">IF(B201&lt;&gt;"",INDEX(BDD_REVETEMENTS_EXTERIEURS!A:CS,B201,MATCH($C$8,REFERENCEMENT_FACADE[#Headers],0)),"")</f>
        <v/>
      </c>
      <c r="D201" t="str">
        <f ca="1">IF($B$6=TRUE,IF(C201&lt;&gt;"",COUNTIF(INDIRECT("$C$"&amp;ROW($C$9)&amp;":$C$"&amp;487-COUNTBLANK($C$9:$C$487)),"&lt;"&amp;C201)+COUNTIF(C$9:C201,C201),""),IF(C201&lt;&gt;"",COUNTIF(INDIRECT("$C$"&amp;ROW($C$9)&amp;":$C$"&amp;487-COUNTBLANK($C$9:$C$487)),"&gt;"&amp;C201)+COUNTIF(C$9:C201,C201),""))</f>
        <v/>
      </c>
      <c r="E201" t="str">
        <f t="shared" ca="1" si="2"/>
        <v/>
      </c>
      <c r="F201" s="217" t="e" cm="1">
        <f t="array" aca="1" ref="F201" ca="1">IF(A201&lt;&gt;"",INDEX(BDD_REVETEMENTS_EXTERIEURS!A:BY,E201,MATCH($F$8,REFERENCEMENT_FACADE[#Headers],0)),"")</f>
        <v>#VALUE!</v>
      </c>
    </row>
    <row r="202" spans="1:6" x14ac:dyDescent="0.3">
      <c r="A202" s="3">
        <f>IF(AND(A201&lt;COUNTIF(REFERENCEMENT_FACADE[DATE REFERENCEMENT],"&lt;&gt;"&amp;""),A201&gt;0),'PR-tampon'!A201+1,"")</f>
        <v>194</v>
      </c>
      <c r="B202" s="3" t="str">
        <f ca="1">IFERROR(IF(A202="","",VLOOKUP($A202,REFERENCEMENT_FACADE[[Ordre]:[Eligibilité procédé]],2,FALSE)),"")</f>
        <v/>
      </c>
      <c r="C202" t="str" cm="1">
        <f t="array" aca="1" ref="C202" ca="1">IF(B202&lt;&gt;"",INDEX(BDD_REVETEMENTS_EXTERIEURS!A:CS,B202,MATCH($C$8,REFERENCEMENT_FACADE[#Headers],0)),"")</f>
        <v/>
      </c>
      <c r="D202" t="str">
        <f ca="1">IF($B$6=TRUE,IF(C202&lt;&gt;"",COUNTIF(INDIRECT("$C$"&amp;ROW($C$9)&amp;":$C$"&amp;487-COUNTBLANK($C$9:$C$487)),"&lt;"&amp;C202)+COUNTIF(C$9:C202,C202),""),IF(C202&lt;&gt;"",COUNTIF(INDIRECT("$C$"&amp;ROW($C$9)&amp;":$C$"&amp;487-COUNTBLANK($C$9:$C$487)),"&gt;"&amp;C202)+COUNTIF(C$9:C202,C202),""))</f>
        <v/>
      </c>
      <c r="E202" t="str">
        <f t="shared" ref="E202:E265" ca="1" si="4">IFERROR(INDEX($A$9:$D$486,MATCH(ROW(D202)-ROW($B$8),$D$9:$D$486,0),2),"")</f>
        <v/>
      </c>
      <c r="F202" s="217" t="e" cm="1">
        <f t="array" aca="1" ref="F202" ca="1">IF(A202&lt;&gt;"",INDEX(BDD_REVETEMENTS_EXTERIEURS!A:BY,E202,MATCH($F$8,REFERENCEMENT_FACADE[#Headers],0)),"")</f>
        <v>#VALUE!</v>
      </c>
    </row>
    <row r="203" spans="1:6" x14ac:dyDescent="0.3">
      <c r="A203" s="3">
        <f>IF(AND(A202&lt;COUNTIF(REFERENCEMENT_FACADE[DATE REFERENCEMENT],"&lt;&gt;"&amp;""),A202&gt;0),'PR-tampon'!A202+1,"")</f>
        <v>195</v>
      </c>
      <c r="B203" s="3" t="str">
        <f ca="1">IFERROR(IF(A203="","",VLOOKUP($A203,REFERENCEMENT_FACADE[[Ordre]:[Eligibilité procédé]],2,FALSE)),"")</f>
        <v/>
      </c>
      <c r="C203" t="str" cm="1">
        <f t="array" aca="1" ref="C203" ca="1">IF(B203&lt;&gt;"",INDEX(BDD_REVETEMENTS_EXTERIEURS!A:CS,B203,MATCH($C$8,REFERENCEMENT_FACADE[#Headers],0)),"")</f>
        <v/>
      </c>
      <c r="D203" t="str">
        <f ca="1">IF($B$6=TRUE,IF(C203&lt;&gt;"",COUNTIF(INDIRECT("$C$"&amp;ROW($C$9)&amp;":$C$"&amp;487-COUNTBLANK($C$9:$C$487)),"&lt;"&amp;C203)+COUNTIF(C$9:C203,C203),""),IF(C203&lt;&gt;"",COUNTIF(INDIRECT("$C$"&amp;ROW($C$9)&amp;":$C$"&amp;487-COUNTBLANK($C$9:$C$487)),"&gt;"&amp;C203)+COUNTIF(C$9:C203,C203),""))</f>
        <v/>
      </c>
      <c r="E203" t="str">
        <f t="shared" ca="1" si="4"/>
        <v/>
      </c>
      <c r="F203" s="217" t="e" cm="1">
        <f t="array" aca="1" ref="F203" ca="1">IF(A203&lt;&gt;"",INDEX(BDD_REVETEMENTS_EXTERIEURS!A:BY,E203,MATCH($F$8,REFERENCEMENT_FACADE[#Headers],0)),"")</f>
        <v>#VALUE!</v>
      </c>
    </row>
    <row r="204" spans="1:6" x14ac:dyDescent="0.3">
      <c r="A204" s="3">
        <f>IF(AND(A203&lt;COUNTIF(REFERENCEMENT_FACADE[DATE REFERENCEMENT],"&lt;&gt;"&amp;""),A203&gt;0),'PR-tampon'!A203+1,"")</f>
        <v>196</v>
      </c>
      <c r="B204" s="3" t="str">
        <f ca="1">IFERROR(IF(A204="","",VLOOKUP($A204,REFERENCEMENT_FACADE[[Ordre]:[Eligibilité procédé]],2,FALSE)),"")</f>
        <v/>
      </c>
      <c r="C204" t="str" cm="1">
        <f t="array" aca="1" ref="C204" ca="1">IF(B204&lt;&gt;"",INDEX(BDD_REVETEMENTS_EXTERIEURS!A:CS,B204,MATCH($C$8,REFERENCEMENT_FACADE[#Headers],0)),"")</f>
        <v/>
      </c>
      <c r="D204" t="str">
        <f ca="1">IF($B$6=TRUE,IF(C204&lt;&gt;"",COUNTIF(INDIRECT("$C$"&amp;ROW($C$9)&amp;":$C$"&amp;487-COUNTBLANK($C$9:$C$487)),"&lt;"&amp;C204)+COUNTIF(C$9:C204,C204),""),IF(C204&lt;&gt;"",COUNTIF(INDIRECT("$C$"&amp;ROW($C$9)&amp;":$C$"&amp;487-COUNTBLANK($C$9:$C$487)),"&gt;"&amp;C204)+COUNTIF(C$9:C204,C204),""))</f>
        <v/>
      </c>
      <c r="E204" t="str">
        <f t="shared" ca="1" si="4"/>
        <v/>
      </c>
      <c r="F204" s="217" t="e" cm="1">
        <f t="array" aca="1" ref="F204" ca="1">IF(A204&lt;&gt;"",INDEX(BDD_REVETEMENTS_EXTERIEURS!A:BY,E204,MATCH($F$8,REFERENCEMENT_FACADE[#Headers],0)),"")</f>
        <v>#VALUE!</v>
      </c>
    </row>
    <row r="205" spans="1:6" x14ac:dyDescent="0.3">
      <c r="A205" s="3">
        <f>IF(AND(A204&lt;COUNTIF(REFERENCEMENT_FACADE[DATE REFERENCEMENT],"&lt;&gt;"&amp;""),A204&gt;0),'PR-tampon'!A204+1,"")</f>
        <v>197</v>
      </c>
      <c r="B205" s="3" t="str">
        <f ca="1">IFERROR(IF(A205="","",VLOOKUP($A205,REFERENCEMENT_FACADE[[Ordre]:[Eligibilité procédé]],2,FALSE)),"")</f>
        <v/>
      </c>
      <c r="C205" t="str" cm="1">
        <f t="array" aca="1" ref="C205" ca="1">IF(B205&lt;&gt;"",INDEX(BDD_REVETEMENTS_EXTERIEURS!A:CS,B205,MATCH($C$8,REFERENCEMENT_FACADE[#Headers],0)),"")</f>
        <v/>
      </c>
      <c r="D205" t="str">
        <f ca="1">IF($B$6=TRUE,IF(C205&lt;&gt;"",COUNTIF(INDIRECT("$C$"&amp;ROW($C$9)&amp;":$C$"&amp;487-COUNTBLANK($C$9:$C$487)),"&lt;"&amp;C205)+COUNTIF(C$9:C205,C205),""),IF(C205&lt;&gt;"",COUNTIF(INDIRECT("$C$"&amp;ROW($C$9)&amp;":$C$"&amp;487-COUNTBLANK($C$9:$C$487)),"&gt;"&amp;C205)+COUNTIF(C$9:C205,C205),""))</f>
        <v/>
      </c>
      <c r="E205" t="str">
        <f t="shared" ca="1" si="4"/>
        <v/>
      </c>
      <c r="F205" s="217" t="e" cm="1">
        <f t="array" aca="1" ref="F205" ca="1">IF(A205&lt;&gt;"",INDEX(BDD_REVETEMENTS_EXTERIEURS!A:BY,E205,MATCH($F$8,REFERENCEMENT_FACADE[#Headers],0)),"")</f>
        <v>#VALUE!</v>
      </c>
    </row>
    <row r="206" spans="1:6" x14ac:dyDescent="0.3">
      <c r="A206" s="3">
        <f>IF(AND(A205&lt;COUNTIF(REFERENCEMENT_FACADE[DATE REFERENCEMENT],"&lt;&gt;"&amp;""),A205&gt;0),'PR-tampon'!A205+1,"")</f>
        <v>198</v>
      </c>
      <c r="B206" s="3" t="str">
        <f ca="1">IFERROR(IF(A206="","",VLOOKUP($A206,REFERENCEMENT_FACADE[[Ordre]:[Eligibilité procédé]],2,FALSE)),"")</f>
        <v/>
      </c>
      <c r="C206" t="str" cm="1">
        <f t="array" aca="1" ref="C206" ca="1">IF(B206&lt;&gt;"",INDEX(BDD_REVETEMENTS_EXTERIEURS!A:CS,B206,MATCH($C$8,REFERENCEMENT_FACADE[#Headers],0)),"")</f>
        <v/>
      </c>
      <c r="D206" t="str">
        <f ca="1">IF($B$6=TRUE,IF(C206&lt;&gt;"",COUNTIF(INDIRECT("$C$"&amp;ROW($C$9)&amp;":$C$"&amp;487-COUNTBLANK($C$9:$C$487)),"&lt;"&amp;C206)+COUNTIF(C$9:C206,C206),""),IF(C206&lt;&gt;"",COUNTIF(INDIRECT("$C$"&amp;ROW($C$9)&amp;":$C$"&amp;487-COUNTBLANK($C$9:$C$487)),"&gt;"&amp;C206)+COUNTIF(C$9:C206,C206),""))</f>
        <v/>
      </c>
      <c r="E206" t="str">
        <f t="shared" ca="1" si="4"/>
        <v/>
      </c>
      <c r="F206" s="217" t="e" cm="1">
        <f t="array" aca="1" ref="F206" ca="1">IF(A206&lt;&gt;"",INDEX(BDD_REVETEMENTS_EXTERIEURS!A:BY,E206,MATCH($F$8,REFERENCEMENT_FACADE[#Headers],0)),"")</f>
        <v>#VALUE!</v>
      </c>
    </row>
    <row r="207" spans="1:6" x14ac:dyDescent="0.3">
      <c r="A207" s="3">
        <f>IF(AND(A206&lt;COUNTIF(REFERENCEMENT_FACADE[DATE REFERENCEMENT],"&lt;&gt;"&amp;""),A206&gt;0),'PR-tampon'!A206+1,"")</f>
        <v>199</v>
      </c>
      <c r="B207" s="3" t="str">
        <f ca="1">IFERROR(IF(A207="","",VLOOKUP($A207,REFERENCEMENT_FACADE[[Ordre]:[Eligibilité procédé]],2,FALSE)),"")</f>
        <v/>
      </c>
      <c r="C207" t="str" cm="1">
        <f t="array" aca="1" ref="C207" ca="1">IF(B207&lt;&gt;"",INDEX(BDD_REVETEMENTS_EXTERIEURS!A:CS,B207,MATCH($C$8,REFERENCEMENT_FACADE[#Headers],0)),"")</f>
        <v/>
      </c>
      <c r="D207" t="str">
        <f ca="1">IF($B$6=TRUE,IF(C207&lt;&gt;"",COUNTIF(INDIRECT("$C$"&amp;ROW($C$9)&amp;":$C$"&amp;487-COUNTBLANK($C$9:$C$487)),"&lt;"&amp;C207)+COUNTIF(C$9:C207,C207),""),IF(C207&lt;&gt;"",COUNTIF(INDIRECT("$C$"&amp;ROW($C$9)&amp;":$C$"&amp;487-COUNTBLANK($C$9:$C$487)),"&gt;"&amp;C207)+COUNTIF(C$9:C207,C207),""))</f>
        <v/>
      </c>
      <c r="E207" t="str">
        <f t="shared" ca="1" si="4"/>
        <v/>
      </c>
      <c r="F207" s="217" t="e" cm="1">
        <f t="array" aca="1" ref="F207" ca="1">IF(A207&lt;&gt;"",INDEX(BDD_REVETEMENTS_EXTERIEURS!A:BY,E207,MATCH($F$8,REFERENCEMENT_FACADE[#Headers],0)),"")</f>
        <v>#VALUE!</v>
      </c>
    </row>
    <row r="208" spans="1:6" x14ac:dyDescent="0.3">
      <c r="A208" s="3">
        <f>IF(AND(A207&lt;COUNTIF(REFERENCEMENT_FACADE[DATE REFERENCEMENT],"&lt;&gt;"&amp;""),A207&gt;0),'PR-tampon'!A207+1,"")</f>
        <v>200</v>
      </c>
      <c r="B208" s="3" t="str">
        <f ca="1">IFERROR(IF(A208="","",VLOOKUP($A208,REFERENCEMENT_FACADE[[Ordre]:[Eligibilité procédé]],2,FALSE)),"")</f>
        <v/>
      </c>
      <c r="C208" t="str" cm="1">
        <f t="array" aca="1" ref="C208" ca="1">IF(B208&lt;&gt;"",INDEX(BDD_REVETEMENTS_EXTERIEURS!A:CS,B208,MATCH($C$8,REFERENCEMENT_FACADE[#Headers],0)),"")</f>
        <v/>
      </c>
      <c r="D208" t="str">
        <f ca="1">IF($B$6=TRUE,IF(C208&lt;&gt;"",COUNTIF(INDIRECT("$C$"&amp;ROW($C$9)&amp;":$C$"&amp;487-COUNTBLANK($C$9:$C$487)),"&lt;"&amp;C208)+COUNTIF(C$9:C208,C208),""),IF(C208&lt;&gt;"",COUNTIF(INDIRECT("$C$"&amp;ROW($C$9)&amp;":$C$"&amp;487-COUNTBLANK($C$9:$C$487)),"&gt;"&amp;C208)+COUNTIF(C$9:C208,C208),""))</f>
        <v/>
      </c>
      <c r="E208" t="str">
        <f t="shared" ca="1" si="4"/>
        <v/>
      </c>
      <c r="F208" s="217" t="e" cm="1">
        <f t="array" aca="1" ref="F208" ca="1">IF(A208&lt;&gt;"",INDEX(BDD_REVETEMENTS_EXTERIEURS!A:BY,E208,MATCH($F$8,REFERENCEMENT_FACADE[#Headers],0)),"")</f>
        <v>#VALUE!</v>
      </c>
    </row>
    <row r="209" spans="1:6" x14ac:dyDescent="0.3">
      <c r="A209" s="3">
        <f>IF(AND(A208&lt;COUNTIF(REFERENCEMENT_FACADE[DATE REFERENCEMENT],"&lt;&gt;"&amp;""),A208&gt;0),'PR-tampon'!A208+1,"")</f>
        <v>201</v>
      </c>
      <c r="B209" s="3" t="str">
        <f ca="1">IFERROR(IF(A209="","",VLOOKUP($A209,REFERENCEMENT_FACADE[[Ordre]:[Eligibilité procédé]],2,FALSE)),"")</f>
        <v/>
      </c>
      <c r="C209" t="str" cm="1">
        <f t="array" aca="1" ref="C209" ca="1">IF(B209&lt;&gt;"",INDEX(BDD_REVETEMENTS_EXTERIEURS!A:CS,B209,MATCH($C$8,REFERENCEMENT_FACADE[#Headers],0)),"")</f>
        <v/>
      </c>
      <c r="D209" t="str">
        <f ca="1">IF($B$6=TRUE,IF(C209&lt;&gt;"",COUNTIF(INDIRECT("$C$"&amp;ROW($C$9)&amp;":$C$"&amp;487-COUNTBLANK($C$9:$C$487)),"&lt;"&amp;C209)+COUNTIF(C$9:C209,C209),""),IF(C209&lt;&gt;"",COUNTIF(INDIRECT("$C$"&amp;ROW($C$9)&amp;":$C$"&amp;487-COUNTBLANK($C$9:$C$487)),"&gt;"&amp;C209)+COUNTIF(C$9:C209,C209),""))</f>
        <v/>
      </c>
      <c r="E209" t="str">
        <f t="shared" ca="1" si="4"/>
        <v/>
      </c>
      <c r="F209" s="217" t="e" cm="1">
        <f t="array" aca="1" ref="F209" ca="1">IF(A209&lt;&gt;"",INDEX(BDD_REVETEMENTS_EXTERIEURS!A:BY,E209,MATCH($F$8,REFERENCEMENT_FACADE[#Headers],0)),"")</f>
        <v>#VALUE!</v>
      </c>
    </row>
    <row r="210" spans="1:6" x14ac:dyDescent="0.3">
      <c r="A210" s="3">
        <f>IF(AND(A209&lt;COUNTIF(REFERENCEMENT_FACADE[DATE REFERENCEMENT],"&lt;&gt;"&amp;""),A209&gt;0),'PR-tampon'!A209+1,"")</f>
        <v>202</v>
      </c>
      <c r="B210" s="3" t="str">
        <f ca="1">IFERROR(IF(A210="","",VLOOKUP($A210,REFERENCEMENT_FACADE[[Ordre]:[Eligibilité procédé]],2,FALSE)),"")</f>
        <v/>
      </c>
      <c r="C210" t="str" cm="1">
        <f t="array" aca="1" ref="C210" ca="1">IF(B210&lt;&gt;"",INDEX(BDD_REVETEMENTS_EXTERIEURS!A:CS,B210,MATCH($C$8,REFERENCEMENT_FACADE[#Headers],0)),"")</f>
        <v/>
      </c>
      <c r="D210" t="str">
        <f ca="1">IF($B$6=TRUE,IF(C210&lt;&gt;"",COUNTIF(INDIRECT("$C$"&amp;ROW($C$9)&amp;":$C$"&amp;487-COUNTBLANK($C$9:$C$487)),"&lt;"&amp;C210)+COUNTIF(C$9:C210,C210),""),IF(C210&lt;&gt;"",COUNTIF(INDIRECT("$C$"&amp;ROW($C$9)&amp;":$C$"&amp;487-COUNTBLANK($C$9:$C$487)),"&gt;"&amp;C210)+COUNTIF(C$9:C210,C210),""))</f>
        <v/>
      </c>
      <c r="E210" t="str">
        <f t="shared" ca="1" si="4"/>
        <v/>
      </c>
      <c r="F210" s="217" t="e" cm="1">
        <f t="array" aca="1" ref="F210" ca="1">IF(A210&lt;&gt;"",INDEX(BDD_REVETEMENTS_EXTERIEURS!A:BY,E210,MATCH($F$8,REFERENCEMENT_FACADE[#Headers],0)),"")</f>
        <v>#VALUE!</v>
      </c>
    </row>
    <row r="211" spans="1:6" x14ac:dyDescent="0.3">
      <c r="A211" s="3" t="str">
        <f>IF(AND(A210&lt;COUNTIF(REFERENCEMENT_FACADE[DATE REFERENCEMENT],"&lt;&gt;"&amp;""),A210&gt;0),'PR-tampon'!A210+1,"")</f>
        <v/>
      </c>
      <c r="B211" s="3" t="str">
        <f>IFERROR(IF(A211="","",VLOOKUP($A211,REFERENCEMENT_FACADE[[Ordre]:[Eligibilité procédé]],2,FALSE)),"")</f>
        <v/>
      </c>
      <c r="C211" t="str" cm="1">
        <f t="array" ref="C211">IF(B211&lt;&gt;"",INDEX(BDD_REVETEMENTS_EXTERIEURS!A:CS,B211,MATCH($C$8,REFERENCEMENT_FACADE[#Headers],0)),"")</f>
        <v/>
      </c>
      <c r="D211" t="str">
        <f ca="1">IF($B$6=TRUE,IF(C211&lt;&gt;"",COUNTIF(INDIRECT("$C$"&amp;ROW($C$9)&amp;":$C$"&amp;487-COUNTBLANK($C$9:$C$487)),"&lt;"&amp;C211)+COUNTIF(C$9:C211,C211),""),IF(C211&lt;&gt;"",COUNTIF(INDIRECT("$C$"&amp;ROW($C$9)&amp;":$C$"&amp;487-COUNTBLANK($C$9:$C$487)),"&gt;"&amp;C211)+COUNTIF(C$9:C211,C211),""))</f>
        <v/>
      </c>
      <c r="E211" t="str">
        <f t="shared" ca="1" si="4"/>
        <v/>
      </c>
      <c r="F211" s="217" t="str" cm="1">
        <f t="array" ref="F211">IF(A211&lt;&gt;"",INDEX(BDD_REVETEMENTS_EXTERIEURS!A:BY,E211,MATCH($F$8,REFERENCEMENT_FACADE[#Headers],0)),"")</f>
        <v/>
      </c>
    </row>
    <row r="212" spans="1:6" x14ac:dyDescent="0.3">
      <c r="A212" s="3" t="str">
        <f>IF(AND(A211&lt;COUNTIF(REFERENCEMENT_FACADE[DATE REFERENCEMENT],"&lt;&gt;"&amp;""),A211&gt;0),'PR-tampon'!A211+1,"")</f>
        <v/>
      </c>
      <c r="B212" s="3" t="str">
        <f>IFERROR(IF(A212="","",VLOOKUP($A212,REFERENCEMENT_FACADE[[Ordre]:[Eligibilité procédé]],2,FALSE)),"")</f>
        <v/>
      </c>
      <c r="C212" t="str" cm="1">
        <f t="array" ref="C212">IF(B212&lt;&gt;"",INDEX(BDD_REVETEMENTS_EXTERIEURS!A:CS,B212,MATCH($C$8,REFERENCEMENT_FACADE[#Headers],0)),"")</f>
        <v/>
      </c>
      <c r="D212" t="str">
        <f ca="1">IF($B$6=TRUE,IF(C212&lt;&gt;"",COUNTIF(INDIRECT("$C$"&amp;ROW($C$9)&amp;":$C$"&amp;487-COUNTBLANK($C$9:$C$487)),"&lt;"&amp;C212)+COUNTIF(C$9:C212,C212),""),IF(C212&lt;&gt;"",COUNTIF(INDIRECT("$C$"&amp;ROW($C$9)&amp;":$C$"&amp;487-COUNTBLANK($C$9:$C$487)),"&gt;"&amp;C212)+COUNTIF(C$9:C212,C212),""))</f>
        <v/>
      </c>
      <c r="E212" t="str">
        <f t="shared" ca="1" si="4"/>
        <v/>
      </c>
      <c r="F212" s="217" t="str" cm="1">
        <f t="array" ref="F212">IF(A212&lt;&gt;"",INDEX(BDD_REVETEMENTS_EXTERIEURS!A:BY,E212,MATCH($F$8,REFERENCEMENT_FACADE[#Headers],0)),"")</f>
        <v/>
      </c>
    </row>
    <row r="213" spans="1:6" x14ac:dyDescent="0.3">
      <c r="A213" s="3" t="str">
        <f>IF(AND(A212&lt;COUNTIF(REFERENCEMENT_FACADE[DATE REFERENCEMENT],"&lt;&gt;"&amp;""),A212&gt;0),'PR-tampon'!A212+1,"")</f>
        <v/>
      </c>
      <c r="B213" s="3" t="str">
        <f>IFERROR(IF(A213="","",VLOOKUP($A213,REFERENCEMENT_FACADE[[Ordre]:[Eligibilité procédé]],2,FALSE)),"")</f>
        <v/>
      </c>
      <c r="C213" t="str" cm="1">
        <f t="array" ref="C213">IF(B213&lt;&gt;"",INDEX(BDD_REVETEMENTS_EXTERIEURS!A:CS,B213,MATCH($C$8,REFERENCEMENT_FACADE[#Headers],0)),"")</f>
        <v/>
      </c>
      <c r="D213" t="str">
        <f ca="1">IF($B$6=TRUE,IF(C213&lt;&gt;"",COUNTIF(INDIRECT("$C$"&amp;ROW($C$9)&amp;":$C$"&amp;487-COUNTBLANK($C$9:$C$487)),"&lt;"&amp;C213)+COUNTIF(C$9:C213,C213),""),IF(C213&lt;&gt;"",COUNTIF(INDIRECT("$C$"&amp;ROW($C$9)&amp;":$C$"&amp;487-COUNTBLANK($C$9:$C$487)),"&gt;"&amp;C213)+COUNTIF(C$9:C213,C213),""))</f>
        <v/>
      </c>
      <c r="E213" t="str">
        <f t="shared" ca="1" si="4"/>
        <v/>
      </c>
      <c r="F213" s="217" t="str" cm="1">
        <f t="array" ref="F213">IF(A213&lt;&gt;"",INDEX(BDD_REVETEMENTS_EXTERIEURS!A:BY,E213,MATCH($F$8,REFERENCEMENT_FACADE[#Headers],0)),"")</f>
        <v/>
      </c>
    </row>
    <row r="214" spans="1:6" x14ac:dyDescent="0.3">
      <c r="A214" s="3" t="str">
        <f>IF(AND(A213&lt;COUNTIF(REFERENCEMENT_FACADE[DATE REFERENCEMENT],"&lt;&gt;"&amp;""),A213&gt;0),'PR-tampon'!A213+1,"")</f>
        <v/>
      </c>
      <c r="B214" s="3" t="str">
        <f>IFERROR(IF(A214="","",VLOOKUP($A214,REFERENCEMENT_FACADE[[Ordre]:[Eligibilité procédé]],2,FALSE)),"")</f>
        <v/>
      </c>
      <c r="C214" t="str" cm="1">
        <f t="array" ref="C214">IF(B214&lt;&gt;"",INDEX(BDD_REVETEMENTS_EXTERIEURS!A:CS,B214,MATCH($C$8,REFERENCEMENT_FACADE[#Headers],0)),"")</f>
        <v/>
      </c>
      <c r="D214" t="str">
        <f ca="1">IF($B$6=TRUE,IF(C214&lt;&gt;"",COUNTIF(INDIRECT("$C$"&amp;ROW($C$9)&amp;":$C$"&amp;487-COUNTBLANK($C$9:$C$487)),"&lt;"&amp;C214)+COUNTIF(C$9:C214,C214),""),IF(C214&lt;&gt;"",COUNTIF(INDIRECT("$C$"&amp;ROW($C$9)&amp;":$C$"&amp;487-COUNTBLANK($C$9:$C$487)),"&gt;"&amp;C214)+COUNTIF(C$9:C214,C214),""))</f>
        <v/>
      </c>
      <c r="E214" t="str">
        <f t="shared" ca="1" si="4"/>
        <v/>
      </c>
      <c r="F214" s="217" t="str" cm="1">
        <f t="array" ref="F214">IF(A214&lt;&gt;"",INDEX(BDD_REVETEMENTS_EXTERIEURS!A:BY,E214,MATCH($F$8,REFERENCEMENT_FACADE[#Headers],0)),"")</f>
        <v/>
      </c>
    </row>
    <row r="215" spans="1:6" x14ac:dyDescent="0.3">
      <c r="A215" s="3" t="str">
        <f>IF(AND(A214&lt;COUNTIF(REFERENCEMENT_FACADE[DATE REFERENCEMENT],"&lt;&gt;"&amp;""),A214&gt;0),'PR-tampon'!A214+1,"")</f>
        <v/>
      </c>
      <c r="B215" s="3" t="str">
        <f>IFERROR(IF(A215="","",VLOOKUP($A215,REFERENCEMENT_FACADE[[Ordre]:[Eligibilité procédé]],2,FALSE)),"")</f>
        <v/>
      </c>
      <c r="C215" t="str" cm="1">
        <f t="array" ref="C215">IF(B215&lt;&gt;"",INDEX(BDD_REVETEMENTS_EXTERIEURS!A:CS,B215,MATCH($C$8,REFERENCEMENT_FACADE[#Headers],0)),"")</f>
        <v/>
      </c>
      <c r="D215" t="str">
        <f ca="1">IF($B$6=TRUE,IF(C215&lt;&gt;"",COUNTIF(INDIRECT("$C$"&amp;ROW($C$9)&amp;":$C$"&amp;487-COUNTBLANK($C$9:$C$487)),"&lt;"&amp;C215)+COUNTIF(C$9:C215,C215),""),IF(C215&lt;&gt;"",COUNTIF(INDIRECT("$C$"&amp;ROW($C$9)&amp;":$C$"&amp;487-COUNTBLANK($C$9:$C$487)),"&gt;"&amp;C215)+COUNTIF(C$9:C215,C215),""))</f>
        <v/>
      </c>
      <c r="E215" t="str">
        <f t="shared" ca="1" si="4"/>
        <v/>
      </c>
      <c r="F215" s="217" t="str" cm="1">
        <f t="array" ref="F215">IF(A215&lt;&gt;"",INDEX(BDD_REVETEMENTS_EXTERIEURS!A:BY,E215,MATCH($F$8,REFERENCEMENT_FACADE[#Headers],0)),"")</f>
        <v/>
      </c>
    </row>
    <row r="216" spans="1:6" x14ac:dyDescent="0.3">
      <c r="A216" s="3" t="str">
        <f>IF(AND(A215&lt;COUNTIF(REFERENCEMENT_FACADE[DATE REFERENCEMENT],"&lt;&gt;"&amp;""),A215&gt;0),'PR-tampon'!A215+1,"")</f>
        <v/>
      </c>
      <c r="B216" s="3" t="str">
        <f>IFERROR(IF(A216="","",VLOOKUP($A216,REFERENCEMENT_FACADE[[Ordre]:[Eligibilité procédé]],2,FALSE)),"")</f>
        <v/>
      </c>
      <c r="C216" t="str" cm="1">
        <f t="array" ref="C216">IF(B216&lt;&gt;"",INDEX(BDD_REVETEMENTS_EXTERIEURS!A:CS,B216,MATCH($C$8,REFERENCEMENT_FACADE[#Headers],0)),"")</f>
        <v/>
      </c>
      <c r="D216" t="str">
        <f ca="1">IF($B$6=TRUE,IF(C216&lt;&gt;"",COUNTIF(INDIRECT("$C$"&amp;ROW($C$9)&amp;":$C$"&amp;487-COUNTBLANK($C$9:$C$487)),"&lt;"&amp;C216)+COUNTIF(C$9:C216,C216),""),IF(C216&lt;&gt;"",COUNTIF(INDIRECT("$C$"&amp;ROW($C$9)&amp;":$C$"&amp;487-COUNTBLANK($C$9:$C$487)),"&gt;"&amp;C216)+COUNTIF(C$9:C216,C216),""))</f>
        <v/>
      </c>
      <c r="E216" t="str">
        <f t="shared" ca="1" si="4"/>
        <v/>
      </c>
      <c r="F216" s="217" t="str" cm="1">
        <f t="array" ref="F216">IF(A216&lt;&gt;"",INDEX(BDD_REVETEMENTS_EXTERIEURS!A:BY,E216,MATCH($F$8,REFERENCEMENT_FACADE[#Headers],0)),"")</f>
        <v/>
      </c>
    </row>
    <row r="217" spans="1:6" x14ac:dyDescent="0.3">
      <c r="A217" s="3" t="str">
        <f>IF(AND(A216&lt;COUNTIF(REFERENCEMENT_FACADE[DATE REFERENCEMENT],"&lt;&gt;"&amp;""),A216&gt;0),'PR-tampon'!A216+1,"")</f>
        <v/>
      </c>
      <c r="B217" s="3" t="str">
        <f>IFERROR(IF(A217="","",VLOOKUP($A217,REFERENCEMENT_FACADE[[Ordre]:[Eligibilité procédé]],2,FALSE)),"")</f>
        <v/>
      </c>
      <c r="C217" t="str" cm="1">
        <f t="array" ref="C217">IF(B217&lt;&gt;"",INDEX(BDD_REVETEMENTS_EXTERIEURS!A:CS,B217,MATCH($C$8,REFERENCEMENT_FACADE[#Headers],0)),"")</f>
        <v/>
      </c>
      <c r="D217" t="str">
        <f ca="1">IF($B$6=TRUE,IF(C217&lt;&gt;"",COUNTIF(INDIRECT("$C$"&amp;ROW($C$9)&amp;":$C$"&amp;487-COUNTBLANK($C$9:$C$487)),"&lt;"&amp;C217)+COUNTIF(C$9:C217,C217),""),IF(C217&lt;&gt;"",COUNTIF(INDIRECT("$C$"&amp;ROW($C$9)&amp;":$C$"&amp;487-COUNTBLANK($C$9:$C$487)),"&gt;"&amp;C217)+COUNTIF(C$9:C217,C217),""))</f>
        <v/>
      </c>
      <c r="E217" t="str">
        <f t="shared" ca="1" si="4"/>
        <v/>
      </c>
      <c r="F217" s="217" t="str" cm="1">
        <f t="array" ref="F217">IF(A217&lt;&gt;"",INDEX(BDD_REVETEMENTS_EXTERIEURS!A:BY,E217,MATCH($F$8,REFERENCEMENT_FACADE[#Headers],0)),"")</f>
        <v/>
      </c>
    </row>
    <row r="218" spans="1:6" x14ac:dyDescent="0.3">
      <c r="A218" s="3" t="str">
        <f>IF(AND(A217&lt;COUNTIF(REFERENCEMENT_FACADE[DATE REFERENCEMENT],"&lt;&gt;"&amp;""),A217&gt;0),'PR-tampon'!A217+1,"")</f>
        <v/>
      </c>
      <c r="B218" s="3" t="str">
        <f>IFERROR(IF(A218="","",VLOOKUP($A218,REFERENCEMENT_FACADE[[Ordre]:[Eligibilité procédé]],2,FALSE)),"")</f>
        <v/>
      </c>
      <c r="C218" t="str" cm="1">
        <f t="array" ref="C218">IF(B218&lt;&gt;"",INDEX(BDD_REVETEMENTS_EXTERIEURS!A:CS,B218,MATCH($C$8,REFERENCEMENT_FACADE[#Headers],0)),"")</f>
        <v/>
      </c>
      <c r="D218" t="str">
        <f ca="1">IF($B$6=TRUE,IF(C218&lt;&gt;"",COUNTIF(INDIRECT("$C$"&amp;ROW($C$9)&amp;":$C$"&amp;487-COUNTBLANK($C$9:$C$487)),"&lt;"&amp;C218)+COUNTIF(C$9:C218,C218),""),IF(C218&lt;&gt;"",COUNTIF(INDIRECT("$C$"&amp;ROW($C$9)&amp;":$C$"&amp;487-COUNTBLANK($C$9:$C$487)),"&gt;"&amp;C218)+COUNTIF(C$9:C218,C218),""))</f>
        <v/>
      </c>
      <c r="E218" t="str">
        <f t="shared" ca="1" si="4"/>
        <v/>
      </c>
      <c r="F218" s="217" t="str" cm="1">
        <f t="array" ref="F218">IF(A218&lt;&gt;"",INDEX(BDD_REVETEMENTS_EXTERIEURS!A:BY,E218,MATCH($F$8,REFERENCEMENT_FACADE[#Headers],0)),"")</f>
        <v/>
      </c>
    </row>
    <row r="219" spans="1:6" x14ac:dyDescent="0.3">
      <c r="A219" s="3" t="str">
        <f>IF(AND(A218&lt;COUNTIF(REFERENCEMENT_FACADE[DATE REFERENCEMENT],"&lt;&gt;"&amp;""),A218&gt;0),'PR-tampon'!A218+1,"")</f>
        <v/>
      </c>
      <c r="B219" s="3" t="str">
        <f>IFERROR(IF(A219="","",VLOOKUP($A219,REFERENCEMENT_FACADE[[Ordre]:[Eligibilité procédé]],2,FALSE)),"")</f>
        <v/>
      </c>
      <c r="C219" t="str" cm="1">
        <f t="array" ref="C219">IF(B219&lt;&gt;"",INDEX(BDD_REVETEMENTS_EXTERIEURS!A:CS,B219,MATCH($C$8,REFERENCEMENT_FACADE[#Headers],0)),"")</f>
        <v/>
      </c>
      <c r="D219" t="str">
        <f ca="1">IF($B$6=TRUE,IF(C219&lt;&gt;"",COUNTIF(INDIRECT("$C$"&amp;ROW($C$9)&amp;":$C$"&amp;487-COUNTBLANK($C$9:$C$487)),"&lt;"&amp;C219)+COUNTIF(C$9:C219,C219),""),IF(C219&lt;&gt;"",COUNTIF(INDIRECT("$C$"&amp;ROW($C$9)&amp;":$C$"&amp;487-COUNTBLANK($C$9:$C$487)),"&gt;"&amp;C219)+COUNTIF(C$9:C219,C219),""))</f>
        <v/>
      </c>
      <c r="E219" t="str">
        <f t="shared" ca="1" si="4"/>
        <v/>
      </c>
      <c r="F219" s="217" t="str" cm="1">
        <f t="array" ref="F219">IF(A219&lt;&gt;"",INDEX(BDD_REVETEMENTS_EXTERIEURS!A:BY,E219,MATCH($F$8,REFERENCEMENT_FACADE[#Headers],0)),"")</f>
        <v/>
      </c>
    </row>
    <row r="220" spans="1:6" x14ac:dyDescent="0.3">
      <c r="A220" s="3" t="str">
        <f>IF(AND(A219&lt;COUNTIF(REFERENCEMENT_FACADE[DATE REFERENCEMENT],"&lt;&gt;"&amp;""),A219&gt;0),'PR-tampon'!A219+1,"")</f>
        <v/>
      </c>
      <c r="B220" s="3" t="str">
        <f>IFERROR(IF(A220="","",VLOOKUP($A220,REFERENCEMENT_FACADE[[Ordre]:[Eligibilité procédé]],2,FALSE)),"")</f>
        <v/>
      </c>
      <c r="C220" t="str" cm="1">
        <f t="array" ref="C220">IF(B220&lt;&gt;"",INDEX(BDD_REVETEMENTS_EXTERIEURS!A:CS,B220,MATCH($C$8,REFERENCEMENT_FACADE[#Headers],0)),"")</f>
        <v/>
      </c>
      <c r="D220" t="str">
        <f ca="1">IF($B$6=TRUE,IF(C220&lt;&gt;"",COUNTIF(INDIRECT("$C$"&amp;ROW($C$9)&amp;":$C$"&amp;487-COUNTBLANK($C$9:$C$487)),"&lt;"&amp;C220)+COUNTIF(C$9:C220,C220),""),IF(C220&lt;&gt;"",COUNTIF(INDIRECT("$C$"&amp;ROW($C$9)&amp;":$C$"&amp;487-COUNTBLANK($C$9:$C$487)),"&gt;"&amp;C220)+COUNTIF(C$9:C220,C220),""))</f>
        <v/>
      </c>
      <c r="E220" t="str">
        <f t="shared" ca="1" si="4"/>
        <v/>
      </c>
      <c r="F220" s="217" t="str" cm="1">
        <f t="array" ref="F220">IF(A220&lt;&gt;"",INDEX(BDD_REVETEMENTS_EXTERIEURS!A:BY,E220,MATCH($F$8,REFERENCEMENT_FACADE[#Headers],0)),"")</f>
        <v/>
      </c>
    </row>
    <row r="221" spans="1:6" x14ac:dyDescent="0.3">
      <c r="A221" s="3" t="str">
        <f>IF(AND(A220&lt;COUNTIF(REFERENCEMENT_FACADE[DATE REFERENCEMENT],"&lt;&gt;"&amp;""),A220&gt;0),'PR-tampon'!A220+1,"")</f>
        <v/>
      </c>
      <c r="B221" s="3" t="str">
        <f>IFERROR(IF(A221="","",VLOOKUP($A221,REFERENCEMENT_FACADE[[Ordre]:[Eligibilité procédé]],2,FALSE)),"")</f>
        <v/>
      </c>
      <c r="C221" t="str" cm="1">
        <f t="array" ref="C221">IF(B221&lt;&gt;"",INDEX(BDD_REVETEMENTS_EXTERIEURS!A:CS,B221,MATCH($C$8,REFERENCEMENT_FACADE[#Headers],0)),"")</f>
        <v/>
      </c>
      <c r="D221" t="str">
        <f ca="1">IF($B$6=TRUE,IF(C221&lt;&gt;"",COUNTIF(INDIRECT("$C$"&amp;ROW($C$9)&amp;":$C$"&amp;487-COUNTBLANK($C$9:$C$487)),"&lt;"&amp;C221)+COUNTIF(C$9:C221,C221),""),IF(C221&lt;&gt;"",COUNTIF(INDIRECT("$C$"&amp;ROW($C$9)&amp;":$C$"&amp;487-COUNTBLANK($C$9:$C$487)),"&gt;"&amp;C221)+COUNTIF(C$9:C221,C221),""))</f>
        <v/>
      </c>
      <c r="E221" t="str">
        <f t="shared" ca="1" si="4"/>
        <v/>
      </c>
      <c r="F221" s="217" t="str" cm="1">
        <f t="array" ref="F221">IF(A221&lt;&gt;"",INDEX(BDD_REVETEMENTS_EXTERIEURS!A:BY,E221,MATCH($F$8,REFERENCEMENT_FACADE[#Headers],0)),"")</f>
        <v/>
      </c>
    </row>
    <row r="222" spans="1:6" x14ac:dyDescent="0.3">
      <c r="A222" s="3" t="str">
        <f>IF(AND(A221&lt;COUNTIF(REFERENCEMENT_FACADE[DATE REFERENCEMENT],"&lt;&gt;"&amp;""),A221&gt;0),'PR-tampon'!A221+1,"")</f>
        <v/>
      </c>
      <c r="B222" s="3" t="str">
        <f>IFERROR(IF(A222="","",VLOOKUP($A222,REFERENCEMENT_FACADE[[Ordre]:[Eligibilité procédé]],2,FALSE)),"")</f>
        <v/>
      </c>
      <c r="C222" t="str" cm="1">
        <f t="array" ref="C222">IF(B222&lt;&gt;"",INDEX(BDD_REVETEMENTS_EXTERIEURS!A:CS,B222,MATCH($C$8,REFERENCEMENT_FACADE[#Headers],0)),"")</f>
        <v/>
      </c>
      <c r="D222" t="str">
        <f ca="1">IF($B$6=TRUE,IF(C222&lt;&gt;"",COUNTIF(INDIRECT("$C$"&amp;ROW($C$9)&amp;":$C$"&amp;487-COUNTBLANK($C$9:$C$487)),"&lt;"&amp;C222)+COUNTIF(C$9:C222,C222),""),IF(C222&lt;&gt;"",COUNTIF(INDIRECT("$C$"&amp;ROW($C$9)&amp;":$C$"&amp;487-COUNTBLANK($C$9:$C$487)),"&gt;"&amp;C222)+COUNTIF(C$9:C222,C222),""))</f>
        <v/>
      </c>
      <c r="E222" t="str">
        <f t="shared" ca="1" si="4"/>
        <v/>
      </c>
      <c r="F222" s="217" t="str" cm="1">
        <f t="array" ref="F222">IF(A222&lt;&gt;"",INDEX(BDD_REVETEMENTS_EXTERIEURS!A:BY,E222,MATCH($F$8,REFERENCEMENT_FACADE[#Headers],0)),"")</f>
        <v/>
      </c>
    </row>
    <row r="223" spans="1:6" x14ac:dyDescent="0.3">
      <c r="A223" s="3" t="str">
        <f>IF(AND(A222&lt;COUNTIF(REFERENCEMENT_FACADE[DATE REFERENCEMENT],"&lt;&gt;"&amp;""),A222&gt;0),'PR-tampon'!A222+1,"")</f>
        <v/>
      </c>
      <c r="B223" s="3" t="str">
        <f>IFERROR(IF(A223="","",VLOOKUP($A223,REFERENCEMENT_FACADE[[Ordre]:[Eligibilité procédé]],2,FALSE)),"")</f>
        <v/>
      </c>
      <c r="C223" t="str" cm="1">
        <f t="array" ref="C223">IF(B223&lt;&gt;"",INDEX(BDD_REVETEMENTS_EXTERIEURS!A:CS,B223,MATCH($C$8,REFERENCEMENT_FACADE[#Headers],0)),"")</f>
        <v/>
      </c>
      <c r="D223" t="str">
        <f ca="1">IF($B$6=TRUE,IF(C223&lt;&gt;"",COUNTIF(INDIRECT("$C$"&amp;ROW($C$9)&amp;":$C$"&amp;487-COUNTBLANK($C$9:$C$487)),"&lt;"&amp;C223)+COUNTIF(C$9:C223,C223),""),IF(C223&lt;&gt;"",COUNTIF(INDIRECT("$C$"&amp;ROW($C$9)&amp;":$C$"&amp;487-COUNTBLANK($C$9:$C$487)),"&gt;"&amp;C223)+COUNTIF(C$9:C223,C223),""))</f>
        <v/>
      </c>
      <c r="E223" t="str">
        <f t="shared" ca="1" si="4"/>
        <v/>
      </c>
      <c r="F223" s="217" t="str" cm="1">
        <f t="array" ref="F223">IF(A223&lt;&gt;"",INDEX(BDD_REVETEMENTS_EXTERIEURS!A:BY,E223,MATCH($F$8,REFERENCEMENT_FACADE[#Headers],0)),"")</f>
        <v/>
      </c>
    </row>
    <row r="224" spans="1:6" x14ac:dyDescent="0.3">
      <c r="A224" s="3" t="str">
        <f>IF(AND(A223&lt;COUNTIF(REFERENCEMENT_FACADE[DATE REFERENCEMENT],"&lt;&gt;"&amp;""),A223&gt;0),'PR-tampon'!A223+1,"")</f>
        <v/>
      </c>
      <c r="B224" s="3" t="str">
        <f>IFERROR(IF(A224="","",VLOOKUP($A224,REFERENCEMENT_FACADE[[Ordre]:[Eligibilité procédé]],2,FALSE)),"")</f>
        <v/>
      </c>
      <c r="C224" t="str" cm="1">
        <f t="array" ref="C224">IF(B224&lt;&gt;"",INDEX(BDD_REVETEMENTS_EXTERIEURS!A:CS,B224,MATCH($C$8,REFERENCEMENT_FACADE[#Headers],0)),"")</f>
        <v/>
      </c>
      <c r="D224" t="str">
        <f ca="1">IF($B$6=TRUE,IF(C224&lt;&gt;"",COUNTIF(INDIRECT("$C$"&amp;ROW($C$9)&amp;":$C$"&amp;487-COUNTBLANK($C$9:$C$487)),"&lt;"&amp;C224)+COUNTIF(C$9:C224,C224),""),IF(C224&lt;&gt;"",COUNTIF(INDIRECT("$C$"&amp;ROW($C$9)&amp;":$C$"&amp;487-COUNTBLANK($C$9:$C$487)),"&gt;"&amp;C224)+COUNTIF(C$9:C224,C224),""))</f>
        <v/>
      </c>
      <c r="E224" t="str">
        <f t="shared" ca="1" si="4"/>
        <v/>
      </c>
      <c r="F224" s="217" t="str" cm="1">
        <f t="array" ref="F224">IF(A224&lt;&gt;"",INDEX(BDD_REVETEMENTS_EXTERIEURS!A:BY,E224,MATCH($F$8,REFERENCEMENT_FACADE[#Headers],0)),"")</f>
        <v/>
      </c>
    </row>
    <row r="225" spans="1:6" x14ac:dyDescent="0.3">
      <c r="A225" s="3" t="str">
        <f>IF(AND(A224&lt;COUNTIF(REFERENCEMENT_FACADE[DATE REFERENCEMENT],"&lt;&gt;"&amp;""),A224&gt;0),'PR-tampon'!A224+1,"")</f>
        <v/>
      </c>
      <c r="B225" s="3" t="str">
        <f>IFERROR(IF(A225="","",VLOOKUP($A225,REFERENCEMENT_FACADE[[Ordre]:[Eligibilité procédé]],2,FALSE)),"")</f>
        <v/>
      </c>
      <c r="C225" t="str" cm="1">
        <f t="array" ref="C225">IF(B225&lt;&gt;"",INDEX(BDD_REVETEMENTS_EXTERIEURS!A:CS,B225,MATCH($C$8,REFERENCEMENT_FACADE[#Headers],0)),"")</f>
        <v/>
      </c>
      <c r="D225" t="str">
        <f ca="1">IF($B$6=TRUE,IF(C225&lt;&gt;"",COUNTIF(INDIRECT("$C$"&amp;ROW($C$9)&amp;":$C$"&amp;487-COUNTBLANK($C$9:$C$487)),"&lt;"&amp;C225)+COUNTIF(C$9:C225,C225),""),IF(C225&lt;&gt;"",COUNTIF(INDIRECT("$C$"&amp;ROW($C$9)&amp;":$C$"&amp;487-COUNTBLANK($C$9:$C$487)),"&gt;"&amp;C225)+COUNTIF(C$9:C225,C225),""))</f>
        <v/>
      </c>
      <c r="E225" t="str">
        <f t="shared" ca="1" si="4"/>
        <v/>
      </c>
      <c r="F225" s="217" t="str" cm="1">
        <f t="array" ref="F225">IF(A225&lt;&gt;"",INDEX(BDD_REVETEMENTS_EXTERIEURS!A:BY,E225,MATCH($F$8,REFERENCEMENT_FACADE[#Headers],0)),"")</f>
        <v/>
      </c>
    </row>
    <row r="226" spans="1:6" x14ac:dyDescent="0.3">
      <c r="A226" s="3" t="str">
        <f>IF(AND(A225&lt;COUNTIF(REFERENCEMENT_FACADE[DATE REFERENCEMENT],"&lt;&gt;"&amp;""),A225&gt;0),'PR-tampon'!A225+1,"")</f>
        <v/>
      </c>
      <c r="B226" s="3" t="str">
        <f>IFERROR(IF(A226="","",VLOOKUP($A226,REFERENCEMENT_FACADE[[Ordre]:[Eligibilité procédé]],2,FALSE)),"")</f>
        <v/>
      </c>
      <c r="C226" t="str" cm="1">
        <f t="array" ref="C226">IF(B226&lt;&gt;"",INDEX(BDD_REVETEMENTS_EXTERIEURS!A:CS,B226,MATCH($C$8,REFERENCEMENT_FACADE[#Headers],0)),"")</f>
        <v/>
      </c>
      <c r="D226" t="str">
        <f ca="1">IF($B$6=TRUE,IF(C226&lt;&gt;"",COUNTIF(INDIRECT("$C$"&amp;ROW($C$9)&amp;":$C$"&amp;487-COUNTBLANK($C$9:$C$487)),"&lt;"&amp;C226)+COUNTIF(C$9:C226,C226),""),IF(C226&lt;&gt;"",COUNTIF(INDIRECT("$C$"&amp;ROW($C$9)&amp;":$C$"&amp;487-COUNTBLANK($C$9:$C$487)),"&gt;"&amp;C226)+COUNTIF(C$9:C226,C226),""))</f>
        <v/>
      </c>
      <c r="E226" t="str">
        <f t="shared" ca="1" si="4"/>
        <v/>
      </c>
      <c r="F226" s="217" t="str" cm="1">
        <f t="array" ref="F226">IF(A226&lt;&gt;"",INDEX(BDD_REVETEMENTS_EXTERIEURS!A:BY,E226,MATCH($F$8,REFERENCEMENT_FACADE[#Headers],0)),"")</f>
        <v/>
      </c>
    </row>
    <row r="227" spans="1:6" x14ac:dyDescent="0.3">
      <c r="A227" s="3" t="str">
        <f>IF(AND(A226&lt;COUNTIF(REFERENCEMENT_FACADE[DATE REFERENCEMENT],"&lt;&gt;"&amp;""),A226&gt;0),'PR-tampon'!A226+1,"")</f>
        <v/>
      </c>
      <c r="B227" s="3" t="str">
        <f>IFERROR(IF(A227="","",VLOOKUP($A227,REFERENCEMENT_FACADE[[Ordre]:[Eligibilité procédé]],2,FALSE)),"")</f>
        <v/>
      </c>
      <c r="C227" t="str" cm="1">
        <f t="array" ref="C227">IF(B227&lt;&gt;"",INDEX(BDD_REVETEMENTS_EXTERIEURS!A:CS,B227,MATCH($C$8,REFERENCEMENT_FACADE[#Headers],0)),"")</f>
        <v/>
      </c>
      <c r="D227" t="str">
        <f ca="1">IF($B$6=TRUE,IF(C227&lt;&gt;"",COUNTIF(INDIRECT("$C$"&amp;ROW($C$9)&amp;":$C$"&amp;487-COUNTBLANK($C$9:$C$487)),"&lt;"&amp;C227)+COUNTIF(C$9:C227,C227),""),IF(C227&lt;&gt;"",COUNTIF(INDIRECT("$C$"&amp;ROW($C$9)&amp;":$C$"&amp;487-COUNTBLANK($C$9:$C$487)),"&gt;"&amp;C227)+COUNTIF(C$9:C227,C227),""))</f>
        <v/>
      </c>
      <c r="E227" t="str">
        <f t="shared" ca="1" si="4"/>
        <v/>
      </c>
      <c r="F227" s="217" t="str" cm="1">
        <f t="array" ref="F227">IF(A227&lt;&gt;"",INDEX(BDD_REVETEMENTS_EXTERIEURS!A:BY,E227,MATCH($F$8,REFERENCEMENT_FACADE[#Headers],0)),"")</f>
        <v/>
      </c>
    </row>
    <row r="228" spans="1:6" x14ac:dyDescent="0.3">
      <c r="A228" s="3" t="str">
        <f>IF(AND(A227&lt;COUNTIF(REFERENCEMENT_FACADE[DATE REFERENCEMENT],"&lt;&gt;"&amp;""),A227&gt;0),'PR-tampon'!A227+1,"")</f>
        <v/>
      </c>
      <c r="B228" s="3" t="str">
        <f>IFERROR(IF(A228="","",VLOOKUP($A228,REFERENCEMENT_FACADE[[Ordre]:[Eligibilité procédé]],2,FALSE)),"")</f>
        <v/>
      </c>
      <c r="C228" t="str" cm="1">
        <f t="array" ref="C228">IF(B228&lt;&gt;"",INDEX(BDD_REVETEMENTS_EXTERIEURS!A:CS,B228,MATCH($C$8,REFERENCEMENT_FACADE[#Headers],0)),"")</f>
        <v/>
      </c>
      <c r="D228" t="str">
        <f ca="1">IF($B$6=TRUE,IF(C228&lt;&gt;"",COUNTIF(INDIRECT("$C$"&amp;ROW($C$9)&amp;":$C$"&amp;487-COUNTBLANK($C$9:$C$487)),"&lt;"&amp;C228)+COUNTIF(C$9:C228,C228),""),IF(C228&lt;&gt;"",COUNTIF(INDIRECT("$C$"&amp;ROW($C$9)&amp;":$C$"&amp;487-COUNTBLANK($C$9:$C$487)),"&gt;"&amp;C228)+COUNTIF(C$9:C228,C228),""))</f>
        <v/>
      </c>
      <c r="E228" t="str">
        <f t="shared" ca="1" si="4"/>
        <v/>
      </c>
      <c r="F228" s="217" t="str" cm="1">
        <f t="array" ref="F228">IF(A228&lt;&gt;"",INDEX(BDD_REVETEMENTS_EXTERIEURS!A:BY,E228,MATCH($F$8,REFERENCEMENT_FACADE[#Headers],0)),"")</f>
        <v/>
      </c>
    </row>
    <row r="229" spans="1:6" x14ac:dyDescent="0.3">
      <c r="A229" s="3" t="str">
        <f>IF(AND(A228&lt;COUNTIF(REFERENCEMENT_FACADE[DATE REFERENCEMENT],"&lt;&gt;"&amp;""),A228&gt;0),'PR-tampon'!A228+1,"")</f>
        <v/>
      </c>
      <c r="B229" s="3" t="str">
        <f>IFERROR(IF(A229="","",VLOOKUP($A229,REFERENCEMENT_FACADE[[Ordre]:[Eligibilité procédé]],2,FALSE)),"")</f>
        <v/>
      </c>
      <c r="C229" t="str" cm="1">
        <f t="array" ref="C229">IF(B229&lt;&gt;"",INDEX(BDD_REVETEMENTS_EXTERIEURS!A:CS,B229,MATCH($C$8,REFERENCEMENT_FACADE[#Headers],0)),"")</f>
        <v/>
      </c>
      <c r="D229" t="str">
        <f ca="1">IF($B$6=TRUE,IF(C229&lt;&gt;"",COUNTIF(INDIRECT("$C$"&amp;ROW($C$9)&amp;":$C$"&amp;487-COUNTBLANK($C$9:$C$487)),"&lt;"&amp;C229)+COUNTIF(C$9:C229,C229),""),IF(C229&lt;&gt;"",COUNTIF(INDIRECT("$C$"&amp;ROW($C$9)&amp;":$C$"&amp;487-COUNTBLANK($C$9:$C$487)),"&gt;"&amp;C229)+COUNTIF(C$9:C229,C229),""))</f>
        <v/>
      </c>
      <c r="E229" t="str">
        <f t="shared" ca="1" si="4"/>
        <v/>
      </c>
      <c r="F229" s="217" t="str" cm="1">
        <f t="array" ref="F229">IF(A229&lt;&gt;"",INDEX(BDD_REVETEMENTS_EXTERIEURS!A:BY,E229,MATCH($F$8,REFERENCEMENT_FACADE[#Headers],0)),"")</f>
        <v/>
      </c>
    </row>
    <row r="230" spans="1:6" x14ac:dyDescent="0.3">
      <c r="A230" s="3" t="str">
        <f>IF(AND(A229&lt;COUNTIF(REFERENCEMENT_FACADE[DATE REFERENCEMENT],"&lt;&gt;"&amp;""),A229&gt;0),'PR-tampon'!A229+1,"")</f>
        <v/>
      </c>
      <c r="B230" s="3" t="str">
        <f>IFERROR(IF(A230="","",VLOOKUP($A230,REFERENCEMENT_FACADE[[Ordre]:[Eligibilité procédé]],2,FALSE)),"")</f>
        <v/>
      </c>
      <c r="C230" t="str" cm="1">
        <f t="array" ref="C230">IF(B230&lt;&gt;"",INDEX(BDD_REVETEMENTS_EXTERIEURS!A:CS,B230,MATCH($C$8,REFERENCEMENT_FACADE[#Headers],0)),"")</f>
        <v/>
      </c>
      <c r="D230" t="str">
        <f ca="1">IF($B$6=TRUE,IF(C230&lt;&gt;"",COUNTIF(INDIRECT("$C$"&amp;ROW($C$9)&amp;":$C$"&amp;487-COUNTBLANK($C$9:$C$487)),"&lt;"&amp;C230)+COUNTIF(C$9:C230,C230),""),IF(C230&lt;&gt;"",COUNTIF(INDIRECT("$C$"&amp;ROW($C$9)&amp;":$C$"&amp;487-COUNTBLANK($C$9:$C$487)),"&gt;"&amp;C230)+COUNTIF(C$9:C230,C230),""))</f>
        <v/>
      </c>
      <c r="E230" t="str">
        <f t="shared" ca="1" si="4"/>
        <v/>
      </c>
      <c r="F230" s="217" t="str" cm="1">
        <f t="array" ref="F230">IF(A230&lt;&gt;"",INDEX(BDD_REVETEMENTS_EXTERIEURS!A:BY,E230,MATCH($F$8,REFERENCEMENT_FACADE[#Headers],0)),"")</f>
        <v/>
      </c>
    </row>
    <row r="231" spans="1:6" x14ac:dyDescent="0.3">
      <c r="A231" s="3" t="str">
        <f>IF(AND(A230&lt;COUNTIF(REFERENCEMENT_FACADE[DATE REFERENCEMENT],"&lt;&gt;"&amp;""),A230&gt;0),'PR-tampon'!A230+1,"")</f>
        <v/>
      </c>
      <c r="B231" s="3" t="str">
        <f>IFERROR(IF(A231="","",VLOOKUP($A231,REFERENCEMENT_FACADE[[Ordre]:[Eligibilité procédé]],2,FALSE)),"")</f>
        <v/>
      </c>
      <c r="C231" t="str" cm="1">
        <f t="array" ref="C231">IF(B231&lt;&gt;"",INDEX(BDD_REVETEMENTS_EXTERIEURS!A:CS,B231,MATCH($C$8,REFERENCEMENT_FACADE[#Headers],0)),"")</f>
        <v/>
      </c>
      <c r="D231" t="str">
        <f ca="1">IF($B$6=TRUE,IF(C231&lt;&gt;"",COUNTIF(INDIRECT("$C$"&amp;ROW($C$9)&amp;":$C$"&amp;487-COUNTBLANK($C$9:$C$487)),"&lt;"&amp;C231)+COUNTIF(C$9:C231,C231),""),IF(C231&lt;&gt;"",COUNTIF(INDIRECT("$C$"&amp;ROW($C$9)&amp;":$C$"&amp;487-COUNTBLANK($C$9:$C$487)),"&gt;"&amp;C231)+COUNTIF(C$9:C231,C231),""))</f>
        <v/>
      </c>
      <c r="E231" t="str">
        <f t="shared" ca="1" si="4"/>
        <v/>
      </c>
      <c r="F231" s="217" t="str" cm="1">
        <f t="array" ref="F231">IF(A231&lt;&gt;"",INDEX(BDD_REVETEMENTS_EXTERIEURS!A:BY,E231,MATCH($F$8,REFERENCEMENT_FACADE[#Headers],0)),"")</f>
        <v/>
      </c>
    </row>
    <row r="232" spans="1:6" x14ac:dyDescent="0.3">
      <c r="A232" s="3" t="str">
        <f>IF(AND(A231&lt;COUNTIF(REFERENCEMENT_FACADE[DATE REFERENCEMENT],"&lt;&gt;"&amp;""),A231&gt;0),'PR-tampon'!A231+1,"")</f>
        <v/>
      </c>
      <c r="B232" s="3" t="str">
        <f>IFERROR(IF(A232="","",VLOOKUP($A232,REFERENCEMENT_FACADE[[Ordre]:[Eligibilité procédé]],2,FALSE)),"")</f>
        <v/>
      </c>
      <c r="C232" t="str" cm="1">
        <f t="array" ref="C232">IF(B232&lt;&gt;"",INDEX(BDD_REVETEMENTS_EXTERIEURS!A:CS,B232,MATCH($C$8,REFERENCEMENT_FACADE[#Headers],0)),"")</f>
        <v/>
      </c>
      <c r="D232" t="str">
        <f ca="1">IF($B$6=TRUE,IF(C232&lt;&gt;"",COUNTIF(INDIRECT("$C$"&amp;ROW($C$9)&amp;":$C$"&amp;487-COUNTBLANK($C$9:$C$487)),"&lt;"&amp;C232)+COUNTIF(C$9:C232,C232),""),IF(C232&lt;&gt;"",COUNTIF(INDIRECT("$C$"&amp;ROW($C$9)&amp;":$C$"&amp;487-COUNTBLANK($C$9:$C$487)),"&gt;"&amp;C232)+COUNTIF(C$9:C232,C232),""))</f>
        <v/>
      </c>
      <c r="E232" t="str">
        <f t="shared" ca="1" si="4"/>
        <v/>
      </c>
      <c r="F232" s="217" t="str" cm="1">
        <f t="array" ref="F232">IF(A232&lt;&gt;"",INDEX(BDD_REVETEMENTS_EXTERIEURS!A:BY,E232,MATCH($F$8,REFERENCEMENT_FACADE[#Headers],0)),"")</f>
        <v/>
      </c>
    </row>
    <row r="233" spans="1:6" x14ac:dyDescent="0.3">
      <c r="A233" s="3" t="str">
        <f>IF(AND(A232&lt;COUNTIF(REFERENCEMENT_FACADE[DATE REFERENCEMENT],"&lt;&gt;"&amp;""),A232&gt;0),'PR-tampon'!A232+1,"")</f>
        <v/>
      </c>
      <c r="B233" s="3" t="str">
        <f>IFERROR(IF(A233="","",VLOOKUP($A233,REFERENCEMENT_FACADE[[Ordre]:[Eligibilité procédé]],2,FALSE)),"")</f>
        <v/>
      </c>
      <c r="C233" t="str" cm="1">
        <f t="array" ref="C233">IF(B233&lt;&gt;"",INDEX(BDD_REVETEMENTS_EXTERIEURS!A:CS,B233,MATCH($C$8,REFERENCEMENT_FACADE[#Headers],0)),"")</f>
        <v/>
      </c>
      <c r="D233" t="str">
        <f ca="1">IF($B$6=TRUE,IF(C233&lt;&gt;"",COUNTIF(INDIRECT("$C$"&amp;ROW($C$9)&amp;":$C$"&amp;487-COUNTBLANK($C$9:$C$487)),"&lt;"&amp;C233)+COUNTIF(C$9:C233,C233),""),IF(C233&lt;&gt;"",COUNTIF(INDIRECT("$C$"&amp;ROW($C$9)&amp;":$C$"&amp;487-COUNTBLANK($C$9:$C$487)),"&gt;"&amp;C233)+COUNTIF(C$9:C233,C233),""))</f>
        <v/>
      </c>
      <c r="E233" t="str">
        <f t="shared" ca="1" si="4"/>
        <v/>
      </c>
      <c r="F233" s="217" t="str" cm="1">
        <f t="array" ref="F233">IF(A233&lt;&gt;"",INDEX(BDD_REVETEMENTS_EXTERIEURS!A:BY,E233,MATCH($F$8,REFERENCEMENT_FACADE[#Headers],0)),"")</f>
        <v/>
      </c>
    </row>
    <row r="234" spans="1:6" x14ac:dyDescent="0.3">
      <c r="A234" s="3" t="str">
        <f>IF(AND(A233&lt;COUNTIF(REFERENCEMENT_FACADE[DATE REFERENCEMENT],"&lt;&gt;"&amp;""),A233&gt;0),'PR-tampon'!A233+1,"")</f>
        <v/>
      </c>
      <c r="B234" s="3" t="str">
        <f>IFERROR(IF(A234="","",VLOOKUP($A234,REFERENCEMENT_FACADE[[Ordre]:[Eligibilité procédé]],2,FALSE)),"")</f>
        <v/>
      </c>
      <c r="C234" t="str" cm="1">
        <f t="array" ref="C234">IF(B234&lt;&gt;"",INDEX(BDD_REVETEMENTS_EXTERIEURS!A:CS,B234,MATCH($C$8,REFERENCEMENT_FACADE[#Headers],0)),"")</f>
        <v/>
      </c>
      <c r="D234" t="str">
        <f ca="1">IF($B$6=TRUE,IF(C234&lt;&gt;"",COUNTIF(INDIRECT("$C$"&amp;ROW($C$9)&amp;":$C$"&amp;487-COUNTBLANK($C$9:$C$487)),"&lt;"&amp;C234)+COUNTIF(C$9:C234,C234),""),IF(C234&lt;&gt;"",COUNTIF(INDIRECT("$C$"&amp;ROW($C$9)&amp;":$C$"&amp;487-COUNTBLANK($C$9:$C$487)),"&gt;"&amp;C234)+COUNTIF(C$9:C234,C234),""))</f>
        <v/>
      </c>
      <c r="E234" t="str">
        <f t="shared" ca="1" si="4"/>
        <v/>
      </c>
      <c r="F234" s="217" t="str" cm="1">
        <f t="array" ref="F234">IF(A234&lt;&gt;"",INDEX(BDD_REVETEMENTS_EXTERIEURS!A:BY,E234,MATCH($F$8,REFERENCEMENT_FACADE[#Headers],0)),"")</f>
        <v/>
      </c>
    </row>
    <row r="235" spans="1:6" x14ac:dyDescent="0.3">
      <c r="A235" s="3" t="str">
        <f>IF(AND(A234&lt;COUNTIF(REFERENCEMENT_FACADE[DATE REFERENCEMENT],"&lt;&gt;"&amp;""),A234&gt;0),'PR-tampon'!A234+1,"")</f>
        <v/>
      </c>
      <c r="B235" s="3" t="str">
        <f>IFERROR(IF(A235="","",VLOOKUP($A235,REFERENCEMENT_FACADE[[Ordre]:[Eligibilité procédé]],2,FALSE)),"")</f>
        <v/>
      </c>
      <c r="C235" t="str" cm="1">
        <f t="array" ref="C235">IF(B235&lt;&gt;"",INDEX(BDD_REVETEMENTS_EXTERIEURS!A:CS,B235,MATCH($C$8,REFERENCEMENT_FACADE[#Headers],0)),"")</f>
        <v/>
      </c>
      <c r="D235" t="str">
        <f ca="1">IF($B$6=TRUE,IF(C235&lt;&gt;"",COUNTIF(INDIRECT("$C$"&amp;ROW($C$9)&amp;":$C$"&amp;487-COUNTBLANK($C$9:$C$487)),"&lt;"&amp;C235)+COUNTIF(C$9:C235,C235),""),IF(C235&lt;&gt;"",COUNTIF(INDIRECT("$C$"&amp;ROW($C$9)&amp;":$C$"&amp;487-COUNTBLANK($C$9:$C$487)),"&gt;"&amp;C235)+COUNTIF(C$9:C235,C235),""))</f>
        <v/>
      </c>
      <c r="E235" t="str">
        <f t="shared" ca="1" si="4"/>
        <v/>
      </c>
      <c r="F235" s="217" t="str" cm="1">
        <f t="array" ref="F235">IF(A235&lt;&gt;"",INDEX(BDD_REVETEMENTS_EXTERIEURS!A:BY,E235,MATCH($F$8,REFERENCEMENT_FACADE[#Headers],0)),"")</f>
        <v/>
      </c>
    </row>
    <row r="236" spans="1:6" x14ac:dyDescent="0.3">
      <c r="A236" s="3" t="str">
        <f>IF(AND(A235&lt;COUNTIF(REFERENCEMENT_FACADE[DATE REFERENCEMENT],"&lt;&gt;"&amp;""),A235&gt;0),'PR-tampon'!A235+1,"")</f>
        <v/>
      </c>
      <c r="B236" s="3" t="str">
        <f>IFERROR(IF(A236="","",VLOOKUP($A236,REFERENCEMENT_FACADE[[Ordre]:[Eligibilité procédé]],2,FALSE)),"")</f>
        <v/>
      </c>
      <c r="C236" t="str" cm="1">
        <f t="array" ref="C236">IF(B236&lt;&gt;"",INDEX(BDD_REVETEMENTS_EXTERIEURS!A:CS,B236,MATCH($C$8,REFERENCEMENT_FACADE[#Headers],0)),"")</f>
        <v/>
      </c>
      <c r="D236" t="str">
        <f ca="1">IF($B$6=TRUE,IF(C236&lt;&gt;"",COUNTIF(INDIRECT("$C$"&amp;ROW($C$9)&amp;":$C$"&amp;487-COUNTBLANK($C$9:$C$487)),"&lt;"&amp;C236)+COUNTIF(C$9:C236,C236),""),IF(C236&lt;&gt;"",COUNTIF(INDIRECT("$C$"&amp;ROW($C$9)&amp;":$C$"&amp;487-COUNTBLANK($C$9:$C$487)),"&gt;"&amp;C236)+COUNTIF(C$9:C236,C236),""))</f>
        <v/>
      </c>
      <c r="E236" t="str">
        <f t="shared" ca="1" si="4"/>
        <v/>
      </c>
      <c r="F236" s="217" t="str" cm="1">
        <f t="array" ref="F236">IF(A236&lt;&gt;"",INDEX(BDD_REVETEMENTS_EXTERIEURS!A:BY,E236,MATCH($F$8,REFERENCEMENT_FACADE[#Headers],0)),"")</f>
        <v/>
      </c>
    </row>
    <row r="237" spans="1:6" x14ac:dyDescent="0.3">
      <c r="A237" s="3" t="str">
        <f>IF(AND(A236&lt;COUNTIF(REFERENCEMENT_FACADE[DATE REFERENCEMENT],"&lt;&gt;"&amp;""),A236&gt;0),'PR-tampon'!A236+1,"")</f>
        <v/>
      </c>
      <c r="B237" s="3" t="str">
        <f>IFERROR(IF(A237="","",VLOOKUP($A237,REFERENCEMENT_FACADE[[Ordre]:[Eligibilité procédé]],2,FALSE)),"")</f>
        <v/>
      </c>
      <c r="C237" t="str" cm="1">
        <f t="array" ref="C237">IF(B237&lt;&gt;"",INDEX(BDD_REVETEMENTS_EXTERIEURS!A:CS,B237,MATCH($C$8,REFERENCEMENT_FACADE[#Headers],0)),"")</f>
        <v/>
      </c>
      <c r="D237" t="str">
        <f ca="1">IF($B$6=TRUE,IF(C237&lt;&gt;"",COUNTIF(INDIRECT("$C$"&amp;ROW($C$9)&amp;":$C$"&amp;487-COUNTBLANK($C$9:$C$487)),"&lt;"&amp;C237)+COUNTIF(C$9:C237,C237),""),IF(C237&lt;&gt;"",COUNTIF(INDIRECT("$C$"&amp;ROW($C$9)&amp;":$C$"&amp;487-COUNTBLANK($C$9:$C$487)),"&gt;"&amp;C237)+COUNTIF(C$9:C237,C237),""))</f>
        <v/>
      </c>
      <c r="E237" t="str">
        <f t="shared" ca="1" si="4"/>
        <v/>
      </c>
      <c r="F237" s="217" t="str" cm="1">
        <f t="array" ref="F237">IF(A237&lt;&gt;"",INDEX(BDD_REVETEMENTS_EXTERIEURS!A:BY,E237,MATCH($F$8,REFERENCEMENT_FACADE[#Headers],0)),"")</f>
        <v/>
      </c>
    </row>
    <row r="238" spans="1:6" x14ac:dyDescent="0.3">
      <c r="A238" s="3" t="str">
        <f>IF(AND(A237&lt;COUNTIF(REFERENCEMENT_FACADE[DATE REFERENCEMENT],"&lt;&gt;"&amp;""),A237&gt;0),'PR-tampon'!A237+1,"")</f>
        <v/>
      </c>
      <c r="B238" s="3" t="str">
        <f>IFERROR(IF(A238="","",VLOOKUP($A238,REFERENCEMENT_FACADE[[Ordre]:[Eligibilité procédé]],2,FALSE)),"")</f>
        <v/>
      </c>
      <c r="C238" t="str" cm="1">
        <f t="array" ref="C238">IF(B238&lt;&gt;"",INDEX(BDD_REVETEMENTS_EXTERIEURS!A:CS,B238,MATCH($C$8,REFERENCEMENT_FACADE[#Headers],0)),"")</f>
        <v/>
      </c>
      <c r="D238" t="str">
        <f ca="1">IF($B$6=TRUE,IF(C238&lt;&gt;"",COUNTIF(INDIRECT("$C$"&amp;ROW($C$9)&amp;":$C$"&amp;487-COUNTBLANK($C$9:$C$487)),"&lt;"&amp;C238)+COUNTIF(C$9:C238,C238),""),IF(C238&lt;&gt;"",COUNTIF(INDIRECT("$C$"&amp;ROW($C$9)&amp;":$C$"&amp;487-COUNTBLANK($C$9:$C$487)),"&gt;"&amp;C238)+COUNTIF(C$9:C238,C238),""))</f>
        <v/>
      </c>
      <c r="E238" t="str">
        <f t="shared" ca="1" si="4"/>
        <v/>
      </c>
      <c r="F238" s="217" t="str" cm="1">
        <f t="array" ref="F238">IF(A238&lt;&gt;"",INDEX(BDD_REVETEMENTS_EXTERIEURS!A:BY,E238,MATCH($F$8,REFERENCEMENT_FACADE[#Headers],0)),"")</f>
        <v/>
      </c>
    </row>
    <row r="239" spans="1:6" x14ac:dyDescent="0.3">
      <c r="A239" s="3" t="str">
        <f>IF(AND(A238&lt;COUNTIF(REFERENCEMENT_FACADE[DATE REFERENCEMENT],"&lt;&gt;"&amp;""),A238&gt;0),'PR-tampon'!A238+1,"")</f>
        <v/>
      </c>
      <c r="B239" s="3" t="str">
        <f>IFERROR(IF(A239="","",VLOOKUP($A239,REFERENCEMENT_FACADE[[Ordre]:[Eligibilité procédé]],2,FALSE)),"")</f>
        <v/>
      </c>
      <c r="C239" t="str" cm="1">
        <f t="array" ref="C239">IF(B239&lt;&gt;"",INDEX(BDD_REVETEMENTS_EXTERIEURS!A:CS,B239,MATCH($C$8,REFERENCEMENT_FACADE[#Headers],0)),"")</f>
        <v/>
      </c>
      <c r="D239" t="str">
        <f ca="1">IF($B$6=TRUE,IF(C239&lt;&gt;"",COUNTIF(INDIRECT("$C$"&amp;ROW($C$9)&amp;":$C$"&amp;487-COUNTBLANK($C$9:$C$487)),"&lt;"&amp;C239)+COUNTIF(C$9:C239,C239),""),IF(C239&lt;&gt;"",COUNTIF(INDIRECT("$C$"&amp;ROW($C$9)&amp;":$C$"&amp;487-COUNTBLANK($C$9:$C$487)),"&gt;"&amp;C239)+COUNTIF(C$9:C239,C239),""))</f>
        <v/>
      </c>
      <c r="E239" t="str">
        <f t="shared" ca="1" si="4"/>
        <v/>
      </c>
      <c r="F239" s="217" t="str" cm="1">
        <f t="array" ref="F239">IF(A239&lt;&gt;"",INDEX(BDD_REVETEMENTS_EXTERIEURS!A:BY,E239,MATCH($F$8,REFERENCEMENT_FACADE[#Headers],0)),"")</f>
        <v/>
      </c>
    </row>
    <row r="240" spans="1:6" x14ac:dyDescent="0.3">
      <c r="A240" s="3" t="str">
        <f>IF(AND(A239&lt;COUNTIF(REFERENCEMENT_FACADE[DATE REFERENCEMENT],"&lt;&gt;"&amp;""),A239&gt;0),'PR-tampon'!A239+1,"")</f>
        <v/>
      </c>
      <c r="B240" s="3" t="str">
        <f>IFERROR(IF(A240="","",VLOOKUP($A240,REFERENCEMENT_FACADE[[Ordre]:[Eligibilité procédé]],2,FALSE)),"")</f>
        <v/>
      </c>
      <c r="C240" t="str" cm="1">
        <f t="array" ref="C240">IF(B240&lt;&gt;"",INDEX(BDD_REVETEMENTS_EXTERIEURS!A:CS,B240,MATCH($C$8,REFERENCEMENT_FACADE[#Headers],0)),"")</f>
        <v/>
      </c>
      <c r="D240" t="str">
        <f ca="1">IF($B$6=TRUE,IF(C240&lt;&gt;"",COUNTIF(INDIRECT("$C$"&amp;ROW($C$9)&amp;":$C$"&amp;487-COUNTBLANK($C$9:$C$487)),"&lt;"&amp;C240)+COUNTIF(C$9:C240,C240),""),IF(C240&lt;&gt;"",COUNTIF(INDIRECT("$C$"&amp;ROW($C$9)&amp;":$C$"&amp;487-COUNTBLANK($C$9:$C$487)),"&gt;"&amp;C240)+COUNTIF(C$9:C240,C240),""))</f>
        <v/>
      </c>
      <c r="E240" t="str">
        <f t="shared" ca="1" si="4"/>
        <v/>
      </c>
      <c r="F240" s="217" t="str" cm="1">
        <f t="array" ref="F240">IF(A240&lt;&gt;"",INDEX(BDD_REVETEMENTS_EXTERIEURS!A:BY,E240,MATCH($F$8,REFERENCEMENT_FACADE[#Headers],0)),"")</f>
        <v/>
      </c>
    </row>
    <row r="241" spans="1:6" x14ac:dyDescent="0.3">
      <c r="A241" s="3" t="str">
        <f>IF(AND(A240&lt;COUNTIF(REFERENCEMENT_FACADE[DATE REFERENCEMENT],"&lt;&gt;"&amp;""),A240&gt;0),'PR-tampon'!A240+1,"")</f>
        <v/>
      </c>
      <c r="B241" s="3" t="str">
        <f>IFERROR(IF(A241="","",VLOOKUP($A241,REFERENCEMENT_FACADE[[Ordre]:[Eligibilité procédé]],2,FALSE)),"")</f>
        <v/>
      </c>
      <c r="C241" t="str" cm="1">
        <f t="array" ref="C241">IF(B241&lt;&gt;"",INDEX(BDD_REVETEMENTS_EXTERIEURS!A:CS,B241,MATCH($C$8,REFERENCEMENT_FACADE[#Headers],0)),"")</f>
        <v/>
      </c>
      <c r="D241" t="str">
        <f ca="1">IF($B$6=TRUE,IF(C241&lt;&gt;"",COUNTIF(INDIRECT("$C$"&amp;ROW($C$9)&amp;":$C$"&amp;487-COUNTBLANK($C$9:$C$487)),"&lt;"&amp;C241)+COUNTIF(C$9:C241,C241),""),IF(C241&lt;&gt;"",COUNTIF(INDIRECT("$C$"&amp;ROW($C$9)&amp;":$C$"&amp;487-COUNTBLANK($C$9:$C$487)),"&gt;"&amp;C241)+COUNTIF(C$9:C241,C241),""))</f>
        <v/>
      </c>
      <c r="E241" t="str">
        <f t="shared" ca="1" si="4"/>
        <v/>
      </c>
      <c r="F241" s="217" t="str" cm="1">
        <f t="array" ref="F241">IF(A241&lt;&gt;"",INDEX(BDD_REVETEMENTS_EXTERIEURS!A:BY,E241,MATCH($F$8,REFERENCEMENT_FACADE[#Headers],0)),"")</f>
        <v/>
      </c>
    </row>
    <row r="242" spans="1:6" x14ac:dyDescent="0.3">
      <c r="A242" s="3" t="str">
        <f>IF(AND(A241&lt;COUNTIF(REFERENCEMENT_FACADE[DATE REFERENCEMENT],"&lt;&gt;"&amp;""),A241&gt;0),'PR-tampon'!A241+1,"")</f>
        <v/>
      </c>
      <c r="B242" s="3" t="str">
        <f>IFERROR(IF(A242="","",VLOOKUP($A242,REFERENCEMENT_FACADE[[Ordre]:[Eligibilité procédé]],2,FALSE)),"")</f>
        <v/>
      </c>
      <c r="C242" t="str" cm="1">
        <f t="array" ref="C242">IF(B242&lt;&gt;"",INDEX(BDD_REVETEMENTS_EXTERIEURS!A:CS,B242,MATCH($C$8,REFERENCEMENT_FACADE[#Headers],0)),"")</f>
        <v/>
      </c>
      <c r="D242" t="str">
        <f ca="1">IF($B$6=TRUE,IF(C242&lt;&gt;"",COUNTIF(INDIRECT("$C$"&amp;ROW($C$9)&amp;":$C$"&amp;487-COUNTBLANK($C$9:$C$487)),"&lt;"&amp;C242)+COUNTIF(C$9:C242,C242),""),IF(C242&lt;&gt;"",COUNTIF(INDIRECT("$C$"&amp;ROW($C$9)&amp;":$C$"&amp;487-COUNTBLANK($C$9:$C$487)),"&gt;"&amp;C242)+COUNTIF(C$9:C242,C242),""))</f>
        <v/>
      </c>
      <c r="E242" t="str">
        <f t="shared" ca="1" si="4"/>
        <v/>
      </c>
      <c r="F242" s="217" t="str" cm="1">
        <f t="array" ref="F242">IF(A242&lt;&gt;"",INDEX(BDD_REVETEMENTS_EXTERIEURS!A:BY,E242,MATCH($F$8,REFERENCEMENT_FACADE[#Headers],0)),"")</f>
        <v/>
      </c>
    </row>
    <row r="243" spans="1:6" x14ac:dyDescent="0.3">
      <c r="A243" s="3" t="str">
        <f>IF(AND(A242&lt;COUNTIF(REFERENCEMENT_FACADE[DATE REFERENCEMENT],"&lt;&gt;"&amp;""),A242&gt;0),'PR-tampon'!A242+1,"")</f>
        <v/>
      </c>
      <c r="B243" s="3" t="str">
        <f>IFERROR(IF(A243="","",VLOOKUP($A243,REFERENCEMENT_FACADE[[Ordre]:[Eligibilité procédé]],2,FALSE)),"")</f>
        <v/>
      </c>
      <c r="C243" t="str" cm="1">
        <f t="array" ref="C243">IF(B243&lt;&gt;"",INDEX(BDD_REVETEMENTS_EXTERIEURS!A:CS,B243,MATCH($C$8,REFERENCEMENT_FACADE[#Headers],0)),"")</f>
        <v/>
      </c>
      <c r="D243" t="str">
        <f ca="1">IF($B$6=TRUE,IF(C243&lt;&gt;"",COUNTIF(INDIRECT("$C$"&amp;ROW($C$9)&amp;":$C$"&amp;487-COUNTBLANK($C$9:$C$487)),"&lt;"&amp;C243)+COUNTIF(C$9:C243,C243),""),IF(C243&lt;&gt;"",COUNTIF(INDIRECT("$C$"&amp;ROW($C$9)&amp;":$C$"&amp;487-COUNTBLANK($C$9:$C$487)),"&gt;"&amp;C243)+COUNTIF(C$9:C243,C243),""))</f>
        <v/>
      </c>
      <c r="E243" t="str">
        <f t="shared" ca="1" si="4"/>
        <v/>
      </c>
      <c r="F243" s="217" t="str" cm="1">
        <f t="array" ref="F243">IF(A243&lt;&gt;"",INDEX(BDD_REVETEMENTS_EXTERIEURS!A:BY,E243,MATCH($F$8,REFERENCEMENT_FACADE[#Headers],0)),"")</f>
        <v/>
      </c>
    </row>
    <row r="244" spans="1:6" x14ac:dyDescent="0.3">
      <c r="A244" s="3" t="str">
        <f>IF(AND(A243&lt;COUNTIF(REFERENCEMENT_FACADE[DATE REFERENCEMENT],"&lt;&gt;"&amp;""),A243&gt;0),'PR-tampon'!A243+1,"")</f>
        <v/>
      </c>
      <c r="B244" s="3" t="str">
        <f>IFERROR(IF(A244="","",VLOOKUP($A244,REFERENCEMENT_FACADE[[Ordre]:[Eligibilité procédé]],2,FALSE)),"")</f>
        <v/>
      </c>
      <c r="C244" t="str" cm="1">
        <f t="array" ref="C244">IF(B244&lt;&gt;"",INDEX(BDD_REVETEMENTS_EXTERIEURS!A:CS,B244,MATCH($C$8,REFERENCEMENT_FACADE[#Headers],0)),"")</f>
        <v/>
      </c>
      <c r="D244" t="str">
        <f ca="1">IF($B$6=TRUE,IF(C244&lt;&gt;"",COUNTIF(INDIRECT("$C$"&amp;ROW($C$9)&amp;":$C$"&amp;487-COUNTBLANK($C$9:$C$487)),"&lt;"&amp;C244)+COUNTIF(C$9:C244,C244),""),IF(C244&lt;&gt;"",COUNTIF(INDIRECT("$C$"&amp;ROW($C$9)&amp;":$C$"&amp;487-COUNTBLANK($C$9:$C$487)),"&gt;"&amp;C244)+COUNTIF(C$9:C244,C244),""))</f>
        <v/>
      </c>
      <c r="E244" t="str">
        <f t="shared" ca="1" si="4"/>
        <v/>
      </c>
      <c r="F244" s="217" t="str" cm="1">
        <f t="array" ref="F244">IF(A244&lt;&gt;"",INDEX(BDD_REVETEMENTS_EXTERIEURS!A:BY,E244,MATCH($F$8,REFERENCEMENT_FACADE[#Headers],0)),"")</f>
        <v/>
      </c>
    </row>
    <row r="245" spans="1:6" x14ac:dyDescent="0.3">
      <c r="A245" s="3" t="str">
        <f>IF(AND(A244&lt;COUNTIF(REFERENCEMENT_FACADE[DATE REFERENCEMENT],"&lt;&gt;"&amp;""),A244&gt;0),'PR-tampon'!A244+1,"")</f>
        <v/>
      </c>
      <c r="B245" s="3" t="str">
        <f>IFERROR(IF(A245="","",VLOOKUP($A245,REFERENCEMENT_FACADE[[Ordre]:[Eligibilité procédé]],2,FALSE)),"")</f>
        <v/>
      </c>
      <c r="C245" t="str" cm="1">
        <f t="array" ref="C245">IF(B245&lt;&gt;"",INDEX(BDD_REVETEMENTS_EXTERIEURS!A:CS,B245,MATCH($C$8,REFERENCEMENT_FACADE[#Headers],0)),"")</f>
        <v/>
      </c>
      <c r="D245" t="str">
        <f ca="1">IF($B$6=TRUE,IF(C245&lt;&gt;"",COUNTIF(INDIRECT("$C$"&amp;ROW($C$9)&amp;":$C$"&amp;487-COUNTBLANK($C$9:$C$487)),"&lt;"&amp;C245)+COUNTIF(C$9:C245,C245),""),IF(C245&lt;&gt;"",COUNTIF(INDIRECT("$C$"&amp;ROW($C$9)&amp;":$C$"&amp;487-COUNTBLANK($C$9:$C$487)),"&gt;"&amp;C245)+COUNTIF(C$9:C245,C245),""))</f>
        <v/>
      </c>
      <c r="E245" t="str">
        <f t="shared" ca="1" si="4"/>
        <v/>
      </c>
      <c r="F245" s="217" t="str" cm="1">
        <f t="array" ref="F245">IF(A245&lt;&gt;"",INDEX(BDD_REVETEMENTS_EXTERIEURS!A:BY,E245,MATCH($F$8,REFERENCEMENT_FACADE[#Headers],0)),"")</f>
        <v/>
      </c>
    </row>
    <row r="246" spans="1:6" x14ac:dyDescent="0.3">
      <c r="A246" s="3" t="str">
        <f>IF(AND(A245&lt;COUNTIF(REFERENCEMENT_FACADE[DATE REFERENCEMENT],"&lt;&gt;"&amp;""),A245&gt;0),'PR-tampon'!A245+1,"")</f>
        <v/>
      </c>
      <c r="B246" s="3" t="str">
        <f>IFERROR(IF(A246="","",VLOOKUP($A246,REFERENCEMENT_FACADE[[Ordre]:[Eligibilité procédé]],2,FALSE)),"")</f>
        <v/>
      </c>
      <c r="C246" t="str" cm="1">
        <f t="array" ref="C246">IF(B246&lt;&gt;"",INDEX(BDD_REVETEMENTS_EXTERIEURS!A:CS,B246,MATCH($C$8,REFERENCEMENT_FACADE[#Headers],0)),"")</f>
        <v/>
      </c>
      <c r="D246" t="str">
        <f ca="1">IF($B$6=TRUE,IF(C246&lt;&gt;"",COUNTIF(INDIRECT("$C$"&amp;ROW($C$9)&amp;":$C$"&amp;487-COUNTBLANK($C$9:$C$487)),"&lt;"&amp;C246)+COUNTIF(C$9:C246,C246),""),IF(C246&lt;&gt;"",COUNTIF(INDIRECT("$C$"&amp;ROW($C$9)&amp;":$C$"&amp;487-COUNTBLANK($C$9:$C$487)),"&gt;"&amp;C246)+COUNTIF(C$9:C246,C246),""))</f>
        <v/>
      </c>
      <c r="E246" t="str">
        <f t="shared" ca="1" si="4"/>
        <v/>
      </c>
      <c r="F246" s="217" t="str" cm="1">
        <f t="array" ref="F246">IF(A246&lt;&gt;"",INDEX(BDD_REVETEMENTS_EXTERIEURS!A:BY,E246,MATCH($F$8,REFERENCEMENT_FACADE[#Headers],0)),"")</f>
        <v/>
      </c>
    </row>
    <row r="247" spans="1:6" x14ac:dyDescent="0.3">
      <c r="A247" s="3" t="str">
        <f>IF(AND(A246&lt;COUNTIF(REFERENCEMENT_FACADE[DATE REFERENCEMENT],"&lt;&gt;"&amp;""),A246&gt;0),'PR-tampon'!A246+1,"")</f>
        <v/>
      </c>
      <c r="B247" s="3" t="str">
        <f>IFERROR(IF(A247="","",VLOOKUP($A247,REFERENCEMENT_FACADE[[Ordre]:[Eligibilité procédé]],2,FALSE)),"")</f>
        <v/>
      </c>
      <c r="C247" t="str" cm="1">
        <f t="array" ref="C247">IF(B247&lt;&gt;"",INDEX(BDD_REVETEMENTS_EXTERIEURS!A:CS,B247,MATCH($C$8,REFERENCEMENT_FACADE[#Headers],0)),"")</f>
        <v/>
      </c>
      <c r="D247" t="str">
        <f ca="1">IF($B$6=TRUE,IF(C247&lt;&gt;"",COUNTIF(INDIRECT("$C$"&amp;ROW($C$9)&amp;":$C$"&amp;487-COUNTBLANK($C$9:$C$487)),"&lt;"&amp;C247)+COUNTIF(C$9:C247,C247),""),IF(C247&lt;&gt;"",COUNTIF(INDIRECT("$C$"&amp;ROW($C$9)&amp;":$C$"&amp;487-COUNTBLANK($C$9:$C$487)),"&gt;"&amp;C247)+COUNTIF(C$9:C247,C247),""))</f>
        <v/>
      </c>
      <c r="E247" t="str">
        <f t="shared" ca="1" si="4"/>
        <v/>
      </c>
      <c r="F247" s="217" t="str" cm="1">
        <f t="array" ref="F247">IF(A247&lt;&gt;"",INDEX(BDD_REVETEMENTS_EXTERIEURS!A:BY,E247,MATCH($F$8,REFERENCEMENT_FACADE[#Headers],0)),"")</f>
        <v/>
      </c>
    </row>
    <row r="248" spans="1:6" x14ac:dyDescent="0.3">
      <c r="A248" s="3" t="str">
        <f>IF(AND(A247&lt;COUNTIF(REFERENCEMENT_FACADE[DATE REFERENCEMENT],"&lt;&gt;"&amp;""),A247&gt;0),'PR-tampon'!A247+1,"")</f>
        <v/>
      </c>
      <c r="B248" s="3" t="str">
        <f>IFERROR(IF(A248="","",VLOOKUP($A248,REFERENCEMENT_FACADE[[Ordre]:[Eligibilité procédé]],2,FALSE)),"")</f>
        <v/>
      </c>
      <c r="C248" t="str" cm="1">
        <f t="array" ref="C248">IF(B248&lt;&gt;"",INDEX(BDD_REVETEMENTS_EXTERIEURS!A:CS,B248,MATCH($C$8,REFERENCEMENT_FACADE[#Headers],0)),"")</f>
        <v/>
      </c>
      <c r="D248" t="str">
        <f ca="1">IF($B$6=TRUE,IF(C248&lt;&gt;"",COUNTIF(INDIRECT("$C$"&amp;ROW($C$9)&amp;":$C$"&amp;487-COUNTBLANK($C$9:$C$487)),"&lt;"&amp;C248)+COUNTIF(C$9:C248,C248),""),IF(C248&lt;&gt;"",COUNTIF(INDIRECT("$C$"&amp;ROW($C$9)&amp;":$C$"&amp;487-COUNTBLANK($C$9:$C$487)),"&gt;"&amp;C248)+COUNTIF(C$9:C248,C248),""))</f>
        <v/>
      </c>
      <c r="E248" t="str">
        <f t="shared" ca="1" si="4"/>
        <v/>
      </c>
      <c r="F248" s="217" t="str" cm="1">
        <f t="array" ref="F248">IF(A248&lt;&gt;"",INDEX(BDD_REVETEMENTS_EXTERIEURS!A:BY,E248,MATCH($F$8,REFERENCEMENT_FACADE[#Headers],0)),"")</f>
        <v/>
      </c>
    </row>
    <row r="249" spans="1:6" x14ac:dyDescent="0.3">
      <c r="A249" s="3" t="str">
        <f>IF(AND(A248&lt;COUNTIF(REFERENCEMENT_FACADE[DATE REFERENCEMENT],"&lt;&gt;"&amp;""),A248&gt;0),'PR-tampon'!A248+1,"")</f>
        <v/>
      </c>
      <c r="B249" s="3" t="str">
        <f>IFERROR(IF(A249="","",VLOOKUP($A249,REFERENCEMENT_FACADE[[Ordre]:[Eligibilité procédé]],2,FALSE)),"")</f>
        <v/>
      </c>
      <c r="C249" t="str" cm="1">
        <f t="array" ref="C249">IF(B249&lt;&gt;"",INDEX(BDD_REVETEMENTS_EXTERIEURS!A:CS,B249,MATCH($C$8,REFERENCEMENT_FACADE[#Headers],0)),"")</f>
        <v/>
      </c>
      <c r="D249" t="str">
        <f ca="1">IF($B$6=TRUE,IF(C249&lt;&gt;"",COUNTIF(INDIRECT("$C$"&amp;ROW($C$9)&amp;":$C$"&amp;487-COUNTBLANK($C$9:$C$487)),"&lt;"&amp;C249)+COUNTIF(C$9:C249,C249),""),IF(C249&lt;&gt;"",COUNTIF(INDIRECT("$C$"&amp;ROW($C$9)&amp;":$C$"&amp;487-COUNTBLANK($C$9:$C$487)),"&gt;"&amp;C249)+COUNTIF(C$9:C249,C249),""))</f>
        <v/>
      </c>
      <c r="E249" t="str">
        <f t="shared" ca="1" si="4"/>
        <v/>
      </c>
      <c r="F249" s="217" t="str" cm="1">
        <f t="array" ref="F249">IF(A249&lt;&gt;"",INDEX(BDD_REVETEMENTS_EXTERIEURS!A:BY,E249,MATCH($F$8,REFERENCEMENT_FACADE[#Headers],0)),"")</f>
        <v/>
      </c>
    </row>
    <row r="250" spans="1:6" x14ac:dyDescent="0.3">
      <c r="A250" s="3" t="str">
        <f>IF(AND(A249&lt;COUNTIF(REFERENCEMENT_FACADE[DATE REFERENCEMENT],"&lt;&gt;"&amp;""),A249&gt;0),'PR-tampon'!A249+1,"")</f>
        <v/>
      </c>
      <c r="B250" s="3" t="str">
        <f>IFERROR(IF(A250="","",VLOOKUP($A250,REFERENCEMENT_FACADE[[Ordre]:[Eligibilité procédé]],2,FALSE)),"")</f>
        <v/>
      </c>
      <c r="C250" t="str" cm="1">
        <f t="array" ref="C250">IF(B250&lt;&gt;"",INDEX(BDD_REVETEMENTS_EXTERIEURS!A:CS,B250,MATCH($C$8,REFERENCEMENT_FACADE[#Headers],0)),"")</f>
        <v/>
      </c>
      <c r="D250" t="str">
        <f ca="1">IF($B$6=TRUE,IF(C250&lt;&gt;"",COUNTIF(INDIRECT("$C$"&amp;ROW($C$9)&amp;":$C$"&amp;487-COUNTBLANK($C$9:$C$487)),"&lt;"&amp;C250)+COUNTIF(C$9:C250,C250),""),IF(C250&lt;&gt;"",COUNTIF(INDIRECT("$C$"&amp;ROW($C$9)&amp;":$C$"&amp;487-COUNTBLANK($C$9:$C$487)),"&gt;"&amp;C250)+COUNTIF(C$9:C250,C250),""))</f>
        <v/>
      </c>
      <c r="E250" t="str">
        <f t="shared" ca="1" si="4"/>
        <v/>
      </c>
      <c r="F250" s="217" t="str" cm="1">
        <f t="array" ref="F250">IF(A250&lt;&gt;"",INDEX(BDD_REVETEMENTS_EXTERIEURS!A:BY,E250,MATCH($F$8,REFERENCEMENT_FACADE[#Headers],0)),"")</f>
        <v/>
      </c>
    </row>
    <row r="251" spans="1:6" x14ac:dyDescent="0.3">
      <c r="A251" s="3" t="str">
        <f>IF(AND(A250&lt;COUNTIF(REFERENCEMENT_FACADE[DATE REFERENCEMENT],"&lt;&gt;"&amp;""),A250&gt;0),'PR-tampon'!A250+1,"")</f>
        <v/>
      </c>
      <c r="B251" s="3" t="str">
        <f>IFERROR(IF(A251="","",VLOOKUP($A251,REFERENCEMENT_FACADE[[Ordre]:[Eligibilité procédé]],2,FALSE)),"")</f>
        <v/>
      </c>
      <c r="C251" t="str" cm="1">
        <f t="array" ref="C251">IF(B251&lt;&gt;"",INDEX(BDD_REVETEMENTS_EXTERIEURS!A:CS,B251,MATCH($C$8,REFERENCEMENT_FACADE[#Headers],0)),"")</f>
        <v/>
      </c>
      <c r="D251" t="str">
        <f ca="1">IF($B$6=TRUE,IF(C251&lt;&gt;"",COUNTIF(INDIRECT("$C$"&amp;ROW($C$9)&amp;":$C$"&amp;487-COUNTBLANK($C$9:$C$487)),"&lt;"&amp;C251)+COUNTIF(C$9:C251,C251),""),IF(C251&lt;&gt;"",COUNTIF(INDIRECT("$C$"&amp;ROW($C$9)&amp;":$C$"&amp;487-COUNTBLANK($C$9:$C$487)),"&gt;"&amp;C251)+COUNTIF(C$9:C251,C251),""))</f>
        <v/>
      </c>
      <c r="E251" t="str">
        <f t="shared" ca="1" si="4"/>
        <v/>
      </c>
      <c r="F251" s="217" t="str" cm="1">
        <f t="array" ref="F251">IF(A251&lt;&gt;"",INDEX(BDD_REVETEMENTS_EXTERIEURS!A:BY,E251,MATCH($F$8,REFERENCEMENT_FACADE[#Headers],0)),"")</f>
        <v/>
      </c>
    </row>
    <row r="252" spans="1:6" x14ac:dyDescent="0.3">
      <c r="A252" s="3" t="str">
        <f>IF(AND(A251&lt;COUNTIF(REFERENCEMENT_FACADE[DATE REFERENCEMENT],"&lt;&gt;"&amp;""),A251&gt;0),'PR-tampon'!A251+1,"")</f>
        <v/>
      </c>
      <c r="B252" s="3" t="str">
        <f>IFERROR(IF(A252="","",VLOOKUP($A252,REFERENCEMENT_FACADE[[Ordre]:[Eligibilité procédé]],2,FALSE)),"")</f>
        <v/>
      </c>
      <c r="C252" t="str" cm="1">
        <f t="array" ref="C252">IF(B252&lt;&gt;"",INDEX(BDD_REVETEMENTS_EXTERIEURS!A:CS,B252,MATCH($C$8,REFERENCEMENT_FACADE[#Headers],0)),"")</f>
        <v/>
      </c>
      <c r="D252" t="str">
        <f ca="1">IF($B$6=TRUE,IF(C252&lt;&gt;"",COUNTIF(INDIRECT("$C$"&amp;ROW($C$9)&amp;":$C$"&amp;487-COUNTBLANK($C$9:$C$487)),"&lt;"&amp;C252)+COUNTIF(C$9:C252,C252),""),IF(C252&lt;&gt;"",COUNTIF(INDIRECT("$C$"&amp;ROW($C$9)&amp;":$C$"&amp;487-COUNTBLANK($C$9:$C$487)),"&gt;"&amp;C252)+COUNTIF(C$9:C252,C252),""))</f>
        <v/>
      </c>
      <c r="E252" t="str">
        <f t="shared" ca="1" si="4"/>
        <v/>
      </c>
      <c r="F252" s="217" t="str" cm="1">
        <f t="array" ref="F252">IF(A252&lt;&gt;"",INDEX(BDD_REVETEMENTS_EXTERIEURS!A:BY,E252,MATCH($F$8,REFERENCEMENT_FACADE[#Headers],0)),"")</f>
        <v/>
      </c>
    </row>
    <row r="253" spans="1:6" x14ac:dyDescent="0.3">
      <c r="A253" s="3" t="str">
        <f>IF(AND(A252&lt;COUNTIF(REFERENCEMENT_FACADE[DATE REFERENCEMENT],"&lt;&gt;"&amp;""),A252&gt;0),'PR-tampon'!A252+1,"")</f>
        <v/>
      </c>
      <c r="B253" s="3" t="str">
        <f>IFERROR(IF(A253="","",VLOOKUP($A253,REFERENCEMENT_FACADE[[Ordre]:[Eligibilité procédé]],2,FALSE)),"")</f>
        <v/>
      </c>
      <c r="C253" t="str" cm="1">
        <f t="array" ref="C253">IF(B253&lt;&gt;"",INDEX(BDD_REVETEMENTS_EXTERIEURS!A:CS,B253,MATCH($C$8,REFERENCEMENT_FACADE[#Headers],0)),"")</f>
        <v/>
      </c>
      <c r="D253" t="str">
        <f ca="1">IF($B$6=TRUE,IF(C253&lt;&gt;"",COUNTIF(INDIRECT("$C$"&amp;ROW($C$9)&amp;":$C$"&amp;487-COUNTBLANK($C$9:$C$487)),"&lt;"&amp;C253)+COUNTIF(C$9:C253,C253),""),IF(C253&lt;&gt;"",COUNTIF(INDIRECT("$C$"&amp;ROW($C$9)&amp;":$C$"&amp;487-COUNTBLANK($C$9:$C$487)),"&gt;"&amp;C253)+COUNTIF(C$9:C253,C253),""))</f>
        <v/>
      </c>
      <c r="E253" t="str">
        <f t="shared" ca="1" si="4"/>
        <v/>
      </c>
      <c r="F253" s="217" t="str" cm="1">
        <f t="array" ref="F253">IF(A253&lt;&gt;"",INDEX(BDD_REVETEMENTS_EXTERIEURS!A:BY,E253,MATCH($F$8,REFERENCEMENT_FACADE[#Headers],0)),"")</f>
        <v/>
      </c>
    </row>
    <row r="254" spans="1:6" x14ac:dyDescent="0.3">
      <c r="A254" s="3" t="str">
        <f>IF(AND(A253&lt;COUNTIF(REFERENCEMENT_FACADE[DATE REFERENCEMENT],"&lt;&gt;"&amp;""),A253&gt;0),'PR-tampon'!A253+1,"")</f>
        <v/>
      </c>
      <c r="B254" s="3" t="str">
        <f>IFERROR(IF(A254="","",VLOOKUP($A254,REFERENCEMENT_FACADE[[Ordre]:[Eligibilité procédé]],2,FALSE)),"")</f>
        <v/>
      </c>
      <c r="C254" t="str" cm="1">
        <f t="array" ref="C254">IF(B254&lt;&gt;"",INDEX(BDD_REVETEMENTS_EXTERIEURS!A:CS,B254,MATCH($C$8,REFERENCEMENT_FACADE[#Headers],0)),"")</f>
        <v/>
      </c>
      <c r="D254" t="str">
        <f ca="1">IF($B$6=TRUE,IF(C254&lt;&gt;"",COUNTIF(INDIRECT("$C$"&amp;ROW($C$9)&amp;":$C$"&amp;487-COUNTBLANK($C$9:$C$487)),"&lt;"&amp;C254)+COUNTIF(C$9:C254,C254),""),IF(C254&lt;&gt;"",COUNTIF(INDIRECT("$C$"&amp;ROW($C$9)&amp;":$C$"&amp;487-COUNTBLANK($C$9:$C$487)),"&gt;"&amp;C254)+COUNTIF(C$9:C254,C254),""))</f>
        <v/>
      </c>
      <c r="E254" t="str">
        <f t="shared" ca="1" si="4"/>
        <v/>
      </c>
      <c r="F254" s="217" t="str" cm="1">
        <f t="array" ref="F254">IF(A254&lt;&gt;"",INDEX(BDD_REVETEMENTS_EXTERIEURS!A:BY,E254,MATCH($F$8,REFERENCEMENT_FACADE[#Headers],0)),"")</f>
        <v/>
      </c>
    </row>
    <row r="255" spans="1:6" x14ac:dyDescent="0.3">
      <c r="A255" s="3" t="str">
        <f>IF(AND(A254&lt;COUNTIF(REFERENCEMENT_FACADE[DATE REFERENCEMENT],"&lt;&gt;"&amp;""),A254&gt;0),'PR-tampon'!A254+1,"")</f>
        <v/>
      </c>
      <c r="B255" s="3" t="str">
        <f>IFERROR(IF(A255="","",VLOOKUP($A255,REFERENCEMENT_FACADE[[Ordre]:[Eligibilité procédé]],2,FALSE)),"")</f>
        <v/>
      </c>
      <c r="C255" t="str" cm="1">
        <f t="array" ref="C255">IF(B255&lt;&gt;"",INDEX(BDD_REVETEMENTS_EXTERIEURS!A:CS,B255,MATCH($C$8,REFERENCEMENT_FACADE[#Headers],0)),"")</f>
        <v/>
      </c>
      <c r="D255" t="str">
        <f ca="1">IF($B$6=TRUE,IF(C255&lt;&gt;"",COUNTIF(INDIRECT("$C$"&amp;ROW($C$9)&amp;":$C$"&amp;487-COUNTBLANK($C$9:$C$487)),"&lt;"&amp;C255)+COUNTIF(C$9:C255,C255),""),IF(C255&lt;&gt;"",COUNTIF(INDIRECT("$C$"&amp;ROW($C$9)&amp;":$C$"&amp;487-COUNTBLANK($C$9:$C$487)),"&gt;"&amp;C255)+COUNTIF(C$9:C255,C255),""))</f>
        <v/>
      </c>
      <c r="E255" t="str">
        <f t="shared" ca="1" si="4"/>
        <v/>
      </c>
      <c r="F255" s="217" t="str" cm="1">
        <f t="array" ref="F255">IF(A255&lt;&gt;"",INDEX(BDD_REVETEMENTS_EXTERIEURS!A:BY,E255,MATCH($F$8,REFERENCEMENT_FACADE[#Headers],0)),"")</f>
        <v/>
      </c>
    </row>
    <row r="256" spans="1:6" x14ac:dyDescent="0.3">
      <c r="A256" s="3" t="str">
        <f>IF(AND(A255&lt;COUNTIF(REFERENCEMENT_FACADE[DATE REFERENCEMENT],"&lt;&gt;"&amp;""),A255&gt;0),'PR-tampon'!A255+1,"")</f>
        <v/>
      </c>
      <c r="B256" s="3" t="str">
        <f>IFERROR(IF(A256="","",VLOOKUP($A256,REFERENCEMENT_FACADE[[Ordre]:[Eligibilité procédé]],2,FALSE)),"")</f>
        <v/>
      </c>
      <c r="C256" t="str" cm="1">
        <f t="array" ref="C256">IF(B256&lt;&gt;"",INDEX(BDD_REVETEMENTS_EXTERIEURS!A:CS,B256,MATCH($C$8,REFERENCEMENT_FACADE[#Headers],0)),"")</f>
        <v/>
      </c>
      <c r="D256" t="str">
        <f ca="1">IF($B$6=TRUE,IF(C256&lt;&gt;"",COUNTIF(INDIRECT("$C$"&amp;ROW($C$9)&amp;":$C$"&amp;487-COUNTBLANK($C$9:$C$487)),"&lt;"&amp;C256)+COUNTIF(C$9:C256,C256),""),IF(C256&lt;&gt;"",COUNTIF(INDIRECT("$C$"&amp;ROW($C$9)&amp;":$C$"&amp;487-COUNTBLANK($C$9:$C$487)),"&gt;"&amp;C256)+COUNTIF(C$9:C256,C256),""))</f>
        <v/>
      </c>
      <c r="E256" t="str">
        <f t="shared" ca="1" si="4"/>
        <v/>
      </c>
      <c r="F256" s="217" t="str" cm="1">
        <f t="array" ref="F256">IF(A256&lt;&gt;"",INDEX(BDD_REVETEMENTS_EXTERIEURS!A:BY,E256,MATCH($F$8,REFERENCEMENT_FACADE[#Headers],0)),"")</f>
        <v/>
      </c>
    </row>
    <row r="257" spans="1:6" x14ac:dyDescent="0.3">
      <c r="A257" s="3" t="str">
        <f>IF(AND(A256&lt;COUNTIF(REFERENCEMENT_FACADE[DATE REFERENCEMENT],"&lt;&gt;"&amp;""),A256&gt;0),'PR-tampon'!A256+1,"")</f>
        <v/>
      </c>
      <c r="B257" s="3" t="str">
        <f>IFERROR(IF(A257="","",VLOOKUP($A257,REFERENCEMENT_FACADE[[Ordre]:[Eligibilité procédé]],2,FALSE)),"")</f>
        <v/>
      </c>
      <c r="C257" t="str" cm="1">
        <f t="array" ref="C257">IF(B257&lt;&gt;"",INDEX(BDD_REVETEMENTS_EXTERIEURS!A:CS,B257,MATCH($C$8,REFERENCEMENT_FACADE[#Headers],0)),"")</f>
        <v/>
      </c>
      <c r="D257" t="str">
        <f ca="1">IF($B$6=TRUE,IF(C257&lt;&gt;"",COUNTIF(INDIRECT("$C$"&amp;ROW($C$9)&amp;":$C$"&amp;487-COUNTBLANK($C$9:$C$487)),"&lt;"&amp;C257)+COUNTIF(C$9:C257,C257),""),IF(C257&lt;&gt;"",COUNTIF(INDIRECT("$C$"&amp;ROW($C$9)&amp;":$C$"&amp;487-COUNTBLANK($C$9:$C$487)),"&gt;"&amp;C257)+COUNTIF(C$9:C257,C257),""))</f>
        <v/>
      </c>
      <c r="E257" t="str">
        <f t="shared" ca="1" si="4"/>
        <v/>
      </c>
      <c r="F257" s="217" t="str" cm="1">
        <f t="array" ref="F257">IF(A257&lt;&gt;"",INDEX(BDD_REVETEMENTS_EXTERIEURS!A:BY,E257,MATCH($F$8,REFERENCEMENT_FACADE[#Headers],0)),"")</f>
        <v/>
      </c>
    </row>
    <row r="258" spans="1:6" x14ac:dyDescent="0.3">
      <c r="A258" s="3" t="str">
        <f>IF(AND(A257&lt;COUNTIF(REFERENCEMENT_FACADE[DATE REFERENCEMENT],"&lt;&gt;"&amp;""),A257&gt;0),'PR-tampon'!A257+1,"")</f>
        <v/>
      </c>
      <c r="B258" s="3" t="str">
        <f>IFERROR(IF(A258="","",VLOOKUP($A258,REFERENCEMENT_FACADE[[Ordre]:[Eligibilité procédé]],2,FALSE)),"")</f>
        <v/>
      </c>
      <c r="C258" t="str" cm="1">
        <f t="array" ref="C258">IF(B258&lt;&gt;"",INDEX(BDD_REVETEMENTS_EXTERIEURS!A:CS,B258,MATCH($C$8,REFERENCEMENT_FACADE[#Headers],0)),"")</f>
        <v/>
      </c>
      <c r="D258" t="str">
        <f ca="1">IF($B$6=TRUE,IF(C258&lt;&gt;"",COUNTIF(INDIRECT("$C$"&amp;ROW($C$9)&amp;":$C$"&amp;487-COUNTBLANK($C$9:$C$487)),"&lt;"&amp;C258)+COUNTIF(C$9:C258,C258),""),IF(C258&lt;&gt;"",COUNTIF(INDIRECT("$C$"&amp;ROW($C$9)&amp;":$C$"&amp;487-COUNTBLANK($C$9:$C$487)),"&gt;"&amp;C258)+COUNTIF(C$9:C258,C258),""))</f>
        <v/>
      </c>
      <c r="E258" t="str">
        <f t="shared" ca="1" si="4"/>
        <v/>
      </c>
      <c r="F258" s="217" t="str" cm="1">
        <f t="array" ref="F258">IF(A258&lt;&gt;"",INDEX(BDD_REVETEMENTS_EXTERIEURS!A:BY,E258,MATCH($F$8,REFERENCEMENT_FACADE[#Headers],0)),"")</f>
        <v/>
      </c>
    </row>
    <row r="259" spans="1:6" x14ac:dyDescent="0.3">
      <c r="A259" s="3" t="str">
        <f>IF(AND(A258&lt;COUNTIF(REFERENCEMENT_FACADE[DATE REFERENCEMENT],"&lt;&gt;"&amp;""),A258&gt;0),'PR-tampon'!A258+1,"")</f>
        <v/>
      </c>
      <c r="B259" s="3" t="str">
        <f>IFERROR(IF(A259="","",VLOOKUP($A259,REFERENCEMENT_FACADE[[Ordre]:[Eligibilité procédé]],2,FALSE)),"")</f>
        <v/>
      </c>
      <c r="C259" t="str" cm="1">
        <f t="array" ref="C259">IF(B259&lt;&gt;"",INDEX(BDD_REVETEMENTS_EXTERIEURS!A:CS,B259,MATCH($C$8,REFERENCEMENT_FACADE[#Headers],0)),"")</f>
        <v/>
      </c>
      <c r="D259" t="str">
        <f ca="1">IF($B$6=TRUE,IF(C259&lt;&gt;"",COUNTIF(INDIRECT("$C$"&amp;ROW($C$9)&amp;":$C$"&amp;487-COUNTBLANK($C$9:$C$487)),"&lt;"&amp;C259)+COUNTIF(C$9:C259,C259),""),IF(C259&lt;&gt;"",COUNTIF(INDIRECT("$C$"&amp;ROW($C$9)&amp;":$C$"&amp;487-COUNTBLANK($C$9:$C$487)),"&gt;"&amp;C259)+COUNTIF(C$9:C259,C259),""))</f>
        <v/>
      </c>
      <c r="E259" t="str">
        <f t="shared" ca="1" si="4"/>
        <v/>
      </c>
      <c r="F259" s="217" t="str" cm="1">
        <f t="array" ref="F259">IF(A259&lt;&gt;"",INDEX(BDD_REVETEMENTS_EXTERIEURS!A:BY,E259,MATCH($F$8,REFERENCEMENT_FACADE[#Headers],0)),"")</f>
        <v/>
      </c>
    </row>
    <row r="260" spans="1:6" x14ac:dyDescent="0.3">
      <c r="A260" s="3" t="str">
        <f>IF(AND(A259&lt;COUNTIF(REFERENCEMENT_FACADE[DATE REFERENCEMENT],"&lt;&gt;"&amp;""),A259&gt;0),'PR-tampon'!A259+1,"")</f>
        <v/>
      </c>
      <c r="B260" s="3" t="str">
        <f>IFERROR(IF(A260="","",VLOOKUP($A260,REFERENCEMENT_FACADE[[Ordre]:[Eligibilité procédé]],2,FALSE)),"")</f>
        <v/>
      </c>
      <c r="C260" t="str" cm="1">
        <f t="array" ref="C260">IF(B260&lt;&gt;"",INDEX(BDD_REVETEMENTS_EXTERIEURS!A:CS,B260,MATCH($C$8,REFERENCEMENT_FACADE[#Headers],0)),"")</f>
        <v/>
      </c>
      <c r="D260" t="str">
        <f ca="1">IF($B$6=TRUE,IF(C260&lt;&gt;"",COUNTIF(INDIRECT("$C$"&amp;ROW($C$9)&amp;":$C$"&amp;487-COUNTBLANK($C$9:$C$487)),"&lt;"&amp;C260)+COUNTIF(C$9:C260,C260),""),IF(C260&lt;&gt;"",COUNTIF(INDIRECT("$C$"&amp;ROW($C$9)&amp;":$C$"&amp;487-COUNTBLANK($C$9:$C$487)),"&gt;"&amp;C260)+COUNTIF(C$9:C260,C260),""))</f>
        <v/>
      </c>
      <c r="E260" t="str">
        <f t="shared" ca="1" si="4"/>
        <v/>
      </c>
      <c r="F260" s="217" t="str" cm="1">
        <f t="array" ref="F260">IF(A260&lt;&gt;"",INDEX(BDD_REVETEMENTS_EXTERIEURS!A:BY,E260,MATCH($F$8,REFERENCEMENT_FACADE[#Headers],0)),"")</f>
        <v/>
      </c>
    </row>
    <row r="261" spans="1:6" x14ac:dyDescent="0.3">
      <c r="A261" s="3" t="str">
        <f>IF(AND(A260&lt;COUNTIF(REFERENCEMENT_FACADE[DATE REFERENCEMENT],"&lt;&gt;"&amp;""),A260&gt;0),'PR-tampon'!A260+1,"")</f>
        <v/>
      </c>
      <c r="B261" s="3" t="str">
        <f>IFERROR(IF(A261="","",VLOOKUP($A261,REFERENCEMENT_FACADE[[Ordre]:[Eligibilité procédé]],2,FALSE)),"")</f>
        <v/>
      </c>
      <c r="C261" t="str" cm="1">
        <f t="array" ref="C261">IF(B261&lt;&gt;"",INDEX(BDD_REVETEMENTS_EXTERIEURS!A:CS,B261,MATCH($C$8,REFERENCEMENT_FACADE[#Headers],0)),"")</f>
        <v/>
      </c>
      <c r="D261" t="str">
        <f ca="1">IF($B$6=TRUE,IF(C261&lt;&gt;"",COUNTIF(INDIRECT("$C$"&amp;ROW($C$9)&amp;":$C$"&amp;487-COUNTBLANK($C$9:$C$487)),"&lt;"&amp;C261)+COUNTIF(C$9:C261,C261),""),IF(C261&lt;&gt;"",COUNTIF(INDIRECT("$C$"&amp;ROW($C$9)&amp;":$C$"&amp;487-COUNTBLANK($C$9:$C$487)),"&gt;"&amp;C261)+COUNTIF(C$9:C261,C261),""))</f>
        <v/>
      </c>
      <c r="E261" t="str">
        <f t="shared" ca="1" si="4"/>
        <v/>
      </c>
      <c r="F261" s="217" t="str" cm="1">
        <f t="array" ref="F261">IF(A261&lt;&gt;"",INDEX(BDD_REVETEMENTS_EXTERIEURS!A:BY,E261,MATCH($F$8,REFERENCEMENT_FACADE[#Headers],0)),"")</f>
        <v/>
      </c>
    </row>
    <row r="262" spans="1:6" x14ac:dyDescent="0.3">
      <c r="A262" s="3" t="str">
        <f>IF(AND(A261&lt;COUNTIF(REFERENCEMENT_FACADE[DATE REFERENCEMENT],"&lt;&gt;"&amp;""),A261&gt;0),'PR-tampon'!A261+1,"")</f>
        <v/>
      </c>
      <c r="B262" s="3" t="str">
        <f>IFERROR(IF(A262="","",VLOOKUP($A262,REFERENCEMENT_FACADE[[Ordre]:[Eligibilité procédé]],2,FALSE)),"")</f>
        <v/>
      </c>
      <c r="C262" t="str" cm="1">
        <f t="array" ref="C262">IF(B262&lt;&gt;"",INDEX(BDD_REVETEMENTS_EXTERIEURS!A:CS,B262,MATCH($C$8,REFERENCEMENT_FACADE[#Headers],0)),"")</f>
        <v/>
      </c>
      <c r="D262" t="str">
        <f ca="1">IF($B$6=TRUE,IF(C262&lt;&gt;"",COUNTIF(INDIRECT("$C$"&amp;ROW($C$9)&amp;":$C$"&amp;487-COUNTBLANK($C$9:$C$487)),"&lt;"&amp;C262)+COUNTIF(C$9:C262,C262),""),IF(C262&lt;&gt;"",COUNTIF(INDIRECT("$C$"&amp;ROW($C$9)&amp;":$C$"&amp;487-COUNTBLANK($C$9:$C$487)),"&gt;"&amp;C262)+COUNTIF(C$9:C262,C262),""))</f>
        <v/>
      </c>
      <c r="E262" t="str">
        <f t="shared" ca="1" si="4"/>
        <v/>
      </c>
      <c r="F262" s="217" t="str" cm="1">
        <f t="array" ref="F262">IF(A262&lt;&gt;"",INDEX(BDD_REVETEMENTS_EXTERIEURS!A:BY,E262,MATCH($F$8,REFERENCEMENT_FACADE[#Headers],0)),"")</f>
        <v/>
      </c>
    </row>
    <row r="263" spans="1:6" x14ac:dyDescent="0.3">
      <c r="A263" s="3" t="str">
        <f>IF(AND(A262&lt;COUNTIF(REFERENCEMENT_FACADE[DATE REFERENCEMENT],"&lt;&gt;"&amp;""),A262&gt;0),'PR-tampon'!A262+1,"")</f>
        <v/>
      </c>
      <c r="B263" s="3" t="str">
        <f>IFERROR(IF(A263="","",VLOOKUP($A263,REFERENCEMENT_FACADE[[Ordre]:[Eligibilité procédé]],2,FALSE)),"")</f>
        <v/>
      </c>
      <c r="C263" t="str" cm="1">
        <f t="array" ref="C263">IF(B263&lt;&gt;"",INDEX(BDD_REVETEMENTS_EXTERIEURS!A:CS,B263,MATCH($C$8,REFERENCEMENT_FACADE[#Headers],0)),"")</f>
        <v/>
      </c>
      <c r="D263" t="str">
        <f ca="1">IF($B$6=TRUE,IF(C263&lt;&gt;"",COUNTIF(INDIRECT("$C$"&amp;ROW($C$9)&amp;":$C$"&amp;487-COUNTBLANK($C$9:$C$487)),"&lt;"&amp;C263)+COUNTIF(C$9:C263,C263),""),IF(C263&lt;&gt;"",COUNTIF(INDIRECT("$C$"&amp;ROW($C$9)&amp;":$C$"&amp;487-COUNTBLANK($C$9:$C$487)),"&gt;"&amp;C263)+COUNTIF(C$9:C263,C263),""))</f>
        <v/>
      </c>
      <c r="E263" t="str">
        <f t="shared" ca="1" si="4"/>
        <v/>
      </c>
      <c r="F263" s="217" t="str" cm="1">
        <f t="array" ref="F263">IF(A263&lt;&gt;"",INDEX(BDD_REVETEMENTS_EXTERIEURS!A:BY,E263,MATCH($F$8,REFERENCEMENT_FACADE[#Headers],0)),"")</f>
        <v/>
      </c>
    </row>
    <row r="264" spans="1:6" x14ac:dyDescent="0.3">
      <c r="A264" s="3" t="str">
        <f>IF(AND(A263&lt;COUNTIF(REFERENCEMENT_FACADE[DATE REFERENCEMENT],"&lt;&gt;"&amp;""),A263&gt;0),'PR-tampon'!A263+1,"")</f>
        <v/>
      </c>
      <c r="B264" s="3" t="str">
        <f>IFERROR(IF(A264="","",VLOOKUP($A264,REFERENCEMENT_FACADE[[Ordre]:[Eligibilité procédé]],2,FALSE)),"")</f>
        <v/>
      </c>
      <c r="C264" t="str" cm="1">
        <f t="array" ref="C264">IF(B264&lt;&gt;"",INDEX(BDD_REVETEMENTS_EXTERIEURS!A:CS,B264,MATCH($C$8,REFERENCEMENT_FACADE[#Headers],0)),"")</f>
        <v/>
      </c>
      <c r="D264" t="str">
        <f ca="1">IF($B$6=TRUE,IF(C264&lt;&gt;"",COUNTIF(INDIRECT("$C$"&amp;ROW($C$9)&amp;":$C$"&amp;487-COUNTBLANK($C$9:$C$487)),"&lt;"&amp;C264)+COUNTIF(C$9:C264,C264),""),IF(C264&lt;&gt;"",COUNTIF(INDIRECT("$C$"&amp;ROW($C$9)&amp;":$C$"&amp;487-COUNTBLANK($C$9:$C$487)),"&gt;"&amp;C264)+COUNTIF(C$9:C264,C264),""))</f>
        <v/>
      </c>
      <c r="E264" t="str">
        <f t="shared" ca="1" si="4"/>
        <v/>
      </c>
      <c r="F264" s="217" t="str" cm="1">
        <f t="array" ref="F264">IF(A264&lt;&gt;"",INDEX(BDD_REVETEMENTS_EXTERIEURS!A:BY,E264,MATCH($F$8,REFERENCEMENT_FACADE[#Headers],0)),"")</f>
        <v/>
      </c>
    </row>
    <row r="265" spans="1:6" x14ac:dyDescent="0.3">
      <c r="A265" s="3" t="str">
        <f>IF(AND(A264&lt;COUNTIF(REFERENCEMENT_FACADE[DATE REFERENCEMENT],"&lt;&gt;"&amp;""),A264&gt;0),'PR-tampon'!A264+1,"")</f>
        <v/>
      </c>
      <c r="B265" s="3" t="str">
        <f>IFERROR(IF(A265="","",VLOOKUP($A265,REFERENCEMENT_FACADE[[Ordre]:[Eligibilité procédé]],2,FALSE)),"")</f>
        <v/>
      </c>
      <c r="C265" t="str" cm="1">
        <f t="array" ref="C265">IF(B265&lt;&gt;"",INDEX(BDD_REVETEMENTS_EXTERIEURS!A:CS,B265,MATCH($C$8,REFERENCEMENT_FACADE[#Headers],0)),"")</f>
        <v/>
      </c>
      <c r="D265" t="str">
        <f ca="1">IF($B$6=TRUE,IF(C265&lt;&gt;"",COUNTIF(INDIRECT("$C$"&amp;ROW($C$9)&amp;":$C$"&amp;487-COUNTBLANK($C$9:$C$487)),"&lt;"&amp;C265)+COUNTIF(C$9:C265,C265),""),IF(C265&lt;&gt;"",COUNTIF(INDIRECT("$C$"&amp;ROW($C$9)&amp;":$C$"&amp;487-COUNTBLANK($C$9:$C$487)),"&gt;"&amp;C265)+COUNTIF(C$9:C265,C265),""))</f>
        <v/>
      </c>
      <c r="E265" t="str">
        <f t="shared" ca="1" si="4"/>
        <v/>
      </c>
      <c r="F265" s="217" t="str" cm="1">
        <f t="array" ref="F265">IF(A265&lt;&gt;"",INDEX(BDD_REVETEMENTS_EXTERIEURS!A:BY,E265,MATCH($F$8,REFERENCEMENT_FACADE[#Headers],0)),"")</f>
        <v/>
      </c>
    </row>
    <row r="266" spans="1:6" x14ac:dyDescent="0.3">
      <c r="A266" s="3" t="str">
        <f>IF(AND(A265&lt;COUNTIF(REFERENCEMENT_FACADE[DATE REFERENCEMENT],"&lt;&gt;"&amp;""),A265&gt;0),'PR-tampon'!A265+1,"")</f>
        <v/>
      </c>
      <c r="B266" s="3" t="str">
        <f>IFERROR(IF(A266="","",VLOOKUP($A266,REFERENCEMENT_FACADE[[Ordre]:[Eligibilité procédé]],2,FALSE)),"")</f>
        <v/>
      </c>
      <c r="C266" t="str" cm="1">
        <f t="array" ref="C266">IF(B266&lt;&gt;"",INDEX(BDD_REVETEMENTS_EXTERIEURS!A:CS,B266,MATCH($C$8,REFERENCEMENT_FACADE[#Headers],0)),"")</f>
        <v/>
      </c>
      <c r="D266" t="str">
        <f ca="1">IF($B$6=TRUE,IF(C266&lt;&gt;"",COUNTIF(INDIRECT("$C$"&amp;ROW($C$9)&amp;":$C$"&amp;487-COUNTBLANK($C$9:$C$487)),"&lt;"&amp;C266)+COUNTIF(C$9:C266,C266),""),IF(C266&lt;&gt;"",COUNTIF(INDIRECT("$C$"&amp;ROW($C$9)&amp;":$C$"&amp;487-COUNTBLANK($C$9:$C$487)),"&gt;"&amp;C266)+COUNTIF(C$9:C266,C266),""))</f>
        <v/>
      </c>
      <c r="E266" t="str">
        <f t="shared" ref="E266:E329" ca="1" si="5">IFERROR(INDEX($A$9:$D$486,MATCH(ROW(D266)-ROW($B$8),$D$9:$D$486,0),2),"")</f>
        <v/>
      </c>
      <c r="F266" s="217" t="str" cm="1">
        <f t="array" ref="F266">IF(A266&lt;&gt;"",INDEX(BDD_REVETEMENTS_EXTERIEURS!A:BY,E266,MATCH($F$8,REFERENCEMENT_FACADE[#Headers],0)),"")</f>
        <v/>
      </c>
    </row>
    <row r="267" spans="1:6" x14ac:dyDescent="0.3">
      <c r="A267" s="3" t="str">
        <f>IF(AND(A266&lt;COUNTIF(REFERENCEMENT_FACADE[DATE REFERENCEMENT],"&lt;&gt;"&amp;""),A266&gt;0),'PR-tampon'!A266+1,"")</f>
        <v/>
      </c>
      <c r="B267" s="3" t="str">
        <f>IFERROR(IF(A267="","",VLOOKUP($A267,REFERENCEMENT_FACADE[[Ordre]:[Eligibilité procédé]],2,FALSE)),"")</f>
        <v/>
      </c>
      <c r="C267" t="str" cm="1">
        <f t="array" ref="C267">IF(B267&lt;&gt;"",INDEX(BDD_REVETEMENTS_EXTERIEURS!A:CS,B267,MATCH($C$8,REFERENCEMENT_FACADE[#Headers],0)),"")</f>
        <v/>
      </c>
      <c r="D267" t="str">
        <f ca="1">IF($B$6=TRUE,IF(C267&lt;&gt;"",COUNTIF(INDIRECT("$C$"&amp;ROW($C$9)&amp;":$C$"&amp;487-COUNTBLANK($C$9:$C$487)),"&lt;"&amp;C267)+COUNTIF(C$9:C267,C267),""),IF(C267&lt;&gt;"",COUNTIF(INDIRECT("$C$"&amp;ROW($C$9)&amp;":$C$"&amp;487-COUNTBLANK($C$9:$C$487)),"&gt;"&amp;C267)+COUNTIF(C$9:C267,C267),""))</f>
        <v/>
      </c>
      <c r="E267" t="str">
        <f t="shared" ca="1" si="5"/>
        <v/>
      </c>
      <c r="F267" s="217" t="str" cm="1">
        <f t="array" ref="F267">IF(A267&lt;&gt;"",INDEX(BDD_REVETEMENTS_EXTERIEURS!A:BY,E267,MATCH($F$8,REFERENCEMENT_FACADE[#Headers],0)),"")</f>
        <v/>
      </c>
    </row>
    <row r="268" spans="1:6" x14ac:dyDescent="0.3">
      <c r="A268" s="3" t="str">
        <f>IF(AND(A267&lt;COUNTIF(REFERENCEMENT_FACADE[DATE REFERENCEMENT],"&lt;&gt;"&amp;""),A267&gt;0),'PR-tampon'!A267+1,"")</f>
        <v/>
      </c>
      <c r="B268" s="3" t="str">
        <f>IFERROR(IF(A268="","",VLOOKUP($A268,REFERENCEMENT_FACADE[[Ordre]:[Eligibilité procédé]],2,FALSE)),"")</f>
        <v/>
      </c>
      <c r="C268" t="str" cm="1">
        <f t="array" ref="C268">IF(B268&lt;&gt;"",INDEX(BDD_REVETEMENTS_EXTERIEURS!A:CS,B268,MATCH($C$8,REFERENCEMENT_FACADE[#Headers],0)),"")</f>
        <v/>
      </c>
      <c r="D268" t="str">
        <f ca="1">IF($B$6=TRUE,IF(C268&lt;&gt;"",COUNTIF(INDIRECT("$C$"&amp;ROW($C$9)&amp;":$C$"&amp;487-COUNTBLANK($C$9:$C$487)),"&lt;"&amp;C268)+COUNTIF(C$9:C268,C268),""),IF(C268&lt;&gt;"",COUNTIF(INDIRECT("$C$"&amp;ROW($C$9)&amp;":$C$"&amp;487-COUNTBLANK($C$9:$C$487)),"&gt;"&amp;C268)+COUNTIF(C$9:C268,C268),""))</f>
        <v/>
      </c>
      <c r="E268" t="str">
        <f t="shared" ca="1" si="5"/>
        <v/>
      </c>
      <c r="F268" s="217" t="str" cm="1">
        <f t="array" ref="F268">IF(A268&lt;&gt;"",INDEX(BDD_REVETEMENTS_EXTERIEURS!A:BY,E268,MATCH($F$8,REFERENCEMENT_FACADE[#Headers],0)),"")</f>
        <v/>
      </c>
    </row>
    <row r="269" spans="1:6" x14ac:dyDescent="0.3">
      <c r="A269" s="3" t="str">
        <f>IF(AND(A268&lt;COUNTIF(REFERENCEMENT_FACADE[DATE REFERENCEMENT],"&lt;&gt;"&amp;""),A268&gt;0),'PR-tampon'!A268+1,"")</f>
        <v/>
      </c>
      <c r="B269" s="3" t="str">
        <f>IFERROR(IF(A269="","",VLOOKUP($A269,REFERENCEMENT_FACADE[[Ordre]:[Eligibilité procédé]],2,FALSE)),"")</f>
        <v/>
      </c>
      <c r="C269" t="str" cm="1">
        <f t="array" ref="C269">IF(B269&lt;&gt;"",INDEX(BDD_REVETEMENTS_EXTERIEURS!A:CS,B269,MATCH($C$8,REFERENCEMENT_FACADE[#Headers],0)),"")</f>
        <v/>
      </c>
      <c r="D269" t="str">
        <f ca="1">IF($B$6=TRUE,IF(C269&lt;&gt;"",COUNTIF(INDIRECT("$C$"&amp;ROW($C$9)&amp;":$C$"&amp;487-COUNTBLANK($C$9:$C$487)),"&lt;"&amp;C269)+COUNTIF(C$9:C269,C269),""),IF(C269&lt;&gt;"",COUNTIF(INDIRECT("$C$"&amp;ROW($C$9)&amp;":$C$"&amp;487-COUNTBLANK($C$9:$C$487)),"&gt;"&amp;C269)+COUNTIF(C$9:C269,C269),""))</f>
        <v/>
      </c>
      <c r="E269" t="str">
        <f t="shared" ca="1" si="5"/>
        <v/>
      </c>
      <c r="F269" s="217" t="str" cm="1">
        <f t="array" ref="F269">IF(A269&lt;&gt;"",INDEX(BDD_REVETEMENTS_EXTERIEURS!A:BY,E269,MATCH($F$8,REFERENCEMENT_FACADE[#Headers],0)),"")</f>
        <v/>
      </c>
    </row>
    <row r="270" spans="1:6" x14ac:dyDescent="0.3">
      <c r="A270" s="3" t="str">
        <f>IF(AND(A269&lt;COUNTIF(REFERENCEMENT_FACADE[DATE REFERENCEMENT],"&lt;&gt;"&amp;""),A269&gt;0),'PR-tampon'!A269+1,"")</f>
        <v/>
      </c>
      <c r="B270" s="3" t="str">
        <f>IFERROR(IF(A270="","",VLOOKUP($A270,REFERENCEMENT_FACADE[[Ordre]:[Eligibilité procédé]],2,FALSE)),"")</f>
        <v/>
      </c>
      <c r="C270" t="str" cm="1">
        <f t="array" ref="C270">IF(B270&lt;&gt;"",INDEX(BDD_REVETEMENTS_EXTERIEURS!A:CS,B270,MATCH($C$8,REFERENCEMENT_FACADE[#Headers],0)),"")</f>
        <v/>
      </c>
      <c r="D270" t="str">
        <f ca="1">IF($B$6=TRUE,IF(C270&lt;&gt;"",COUNTIF(INDIRECT("$C$"&amp;ROW($C$9)&amp;":$C$"&amp;487-COUNTBLANK($C$9:$C$487)),"&lt;"&amp;C270)+COUNTIF(C$9:C270,C270),""),IF(C270&lt;&gt;"",COUNTIF(INDIRECT("$C$"&amp;ROW($C$9)&amp;":$C$"&amp;487-COUNTBLANK($C$9:$C$487)),"&gt;"&amp;C270)+COUNTIF(C$9:C270,C270),""))</f>
        <v/>
      </c>
      <c r="E270" t="str">
        <f t="shared" ca="1" si="5"/>
        <v/>
      </c>
      <c r="F270" s="217" t="str" cm="1">
        <f t="array" ref="F270">IF(A270&lt;&gt;"",INDEX(BDD_REVETEMENTS_EXTERIEURS!A:BY,E270,MATCH($F$8,REFERENCEMENT_FACADE[#Headers],0)),"")</f>
        <v/>
      </c>
    </row>
    <row r="271" spans="1:6" x14ac:dyDescent="0.3">
      <c r="A271" s="3" t="str">
        <f>IF(AND(A270&lt;COUNTIF(REFERENCEMENT_FACADE[DATE REFERENCEMENT],"&lt;&gt;"&amp;""),A270&gt;0),'PR-tampon'!A270+1,"")</f>
        <v/>
      </c>
      <c r="B271" s="3" t="str">
        <f>IFERROR(IF(A271="","",VLOOKUP($A271,REFERENCEMENT_FACADE[[Ordre]:[Eligibilité procédé]],2,FALSE)),"")</f>
        <v/>
      </c>
      <c r="C271" t="str" cm="1">
        <f t="array" ref="C271">IF(B271&lt;&gt;"",INDEX(BDD_REVETEMENTS_EXTERIEURS!A:CS,B271,MATCH($C$8,REFERENCEMENT_FACADE[#Headers],0)),"")</f>
        <v/>
      </c>
      <c r="D271" t="str">
        <f ca="1">IF($B$6=TRUE,IF(C271&lt;&gt;"",COUNTIF(INDIRECT("$C$"&amp;ROW($C$9)&amp;":$C$"&amp;487-COUNTBLANK($C$9:$C$487)),"&lt;"&amp;C271)+COUNTIF(C$9:C271,C271),""),IF(C271&lt;&gt;"",COUNTIF(INDIRECT("$C$"&amp;ROW($C$9)&amp;":$C$"&amp;487-COUNTBLANK($C$9:$C$487)),"&gt;"&amp;C271)+COUNTIF(C$9:C271,C271),""))</f>
        <v/>
      </c>
      <c r="E271" t="str">
        <f t="shared" ca="1" si="5"/>
        <v/>
      </c>
      <c r="F271" s="217" t="str" cm="1">
        <f t="array" ref="F271">IF(A271&lt;&gt;"",INDEX(BDD_REVETEMENTS_EXTERIEURS!A:BY,E271,MATCH($F$8,REFERENCEMENT_FACADE[#Headers],0)),"")</f>
        <v/>
      </c>
    </row>
    <row r="272" spans="1:6" x14ac:dyDescent="0.3">
      <c r="A272" s="3" t="str">
        <f>IF(AND(A271&lt;COUNTIF(REFERENCEMENT_FACADE[DATE REFERENCEMENT],"&lt;&gt;"&amp;""),A271&gt;0),'PR-tampon'!A271+1,"")</f>
        <v/>
      </c>
      <c r="B272" s="3" t="str">
        <f>IFERROR(IF(A272="","",VLOOKUP($A272,REFERENCEMENT_FACADE[[Ordre]:[Eligibilité procédé]],2,FALSE)),"")</f>
        <v/>
      </c>
      <c r="C272" t="str" cm="1">
        <f t="array" ref="C272">IF(B272&lt;&gt;"",INDEX(BDD_REVETEMENTS_EXTERIEURS!A:CS,B272,MATCH($C$8,REFERENCEMENT_FACADE[#Headers],0)),"")</f>
        <v/>
      </c>
      <c r="D272" t="str">
        <f ca="1">IF($B$6=TRUE,IF(C272&lt;&gt;"",COUNTIF(INDIRECT("$C$"&amp;ROW($C$9)&amp;":$C$"&amp;487-COUNTBLANK($C$9:$C$487)),"&lt;"&amp;C272)+COUNTIF(C$9:C272,C272),""),IF(C272&lt;&gt;"",COUNTIF(INDIRECT("$C$"&amp;ROW($C$9)&amp;":$C$"&amp;487-COUNTBLANK($C$9:$C$487)),"&gt;"&amp;C272)+COUNTIF(C$9:C272,C272),""))</f>
        <v/>
      </c>
      <c r="E272" t="str">
        <f t="shared" ca="1" si="5"/>
        <v/>
      </c>
      <c r="F272" s="217" t="str" cm="1">
        <f t="array" ref="F272">IF(A272&lt;&gt;"",INDEX(BDD_REVETEMENTS_EXTERIEURS!A:BY,E272,MATCH($F$8,REFERENCEMENT_FACADE[#Headers],0)),"")</f>
        <v/>
      </c>
    </row>
    <row r="273" spans="1:6" x14ac:dyDescent="0.3">
      <c r="A273" s="3" t="str">
        <f>IF(AND(A272&lt;COUNTIF(REFERENCEMENT_FACADE[DATE REFERENCEMENT],"&lt;&gt;"&amp;""),A272&gt;0),'PR-tampon'!A272+1,"")</f>
        <v/>
      </c>
      <c r="B273" s="3" t="str">
        <f>IFERROR(IF(A273="","",VLOOKUP($A273,REFERENCEMENT_FACADE[[Ordre]:[Eligibilité procédé]],2,FALSE)),"")</f>
        <v/>
      </c>
      <c r="C273" t="str" cm="1">
        <f t="array" ref="C273">IF(B273&lt;&gt;"",INDEX(BDD_REVETEMENTS_EXTERIEURS!A:CS,B273,MATCH($C$8,REFERENCEMENT_FACADE[#Headers],0)),"")</f>
        <v/>
      </c>
      <c r="D273" t="str">
        <f ca="1">IF($B$6=TRUE,IF(C273&lt;&gt;"",COUNTIF(INDIRECT("$C$"&amp;ROW($C$9)&amp;":$C$"&amp;487-COUNTBLANK($C$9:$C$487)),"&lt;"&amp;C273)+COUNTIF(C$9:C273,C273),""),IF(C273&lt;&gt;"",COUNTIF(INDIRECT("$C$"&amp;ROW($C$9)&amp;":$C$"&amp;487-COUNTBLANK($C$9:$C$487)),"&gt;"&amp;C273)+COUNTIF(C$9:C273,C273),""))</f>
        <v/>
      </c>
      <c r="E273" t="str">
        <f t="shared" ca="1" si="5"/>
        <v/>
      </c>
      <c r="F273" s="217" t="str" cm="1">
        <f t="array" ref="F273">IF(A273&lt;&gt;"",INDEX(BDD_REVETEMENTS_EXTERIEURS!A:BY,E273,MATCH($F$8,REFERENCEMENT_FACADE[#Headers],0)),"")</f>
        <v/>
      </c>
    </row>
    <row r="274" spans="1:6" x14ac:dyDescent="0.3">
      <c r="A274" s="3" t="str">
        <f>IF(AND(A273&lt;COUNTIF(REFERENCEMENT_FACADE[DATE REFERENCEMENT],"&lt;&gt;"&amp;""),A273&gt;0),'PR-tampon'!A273+1,"")</f>
        <v/>
      </c>
      <c r="B274" s="3" t="str">
        <f>IFERROR(IF(A274="","",VLOOKUP($A274,REFERENCEMENT_FACADE[[Ordre]:[Eligibilité procédé]],2,FALSE)),"")</f>
        <v/>
      </c>
      <c r="C274" t="str" cm="1">
        <f t="array" ref="C274">IF(B274&lt;&gt;"",INDEX(BDD_REVETEMENTS_EXTERIEURS!A:CS,B274,MATCH($C$8,REFERENCEMENT_FACADE[#Headers],0)),"")</f>
        <v/>
      </c>
      <c r="D274" t="str">
        <f ca="1">IF($B$6=TRUE,IF(C274&lt;&gt;"",COUNTIF(INDIRECT("$C$"&amp;ROW($C$9)&amp;":$C$"&amp;487-COUNTBLANK($C$9:$C$487)),"&lt;"&amp;C274)+COUNTIF(C$9:C274,C274),""),IF(C274&lt;&gt;"",COUNTIF(INDIRECT("$C$"&amp;ROW($C$9)&amp;":$C$"&amp;487-COUNTBLANK($C$9:$C$487)),"&gt;"&amp;C274)+COUNTIF(C$9:C274,C274),""))</f>
        <v/>
      </c>
      <c r="E274" t="str">
        <f t="shared" ca="1" si="5"/>
        <v/>
      </c>
      <c r="F274" s="217" t="str" cm="1">
        <f t="array" ref="F274">IF(A274&lt;&gt;"",INDEX(BDD_REVETEMENTS_EXTERIEURS!A:BY,E274,MATCH($F$8,REFERENCEMENT_FACADE[#Headers],0)),"")</f>
        <v/>
      </c>
    </row>
    <row r="275" spans="1:6" x14ac:dyDescent="0.3">
      <c r="A275" s="3" t="str">
        <f>IF(AND(A274&lt;COUNTIF(REFERENCEMENT_FACADE[DATE REFERENCEMENT],"&lt;&gt;"&amp;""),A274&gt;0),'PR-tampon'!A274+1,"")</f>
        <v/>
      </c>
      <c r="B275" s="3" t="str">
        <f>IFERROR(IF(A275="","",VLOOKUP($A275,REFERENCEMENT_FACADE[[Ordre]:[Eligibilité procédé]],2,FALSE)),"")</f>
        <v/>
      </c>
      <c r="C275" t="str" cm="1">
        <f t="array" ref="C275">IF(B275&lt;&gt;"",INDEX(BDD_REVETEMENTS_EXTERIEURS!A:CS,B275,MATCH($C$8,REFERENCEMENT_FACADE[#Headers],0)),"")</f>
        <v/>
      </c>
      <c r="D275" t="str">
        <f ca="1">IF($B$6=TRUE,IF(C275&lt;&gt;"",COUNTIF(INDIRECT("$C$"&amp;ROW($C$9)&amp;":$C$"&amp;487-COUNTBLANK($C$9:$C$487)),"&lt;"&amp;C275)+COUNTIF(C$9:C275,C275),""),IF(C275&lt;&gt;"",COUNTIF(INDIRECT("$C$"&amp;ROW($C$9)&amp;":$C$"&amp;487-COUNTBLANK($C$9:$C$487)),"&gt;"&amp;C275)+COUNTIF(C$9:C275,C275),""))</f>
        <v/>
      </c>
      <c r="E275" t="str">
        <f t="shared" ca="1" si="5"/>
        <v/>
      </c>
      <c r="F275" s="217" t="str" cm="1">
        <f t="array" ref="F275">IF(A275&lt;&gt;"",INDEX(BDD_REVETEMENTS_EXTERIEURS!A:BY,E275,MATCH($F$8,REFERENCEMENT_FACADE[#Headers],0)),"")</f>
        <v/>
      </c>
    </row>
    <row r="276" spans="1:6" x14ac:dyDescent="0.3">
      <c r="A276" s="3" t="str">
        <f>IF(AND(A275&lt;COUNTIF(REFERENCEMENT_FACADE[DATE REFERENCEMENT],"&lt;&gt;"&amp;""),A275&gt;0),'PR-tampon'!A275+1,"")</f>
        <v/>
      </c>
      <c r="B276" s="3" t="str">
        <f>IFERROR(IF(A276="","",VLOOKUP($A276,REFERENCEMENT_FACADE[[Ordre]:[Eligibilité procédé]],2,FALSE)),"")</f>
        <v/>
      </c>
      <c r="C276" t="str" cm="1">
        <f t="array" ref="C276">IF(B276&lt;&gt;"",INDEX(BDD_REVETEMENTS_EXTERIEURS!A:CS,B276,MATCH($C$8,REFERENCEMENT_FACADE[#Headers],0)),"")</f>
        <v/>
      </c>
      <c r="D276" t="str">
        <f ca="1">IF($B$6=TRUE,IF(C276&lt;&gt;"",COUNTIF(INDIRECT("$C$"&amp;ROW($C$9)&amp;":$C$"&amp;487-COUNTBLANK($C$9:$C$487)),"&lt;"&amp;C276)+COUNTIF(C$9:C276,C276),""),IF(C276&lt;&gt;"",COUNTIF(INDIRECT("$C$"&amp;ROW($C$9)&amp;":$C$"&amp;487-COUNTBLANK($C$9:$C$487)),"&gt;"&amp;C276)+COUNTIF(C$9:C276,C276),""))</f>
        <v/>
      </c>
      <c r="E276" t="str">
        <f t="shared" ca="1" si="5"/>
        <v/>
      </c>
      <c r="F276" s="217" t="str" cm="1">
        <f t="array" ref="F276">IF(A276&lt;&gt;"",INDEX(BDD_REVETEMENTS_EXTERIEURS!A:BY,E276,MATCH($F$8,REFERENCEMENT_FACADE[#Headers],0)),"")</f>
        <v/>
      </c>
    </row>
    <row r="277" spans="1:6" x14ac:dyDescent="0.3">
      <c r="A277" s="3" t="str">
        <f>IF(AND(A276&lt;COUNTIF(REFERENCEMENT_FACADE[DATE REFERENCEMENT],"&lt;&gt;"&amp;""),A276&gt;0),'PR-tampon'!A276+1,"")</f>
        <v/>
      </c>
      <c r="B277" s="3" t="str">
        <f>IFERROR(IF(A277="","",VLOOKUP($A277,REFERENCEMENT_FACADE[[Ordre]:[Eligibilité procédé]],2,FALSE)),"")</f>
        <v/>
      </c>
      <c r="C277" t="str" cm="1">
        <f t="array" ref="C277">IF(B277&lt;&gt;"",INDEX(BDD_REVETEMENTS_EXTERIEURS!A:CS,B277,MATCH($C$8,REFERENCEMENT_FACADE[#Headers],0)),"")</f>
        <v/>
      </c>
      <c r="D277" t="str">
        <f ca="1">IF($B$6=TRUE,IF(C277&lt;&gt;"",COUNTIF(INDIRECT("$C$"&amp;ROW($C$9)&amp;":$C$"&amp;487-COUNTBLANK($C$9:$C$487)),"&lt;"&amp;C277)+COUNTIF(C$9:C277,C277),""),IF(C277&lt;&gt;"",COUNTIF(INDIRECT("$C$"&amp;ROW($C$9)&amp;":$C$"&amp;487-COUNTBLANK($C$9:$C$487)),"&gt;"&amp;C277)+COUNTIF(C$9:C277,C277),""))</f>
        <v/>
      </c>
      <c r="E277" t="str">
        <f t="shared" ca="1" si="5"/>
        <v/>
      </c>
      <c r="F277" s="217" t="str" cm="1">
        <f t="array" ref="F277">IF(A277&lt;&gt;"",INDEX(BDD_REVETEMENTS_EXTERIEURS!A:BY,E277,MATCH($F$8,REFERENCEMENT_FACADE[#Headers],0)),"")</f>
        <v/>
      </c>
    </row>
    <row r="278" spans="1:6" x14ac:dyDescent="0.3">
      <c r="A278" s="3" t="str">
        <f>IF(AND(A277&lt;COUNTIF(REFERENCEMENT_FACADE[DATE REFERENCEMENT],"&lt;&gt;"&amp;""),A277&gt;0),'PR-tampon'!A277+1,"")</f>
        <v/>
      </c>
      <c r="B278" s="3" t="str">
        <f>IFERROR(IF(A278="","",VLOOKUP($A278,REFERENCEMENT_FACADE[[Ordre]:[Eligibilité procédé]],2,FALSE)),"")</f>
        <v/>
      </c>
      <c r="C278" t="str" cm="1">
        <f t="array" ref="C278">IF(B278&lt;&gt;"",INDEX(BDD_REVETEMENTS_EXTERIEURS!A:CS,B278,MATCH($C$8,REFERENCEMENT_FACADE[#Headers],0)),"")</f>
        <v/>
      </c>
      <c r="D278" t="str">
        <f ca="1">IF($B$6=TRUE,IF(C278&lt;&gt;"",COUNTIF(INDIRECT("$C$"&amp;ROW($C$9)&amp;":$C$"&amp;487-COUNTBLANK($C$9:$C$487)),"&lt;"&amp;C278)+COUNTIF(C$9:C278,C278),""),IF(C278&lt;&gt;"",COUNTIF(INDIRECT("$C$"&amp;ROW($C$9)&amp;":$C$"&amp;487-COUNTBLANK($C$9:$C$487)),"&gt;"&amp;C278)+COUNTIF(C$9:C278,C278),""))</f>
        <v/>
      </c>
      <c r="E278" t="str">
        <f t="shared" ca="1" si="5"/>
        <v/>
      </c>
      <c r="F278" s="217" t="str" cm="1">
        <f t="array" ref="F278">IF(A278&lt;&gt;"",INDEX(BDD_REVETEMENTS_EXTERIEURS!A:BY,E278,MATCH($F$8,REFERENCEMENT_FACADE[#Headers],0)),"")</f>
        <v/>
      </c>
    </row>
    <row r="279" spans="1:6" x14ac:dyDescent="0.3">
      <c r="A279" s="3" t="str">
        <f>IF(AND(A278&lt;COUNTIF(REFERENCEMENT_FACADE[DATE REFERENCEMENT],"&lt;&gt;"&amp;""),A278&gt;0),'PR-tampon'!A278+1,"")</f>
        <v/>
      </c>
      <c r="B279" s="3" t="str">
        <f>IFERROR(IF(A279="","",VLOOKUP($A279,REFERENCEMENT_FACADE[[Ordre]:[Eligibilité procédé]],2,FALSE)),"")</f>
        <v/>
      </c>
      <c r="C279" t="str" cm="1">
        <f t="array" ref="C279">IF(B279&lt;&gt;"",INDEX(BDD_REVETEMENTS_EXTERIEURS!A:CS,B279,MATCH($C$8,REFERENCEMENT_FACADE[#Headers],0)),"")</f>
        <v/>
      </c>
      <c r="D279" t="str">
        <f ca="1">IF($B$6=TRUE,IF(C279&lt;&gt;"",COUNTIF(INDIRECT("$C$"&amp;ROW($C$9)&amp;":$C$"&amp;487-COUNTBLANK($C$9:$C$487)),"&lt;"&amp;C279)+COUNTIF(C$9:C279,C279),""),IF(C279&lt;&gt;"",COUNTIF(INDIRECT("$C$"&amp;ROW($C$9)&amp;":$C$"&amp;487-COUNTBLANK($C$9:$C$487)),"&gt;"&amp;C279)+COUNTIF(C$9:C279,C279),""))</f>
        <v/>
      </c>
      <c r="E279" t="str">
        <f t="shared" ca="1" si="5"/>
        <v/>
      </c>
      <c r="F279" s="217" t="str" cm="1">
        <f t="array" ref="F279">IF(A279&lt;&gt;"",INDEX(BDD_REVETEMENTS_EXTERIEURS!A:BY,E279,MATCH($F$8,REFERENCEMENT_FACADE[#Headers],0)),"")</f>
        <v/>
      </c>
    </row>
    <row r="280" spans="1:6" x14ac:dyDescent="0.3">
      <c r="A280" s="3" t="str">
        <f>IF(AND(A279&lt;COUNTIF(REFERENCEMENT_FACADE[DATE REFERENCEMENT],"&lt;&gt;"&amp;""),A279&gt;0),'PR-tampon'!A279+1,"")</f>
        <v/>
      </c>
      <c r="B280" s="3" t="str">
        <f>IFERROR(IF(A280="","",VLOOKUP($A280,REFERENCEMENT_FACADE[[Ordre]:[Eligibilité procédé]],2,FALSE)),"")</f>
        <v/>
      </c>
      <c r="C280" t="str" cm="1">
        <f t="array" ref="C280">IF(B280&lt;&gt;"",INDEX(BDD_REVETEMENTS_EXTERIEURS!A:CS,B280,MATCH($C$8,REFERENCEMENT_FACADE[#Headers],0)),"")</f>
        <v/>
      </c>
      <c r="D280" t="str">
        <f ca="1">IF($B$6=TRUE,IF(C280&lt;&gt;"",COUNTIF(INDIRECT("$C$"&amp;ROW($C$9)&amp;":$C$"&amp;487-COUNTBLANK($C$9:$C$487)),"&lt;"&amp;C280)+COUNTIF(C$9:C280,C280),""),IF(C280&lt;&gt;"",COUNTIF(INDIRECT("$C$"&amp;ROW($C$9)&amp;":$C$"&amp;487-COUNTBLANK($C$9:$C$487)),"&gt;"&amp;C280)+COUNTIF(C$9:C280,C280),""))</f>
        <v/>
      </c>
      <c r="E280" t="str">
        <f t="shared" ca="1" si="5"/>
        <v/>
      </c>
      <c r="F280" s="217" t="str" cm="1">
        <f t="array" ref="F280">IF(A280&lt;&gt;"",INDEX(BDD_REVETEMENTS_EXTERIEURS!A:BY,E280,MATCH($F$8,REFERENCEMENT_FACADE[#Headers],0)),"")</f>
        <v/>
      </c>
    </row>
    <row r="281" spans="1:6" x14ac:dyDescent="0.3">
      <c r="A281" s="3" t="str">
        <f>IF(AND(A280&lt;COUNTIF(REFERENCEMENT_FACADE[DATE REFERENCEMENT],"&lt;&gt;"&amp;""),A280&gt;0),'PR-tampon'!A280+1,"")</f>
        <v/>
      </c>
      <c r="B281" s="3" t="str">
        <f>IFERROR(IF(A281="","",VLOOKUP($A281,REFERENCEMENT_FACADE[[Ordre]:[Eligibilité procédé]],2,FALSE)),"")</f>
        <v/>
      </c>
      <c r="C281" t="str" cm="1">
        <f t="array" ref="C281">IF(B281&lt;&gt;"",INDEX(BDD_REVETEMENTS_EXTERIEURS!A:CS,B281,MATCH($C$8,REFERENCEMENT_FACADE[#Headers],0)),"")</f>
        <v/>
      </c>
      <c r="D281" t="str">
        <f ca="1">IF($B$6=TRUE,IF(C281&lt;&gt;"",COUNTIF(INDIRECT("$C$"&amp;ROW($C$9)&amp;":$C$"&amp;487-COUNTBLANK($C$9:$C$487)),"&lt;"&amp;C281)+COUNTIF(C$9:C281,C281),""),IF(C281&lt;&gt;"",COUNTIF(INDIRECT("$C$"&amp;ROW($C$9)&amp;":$C$"&amp;487-COUNTBLANK($C$9:$C$487)),"&gt;"&amp;C281)+COUNTIF(C$9:C281,C281),""))</f>
        <v/>
      </c>
      <c r="E281" t="str">
        <f t="shared" ca="1" si="5"/>
        <v/>
      </c>
      <c r="F281" s="217" t="str" cm="1">
        <f t="array" ref="F281">IF(A281&lt;&gt;"",INDEX(BDD_REVETEMENTS_EXTERIEURS!A:BY,E281,MATCH($F$8,REFERENCEMENT_FACADE[#Headers],0)),"")</f>
        <v/>
      </c>
    </row>
    <row r="282" spans="1:6" x14ac:dyDescent="0.3">
      <c r="A282" s="3" t="str">
        <f>IF(AND(A281&lt;COUNTIF(REFERENCEMENT_FACADE[DATE REFERENCEMENT],"&lt;&gt;"&amp;""),A281&gt;0),'PR-tampon'!A281+1,"")</f>
        <v/>
      </c>
      <c r="B282" s="3" t="str">
        <f>IFERROR(IF(A282="","",VLOOKUP($A282,REFERENCEMENT_FACADE[[Ordre]:[Eligibilité procédé]],2,FALSE)),"")</f>
        <v/>
      </c>
      <c r="C282" t="str" cm="1">
        <f t="array" ref="C282">IF(B282&lt;&gt;"",INDEX(BDD_REVETEMENTS_EXTERIEURS!A:CS,B282,MATCH($C$8,REFERENCEMENT_FACADE[#Headers],0)),"")</f>
        <v/>
      </c>
      <c r="D282" t="str">
        <f ca="1">IF($B$6=TRUE,IF(C282&lt;&gt;"",COUNTIF(INDIRECT("$C$"&amp;ROW($C$9)&amp;":$C$"&amp;487-COUNTBLANK($C$9:$C$487)),"&lt;"&amp;C282)+COUNTIF(C$9:C282,C282),""),IF(C282&lt;&gt;"",COUNTIF(INDIRECT("$C$"&amp;ROW($C$9)&amp;":$C$"&amp;487-COUNTBLANK($C$9:$C$487)),"&gt;"&amp;C282)+COUNTIF(C$9:C282,C282),""))</f>
        <v/>
      </c>
      <c r="E282" t="str">
        <f t="shared" ca="1" si="5"/>
        <v/>
      </c>
      <c r="F282" s="217" t="str" cm="1">
        <f t="array" ref="F282">IF(A282&lt;&gt;"",INDEX(BDD_REVETEMENTS_EXTERIEURS!A:BY,E282,MATCH($F$8,REFERENCEMENT_FACADE[#Headers],0)),"")</f>
        <v/>
      </c>
    </row>
    <row r="283" spans="1:6" x14ac:dyDescent="0.3">
      <c r="A283" s="3" t="str">
        <f>IF(AND(A282&lt;COUNTIF(REFERENCEMENT_FACADE[DATE REFERENCEMENT],"&lt;&gt;"&amp;""),A282&gt;0),'PR-tampon'!A282+1,"")</f>
        <v/>
      </c>
      <c r="B283" s="3" t="str">
        <f>IFERROR(IF(A283="","",VLOOKUP($A283,REFERENCEMENT_FACADE[[Ordre]:[Eligibilité procédé]],2,FALSE)),"")</f>
        <v/>
      </c>
      <c r="C283" t="str" cm="1">
        <f t="array" ref="C283">IF(B283&lt;&gt;"",INDEX(BDD_REVETEMENTS_EXTERIEURS!A:CS,B283,MATCH($C$8,REFERENCEMENT_FACADE[#Headers],0)),"")</f>
        <v/>
      </c>
      <c r="D283" t="str">
        <f ca="1">IF($B$6=TRUE,IF(C283&lt;&gt;"",COUNTIF(INDIRECT("$C$"&amp;ROW($C$9)&amp;":$C$"&amp;487-COUNTBLANK($C$9:$C$487)),"&lt;"&amp;C283)+COUNTIF(C$9:C283,C283),""),IF(C283&lt;&gt;"",COUNTIF(INDIRECT("$C$"&amp;ROW($C$9)&amp;":$C$"&amp;487-COUNTBLANK($C$9:$C$487)),"&gt;"&amp;C283)+COUNTIF(C$9:C283,C283),""))</f>
        <v/>
      </c>
      <c r="E283" t="str">
        <f t="shared" ca="1" si="5"/>
        <v/>
      </c>
      <c r="F283" s="217" t="str" cm="1">
        <f t="array" ref="F283">IF(A283&lt;&gt;"",INDEX(BDD_REVETEMENTS_EXTERIEURS!A:BY,E283,MATCH($F$8,REFERENCEMENT_FACADE[#Headers],0)),"")</f>
        <v/>
      </c>
    </row>
    <row r="284" spans="1:6" x14ac:dyDescent="0.3">
      <c r="A284" s="3" t="str">
        <f>IF(AND(A283&lt;COUNTIF(REFERENCEMENT_FACADE[DATE REFERENCEMENT],"&lt;&gt;"&amp;""),A283&gt;0),'PR-tampon'!A283+1,"")</f>
        <v/>
      </c>
      <c r="B284" s="3" t="str">
        <f>IFERROR(IF(A284="","",VLOOKUP($A284,REFERENCEMENT_FACADE[[Ordre]:[Eligibilité procédé]],2,FALSE)),"")</f>
        <v/>
      </c>
      <c r="C284" t="str" cm="1">
        <f t="array" ref="C284">IF(B284&lt;&gt;"",INDEX(BDD_REVETEMENTS_EXTERIEURS!A:CS,B284,MATCH($C$8,REFERENCEMENT_FACADE[#Headers],0)),"")</f>
        <v/>
      </c>
      <c r="D284" t="str">
        <f ca="1">IF($B$6=TRUE,IF(C284&lt;&gt;"",COUNTIF(INDIRECT("$C$"&amp;ROW($C$9)&amp;":$C$"&amp;487-COUNTBLANK($C$9:$C$487)),"&lt;"&amp;C284)+COUNTIF(C$9:C284,C284),""),IF(C284&lt;&gt;"",COUNTIF(INDIRECT("$C$"&amp;ROW($C$9)&amp;":$C$"&amp;487-COUNTBLANK($C$9:$C$487)),"&gt;"&amp;C284)+COUNTIF(C$9:C284,C284),""))</f>
        <v/>
      </c>
      <c r="E284" t="str">
        <f t="shared" ca="1" si="5"/>
        <v/>
      </c>
      <c r="F284" s="217" t="str" cm="1">
        <f t="array" ref="F284">IF(A284&lt;&gt;"",INDEX(BDD_REVETEMENTS_EXTERIEURS!A:BY,E284,MATCH($F$8,REFERENCEMENT_FACADE[#Headers],0)),"")</f>
        <v/>
      </c>
    </row>
    <row r="285" spans="1:6" x14ac:dyDescent="0.3">
      <c r="A285" s="3" t="str">
        <f>IF(AND(A284&lt;COUNTIF(REFERENCEMENT_FACADE[DATE REFERENCEMENT],"&lt;&gt;"&amp;""),A284&gt;0),'PR-tampon'!A284+1,"")</f>
        <v/>
      </c>
      <c r="B285" s="3" t="str">
        <f>IFERROR(IF(A285="","",VLOOKUP($A285,REFERENCEMENT_FACADE[[Ordre]:[Eligibilité procédé]],2,FALSE)),"")</f>
        <v/>
      </c>
      <c r="C285" t="str" cm="1">
        <f t="array" ref="C285">IF(B285&lt;&gt;"",INDEX(BDD_REVETEMENTS_EXTERIEURS!A:CS,B285,MATCH($C$8,REFERENCEMENT_FACADE[#Headers],0)),"")</f>
        <v/>
      </c>
      <c r="D285" t="str">
        <f ca="1">IF($B$6=TRUE,IF(C285&lt;&gt;"",COUNTIF(INDIRECT("$C$"&amp;ROW($C$9)&amp;":$C$"&amp;487-COUNTBLANK($C$9:$C$487)),"&lt;"&amp;C285)+COUNTIF(C$9:C285,C285),""),IF(C285&lt;&gt;"",COUNTIF(INDIRECT("$C$"&amp;ROW($C$9)&amp;":$C$"&amp;487-COUNTBLANK($C$9:$C$487)),"&gt;"&amp;C285)+COUNTIF(C$9:C285,C285),""))</f>
        <v/>
      </c>
      <c r="E285" t="str">
        <f t="shared" ca="1" si="5"/>
        <v/>
      </c>
      <c r="F285" s="217" t="str" cm="1">
        <f t="array" ref="F285">IF(A285&lt;&gt;"",INDEX(BDD_REVETEMENTS_EXTERIEURS!A:BY,E285,MATCH($F$8,REFERENCEMENT_FACADE[#Headers],0)),"")</f>
        <v/>
      </c>
    </row>
    <row r="286" spans="1:6" x14ac:dyDescent="0.3">
      <c r="A286" s="3" t="str">
        <f>IF(AND(A285&lt;COUNTIF(REFERENCEMENT_FACADE[DATE REFERENCEMENT],"&lt;&gt;"&amp;""),A285&gt;0),'PR-tampon'!A285+1,"")</f>
        <v/>
      </c>
      <c r="B286" s="3" t="str">
        <f>IFERROR(IF(A286="","",VLOOKUP($A286,REFERENCEMENT_FACADE[[Ordre]:[Eligibilité procédé]],2,FALSE)),"")</f>
        <v/>
      </c>
      <c r="C286" t="str" cm="1">
        <f t="array" ref="C286">IF(B286&lt;&gt;"",INDEX(BDD_REVETEMENTS_EXTERIEURS!A:CS,B286,MATCH($C$8,REFERENCEMENT_FACADE[#Headers],0)),"")</f>
        <v/>
      </c>
      <c r="D286" t="str">
        <f ca="1">IF($B$6=TRUE,IF(C286&lt;&gt;"",COUNTIF(INDIRECT("$C$"&amp;ROW($C$9)&amp;":$C$"&amp;487-COUNTBLANK($C$9:$C$487)),"&lt;"&amp;C286)+COUNTIF(C$9:C286,C286),""),IF(C286&lt;&gt;"",COUNTIF(INDIRECT("$C$"&amp;ROW($C$9)&amp;":$C$"&amp;487-COUNTBLANK($C$9:$C$487)),"&gt;"&amp;C286)+COUNTIF(C$9:C286,C286),""))</f>
        <v/>
      </c>
      <c r="E286" t="str">
        <f t="shared" ca="1" si="5"/>
        <v/>
      </c>
      <c r="F286" s="217" t="str" cm="1">
        <f t="array" ref="F286">IF(A286&lt;&gt;"",INDEX(BDD_REVETEMENTS_EXTERIEURS!A:BY,E286,MATCH($F$8,REFERENCEMENT_FACADE[#Headers],0)),"")</f>
        <v/>
      </c>
    </row>
    <row r="287" spans="1:6" x14ac:dyDescent="0.3">
      <c r="A287" s="3" t="str">
        <f>IF(AND(A286&lt;COUNTIF(REFERENCEMENT_FACADE[DATE REFERENCEMENT],"&lt;&gt;"&amp;""),A286&gt;0),'PR-tampon'!A286+1,"")</f>
        <v/>
      </c>
      <c r="B287" s="3" t="str">
        <f>IFERROR(IF(A287="","",VLOOKUP($A287,REFERENCEMENT_FACADE[[Ordre]:[Eligibilité procédé]],2,FALSE)),"")</f>
        <v/>
      </c>
      <c r="C287" t="str" cm="1">
        <f t="array" ref="C287">IF(B287&lt;&gt;"",INDEX(BDD_REVETEMENTS_EXTERIEURS!A:CS,B287,MATCH($C$8,REFERENCEMENT_FACADE[#Headers],0)),"")</f>
        <v/>
      </c>
      <c r="D287" t="str">
        <f ca="1">IF($B$6=TRUE,IF(C287&lt;&gt;"",COUNTIF(INDIRECT("$C$"&amp;ROW($C$9)&amp;":$C$"&amp;487-COUNTBLANK($C$9:$C$487)),"&lt;"&amp;C287)+COUNTIF(C$9:C287,C287),""),IF(C287&lt;&gt;"",COUNTIF(INDIRECT("$C$"&amp;ROW($C$9)&amp;":$C$"&amp;487-COUNTBLANK($C$9:$C$487)),"&gt;"&amp;C287)+COUNTIF(C$9:C287,C287),""))</f>
        <v/>
      </c>
      <c r="E287" t="str">
        <f t="shared" ca="1" si="5"/>
        <v/>
      </c>
      <c r="F287" s="217" t="str" cm="1">
        <f t="array" ref="F287">IF(A287&lt;&gt;"",INDEX(BDD_REVETEMENTS_EXTERIEURS!A:BY,E287,MATCH($F$8,REFERENCEMENT_FACADE[#Headers],0)),"")</f>
        <v/>
      </c>
    </row>
    <row r="288" spans="1:6" x14ac:dyDescent="0.3">
      <c r="A288" s="3" t="str">
        <f>IF(AND(A287&lt;COUNTIF(REFERENCEMENT_FACADE[DATE REFERENCEMENT],"&lt;&gt;"&amp;""),A287&gt;0),'PR-tampon'!A287+1,"")</f>
        <v/>
      </c>
      <c r="B288" s="3" t="str">
        <f>IFERROR(IF(A288="","",VLOOKUP($A288,REFERENCEMENT_FACADE[[Ordre]:[Eligibilité procédé]],2,FALSE)),"")</f>
        <v/>
      </c>
      <c r="C288" t="str" cm="1">
        <f t="array" ref="C288">IF(B288&lt;&gt;"",INDEX(BDD_REVETEMENTS_EXTERIEURS!A:CS,B288,MATCH($C$8,REFERENCEMENT_FACADE[#Headers],0)),"")</f>
        <v/>
      </c>
      <c r="D288" t="str">
        <f ca="1">IF($B$6=TRUE,IF(C288&lt;&gt;"",COUNTIF(INDIRECT("$C$"&amp;ROW($C$9)&amp;":$C$"&amp;487-COUNTBLANK($C$9:$C$487)),"&lt;"&amp;C288)+COUNTIF(C$9:C288,C288),""),IF(C288&lt;&gt;"",COUNTIF(INDIRECT("$C$"&amp;ROW($C$9)&amp;":$C$"&amp;487-COUNTBLANK($C$9:$C$487)),"&gt;"&amp;C288)+COUNTIF(C$9:C288,C288),""))</f>
        <v/>
      </c>
      <c r="E288" t="str">
        <f t="shared" ca="1" si="5"/>
        <v/>
      </c>
      <c r="F288" s="217" t="str" cm="1">
        <f t="array" ref="F288">IF(A288&lt;&gt;"",INDEX(BDD_REVETEMENTS_EXTERIEURS!A:BY,E288,MATCH($F$8,REFERENCEMENT_FACADE[#Headers],0)),"")</f>
        <v/>
      </c>
    </row>
    <row r="289" spans="1:6" x14ac:dyDescent="0.3">
      <c r="A289" s="3" t="str">
        <f>IF(AND(A288&lt;COUNTIF(REFERENCEMENT_FACADE[DATE REFERENCEMENT],"&lt;&gt;"&amp;""),A288&gt;0),'PR-tampon'!A288+1,"")</f>
        <v/>
      </c>
      <c r="B289" s="3" t="str">
        <f>IFERROR(IF(A289="","",VLOOKUP($A289,REFERENCEMENT_FACADE[[Ordre]:[Eligibilité procédé]],2,FALSE)),"")</f>
        <v/>
      </c>
      <c r="C289" t="str" cm="1">
        <f t="array" ref="C289">IF(B289&lt;&gt;"",INDEX(BDD_REVETEMENTS_EXTERIEURS!A:CS,B289,MATCH($C$8,REFERENCEMENT_FACADE[#Headers],0)),"")</f>
        <v/>
      </c>
      <c r="D289" t="str">
        <f ca="1">IF($B$6=TRUE,IF(C289&lt;&gt;"",COUNTIF(INDIRECT("$C$"&amp;ROW($C$9)&amp;":$C$"&amp;487-COUNTBLANK($C$9:$C$487)),"&lt;"&amp;C289)+COUNTIF(C$9:C289,C289),""),IF(C289&lt;&gt;"",COUNTIF(INDIRECT("$C$"&amp;ROW($C$9)&amp;":$C$"&amp;487-COUNTBLANK($C$9:$C$487)),"&gt;"&amp;C289)+COUNTIF(C$9:C289,C289),""))</f>
        <v/>
      </c>
      <c r="E289" t="str">
        <f t="shared" ca="1" si="5"/>
        <v/>
      </c>
      <c r="F289" s="217" t="str" cm="1">
        <f t="array" ref="F289">IF(A289&lt;&gt;"",INDEX(BDD_REVETEMENTS_EXTERIEURS!A:BY,E289,MATCH($F$8,REFERENCEMENT_FACADE[#Headers],0)),"")</f>
        <v/>
      </c>
    </row>
    <row r="290" spans="1:6" x14ac:dyDescent="0.3">
      <c r="A290" s="3" t="str">
        <f>IF(AND(A289&lt;COUNTIF(REFERENCEMENT_FACADE[DATE REFERENCEMENT],"&lt;&gt;"&amp;""),A289&gt;0),'PR-tampon'!A289+1,"")</f>
        <v/>
      </c>
      <c r="B290" s="3" t="str">
        <f>IFERROR(IF(A290="","",VLOOKUP($A290,REFERENCEMENT_FACADE[[Ordre]:[Eligibilité procédé]],2,FALSE)),"")</f>
        <v/>
      </c>
      <c r="C290" t="str" cm="1">
        <f t="array" ref="C290">IF(B290&lt;&gt;"",INDEX(BDD_REVETEMENTS_EXTERIEURS!A:CS,B290,MATCH($C$8,REFERENCEMENT_FACADE[#Headers],0)),"")</f>
        <v/>
      </c>
      <c r="D290" t="str">
        <f ca="1">IF($B$6=TRUE,IF(C290&lt;&gt;"",COUNTIF(INDIRECT("$C$"&amp;ROW($C$9)&amp;":$C$"&amp;487-COUNTBLANK($C$9:$C$487)),"&lt;"&amp;C290)+COUNTIF(C$9:C290,C290),""),IF(C290&lt;&gt;"",COUNTIF(INDIRECT("$C$"&amp;ROW($C$9)&amp;":$C$"&amp;487-COUNTBLANK($C$9:$C$487)),"&gt;"&amp;C290)+COUNTIF(C$9:C290,C290),""))</f>
        <v/>
      </c>
      <c r="E290" t="str">
        <f t="shared" ca="1" si="5"/>
        <v/>
      </c>
      <c r="F290" s="217" t="str" cm="1">
        <f t="array" ref="F290">IF(A290&lt;&gt;"",INDEX(BDD_REVETEMENTS_EXTERIEURS!A:BY,E290,MATCH($F$8,REFERENCEMENT_FACADE[#Headers],0)),"")</f>
        <v/>
      </c>
    </row>
    <row r="291" spans="1:6" x14ac:dyDescent="0.3">
      <c r="A291" s="3" t="str">
        <f>IF(AND(A290&lt;COUNTIF(REFERENCEMENT_FACADE[DATE REFERENCEMENT],"&lt;&gt;"&amp;""),A290&gt;0),'PR-tampon'!A290+1,"")</f>
        <v/>
      </c>
      <c r="B291" s="3" t="str">
        <f>IFERROR(IF(A291="","",VLOOKUP($A291,REFERENCEMENT_FACADE[[Ordre]:[Eligibilité procédé]],2,FALSE)),"")</f>
        <v/>
      </c>
      <c r="C291" t="str" cm="1">
        <f t="array" ref="C291">IF(B291&lt;&gt;"",INDEX(BDD_REVETEMENTS_EXTERIEURS!A:CS,B291,MATCH($C$8,REFERENCEMENT_FACADE[#Headers],0)),"")</f>
        <v/>
      </c>
      <c r="D291" t="str">
        <f ca="1">IF($B$6=TRUE,IF(C291&lt;&gt;"",COUNTIF(INDIRECT("$C$"&amp;ROW($C$9)&amp;":$C$"&amp;487-COUNTBLANK($C$9:$C$487)),"&lt;"&amp;C291)+COUNTIF(C$9:C291,C291),""),IF(C291&lt;&gt;"",COUNTIF(INDIRECT("$C$"&amp;ROW($C$9)&amp;":$C$"&amp;487-COUNTBLANK($C$9:$C$487)),"&gt;"&amp;C291)+COUNTIF(C$9:C291,C291),""))</f>
        <v/>
      </c>
      <c r="E291" t="str">
        <f t="shared" ca="1" si="5"/>
        <v/>
      </c>
      <c r="F291" s="217" t="str" cm="1">
        <f t="array" ref="F291">IF(A291&lt;&gt;"",INDEX(BDD_REVETEMENTS_EXTERIEURS!A:BY,E291,MATCH($F$8,REFERENCEMENT_FACADE[#Headers],0)),"")</f>
        <v/>
      </c>
    </row>
    <row r="292" spans="1:6" x14ac:dyDescent="0.3">
      <c r="A292" s="3" t="str">
        <f>IF(AND(A291&lt;COUNTIF(REFERENCEMENT_FACADE[DATE REFERENCEMENT],"&lt;&gt;"&amp;""),A291&gt;0),'PR-tampon'!A291+1,"")</f>
        <v/>
      </c>
      <c r="B292" s="3" t="str">
        <f>IFERROR(IF(A292="","",VLOOKUP($A292,REFERENCEMENT_FACADE[[Ordre]:[Eligibilité procédé]],2,FALSE)),"")</f>
        <v/>
      </c>
      <c r="C292" t="str" cm="1">
        <f t="array" ref="C292">IF(B292&lt;&gt;"",INDEX(BDD_REVETEMENTS_EXTERIEURS!A:CS,B292,MATCH($C$8,REFERENCEMENT_FACADE[#Headers],0)),"")</f>
        <v/>
      </c>
      <c r="D292" t="str">
        <f ca="1">IF($B$6=TRUE,IF(C292&lt;&gt;"",COUNTIF(INDIRECT("$C$"&amp;ROW($C$9)&amp;":$C$"&amp;487-COUNTBLANK($C$9:$C$487)),"&lt;"&amp;C292)+COUNTIF(C$9:C292,C292),""),IF(C292&lt;&gt;"",COUNTIF(INDIRECT("$C$"&amp;ROW($C$9)&amp;":$C$"&amp;487-COUNTBLANK($C$9:$C$487)),"&gt;"&amp;C292)+COUNTIF(C$9:C292,C292),""))</f>
        <v/>
      </c>
      <c r="E292" t="str">
        <f t="shared" ca="1" si="5"/>
        <v/>
      </c>
      <c r="F292" s="217" t="str" cm="1">
        <f t="array" ref="F292">IF(A292&lt;&gt;"",INDEX(BDD_REVETEMENTS_EXTERIEURS!A:BY,E292,MATCH($F$8,REFERENCEMENT_FACADE[#Headers],0)),"")</f>
        <v/>
      </c>
    </row>
    <row r="293" spans="1:6" x14ac:dyDescent="0.3">
      <c r="A293" s="3" t="str">
        <f>IF(AND(A292&lt;COUNTIF(REFERENCEMENT_FACADE[DATE REFERENCEMENT],"&lt;&gt;"&amp;""),A292&gt;0),'PR-tampon'!A292+1,"")</f>
        <v/>
      </c>
      <c r="B293" s="3" t="str">
        <f>IFERROR(IF(A293="","",VLOOKUP($A293,REFERENCEMENT_FACADE[[Ordre]:[Eligibilité procédé]],2,FALSE)),"")</f>
        <v/>
      </c>
      <c r="C293" t="str" cm="1">
        <f t="array" ref="C293">IF(B293&lt;&gt;"",INDEX(BDD_REVETEMENTS_EXTERIEURS!A:CS,B293,MATCH($C$8,REFERENCEMENT_FACADE[#Headers],0)),"")</f>
        <v/>
      </c>
      <c r="D293" t="str">
        <f ca="1">IF($B$6=TRUE,IF(C293&lt;&gt;"",COUNTIF(INDIRECT("$C$"&amp;ROW($C$9)&amp;":$C$"&amp;487-COUNTBLANK($C$9:$C$487)),"&lt;"&amp;C293)+COUNTIF(C$9:C293,C293),""),IF(C293&lt;&gt;"",COUNTIF(INDIRECT("$C$"&amp;ROW($C$9)&amp;":$C$"&amp;487-COUNTBLANK($C$9:$C$487)),"&gt;"&amp;C293)+COUNTIF(C$9:C293,C293),""))</f>
        <v/>
      </c>
      <c r="E293" t="str">
        <f t="shared" ca="1" si="5"/>
        <v/>
      </c>
      <c r="F293" s="217" t="str" cm="1">
        <f t="array" ref="F293">IF(A293&lt;&gt;"",INDEX(BDD_REVETEMENTS_EXTERIEURS!A:BY,E293,MATCH($F$8,REFERENCEMENT_FACADE[#Headers],0)),"")</f>
        <v/>
      </c>
    </row>
    <row r="294" spans="1:6" x14ac:dyDescent="0.3">
      <c r="A294" s="3" t="str">
        <f>IF(AND(A293&lt;COUNTIF(REFERENCEMENT_FACADE[DATE REFERENCEMENT],"&lt;&gt;"&amp;""),A293&gt;0),'PR-tampon'!A293+1,"")</f>
        <v/>
      </c>
      <c r="B294" s="3" t="str">
        <f>IFERROR(IF(A294="","",VLOOKUP($A294,REFERENCEMENT_FACADE[[Ordre]:[Eligibilité procédé]],2,FALSE)),"")</f>
        <v/>
      </c>
      <c r="C294" t="str" cm="1">
        <f t="array" ref="C294">IF(B294&lt;&gt;"",INDEX(BDD_REVETEMENTS_EXTERIEURS!A:CS,B294,MATCH($C$8,REFERENCEMENT_FACADE[#Headers],0)),"")</f>
        <v/>
      </c>
      <c r="D294" t="str">
        <f ca="1">IF($B$6=TRUE,IF(C294&lt;&gt;"",COUNTIF(INDIRECT("$C$"&amp;ROW($C$9)&amp;":$C$"&amp;487-COUNTBLANK($C$9:$C$487)),"&lt;"&amp;C294)+COUNTIF(C$9:C294,C294),""),IF(C294&lt;&gt;"",COUNTIF(INDIRECT("$C$"&amp;ROW($C$9)&amp;":$C$"&amp;487-COUNTBLANK($C$9:$C$487)),"&gt;"&amp;C294)+COUNTIF(C$9:C294,C294),""))</f>
        <v/>
      </c>
      <c r="E294" t="str">
        <f t="shared" ca="1" si="5"/>
        <v/>
      </c>
      <c r="F294" s="217" t="str" cm="1">
        <f t="array" ref="F294">IF(A294&lt;&gt;"",INDEX(BDD_REVETEMENTS_EXTERIEURS!A:BY,E294,MATCH($F$8,REFERENCEMENT_FACADE[#Headers],0)),"")</f>
        <v/>
      </c>
    </row>
    <row r="295" spans="1:6" x14ac:dyDescent="0.3">
      <c r="A295" s="3" t="str">
        <f>IF(AND(A294&lt;COUNTIF(REFERENCEMENT_FACADE[DATE REFERENCEMENT],"&lt;&gt;"&amp;""),A294&gt;0),'PR-tampon'!A294+1,"")</f>
        <v/>
      </c>
      <c r="B295" s="3" t="str">
        <f>IFERROR(IF(A295="","",VLOOKUP($A295,REFERENCEMENT_FACADE[[Ordre]:[Eligibilité procédé]],2,FALSE)),"")</f>
        <v/>
      </c>
      <c r="C295" t="str" cm="1">
        <f t="array" ref="C295">IF(B295&lt;&gt;"",INDEX(BDD_REVETEMENTS_EXTERIEURS!A:CS,B295,MATCH($C$8,REFERENCEMENT_FACADE[#Headers],0)),"")</f>
        <v/>
      </c>
      <c r="D295" t="str">
        <f ca="1">IF($B$6=TRUE,IF(C295&lt;&gt;"",COUNTIF(INDIRECT("$C$"&amp;ROW($C$9)&amp;":$C$"&amp;487-COUNTBLANK($C$9:$C$487)),"&lt;"&amp;C295)+COUNTIF(C$9:C295,C295),""),IF(C295&lt;&gt;"",COUNTIF(INDIRECT("$C$"&amp;ROW($C$9)&amp;":$C$"&amp;487-COUNTBLANK($C$9:$C$487)),"&gt;"&amp;C295)+COUNTIF(C$9:C295,C295),""))</f>
        <v/>
      </c>
      <c r="E295" t="str">
        <f t="shared" ca="1" si="5"/>
        <v/>
      </c>
      <c r="F295" s="217" t="str" cm="1">
        <f t="array" ref="F295">IF(A295&lt;&gt;"",INDEX(BDD_REVETEMENTS_EXTERIEURS!A:BY,E295,MATCH($F$8,REFERENCEMENT_FACADE[#Headers],0)),"")</f>
        <v/>
      </c>
    </row>
    <row r="296" spans="1:6" x14ac:dyDescent="0.3">
      <c r="A296" s="3" t="str">
        <f>IF(AND(A295&lt;COUNTIF(REFERENCEMENT_FACADE[DATE REFERENCEMENT],"&lt;&gt;"&amp;""),A295&gt;0),'PR-tampon'!A295+1,"")</f>
        <v/>
      </c>
      <c r="B296" s="3" t="str">
        <f>IFERROR(IF(A296="","",VLOOKUP($A296,REFERENCEMENT_FACADE[[Ordre]:[Eligibilité procédé]],2,FALSE)),"")</f>
        <v/>
      </c>
      <c r="C296" t="str" cm="1">
        <f t="array" ref="C296">IF(B296&lt;&gt;"",INDEX(BDD_REVETEMENTS_EXTERIEURS!A:CS,B296,MATCH($C$8,REFERENCEMENT_FACADE[#Headers],0)),"")</f>
        <v/>
      </c>
      <c r="D296" t="str">
        <f ca="1">IF($B$6=TRUE,IF(C296&lt;&gt;"",COUNTIF(INDIRECT("$C$"&amp;ROW($C$9)&amp;":$C$"&amp;487-COUNTBLANK($C$9:$C$487)),"&lt;"&amp;C296)+COUNTIF(C$9:C296,C296),""),IF(C296&lt;&gt;"",COUNTIF(INDIRECT("$C$"&amp;ROW($C$9)&amp;":$C$"&amp;487-COUNTBLANK($C$9:$C$487)),"&gt;"&amp;C296)+COUNTIF(C$9:C296,C296),""))</f>
        <v/>
      </c>
      <c r="E296" t="str">
        <f t="shared" ca="1" si="5"/>
        <v/>
      </c>
      <c r="F296" s="217" t="str" cm="1">
        <f t="array" ref="F296">IF(A296&lt;&gt;"",INDEX(BDD_REVETEMENTS_EXTERIEURS!A:BY,E296,MATCH($F$8,REFERENCEMENT_FACADE[#Headers],0)),"")</f>
        <v/>
      </c>
    </row>
    <row r="297" spans="1:6" x14ac:dyDescent="0.3">
      <c r="A297" s="3" t="str">
        <f>IF(AND(A296&lt;COUNTIF(REFERENCEMENT_FACADE[DATE REFERENCEMENT],"&lt;&gt;"&amp;""),A296&gt;0),'PR-tampon'!A296+1,"")</f>
        <v/>
      </c>
      <c r="B297" s="3" t="str">
        <f>IFERROR(IF(A297="","",VLOOKUP($A297,REFERENCEMENT_FACADE[[Ordre]:[Eligibilité procédé]],2,FALSE)),"")</f>
        <v/>
      </c>
      <c r="C297" t="str" cm="1">
        <f t="array" ref="C297">IF(B297&lt;&gt;"",INDEX(BDD_REVETEMENTS_EXTERIEURS!A:CS,B297,MATCH($C$8,REFERENCEMENT_FACADE[#Headers],0)),"")</f>
        <v/>
      </c>
      <c r="D297" t="str">
        <f ca="1">IF($B$6=TRUE,IF(C297&lt;&gt;"",COUNTIF(INDIRECT("$C$"&amp;ROW($C$9)&amp;":$C$"&amp;487-COUNTBLANK($C$9:$C$487)),"&lt;"&amp;C297)+COUNTIF(C$9:C297,C297),""),IF(C297&lt;&gt;"",COUNTIF(INDIRECT("$C$"&amp;ROW($C$9)&amp;":$C$"&amp;487-COUNTBLANK($C$9:$C$487)),"&gt;"&amp;C297)+COUNTIF(C$9:C297,C297),""))</f>
        <v/>
      </c>
      <c r="E297" t="str">
        <f t="shared" ca="1" si="5"/>
        <v/>
      </c>
      <c r="F297" s="217" t="str" cm="1">
        <f t="array" ref="F297">IF(A297&lt;&gt;"",INDEX(BDD_REVETEMENTS_EXTERIEURS!A:BY,E297,MATCH($F$8,REFERENCEMENT_FACADE[#Headers],0)),"")</f>
        <v/>
      </c>
    </row>
    <row r="298" spans="1:6" x14ac:dyDescent="0.3">
      <c r="A298" s="3" t="str">
        <f>IF(AND(A297&lt;COUNTIF(REFERENCEMENT_FACADE[DATE REFERENCEMENT],"&lt;&gt;"&amp;""),A297&gt;0),'PR-tampon'!A297+1,"")</f>
        <v/>
      </c>
      <c r="B298" s="3" t="str">
        <f>IFERROR(IF(A298="","",VLOOKUP($A298,REFERENCEMENT_FACADE[[Ordre]:[Eligibilité procédé]],2,FALSE)),"")</f>
        <v/>
      </c>
      <c r="C298" t="str" cm="1">
        <f t="array" ref="C298">IF(B298&lt;&gt;"",INDEX(BDD_REVETEMENTS_EXTERIEURS!A:CS,B298,MATCH($C$8,REFERENCEMENT_FACADE[#Headers],0)),"")</f>
        <v/>
      </c>
      <c r="D298" t="str">
        <f ca="1">IF($B$6=TRUE,IF(C298&lt;&gt;"",COUNTIF(INDIRECT("$C$"&amp;ROW($C$9)&amp;":$C$"&amp;487-COUNTBLANK($C$9:$C$487)),"&lt;"&amp;C298)+COUNTIF(C$9:C298,C298),""),IF(C298&lt;&gt;"",COUNTIF(INDIRECT("$C$"&amp;ROW($C$9)&amp;":$C$"&amp;487-COUNTBLANK($C$9:$C$487)),"&gt;"&amp;C298)+COUNTIF(C$9:C298,C298),""))</f>
        <v/>
      </c>
      <c r="E298" t="str">
        <f t="shared" ca="1" si="5"/>
        <v/>
      </c>
      <c r="F298" s="217" t="str" cm="1">
        <f t="array" ref="F298">IF(A298&lt;&gt;"",INDEX(BDD_REVETEMENTS_EXTERIEURS!A:BY,E298,MATCH($F$8,REFERENCEMENT_FACADE[#Headers],0)),"")</f>
        <v/>
      </c>
    </row>
    <row r="299" spans="1:6" x14ac:dyDescent="0.3">
      <c r="A299" s="3" t="str">
        <f>IF(AND(A298&lt;COUNTIF(REFERENCEMENT_FACADE[DATE REFERENCEMENT],"&lt;&gt;"&amp;""),A298&gt;0),'PR-tampon'!A298+1,"")</f>
        <v/>
      </c>
      <c r="B299" s="3" t="str">
        <f>IFERROR(IF(A299="","",VLOOKUP($A299,REFERENCEMENT_FACADE[[Ordre]:[Eligibilité procédé]],2,FALSE)),"")</f>
        <v/>
      </c>
      <c r="C299" t="str" cm="1">
        <f t="array" ref="C299">IF(B299&lt;&gt;"",INDEX(BDD_REVETEMENTS_EXTERIEURS!A:CS,B299,MATCH($C$8,REFERENCEMENT_FACADE[#Headers],0)),"")</f>
        <v/>
      </c>
      <c r="D299" t="str">
        <f ca="1">IF($B$6=TRUE,IF(C299&lt;&gt;"",COUNTIF(INDIRECT("$C$"&amp;ROW($C$9)&amp;":$C$"&amp;487-COUNTBLANK($C$9:$C$487)),"&lt;"&amp;C299)+COUNTIF(C$9:C299,C299),""),IF(C299&lt;&gt;"",COUNTIF(INDIRECT("$C$"&amp;ROW($C$9)&amp;":$C$"&amp;487-COUNTBLANK($C$9:$C$487)),"&gt;"&amp;C299)+COUNTIF(C$9:C299,C299),""))</f>
        <v/>
      </c>
      <c r="E299" t="str">
        <f t="shared" ca="1" si="5"/>
        <v/>
      </c>
      <c r="F299" s="217" t="str" cm="1">
        <f t="array" ref="F299">IF(A299&lt;&gt;"",INDEX(BDD_REVETEMENTS_EXTERIEURS!A:BY,E299,MATCH($F$8,REFERENCEMENT_FACADE[#Headers],0)),"")</f>
        <v/>
      </c>
    </row>
    <row r="300" spans="1:6" x14ac:dyDescent="0.3">
      <c r="A300" s="3" t="str">
        <f>IF(AND(A299&lt;COUNTIF(REFERENCEMENT_FACADE[DATE REFERENCEMENT],"&lt;&gt;"&amp;""),A299&gt;0),'PR-tampon'!A299+1,"")</f>
        <v/>
      </c>
      <c r="B300" s="3" t="str">
        <f>IFERROR(IF(A300="","",VLOOKUP($A300,REFERENCEMENT_FACADE[[Ordre]:[Eligibilité procédé]],2,FALSE)),"")</f>
        <v/>
      </c>
      <c r="C300" t="str" cm="1">
        <f t="array" ref="C300">IF(B300&lt;&gt;"",INDEX(BDD_REVETEMENTS_EXTERIEURS!A:CS,B300,MATCH($C$8,REFERENCEMENT_FACADE[#Headers],0)),"")</f>
        <v/>
      </c>
      <c r="D300" t="str">
        <f ca="1">IF($B$6=TRUE,IF(C300&lt;&gt;"",COUNTIF(INDIRECT("$C$"&amp;ROW($C$9)&amp;":$C$"&amp;487-COUNTBLANK($C$9:$C$487)),"&lt;"&amp;C300)+COUNTIF(C$9:C300,C300),""),IF(C300&lt;&gt;"",COUNTIF(INDIRECT("$C$"&amp;ROW($C$9)&amp;":$C$"&amp;487-COUNTBLANK($C$9:$C$487)),"&gt;"&amp;C300)+COUNTIF(C$9:C300,C300),""))</f>
        <v/>
      </c>
      <c r="E300" t="str">
        <f t="shared" ca="1" si="5"/>
        <v/>
      </c>
      <c r="F300" s="217" t="str" cm="1">
        <f t="array" ref="F300">IF(A300&lt;&gt;"",INDEX(BDD_REVETEMENTS_EXTERIEURS!A:BY,E300,MATCH($F$8,REFERENCEMENT_FACADE[#Headers],0)),"")</f>
        <v/>
      </c>
    </row>
    <row r="301" spans="1:6" x14ac:dyDescent="0.3">
      <c r="A301" s="3" t="str">
        <f>IF(AND(A300&lt;COUNTIF(REFERENCEMENT_FACADE[DATE REFERENCEMENT],"&lt;&gt;"&amp;""),A300&gt;0),'PR-tampon'!A300+1,"")</f>
        <v/>
      </c>
      <c r="B301" s="3" t="str">
        <f>IFERROR(IF(A301="","",VLOOKUP($A301,REFERENCEMENT_FACADE[[Ordre]:[Eligibilité procédé]],2,FALSE)),"")</f>
        <v/>
      </c>
      <c r="C301" t="str" cm="1">
        <f t="array" ref="C301">IF(B301&lt;&gt;"",INDEX(BDD_REVETEMENTS_EXTERIEURS!A:CS,B301,MATCH($C$8,REFERENCEMENT_FACADE[#Headers],0)),"")</f>
        <v/>
      </c>
      <c r="D301" t="str">
        <f ca="1">IF($B$6=TRUE,IF(C301&lt;&gt;"",COUNTIF(INDIRECT("$C$"&amp;ROW($C$9)&amp;":$C$"&amp;487-COUNTBLANK($C$9:$C$487)),"&lt;"&amp;C301)+COUNTIF(C$9:C301,C301),""),IF(C301&lt;&gt;"",COUNTIF(INDIRECT("$C$"&amp;ROW($C$9)&amp;":$C$"&amp;487-COUNTBLANK($C$9:$C$487)),"&gt;"&amp;C301)+COUNTIF(C$9:C301,C301),""))</f>
        <v/>
      </c>
      <c r="E301" t="str">
        <f t="shared" ca="1" si="5"/>
        <v/>
      </c>
      <c r="F301" s="217" t="str" cm="1">
        <f t="array" ref="F301">IF(A301&lt;&gt;"",INDEX(BDD_REVETEMENTS_EXTERIEURS!A:BY,E301,MATCH($F$8,REFERENCEMENT_FACADE[#Headers],0)),"")</f>
        <v/>
      </c>
    </row>
    <row r="302" spans="1:6" x14ac:dyDescent="0.3">
      <c r="A302" s="3" t="str">
        <f>IF(AND(A301&lt;COUNTIF(REFERENCEMENT_FACADE[DATE REFERENCEMENT],"&lt;&gt;"&amp;""),A301&gt;0),'PR-tampon'!A301+1,"")</f>
        <v/>
      </c>
      <c r="B302" s="3" t="str">
        <f>IFERROR(IF(A302="","",VLOOKUP($A302,REFERENCEMENT_FACADE[[Ordre]:[Eligibilité procédé]],2,FALSE)),"")</f>
        <v/>
      </c>
      <c r="C302" t="str" cm="1">
        <f t="array" ref="C302">IF(B302&lt;&gt;"",INDEX(BDD_REVETEMENTS_EXTERIEURS!A:CS,B302,MATCH($C$8,REFERENCEMENT_FACADE[#Headers],0)),"")</f>
        <v/>
      </c>
      <c r="D302" t="str">
        <f ca="1">IF($B$6=TRUE,IF(C302&lt;&gt;"",COUNTIF(INDIRECT("$C$"&amp;ROW($C$9)&amp;":$C$"&amp;487-COUNTBLANK($C$9:$C$487)),"&lt;"&amp;C302)+COUNTIF(C$9:C302,C302),""),IF(C302&lt;&gt;"",COUNTIF(INDIRECT("$C$"&amp;ROW($C$9)&amp;":$C$"&amp;487-COUNTBLANK($C$9:$C$487)),"&gt;"&amp;C302)+COUNTIF(C$9:C302,C302),""))</f>
        <v/>
      </c>
      <c r="E302" t="str">
        <f t="shared" ca="1" si="5"/>
        <v/>
      </c>
      <c r="F302" s="217" t="str" cm="1">
        <f t="array" ref="F302">IF(A302&lt;&gt;"",INDEX(BDD_REVETEMENTS_EXTERIEURS!A:BY,E302,MATCH($F$8,REFERENCEMENT_FACADE[#Headers],0)),"")</f>
        <v/>
      </c>
    </row>
    <row r="303" spans="1:6" x14ac:dyDescent="0.3">
      <c r="A303" s="3" t="str">
        <f>IF(AND(A302&lt;COUNTIF(REFERENCEMENT_FACADE[DATE REFERENCEMENT],"&lt;&gt;"&amp;""),A302&gt;0),'PR-tampon'!A302+1,"")</f>
        <v/>
      </c>
      <c r="B303" s="3" t="str">
        <f>IFERROR(IF(A303="","",VLOOKUP($A303,REFERENCEMENT_FACADE[[Ordre]:[Eligibilité procédé]],2,FALSE)),"")</f>
        <v/>
      </c>
      <c r="C303" t="str" cm="1">
        <f t="array" ref="C303">IF(B303&lt;&gt;"",INDEX(BDD_REVETEMENTS_EXTERIEURS!A:CS,B303,MATCH($C$8,REFERENCEMENT_FACADE[#Headers],0)),"")</f>
        <v/>
      </c>
      <c r="D303" t="str">
        <f ca="1">IF($B$6=TRUE,IF(C303&lt;&gt;"",COUNTIF(INDIRECT("$C$"&amp;ROW($C$9)&amp;":$C$"&amp;487-COUNTBLANK($C$9:$C$487)),"&lt;"&amp;C303)+COUNTIF(C$9:C303,C303),""),IF(C303&lt;&gt;"",COUNTIF(INDIRECT("$C$"&amp;ROW($C$9)&amp;":$C$"&amp;487-COUNTBLANK($C$9:$C$487)),"&gt;"&amp;C303)+COUNTIF(C$9:C303,C303),""))</f>
        <v/>
      </c>
      <c r="E303" t="str">
        <f t="shared" ca="1" si="5"/>
        <v/>
      </c>
      <c r="F303" s="217" t="str" cm="1">
        <f t="array" ref="F303">IF(A303&lt;&gt;"",INDEX(BDD_REVETEMENTS_EXTERIEURS!A:BY,E303,MATCH($F$8,REFERENCEMENT_FACADE[#Headers],0)),"")</f>
        <v/>
      </c>
    </row>
    <row r="304" spans="1:6" x14ac:dyDescent="0.3">
      <c r="A304" s="3" t="str">
        <f>IF(AND(A303&lt;COUNTIF(REFERENCEMENT_FACADE[DATE REFERENCEMENT],"&lt;&gt;"&amp;""),A303&gt;0),'PR-tampon'!A303+1,"")</f>
        <v/>
      </c>
      <c r="B304" s="3" t="str">
        <f>IFERROR(IF(A304="","",VLOOKUP($A304,REFERENCEMENT_FACADE[[Ordre]:[Eligibilité procédé]],2,FALSE)),"")</f>
        <v/>
      </c>
      <c r="C304" t="str" cm="1">
        <f t="array" ref="C304">IF(B304&lt;&gt;"",INDEX(BDD_REVETEMENTS_EXTERIEURS!A:CS,B304,MATCH($C$8,REFERENCEMENT_FACADE[#Headers],0)),"")</f>
        <v/>
      </c>
      <c r="D304" t="str">
        <f ca="1">IF($B$6=TRUE,IF(C304&lt;&gt;"",COUNTIF(INDIRECT("$C$"&amp;ROW($C$9)&amp;":$C$"&amp;487-COUNTBLANK($C$9:$C$487)),"&lt;"&amp;C304)+COUNTIF(C$9:C304,C304),""),IF(C304&lt;&gt;"",COUNTIF(INDIRECT("$C$"&amp;ROW($C$9)&amp;":$C$"&amp;487-COUNTBLANK($C$9:$C$487)),"&gt;"&amp;C304)+COUNTIF(C$9:C304,C304),""))</f>
        <v/>
      </c>
      <c r="E304" t="str">
        <f t="shared" ca="1" si="5"/>
        <v/>
      </c>
      <c r="F304" s="217" t="str" cm="1">
        <f t="array" ref="F304">IF(A304&lt;&gt;"",INDEX(BDD_REVETEMENTS_EXTERIEURS!A:BY,E304,MATCH($F$8,REFERENCEMENT_FACADE[#Headers],0)),"")</f>
        <v/>
      </c>
    </row>
    <row r="305" spans="1:6" x14ac:dyDescent="0.3">
      <c r="A305" s="3" t="str">
        <f>IF(AND(A304&lt;COUNTIF(REFERENCEMENT_FACADE[DATE REFERENCEMENT],"&lt;&gt;"&amp;""),A304&gt;0),'PR-tampon'!A304+1,"")</f>
        <v/>
      </c>
      <c r="B305" s="3" t="str">
        <f>IFERROR(IF(A305="","",VLOOKUP($A305,REFERENCEMENT_FACADE[[Ordre]:[Eligibilité procédé]],2,FALSE)),"")</f>
        <v/>
      </c>
      <c r="C305" t="str" cm="1">
        <f t="array" ref="C305">IF(B305&lt;&gt;"",INDEX(BDD_REVETEMENTS_EXTERIEURS!A:CS,B305,MATCH($C$8,REFERENCEMENT_FACADE[#Headers],0)),"")</f>
        <v/>
      </c>
      <c r="D305" t="str">
        <f ca="1">IF($B$6=TRUE,IF(C305&lt;&gt;"",COUNTIF(INDIRECT("$C$"&amp;ROW($C$9)&amp;":$C$"&amp;487-COUNTBLANK($C$9:$C$487)),"&lt;"&amp;C305)+COUNTIF(C$9:C305,C305),""),IF(C305&lt;&gt;"",COUNTIF(INDIRECT("$C$"&amp;ROW($C$9)&amp;":$C$"&amp;487-COUNTBLANK($C$9:$C$487)),"&gt;"&amp;C305)+COUNTIF(C$9:C305,C305),""))</f>
        <v/>
      </c>
      <c r="E305" t="str">
        <f t="shared" ca="1" si="5"/>
        <v/>
      </c>
      <c r="F305" s="217" t="str" cm="1">
        <f t="array" ref="F305">IF(A305&lt;&gt;"",INDEX(BDD_REVETEMENTS_EXTERIEURS!A:BY,E305,MATCH($F$8,REFERENCEMENT_FACADE[#Headers],0)),"")</f>
        <v/>
      </c>
    </row>
    <row r="306" spans="1:6" x14ac:dyDescent="0.3">
      <c r="A306" s="3" t="str">
        <f>IF(AND(A305&lt;COUNTIF(REFERENCEMENT_FACADE[DATE REFERENCEMENT],"&lt;&gt;"&amp;""),A305&gt;0),'PR-tampon'!A305+1,"")</f>
        <v/>
      </c>
      <c r="B306" s="3" t="str">
        <f>IFERROR(IF(A306="","",VLOOKUP($A306,REFERENCEMENT_FACADE[[Ordre]:[Eligibilité procédé]],2,FALSE)),"")</f>
        <v/>
      </c>
      <c r="C306" t="str" cm="1">
        <f t="array" ref="C306">IF(B306&lt;&gt;"",INDEX(BDD_REVETEMENTS_EXTERIEURS!A:CS,B306,MATCH($C$8,REFERENCEMENT_FACADE[#Headers],0)),"")</f>
        <v/>
      </c>
      <c r="D306" t="str">
        <f ca="1">IF($B$6=TRUE,IF(C306&lt;&gt;"",COUNTIF(INDIRECT("$C$"&amp;ROW($C$9)&amp;":$C$"&amp;487-COUNTBLANK($C$9:$C$487)),"&lt;"&amp;C306)+COUNTIF(C$9:C306,C306),""),IF(C306&lt;&gt;"",COUNTIF(INDIRECT("$C$"&amp;ROW($C$9)&amp;":$C$"&amp;487-COUNTBLANK($C$9:$C$487)),"&gt;"&amp;C306)+COUNTIF(C$9:C306,C306),""))</f>
        <v/>
      </c>
      <c r="E306" t="str">
        <f t="shared" ca="1" si="5"/>
        <v/>
      </c>
      <c r="F306" s="217" t="str" cm="1">
        <f t="array" ref="F306">IF(A306&lt;&gt;"",INDEX(BDD_REVETEMENTS_EXTERIEURS!A:BY,E306,MATCH($F$8,REFERENCEMENT_FACADE[#Headers],0)),"")</f>
        <v/>
      </c>
    </row>
    <row r="307" spans="1:6" x14ac:dyDescent="0.3">
      <c r="A307" s="3" t="str">
        <f>IF(AND(A306&lt;COUNTIF(REFERENCEMENT_FACADE[DATE REFERENCEMENT],"&lt;&gt;"&amp;""),A306&gt;0),'PR-tampon'!A306+1,"")</f>
        <v/>
      </c>
      <c r="B307" s="3" t="str">
        <f>IFERROR(IF(A307="","",VLOOKUP($A307,REFERENCEMENT_FACADE[[Ordre]:[Eligibilité procédé]],2,FALSE)),"")</f>
        <v/>
      </c>
      <c r="C307" t="str" cm="1">
        <f t="array" ref="C307">IF(B307&lt;&gt;"",INDEX(BDD_REVETEMENTS_EXTERIEURS!A:CS,B307,MATCH($C$8,REFERENCEMENT_FACADE[#Headers],0)),"")</f>
        <v/>
      </c>
      <c r="D307" t="str">
        <f ca="1">IF($B$6=TRUE,IF(C307&lt;&gt;"",COUNTIF(INDIRECT("$C$"&amp;ROW($C$9)&amp;":$C$"&amp;487-COUNTBLANK($C$9:$C$487)),"&lt;"&amp;C307)+COUNTIF(C$9:C307,C307),""),IF(C307&lt;&gt;"",COUNTIF(INDIRECT("$C$"&amp;ROW($C$9)&amp;":$C$"&amp;487-COUNTBLANK($C$9:$C$487)),"&gt;"&amp;C307)+COUNTIF(C$9:C307,C307),""))</f>
        <v/>
      </c>
      <c r="E307" t="str">
        <f t="shared" ca="1" si="5"/>
        <v/>
      </c>
      <c r="F307" s="217" t="str" cm="1">
        <f t="array" ref="F307">IF(A307&lt;&gt;"",INDEX(BDD_REVETEMENTS_EXTERIEURS!A:BY,E307,MATCH($F$8,REFERENCEMENT_FACADE[#Headers],0)),"")</f>
        <v/>
      </c>
    </row>
    <row r="308" spans="1:6" x14ac:dyDescent="0.3">
      <c r="A308" s="3" t="str">
        <f>IF(AND(A307&lt;COUNTIF(REFERENCEMENT_FACADE[DATE REFERENCEMENT],"&lt;&gt;"&amp;""),A307&gt;0),'PR-tampon'!A307+1,"")</f>
        <v/>
      </c>
      <c r="B308" s="3" t="str">
        <f>IFERROR(IF(A308="","",VLOOKUP($A308,REFERENCEMENT_FACADE[[Ordre]:[Eligibilité procédé]],2,FALSE)),"")</f>
        <v/>
      </c>
      <c r="C308" t="str" cm="1">
        <f t="array" ref="C308">IF(B308&lt;&gt;"",INDEX(BDD_REVETEMENTS_EXTERIEURS!A:CS,B308,MATCH($C$8,REFERENCEMENT_FACADE[#Headers],0)),"")</f>
        <v/>
      </c>
      <c r="D308" t="str">
        <f ca="1">IF($B$6=TRUE,IF(C308&lt;&gt;"",COUNTIF(INDIRECT("$C$"&amp;ROW($C$9)&amp;":$C$"&amp;487-COUNTBLANK($C$9:$C$487)),"&lt;"&amp;C308)+COUNTIF(C$9:C308,C308),""),IF(C308&lt;&gt;"",COUNTIF(INDIRECT("$C$"&amp;ROW($C$9)&amp;":$C$"&amp;487-COUNTBLANK($C$9:$C$487)),"&gt;"&amp;C308)+COUNTIF(C$9:C308,C308),""))</f>
        <v/>
      </c>
      <c r="E308" t="str">
        <f t="shared" ca="1" si="5"/>
        <v/>
      </c>
      <c r="F308" s="217" t="str" cm="1">
        <f t="array" ref="F308">IF(A308&lt;&gt;"",INDEX(BDD_REVETEMENTS_EXTERIEURS!A:BY,E308,MATCH($F$8,REFERENCEMENT_FACADE[#Headers],0)),"")</f>
        <v/>
      </c>
    </row>
    <row r="309" spans="1:6" x14ac:dyDescent="0.3">
      <c r="A309" s="3" t="str">
        <f>IF(AND(A308&lt;COUNTIF(REFERENCEMENT_FACADE[DATE REFERENCEMENT],"&lt;&gt;"&amp;""),A308&gt;0),'PR-tampon'!A308+1,"")</f>
        <v/>
      </c>
      <c r="B309" s="3" t="str">
        <f>IFERROR(IF(A309="","",VLOOKUP($A309,REFERENCEMENT_FACADE[[Ordre]:[Eligibilité procédé]],2,FALSE)),"")</f>
        <v/>
      </c>
      <c r="C309" t="str" cm="1">
        <f t="array" ref="C309">IF(B309&lt;&gt;"",INDEX(BDD_REVETEMENTS_EXTERIEURS!A:CS,B309,MATCH($C$8,REFERENCEMENT_FACADE[#Headers],0)),"")</f>
        <v/>
      </c>
      <c r="D309" t="str">
        <f ca="1">IF($B$6=TRUE,IF(C309&lt;&gt;"",COUNTIF(INDIRECT("$C$"&amp;ROW($C$9)&amp;":$C$"&amp;487-COUNTBLANK($C$9:$C$487)),"&lt;"&amp;C309)+COUNTIF(C$9:C309,C309),""),IF(C309&lt;&gt;"",COUNTIF(INDIRECT("$C$"&amp;ROW($C$9)&amp;":$C$"&amp;487-COUNTBLANK($C$9:$C$487)),"&gt;"&amp;C309)+COUNTIF(C$9:C309,C309),""))</f>
        <v/>
      </c>
      <c r="E309" t="str">
        <f t="shared" ca="1" si="5"/>
        <v/>
      </c>
      <c r="F309" s="217" t="str" cm="1">
        <f t="array" ref="F309">IF(A309&lt;&gt;"",INDEX(BDD_REVETEMENTS_EXTERIEURS!A:BY,E309,MATCH($F$8,REFERENCEMENT_FACADE[#Headers],0)),"")</f>
        <v/>
      </c>
    </row>
    <row r="310" spans="1:6" x14ac:dyDescent="0.3">
      <c r="A310" s="3" t="str">
        <f>IF(AND(A309&lt;COUNTIF(REFERENCEMENT_FACADE[DATE REFERENCEMENT],"&lt;&gt;"&amp;""),A309&gt;0),'PR-tampon'!A309+1,"")</f>
        <v/>
      </c>
      <c r="B310" s="3" t="str">
        <f>IFERROR(IF(A310="","",VLOOKUP($A310,REFERENCEMENT_FACADE[[Ordre]:[Eligibilité procédé]],2,FALSE)),"")</f>
        <v/>
      </c>
      <c r="C310" t="str" cm="1">
        <f t="array" ref="C310">IF(B310&lt;&gt;"",INDEX(BDD_REVETEMENTS_EXTERIEURS!A:CS,B310,MATCH($C$8,REFERENCEMENT_FACADE[#Headers],0)),"")</f>
        <v/>
      </c>
      <c r="D310" t="str">
        <f ca="1">IF($B$6=TRUE,IF(C310&lt;&gt;"",COUNTIF(INDIRECT("$C$"&amp;ROW($C$9)&amp;":$C$"&amp;487-COUNTBLANK($C$9:$C$487)),"&lt;"&amp;C310)+COUNTIF(C$9:C310,C310),""),IF(C310&lt;&gt;"",COUNTIF(INDIRECT("$C$"&amp;ROW($C$9)&amp;":$C$"&amp;487-COUNTBLANK($C$9:$C$487)),"&gt;"&amp;C310)+COUNTIF(C$9:C310,C310),""))</f>
        <v/>
      </c>
      <c r="E310" t="str">
        <f t="shared" ca="1" si="5"/>
        <v/>
      </c>
      <c r="F310" s="217" t="str" cm="1">
        <f t="array" ref="F310">IF(A310&lt;&gt;"",INDEX(BDD_REVETEMENTS_EXTERIEURS!A:BY,E310,MATCH($F$8,REFERENCEMENT_FACADE[#Headers],0)),"")</f>
        <v/>
      </c>
    </row>
    <row r="311" spans="1:6" x14ac:dyDescent="0.3">
      <c r="A311" s="3" t="str">
        <f>IF(AND(A310&lt;COUNTIF(REFERENCEMENT_FACADE[DATE REFERENCEMENT],"&lt;&gt;"&amp;""),A310&gt;0),'PR-tampon'!A310+1,"")</f>
        <v/>
      </c>
      <c r="B311" s="3" t="str">
        <f>IFERROR(IF(A311="","",VLOOKUP($A311,REFERENCEMENT_FACADE[[Ordre]:[Eligibilité procédé]],2,FALSE)),"")</f>
        <v/>
      </c>
      <c r="C311" t="str" cm="1">
        <f t="array" ref="C311">IF(B311&lt;&gt;"",INDEX(BDD_REVETEMENTS_EXTERIEURS!A:CS,B311,MATCH($C$8,REFERENCEMENT_FACADE[#Headers],0)),"")</f>
        <v/>
      </c>
      <c r="D311" t="str">
        <f ca="1">IF($B$6=TRUE,IF(C311&lt;&gt;"",COUNTIF(INDIRECT("$C$"&amp;ROW($C$9)&amp;":$C$"&amp;487-COUNTBLANK($C$9:$C$487)),"&lt;"&amp;C311)+COUNTIF(C$9:C311,C311),""),IF(C311&lt;&gt;"",COUNTIF(INDIRECT("$C$"&amp;ROW($C$9)&amp;":$C$"&amp;487-COUNTBLANK($C$9:$C$487)),"&gt;"&amp;C311)+COUNTIF(C$9:C311,C311),""))</f>
        <v/>
      </c>
      <c r="E311" t="str">
        <f t="shared" ca="1" si="5"/>
        <v/>
      </c>
      <c r="F311" s="217" t="str" cm="1">
        <f t="array" ref="F311">IF(A311&lt;&gt;"",INDEX(BDD_REVETEMENTS_EXTERIEURS!A:BY,E311,MATCH($F$8,REFERENCEMENT_FACADE[#Headers],0)),"")</f>
        <v/>
      </c>
    </row>
    <row r="312" spans="1:6" x14ac:dyDescent="0.3">
      <c r="A312" s="3" t="str">
        <f>IF(AND(A311&lt;COUNTIF(REFERENCEMENT_FACADE[DATE REFERENCEMENT],"&lt;&gt;"&amp;""),A311&gt;0),'PR-tampon'!A311+1,"")</f>
        <v/>
      </c>
      <c r="B312" s="3" t="str">
        <f>IFERROR(IF(A312="","",VLOOKUP($A312,REFERENCEMENT_FACADE[[Ordre]:[Eligibilité procédé]],2,FALSE)),"")</f>
        <v/>
      </c>
      <c r="C312" t="str" cm="1">
        <f t="array" ref="C312">IF(B312&lt;&gt;"",INDEX(BDD_REVETEMENTS_EXTERIEURS!A:CS,B312,MATCH($C$8,REFERENCEMENT_FACADE[#Headers],0)),"")</f>
        <v/>
      </c>
      <c r="D312" t="str">
        <f ca="1">IF($B$6=TRUE,IF(C312&lt;&gt;"",COUNTIF(INDIRECT("$C$"&amp;ROW($C$9)&amp;":$C$"&amp;487-COUNTBLANK($C$9:$C$487)),"&lt;"&amp;C312)+COUNTIF(C$9:C312,C312),""),IF(C312&lt;&gt;"",COUNTIF(INDIRECT("$C$"&amp;ROW($C$9)&amp;":$C$"&amp;487-COUNTBLANK($C$9:$C$487)),"&gt;"&amp;C312)+COUNTIF(C$9:C312,C312),""))</f>
        <v/>
      </c>
      <c r="E312" t="str">
        <f t="shared" ca="1" si="5"/>
        <v/>
      </c>
      <c r="F312" s="217" t="str" cm="1">
        <f t="array" ref="F312">IF(A312&lt;&gt;"",INDEX(BDD_REVETEMENTS_EXTERIEURS!A:BY,E312,MATCH($F$8,REFERENCEMENT_FACADE[#Headers],0)),"")</f>
        <v/>
      </c>
    </row>
    <row r="313" spans="1:6" x14ac:dyDescent="0.3">
      <c r="A313" s="3" t="str">
        <f>IF(AND(A312&lt;COUNTIF(REFERENCEMENT_FACADE[DATE REFERENCEMENT],"&lt;&gt;"&amp;""),A312&gt;0),'PR-tampon'!A312+1,"")</f>
        <v/>
      </c>
      <c r="B313" s="3" t="str">
        <f>IFERROR(IF(A313="","",VLOOKUP($A313,REFERENCEMENT_FACADE[[Ordre]:[Eligibilité procédé]],2,FALSE)),"")</f>
        <v/>
      </c>
      <c r="C313" t="str" cm="1">
        <f t="array" ref="C313">IF(B313&lt;&gt;"",INDEX(BDD_REVETEMENTS_EXTERIEURS!A:CS,B313,MATCH($C$8,REFERENCEMENT_FACADE[#Headers],0)),"")</f>
        <v/>
      </c>
      <c r="D313" t="str">
        <f ca="1">IF($B$6=TRUE,IF(C313&lt;&gt;"",COUNTIF(INDIRECT("$C$"&amp;ROW($C$9)&amp;":$C$"&amp;487-COUNTBLANK($C$9:$C$487)),"&lt;"&amp;C313)+COUNTIF(C$9:C313,C313),""),IF(C313&lt;&gt;"",COUNTIF(INDIRECT("$C$"&amp;ROW($C$9)&amp;":$C$"&amp;487-COUNTBLANK($C$9:$C$487)),"&gt;"&amp;C313)+COUNTIF(C$9:C313,C313),""))</f>
        <v/>
      </c>
      <c r="E313" t="str">
        <f t="shared" ca="1" si="5"/>
        <v/>
      </c>
      <c r="F313" s="217" t="str" cm="1">
        <f t="array" ref="F313">IF(A313&lt;&gt;"",INDEX(BDD_REVETEMENTS_EXTERIEURS!A:BY,E313,MATCH($F$8,REFERENCEMENT_FACADE[#Headers],0)),"")</f>
        <v/>
      </c>
    </row>
    <row r="314" spans="1:6" x14ac:dyDescent="0.3">
      <c r="A314" s="3" t="str">
        <f>IF(AND(A313&lt;COUNTIF(REFERENCEMENT_FACADE[DATE REFERENCEMENT],"&lt;&gt;"&amp;""),A313&gt;0),'PR-tampon'!A313+1,"")</f>
        <v/>
      </c>
      <c r="B314" s="3" t="str">
        <f>IFERROR(IF(A314="","",VLOOKUP($A314,REFERENCEMENT_FACADE[[Ordre]:[Eligibilité procédé]],2,FALSE)),"")</f>
        <v/>
      </c>
      <c r="C314" t="str" cm="1">
        <f t="array" ref="C314">IF(B314&lt;&gt;"",INDEX(BDD_REVETEMENTS_EXTERIEURS!A:CS,B314,MATCH($C$8,REFERENCEMENT_FACADE[#Headers],0)),"")</f>
        <v/>
      </c>
      <c r="D314" t="str">
        <f ca="1">IF($B$6=TRUE,IF(C314&lt;&gt;"",COUNTIF(INDIRECT("$C$"&amp;ROW($C$9)&amp;":$C$"&amp;487-COUNTBLANK($C$9:$C$487)),"&lt;"&amp;C314)+COUNTIF(C$9:C314,C314),""),IF(C314&lt;&gt;"",COUNTIF(INDIRECT("$C$"&amp;ROW($C$9)&amp;":$C$"&amp;487-COUNTBLANK($C$9:$C$487)),"&gt;"&amp;C314)+COUNTIF(C$9:C314,C314),""))</f>
        <v/>
      </c>
      <c r="E314" t="str">
        <f t="shared" ca="1" si="5"/>
        <v/>
      </c>
      <c r="F314" s="217" t="str" cm="1">
        <f t="array" ref="F314">IF(A314&lt;&gt;"",INDEX(BDD_REVETEMENTS_EXTERIEURS!A:BY,E314,MATCH($F$8,REFERENCEMENT_FACADE[#Headers],0)),"")</f>
        <v/>
      </c>
    </row>
    <row r="315" spans="1:6" x14ac:dyDescent="0.3">
      <c r="A315" s="3" t="str">
        <f>IF(AND(A314&lt;COUNTIF(REFERENCEMENT_FACADE[DATE REFERENCEMENT],"&lt;&gt;"&amp;""),A314&gt;0),'PR-tampon'!A314+1,"")</f>
        <v/>
      </c>
      <c r="B315" s="3" t="str">
        <f>IFERROR(IF(A315="","",VLOOKUP($A315,REFERENCEMENT_FACADE[[Ordre]:[Eligibilité procédé]],2,FALSE)),"")</f>
        <v/>
      </c>
      <c r="C315" t="str" cm="1">
        <f t="array" ref="C315">IF(B315&lt;&gt;"",INDEX(BDD_REVETEMENTS_EXTERIEURS!A:CS,B315,MATCH($C$8,REFERENCEMENT_FACADE[#Headers],0)),"")</f>
        <v/>
      </c>
      <c r="D315" t="str">
        <f ca="1">IF($B$6=TRUE,IF(C315&lt;&gt;"",COUNTIF(INDIRECT("$C$"&amp;ROW($C$9)&amp;":$C$"&amp;487-COUNTBLANK($C$9:$C$487)),"&lt;"&amp;C315)+COUNTIF(C$9:C315,C315),""),IF(C315&lt;&gt;"",COUNTIF(INDIRECT("$C$"&amp;ROW($C$9)&amp;":$C$"&amp;487-COUNTBLANK($C$9:$C$487)),"&gt;"&amp;C315)+COUNTIF(C$9:C315,C315),""))</f>
        <v/>
      </c>
      <c r="E315" t="str">
        <f t="shared" ca="1" si="5"/>
        <v/>
      </c>
      <c r="F315" s="217" t="str" cm="1">
        <f t="array" ref="F315">IF(A315&lt;&gt;"",INDEX(BDD_REVETEMENTS_EXTERIEURS!A:BY,E315,MATCH($F$8,REFERENCEMENT_FACADE[#Headers],0)),"")</f>
        <v/>
      </c>
    </row>
    <row r="316" spans="1:6" x14ac:dyDescent="0.3">
      <c r="A316" s="3" t="str">
        <f>IF(AND(A315&lt;COUNTIF(REFERENCEMENT_FACADE[DATE REFERENCEMENT],"&lt;&gt;"&amp;""),A315&gt;0),'PR-tampon'!A315+1,"")</f>
        <v/>
      </c>
      <c r="B316" s="3" t="str">
        <f>IFERROR(IF(A316="","",VLOOKUP($A316,REFERENCEMENT_FACADE[[Ordre]:[Eligibilité procédé]],2,FALSE)),"")</f>
        <v/>
      </c>
      <c r="C316" t="str" cm="1">
        <f t="array" ref="C316">IF(B316&lt;&gt;"",INDEX(BDD_REVETEMENTS_EXTERIEURS!A:CS,B316,MATCH($C$8,REFERENCEMENT_FACADE[#Headers],0)),"")</f>
        <v/>
      </c>
      <c r="D316" t="str">
        <f ca="1">IF($B$6=TRUE,IF(C316&lt;&gt;"",COUNTIF(INDIRECT("$C$"&amp;ROW($C$9)&amp;":$C$"&amp;487-COUNTBLANK($C$9:$C$487)),"&lt;"&amp;C316)+COUNTIF(C$9:C316,C316),""),IF(C316&lt;&gt;"",COUNTIF(INDIRECT("$C$"&amp;ROW($C$9)&amp;":$C$"&amp;487-COUNTBLANK($C$9:$C$487)),"&gt;"&amp;C316)+COUNTIF(C$9:C316,C316),""))</f>
        <v/>
      </c>
      <c r="E316" t="str">
        <f t="shared" ca="1" si="5"/>
        <v/>
      </c>
      <c r="F316" s="217" t="str" cm="1">
        <f t="array" ref="F316">IF(A316&lt;&gt;"",INDEX(BDD_REVETEMENTS_EXTERIEURS!A:BY,E316,MATCH($F$8,REFERENCEMENT_FACADE[#Headers],0)),"")</f>
        <v/>
      </c>
    </row>
    <row r="317" spans="1:6" x14ac:dyDescent="0.3">
      <c r="A317" s="3" t="str">
        <f>IF(AND(A316&lt;COUNTIF(REFERENCEMENT_FACADE[DATE REFERENCEMENT],"&lt;&gt;"&amp;""),A316&gt;0),'PR-tampon'!A316+1,"")</f>
        <v/>
      </c>
      <c r="B317" s="3" t="str">
        <f>IFERROR(IF(A317="","",VLOOKUP($A317,REFERENCEMENT_FACADE[[Ordre]:[Eligibilité procédé]],2,FALSE)),"")</f>
        <v/>
      </c>
      <c r="C317" t="str" cm="1">
        <f t="array" ref="C317">IF(B317&lt;&gt;"",INDEX(BDD_REVETEMENTS_EXTERIEURS!A:CS,B317,MATCH($C$8,REFERENCEMENT_FACADE[#Headers],0)),"")</f>
        <v/>
      </c>
      <c r="D317" t="str">
        <f ca="1">IF($B$6=TRUE,IF(C317&lt;&gt;"",COUNTIF(INDIRECT("$C$"&amp;ROW($C$9)&amp;":$C$"&amp;487-COUNTBLANK($C$9:$C$487)),"&lt;"&amp;C317)+COUNTIF(C$9:C317,C317),""),IF(C317&lt;&gt;"",COUNTIF(INDIRECT("$C$"&amp;ROW($C$9)&amp;":$C$"&amp;487-COUNTBLANK($C$9:$C$487)),"&gt;"&amp;C317)+COUNTIF(C$9:C317,C317),""))</f>
        <v/>
      </c>
      <c r="E317" t="str">
        <f t="shared" ca="1" si="5"/>
        <v/>
      </c>
      <c r="F317" s="217" t="str" cm="1">
        <f t="array" ref="F317">IF(A317&lt;&gt;"",INDEX(BDD_REVETEMENTS_EXTERIEURS!A:BY,E317,MATCH($F$8,REFERENCEMENT_FACADE[#Headers],0)),"")</f>
        <v/>
      </c>
    </row>
    <row r="318" spans="1:6" x14ac:dyDescent="0.3">
      <c r="A318" s="3" t="str">
        <f>IF(AND(A317&lt;COUNTIF(REFERENCEMENT_FACADE[DATE REFERENCEMENT],"&lt;&gt;"&amp;""),A317&gt;0),'PR-tampon'!A317+1,"")</f>
        <v/>
      </c>
      <c r="B318" s="3" t="str">
        <f>IFERROR(IF(A318="","",VLOOKUP($A318,REFERENCEMENT_FACADE[[Ordre]:[Eligibilité procédé]],2,FALSE)),"")</f>
        <v/>
      </c>
      <c r="C318" t="str" cm="1">
        <f t="array" ref="C318">IF(B318&lt;&gt;"",INDEX(BDD_REVETEMENTS_EXTERIEURS!A:CS,B318,MATCH($C$8,REFERENCEMENT_FACADE[#Headers],0)),"")</f>
        <v/>
      </c>
      <c r="D318" t="str">
        <f ca="1">IF($B$6=TRUE,IF(C318&lt;&gt;"",COUNTIF(INDIRECT("$C$"&amp;ROW($C$9)&amp;":$C$"&amp;487-COUNTBLANK($C$9:$C$487)),"&lt;"&amp;C318)+COUNTIF(C$9:C318,C318),""),IF(C318&lt;&gt;"",COUNTIF(INDIRECT("$C$"&amp;ROW($C$9)&amp;":$C$"&amp;487-COUNTBLANK($C$9:$C$487)),"&gt;"&amp;C318)+COUNTIF(C$9:C318,C318),""))</f>
        <v/>
      </c>
      <c r="E318" t="str">
        <f t="shared" ca="1" si="5"/>
        <v/>
      </c>
      <c r="F318" s="217" t="str" cm="1">
        <f t="array" ref="F318">IF(A318&lt;&gt;"",INDEX(BDD_REVETEMENTS_EXTERIEURS!A:BY,E318,MATCH($F$8,REFERENCEMENT_FACADE[#Headers],0)),"")</f>
        <v/>
      </c>
    </row>
    <row r="319" spans="1:6" x14ac:dyDescent="0.3">
      <c r="A319" s="3" t="str">
        <f>IF(AND(A318&lt;COUNTIF(REFERENCEMENT_FACADE[DATE REFERENCEMENT],"&lt;&gt;"&amp;""),A318&gt;0),'PR-tampon'!A318+1,"")</f>
        <v/>
      </c>
      <c r="B319" s="3" t="str">
        <f>IFERROR(IF(A319="","",VLOOKUP($A319,REFERENCEMENT_FACADE[[Ordre]:[Eligibilité procédé]],2,FALSE)),"")</f>
        <v/>
      </c>
      <c r="C319" t="str" cm="1">
        <f t="array" ref="C319">IF(B319&lt;&gt;"",INDEX(BDD_REVETEMENTS_EXTERIEURS!A:CS,B319,MATCH($C$8,REFERENCEMENT_FACADE[#Headers],0)),"")</f>
        <v/>
      </c>
      <c r="D319" t="str">
        <f ca="1">IF($B$6=TRUE,IF(C319&lt;&gt;"",COUNTIF(INDIRECT("$C$"&amp;ROW($C$9)&amp;":$C$"&amp;487-COUNTBLANK($C$9:$C$487)),"&lt;"&amp;C319)+COUNTIF(C$9:C319,C319),""),IF(C319&lt;&gt;"",COUNTIF(INDIRECT("$C$"&amp;ROW($C$9)&amp;":$C$"&amp;487-COUNTBLANK($C$9:$C$487)),"&gt;"&amp;C319)+COUNTIF(C$9:C319,C319),""))</f>
        <v/>
      </c>
      <c r="E319" t="str">
        <f t="shared" ca="1" si="5"/>
        <v/>
      </c>
      <c r="F319" s="217" t="str" cm="1">
        <f t="array" ref="F319">IF(A319&lt;&gt;"",INDEX(BDD_REVETEMENTS_EXTERIEURS!A:BY,E319,MATCH($F$8,REFERENCEMENT_FACADE[#Headers],0)),"")</f>
        <v/>
      </c>
    </row>
    <row r="320" spans="1:6" x14ac:dyDescent="0.3">
      <c r="A320" s="3" t="str">
        <f>IF(AND(A319&lt;COUNTIF(REFERENCEMENT_FACADE[DATE REFERENCEMENT],"&lt;&gt;"&amp;""),A319&gt;0),'PR-tampon'!A319+1,"")</f>
        <v/>
      </c>
      <c r="B320" s="3" t="str">
        <f>IFERROR(IF(A320="","",VLOOKUP($A320,REFERENCEMENT_FACADE[[Ordre]:[Eligibilité procédé]],2,FALSE)),"")</f>
        <v/>
      </c>
      <c r="C320" t="str" cm="1">
        <f t="array" ref="C320">IF(B320&lt;&gt;"",INDEX(BDD_REVETEMENTS_EXTERIEURS!A:CS,B320,MATCH($C$8,REFERENCEMENT_FACADE[#Headers],0)),"")</f>
        <v/>
      </c>
      <c r="D320" t="str">
        <f ca="1">IF($B$6=TRUE,IF(C320&lt;&gt;"",COUNTIF(INDIRECT("$C$"&amp;ROW($C$9)&amp;":$C$"&amp;487-COUNTBLANK($C$9:$C$487)),"&lt;"&amp;C320)+COUNTIF(C$9:C320,C320),""),IF(C320&lt;&gt;"",COUNTIF(INDIRECT("$C$"&amp;ROW($C$9)&amp;":$C$"&amp;487-COUNTBLANK($C$9:$C$487)),"&gt;"&amp;C320)+COUNTIF(C$9:C320,C320),""))</f>
        <v/>
      </c>
      <c r="E320" t="str">
        <f t="shared" ca="1" si="5"/>
        <v/>
      </c>
      <c r="F320" s="217" t="str" cm="1">
        <f t="array" ref="F320">IF(A320&lt;&gt;"",INDEX(BDD_REVETEMENTS_EXTERIEURS!A:BY,E320,MATCH($F$8,REFERENCEMENT_FACADE[#Headers],0)),"")</f>
        <v/>
      </c>
    </row>
    <row r="321" spans="1:6" x14ac:dyDescent="0.3">
      <c r="A321" s="3" t="str">
        <f>IF(AND(A320&lt;COUNTIF(REFERENCEMENT_FACADE[DATE REFERENCEMENT],"&lt;&gt;"&amp;""),A320&gt;0),'PR-tampon'!A320+1,"")</f>
        <v/>
      </c>
      <c r="B321" s="3" t="str">
        <f>IFERROR(IF(A321="","",VLOOKUP($A321,REFERENCEMENT_FACADE[[Ordre]:[Eligibilité procédé]],2,FALSE)),"")</f>
        <v/>
      </c>
      <c r="C321" t="str" cm="1">
        <f t="array" ref="C321">IF(B321&lt;&gt;"",INDEX(BDD_REVETEMENTS_EXTERIEURS!A:CS,B321,MATCH($C$8,REFERENCEMENT_FACADE[#Headers],0)),"")</f>
        <v/>
      </c>
      <c r="D321" t="str">
        <f ca="1">IF($B$6=TRUE,IF(C321&lt;&gt;"",COUNTIF(INDIRECT("$C$"&amp;ROW($C$9)&amp;":$C$"&amp;487-COUNTBLANK($C$9:$C$487)),"&lt;"&amp;C321)+COUNTIF(C$9:C321,C321),""),IF(C321&lt;&gt;"",COUNTIF(INDIRECT("$C$"&amp;ROW($C$9)&amp;":$C$"&amp;487-COUNTBLANK($C$9:$C$487)),"&gt;"&amp;C321)+COUNTIF(C$9:C321,C321),""))</f>
        <v/>
      </c>
      <c r="E321" t="str">
        <f t="shared" ca="1" si="5"/>
        <v/>
      </c>
      <c r="F321" s="217" t="str" cm="1">
        <f t="array" ref="F321">IF(A321&lt;&gt;"",INDEX(BDD_REVETEMENTS_EXTERIEURS!A:BY,E321,MATCH($F$8,REFERENCEMENT_FACADE[#Headers],0)),"")</f>
        <v/>
      </c>
    </row>
    <row r="322" spans="1:6" x14ac:dyDescent="0.3">
      <c r="A322" s="3" t="str">
        <f>IF(AND(A321&lt;COUNTIF(REFERENCEMENT_FACADE[DATE REFERENCEMENT],"&lt;&gt;"&amp;""),A321&gt;0),'PR-tampon'!A321+1,"")</f>
        <v/>
      </c>
      <c r="B322" s="3" t="str">
        <f>IFERROR(IF(A322="","",VLOOKUP($A322,REFERENCEMENT_FACADE[[Ordre]:[Eligibilité procédé]],2,FALSE)),"")</f>
        <v/>
      </c>
      <c r="C322" t="str" cm="1">
        <f t="array" ref="C322">IF(B322&lt;&gt;"",INDEX(BDD_REVETEMENTS_EXTERIEURS!A:CS,B322,MATCH($C$8,REFERENCEMENT_FACADE[#Headers],0)),"")</f>
        <v/>
      </c>
      <c r="D322" t="str">
        <f ca="1">IF($B$6=TRUE,IF(C322&lt;&gt;"",COUNTIF(INDIRECT("$C$"&amp;ROW($C$9)&amp;":$C$"&amp;487-COUNTBLANK($C$9:$C$487)),"&lt;"&amp;C322)+COUNTIF(C$9:C322,C322),""),IF(C322&lt;&gt;"",COUNTIF(INDIRECT("$C$"&amp;ROW($C$9)&amp;":$C$"&amp;487-COUNTBLANK($C$9:$C$487)),"&gt;"&amp;C322)+COUNTIF(C$9:C322,C322),""))</f>
        <v/>
      </c>
      <c r="E322" t="str">
        <f t="shared" ca="1" si="5"/>
        <v/>
      </c>
      <c r="F322" s="217" t="str" cm="1">
        <f t="array" ref="F322">IF(A322&lt;&gt;"",INDEX(BDD_REVETEMENTS_EXTERIEURS!A:BY,E322,MATCH($F$8,REFERENCEMENT_FACADE[#Headers],0)),"")</f>
        <v/>
      </c>
    </row>
    <row r="323" spans="1:6" x14ac:dyDescent="0.3">
      <c r="A323" s="3" t="str">
        <f>IF(AND(A322&lt;COUNTIF(REFERENCEMENT_FACADE[DATE REFERENCEMENT],"&lt;&gt;"&amp;""),A322&gt;0),'PR-tampon'!A322+1,"")</f>
        <v/>
      </c>
      <c r="B323" s="3" t="str">
        <f>IFERROR(IF(A323="","",VLOOKUP($A323,REFERENCEMENT_FACADE[[Ordre]:[Eligibilité procédé]],2,FALSE)),"")</f>
        <v/>
      </c>
      <c r="C323" t="str" cm="1">
        <f t="array" ref="C323">IF(B323&lt;&gt;"",INDEX(BDD_REVETEMENTS_EXTERIEURS!A:CS,B323,MATCH($C$8,REFERENCEMENT_FACADE[#Headers],0)),"")</f>
        <v/>
      </c>
      <c r="D323" t="str">
        <f ca="1">IF($B$6=TRUE,IF(C323&lt;&gt;"",COUNTIF(INDIRECT("$C$"&amp;ROW($C$9)&amp;":$C$"&amp;487-COUNTBLANK($C$9:$C$487)),"&lt;"&amp;C323)+COUNTIF(C$9:C323,C323),""),IF(C323&lt;&gt;"",COUNTIF(INDIRECT("$C$"&amp;ROW($C$9)&amp;":$C$"&amp;487-COUNTBLANK($C$9:$C$487)),"&gt;"&amp;C323)+COUNTIF(C$9:C323,C323),""))</f>
        <v/>
      </c>
      <c r="E323" t="str">
        <f t="shared" ca="1" si="5"/>
        <v/>
      </c>
      <c r="F323" s="217" t="str" cm="1">
        <f t="array" ref="F323">IF(A323&lt;&gt;"",INDEX(BDD_REVETEMENTS_EXTERIEURS!A:BY,E323,MATCH($F$8,REFERENCEMENT_FACADE[#Headers],0)),"")</f>
        <v/>
      </c>
    </row>
    <row r="324" spans="1:6" x14ac:dyDescent="0.3">
      <c r="A324" s="3" t="str">
        <f>IF(AND(A323&lt;COUNTIF(REFERENCEMENT_FACADE[DATE REFERENCEMENT],"&lt;&gt;"&amp;""),A323&gt;0),'PR-tampon'!A323+1,"")</f>
        <v/>
      </c>
      <c r="B324" s="3" t="str">
        <f>IFERROR(IF(A324="","",VLOOKUP($A324,REFERENCEMENT_FACADE[[Ordre]:[Eligibilité procédé]],2,FALSE)),"")</f>
        <v/>
      </c>
      <c r="C324" t="str" cm="1">
        <f t="array" ref="C324">IF(B324&lt;&gt;"",INDEX(BDD_REVETEMENTS_EXTERIEURS!A:CS,B324,MATCH($C$8,REFERENCEMENT_FACADE[#Headers],0)),"")</f>
        <v/>
      </c>
      <c r="D324" t="str">
        <f ca="1">IF($B$6=TRUE,IF(C324&lt;&gt;"",COUNTIF(INDIRECT("$C$"&amp;ROW($C$9)&amp;":$C$"&amp;487-COUNTBLANK($C$9:$C$487)),"&lt;"&amp;C324)+COUNTIF(C$9:C324,C324),""),IF(C324&lt;&gt;"",COUNTIF(INDIRECT("$C$"&amp;ROW($C$9)&amp;":$C$"&amp;487-COUNTBLANK($C$9:$C$487)),"&gt;"&amp;C324)+COUNTIF(C$9:C324,C324),""))</f>
        <v/>
      </c>
      <c r="E324" t="str">
        <f t="shared" ca="1" si="5"/>
        <v/>
      </c>
      <c r="F324" s="217" t="str" cm="1">
        <f t="array" ref="F324">IF(A324&lt;&gt;"",INDEX(BDD_REVETEMENTS_EXTERIEURS!A:BY,E324,MATCH($F$8,REFERENCEMENT_FACADE[#Headers],0)),"")</f>
        <v/>
      </c>
    </row>
    <row r="325" spans="1:6" x14ac:dyDescent="0.3">
      <c r="A325" s="3" t="str">
        <f>IF(AND(A324&lt;COUNTIF(REFERENCEMENT_FACADE[DATE REFERENCEMENT],"&lt;&gt;"&amp;""),A324&gt;0),'PR-tampon'!A324+1,"")</f>
        <v/>
      </c>
      <c r="B325" s="3" t="str">
        <f>IFERROR(IF(A325="","",VLOOKUP($A325,REFERENCEMENT_FACADE[[Ordre]:[Eligibilité procédé]],2,FALSE)),"")</f>
        <v/>
      </c>
      <c r="C325" t="str" cm="1">
        <f t="array" ref="C325">IF(B325&lt;&gt;"",INDEX(BDD_REVETEMENTS_EXTERIEURS!A:CS,B325,MATCH($C$8,REFERENCEMENT_FACADE[#Headers],0)),"")</f>
        <v/>
      </c>
      <c r="D325" t="str">
        <f ca="1">IF($B$6=TRUE,IF(C325&lt;&gt;"",COUNTIF(INDIRECT("$C$"&amp;ROW($C$9)&amp;":$C$"&amp;487-COUNTBLANK($C$9:$C$487)),"&lt;"&amp;C325)+COUNTIF(C$9:C325,C325),""),IF(C325&lt;&gt;"",COUNTIF(INDIRECT("$C$"&amp;ROW($C$9)&amp;":$C$"&amp;487-COUNTBLANK($C$9:$C$487)),"&gt;"&amp;C325)+COUNTIF(C$9:C325,C325),""))</f>
        <v/>
      </c>
      <c r="E325" t="str">
        <f t="shared" ca="1" si="5"/>
        <v/>
      </c>
      <c r="F325" s="217" t="str" cm="1">
        <f t="array" ref="F325">IF(A325&lt;&gt;"",INDEX(BDD_REVETEMENTS_EXTERIEURS!A:BY,E325,MATCH($F$8,REFERENCEMENT_FACADE[#Headers],0)),"")</f>
        <v/>
      </c>
    </row>
    <row r="326" spans="1:6" x14ac:dyDescent="0.3">
      <c r="A326" s="3" t="str">
        <f>IF(AND(A325&lt;COUNTIF(REFERENCEMENT_FACADE[DATE REFERENCEMENT],"&lt;&gt;"&amp;""),A325&gt;0),'PR-tampon'!A325+1,"")</f>
        <v/>
      </c>
      <c r="B326" s="3" t="str">
        <f>IFERROR(IF(A326="","",VLOOKUP($A326,REFERENCEMENT_FACADE[[Ordre]:[Eligibilité procédé]],2,FALSE)),"")</f>
        <v/>
      </c>
      <c r="C326" t="str" cm="1">
        <f t="array" ref="C326">IF(B326&lt;&gt;"",INDEX(BDD_REVETEMENTS_EXTERIEURS!A:CS,B326,MATCH($C$8,REFERENCEMENT_FACADE[#Headers],0)),"")</f>
        <v/>
      </c>
      <c r="D326" t="str">
        <f ca="1">IF($B$6=TRUE,IF(C326&lt;&gt;"",COUNTIF(INDIRECT("$C$"&amp;ROW($C$9)&amp;":$C$"&amp;487-COUNTBLANK($C$9:$C$487)),"&lt;"&amp;C326)+COUNTIF(C$9:C326,C326),""),IF(C326&lt;&gt;"",COUNTIF(INDIRECT("$C$"&amp;ROW($C$9)&amp;":$C$"&amp;487-COUNTBLANK($C$9:$C$487)),"&gt;"&amp;C326)+COUNTIF(C$9:C326,C326),""))</f>
        <v/>
      </c>
      <c r="E326" t="str">
        <f t="shared" ca="1" si="5"/>
        <v/>
      </c>
      <c r="F326" s="217" t="str" cm="1">
        <f t="array" ref="F326">IF(A326&lt;&gt;"",INDEX(BDD_REVETEMENTS_EXTERIEURS!A:BY,E326,MATCH($F$8,REFERENCEMENT_FACADE[#Headers],0)),"")</f>
        <v/>
      </c>
    </row>
    <row r="327" spans="1:6" x14ac:dyDescent="0.3">
      <c r="A327" s="3" t="str">
        <f>IF(AND(A326&lt;COUNTIF(REFERENCEMENT_FACADE[DATE REFERENCEMENT],"&lt;&gt;"&amp;""),A326&gt;0),'PR-tampon'!A326+1,"")</f>
        <v/>
      </c>
      <c r="B327" s="3" t="str">
        <f>IFERROR(IF(A327="","",VLOOKUP($A327,REFERENCEMENT_FACADE[[Ordre]:[Eligibilité procédé]],2,FALSE)),"")</f>
        <v/>
      </c>
      <c r="C327" t="str" cm="1">
        <f t="array" ref="C327">IF(B327&lt;&gt;"",INDEX(BDD_REVETEMENTS_EXTERIEURS!A:CS,B327,MATCH($C$8,REFERENCEMENT_FACADE[#Headers],0)),"")</f>
        <v/>
      </c>
      <c r="D327" t="str">
        <f ca="1">IF($B$6=TRUE,IF(C327&lt;&gt;"",COUNTIF(INDIRECT("$C$"&amp;ROW($C$9)&amp;":$C$"&amp;487-COUNTBLANK($C$9:$C$487)),"&lt;"&amp;C327)+COUNTIF(C$9:C327,C327),""),IF(C327&lt;&gt;"",COUNTIF(INDIRECT("$C$"&amp;ROW($C$9)&amp;":$C$"&amp;487-COUNTBLANK($C$9:$C$487)),"&gt;"&amp;C327)+COUNTIF(C$9:C327,C327),""))</f>
        <v/>
      </c>
      <c r="E327" t="str">
        <f t="shared" ca="1" si="5"/>
        <v/>
      </c>
      <c r="F327" s="217" t="str" cm="1">
        <f t="array" ref="F327">IF(A327&lt;&gt;"",INDEX(BDD_REVETEMENTS_EXTERIEURS!A:BY,E327,MATCH($F$8,REFERENCEMENT_FACADE[#Headers],0)),"")</f>
        <v/>
      </c>
    </row>
    <row r="328" spans="1:6" x14ac:dyDescent="0.3">
      <c r="A328" s="3" t="str">
        <f>IF(AND(A327&lt;COUNTIF(REFERENCEMENT_FACADE[DATE REFERENCEMENT],"&lt;&gt;"&amp;""),A327&gt;0),'PR-tampon'!A327+1,"")</f>
        <v/>
      </c>
      <c r="B328" s="3" t="str">
        <f>IFERROR(IF(A328="","",VLOOKUP($A328,REFERENCEMENT_FACADE[[Ordre]:[Eligibilité procédé]],2,FALSE)),"")</f>
        <v/>
      </c>
      <c r="C328" t="str" cm="1">
        <f t="array" ref="C328">IF(B328&lt;&gt;"",INDEX(BDD_REVETEMENTS_EXTERIEURS!A:CS,B328,MATCH($C$8,REFERENCEMENT_FACADE[#Headers],0)),"")</f>
        <v/>
      </c>
      <c r="D328" t="str">
        <f ca="1">IF($B$6=TRUE,IF(C328&lt;&gt;"",COUNTIF(INDIRECT("$C$"&amp;ROW($C$9)&amp;":$C$"&amp;487-COUNTBLANK($C$9:$C$487)),"&lt;"&amp;C328)+COUNTIF(C$9:C328,C328),""),IF(C328&lt;&gt;"",COUNTIF(INDIRECT("$C$"&amp;ROW($C$9)&amp;":$C$"&amp;487-COUNTBLANK($C$9:$C$487)),"&gt;"&amp;C328)+COUNTIF(C$9:C328,C328),""))</f>
        <v/>
      </c>
      <c r="E328" t="str">
        <f t="shared" ca="1" si="5"/>
        <v/>
      </c>
      <c r="F328" s="217" t="str" cm="1">
        <f t="array" ref="F328">IF(A328&lt;&gt;"",INDEX(BDD_REVETEMENTS_EXTERIEURS!A:BY,E328,MATCH($F$8,REFERENCEMENT_FACADE[#Headers],0)),"")</f>
        <v/>
      </c>
    </row>
    <row r="329" spans="1:6" x14ac:dyDescent="0.3">
      <c r="A329" s="3" t="str">
        <f>IF(AND(A328&lt;COUNTIF(REFERENCEMENT_FACADE[DATE REFERENCEMENT],"&lt;&gt;"&amp;""),A328&gt;0),'PR-tampon'!A328+1,"")</f>
        <v/>
      </c>
      <c r="B329" s="3" t="str">
        <f>IFERROR(IF(A329="","",VLOOKUP($A329,REFERENCEMENT_FACADE[[Ordre]:[Eligibilité procédé]],2,FALSE)),"")</f>
        <v/>
      </c>
      <c r="C329" t="str" cm="1">
        <f t="array" ref="C329">IF(B329&lt;&gt;"",INDEX(BDD_REVETEMENTS_EXTERIEURS!A:CS,B329,MATCH($C$8,REFERENCEMENT_FACADE[#Headers],0)),"")</f>
        <v/>
      </c>
      <c r="D329" t="str">
        <f ca="1">IF($B$6=TRUE,IF(C329&lt;&gt;"",COUNTIF(INDIRECT("$C$"&amp;ROW($C$9)&amp;":$C$"&amp;487-COUNTBLANK($C$9:$C$487)),"&lt;"&amp;C329)+COUNTIF(C$9:C329,C329),""),IF(C329&lt;&gt;"",COUNTIF(INDIRECT("$C$"&amp;ROW($C$9)&amp;":$C$"&amp;487-COUNTBLANK($C$9:$C$487)),"&gt;"&amp;C329)+COUNTIF(C$9:C329,C329),""))</f>
        <v/>
      </c>
      <c r="E329" t="str">
        <f t="shared" ca="1" si="5"/>
        <v/>
      </c>
      <c r="F329" s="217" t="str" cm="1">
        <f t="array" ref="F329">IF(A329&lt;&gt;"",INDEX(BDD_REVETEMENTS_EXTERIEURS!A:BY,E329,MATCH($F$8,REFERENCEMENT_FACADE[#Headers],0)),"")</f>
        <v/>
      </c>
    </row>
    <row r="330" spans="1:6" x14ac:dyDescent="0.3">
      <c r="A330" s="3" t="str">
        <f>IF(AND(A329&lt;COUNTIF(REFERENCEMENT_FACADE[DATE REFERENCEMENT],"&lt;&gt;"&amp;""),A329&gt;0),'PR-tampon'!A329+1,"")</f>
        <v/>
      </c>
      <c r="B330" s="3" t="str">
        <f>IFERROR(IF(A330="","",VLOOKUP($A330,REFERENCEMENT_FACADE[[Ordre]:[Eligibilité procédé]],2,FALSE)),"")</f>
        <v/>
      </c>
      <c r="C330" t="str" cm="1">
        <f t="array" ref="C330">IF(B330&lt;&gt;"",INDEX(BDD_REVETEMENTS_EXTERIEURS!A:CS,B330,MATCH($C$8,REFERENCEMENT_FACADE[#Headers],0)),"")</f>
        <v/>
      </c>
      <c r="D330" t="str">
        <f ca="1">IF($B$6=TRUE,IF(C330&lt;&gt;"",COUNTIF(INDIRECT("$C$"&amp;ROW($C$9)&amp;":$C$"&amp;487-COUNTBLANK($C$9:$C$487)),"&lt;"&amp;C330)+COUNTIF(C$9:C330,C330),""),IF(C330&lt;&gt;"",COUNTIF(INDIRECT("$C$"&amp;ROW($C$9)&amp;":$C$"&amp;487-COUNTBLANK($C$9:$C$487)),"&gt;"&amp;C330)+COUNTIF(C$9:C330,C330),""))</f>
        <v/>
      </c>
      <c r="E330" t="str">
        <f t="shared" ref="E330:E393" ca="1" si="6">IFERROR(INDEX($A$9:$D$486,MATCH(ROW(D330)-ROW($B$8),$D$9:$D$486,0),2),"")</f>
        <v/>
      </c>
      <c r="F330" s="217" t="str" cm="1">
        <f t="array" ref="F330">IF(A330&lt;&gt;"",INDEX(BDD_REVETEMENTS_EXTERIEURS!A:BY,E330,MATCH($F$8,REFERENCEMENT_FACADE[#Headers],0)),"")</f>
        <v/>
      </c>
    </row>
    <row r="331" spans="1:6" x14ac:dyDescent="0.3">
      <c r="A331" s="3" t="str">
        <f>IF(AND(A330&lt;COUNTIF(REFERENCEMENT_FACADE[DATE REFERENCEMENT],"&lt;&gt;"&amp;""),A330&gt;0),'PR-tampon'!A330+1,"")</f>
        <v/>
      </c>
      <c r="B331" s="3" t="str">
        <f>IFERROR(IF(A331="","",VLOOKUP($A331,REFERENCEMENT_FACADE[[Ordre]:[Eligibilité procédé]],2,FALSE)),"")</f>
        <v/>
      </c>
      <c r="C331" t="str" cm="1">
        <f t="array" ref="C331">IF(B331&lt;&gt;"",INDEX(BDD_REVETEMENTS_EXTERIEURS!A:CS,B331,MATCH($C$8,REFERENCEMENT_FACADE[#Headers],0)),"")</f>
        <v/>
      </c>
      <c r="D331" t="str">
        <f ca="1">IF($B$6=TRUE,IF(C331&lt;&gt;"",COUNTIF(INDIRECT("$C$"&amp;ROW($C$9)&amp;":$C$"&amp;487-COUNTBLANK($C$9:$C$487)),"&lt;"&amp;C331)+COUNTIF(C$9:C331,C331),""),IF(C331&lt;&gt;"",COUNTIF(INDIRECT("$C$"&amp;ROW($C$9)&amp;":$C$"&amp;487-COUNTBLANK($C$9:$C$487)),"&gt;"&amp;C331)+COUNTIF(C$9:C331,C331),""))</f>
        <v/>
      </c>
      <c r="E331" t="str">
        <f t="shared" ca="1" si="6"/>
        <v/>
      </c>
      <c r="F331" s="217" t="str" cm="1">
        <f t="array" ref="F331">IF(A331&lt;&gt;"",INDEX(BDD_REVETEMENTS_EXTERIEURS!A:BY,E331,MATCH($F$8,REFERENCEMENT_FACADE[#Headers],0)),"")</f>
        <v/>
      </c>
    </row>
    <row r="332" spans="1:6" x14ac:dyDescent="0.3">
      <c r="A332" s="3" t="str">
        <f>IF(AND(A331&lt;COUNTIF(REFERENCEMENT_FACADE[DATE REFERENCEMENT],"&lt;&gt;"&amp;""),A331&gt;0),'PR-tampon'!A331+1,"")</f>
        <v/>
      </c>
      <c r="B332" s="3" t="str">
        <f>IFERROR(IF(A332="","",VLOOKUP($A332,REFERENCEMENT_FACADE[[Ordre]:[Eligibilité procédé]],2,FALSE)),"")</f>
        <v/>
      </c>
      <c r="C332" t="str" cm="1">
        <f t="array" ref="C332">IF(B332&lt;&gt;"",INDEX(BDD_REVETEMENTS_EXTERIEURS!A:CS,B332,MATCH($C$8,REFERENCEMENT_FACADE[#Headers],0)),"")</f>
        <v/>
      </c>
      <c r="D332" t="str">
        <f ca="1">IF($B$6=TRUE,IF(C332&lt;&gt;"",COUNTIF(INDIRECT("$C$"&amp;ROW($C$9)&amp;":$C$"&amp;487-COUNTBLANK($C$9:$C$487)),"&lt;"&amp;C332)+COUNTIF(C$9:C332,C332),""),IF(C332&lt;&gt;"",COUNTIF(INDIRECT("$C$"&amp;ROW($C$9)&amp;":$C$"&amp;487-COUNTBLANK($C$9:$C$487)),"&gt;"&amp;C332)+COUNTIF(C$9:C332,C332),""))</f>
        <v/>
      </c>
      <c r="E332" t="str">
        <f t="shared" ca="1" si="6"/>
        <v/>
      </c>
      <c r="F332" s="217" t="str" cm="1">
        <f t="array" ref="F332">IF(A332&lt;&gt;"",INDEX(BDD_REVETEMENTS_EXTERIEURS!A:BY,E332,MATCH($F$8,REFERENCEMENT_FACADE[#Headers],0)),"")</f>
        <v/>
      </c>
    </row>
    <row r="333" spans="1:6" x14ac:dyDescent="0.3">
      <c r="A333" s="3" t="str">
        <f>IF(AND(A332&lt;COUNTIF(REFERENCEMENT_FACADE[DATE REFERENCEMENT],"&lt;&gt;"&amp;""),A332&gt;0),'PR-tampon'!A332+1,"")</f>
        <v/>
      </c>
      <c r="B333" s="3" t="str">
        <f>IFERROR(IF(A333="","",VLOOKUP($A333,REFERENCEMENT_FACADE[[Ordre]:[Eligibilité procédé]],2,FALSE)),"")</f>
        <v/>
      </c>
      <c r="C333" t="str" cm="1">
        <f t="array" ref="C333">IF(B333&lt;&gt;"",INDEX(BDD_REVETEMENTS_EXTERIEURS!A:CS,B333,MATCH($C$8,REFERENCEMENT_FACADE[#Headers],0)),"")</f>
        <v/>
      </c>
      <c r="D333" t="str">
        <f ca="1">IF($B$6=TRUE,IF(C333&lt;&gt;"",COUNTIF(INDIRECT("$C$"&amp;ROW($C$9)&amp;":$C$"&amp;487-COUNTBLANK($C$9:$C$487)),"&lt;"&amp;C333)+COUNTIF(C$9:C333,C333),""),IF(C333&lt;&gt;"",COUNTIF(INDIRECT("$C$"&amp;ROW($C$9)&amp;":$C$"&amp;487-COUNTBLANK($C$9:$C$487)),"&gt;"&amp;C333)+COUNTIF(C$9:C333,C333),""))</f>
        <v/>
      </c>
      <c r="E333" t="str">
        <f t="shared" ca="1" si="6"/>
        <v/>
      </c>
      <c r="F333" s="217" t="str" cm="1">
        <f t="array" ref="F333">IF(A333&lt;&gt;"",INDEX(BDD_REVETEMENTS_EXTERIEURS!A:BY,E333,MATCH($F$8,REFERENCEMENT_FACADE[#Headers],0)),"")</f>
        <v/>
      </c>
    </row>
    <row r="334" spans="1:6" x14ac:dyDescent="0.3">
      <c r="A334" s="3" t="str">
        <f>IF(AND(A333&lt;COUNTIF(REFERENCEMENT_FACADE[DATE REFERENCEMENT],"&lt;&gt;"&amp;""),A333&gt;0),'PR-tampon'!A333+1,"")</f>
        <v/>
      </c>
      <c r="B334" s="3" t="str">
        <f>IFERROR(IF(A334="","",VLOOKUP($A334,REFERENCEMENT_FACADE[[Ordre]:[Eligibilité procédé]],2,FALSE)),"")</f>
        <v/>
      </c>
      <c r="C334" t="str" cm="1">
        <f t="array" ref="C334">IF(B334&lt;&gt;"",INDEX(BDD_REVETEMENTS_EXTERIEURS!A:CS,B334,MATCH($C$8,REFERENCEMENT_FACADE[#Headers],0)),"")</f>
        <v/>
      </c>
      <c r="D334" t="str">
        <f ca="1">IF($B$6=TRUE,IF(C334&lt;&gt;"",COUNTIF(INDIRECT("$C$"&amp;ROW($C$9)&amp;":$C$"&amp;487-COUNTBLANK($C$9:$C$487)),"&lt;"&amp;C334)+COUNTIF(C$9:C334,C334),""),IF(C334&lt;&gt;"",COUNTIF(INDIRECT("$C$"&amp;ROW($C$9)&amp;":$C$"&amp;487-COUNTBLANK($C$9:$C$487)),"&gt;"&amp;C334)+COUNTIF(C$9:C334,C334),""))</f>
        <v/>
      </c>
      <c r="E334" t="str">
        <f t="shared" ca="1" si="6"/>
        <v/>
      </c>
      <c r="F334" s="217" t="str" cm="1">
        <f t="array" ref="F334">IF(A334&lt;&gt;"",INDEX(BDD_REVETEMENTS_EXTERIEURS!A:BY,E334,MATCH($F$8,REFERENCEMENT_FACADE[#Headers],0)),"")</f>
        <v/>
      </c>
    </row>
    <row r="335" spans="1:6" x14ac:dyDescent="0.3">
      <c r="A335" s="3" t="str">
        <f>IF(AND(A334&lt;COUNTIF(REFERENCEMENT_FACADE[DATE REFERENCEMENT],"&lt;&gt;"&amp;""),A334&gt;0),'PR-tampon'!A334+1,"")</f>
        <v/>
      </c>
      <c r="B335" s="3" t="str">
        <f>IFERROR(IF(A335="","",VLOOKUP($A335,REFERENCEMENT_FACADE[[Ordre]:[Eligibilité procédé]],2,FALSE)),"")</f>
        <v/>
      </c>
      <c r="C335" t="str" cm="1">
        <f t="array" ref="C335">IF(B335&lt;&gt;"",INDEX(BDD_REVETEMENTS_EXTERIEURS!A:CS,B335,MATCH($C$8,REFERENCEMENT_FACADE[#Headers],0)),"")</f>
        <v/>
      </c>
      <c r="D335" t="str">
        <f ca="1">IF($B$6=TRUE,IF(C335&lt;&gt;"",COUNTIF(INDIRECT("$C$"&amp;ROW($C$9)&amp;":$C$"&amp;487-COUNTBLANK($C$9:$C$487)),"&lt;"&amp;C335)+COUNTIF(C$9:C335,C335),""),IF(C335&lt;&gt;"",COUNTIF(INDIRECT("$C$"&amp;ROW($C$9)&amp;":$C$"&amp;487-COUNTBLANK($C$9:$C$487)),"&gt;"&amp;C335)+COUNTIF(C$9:C335,C335),""))</f>
        <v/>
      </c>
      <c r="E335" t="str">
        <f t="shared" ca="1" si="6"/>
        <v/>
      </c>
      <c r="F335" s="217" t="str" cm="1">
        <f t="array" ref="F335">IF(A335&lt;&gt;"",INDEX(BDD_REVETEMENTS_EXTERIEURS!A:BY,E335,MATCH($F$8,REFERENCEMENT_FACADE[#Headers],0)),"")</f>
        <v/>
      </c>
    </row>
    <row r="336" spans="1:6" x14ac:dyDescent="0.3">
      <c r="A336" s="3" t="str">
        <f>IF(AND(A335&lt;COUNTIF(REFERENCEMENT_FACADE[DATE REFERENCEMENT],"&lt;&gt;"&amp;""),A335&gt;0),'PR-tampon'!A335+1,"")</f>
        <v/>
      </c>
      <c r="B336" s="3" t="str">
        <f>IFERROR(IF(A336="","",VLOOKUP($A336,REFERENCEMENT_FACADE[[Ordre]:[Eligibilité procédé]],2,FALSE)),"")</f>
        <v/>
      </c>
      <c r="C336" t="str" cm="1">
        <f t="array" ref="C336">IF(B336&lt;&gt;"",INDEX(BDD_REVETEMENTS_EXTERIEURS!A:CS,B336,MATCH($C$8,REFERENCEMENT_FACADE[#Headers],0)),"")</f>
        <v/>
      </c>
      <c r="D336" t="str">
        <f ca="1">IF($B$6=TRUE,IF(C336&lt;&gt;"",COUNTIF(INDIRECT("$C$"&amp;ROW($C$9)&amp;":$C$"&amp;487-COUNTBLANK($C$9:$C$487)),"&lt;"&amp;C336)+COUNTIF(C$9:C336,C336),""),IF(C336&lt;&gt;"",COUNTIF(INDIRECT("$C$"&amp;ROW($C$9)&amp;":$C$"&amp;487-COUNTBLANK($C$9:$C$487)),"&gt;"&amp;C336)+COUNTIF(C$9:C336,C336),""))</f>
        <v/>
      </c>
      <c r="E336" t="str">
        <f t="shared" ca="1" si="6"/>
        <v/>
      </c>
      <c r="F336" s="217" t="str" cm="1">
        <f t="array" ref="F336">IF(A336&lt;&gt;"",INDEX(BDD_REVETEMENTS_EXTERIEURS!A:BY,E336,MATCH($F$8,REFERENCEMENT_FACADE[#Headers],0)),"")</f>
        <v/>
      </c>
    </row>
    <row r="337" spans="1:6" x14ac:dyDescent="0.3">
      <c r="A337" s="3" t="str">
        <f>IF(AND(A336&lt;COUNTIF(REFERENCEMENT_FACADE[DATE REFERENCEMENT],"&lt;&gt;"&amp;""),A336&gt;0),'PR-tampon'!A336+1,"")</f>
        <v/>
      </c>
      <c r="B337" s="3" t="str">
        <f>IFERROR(IF(A337="","",VLOOKUP($A337,REFERENCEMENT_FACADE[[Ordre]:[Eligibilité procédé]],2,FALSE)),"")</f>
        <v/>
      </c>
      <c r="C337" t="str" cm="1">
        <f t="array" ref="C337">IF(B337&lt;&gt;"",INDEX(BDD_REVETEMENTS_EXTERIEURS!A:CS,B337,MATCH($C$8,REFERENCEMENT_FACADE[#Headers],0)),"")</f>
        <v/>
      </c>
      <c r="D337" t="str">
        <f ca="1">IF($B$6=TRUE,IF(C337&lt;&gt;"",COUNTIF(INDIRECT("$C$"&amp;ROW($C$9)&amp;":$C$"&amp;487-COUNTBLANK($C$9:$C$487)),"&lt;"&amp;C337)+COUNTIF(C$9:C337,C337),""),IF(C337&lt;&gt;"",COUNTIF(INDIRECT("$C$"&amp;ROW($C$9)&amp;":$C$"&amp;487-COUNTBLANK($C$9:$C$487)),"&gt;"&amp;C337)+COUNTIF(C$9:C337,C337),""))</f>
        <v/>
      </c>
      <c r="E337" t="str">
        <f t="shared" ca="1" si="6"/>
        <v/>
      </c>
      <c r="F337" s="217" t="str" cm="1">
        <f t="array" ref="F337">IF(A337&lt;&gt;"",INDEX(BDD_REVETEMENTS_EXTERIEURS!A:BY,E337,MATCH($F$8,REFERENCEMENT_FACADE[#Headers],0)),"")</f>
        <v/>
      </c>
    </row>
    <row r="338" spans="1:6" x14ac:dyDescent="0.3">
      <c r="A338" s="3" t="str">
        <f>IF(AND(A337&lt;COUNTIF(REFERENCEMENT_FACADE[DATE REFERENCEMENT],"&lt;&gt;"&amp;""),A337&gt;0),'PR-tampon'!A337+1,"")</f>
        <v/>
      </c>
      <c r="B338" s="3" t="str">
        <f>IFERROR(IF(A338="","",VLOOKUP($A338,REFERENCEMENT_FACADE[[Ordre]:[Eligibilité procédé]],2,FALSE)),"")</f>
        <v/>
      </c>
      <c r="C338" t="str" cm="1">
        <f t="array" ref="C338">IF(B338&lt;&gt;"",INDEX(BDD_REVETEMENTS_EXTERIEURS!A:CS,B338,MATCH($C$8,REFERENCEMENT_FACADE[#Headers],0)),"")</f>
        <v/>
      </c>
      <c r="D338" t="str">
        <f ca="1">IF($B$6=TRUE,IF(C338&lt;&gt;"",COUNTIF(INDIRECT("$C$"&amp;ROW($C$9)&amp;":$C$"&amp;487-COUNTBLANK($C$9:$C$487)),"&lt;"&amp;C338)+COUNTIF(C$9:C338,C338),""),IF(C338&lt;&gt;"",COUNTIF(INDIRECT("$C$"&amp;ROW($C$9)&amp;":$C$"&amp;487-COUNTBLANK($C$9:$C$487)),"&gt;"&amp;C338)+COUNTIF(C$9:C338,C338),""))</f>
        <v/>
      </c>
      <c r="E338" t="str">
        <f t="shared" ca="1" si="6"/>
        <v/>
      </c>
      <c r="F338" s="217" t="str" cm="1">
        <f t="array" ref="F338">IF(A338&lt;&gt;"",INDEX(BDD_REVETEMENTS_EXTERIEURS!A:BY,E338,MATCH($F$8,REFERENCEMENT_FACADE[#Headers],0)),"")</f>
        <v/>
      </c>
    </row>
    <row r="339" spans="1:6" x14ac:dyDescent="0.3">
      <c r="A339" s="3" t="str">
        <f>IF(AND(A338&lt;COUNTIF(REFERENCEMENT_FACADE[DATE REFERENCEMENT],"&lt;&gt;"&amp;""),A338&gt;0),'PR-tampon'!A338+1,"")</f>
        <v/>
      </c>
      <c r="B339" s="3" t="str">
        <f>IFERROR(IF(A339="","",VLOOKUP($A339,REFERENCEMENT_FACADE[[Ordre]:[Eligibilité procédé]],2,FALSE)),"")</f>
        <v/>
      </c>
      <c r="C339" t="str" cm="1">
        <f t="array" ref="C339">IF(B339&lt;&gt;"",INDEX(BDD_REVETEMENTS_EXTERIEURS!A:CS,B339,MATCH($C$8,REFERENCEMENT_FACADE[#Headers],0)),"")</f>
        <v/>
      </c>
      <c r="D339" t="str">
        <f ca="1">IF($B$6=TRUE,IF(C339&lt;&gt;"",COUNTIF(INDIRECT("$C$"&amp;ROW($C$9)&amp;":$C$"&amp;487-COUNTBLANK($C$9:$C$487)),"&lt;"&amp;C339)+COUNTIF(C$9:C339,C339),""),IF(C339&lt;&gt;"",COUNTIF(INDIRECT("$C$"&amp;ROW($C$9)&amp;":$C$"&amp;487-COUNTBLANK($C$9:$C$487)),"&gt;"&amp;C339)+COUNTIF(C$9:C339,C339),""))</f>
        <v/>
      </c>
      <c r="E339" t="str">
        <f t="shared" ca="1" si="6"/>
        <v/>
      </c>
      <c r="F339" s="217" t="str" cm="1">
        <f t="array" ref="F339">IF(A339&lt;&gt;"",INDEX(BDD_REVETEMENTS_EXTERIEURS!A:BY,E339,MATCH($F$8,REFERENCEMENT_FACADE[#Headers],0)),"")</f>
        <v/>
      </c>
    </row>
    <row r="340" spans="1:6" x14ac:dyDescent="0.3">
      <c r="A340" s="3" t="str">
        <f>IF(AND(A339&lt;COUNTIF(REFERENCEMENT_FACADE[DATE REFERENCEMENT],"&lt;&gt;"&amp;""),A339&gt;0),'PR-tampon'!A339+1,"")</f>
        <v/>
      </c>
      <c r="B340" s="3" t="str">
        <f>IFERROR(IF(A340="","",VLOOKUP($A340,REFERENCEMENT_FACADE[[Ordre]:[Eligibilité procédé]],2,FALSE)),"")</f>
        <v/>
      </c>
      <c r="C340" t="str" cm="1">
        <f t="array" ref="C340">IF(B340&lt;&gt;"",INDEX(BDD_REVETEMENTS_EXTERIEURS!A:CS,B340,MATCH($C$8,REFERENCEMENT_FACADE[#Headers],0)),"")</f>
        <v/>
      </c>
      <c r="D340" t="str">
        <f ca="1">IF($B$6=TRUE,IF(C340&lt;&gt;"",COUNTIF(INDIRECT("$C$"&amp;ROW($C$9)&amp;":$C$"&amp;487-COUNTBLANK($C$9:$C$487)),"&lt;"&amp;C340)+COUNTIF(C$9:C340,C340),""),IF(C340&lt;&gt;"",COUNTIF(INDIRECT("$C$"&amp;ROW($C$9)&amp;":$C$"&amp;487-COUNTBLANK($C$9:$C$487)),"&gt;"&amp;C340)+COUNTIF(C$9:C340,C340),""))</f>
        <v/>
      </c>
      <c r="E340" t="str">
        <f t="shared" ca="1" si="6"/>
        <v/>
      </c>
      <c r="F340" s="217" t="str" cm="1">
        <f t="array" ref="F340">IF(A340&lt;&gt;"",INDEX(BDD_REVETEMENTS_EXTERIEURS!A:BY,E340,MATCH($F$8,REFERENCEMENT_FACADE[#Headers],0)),"")</f>
        <v/>
      </c>
    </row>
    <row r="341" spans="1:6" x14ac:dyDescent="0.3">
      <c r="A341" s="3" t="str">
        <f>IF(AND(A340&lt;COUNTIF(REFERENCEMENT_FACADE[DATE REFERENCEMENT],"&lt;&gt;"&amp;""),A340&gt;0),'PR-tampon'!A340+1,"")</f>
        <v/>
      </c>
      <c r="B341" s="3" t="str">
        <f>IFERROR(IF(A341="","",VLOOKUP($A341,REFERENCEMENT_FACADE[[Ordre]:[Eligibilité procédé]],2,FALSE)),"")</f>
        <v/>
      </c>
      <c r="C341" t="str" cm="1">
        <f t="array" ref="C341">IF(B341&lt;&gt;"",INDEX(BDD_REVETEMENTS_EXTERIEURS!A:CS,B341,MATCH($C$8,REFERENCEMENT_FACADE[#Headers],0)),"")</f>
        <v/>
      </c>
      <c r="D341" t="str">
        <f ca="1">IF($B$6=TRUE,IF(C341&lt;&gt;"",COUNTIF(INDIRECT("$C$"&amp;ROW($C$9)&amp;":$C$"&amp;487-COUNTBLANK($C$9:$C$487)),"&lt;"&amp;C341)+COUNTIF(C$9:C341,C341),""),IF(C341&lt;&gt;"",COUNTIF(INDIRECT("$C$"&amp;ROW($C$9)&amp;":$C$"&amp;487-COUNTBLANK($C$9:$C$487)),"&gt;"&amp;C341)+COUNTIF(C$9:C341,C341),""))</f>
        <v/>
      </c>
      <c r="E341" t="str">
        <f t="shared" ca="1" si="6"/>
        <v/>
      </c>
      <c r="F341" s="217" t="str" cm="1">
        <f t="array" ref="F341">IF(A341&lt;&gt;"",INDEX(BDD_REVETEMENTS_EXTERIEURS!A:BY,E341,MATCH($F$8,REFERENCEMENT_FACADE[#Headers],0)),"")</f>
        <v/>
      </c>
    </row>
    <row r="342" spans="1:6" x14ac:dyDescent="0.3">
      <c r="A342" s="3" t="str">
        <f>IF(AND(A341&lt;COUNTIF(REFERENCEMENT_FACADE[DATE REFERENCEMENT],"&lt;&gt;"&amp;""),A341&gt;0),'PR-tampon'!A341+1,"")</f>
        <v/>
      </c>
      <c r="B342" s="3" t="str">
        <f>IFERROR(IF(A342="","",VLOOKUP($A342,REFERENCEMENT_FACADE[[Ordre]:[Eligibilité procédé]],2,FALSE)),"")</f>
        <v/>
      </c>
      <c r="C342" t="str" cm="1">
        <f t="array" ref="C342">IF(B342&lt;&gt;"",INDEX(BDD_REVETEMENTS_EXTERIEURS!A:CS,B342,MATCH($C$8,REFERENCEMENT_FACADE[#Headers],0)),"")</f>
        <v/>
      </c>
      <c r="D342" t="str">
        <f ca="1">IF($B$6=TRUE,IF(C342&lt;&gt;"",COUNTIF(INDIRECT("$C$"&amp;ROW($C$9)&amp;":$C$"&amp;487-COUNTBLANK($C$9:$C$487)),"&lt;"&amp;C342)+COUNTIF(C$9:C342,C342),""),IF(C342&lt;&gt;"",COUNTIF(INDIRECT("$C$"&amp;ROW($C$9)&amp;":$C$"&amp;487-COUNTBLANK($C$9:$C$487)),"&gt;"&amp;C342)+COUNTIF(C$9:C342,C342),""))</f>
        <v/>
      </c>
      <c r="E342" t="str">
        <f t="shared" ca="1" si="6"/>
        <v/>
      </c>
      <c r="F342" s="217" t="str" cm="1">
        <f t="array" ref="F342">IF(A342&lt;&gt;"",INDEX(BDD_REVETEMENTS_EXTERIEURS!A:BY,E342,MATCH($F$8,REFERENCEMENT_FACADE[#Headers],0)),"")</f>
        <v/>
      </c>
    </row>
    <row r="343" spans="1:6" x14ac:dyDescent="0.3">
      <c r="A343" s="3" t="str">
        <f>IF(AND(A342&lt;COUNTIF(REFERENCEMENT_FACADE[DATE REFERENCEMENT],"&lt;&gt;"&amp;""),A342&gt;0),'PR-tampon'!A342+1,"")</f>
        <v/>
      </c>
      <c r="B343" s="3" t="str">
        <f>IFERROR(IF(A343="","",VLOOKUP($A343,REFERENCEMENT_FACADE[[Ordre]:[Eligibilité procédé]],2,FALSE)),"")</f>
        <v/>
      </c>
      <c r="C343" t="str" cm="1">
        <f t="array" ref="C343">IF(B343&lt;&gt;"",INDEX(BDD_REVETEMENTS_EXTERIEURS!A:CS,B343,MATCH($C$8,REFERENCEMENT_FACADE[#Headers],0)),"")</f>
        <v/>
      </c>
      <c r="D343" t="str">
        <f ca="1">IF($B$6=TRUE,IF(C343&lt;&gt;"",COUNTIF(INDIRECT("$C$"&amp;ROW($C$9)&amp;":$C$"&amp;487-COUNTBLANK($C$9:$C$487)),"&lt;"&amp;C343)+COUNTIF(C$9:C343,C343),""),IF(C343&lt;&gt;"",COUNTIF(INDIRECT("$C$"&amp;ROW($C$9)&amp;":$C$"&amp;487-COUNTBLANK($C$9:$C$487)),"&gt;"&amp;C343)+COUNTIF(C$9:C343,C343),""))</f>
        <v/>
      </c>
      <c r="E343" t="str">
        <f t="shared" ca="1" si="6"/>
        <v/>
      </c>
      <c r="F343" s="217" t="str" cm="1">
        <f t="array" ref="F343">IF(A343&lt;&gt;"",INDEX(BDD_REVETEMENTS_EXTERIEURS!A:BY,E343,MATCH($F$8,REFERENCEMENT_FACADE[#Headers],0)),"")</f>
        <v/>
      </c>
    </row>
    <row r="344" spans="1:6" x14ac:dyDescent="0.3">
      <c r="A344" s="3" t="str">
        <f>IF(AND(A343&lt;COUNTIF(REFERENCEMENT_FACADE[DATE REFERENCEMENT],"&lt;&gt;"&amp;""),A343&gt;0),'PR-tampon'!A343+1,"")</f>
        <v/>
      </c>
      <c r="B344" s="3" t="str">
        <f>IFERROR(IF(A344="","",VLOOKUP($A344,REFERENCEMENT_FACADE[[Ordre]:[Eligibilité procédé]],2,FALSE)),"")</f>
        <v/>
      </c>
      <c r="C344" t="str" cm="1">
        <f t="array" ref="C344">IF(B344&lt;&gt;"",INDEX(BDD_REVETEMENTS_EXTERIEURS!A:CS,B344,MATCH($C$8,REFERENCEMENT_FACADE[#Headers],0)),"")</f>
        <v/>
      </c>
      <c r="D344" t="str">
        <f ca="1">IF($B$6=TRUE,IF(C344&lt;&gt;"",COUNTIF(INDIRECT("$C$"&amp;ROW($C$9)&amp;":$C$"&amp;487-COUNTBLANK($C$9:$C$487)),"&lt;"&amp;C344)+COUNTIF(C$9:C344,C344),""),IF(C344&lt;&gt;"",COUNTIF(INDIRECT("$C$"&amp;ROW($C$9)&amp;":$C$"&amp;487-COUNTBLANK($C$9:$C$487)),"&gt;"&amp;C344)+COUNTIF(C$9:C344,C344),""))</f>
        <v/>
      </c>
      <c r="E344" t="str">
        <f t="shared" ca="1" si="6"/>
        <v/>
      </c>
      <c r="F344" s="217" t="str" cm="1">
        <f t="array" ref="F344">IF(A344&lt;&gt;"",INDEX(BDD_REVETEMENTS_EXTERIEURS!A:BY,E344,MATCH($F$8,REFERENCEMENT_FACADE[#Headers],0)),"")</f>
        <v/>
      </c>
    </row>
    <row r="345" spans="1:6" x14ac:dyDescent="0.3">
      <c r="A345" s="3" t="str">
        <f>IF(AND(A344&lt;COUNTIF(REFERENCEMENT_FACADE[DATE REFERENCEMENT],"&lt;&gt;"&amp;""),A344&gt;0),'PR-tampon'!A344+1,"")</f>
        <v/>
      </c>
      <c r="B345" s="3" t="str">
        <f>IFERROR(IF(A345="","",VLOOKUP($A345,REFERENCEMENT_FACADE[[Ordre]:[Eligibilité procédé]],2,FALSE)),"")</f>
        <v/>
      </c>
      <c r="C345" t="str" cm="1">
        <f t="array" ref="C345">IF(B345&lt;&gt;"",INDEX(BDD_REVETEMENTS_EXTERIEURS!A:CS,B345,MATCH($C$8,REFERENCEMENT_FACADE[#Headers],0)),"")</f>
        <v/>
      </c>
      <c r="D345" t="str">
        <f ca="1">IF($B$6=TRUE,IF(C345&lt;&gt;"",COUNTIF(INDIRECT("$C$"&amp;ROW($C$9)&amp;":$C$"&amp;487-COUNTBLANK($C$9:$C$487)),"&lt;"&amp;C345)+COUNTIF(C$9:C345,C345),""),IF(C345&lt;&gt;"",COUNTIF(INDIRECT("$C$"&amp;ROW($C$9)&amp;":$C$"&amp;487-COUNTBLANK($C$9:$C$487)),"&gt;"&amp;C345)+COUNTIF(C$9:C345,C345),""))</f>
        <v/>
      </c>
      <c r="E345" t="str">
        <f t="shared" ca="1" si="6"/>
        <v/>
      </c>
      <c r="F345" s="217" t="str" cm="1">
        <f t="array" ref="F345">IF(A345&lt;&gt;"",INDEX(BDD_REVETEMENTS_EXTERIEURS!A:BY,E345,MATCH($F$8,REFERENCEMENT_FACADE[#Headers],0)),"")</f>
        <v/>
      </c>
    </row>
    <row r="346" spans="1:6" x14ac:dyDescent="0.3">
      <c r="A346" s="3" t="str">
        <f>IF(AND(A345&lt;COUNTIF(REFERENCEMENT_FACADE[DATE REFERENCEMENT],"&lt;&gt;"&amp;""),A345&gt;0),'PR-tampon'!A345+1,"")</f>
        <v/>
      </c>
      <c r="B346" s="3" t="str">
        <f>IFERROR(IF(A346="","",VLOOKUP($A346,REFERENCEMENT_FACADE[[Ordre]:[Eligibilité procédé]],2,FALSE)),"")</f>
        <v/>
      </c>
      <c r="C346" t="str" cm="1">
        <f t="array" ref="C346">IF(B346&lt;&gt;"",INDEX(BDD_REVETEMENTS_EXTERIEURS!A:CS,B346,MATCH($C$8,REFERENCEMENT_FACADE[#Headers],0)),"")</f>
        <v/>
      </c>
      <c r="D346" t="str">
        <f ca="1">IF($B$6=TRUE,IF(C346&lt;&gt;"",COUNTIF(INDIRECT("$C$"&amp;ROW($C$9)&amp;":$C$"&amp;487-COUNTBLANK($C$9:$C$487)),"&lt;"&amp;C346)+COUNTIF(C$9:C346,C346),""),IF(C346&lt;&gt;"",COUNTIF(INDIRECT("$C$"&amp;ROW($C$9)&amp;":$C$"&amp;487-COUNTBLANK($C$9:$C$487)),"&gt;"&amp;C346)+COUNTIF(C$9:C346,C346),""))</f>
        <v/>
      </c>
      <c r="E346" t="str">
        <f t="shared" ca="1" si="6"/>
        <v/>
      </c>
      <c r="F346" s="217" t="str" cm="1">
        <f t="array" ref="F346">IF(A346&lt;&gt;"",INDEX(BDD_REVETEMENTS_EXTERIEURS!A:BY,E346,MATCH($F$8,REFERENCEMENT_FACADE[#Headers],0)),"")</f>
        <v/>
      </c>
    </row>
    <row r="347" spans="1:6" x14ac:dyDescent="0.3">
      <c r="A347" s="3" t="str">
        <f>IF(AND(A346&lt;COUNTIF(REFERENCEMENT_FACADE[DATE REFERENCEMENT],"&lt;&gt;"&amp;""),A346&gt;0),'PR-tampon'!A346+1,"")</f>
        <v/>
      </c>
      <c r="B347" s="3" t="str">
        <f>IFERROR(IF(A347="","",VLOOKUP($A347,REFERENCEMENT_FACADE[[Ordre]:[Eligibilité procédé]],2,FALSE)),"")</f>
        <v/>
      </c>
      <c r="C347" t="str" cm="1">
        <f t="array" ref="C347">IF(B347&lt;&gt;"",INDEX(BDD_REVETEMENTS_EXTERIEURS!A:CS,B347,MATCH($C$8,REFERENCEMENT_FACADE[#Headers],0)),"")</f>
        <v/>
      </c>
      <c r="D347" t="str">
        <f ca="1">IF($B$6=TRUE,IF(C347&lt;&gt;"",COUNTIF(INDIRECT("$C$"&amp;ROW($C$9)&amp;":$C$"&amp;487-COUNTBLANK($C$9:$C$487)),"&lt;"&amp;C347)+COUNTIF(C$9:C347,C347),""),IF(C347&lt;&gt;"",COUNTIF(INDIRECT("$C$"&amp;ROW($C$9)&amp;":$C$"&amp;487-COUNTBLANK($C$9:$C$487)),"&gt;"&amp;C347)+COUNTIF(C$9:C347,C347),""))</f>
        <v/>
      </c>
      <c r="E347" t="str">
        <f t="shared" ca="1" si="6"/>
        <v/>
      </c>
      <c r="F347" s="217" t="str" cm="1">
        <f t="array" ref="F347">IF(A347&lt;&gt;"",INDEX(BDD_REVETEMENTS_EXTERIEURS!A:BY,E347,MATCH($F$8,REFERENCEMENT_FACADE[#Headers],0)),"")</f>
        <v/>
      </c>
    </row>
    <row r="348" spans="1:6" x14ac:dyDescent="0.3">
      <c r="A348" s="3" t="str">
        <f>IF(AND(A347&lt;COUNTIF(REFERENCEMENT_FACADE[DATE REFERENCEMENT],"&lt;&gt;"&amp;""),A347&gt;0),'PR-tampon'!A347+1,"")</f>
        <v/>
      </c>
      <c r="B348" s="3" t="str">
        <f>IFERROR(IF(A348="","",VLOOKUP($A348,REFERENCEMENT_FACADE[[Ordre]:[Eligibilité procédé]],2,FALSE)),"")</f>
        <v/>
      </c>
      <c r="C348" t="str" cm="1">
        <f t="array" ref="C348">IF(B348&lt;&gt;"",INDEX(BDD_REVETEMENTS_EXTERIEURS!A:CS,B348,MATCH($C$8,REFERENCEMENT_FACADE[#Headers],0)),"")</f>
        <v/>
      </c>
      <c r="D348" t="str">
        <f ca="1">IF($B$6=TRUE,IF(C348&lt;&gt;"",COUNTIF(INDIRECT("$C$"&amp;ROW($C$9)&amp;":$C$"&amp;487-COUNTBLANK($C$9:$C$487)),"&lt;"&amp;C348)+COUNTIF(C$9:C348,C348),""),IF(C348&lt;&gt;"",COUNTIF(INDIRECT("$C$"&amp;ROW($C$9)&amp;":$C$"&amp;487-COUNTBLANK($C$9:$C$487)),"&gt;"&amp;C348)+COUNTIF(C$9:C348,C348),""))</f>
        <v/>
      </c>
      <c r="E348" t="str">
        <f t="shared" ca="1" si="6"/>
        <v/>
      </c>
      <c r="F348" s="217" t="str" cm="1">
        <f t="array" ref="F348">IF(A348&lt;&gt;"",INDEX(BDD_REVETEMENTS_EXTERIEURS!A:BY,E348,MATCH($F$8,REFERENCEMENT_FACADE[#Headers],0)),"")</f>
        <v/>
      </c>
    </row>
    <row r="349" spans="1:6" x14ac:dyDescent="0.3">
      <c r="A349" s="3" t="str">
        <f>IF(AND(A348&lt;COUNTIF(REFERENCEMENT_FACADE[DATE REFERENCEMENT],"&lt;&gt;"&amp;""),A348&gt;0),'PR-tampon'!A348+1,"")</f>
        <v/>
      </c>
      <c r="B349" s="3" t="str">
        <f>IFERROR(IF(A349="","",VLOOKUP($A349,REFERENCEMENT_FACADE[[Ordre]:[Eligibilité procédé]],2,FALSE)),"")</f>
        <v/>
      </c>
      <c r="C349" t="str" cm="1">
        <f t="array" ref="C349">IF(B349&lt;&gt;"",INDEX(BDD_REVETEMENTS_EXTERIEURS!A:CS,B349,MATCH($C$8,REFERENCEMENT_FACADE[#Headers],0)),"")</f>
        <v/>
      </c>
      <c r="D349" t="str">
        <f ca="1">IF($B$6=TRUE,IF(C349&lt;&gt;"",COUNTIF(INDIRECT("$C$"&amp;ROW($C$9)&amp;":$C$"&amp;487-COUNTBLANK($C$9:$C$487)),"&lt;"&amp;C349)+COUNTIF(C$9:C349,C349),""),IF(C349&lt;&gt;"",COUNTIF(INDIRECT("$C$"&amp;ROW($C$9)&amp;":$C$"&amp;487-COUNTBLANK($C$9:$C$487)),"&gt;"&amp;C349)+COUNTIF(C$9:C349,C349),""))</f>
        <v/>
      </c>
      <c r="E349" t="str">
        <f t="shared" ca="1" si="6"/>
        <v/>
      </c>
      <c r="F349" s="217" t="str" cm="1">
        <f t="array" ref="F349">IF(A349&lt;&gt;"",INDEX(BDD_REVETEMENTS_EXTERIEURS!A:BY,E349,MATCH($F$8,REFERENCEMENT_FACADE[#Headers],0)),"")</f>
        <v/>
      </c>
    </row>
    <row r="350" spans="1:6" x14ac:dyDescent="0.3">
      <c r="A350" s="3" t="str">
        <f>IF(AND(A349&lt;COUNTIF(REFERENCEMENT_FACADE[DATE REFERENCEMENT],"&lt;&gt;"&amp;""),A349&gt;0),'PR-tampon'!A349+1,"")</f>
        <v/>
      </c>
      <c r="B350" s="3" t="str">
        <f>IFERROR(IF(A350="","",VLOOKUP($A350,REFERENCEMENT_FACADE[[Ordre]:[Eligibilité procédé]],2,FALSE)),"")</f>
        <v/>
      </c>
      <c r="C350" t="str" cm="1">
        <f t="array" ref="C350">IF(B350&lt;&gt;"",INDEX(BDD_REVETEMENTS_EXTERIEURS!A:CS,B350,MATCH($C$8,REFERENCEMENT_FACADE[#Headers],0)),"")</f>
        <v/>
      </c>
      <c r="D350" t="str">
        <f ca="1">IF($B$6=TRUE,IF(C350&lt;&gt;"",COUNTIF(INDIRECT("$C$"&amp;ROW($C$9)&amp;":$C$"&amp;487-COUNTBLANK($C$9:$C$487)),"&lt;"&amp;C350)+COUNTIF(C$9:C350,C350),""),IF(C350&lt;&gt;"",COUNTIF(INDIRECT("$C$"&amp;ROW($C$9)&amp;":$C$"&amp;487-COUNTBLANK($C$9:$C$487)),"&gt;"&amp;C350)+COUNTIF(C$9:C350,C350),""))</f>
        <v/>
      </c>
      <c r="E350" t="str">
        <f t="shared" ca="1" si="6"/>
        <v/>
      </c>
      <c r="F350" s="217" t="str" cm="1">
        <f t="array" ref="F350">IF(A350&lt;&gt;"",INDEX(BDD_REVETEMENTS_EXTERIEURS!A:BY,E350,MATCH($F$8,REFERENCEMENT_FACADE[#Headers],0)),"")</f>
        <v/>
      </c>
    </row>
    <row r="351" spans="1:6" x14ac:dyDescent="0.3">
      <c r="A351" s="3" t="str">
        <f>IF(AND(A350&lt;COUNTIF(REFERENCEMENT_FACADE[DATE REFERENCEMENT],"&lt;&gt;"&amp;""),A350&gt;0),'PR-tampon'!A350+1,"")</f>
        <v/>
      </c>
      <c r="B351" s="3" t="str">
        <f>IFERROR(IF(A351="","",VLOOKUP($A351,REFERENCEMENT_FACADE[[Ordre]:[Eligibilité procédé]],2,FALSE)),"")</f>
        <v/>
      </c>
      <c r="C351" t="str" cm="1">
        <f t="array" ref="C351">IF(B351&lt;&gt;"",INDEX(BDD_REVETEMENTS_EXTERIEURS!A:CS,B351,MATCH($C$8,REFERENCEMENT_FACADE[#Headers],0)),"")</f>
        <v/>
      </c>
      <c r="D351" t="str">
        <f ca="1">IF($B$6=TRUE,IF(C351&lt;&gt;"",COUNTIF(INDIRECT("$C$"&amp;ROW($C$9)&amp;":$C$"&amp;487-COUNTBLANK($C$9:$C$487)),"&lt;"&amp;C351)+COUNTIF(C$9:C351,C351),""),IF(C351&lt;&gt;"",COUNTIF(INDIRECT("$C$"&amp;ROW($C$9)&amp;":$C$"&amp;487-COUNTBLANK($C$9:$C$487)),"&gt;"&amp;C351)+COUNTIF(C$9:C351,C351),""))</f>
        <v/>
      </c>
      <c r="E351" t="str">
        <f t="shared" ca="1" si="6"/>
        <v/>
      </c>
      <c r="F351" s="217" t="str" cm="1">
        <f t="array" ref="F351">IF(A351&lt;&gt;"",INDEX(BDD_REVETEMENTS_EXTERIEURS!A:BY,E351,MATCH($F$8,REFERENCEMENT_FACADE[#Headers],0)),"")</f>
        <v/>
      </c>
    </row>
    <row r="352" spans="1:6" x14ac:dyDescent="0.3">
      <c r="A352" s="3" t="str">
        <f>IF(AND(A351&lt;COUNTIF(REFERENCEMENT_FACADE[DATE REFERENCEMENT],"&lt;&gt;"&amp;""),A351&gt;0),'PR-tampon'!A351+1,"")</f>
        <v/>
      </c>
      <c r="B352" s="3" t="str">
        <f>IFERROR(IF(A352="","",VLOOKUP($A352,REFERENCEMENT_FACADE[[Ordre]:[Eligibilité procédé]],2,FALSE)),"")</f>
        <v/>
      </c>
      <c r="C352" t="str" cm="1">
        <f t="array" ref="C352">IF(B352&lt;&gt;"",INDEX(BDD_REVETEMENTS_EXTERIEURS!A:CS,B352,MATCH($C$8,REFERENCEMENT_FACADE[#Headers],0)),"")</f>
        <v/>
      </c>
      <c r="D352" t="str">
        <f ca="1">IF($B$6=TRUE,IF(C352&lt;&gt;"",COUNTIF(INDIRECT("$C$"&amp;ROW($C$9)&amp;":$C$"&amp;487-COUNTBLANK($C$9:$C$487)),"&lt;"&amp;C352)+COUNTIF(C$9:C352,C352),""),IF(C352&lt;&gt;"",COUNTIF(INDIRECT("$C$"&amp;ROW($C$9)&amp;":$C$"&amp;487-COUNTBLANK($C$9:$C$487)),"&gt;"&amp;C352)+COUNTIF(C$9:C352,C352),""))</f>
        <v/>
      </c>
      <c r="E352" t="str">
        <f t="shared" ca="1" si="6"/>
        <v/>
      </c>
      <c r="F352" s="217" t="str" cm="1">
        <f t="array" ref="F352">IF(A352&lt;&gt;"",INDEX(BDD_REVETEMENTS_EXTERIEURS!A:BY,E352,MATCH($F$8,REFERENCEMENT_FACADE[#Headers],0)),"")</f>
        <v/>
      </c>
    </row>
    <row r="353" spans="1:6" x14ac:dyDescent="0.3">
      <c r="A353" s="3" t="str">
        <f>IF(AND(A352&lt;COUNTIF(REFERENCEMENT_FACADE[DATE REFERENCEMENT],"&lt;&gt;"&amp;""),A352&gt;0),'PR-tampon'!A352+1,"")</f>
        <v/>
      </c>
      <c r="B353" s="3" t="str">
        <f>IFERROR(IF(A353="","",VLOOKUP($A353,REFERENCEMENT_FACADE[[Ordre]:[Eligibilité procédé]],2,FALSE)),"")</f>
        <v/>
      </c>
      <c r="C353" t="str" cm="1">
        <f t="array" ref="C353">IF(B353&lt;&gt;"",INDEX(BDD_REVETEMENTS_EXTERIEURS!A:CS,B353,MATCH($C$8,REFERENCEMENT_FACADE[#Headers],0)),"")</f>
        <v/>
      </c>
      <c r="D353" t="str">
        <f ca="1">IF($B$6=TRUE,IF(C353&lt;&gt;"",COUNTIF(INDIRECT("$C$"&amp;ROW($C$9)&amp;":$C$"&amp;487-COUNTBLANK($C$9:$C$487)),"&lt;"&amp;C353)+COUNTIF(C$9:C353,C353),""),IF(C353&lt;&gt;"",COUNTIF(INDIRECT("$C$"&amp;ROW($C$9)&amp;":$C$"&amp;487-COUNTBLANK($C$9:$C$487)),"&gt;"&amp;C353)+COUNTIF(C$9:C353,C353),""))</f>
        <v/>
      </c>
      <c r="E353" t="str">
        <f t="shared" ca="1" si="6"/>
        <v/>
      </c>
      <c r="F353" s="217" t="str" cm="1">
        <f t="array" ref="F353">IF(A353&lt;&gt;"",INDEX(BDD_REVETEMENTS_EXTERIEURS!A:BY,E353,MATCH($F$8,REFERENCEMENT_FACADE[#Headers],0)),"")</f>
        <v/>
      </c>
    </row>
    <row r="354" spans="1:6" x14ac:dyDescent="0.3">
      <c r="A354" s="3" t="str">
        <f>IF(AND(A353&lt;COUNTIF(REFERENCEMENT_FACADE[DATE REFERENCEMENT],"&lt;&gt;"&amp;""),A353&gt;0),'PR-tampon'!A353+1,"")</f>
        <v/>
      </c>
      <c r="B354" s="3" t="str">
        <f>IFERROR(IF(A354="","",VLOOKUP($A354,REFERENCEMENT_FACADE[[Ordre]:[Eligibilité procédé]],2,FALSE)),"")</f>
        <v/>
      </c>
      <c r="C354" t="str" cm="1">
        <f t="array" ref="C354">IF(B354&lt;&gt;"",INDEX(BDD_REVETEMENTS_EXTERIEURS!A:CS,B354,MATCH($C$8,REFERENCEMENT_FACADE[#Headers],0)),"")</f>
        <v/>
      </c>
      <c r="D354" t="str">
        <f ca="1">IF($B$6=TRUE,IF(C354&lt;&gt;"",COUNTIF(INDIRECT("$C$"&amp;ROW($C$9)&amp;":$C$"&amp;487-COUNTBLANK($C$9:$C$487)),"&lt;"&amp;C354)+COUNTIF(C$9:C354,C354),""),IF(C354&lt;&gt;"",COUNTIF(INDIRECT("$C$"&amp;ROW($C$9)&amp;":$C$"&amp;487-COUNTBLANK($C$9:$C$487)),"&gt;"&amp;C354)+COUNTIF(C$9:C354,C354),""))</f>
        <v/>
      </c>
      <c r="E354" t="str">
        <f t="shared" ca="1" si="6"/>
        <v/>
      </c>
      <c r="F354" s="217" t="str" cm="1">
        <f t="array" ref="F354">IF(A354&lt;&gt;"",INDEX(BDD_REVETEMENTS_EXTERIEURS!A:BY,E354,MATCH($F$8,REFERENCEMENT_FACADE[#Headers],0)),"")</f>
        <v/>
      </c>
    </row>
    <row r="355" spans="1:6" x14ac:dyDescent="0.3">
      <c r="A355" s="3" t="str">
        <f>IF(AND(A354&lt;COUNTIF(REFERENCEMENT_FACADE[DATE REFERENCEMENT],"&lt;&gt;"&amp;""),A354&gt;0),'PR-tampon'!A354+1,"")</f>
        <v/>
      </c>
      <c r="B355" s="3" t="str">
        <f>IFERROR(IF(A355="","",VLOOKUP($A355,REFERENCEMENT_FACADE[[Ordre]:[Eligibilité procédé]],2,FALSE)),"")</f>
        <v/>
      </c>
      <c r="C355" t="str" cm="1">
        <f t="array" ref="C355">IF(B355&lt;&gt;"",INDEX(BDD_REVETEMENTS_EXTERIEURS!A:CS,B355,MATCH($C$8,REFERENCEMENT_FACADE[#Headers],0)),"")</f>
        <v/>
      </c>
      <c r="D355" t="str">
        <f ca="1">IF($B$6=TRUE,IF(C355&lt;&gt;"",COUNTIF(INDIRECT("$C$"&amp;ROW($C$9)&amp;":$C$"&amp;487-COUNTBLANK($C$9:$C$487)),"&lt;"&amp;C355)+COUNTIF(C$9:C355,C355),""),IF(C355&lt;&gt;"",COUNTIF(INDIRECT("$C$"&amp;ROW($C$9)&amp;":$C$"&amp;487-COUNTBLANK($C$9:$C$487)),"&gt;"&amp;C355)+COUNTIF(C$9:C355,C355),""))</f>
        <v/>
      </c>
      <c r="E355" t="str">
        <f t="shared" ca="1" si="6"/>
        <v/>
      </c>
      <c r="F355" s="217" t="str" cm="1">
        <f t="array" ref="F355">IF(A355&lt;&gt;"",INDEX(BDD_REVETEMENTS_EXTERIEURS!A:BY,E355,MATCH($F$8,REFERENCEMENT_FACADE[#Headers],0)),"")</f>
        <v/>
      </c>
    </row>
    <row r="356" spans="1:6" x14ac:dyDescent="0.3">
      <c r="A356" s="3" t="str">
        <f>IF(AND(A355&lt;COUNTIF(REFERENCEMENT_FACADE[DATE REFERENCEMENT],"&lt;&gt;"&amp;""),A355&gt;0),'PR-tampon'!A355+1,"")</f>
        <v/>
      </c>
      <c r="B356" s="3" t="str">
        <f>IFERROR(IF(A356="","",VLOOKUP($A356,REFERENCEMENT_FACADE[[Ordre]:[Eligibilité procédé]],2,FALSE)),"")</f>
        <v/>
      </c>
      <c r="C356" t="str" cm="1">
        <f t="array" ref="C356">IF(B356&lt;&gt;"",INDEX(BDD_REVETEMENTS_EXTERIEURS!A:CS,B356,MATCH($C$8,REFERENCEMENT_FACADE[#Headers],0)),"")</f>
        <v/>
      </c>
      <c r="D356" t="str">
        <f ca="1">IF($B$6=TRUE,IF(C356&lt;&gt;"",COUNTIF(INDIRECT("$C$"&amp;ROW($C$9)&amp;":$C$"&amp;487-COUNTBLANK($C$9:$C$487)),"&lt;"&amp;C356)+COUNTIF(C$9:C356,C356),""),IF(C356&lt;&gt;"",COUNTIF(INDIRECT("$C$"&amp;ROW($C$9)&amp;":$C$"&amp;487-COUNTBLANK($C$9:$C$487)),"&gt;"&amp;C356)+COUNTIF(C$9:C356,C356),""))</f>
        <v/>
      </c>
      <c r="E356" t="str">
        <f t="shared" ca="1" si="6"/>
        <v/>
      </c>
      <c r="F356" s="217" t="str" cm="1">
        <f t="array" ref="F356">IF(A356&lt;&gt;"",INDEX(BDD_REVETEMENTS_EXTERIEURS!A:BY,E356,MATCH($F$8,REFERENCEMENT_FACADE[#Headers],0)),"")</f>
        <v/>
      </c>
    </row>
    <row r="357" spans="1:6" x14ac:dyDescent="0.3">
      <c r="A357" s="3" t="str">
        <f>IF(AND(A356&lt;COUNTIF(REFERENCEMENT_FACADE[DATE REFERENCEMENT],"&lt;&gt;"&amp;""),A356&gt;0),'PR-tampon'!A356+1,"")</f>
        <v/>
      </c>
      <c r="B357" s="3" t="str">
        <f>IFERROR(IF(A357="","",VLOOKUP($A357,REFERENCEMENT_FACADE[[Ordre]:[Eligibilité procédé]],2,FALSE)),"")</f>
        <v/>
      </c>
      <c r="C357" t="str" cm="1">
        <f t="array" ref="C357">IF(B357&lt;&gt;"",INDEX(BDD_REVETEMENTS_EXTERIEURS!A:CS,B357,MATCH($C$8,REFERENCEMENT_FACADE[#Headers],0)),"")</f>
        <v/>
      </c>
      <c r="D357" t="str">
        <f ca="1">IF($B$6=TRUE,IF(C357&lt;&gt;"",COUNTIF(INDIRECT("$C$"&amp;ROW($C$9)&amp;":$C$"&amp;487-COUNTBLANK($C$9:$C$487)),"&lt;"&amp;C357)+COUNTIF(C$9:C357,C357),""),IF(C357&lt;&gt;"",COUNTIF(INDIRECT("$C$"&amp;ROW($C$9)&amp;":$C$"&amp;487-COUNTBLANK($C$9:$C$487)),"&gt;"&amp;C357)+COUNTIF(C$9:C357,C357),""))</f>
        <v/>
      </c>
      <c r="E357" t="str">
        <f t="shared" ca="1" si="6"/>
        <v/>
      </c>
      <c r="F357" s="217" t="str" cm="1">
        <f t="array" ref="F357">IF(A357&lt;&gt;"",INDEX(BDD_REVETEMENTS_EXTERIEURS!A:BY,E357,MATCH($F$8,REFERENCEMENT_FACADE[#Headers],0)),"")</f>
        <v/>
      </c>
    </row>
    <row r="358" spans="1:6" x14ac:dyDescent="0.3">
      <c r="A358" s="3" t="str">
        <f>IF(AND(A357&lt;COUNTIF(REFERENCEMENT_FACADE[DATE REFERENCEMENT],"&lt;&gt;"&amp;""),A357&gt;0),'PR-tampon'!A357+1,"")</f>
        <v/>
      </c>
      <c r="B358" s="3" t="str">
        <f>IFERROR(IF(A358="","",VLOOKUP($A358,REFERENCEMENT_FACADE[[Ordre]:[Eligibilité procédé]],2,FALSE)),"")</f>
        <v/>
      </c>
      <c r="C358" t="str" cm="1">
        <f t="array" ref="C358">IF(B358&lt;&gt;"",INDEX(BDD_REVETEMENTS_EXTERIEURS!A:CS,B358,MATCH($C$8,REFERENCEMENT_FACADE[#Headers],0)),"")</f>
        <v/>
      </c>
      <c r="D358" t="str">
        <f ca="1">IF($B$6=TRUE,IF(C358&lt;&gt;"",COUNTIF(INDIRECT("$C$"&amp;ROW($C$9)&amp;":$C$"&amp;487-COUNTBLANK($C$9:$C$487)),"&lt;"&amp;C358)+COUNTIF(C$9:C358,C358),""),IF(C358&lt;&gt;"",COUNTIF(INDIRECT("$C$"&amp;ROW($C$9)&amp;":$C$"&amp;487-COUNTBLANK($C$9:$C$487)),"&gt;"&amp;C358)+COUNTIF(C$9:C358,C358),""))</f>
        <v/>
      </c>
      <c r="E358" t="str">
        <f t="shared" ca="1" si="6"/>
        <v/>
      </c>
      <c r="F358" s="217" t="str" cm="1">
        <f t="array" ref="F358">IF(A358&lt;&gt;"",INDEX(BDD_REVETEMENTS_EXTERIEURS!A:BY,E358,MATCH($F$8,REFERENCEMENT_FACADE[#Headers],0)),"")</f>
        <v/>
      </c>
    </row>
    <row r="359" spans="1:6" x14ac:dyDescent="0.3">
      <c r="A359" s="3" t="str">
        <f>IF(AND(A358&lt;COUNTIF(REFERENCEMENT_FACADE[DATE REFERENCEMENT],"&lt;&gt;"&amp;""),A358&gt;0),'PR-tampon'!A358+1,"")</f>
        <v/>
      </c>
      <c r="B359" s="3" t="str">
        <f>IFERROR(IF(A359="","",VLOOKUP($A359,REFERENCEMENT_FACADE[[Ordre]:[Eligibilité procédé]],2,FALSE)),"")</f>
        <v/>
      </c>
      <c r="C359" t="str" cm="1">
        <f t="array" ref="C359">IF(B359&lt;&gt;"",INDEX(BDD_REVETEMENTS_EXTERIEURS!A:CS,B359,MATCH($C$8,REFERENCEMENT_FACADE[#Headers],0)),"")</f>
        <v/>
      </c>
      <c r="D359" t="str">
        <f ca="1">IF($B$6=TRUE,IF(C359&lt;&gt;"",COUNTIF(INDIRECT("$C$"&amp;ROW($C$9)&amp;":$C$"&amp;487-COUNTBLANK($C$9:$C$487)),"&lt;"&amp;C359)+COUNTIF(C$9:C359,C359),""),IF(C359&lt;&gt;"",COUNTIF(INDIRECT("$C$"&amp;ROW($C$9)&amp;":$C$"&amp;487-COUNTBLANK($C$9:$C$487)),"&gt;"&amp;C359)+COUNTIF(C$9:C359,C359),""))</f>
        <v/>
      </c>
      <c r="E359" t="str">
        <f t="shared" ca="1" si="6"/>
        <v/>
      </c>
      <c r="F359" s="217" t="str" cm="1">
        <f t="array" ref="F359">IF(A359&lt;&gt;"",INDEX(BDD_REVETEMENTS_EXTERIEURS!A:BY,E359,MATCH($F$8,REFERENCEMENT_FACADE[#Headers],0)),"")</f>
        <v/>
      </c>
    </row>
    <row r="360" spans="1:6" x14ac:dyDescent="0.3">
      <c r="A360" s="3" t="str">
        <f>IF(AND(A359&lt;COUNTIF(REFERENCEMENT_FACADE[DATE REFERENCEMENT],"&lt;&gt;"&amp;""),A359&gt;0),'PR-tampon'!A359+1,"")</f>
        <v/>
      </c>
      <c r="B360" s="3" t="str">
        <f>IFERROR(IF(A360="","",VLOOKUP($A360,REFERENCEMENT_FACADE[[Ordre]:[Eligibilité procédé]],2,FALSE)),"")</f>
        <v/>
      </c>
      <c r="C360" t="str" cm="1">
        <f t="array" ref="C360">IF(B360&lt;&gt;"",INDEX(BDD_REVETEMENTS_EXTERIEURS!A:CS,B360,MATCH($C$8,REFERENCEMENT_FACADE[#Headers],0)),"")</f>
        <v/>
      </c>
      <c r="D360" t="str">
        <f ca="1">IF($B$6=TRUE,IF(C360&lt;&gt;"",COUNTIF(INDIRECT("$C$"&amp;ROW($C$9)&amp;":$C$"&amp;487-COUNTBLANK($C$9:$C$487)),"&lt;"&amp;C360)+COUNTIF(C$9:C360,C360),""),IF(C360&lt;&gt;"",COUNTIF(INDIRECT("$C$"&amp;ROW($C$9)&amp;":$C$"&amp;487-COUNTBLANK($C$9:$C$487)),"&gt;"&amp;C360)+COUNTIF(C$9:C360,C360),""))</f>
        <v/>
      </c>
      <c r="E360" t="str">
        <f t="shared" ca="1" si="6"/>
        <v/>
      </c>
      <c r="F360" s="217" t="str" cm="1">
        <f t="array" ref="F360">IF(A360&lt;&gt;"",INDEX(BDD_REVETEMENTS_EXTERIEURS!A:BY,E360,MATCH($F$8,REFERENCEMENT_FACADE[#Headers],0)),"")</f>
        <v/>
      </c>
    </row>
    <row r="361" spans="1:6" x14ac:dyDescent="0.3">
      <c r="A361" s="3" t="str">
        <f>IF(AND(A360&lt;COUNTIF(REFERENCEMENT_FACADE[DATE REFERENCEMENT],"&lt;&gt;"&amp;""),A360&gt;0),'PR-tampon'!A360+1,"")</f>
        <v/>
      </c>
      <c r="B361" s="3" t="str">
        <f>IFERROR(IF(A361="","",VLOOKUP($A361,REFERENCEMENT_FACADE[[Ordre]:[Eligibilité procédé]],2,FALSE)),"")</f>
        <v/>
      </c>
      <c r="C361" t="str" cm="1">
        <f t="array" ref="C361">IF(B361&lt;&gt;"",INDEX(BDD_REVETEMENTS_EXTERIEURS!A:CS,B361,MATCH($C$8,REFERENCEMENT_FACADE[#Headers],0)),"")</f>
        <v/>
      </c>
      <c r="D361" t="str">
        <f ca="1">IF($B$6=TRUE,IF(C361&lt;&gt;"",COUNTIF(INDIRECT("$C$"&amp;ROW($C$9)&amp;":$C$"&amp;487-COUNTBLANK($C$9:$C$487)),"&lt;"&amp;C361)+COUNTIF(C$9:C361,C361),""),IF(C361&lt;&gt;"",COUNTIF(INDIRECT("$C$"&amp;ROW($C$9)&amp;":$C$"&amp;487-COUNTBLANK($C$9:$C$487)),"&gt;"&amp;C361)+COUNTIF(C$9:C361,C361),""))</f>
        <v/>
      </c>
      <c r="E361" t="str">
        <f t="shared" ca="1" si="6"/>
        <v/>
      </c>
      <c r="F361" s="217" t="str" cm="1">
        <f t="array" ref="F361">IF(A361&lt;&gt;"",INDEX(BDD_REVETEMENTS_EXTERIEURS!A:BY,E361,MATCH($F$8,REFERENCEMENT_FACADE[#Headers],0)),"")</f>
        <v/>
      </c>
    </row>
    <row r="362" spans="1:6" x14ac:dyDescent="0.3">
      <c r="A362" s="3" t="str">
        <f>IF(AND(A361&lt;COUNTIF(REFERENCEMENT_FACADE[DATE REFERENCEMENT],"&lt;&gt;"&amp;""),A361&gt;0),'PR-tampon'!A361+1,"")</f>
        <v/>
      </c>
      <c r="B362" s="3" t="str">
        <f>IFERROR(IF(A362="","",VLOOKUP($A362,REFERENCEMENT_FACADE[[Ordre]:[Eligibilité procédé]],2,FALSE)),"")</f>
        <v/>
      </c>
      <c r="C362" t="str" cm="1">
        <f t="array" ref="C362">IF(B362&lt;&gt;"",INDEX(BDD_REVETEMENTS_EXTERIEURS!A:CS,B362,MATCH($C$8,REFERENCEMENT_FACADE[#Headers],0)),"")</f>
        <v/>
      </c>
      <c r="D362" t="str">
        <f ca="1">IF($B$6=TRUE,IF(C362&lt;&gt;"",COUNTIF(INDIRECT("$C$"&amp;ROW($C$9)&amp;":$C$"&amp;487-COUNTBLANK($C$9:$C$487)),"&lt;"&amp;C362)+COUNTIF(C$9:C362,C362),""),IF(C362&lt;&gt;"",COUNTIF(INDIRECT("$C$"&amp;ROW($C$9)&amp;":$C$"&amp;487-COUNTBLANK($C$9:$C$487)),"&gt;"&amp;C362)+COUNTIF(C$9:C362,C362),""))</f>
        <v/>
      </c>
      <c r="E362" t="str">
        <f t="shared" ca="1" si="6"/>
        <v/>
      </c>
      <c r="F362" s="217" t="str" cm="1">
        <f t="array" ref="F362">IF(A362&lt;&gt;"",INDEX(BDD_REVETEMENTS_EXTERIEURS!A:BY,E362,MATCH($F$8,REFERENCEMENT_FACADE[#Headers],0)),"")</f>
        <v/>
      </c>
    </row>
    <row r="363" spans="1:6" x14ac:dyDescent="0.3">
      <c r="A363" s="3" t="str">
        <f>IF(AND(A362&lt;COUNTIF(REFERENCEMENT_FACADE[DATE REFERENCEMENT],"&lt;&gt;"&amp;""),A362&gt;0),'PR-tampon'!A362+1,"")</f>
        <v/>
      </c>
      <c r="B363" s="3" t="str">
        <f>IFERROR(IF(A363="","",VLOOKUP($A363,REFERENCEMENT_FACADE[[Ordre]:[Eligibilité procédé]],2,FALSE)),"")</f>
        <v/>
      </c>
      <c r="C363" t="str" cm="1">
        <f t="array" ref="C363">IF(B363&lt;&gt;"",INDEX(BDD_REVETEMENTS_EXTERIEURS!A:CS,B363,MATCH($C$8,REFERENCEMENT_FACADE[#Headers],0)),"")</f>
        <v/>
      </c>
      <c r="D363" t="str">
        <f ca="1">IF($B$6=TRUE,IF(C363&lt;&gt;"",COUNTIF(INDIRECT("$C$"&amp;ROW($C$9)&amp;":$C$"&amp;487-COUNTBLANK($C$9:$C$487)),"&lt;"&amp;C363)+COUNTIF(C$9:C363,C363),""),IF(C363&lt;&gt;"",COUNTIF(INDIRECT("$C$"&amp;ROW($C$9)&amp;":$C$"&amp;487-COUNTBLANK($C$9:$C$487)),"&gt;"&amp;C363)+COUNTIF(C$9:C363,C363),""))</f>
        <v/>
      </c>
      <c r="E363" t="str">
        <f t="shared" ca="1" si="6"/>
        <v/>
      </c>
      <c r="F363" s="217" t="str" cm="1">
        <f t="array" ref="F363">IF(A363&lt;&gt;"",INDEX(BDD_REVETEMENTS_EXTERIEURS!A:BY,E363,MATCH($F$8,REFERENCEMENT_FACADE[#Headers],0)),"")</f>
        <v/>
      </c>
    </row>
    <row r="364" spans="1:6" x14ac:dyDescent="0.3">
      <c r="A364" s="3" t="str">
        <f>IF(AND(A363&lt;COUNTIF(REFERENCEMENT_FACADE[DATE REFERENCEMENT],"&lt;&gt;"&amp;""),A363&gt;0),'PR-tampon'!A363+1,"")</f>
        <v/>
      </c>
      <c r="B364" s="3" t="str">
        <f>IFERROR(IF(A364="","",VLOOKUP($A364,REFERENCEMENT_FACADE[[Ordre]:[Eligibilité procédé]],2,FALSE)),"")</f>
        <v/>
      </c>
      <c r="C364" t="str" cm="1">
        <f t="array" ref="C364">IF(B364&lt;&gt;"",INDEX(BDD_REVETEMENTS_EXTERIEURS!A:CS,B364,MATCH($C$8,REFERENCEMENT_FACADE[#Headers],0)),"")</f>
        <v/>
      </c>
      <c r="D364" t="str">
        <f ca="1">IF($B$6=TRUE,IF(C364&lt;&gt;"",COUNTIF(INDIRECT("$C$"&amp;ROW($C$9)&amp;":$C$"&amp;487-COUNTBLANK($C$9:$C$487)),"&lt;"&amp;C364)+COUNTIF(C$9:C364,C364),""),IF(C364&lt;&gt;"",COUNTIF(INDIRECT("$C$"&amp;ROW($C$9)&amp;":$C$"&amp;487-COUNTBLANK($C$9:$C$487)),"&gt;"&amp;C364)+COUNTIF(C$9:C364,C364),""))</f>
        <v/>
      </c>
      <c r="E364" t="str">
        <f t="shared" ca="1" si="6"/>
        <v/>
      </c>
      <c r="F364" s="217" t="str" cm="1">
        <f t="array" ref="F364">IF(A364&lt;&gt;"",INDEX(BDD_REVETEMENTS_EXTERIEURS!A:BY,E364,MATCH($F$8,REFERENCEMENT_FACADE[#Headers],0)),"")</f>
        <v/>
      </c>
    </row>
    <row r="365" spans="1:6" x14ac:dyDescent="0.3">
      <c r="A365" s="3" t="str">
        <f>IF(AND(A364&lt;COUNTIF(REFERENCEMENT_FACADE[DATE REFERENCEMENT],"&lt;&gt;"&amp;""),A364&gt;0),'PR-tampon'!A364+1,"")</f>
        <v/>
      </c>
      <c r="B365" s="3" t="str">
        <f>IFERROR(IF(A365="","",VLOOKUP($A365,REFERENCEMENT_FACADE[[Ordre]:[Eligibilité procédé]],2,FALSE)),"")</f>
        <v/>
      </c>
      <c r="C365" t="str" cm="1">
        <f t="array" ref="C365">IF(B365&lt;&gt;"",INDEX(BDD_REVETEMENTS_EXTERIEURS!A:CS,B365,MATCH($C$8,REFERENCEMENT_FACADE[#Headers],0)),"")</f>
        <v/>
      </c>
      <c r="D365" t="str">
        <f ca="1">IF($B$6=TRUE,IF(C365&lt;&gt;"",COUNTIF(INDIRECT("$C$"&amp;ROW($C$9)&amp;":$C$"&amp;487-COUNTBLANK($C$9:$C$487)),"&lt;"&amp;C365)+COUNTIF(C$9:C365,C365),""),IF(C365&lt;&gt;"",COUNTIF(INDIRECT("$C$"&amp;ROW($C$9)&amp;":$C$"&amp;487-COUNTBLANK($C$9:$C$487)),"&gt;"&amp;C365)+COUNTIF(C$9:C365,C365),""))</f>
        <v/>
      </c>
      <c r="E365" t="str">
        <f t="shared" ca="1" si="6"/>
        <v/>
      </c>
      <c r="F365" s="217" t="str" cm="1">
        <f t="array" ref="F365">IF(A365&lt;&gt;"",INDEX(BDD_REVETEMENTS_EXTERIEURS!A:BY,E365,MATCH($F$8,REFERENCEMENT_FACADE[#Headers],0)),"")</f>
        <v/>
      </c>
    </row>
    <row r="366" spans="1:6" x14ac:dyDescent="0.3">
      <c r="A366" s="3" t="str">
        <f>IF(AND(A365&lt;COUNTIF(REFERENCEMENT_FACADE[DATE REFERENCEMENT],"&lt;&gt;"&amp;""),A365&gt;0),'PR-tampon'!A365+1,"")</f>
        <v/>
      </c>
      <c r="B366" s="3" t="str">
        <f>IFERROR(IF(A366="","",VLOOKUP($A366,REFERENCEMENT_FACADE[[Ordre]:[Eligibilité procédé]],2,FALSE)),"")</f>
        <v/>
      </c>
      <c r="C366" t="str" cm="1">
        <f t="array" ref="C366">IF(B366&lt;&gt;"",INDEX(BDD_REVETEMENTS_EXTERIEURS!A:CS,B366,MATCH($C$8,REFERENCEMENT_FACADE[#Headers],0)),"")</f>
        <v/>
      </c>
      <c r="D366" t="str">
        <f ca="1">IF($B$6=TRUE,IF(C366&lt;&gt;"",COUNTIF(INDIRECT("$C$"&amp;ROW($C$9)&amp;":$C$"&amp;487-COUNTBLANK($C$9:$C$487)),"&lt;"&amp;C366)+COUNTIF(C$9:C366,C366),""),IF(C366&lt;&gt;"",COUNTIF(INDIRECT("$C$"&amp;ROW($C$9)&amp;":$C$"&amp;487-COUNTBLANK($C$9:$C$487)),"&gt;"&amp;C366)+COUNTIF(C$9:C366,C366),""))</f>
        <v/>
      </c>
      <c r="E366" t="str">
        <f t="shared" ca="1" si="6"/>
        <v/>
      </c>
      <c r="F366" s="217" t="str" cm="1">
        <f t="array" ref="F366">IF(A366&lt;&gt;"",INDEX(BDD_REVETEMENTS_EXTERIEURS!A:BY,E366,MATCH($F$8,REFERENCEMENT_FACADE[#Headers],0)),"")</f>
        <v/>
      </c>
    </row>
    <row r="367" spans="1:6" x14ac:dyDescent="0.3">
      <c r="A367" s="3" t="str">
        <f>IF(AND(A366&lt;COUNTIF(REFERENCEMENT_FACADE[DATE REFERENCEMENT],"&lt;&gt;"&amp;""),A366&gt;0),'PR-tampon'!A366+1,"")</f>
        <v/>
      </c>
      <c r="B367" s="3" t="str">
        <f>IFERROR(IF(A367="","",VLOOKUP($A367,REFERENCEMENT_FACADE[[Ordre]:[Eligibilité procédé]],2,FALSE)),"")</f>
        <v/>
      </c>
      <c r="C367" t="str" cm="1">
        <f t="array" ref="C367">IF(B367&lt;&gt;"",INDEX(BDD_REVETEMENTS_EXTERIEURS!A:CS,B367,MATCH($C$8,REFERENCEMENT_FACADE[#Headers],0)),"")</f>
        <v/>
      </c>
      <c r="D367" t="str">
        <f ca="1">IF($B$6=TRUE,IF(C367&lt;&gt;"",COUNTIF(INDIRECT("$C$"&amp;ROW($C$9)&amp;":$C$"&amp;487-COUNTBLANK($C$9:$C$487)),"&lt;"&amp;C367)+COUNTIF(C$9:C367,C367),""),IF(C367&lt;&gt;"",COUNTIF(INDIRECT("$C$"&amp;ROW($C$9)&amp;":$C$"&amp;487-COUNTBLANK($C$9:$C$487)),"&gt;"&amp;C367)+COUNTIF(C$9:C367,C367),""))</f>
        <v/>
      </c>
      <c r="E367" t="str">
        <f t="shared" ca="1" si="6"/>
        <v/>
      </c>
      <c r="F367" s="217" t="str" cm="1">
        <f t="array" ref="F367">IF(A367&lt;&gt;"",INDEX(BDD_REVETEMENTS_EXTERIEURS!A:BY,E367,MATCH($F$8,REFERENCEMENT_FACADE[#Headers],0)),"")</f>
        <v/>
      </c>
    </row>
    <row r="368" spans="1:6" x14ac:dyDescent="0.3">
      <c r="A368" s="3" t="str">
        <f>IF(AND(A367&lt;COUNTIF(REFERENCEMENT_FACADE[DATE REFERENCEMENT],"&lt;&gt;"&amp;""),A367&gt;0),'PR-tampon'!A367+1,"")</f>
        <v/>
      </c>
      <c r="B368" s="3" t="str">
        <f>IFERROR(IF(A368="","",VLOOKUP($A368,REFERENCEMENT_FACADE[[Ordre]:[Eligibilité procédé]],2,FALSE)),"")</f>
        <v/>
      </c>
      <c r="C368" t="str" cm="1">
        <f t="array" ref="C368">IF(B368&lt;&gt;"",INDEX(BDD_REVETEMENTS_EXTERIEURS!A:CS,B368,MATCH($C$8,REFERENCEMENT_FACADE[#Headers],0)),"")</f>
        <v/>
      </c>
      <c r="D368" t="str">
        <f ca="1">IF($B$6=TRUE,IF(C368&lt;&gt;"",COUNTIF(INDIRECT("$C$"&amp;ROW($C$9)&amp;":$C$"&amp;487-COUNTBLANK($C$9:$C$487)),"&lt;"&amp;C368)+COUNTIF(C$9:C368,C368),""),IF(C368&lt;&gt;"",COUNTIF(INDIRECT("$C$"&amp;ROW($C$9)&amp;":$C$"&amp;487-COUNTBLANK($C$9:$C$487)),"&gt;"&amp;C368)+COUNTIF(C$9:C368,C368),""))</f>
        <v/>
      </c>
      <c r="E368" t="str">
        <f t="shared" ca="1" si="6"/>
        <v/>
      </c>
      <c r="F368" s="217" t="str" cm="1">
        <f t="array" ref="F368">IF(A368&lt;&gt;"",INDEX(BDD_REVETEMENTS_EXTERIEURS!A:BY,E368,MATCH($F$8,REFERENCEMENT_FACADE[#Headers],0)),"")</f>
        <v/>
      </c>
    </row>
    <row r="369" spans="1:6" x14ac:dyDescent="0.3">
      <c r="A369" s="3" t="str">
        <f>IF(AND(A368&lt;COUNTIF(REFERENCEMENT_FACADE[DATE REFERENCEMENT],"&lt;&gt;"&amp;""),A368&gt;0),'PR-tampon'!A368+1,"")</f>
        <v/>
      </c>
      <c r="B369" s="3" t="str">
        <f>IFERROR(IF(A369="","",VLOOKUP($A369,REFERENCEMENT_FACADE[[Ordre]:[Eligibilité procédé]],2,FALSE)),"")</f>
        <v/>
      </c>
      <c r="C369" t="str" cm="1">
        <f t="array" ref="C369">IF(B369&lt;&gt;"",INDEX(BDD_REVETEMENTS_EXTERIEURS!A:CS,B369,MATCH($C$8,REFERENCEMENT_FACADE[#Headers],0)),"")</f>
        <v/>
      </c>
      <c r="D369" t="str">
        <f ca="1">IF($B$6=TRUE,IF(C369&lt;&gt;"",COUNTIF(INDIRECT("$C$"&amp;ROW($C$9)&amp;":$C$"&amp;487-COUNTBLANK($C$9:$C$487)),"&lt;"&amp;C369)+COUNTIF(C$9:C369,C369),""),IF(C369&lt;&gt;"",COUNTIF(INDIRECT("$C$"&amp;ROW($C$9)&amp;":$C$"&amp;487-COUNTBLANK($C$9:$C$487)),"&gt;"&amp;C369)+COUNTIF(C$9:C369,C369),""))</f>
        <v/>
      </c>
      <c r="E369" t="str">
        <f t="shared" ca="1" si="6"/>
        <v/>
      </c>
      <c r="F369" s="217" t="str" cm="1">
        <f t="array" ref="F369">IF(A369&lt;&gt;"",INDEX(BDD_REVETEMENTS_EXTERIEURS!A:BY,E369,MATCH($F$8,REFERENCEMENT_FACADE[#Headers],0)),"")</f>
        <v/>
      </c>
    </row>
    <row r="370" spans="1:6" x14ac:dyDescent="0.3">
      <c r="A370" s="3" t="str">
        <f>IF(AND(A369&lt;COUNTIF(REFERENCEMENT_FACADE[DATE REFERENCEMENT],"&lt;&gt;"&amp;""),A369&gt;0),'PR-tampon'!A369+1,"")</f>
        <v/>
      </c>
      <c r="B370" s="3" t="str">
        <f>IFERROR(IF(A370="","",VLOOKUP($A370,REFERENCEMENT_FACADE[[Ordre]:[Eligibilité procédé]],2,FALSE)),"")</f>
        <v/>
      </c>
      <c r="C370" t="str" cm="1">
        <f t="array" ref="C370">IF(B370&lt;&gt;"",INDEX(BDD_REVETEMENTS_EXTERIEURS!A:CS,B370,MATCH($C$8,REFERENCEMENT_FACADE[#Headers],0)),"")</f>
        <v/>
      </c>
      <c r="D370" t="str">
        <f ca="1">IF($B$6=TRUE,IF(C370&lt;&gt;"",COUNTIF(INDIRECT("$C$"&amp;ROW($C$9)&amp;":$C$"&amp;487-COUNTBLANK($C$9:$C$487)),"&lt;"&amp;C370)+COUNTIF(C$9:C370,C370),""),IF(C370&lt;&gt;"",COUNTIF(INDIRECT("$C$"&amp;ROW($C$9)&amp;":$C$"&amp;487-COUNTBLANK($C$9:$C$487)),"&gt;"&amp;C370)+COUNTIF(C$9:C370,C370),""))</f>
        <v/>
      </c>
      <c r="E370" t="str">
        <f t="shared" ca="1" si="6"/>
        <v/>
      </c>
      <c r="F370" s="217" t="str" cm="1">
        <f t="array" ref="F370">IF(A370&lt;&gt;"",INDEX(BDD_REVETEMENTS_EXTERIEURS!A:BY,E370,MATCH($F$8,REFERENCEMENT_FACADE[#Headers],0)),"")</f>
        <v/>
      </c>
    </row>
    <row r="371" spans="1:6" x14ac:dyDescent="0.3">
      <c r="A371" s="3" t="str">
        <f>IF(AND(A370&lt;COUNTIF(REFERENCEMENT_FACADE[DATE REFERENCEMENT],"&lt;&gt;"&amp;""),A370&gt;0),'PR-tampon'!A370+1,"")</f>
        <v/>
      </c>
      <c r="B371" s="3" t="str">
        <f>IFERROR(IF(A371="","",VLOOKUP($A371,REFERENCEMENT_FACADE[[Ordre]:[Eligibilité procédé]],2,FALSE)),"")</f>
        <v/>
      </c>
      <c r="C371" t="str" cm="1">
        <f t="array" ref="C371">IF(B371&lt;&gt;"",INDEX(BDD_REVETEMENTS_EXTERIEURS!A:CS,B371,MATCH($C$8,REFERENCEMENT_FACADE[#Headers],0)),"")</f>
        <v/>
      </c>
      <c r="D371" t="str">
        <f ca="1">IF($B$6=TRUE,IF(C371&lt;&gt;"",COUNTIF(INDIRECT("$C$"&amp;ROW($C$9)&amp;":$C$"&amp;487-COUNTBLANK($C$9:$C$487)),"&lt;"&amp;C371)+COUNTIF(C$9:C371,C371),""),IF(C371&lt;&gt;"",COUNTIF(INDIRECT("$C$"&amp;ROW($C$9)&amp;":$C$"&amp;487-COUNTBLANK($C$9:$C$487)),"&gt;"&amp;C371)+COUNTIF(C$9:C371,C371),""))</f>
        <v/>
      </c>
      <c r="E371" t="str">
        <f t="shared" ca="1" si="6"/>
        <v/>
      </c>
      <c r="F371" s="217" t="str" cm="1">
        <f t="array" ref="F371">IF(A371&lt;&gt;"",INDEX(BDD_REVETEMENTS_EXTERIEURS!A:BY,E371,MATCH($F$8,REFERENCEMENT_FACADE[#Headers],0)),"")</f>
        <v/>
      </c>
    </row>
    <row r="372" spans="1:6" x14ac:dyDescent="0.3">
      <c r="A372" s="3" t="str">
        <f>IF(AND(A371&lt;COUNTIF(REFERENCEMENT_FACADE[DATE REFERENCEMENT],"&lt;&gt;"&amp;""),A371&gt;0),'PR-tampon'!A371+1,"")</f>
        <v/>
      </c>
      <c r="B372" s="3" t="str">
        <f>IFERROR(IF(A372="","",VLOOKUP($A372,REFERENCEMENT_FACADE[[Ordre]:[Eligibilité procédé]],2,FALSE)),"")</f>
        <v/>
      </c>
      <c r="C372" t="str" cm="1">
        <f t="array" ref="C372">IF(B372&lt;&gt;"",INDEX(BDD_REVETEMENTS_EXTERIEURS!A:CS,B372,MATCH($C$8,REFERENCEMENT_FACADE[#Headers],0)),"")</f>
        <v/>
      </c>
      <c r="D372" t="str">
        <f ca="1">IF($B$6=TRUE,IF(C372&lt;&gt;"",COUNTIF(INDIRECT("$C$"&amp;ROW($C$9)&amp;":$C$"&amp;487-COUNTBLANK($C$9:$C$487)),"&lt;"&amp;C372)+COUNTIF(C$9:C372,C372),""),IF(C372&lt;&gt;"",COUNTIF(INDIRECT("$C$"&amp;ROW($C$9)&amp;":$C$"&amp;487-COUNTBLANK($C$9:$C$487)),"&gt;"&amp;C372)+COUNTIF(C$9:C372,C372),""))</f>
        <v/>
      </c>
      <c r="E372" t="str">
        <f t="shared" ca="1" si="6"/>
        <v/>
      </c>
      <c r="F372" s="217" t="str" cm="1">
        <f t="array" ref="F372">IF(A372&lt;&gt;"",INDEX(BDD_REVETEMENTS_EXTERIEURS!A:BY,E372,MATCH($F$8,REFERENCEMENT_FACADE[#Headers],0)),"")</f>
        <v/>
      </c>
    </row>
    <row r="373" spans="1:6" x14ac:dyDescent="0.3">
      <c r="A373" s="3" t="str">
        <f>IF(AND(A372&lt;COUNTIF(REFERENCEMENT_FACADE[DATE REFERENCEMENT],"&lt;&gt;"&amp;""),A372&gt;0),'PR-tampon'!A372+1,"")</f>
        <v/>
      </c>
      <c r="B373" s="3" t="str">
        <f>IFERROR(IF(A373="","",VLOOKUP($A373,REFERENCEMENT_FACADE[[Ordre]:[Eligibilité procédé]],2,FALSE)),"")</f>
        <v/>
      </c>
      <c r="C373" t="str" cm="1">
        <f t="array" ref="C373">IF(B373&lt;&gt;"",INDEX(BDD_REVETEMENTS_EXTERIEURS!A:CS,B373,MATCH($C$8,REFERENCEMENT_FACADE[#Headers],0)),"")</f>
        <v/>
      </c>
      <c r="D373" t="str">
        <f ca="1">IF($B$6=TRUE,IF(C373&lt;&gt;"",COUNTIF(INDIRECT("$C$"&amp;ROW($C$9)&amp;":$C$"&amp;487-COUNTBLANK($C$9:$C$487)),"&lt;"&amp;C373)+COUNTIF(C$9:C373,C373),""),IF(C373&lt;&gt;"",COUNTIF(INDIRECT("$C$"&amp;ROW($C$9)&amp;":$C$"&amp;487-COUNTBLANK($C$9:$C$487)),"&gt;"&amp;C373)+COUNTIF(C$9:C373,C373),""))</f>
        <v/>
      </c>
      <c r="E373" t="str">
        <f t="shared" ca="1" si="6"/>
        <v/>
      </c>
      <c r="F373" s="217" t="str" cm="1">
        <f t="array" ref="F373">IF(A373&lt;&gt;"",INDEX(BDD_REVETEMENTS_EXTERIEURS!A:BY,E373,MATCH($F$8,REFERENCEMENT_FACADE[#Headers],0)),"")</f>
        <v/>
      </c>
    </row>
    <row r="374" spans="1:6" x14ac:dyDescent="0.3">
      <c r="A374" s="3" t="str">
        <f>IF(AND(A373&lt;COUNTIF(REFERENCEMENT_FACADE[DATE REFERENCEMENT],"&lt;&gt;"&amp;""),A373&gt;0),'PR-tampon'!A373+1,"")</f>
        <v/>
      </c>
      <c r="B374" s="3" t="str">
        <f>IFERROR(IF(A374="","",VLOOKUP($A374,REFERENCEMENT_FACADE[[Ordre]:[Eligibilité procédé]],2,FALSE)),"")</f>
        <v/>
      </c>
      <c r="C374" t="str" cm="1">
        <f t="array" ref="C374">IF(B374&lt;&gt;"",INDEX(BDD_REVETEMENTS_EXTERIEURS!A:CS,B374,MATCH($C$8,REFERENCEMENT_FACADE[#Headers],0)),"")</f>
        <v/>
      </c>
      <c r="D374" t="str">
        <f ca="1">IF($B$6=TRUE,IF(C374&lt;&gt;"",COUNTIF(INDIRECT("$C$"&amp;ROW($C$9)&amp;":$C$"&amp;487-COUNTBLANK($C$9:$C$487)),"&lt;"&amp;C374)+COUNTIF(C$9:C374,C374),""),IF(C374&lt;&gt;"",COUNTIF(INDIRECT("$C$"&amp;ROW($C$9)&amp;":$C$"&amp;487-COUNTBLANK($C$9:$C$487)),"&gt;"&amp;C374)+COUNTIF(C$9:C374,C374),""))</f>
        <v/>
      </c>
      <c r="E374" t="str">
        <f t="shared" ca="1" si="6"/>
        <v/>
      </c>
      <c r="F374" s="217" t="str" cm="1">
        <f t="array" ref="F374">IF(A374&lt;&gt;"",INDEX(BDD_REVETEMENTS_EXTERIEURS!A:BY,E374,MATCH($F$8,REFERENCEMENT_FACADE[#Headers],0)),"")</f>
        <v/>
      </c>
    </row>
    <row r="375" spans="1:6" x14ac:dyDescent="0.3">
      <c r="A375" s="3" t="str">
        <f>IF(AND(A374&lt;COUNTIF(REFERENCEMENT_FACADE[DATE REFERENCEMENT],"&lt;&gt;"&amp;""),A374&gt;0),'PR-tampon'!A374+1,"")</f>
        <v/>
      </c>
      <c r="B375" s="3" t="str">
        <f>IFERROR(IF(A375="","",VLOOKUP($A375,REFERENCEMENT_FACADE[[Ordre]:[Eligibilité procédé]],2,FALSE)),"")</f>
        <v/>
      </c>
      <c r="C375" t="str" cm="1">
        <f t="array" ref="C375">IF(B375&lt;&gt;"",INDEX(BDD_REVETEMENTS_EXTERIEURS!A:CS,B375,MATCH($C$8,REFERENCEMENT_FACADE[#Headers],0)),"")</f>
        <v/>
      </c>
      <c r="D375" t="str">
        <f ca="1">IF($B$6=TRUE,IF(C375&lt;&gt;"",COUNTIF(INDIRECT("$C$"&amp;ROW($C$9)&amp;":$C$"&amp;487-COUNTBLANK($C$9:$C$487)),"&lt;"&amp;C375)+COUNTIF(C$9:C375,C375),""),IF(C375&lt;&gt;"",COUNTIF(INDIRECT("$C$"&amp;ROW($C$9)&amp;":$C$"&amp;487-COUNTBLANK($C$9:$C$487)),"&gt;"&amp;C375)+COUNTIF(C$9:C375,C375),""))</f>
        <v/>
      </c>
      <c r="E375" t="str">
        <f t="shared" ca="1" si="6"/>
        <v/>
      </c>
      <c r="F375" s="217" t="str" cm="1">
        <f t="array" ref="F375">IF(A375&lt;&gt;"",INDEX(BDD_REVETEMENTS_EXTERIEURS!A:BY,E375,MATCH($F$8,REFERENCEMENT_FACADE[#Headers],0)),"")</f>
        <v/>
      </c>
    </row>
    <row r="376" spans="1:6" x14ac:dyDescent="0.3">
      <c r="A376" s="3" t="str">
        <f>IF(AND(A375&lt;COUNTIF(REFERENCEMENT_FACADE[DATE REFERENCEMENT],"&lt;&gt;"&amp;""),A375&gt;0),'PR-tampon'!A375+1,"")</f>
        <v/>
      </c>
      <c r="B376" s="3" t="str">
        <f>IFERROR(IF(A376="","",VLOOKUP($A376,REFERENCEMENT_FACADE[[Ordre]:[Eligibilité procédé]],2,FALSE)),"")</f>
        <v/>
      </c>
      <c r="C376" t="str" cm="1">
        <f t="array" ref="C376">IF(B376&lt;&gt;"",INDEX(BDD_REVETEMENTS_EXTERIEURS!A:CS,B376,MATCH($C$8,REFERENCEMENT_FACADE[#Headers],0)),"")</f>
        <v/>
      </c>
      <c r="D376" t="str">
        <f ca="1">IF($B$6=TRUE,IF(C376&lt;&gt;"",COUNTIF(INDIRECT("$C$"&amp;ROW($C$9)&amp;":$C$"&amp;487-COUNTBLANK($C$9:$C$487)),"&lt;"&amp;C376)+COUNTIF(C$9:C376,C376),""),IF(C376&lt;&gt;"",COUNTIF(INDIRECT("$C$"&amp;ROW($C$9)&amp;":$C$"&amp;487-COUNTBLANK($C$9:$C$487)),"&gt;"&amp;C376)+COUNTIF(C$9:C376,C376),""))</f>
        <v/>
      </c>
      <c r="E376" t="str">
        <f t="shared" ca="1" si="6"/>
        <v/>
      </c>
      <c r="F376" s="217" t="str" cm="1">
        <f t="array" ref="F376">IF(A376&lt;&gt;"",INDEX(BDD_REVETEMENTS_EXTERIEURS!A:BY,E376,MATCH($F$8,REFERENCEMENT_FACADE[#Headers],0)),"")</f>
        <v/>
      </c>
    </row>
    <row r="377" spans="1:6" x14ac:dyDescent="0.3">
      <c r="A377" s="3" t="str">
        <f>IF(AND(A376&lt;COUNTIF(REFERENCEMENT_FACADE[DATE REFERENCEMENT],"&lt;&gt;"&amp;""),A376&gt;0),'PR-tampon'!A376+1,"")</f>
        <v/>
      </c>
      <c r="B377" s="3" t="str">
        <f>IFERROR(IF(A377="","",VLOOKUP($A377,REFERENCEMENT_FACADE[[Ordre]:[Eligibilité procédé]],2,FALSE)),"")</f>
        <v/>
      </c>
      <c r="C377" t="str" cm="1">
        <f t="array" ref="C377">IF(B377&lt;&gt;"",INDEX(BDD_REVETEMENTS_EXTERIEURS!A:CS,B377,MATCH($C$8,REFERENCEMENT_FACADE[#Headers],0)),"")</f>
        <v/>
      </c>
      <c r="D377" t="str">
        <f ca="1">IF($B$6=TRUE,IF(C377&lt;&gt;"",COUNTIF(INDIRECT("$C$"&amp;ROW($C$9)&amp;":$C$"&amp;487-COUNTBLANK($C$9:$C$487)),"&lt;"&amp;C377)+COUNTIF(C$9:C377,C377),""),IF(C377&lt;&gt;"",COUNTIF(INDIRECT("$C$"&amp;ROW($C$9)&amp;":$C$"&amp;487-COUNTBLANK($C$9:$C$487)),"&gt;"&amp;C377)+COUNTIF(C$9:C377,C377),""))</f>
        <v/>
      </c>
      <c r="E377" t="str">
        <f t="shared" ca="1" si="6"/>
        <v/>
      </c>
      <c r="F377" s="217" t="str" cm="1">
        <f t="array" ref="F377">IF(A377&lt;&gt;"",INDEX(BDD_REVETEMENTS_EXTERIEURS!A:BY,E377,MATCH($F$8,REFERENCEMENT_FACADE[#Headers],0)),"")</f>
        <v/>
      </c>
    </row>
    <row r="378" spans="1:6" x14ac:dyDescent="0.3">
      <c r="A378" s="3" t="str">
        <f>IF(AND(A377&lt;COUNTIF(REFERENCEMENT_FACADE[DATE REFERENCEMENT],"&lt;&gt;"&amp;""),A377&gt;0),'PR-tampon'!A377+1,"")</f>
        <v/>
      </c>
      <c r="B378" s="3" t="str">
        <f>IFERROR(IF(A378="","",VLOOKUP($A378,REFERENCEMENT_FACADE[[Ordre]:[Eligibilité procédé]],2,FALSE)),"")</f>
        <v/>
      </c>
      <c r="C378" t="str" cm="1">
        <f t="array" ref="C378">IF(B378&lt;&gt;"",INDEX(BDD_REVETEMENTS_EXTERIEURS!A:CS,B378,MATCH($C$8,REFERENCEMENT_FACADE[#Headers],0)),"")</f>
        <v/>
      </c>
      <c r="D378" t="str">
        <f ca="1">IF($B$6=TRUE,IF(C378&lt;&gt;"",COUNTIF(INDIRECT("$C$"&amp;ROW($C$9)&amp;":$C$"&amp;487-COUNTBLANK($C$9:$C$487)),"&lt;"&amp;C378)+COUNTIF(C$9:C378,C378),""),IF(C378&lt;&gt;"",COUNTIF(INDIRECT("$C$"&amp;ROW($C$9)&amp;":$C$"&amp;487-COUNTBLANK($C$9:$C$487)),"&gt;"&amp;C378)+COUNTIF(C$9:C378,C378),""))</f>
        <v/>
      </c>
      <c r="E378" t="str">
        <f t="shared" ca="1" si="6"/>
        <v/>
      </c>
      <c r="F378" s="217" t="str" cm="1">
        <f t="array" ref="F378">IF(A378&lt;&gt;"",INDEX(BDD_REVETEMENTS_EXTERIEURS!A:BY,E378,MATCH($F$8,REFERENCEMENT_FACADE[#Headers],0)),"")</f>
        <v/>
      </c>
    </row>
    <row r="379" spans="1:6" x14ac:dyDescent="0.3">
      <c r="A379" s="3" t="str">
        <f>IF(AND(A378&lt;COUNTIF(REFERENCEMENT_FACADE[DATE REFERENCEMENT],"&lt;&gt;"&amp;""),A378&gt;0),'PR-tampon'!A378+1,"")</f>
        <v/>
      </c>
      <c r="B379" s="3" t="str">
        <f>IFERROR(IF(A379="","",VLOOKUP($A379,REFERENCEMENT_FACADE[[Ordre]:[Eligibilité procédé]],2,FALSE)),"")</f>
        <v/>
      </c>
      <c r="C379" t="str" cm="1">
        <f t="array" ref="C379">IF(B379&lt;&gt;"",INDEX(BDD_REVETEMENTS_EXTERIEURS!A:CS,B379,MATCH($C$8,REFERENCEMENT_FACADE[#Headers],0)),"")</f>
        <v/>
      </c>
      <c r="D379" t="str">
        <f ca="1">IF($B$6=TRUE,IF(C379&lt;&gt;"",COUNTIF(INDIRECT("$C$"&amp;ROW($C$9)&amp;":$C$"&amp;487-COUNTBLANK($C$9:$C$487)),"&lt;"&amp;C379)+COUNTIF(C$9:C379,C379),""),IF(C379&lt;&gt;"",COUNTIF(INDIRECT("$C$"&amp;ROW($C$9)&amp;":$C$"&amp;487-COUNTBLANK($C$9:$C$487)),"&gt;"&amp;C379)+COUNTIF(C$9:C379,C379),""))</f>
        <v/>
      </c>
      <c r="E379" t="str">
        <f t="shared" ca="1" si="6"/>
        <v/>
      </c>
      <c r="F379" s="217" t="str" cm="1">
        <f t="array" ref="F379">IF(A379&lt;&gt;"",INDEX(BDD_REVETEMENTS_EXTERIEURS!A:BY,E379,MATCH($F$8,REFERENCEMENT_FACADE[#Headers],0)),"")</f>
        <v/>
      </c>
    </row>
    <row r="380" spans="1:6" x14ac:dyDescent="0.3">
      <c r="A380" s="3" t="str">
        <f>IF(AND(A379&lt;COUNTIF(REFERENCEMENT_FACADE[DATE REFERENCEMENT],"&lt;&gt;"&amp;""),A379&gt;0),'PR-tampon'!A379+1,"")</f>
        <v/>
      </c>
      <c r="B380" s="3" t="str">
        <f>IFERROR(IF(A380="","",VLOOKUP($A380,REFERENCEMENT_FACADE[[Ordre]:[Eligibilité procédé]],2,FALSE)),"")</f>
        <v/>
      </c>
      <c r="C380" t="str" cm="1">
        <f t="array" ref="C380">IF(B380&lt;&gt;"",INDEX(BDD_REVETEMENTS_EXTERIEURS!A:CS,B380,MATCH($C$8,REFERENCEMENT_FACADE[#Headers],0)),"")</f>
        <v/>
      </c>
      <c r="D380" t="str">
        <f ca="1">IF($B$6=TRUE,IF(C380&lt;&gt;"",COUNTIF(INDIRECT("$C$"&amp;ROW($C$9)&amp;":$C$"&amp;487-COUNTBLANK($C$9:$C$487)),"&lt;"&amp;C380)+COUNTIF(C$9:C380,C380),""),IF(C380&lt;&gt;"",COUNTIF(INDIRECT("$C$"&amp;ROW($C$9)&amp;":$C$"&amp;487-COUNTBLANK($C$9:$C$487)),"&gt;"&amp;C380)+COUNTIF(C$9:C380,C380),""))</f>
        <v/>
      </c>
      <c r="E380" t="str">
        <f t="shared" ca="1" si="6"/>
        <v/>
      </c>
      <c r="F380" s="217" t="str" cm="1">
        <f t="array" ref="F380">IF(A380&lt;&gt;"",INDEX(BDD_REVETEMENTS_EXTERIEURS!A:BY,E380,MATCH($F$8,REFERENCEMENT_FACADE[#Headers],0)),"")</f>
        <v/>
      </c>
    </row>
    <row r="381" spans="1:6" x14ac:dyDescent="0.3">
      <c r="A381" s="3" t="str">
        <f>IF(AND(A380&lt;COUNTIF(REFERENCEMENT_FACADE[DATE REFERENCEMENT],"&lt;&gt;"&amp;""),A380&gt;0),'PR-tampon'!A380+1,"")</f>
        <v/>
      </c>
      <c r="B381" s="3" t="str">
        <f>IFERROR(IF(A381="","",VLOOKUP($A381,REFERENCEMENT_FACADE[[Ordre]:[Eligibilité procédé]],2,FALSE)),"")</f>
        <v/>
      </c>
      <c r="C381" t="str" cm="1">
        <f t="array" ref="C381">IF(B381&lt;&gt;"",INDEX(BDD_REVETEMENTS_EXTERIEURS!A:CS,B381,MATCH($C$8,REFERENCEMENT_FACADE[#Headers],0)),"")</f>
        <v/>
      </c>
      <c r="D381" t="str">
        <f ca="1">IF($B$6=TRUE,IF(C381&lt;&gt;"",COUNTIF(INDIRECT("$C$"&amp;ROW($C$9)&amp;":$C$"&amp;487-COUNTBLANK($C$9:$C$487)),"&lt;"&amp;C381)+COUNTIF(C$9:C381,C381),""),IF(C381&lt;&gt;"",COUNTIF(INDIRECT("$C$"&amp;ROW($C$9)&amp;":$C$"&amp;487-COUNTBLANK($C$9:$C$487)),"&gt;"&amp;C381)+COUNTIF(C$9:C381,C381),""))</f>
        <v/>
      </c>
      <c r="E381" t="str">
        <f t="shared" ca="1" si="6"/>
        <v/>
      </c>
      <c r="F381" s="217" t="str" cm="1">
        <f t="array" ref="F381">IF(A381&lt;&gt;"",INDEX(BDD_REVETEMENTS_EXTERIEURS!A:BY,E381,MATCH($F$8,REFERENCEMENT_FACADE[#Headers],0)),"")</f>
        <v/>
      </c>
    </row>
    <row r="382" spans="1:6" x14ac:dyDescent="0.3">
      <c r="A382" s="3" t="str">
        <f>IF(AND(A381&lt;COUNTIF(REFERENCEMENT_FACADE[DATE REFERENCEMENT],"&lt;&gt;"&amp;""),A381&gt;0),'PR-tampon'!A381+1,"")</f>
        <v/>
      </c>
      <c r="B382" s="3" t="str">
        <f>IFERROR(IF(A382="","",VLOOKUP($A382,REFERENCEMENT_FACADE[[Ordre]:[Eligibilité procédé]],2,FALSE)),"")</f>
        <v/>
      </c>
      <c r="C382" t="str" cm="1">
        <f t="array" ref="C382">IF(B382&lt;&gt;"",INDEX(BDD_REVETEMENTS_EXTERIEURS!A:CS,B382,MATCH($C$8,REFERENCEMENT_FACADE[#Headers],0)),"")</f>
        <v/>
      </c>
      <c r="D382" t="str">
        <f ca="1">IF($B$6=TRUE,IF(C382&lt;&gt;"",COUNTIF(INDIRECT("$C$"&amp;ROW($C$9)&amp;":$C$"&amp;487-COUNTBLANK($C$9:$C$487)),"&lt;"&amp;C382)+COUNTIF(C$9:C382,C382),""),IF(C382&lt;&gt;"",COUNTIF(INDIRECT("$C$"&amp;ROW($C$9)&amp;":$C$"&amp;487-COUNTBLANK($C$9:$C$487)),"&gt;"&amp;C382)+COUNTIF(C$9:C382,C382),""))</f>
        <v/>
      </c>
      <c r="E382" t="str">
        <f t="shared" ca="1" si="6"/>
        <v/>
      </c>
      <c r="F382" s="217" t="str" cm="1">
        <f t="array" ref="F382">IF(A382&lt;&gt;"",INDEX(BDD_REVETEMENTS_EXTERIEURS!A:BY,E382,MATCH($F$8,REFERENCEMENT_FACADE[#Headers],0)),"")</f>
        <v/>
      </c>
    </row>
    <row r="383" spans="1:6" x14ac:dyDescent="0.3">
      <c r="A383" s="3" t="str">
        <f>IF(AND(A382&lt;COUNTIF(REFERENCEMENT_FACADE[DATE REFERENCEMENT],"&lt;&gt;"&amp;""),A382&gt;0),'PR-tampon'!A382+1,"")</f>
        <v/>
      </c>
      <c r="B383" s="3" t="str">
        <f>IFERROR(IF(A383="","",VLOOKUP($A383,REFERENCEMENT_FACADE[[Ordre]:[Eligibilité procédé]],2,FALSE)),"")</f>
        <v/>
      </c>
      <c r="C383" t="str" cm="1">
        <f t="array" ref="C383">IF(B383&lt;&gt;"",INDEX(BDD_REVETEMENTS_EXTERIEURS!A:CS,B383,MATCH($C$8,REFERENCEMENT_FACADE[#Headers],0)),"")</f>
        <v/>
      </c>
      <c r="D383" t="str">
        <f ca="1">IF($B$6=TRUE,IF(C383&lt;&gt;"",COUNTIF(INDIRECT("$C$"&amp;ROW($C$9)&amp;":$C$"&amp;487-COUNTBLANK($C$9:$C$487)),"&lt;"&amp;C383)+COUNTIF(C$9:C383,C383),""),IF(C383&lt;&gt;"",COUNTIF(INDIRECT("$C$"&amp;ROW($C$9)&amp;":$C$"&amp;487-COUNTBLANK($C$9:$C$487)),"&gt;"&amp;C383)+COUNTIF(C$9:C383,C383),""))</f>
        <v/>
      </c>
      <c r="E383" t="str">
        <f t="shared" ca="1" si="6"/>
        <v/>
      </c>
      <c r="F383" s="217" t="str" cm="1">
        <f t="array" ref="F383">IF(A383&lt;&gt;"",INDEX(BDD_REVETEMENTS_EXTERIEURS!A:BY,E383,MATCH($F$8,REFERENCEMENT_FACADE[#Headers],0)),"")</f>
        <v/>
      </c>
    </row>
    <row r="384" spans="1:6" x14ac:dyDescent="0.3">
      <c r="A384" s="3" t="str">
        <f>IF(AND(A383&lt;COUNTIF(REFERENCEMENT_FACADE[DATE REFERENCEMENT],"&lt;&gt;"&amp;""),A383&gt;0),'PR-tampon'!A383+1,"")</f>
        <v/>
      </c>
      <c r="B384" s="3" t="str">
        <f>IFERROR(IF(A384="","",VLOOKUP($A384,REFERENCEMENT_FACADE[[Ordre]:[Eligibilité procédé]],2,FALSE)),"")</f>
        <v/>
      </c>
      <c r="C384" t="str" cm="1">
        <f t="array" ref="C384">IF(B384&lt;&gt;"",INDEX(BDD_REVETEMENTS_EXTERIEURS!A:CS,B384,MATCH($C$8,REFERENCEMENT_FACADE[#Headers],0)),"")</f>
        <v/>
      </c>
      <c r="D384" t="str">
        <f ca="1">IF($B$6=TRUE,IF(C384&lt;&gt;"",COUNTIF(INDIRECT("$C$"&amp;ROW($C$9)&amp;":$C$"&amp;487-COUNTBLANK($C$9:$C$487)),"&lt;"&amp;C384)+COUNTIF(C$9:C384,C384),""),IF(C384&lt;&gt;"",COUNTIF(INDIRECT("$C$"&amp;ROW($C$9)&amp;":$C$"&amp;487-COUNTBLANK($C$9:$C$487)),"&gt;"&amp;C384)+COUNTIF(C$9:C384,C384),""))</f>
        <v/>
      </c>
      <c r="E384" t="str">
        <f t="shared" ca="1" si="6"/>
        <v/>
      </c>
      <c r="F384" s="217" t="str" cm="1">
        <f t="array" ref="F384">IF(A384&lt;&gt;"",INDEX(BDD_REVETEMENTS_EXTERIEURS!A:BY,E384,MATCH($F$8,REFERENCEMENT_FACADE[#Headers],0)),"")</f>
        <v/>
      </c>
    </row>
    <row r="385" spans="1:6" x14ac:dyDescent="0.3">
      <c r="A385" s="3" t="str">
        <f>IF(AND(A384&lt;COUNTIF(REFERENCEMENT_FACADE[DATE REFERENCEMENT],"&lt;&gt;"&amp;""),A384&gt;0),'PR-tampon'!A384+1,"")</f>
        <v/>
      </c>
      <c r="B385" s="3" t="str">
        <f>IFERROR(IF(A385="","",VLOOKUP($A385,REFERENCEMENT_FACADE[[Ordre]:[Eligibilité procédé]],2,FALSE)),"")</f>
        <v/>
      </c>
      <c r="C385" t="str" cm="1">
        <f t="array" ref="C385">IF(B385&lt;&gt;"",INDEX(BDD_REVETEMENTS_EXTERIEURS!A:CS,B385,MATCH($C$8,REFERENCEMENT_FACADE[#Headers],0)),"")</f>
        <v/>
      </c>
      <c r="D385" t="str">
        <f ca="1">IF($B$6=TRUE,IF(C385&lt;&gt;"",COUNTIF(INDIRECT("$C$"&amp;ROW($C$9)&amp;":$C$"&amp;487-COUNTBLANK($C$9:$C$487)),"&lt;"&amp;C385)+COUNTIF(C$9:C385,C385),""),IF(C385&lt;&gt;"",COUNTIF(INDIRECT("$C$"&amp;ROW($C$9)&amp;":$C$"&amp;487-COUNTBLANK($C$9:$C$487)),"&gt;"&amp;C385)+COUNTIF(C$9:C385,C385),""))</f>
        <v/>
      </c>
      <c r="E385" t="str">
        <f t="shared" ca="1" si="6"/>
        <v/>
      </c>
      <c r="F385" s="217" t="str" cm="1">
        <f t="array" ref="F385">IF(A385&lt;&gt;"",INDEX(BDD_REVETEMENTS_EXTERIEURS!A:BY,E385,MATCH($F$8,REFERENCEMENT_FACADE[#Headers],0)),"")</f>
        <v/>
      </c>
    </row>
    <row r="386" spans="1:6" x14ac:dyDescent="0.3">
      <c r="A386" s="3" t="str">
        <f>IF(AND(A385&lt;COUNTIF(REFERENCEMENT_FACADE[DATE REFERENCEMENT],"&lt;&gt;"&amp;""),A385&gt;0),'PR-tampon'!A385+1,"")</f>
        <v/>
      </c>
      <c r="B386" s="3" t="str">
        <f>IFERROR(IF(A386="","",VLOOKUP($A386,REFERENCEMENT_FACADE[[Ordre]:[Eligibilité procédé]],2,FALSE)),"")</f>
        <v/>
      </c>
      <c r="C386" t="str" cm="1">
        <f t="array" ref="C386">IF(B386&lt;&gt;"",INDEX(BDD_REVETEMENTS_EXTERIEURS!A:CS,B386,MATCH($C$8,REFERENCEMENT_FACADE[#Headers],0)),"")</f>
        <v/>
      </c>
      <c r="D386" t="str">
        <f ca="1">IF($B$6=TRUE,IF(C386&lt;&gt;"",COUNTIF(INDIRECT("$C$"&amp;ROW($C$9)&amp;":$C$"&amp;487-COUNTBLANK($C$9:$C$487)),"&lt;"&amp;C386)+COUNTIF(C$9:C386,C386),""),IF(C386&lt;&gt;"",COUNTIF(INDIRECT("$C$"&amp;ROW($C$9)&amp;":$C$"&amp;487-COUNTBLANK($C$9:$C$487)),"&gt;"&amp;C386)+COUNTIF(C$9:C386,C386),""))</f>
        <v/>
      </c>
      <c r="E386" t="str">
        <f t="shared" ca="1" si="6"/>
        <v/>
      </c>
      <c r="F386" s="217" t="str" cm="1">
        <f t="array" ref="F386">IF(A386&lt;&gt;"",INDEX(BDD_REVETEMENTS_EXTERIEURS!A:BY,E386,MATCH($F$8,REFERENCEMENT_FACADE[#Headers],0)),"")</f>
        <v/>
      </c>
    </row>
    <row r="387" spans="1:6" x14ac:dyDescent="0.3">
      <c r="A387" s="3" t="str">
        <f>IF(AND(A386&lt;COUNTIF(REFERENCEMENT_FACADE[DATE REFERENCEMENT],"&lt;&gt;"&amp;""),A386&gt;0),'PR-tampon'!A386+1,"")</f>
        <v/>
      </c>
      <c r="B387" s="3" t="str">
        <f>IFERROR(IF(A387="","",VLOOKUP($A387,REFERENCEMENT_FACADE[[Ordre]:[Eligibilité procédé]],2,FALSE)),"")</f>
        <v/>
      </c>
      <c r="C387" t="str" cm="1">
        <f t="array" ref="C387">IF(B387&lt;&gt;"",INDEX(BDD_REVETEMENTS_EXTERIEURS!A:CS,B387,MATCH($C$8,REFERENCEMENT_FACADE[#Headers],0)),"")</f>
        <v/>
      </c>
      <c r="D387" t="str">
        <f ca="1">IF($B$6=TRUE,IF(C387&lt;&gt;"",COUNTIF(INDIRECT("$C$"&amp;ROW($C$9)&amp;":$C$"&amp;487-COUNTBLANK($C$9:$C$487)),"&lt;"&amp;C387)+COUNTIF(C$9:C387,C387),""),IF(C387&lt;&gt;"",COUNTIF(INDIRECT("$C$"&amp;ROW($C$9)&amp;":$C$"&amp;487-COUNTBLANK($C$9:$C$487)),"&gt;"&amp;C387)+COUNTIF(C$9:C387,C387),""))</f>
        <v/>
      </c>
      <c r="E387" t="str">
        <f t="shared" ca="1" si="6"/>
        <v/>
      </c>
      <c r="F387" s="217" t="str" cm="1">
        <f t="array" ref="F387">IF(A387&lt;&gt;"",INDEX(BDD_REVETEMENTS_EXTERIEURS!A:BY,E387,MATCH($F$8,REFERENCEMENT_FACADE[#Headers],0)),"")</f>
        <v/>
      </c>
    </row>
    <row r="388" spans="1:6" x14ac:dyDescent="0.3">
      <c r="A388" s="3" t="str">
        <f>IF(AND(A387&lt;COUNTIF(REFERENCEMENT_FACADE[DATE REFERENCEMENT],"&lt;&gt;"&amp;""),A387&gt;0),'PR-tampon'!A387+1,"")</f>
        <v/>
      </c>
      <c r="B388" s="3" t="str">
        <f>IFERROR(IF(A388="","",VLOOKUP($A388,REFERENCEMENT_FACADE[[Ordre]:[Eligibilité procédé]],2,FALSE)),"")</f>
        <v/>
      </c>
      <c r="C388" t="str" cm="1">
        <f t="array" ref="C388">IF(B388&lt;&gt;"",INDEX(BDD_REVETEMENTS_EXTERIEURS!A:CS,B388,MATCH($C$8,REFERENCEMENT_FACADE[#Headers],0)),"")</f>
        <v/>
      </c>
      <c r="D388" t="str">
        <f ca="1">IF($B$6=TRUE,IF(C388&lt;&gt;"",COUNTIF(INDIRECT("$C$"&amp;ROW($C$9)&amp;":$C$"&amp;487-COUNTBLANK($C$9:$C$487)),"&lt;"&amp;C388)+COUNTIF(C$9:C388,C388),""),IF(C388&lt;&gt;"",COUNTIF(INDIRECT("$C$"&amp;ROW($C$9)&amp;":$C$"&amp;487-COUNTBLANK($C$9:$C$487)),"&gt;"&amp;C388)+COUNTIF(C$9:C388,C388),""))</f>
        <v/>
      </c>
      <c r="E388" t="str">
        <f t="shared" ca="1" si="6"/>
        <v/>
      </c>
      <c r="F388" s="217" t="str" cm="1">
        <f t="array" ref="F388">IF(A388&lt;&gt;"",INDEX(BDD_REVETEMENTS_EXTERIEURS!A:BY,E388,MATCH($F$8,REFERENCEMENT_FACADE[#Headers],0)),"")</f>
        <v/>
      </c>
    </row>
    <row r="389" spans="1:6" x14ac:dyDescent="0.3">
      <c r="A389" s="3" t="str">
        <f>IF(AND(A388&lt;COUNTIF(REFERENCEMENT_FACADE[DATE REFERENCEMENT],"&lt;&gt;"&amp;""),A388&gt;0),'PR-tampon'!A388+1,"")</f>
        <v/>
      </c>
      <c r="B389" s="3" t="str">
        <f>IFERROR(IF(A389="","",VLOOKUP($A389,REFERENCEMENT_FACADE[[Ordre]:[Eligibilité procédé]],2,FALSE)),"")</f>
        <v/>
      </c>
      <c r="C389" t="str" cm="1">
        <f t="array" ref="C389">IF(B389&lt;&gt;"",INDEX(BDD_REVETEMENTS_EXTERIEURS!A:CS,B389,MATCH($C$8,REFERENCEMENT_FACADE[#Headers],0)),"")</f>
        <v/>
      </c>
      <c r="D389" t="str">
        <f ca="1">IF($B$6=TRUE,IF(C389&lt;&gt;"",COUNTIF(INDIRECT("$C$"&amp;ROW($C$9)&amp;":$C$"&amp;487-COUNTBLANK($C$9:$C$487)),"&lt;"&amp;C389)+COUNTIF(C$9:C389,C389),""),IF(C389&lt;&gt;"",COUNTIF(INDIRECT("$C$"&amp;ROW($C$9)&amp;":$C$"&amp;487-COUNTBLANK($C$9:$C$487)),"&gt;"&amp;C389)+COUNTIF(C$9:C389,C389),""))</f>
        <v/>
      </c>
      <c r="E389" t="str">
        <f t="shared" ca="1" si="6"/>
        <v/>
      </c>
      <c r="F389" s="217" t="str" cm="1">
        <f t="array" ref="F389">IF(A389&lt;&gt;"",INDEX(BDD_REVETEMENTS_EXTERIEURS!A:BY,E389,MATCH($F$8,REFERENCEMENT_FACADE[#Headers],0)),"")</f>
        <v/>
      </c>
    </row>
    <row r="390" spans="1:6" x14ac:dyDescent="0.3">
      <c r="A390" s="3" t="str">
        <f>IF(AND(A389&lt;COUNTIF(REFERENCEMENT_FACADE[DATE REFERENCEMENT],"&lt;&gt;"&amp;""),A389&gt;0),'PR-tampon'!A389+1,"")</f>
        <v/>
      </c>
      <c r="B390" s="3" t="str">
        <f>IFERROR(IF(A390="","",VLOOKUP($A390,REFERENCEMENT_FACADE[[Ordre]:[Eligibilité procédé]],2,FALSE)),"")</f>
        <v/>
      </c>
      <c r="C390" t="str" cm="1">
        <f t="array" ref="C390">IF(B390&lt;&gt;"",INDEX(BDD_REVETEMENTS_EXTERIEURS!A:CS,B390,MATCH($C$8,REFERENCEMENT_FACADE[#Headers],0)),"")</f>
        <v/>
      </c>
      <c r="D390" t="str">
        <f ca="1">IF($B$6=TRUE,IF(C390&lt;&gt;"",COUNTIF(INDIRECT("$C$"&amp;ROW($C$9)&amp;":$C$"&amp;487-COUNTBLANK($C$9:$C$487)),"&lt;"&amp;C390)+COUNTIF(C$9:C390,C390),""),IF(C390&lt;&gt;"",COUNTIF(INDIRECT("$C$"&amp;ROW($C$9)&amp;":$C$"&amp;487-COUNTBLANK($C$9:$C$487)),"&gt;"&amp;C390)+COUNTIF(C$9:C390,C390),""))</f>
        <v/>
      </c>
      <c r="E390" t="str">
        <f t="shared" ca="1" si="6"/>
        <v/>
      </c>
      <c r="F390" s="217" t="str" cm="1">
        <f t="array" ref="F390">IF(A390&lt;&gt;"",INDEX(BDD_REVETEMENTS_EXTERIEURS!A:BY,E390,MATCH($F$8,REFERENCEMENT_FACADE[#Headers],0)),"")</f>
        <v/>
      </c>
    </row>
    <row r="391" spans="1:6" x14ac:dyDescent="0.3">
      <c r="A391" s="3" t="str">
        <f>IF(AND(A390&lt;COUNTIF(REFERENCEMENT_FACADE[DATE REFERENCEMENT],"&lt;&gt;"&amp;""),A390&gt;0),'PR-tampon'!A390+1,"")</f>
        <v/>
      </c>
      <c r="B391" s="3" t="str">
        <f>IFERROR(IF(A391="","",VLOOKUP($A391,REFERENCEMENT_FACADE[[Ordre]:[Eligibilité procédé]],2,FALSE)),"")</f>
        <v/>
      </c>
      <c r="C391" t="str" cm="1">
        <f t="array" ref="C391">IF(B391&lt;&gt;"",INDEX(BDD_REVETEMENTS_EXTERIEURS!A:CS,B391,MATCH($C$8,REFERENCEMENT_FACADE[#Headers],0)),"")</f>
        <v/>
      </c>
      <c r="D391" t="str">
        <f ca="1">IF($B$6=TRUE,IF(C391&lt;&gt;"",COUNTIF(INDIRECT("$C$"&amp;ROW($C$9)&amp;":$C$"&amp;487-COUNTBLANK($C$9:$C$487)),"&lt;"&amp;C391)+COUNTIF(C$9:C391,C391),""),IF(C391&lt;&gt;"",COUNTIF(INDIRECT("$C$"&amp;ROW($C$9)&amp;":$C$"&amp;487-COUNTBLANK($C$9:$C$487)),"&gt;"&amp;C391)+COUNTIF(C$9:C391,C391),""))</f>
        <v/>
      </c>
      <c r="E391" t="str">
        <f t="shared" ca="1" si="6"/>
        <v/>
      </c>
      <c r="F391" s="217" t="str" cm="1">
        <f t="array" ref="F391">IF(A391&lt;&gt;"",INDEX(BDD_REVETEMENTS_EXTERIEURS!A:BY,E391,MATCH($F$8,REFERENCEMENT_FACADE[#Headers],0)),"")</f>
        <v/>
      </c>
    </row>
    <row r="392" spans="1:6" x14ac:dyDescent="0.3">
      <c r="A392" s="3" t="str">
        <f>IF(AND(A391&lt;COUNTIF(REFERENCEMENT_FACADE[DATE REFERENCEMENT],"&lt;&gt;"&amp;""),A391&gt;0),'PR-tampon'!A391+1,"")</f>
        <v/>
      </c>
      <c r="B392" s="3" t="str">
        <f>IFERROR(IF(A392="","",VLOOKUP($A392,REFERENCEMENT_FACADE[[Ordre]:[Eligibilité procédé]],2,FALSE)),"")</f>
        <v/>
      </c>
      <c r="C392" t="str" cm="1">
        <f t="array" ref="C392">IF(B392&lt;&gt;"",INDEX(BDD_REVETEMENTS_EXTERIEURS!A:CS,B392,MATCH($C$8,REFERENCEMENT_FACADE[#Headers],0)),"")</f>
        <v/>
      </c>
      <c r="D392" t="str">
        <f ca="1">IF($B$6=TRUE,IF(C392&lt;&gt;"",COUNTIF(INDIRECT("$C$"&amp;ROW($C$9)&amp;":$C$"&amp;487-COUNTBLANK($C$9:$C$487)),"&lt;"&amp;C392)+COUNTIF(C$9:C392,C392),""),IF(C392&lt;&gt;"",COUNTIF(INDIRECT("$C$"&amp;ROW($C$9)&amp;":$C$"&amp;487-COUNTBLANK($C$9:$C$487)),"&gt;"&amp;C392)+COUNTIF(C$9:C392,C392),""))</f>
        <v/>
      </c>
      <c r="E392" t="str">
        <f t="shared" ca="1" si="6"/>
        <v/>
      </c>
      <c r="F392" s="217" t="str" cm="1">
        <f t="array" ref="F392">IF(A392&lt;&gt;"",INDEX(BDD_REVETEMENTS_EXTERIEURS!A:BY,E392,MATCH($F$8,REFERENCEMENT_FACADE[#Headers],0)),"")</f>
        <v/>
      </c>
    </row>
    <row r="393" spans="1:6" x14ac:dyDescent="0.3">
      <c r="A393" s="3" t="str">
        <f>IF(AND(A392&lt;COUNTIF(REFERENCEMENT_FACADE[DATE REFERENCEMENT],"&lt;&gt;"&amp;""),A392&gt;0),'PR-tampon'!A392+1,"")</f>
        <v/>
      </c>
      <c r="B393" s="3" t="str">
        <f>IFERROR(IF(A393="","",VLOOKUP($A393,REFERENCEMENT_FACADE[[Ordre]:[Eligibilité procédé]],2,FALSE)),"")</f>
        <v/>
      </c>
      <c r="C393" t="str" cm="1">
        <f t="array" ref="C393">IF(B393&lt;&gt;"",INDEX(BDD_REVETEMENTS_EXTERIEURS!A:CS,B393,MATCH($C$8,REFERENCEMENT_FACADE[#Headers],0)),"")</f>
        <v/>
      </c>
      <c r="D393" t="str">
        <f ca="1">IF($B$6=TRUE,IF(C393&lt;&gt;"",COUNTIF(INDIRECT("$C$"&amp;ROW($C$9)&amp;":$C$"&amp;487-COUNTBLANK($C$9:$C$487)),"&lt;"&amp;C393)+COUNTIF(C$9:C393,C393),""),IF(C393&lt;&gt;"",COUNTIF(INDIRECT("$C$"&amp;ROW($C$9)&amp;":$C$"&amp;487-COUNTBLANK($C$9:$C$487)),"&gt;"&amp;C393)+COUNTIF(C$9:C393,C393),""))</f>
        <v/>
      </c>
      <c r="E393" t="str">
        <f t="shared" ca="1" si="6"/>
        <v/>
      </c>
      <c r="F393" s="217" t="str" cm="1">
        <f t="array" ref="F393">IF(A393&lt;&gt;"",INDEX(BDD_REVETEMENTS_EXTERIEURS!A:BY,E393,MATCH($F$8,REFERENCEMENT_FACADE[#Headers],0)),"")</f>
        <v/>
      </c>
    </row>
    <row r="394" spans="1:6" x14ac:dyDescent="0.3">
      <c r="A394" s="3" t="str">
        <f>IF(AND(A393&lt;COUNTIF(REFERENCEMENT_FACADE[DATE REFERENCEMENT],"&lt;&gt;"&amp;""),A393&gt;0),'PR-tampon'!A393+1,"")</f>
        <v/>
      </c>
      <c r="B394" s="3" t="str">
        <f>IFERROR(IF(A394="","",VLOOKUP($A394,REFERENCEMENT_FACADE[[Ordre]:[Eligibilité procédé]],2,FALSE)),"")</f>
        <v/>
      </c>
      <c r="C394" t="str" cm="1">
        <f t="array" ref="C394">IF(B394&lt;&gt;"",INDEX(BDD_REVETEMENTS_EXTERIEURS!A:CS,B394,MATCH($C$8,REFERENCEMENT_FACADE[#Headers],0)),"")</f>
        <v/>
      </c>
      <c r="D394" t="str">
        <f ca="1">IF($B$6=TRUE,IF(C394&lt;&gt;"",COUNTIF(INDIRECT("$C$"&amp;ROW($C$9)&amp;":$C$"&amp;487-COUNTBLANK($C$9:$C$487)),"&lt;"&amp;C394)+COUNTIF(C$9:C394,C394),""),IF(C394&lt;&gt;"",COUNTIF(INDIRECT("$C$"&amp;ROW($C$9)&amp;":$C$"&amp;487-COUNTBLANK($C$9:$C$487)),"&gt;"&amp;C394)+COUNTIF(C$9:C394,C394),""))</f>
        <v/>
      </c>
      <c r="E394" t="str">
        <f t="shared" ref="E394:E457" ca="1" si="7">IFERROR(INDEX($A$9:$D$486,MATCH(ROW(D394)-ROW($B$8),$D$9:$D$486,0),2),"")</f>
        <v/>
      </c>
      <c r="F394" s="217" t="str" cm="1">
        <f t="array" ref="F394">IF(A394&lt;&gt;"",INDEX(BDD_REVETEMENTS_EXTERIEURS!A:BY,E394,MATCH($F$8,REFERENCEMENT_FACADE[#Headers],0)),"")</f>
        <v/>
      </c>
    </row>
    <row r="395" spans="1:6" x14ac:dyDescent="0.3">
      <c r="A395" s="3" t="str">
        <f>IF(AND(A394&lt;COUNTIF(REFERENCEMENT_FACADE[DATE REFERENCEMENT],"&lt;&gt;"&amp;""),A394&gt;0),'PR-tampon'!A394+1,"")</f>
        <v/>
      </c>
      <c r="B395" s="3" t="str">
        <f>IFERROR(IF(A395="","",VLOOKUP($A395,REFERENCEMENT_FACADE[[Ordre]:[Eligibilité procédé]],2,FALSE)),"")</f>
        <v/>
      </c>
      <c r="C395" t="str" cm="1">
        <f t="array" ref="C395">IF(B395&lt;&gt;"",INDEX(BDD_REVETEMENTS_EXTERIEURS!A:CS,B395,MATCH($C$8,REFERENCEMENT_FACADE[#Headers],0)),"")</f>
        <v/>
      </c>
      <c r="D395" t="str">
        <f ca="1">IF($B$6=TRUE,IF(C395&lt;&gt;"",COUNTIF(INDIRECT("$C$"&amp;ROW($C$9)&amp;":$C$"&amp;487-COUNTBLANK($C$9:$C$487)),"&lt;"&amp;C395)+COUNTIF(C$9:C395,C395),""),IF(C395&lt;&gt;"",COUNTIF(INDIRECT("$C$"&amp;ROW($C$9)&amp;":$C$"&amp;487-COUNTBLANK($C$9:$C$487)),"&gt;"&amp;C395)+COUNTIF(C$9:C395,C395),""))</f>
        <v/>
      </c>
      <c r="E395" t="str">
        <f t="shared" ca="1" si="7"/>
        <v/>
      </c>
      <c r="F395" s="217" t="str" cm="1">
        <f t="array" ref="F395">IF(A395&lt;&gt;"",INDEX(BDD_REVETEMENTS_EXTERIEURS!A:BY,E395,MATCH($F$8,REFERENCEMENT_FACADE[#Headers],0)),"")</f>
        <v/>
      </c>
    </row>
    <row r="396" spans="1:6" x14ac:dyDescent="0.3">
      <c r="A396" s="3" t="str">
        <f>IF(AND(A395&lt;COUNTIF(REFERENCEMENT_FACADE[DATE REFERENCEMENT],"&lt;&gt;"&amp;""),A395&gt;0),'PR-tampon'!A395+1,"")</f>
        <v/>
      </c>
      <c r="B396" s="3" t="str">
        <f>IFERROR(IF(A396="","",VLOOKUP($A396,REFERENCEMENT_FACADE[[Ordre]:[Eligibilité procédé]],2,FALSE)),"")</f>
        <v/>
      </c>
      <c r="C396" t="str" cm="1">
        <f t="array" ref="C396">IF(B396&lt;&gt;"",INDEX(BDD_REVETEMENTS_EXTERIEURS!A:CS,B396,MATCH($C$8,REFERENCEMENT_FACADE[#Headers],0)),"")</f>
        <v/>
      </c>
      <c r="D396" t="str">
        <f ca="1">IF($B$6=TRUE,IF(C396&lt;&gt;"",COUNTIF(INDIRECT("$C$"&amp;ROW($C$9)&amp;":$C$"&amp;487-COUNTBLANK($C$9:$C$487)),"&lt;"&amp;C396)+COUNTIF(C$9:C396,C396),""),IF(C396&lt;&gt;"",COUNTIF(INDIRECT("$C$"&amp;ROW($C$9)&amp;":$C$"&amp;487-COUNTBLANK($C$9:$C$487)),"&gt;"&amp;C396)+COUNTIF(C$9:C396,C396),""))</f>
        <v/>
      </c>
      <c r="E396" t="str">
        <f t="shared" ca="1" si="7"/>
        <v/>
      </c>
      <c r="F396" s="217" t="str" cm="1">
        <f t="array" ref="F396">IF(A396&lt;&gt;"",INDEX(BDD_REVETEMENTS_EXTERIEURS!A:BY,E396,MATCH($F$8,REFERENCEMENT_FACADE[#Headers],0)),"")</f>
        <v/>
      </c>
    </row>
    <row r="397" spans="1:6" x14ac:dyDescent="0.3">
      <c r="A397" s="3" t="str">
        <f>IF(AND(A396&lt;COUNTIF(REFERENCEMENT_FACADE[DATE REFERENCEMENT],"&lt;&gt;"&amp;""),A396&gt;0),'PR-tampon'!A396+1,"")</f>
        <v/>
      </c>
      <c r="B397" s="3" t="str">
        <f>IFERROR(IF(A397="","",VLOOKUP($A397,REFERENCEMENT_FACADE[[Ordre]:[Eligibilité procédé]],2,FALSE)),"")</f>
        <v/>
      </c>
      <c r="C397" t="str" cm="1">
        <f t="array" ref="C397">IF(B397&lt;&gt;"",INDEX(BDD_REVETEMENTS_EXTERIEURS!A:CS,B397,MATCH($C$8,REFERENCEMENT_FACADE[#Headers],0)),"")</f>
        <v/>
      </c>
      <c r="D397" t="str">
        <f ca="1">IF($B$6=TRUE,IF(C397&lt;&gt;"",COUNTIF(INDIRECT("$C$"&amp;ROW($C$9)&amp;":$C$"&amp;487-COUNTBLANK($C$9:$C$487)),"&lt;"&amp;C397)+COUNTIF(C$9:C397,C397),""),IF(C397&lt;&gt;"",COUNTIF(INDIRECT("$C$"&amp;ROW($C$9)&amp;":$C$"&amp;487-COUNTBLANK($C$9:$C$487)),"&gt;"&amp;C397)+COUNTIF(C$9:C397,C397),""))</f>
        <v/>
      </c>
      <c r="E397" t="str">
        <f t="shared" ca="1" si="7"/>
        <v/>
      </c>
      <c r="F397" s="217" t="str" cm="1">
        <f t="array" ref="F397">IF(A397&lt;&gt;"",INDEX(BDD_REVETEMENTS_EXTERIEURS!A:BY,E397,MATCH($F$8,REFERENCEMENT_FACADE[#Headers],0)),"")</f>
        <v/>
      </c>
    </row>
    <row r="398" spans="1:6" x14ac:dyDescent="0.3">
      <c r="A398" s="3" t="str">
        <f>IF(AND(A397&lt;COUNTIF(REFERENCEMENT_FACADE[DATE REFERENCEMENT],"&lt;&gt;"&amp;""),A397&gt;0),'PR-tampon'!A397+1,"")</f>
        <v/>
      </c>
      <c r="B398" s="3" t="str">
        <f>IFERROR(IF(A398="","",VLOOKUP($A398,REFERENCEMENT_FACADE[[Ordre]:[Eligibilité procédé]],2,FALSE)),"")</f>
        <v/>
      </c>
      <c r="C398" t="str" cm="1">
        <f t="array" ref="C398">IF(B398&lt;&gt;"",INDEX(BDD_REVETEMENTS_EXTERIEURS!A:CS,B398,MATCH($C$8,REFERENCEMENT_FACADE[#Headers],0)),"")</f>
        <v/>
      </c>
      <c r="D398" t="str">
        <f ca="1">IF($B$6=TRUE,IF(C398&lt;&gt;"",COUNTIF(INDIRECT("$C$"&amp;ROW($C$9)&amp;":$C$"&amp;487-COUNTBLANK($C$9:$C$487)),"&lt;"&amp;C398)+COUNTIF(C$9:C398,C398),""),IF(C398&lt;&gt;"",COUNTIF(INDIRECT("$C$"&amp;ROW($C$9)&amp;":$C$"&amp;487-COUNTBLANK($C$9:$C$487)),"&gt;"&amp;C398)+COUNTIF(C$9:C398,C398),""))</f>
        <v/>
      </c>
      <c r="E398" t="str">
        <f t="shared" ca="1" si="7"/>
        <v/>
      </c>
      <c r="F398" s="217" t="str" cm="1">
        <f t="array" ref="F398">IF(A398&lt;&gt;"",INDEX(BDD_REVETEMENTS_EXTERIEURS!A:BY,E398,MATCH($F$8,REFERENCEMENT_FACADE[#Headers],0)),"")</f>
        <v/>
      </c>
    </row>
    <row r="399" spans="1:6" x14ac:dyDescent="0.3">
      <c r="A399" s="3" t="str">
        <f>IF(AND(A398&lt;COUNTIF(REFERENCEMENT_FACADE[DATE REFERENCEMENT],"&lt;&gt;"&amp;""),A398&gt;0),'PR-tampon'!A398+1,"")</f>
        <v/>
      </c>
      <c r="B399" s="3" t="str">
        <f>IFERROR(IF(A399="","",VLOOKUP($A399,REFERENCEMENT_FACADE[[Ordre]:[Eligibilité procédé]],2,FALSE)),"")</f>
        <v/>
      </c>
      <c r="C399" t="str" cm="1">
        <f t="array" ref="C399">IF(B399&lt;&gt;"",INDEX(BDD_REVETEMENTS_EXTERIEURS!A:CS,B399,MATCH($C$8,REFERENCEMENT_FACADE[#Headers],0)),"")</f>
        <v/>
      </c>
      <c r="D399" t="str">
        <f ca="1">IF($B$6=TRUE,IF(C399&lt;&gt;"",COUNTIF(INDIRECT("$C$"&amp;ROW($C$9)&amp;":$C$"&amp;487-COUNTBLANK($C$9:$C$487)),"&lt;"&amp;C399)+COUNTIF(C$9:C399,C399),""),IF(C399&lt;&gt;"",COUNTIF(INDIRECT("$C$"&amp;ROW($C$9)&amp;":$C$"&amp;487-COUNTBLANK($C$9:$C$487)),"&gt;"&amp;C399)+COUNTIF(C$9:C399,C399),""))</f>
        <v/>
      </c>
      <c r="E399" t="str">
        <f t="shared" ca="1" si="7"/>
        <v/>
      </c>
      <c r="F399" s="217" t="str" cm="1">
        <f t="array" ref="F399">IF(A399&lt;&gt;"",INDEX(BDD_REVETEMENTS_EXTERIEURS!A:BY,E399,MATCH($F$8,REFERENCEMENT_FACADE[#Headers],0)),"")</f>
        <v/>
      </c>
    </row>
    <row r="400" spans="1:6" x14ac:dyDescent="0.3">
      <c r="A400" s="3" t="str">
        <f>IF(AND(A399&lt;COUNTIF(REFERENCEMENT_FACADE[DATE REFERENCEMENT],"&lt;&gt;"&amp;""),A399&gt;0),'PR-tampon'!A399+1,"")</f>
        <v/>
      </c>
      <c r="B400" s="3" t="str">
        <f>IFERROR(IF(A400="","",VLOOKUP($A400,REFERENCEMENT_FACADE[[Ordre]:[Eligibilité procédé]],2,FALSE)),"")</f>
        <v/>
      </c>
      <c r="C400" t="str" cm="1">
        <f t="array" ref="C400">IF(B400&lt;&gt;"",INDEX(BDD_REVETEMENTS_EXTERIEURS!A:CS,B400,MATCH($C$8,REFERENCEMENT_FACADE[#Headers],0)),"")</f>
        <v/>
      </c>
      <c r="D400" t="str">
        <f ca="1">IF($B$6=TRUE,IF(C400&lt;&gt;"",COUNTIF(INDIRECT("$C$"&amp;ROW($C$9)&amp;":$C$"&amp;487-COUNTBLANK($C$9:$C$487)),"&lt;"&amp;C400)+COUNTIF(C$9:C400,C400),""),IF(C400&lt;&gt;"",COUNTIF(INDIRECT("$C$"&amp;ROW($C$9)&amp;":$C$"&amp;487-COUNTBLANK($C$9:$C$487)),"&gt;"&amp;C400)+COUNTIF(C$9:C400,C400),""))</f>
        <v/>
      </c>
      <c r="E400" t="str">
        <f t="shared" ca="1" si="7"/>
        <v/>
      </c>
      <c r="F400" s="217" t="str" cm="1">
        <f t="array" ref="F400">IF(A400&lt;&gt;"",INDEX(BDD_REVETEMENTS_EXTERIEURS!A:BY,E400,MATCH($F$8,REFERENCEMENT_FACADE[#Headers],0)),"")</f>
        <v/>
      </c>
    </row>
    <row r="401" spans="1:6" x14ac:dyDescent="0.3">
      <c r="A401" s="3" t="str">
        <f>IF(AND(A400&lt;COUNTIF(REFERENCEMENT_FACADE[DATE REFERENCEMENT],"&lt;&gt;"&amp;""),A400&gt;0),'PR-tampon'!A400+1,"")</f>
        <v/>
      </c>
      <c r="B401" s="3" t="str">
        <f>IFERROR(IF(A401="","",VLOOKUP($A401,REFERENCEMENT_FACADE[[Ordre]:[Eligibilité procédé]],2,FALSE)),"")</f>
        <v/>
      </c>
      <c r="C401" t="str" cm="1">
        <f t="array" ref="C401">IF(B401&lt;&gt;"",INDEX(BDD_REVETEMENTS_EXTERIEURS!A:CS,B401,MATCH($C$8,REFERENCEMENT_FACADE[#Headers],0)),"")</f>
        <v/>
      </c>
      <c r="D401" t="str">
        <f ca="1">IF($B$6=TRUE,IF(C401&lt;&gt;"",COUNTIF(INDIRECT("$C$"&amp;ROW($C$9)&amp;":$C$"&amp;487-COUNTBLANK($C$9:$C$487)),"&lt;"&amp;C401)+COUNTIF(C$9:C401,C401),""),IF(C401&lt;&gt;"",COUNTIF(INDIRECT("$C$"&amp;ROW($C$9)&amp;":$C$"&amp;487-COUNTBLANK($C$9:$C$487)),"&gt;"&amp;C401)+COUNTIF(C$9:C401,C401),""))</f>
        <v/>
      </c>
      <c r="E401" t="str">
        <f t="shared" ca="1" si="7"/>
        <v/>
      </c>
      <c r="F401" s="217" t="str" cm="1">
        <f t="array" ref="F401">IF(A401&lt;&gt;"",INDEX(BDD_REVETEMENTS_EXTERIEURS!A:BY,E401,MATCH($F$8,REFERENCEMENT_FACADE[#Headers],0)),"")</f>
        <v/>
      </c>
    </row>
    <row r="402" spans="1:6" x14ac:dyDescent="0.3">
      <c r="A402" s="3" t="str">
        <f>IF(AND(A401&lt;COUNTIF(REFERENCEMENT_FACADE[DATE REFERENCEMENT],"&lt;&gt;"&amp;""),A401&gt;0),'PR-tampon'!A401+1,"")</f>
        <v/>
      </c>
      <c r="B402" s="3" t="str">
        <f>IFERROR(IF(A402="","",VLOOKUP($A402,REFERENCEMENT_FACADE[[Ordre]:[Eligibilité procédé]],2,FALSE)),"")</f>
        <v/>
      </c>
      <c r="C402" t="str" cm="1">
        <f t="array" ref="C402">IF(B402&lt;&gt;"",INDEX(BDD_REVETEMENTS_EXTERIEURS!A:CS,B402,MATCH($C$8,REFERENCEMENT_FACADE[#Headers],0)),"")</f>
        <v/>
      </c>
      <c r="D402" t="str">
        <f ca="1">IF($B$6=TRUE,IF(C402&lt;&gt;"",COUNTIF(INDIRECT("$C$"&amp;ROW($C$9)&amp;":$C$"&amp;487-COUNTBLANK($C$9:$C$487)),"&lt;"&amp;C402)+COUNTIF(C$9:C402,C402),""),IF(C402&lt;&gt;"",COUNTIF(INDIRECT("$C$"&amp;ROW($C$9)&amp;":$C$"&amp;487-COUNTBLANK($C$9:$C$487)),"&gt;"&amp;C402)+COUNTIF(C$9:C402,C402),""))</f>
        <v/>
      </c>
      <c r="E402" t="str">
        <f t="shared" ca="1" si="7"/>
        <v/>
      </c>
      <c r="F402" s="217" t="str" cm="1">
        <f t="array" ref="F402">IF(A402&lt;&gt;"",INDEX(BDD_REVETEMENTS_EXTERIEURS!A:BY,E402,MATCH($F$8,REFERENCEMENT_FACADE[#Headers],0)),"")</f>
        <v/>
      </c>
    </row>
    <row r="403" spans="1:6" x14ac:dyDescent="0.3">
      <c r="A403" s="3" t="str">
        <f>IF(AND(A402&lt;COUNTIF(REFERENCEMENT_FACADE[DATE REFERENCEMENT],"&lt;&gt;"&amp;""),A402&gt;0),'PR-tampon'!A402+1,"")</f>
        <v/>
      </c>
      <c r="B403" s="3" t="str">
        <f>IFERROR(IF(A403="","",VLOOKUP($A403,REFERENCEMENT_FACADE[[Ordre]:[Eligibilité procédé]],2,FALSE)),"")</f>
        <v/>
      </c>
      <c r="C403" t="str" cm="1">
        <f t="array" ref="C403">IF(B403&lt;&gt;"",INDEX(BDD_REVETEMENTS_EXTERIEURS!A:CS,B403,MATCH($C$8,REFERENCEMENT_FACADE[#Headers],0)),"")</f>
        <v/>
      </c>
      <c r="D403" t="str">
        <f ca="1">IF($B$6=TRUE,IF(C403&lt;&gt;"",COUNTIF(INDIRECT("$C$"&amp;ROW($C$9)&amp;":$C$"&amp;487-COUNTBLANK($C$9:$C$487)),"&lt;"&amp;C403)+COUNTIF(C$9:C403,C403),""),IF(C403&lt;&gt;"",COUNTIF(INDIRECT("$C$"&amp;ROW($C$9)&amp;":$C$"&amp;487-COUNTBLANK($C$9:$C$487)),"&gt;"&amp;C403)+COUNTIF(C$9:C403,C403),""))</f>
        <v/>
      </c>
      <c r="E403" t="str">
        <f t="shared" ca="1" si="7"/>
        <v/>
      </c>
      <c r="F403" s="217" t="str" cm="1">
        <f t="array" ref="F403">IF(A403&lt;&gt;"",INDEX(BDD_REVETEMENTS_EXTERIEURS!A:BY,E403,MATCH($F$8,REFERENCEMENT_FACADE[#Headers],0)),"")</f>
        <v/>
      </c>
    </row>
    <row r="404" spans="1:6" x14ac:dyDescent="0.3">
      <c r="A404" s="3" t="str">
        <f>IF(AND(A403&lt;COUNTIF(REFERENCEMENT_FACADE[DATE REFERENCEMENT],"&lt;&gt;"&amp;""),A403&gt;0),'PR-tampon'!A403+1,"")</f>
        <v/>
      </c>
      <c r="B404" s="3" t="str">
        <f>IFERROR(IF(A404="","",VLOOKUP($A404,REFERENCEMENT_FACADE[[Ordre]:[Eligibilité procédé]],2,FALSE)),"")</f>
        <v/>
      </c>
      <c r="C404" t="str" cm="1">
        <f t="array" ref="C404">IF(B404&lt;&gt;"",INDEX(BDD_REVETEMENTS_EXTERIEURS!A:CS,B404,MATCH($C$8,REFERENCEMENT_FACADE[#Headers],0)),"")</f>
        <v/>
      </c>
      <c r="D404" t="str">
        <f ca="1">IF($B$6=TRUE,IF(C404&lt;&gt;"",COUNTIF(INDIRECT("$C$"&amp;ROW($C$9)&amp;":$C$"&amp;487-COUNTBLANK($C$9:$C$487)),"&lt;"&amp;C404)+COUNTIF(C$9:C404,C404),""),IF(C404&lt;&gt;"",COUNTIF(INDIRECT("$C$"&amp;ROW($C$9)&amp;":$C$"&amp;487-COUNTBLANK($C$9:$C$487)),"&gt;"&amp;C404)+COUNTIF(C$9:C404,C404),""))</f>
        <v/>
      </c>
      <c r="E404" t="str">
        <f t="shared" ca="1" si="7"/>
        <v/>
      </c>
      <c r="F404" s="217" t="str" cm="1">
        <f t="array" ref="F404">IF(A404&lt;&gt;"",INDEX(BDD_REVETEMENTS_EXTERIEURS!A:BY,E404,MATCH($F$8,REFERENCEMENT_FACADE[#Headers],0)),"")</f>
        <v/>
      </c>
    </row>
    <row r="405" spans="1:6" x14ac:dyDescent="0.3">
      <c r="A405" s="3" t="str">
        <f>IF(AND(A404&lt;COUNTIF(REFERENCEMENT_FACADE[DATE REFERENCEMENT],"&lt;&gt;"&amp;""),A404&gt;0),'PR-tampon'!A404+1,"")</f>
        <v/>
      </c>
      <c r="B405" s="3" t="str">
        <f>IFERROR(IF(A405="","",VLOOKUP($A405,REFERENCEMENT_FACADE[[Ordre]:[Eligibilité procédé]],2,FALSE)),"")</f>
        <v/>
      </c>
      <c r="C405" t="str" cm="1">
        <f t="array" ref="C405">IF(B405&lt;&gt;"",INDEX(BDD_REVETEMENTS_EXTERIEURS!A:CS,B405,MATCH($C$8,REFERENCEMENT_FACADE[#Headers],0)),"")</f>
        <v/>
      </c>
      <c r="D405" t="str">
        <f ca="1">IF($B$6=TRUE,IF(C405&lt;&gt;"",COUNTIF(INDIRECT("$C$"&amp;ROW($C$9)&amp;":$C$"&amp;487-COUNTBLANK($C$9:$C$487)),"&lt;"&amp;C405)+COUNTIF(C$9:C405,C405),""),IF(C405&lt;&gt;"",COUNTIF(INDIRECT("$C$"&amp;ROW($C$9)&amp;":$C$"&amp;487-COUNTBLANK($C$9:$C$487)),"&gt;"&amp;C405)+COUNTIF(C$9:C405,C405),""))</f>
        <v/>
      </c>
      <c r="E405" t="str">
        <f t="shared" ca="1" si="7"/>
        <v/>
      </c>
      <c r="F405" s="217" t="str" cm="1">
        <f t="array" ref="F405">IF(A405&lt;&gt;"",INDEX(BDD_REVETEMENTS_EXTERIEURS!A:BY,E405,MATCH($F$8,REFERENCEMENT_FACADE[#Headers],0)),"")</f>
        <v/>
      </c>
    </row>
    <row r="406" spans="1:6" x14ac:dyDescent="0.3">
      <c r="A406" s="3" t="str">
        <f>IF(AND(A405&lt;COUNTIF(REFERENCEMENT_FACADE[DATE REFERENCEMENT],"&lt;&gt;"&amp;""),A405&gt;0),'PR-tampon'!A405+1,"")</f>
        <v/>
      </c>
      <c r="B406" s="3" t="str">
        <f>IFERROR(IF(A406="","",VLOOKUP($A406,REFERENCEMENT_FACADE[[Ordre]:[Eligibilité procédé]],2,FALSE)),"")</f>
        <v/>
      </c>
      <c r="C406" t="str" cm="1">
        <f t="array" ref="C406">IF(B406&lt;&gt;"",INDEX(BDD_REVETEMENTS_EXTERIEURS!A:CS,B406,MATCH($C$8,REFERENCEMENT_FACADE[#Headers],0)),"")</f>
        <v/>
      </c>
      <c r="D406" t="str">
        <f ca="1">IF($B$6=TRUE,IF(C406&lt;&gt;"",COUNTIF(INDIRECT("$C$"&amp;ROW($C$9)&amp;":$C$"&amp;487-COUNTBLANK($C$9:$C$487)),"&lt;"&amp;C406)+COUNTIF(C$9:C406,C406),""),IF(C406&lt;&gt;"",COUNTIF(INDIRECT("$C$"&amp;ROW($C$9)&amp;":$C$"&amp;487-COUNTBLANK($C$9:$C$487)),"&gt;"&amp;C406)+COUNTIF(C$9:C406,C406),""))</f>
        <v/>
      </c>
      <c r="E406" t="str">
        <f t="shared" ca="1" si="7"/>
        <v/>
      </c>
      <c r="F406" s="217" t="str" cm="1">
        <f t="array" ref="F406">IF(A406&lt;&gt;"",INDEX(BDD_REVETEMENTS_EXTERIEURS!A:BY,E406,MATCH($F$8,REFERENCEMENT_FACADE[#Headers],0)),"")</f>
        <v/>
      </c>
    </row>
    <row r="407" spans="1:6" x14ac:dyDescent="0.3">
      <c r="A407" s="3" t="str">
        <f>IF(AND(A406&lt;COUNTIF(REFERENCEMENT_FACADE[DATE REFERENCEMENT],"&lt;&gt;"&amp;""),A406&gt;0),'PR-tampon'!A406+1,"")</f>
        <v/>
      </c>
      <c r="B407" s="3" t="str">
        <f>IFERROR(IF(A407="","",VLOOKUP($A407,REFERENCEMENT_FACADE[[Ordre]:[Eligibilité procédé]],2,FALSE)),"")</f>
        <v/>
      </c>
      <c r="C407" t="str" cm="1">
        <f t="array" ref="C407">IF(B407&lt;&gt;"",INDEX(BDD_REVETEMENTS_EXTERIEURS!A:CS,B407,MATCH($C$8,REFERENCEMENT_FACADE[#Headers],0)),"")</f>
        <v/>
      </c>
      <c r="D407" t="str">
        <f ca="1">IF($B$6=TRUE,IF(C407&lt;&gt;"",COUNTIF(INDIRECT("$C$"&amp;ROW($C$9)&amp;":$C$"&amp;487-COUNTBLANK($C$9:$C$487)),"&lt;"&amp;C407)+COUNTIF(C$9:C407,C407),""),IF(C407&lt;&gt;"",COUNTIF(INDIRECT("$C$"&amp;ROW($C$9)&amp;":$C$"&amp;487-COUNTBLANK($C$9:$C$487)),"&gt;"&amp;C407)+COUNTIF(C$9:C407,C407),""))</f>
        <v/>
      </c>
      <c r="E407" t="str">
        <f t="shared" ca="1" si="7"/>
        <v/>
      </c>
      <c r="F407" s="217" t="str" cm="1">
        <f t="array" ref="F407">IF(A407&lt;&gt;"",INDEX(BDD_REVETEMENTS_EXTERIEURS!A:BY,E407,MATCH($F$8,REFERENCEMENT_FACADE[#Headers],0)),"")</f>
        <v/>
      </c>
    </row>
    <row r="408" spans="1:6" x14ac:dyDescent="0.3">
      <c r="A408" s="3" t="str">
        <f>IF(AND(A407&lt;COUNTIF(REFERENCEMENT_FACADE[DATE REFERENCEMENT],"&lt;&gt;"&amp;""),A407&gt;0),'PR-tampon'!A407+1,"")</f>
        <v/>
      </c>
      <c r="B408" s="3" t="str">
        <f>IFERROR(IF(A408="","",VLOOKUP($A408,REFERENCEMENT_FACADE[[Ordre]:[Eligibilité procédé]],2,FALSE)),"")</f>
        <v/>
      </c>
      <c r="C408" t="str" cm="1">
        <f t="array" ref="C408">IF(B408&lt;&gt;"",INDEX(BDD_REVETEMENTS_EXTERIEURS!A:CS,B408,MATCH($C$8,REFERENCEMENT_FACADE[#Headers],0)),"")</f>
        <v/>
      </c>
      <c r="D408" t="str">
        <f ca="1">IF($B$6=TRUE,IF(C408&lt;&gt;"",COUNTIF(INDIRECT("$C$"&amp;ROW($C$9)&amp;":$C$"&amp;487-COUNTBLANK($C$9:$C$487)),"&lt;"&amp;C408)+COUNTIF(C$9:C408,C408),""),IF(C408&lt;&gt;"",COUNTIF(INDIRECT("$C$"&amp;ROW($C$9)&amp;":$C$"&amp;487-COUNTBLANK($C$9:$C$487)),"&gt;"&amp;C408)+COUNTIF(C$9:C408,C408),""))</f>
        <v/>
      </c>
      <c r="E408" t="str">
        <f t="shared" ca="1" si="7"/>
        <v/>
      </c>
      <c r="F408" s="217" t="str" cm="1">
        <f t="array" ref="F408">IF(A408&lt;&gt;"",INDEX(BDD_REVETEMENTS_EXTERIEURS!A:BY,E408,MATCH($F$8,REFERENCEMENT_FACADE[#Headers],0)),"")</f>
        <v/>
      </c>
    </row>
    <row r="409" spans="1:6" x14ac:dyDescent="0.3">
      <c r="A409" s="3" t="str">
        <f>IF(AND(A408&lt;COUNTIF(REFERENCEMENT_FACADE[DATE REFERENCEMENT],"&lt;&gt;"&amp;""),A408&gt;0),'PR-tampon'!A408+1,"")</f>
        <v/>
      </c>
      <c r="B409" s="3" t="str">
        <f>IFERROR(IF(A409="","",VLOOKUP($A409,REFERENCEMENT_FACADE[[Ordre]:[Eligibilité procédé]],2,FALSE)),"")</f>
        <v/>
      </c>
      <c r="C409" t="str" cm="1">
        <f t="array" ref="C409">IF(B409&lt;&gt;"",INDEX(BDD_REVETEMENTS_EXTERIEURS!A:CS,B409,MATCH($C$8,REFERENCEMENT_FACADE[#Headers],0)),"")</f>
        <v/>
      </c>
      <c r="D409" t="str">
        <f ca="1">IF($B$6=TRUE,IF(C409&lt;&gt;"",COUNTIF(INDIRECT("$C$"&amp;ROW($C$9)&amp;":$C$"&amp;487-COUNTBLANK($C$9:$C$487)),"&lt;"&amp;C409)+COUNTIF(C$9:C409,C409),""),IF(C409&lt;&gt;"",COUNTIF(INDIRECT("$C$"&amp;ROW($C$9)&amp;":$C$"&amp;487-COUNTBLANK($C$9:$C$487)),"&gt;"&amp;C409)+COUNTIF(C$9:C409,C409),""))</f>
        <v/>
      </c>
      <c r="E409" t="str">
        <f t="shared" ca="1" si="7"/>
        <v/>
      </c>
      <c r="F409" s="217" t="str" cm="1">
        <f t="array" ref="F409">IF(A409&lt;&gt;"",INDEX(BDD_REVETEMENTS_EXTERIEURS!A:BY,E409,MATCH($F$8,REFERENCEMENT_FACADE[#Headers],0)),"")</f>
        <v/>
      </c>
    </row>
    <row r="410" spans="1:6" x14ac:dyDescent="0.3">
      <c r="A410" s="3" t="str">
        <f>IF(AND(A409&lt;COUNTIF(REFERENCEMENT_FACADE[DATE REFERENCEMENT],"&lt;&gt;"&amp;""),A409&gt;0),'PR-tampon'!A409+1,"")</f>
        <v/>
      </c>
      <c r="B410" s="3" t="str">
        <f>IFERROR(IF(A410="","",VLOOKUP($A410,REFERENCEMENT_FACADE[[Ordre]:[Eligibilité procédé]],2,FALSE)),"")</f>
        <v/>
      </c>
      <c r="C410" t="str" cm="1">
        <f t="array" ref="C410">IF(B410&lt;&gt;"",INDEX(BDD_REVETEMENTS_EXTERIEURS!A:CS,B410,MATCH($C$8,REFERENCEMENT_FACADE[#Headers],0)),"")</f>
        <v/>
      </c>
      <c r="D410" t="str">
        <f ca="1">IF($B$6=TRUE,IF(C410&lt;&gt;"",COUNTIF(INDIRECT("$C$"&amp;ROW($C$9)&amp;":$C$"&amp;487-COUNTBLANK($C$9:$C$487)),"&lt;"&amp;C410)+COUNTIF(C$9:C410,C410),""),IF(C410&lt;&gt;"",COUNTIF(INDIRECT("$C$"&amp;ROW($C$9)&amp;":$C$"&amp;487-COUNTBLANK($C$9:$C$487)),"&gt;"&amp;C410)+COUNTIF(C$9:C410,C410),""))</f>
        <v/>
      </c>
      <c r="E410" t="str">
        <f t="shared" ca="1" si="7"/>
        <v/>
      </c>
      <c r="F410" s="217" t="str" cm="1">
        <f t="array" ref="F410">IF(A410&lt;&gt;"",INDEX(BDD_REVETEMENTS_EXTERIEURS!A:BY,E410,MATCH($F$8,REFERENCEMENT_FACADE[#Headers],0)),"")</f>
        <v/>
      </c>
    </row>
    <row r="411" spans="1:6" x14ac:dyDescent="0.3">
      <c r="A411" s="3" t="str">
        <f>IF(AND(A410&lt;COUNTIF(REFERENCEMENT_FACADE[DATE REFERENCEMENT],"&lt;&gt;"&amp;""),A410&gt;0),'PR-tampon'!A410+1,"")</f>
        <v/>
      </c>
      <c r="B411" s="3" t="str">
        <f>IFERROR(IF(A411="","",VLOOKUP($A411,REFERENCEMENT_FACADE[[Ordre]:[Eligibilité procédé]],2,FALSE)),"")</f>
        <v/>
      </c>
      <c r="C411" t="str" cm="1">
        <f t="array" ref="C411">IF(B411&lt;&gt;"",INDEX(BDD_REVETEMENTS_EXTERIEURS!A:CS,B411,MATCH($C$8,REFERENCEMENT_FACADE[#Headers],0)),"")</f>
        <v/>
      </c>
      <c r="D411" t="str">
        <f ca="1">IF($B$6=TRUE,IF(C411&lt;&gt;"",COUNTIF(INDIRECT("$C$"&amp;ROW($C$9)&amp;":$C$"&amp;487-COUNTBLANK($C$9:$C$487)),"&lt;"&amp;C411)+COUNTIF(C$9:C411,C411),""),IF(C411&lt;&gt;"",COUNTIF(INDIRECT("$C$"&amp;ROW($C$9)&amp;":$C$"&amp;487-COUNTBLANK($C$9:$C$487)),"&gt;"&amp;C411)+COUNTIF(C$9:C411,C411),""))</f>
        <v/>
      </c>
      <c r="E411" t="str">
        <f t="shared" ca="1" si="7"/>
        <v/>
      </c>
      <c r="F411" s="217" t="str" cm="1">
        <f t="array" ref="F411">IF(A411&lt;&gt;"",INDEX(BDD_REVETEMENTS_EXTERIEURS!A:BY,E411,MATCH($F$8,REFERENCEMENT_FACADE[#Headers],0)),"")</f>
        <v/>
      </c>
    </row>
    <row r="412" spans="1:6" x14ac:dyDescent="0.3">
      <c r="A412" s="3" t="str">
        <f>IF(AND(A411&lt;COUNTIF(REFERENCEMENT_FACADE[DATE REFERENCEMENT],"&lt;&gt;"&amp;""),A411&gt;0),'PR-tampon'!A411+1,"")</f>
        <v/>
      </c>
      <c r="B412" s="3" t="str">
        <f>IFERROR(IF(A412="","",VLOOKUP($A412,REFERENCEMENT_FACADE[[Ordre]:[Eligibilité procédé]],2,FALSE)),"")</f>
        <v/>
      </c>
      <c r="C412" t="str" cm="1">
        <f t="array" ref="C412">IF(B412&lt;&gt;"",INDEX(BDD_REVETEMENTS_EXTERIEURS!A:CS,B412,MATCH($C$8,REFERENCEMENT_FACADE[#Headers],0)),"")</f>
        <v/>
      </c>
      <c r="D412" t="str">
        <f ca="1">IF($B$6=TRUE,IF(C412&lt;&gt;"",COUNTIF(INDIRECT("$C$"&amp;ROW($C$9)&amp;":$C$"&amp;487-COUNTBLANK($C$9:$C$487)),"&lt;"&amp;C412)+COUNTIF(C$9:C412,C412),""),IF(C412&lt;&gt;"",COUNTIF(INDIRECT("$C$"&amp;ROW($C$9)&amp;":$C$"&amp;487-COUNTBLANK($C$9:$C$487)),"&gt;"&amp;C412)+COUNTIF(C$9:C412,C412),""))</f>
        <v/>
      </c>
      <c r="E412" t="str">
        <f t="shared" ca="1" si="7"/>
        <v/>
      </c>
      <c r="F412" s="217" t="str" cm="1">
        <f t="array" ref="F412">IF(A412&lt;&gt;"",INDEX(BDD_REVETEMENTS_EXTERIEURS!A:BY,E412,MATCH($F$8,REFERENCEMENT_FACADE[#Headers],0)),"")</f>
        <v/>
      </c>
    </row>
    <row r="413" spans="1:6" x14ac:dyDescent="0.3">
      <c r="A413" s="3" t="str">
        <f>IF(AND(A412&lt;COUNTIF(REFERENCEMENT_FACADE[DATE REFERENCEMENT],"&lt;&gt;"&amp;""),A412&gt;0),'PR-tampon'!A412+1,"")</f>
        <v/>
      </c>
      <c r="B413" s="3" t="str">
        <f>IFERROR(IF(A413="","",VLOOKUP($A413,REFERENCEMENT_FACADE[[Ordre]:[Eligibilité procédé]],2,FALSE)),"")</f>
        <v/>
      </c>
      <c r="C413" t="str" cm="1">
        <f t="array" ref="C413">IF(B413&lt;&gt;"",INDEX(BDD_REVETEMENTS_EXTERIEURS!A:CS,B413,MATCH($C$8,REFERENCEMENT_FACADE[#Headers],0)),"")</f>
        <v/>
      </c>
      <c r="D413" t="str">
        <f ca="1">IF($B$6=TRUE,IF(C413&lt;&gt;"",COUNTIF(INDIRECT("$C$"&amp;ROW($C$9)&amp;":$C$"&amp;487-COUNTBLANK($C$9:$C$487)),"&lt;"&amp;C413)+COUNTIF(C$9:C413,C413),""),IF(C413&lt;&gt;"",COUNTIF(INDIRECT("$C$"&amp;ROW($C$9)&amp;":$C$"&amp;487-COUNTBLANK($C$9:$C$487)),"&gt;"&amp;C413)+COUNTIF(C$9:C413,C413),""))</f>
        <v/>
      </c>
      <c r="E413" t="str">
        <f t="shared" ca="1" si="7"/>
        <v/>
      </c>
      <c r="F413" s="217" t="str" cm="1">
        <f t="array" ref="F413">IF(A413&lt;&gt;"",INDEX(BDD_REVETEMENTS_EXTERIEURS!A:BY,E413,MATCH($F$8,REFERENCEMENT_FACADE[#Headers],0)),"")</f>
        <v/>
      </c>
    </row>
    <row r="414" spans="1:6" x14ac:dyDescent="0.3">
      <c r="A414" s="3" t="str">
        <f>IF(AND(A413&lt;COUNTIF(REFERENCEMENT_FACADE[DATE REFERENCEMENT],"&lt;&gt;"&amp;""),A413&gt;0),'PR-tampon'!A413+1,"")</f>
        <v/>
      </c>
      <c r="B414" s="3" t="str">
        <f>IFERROR(IF(A414="","",VLOOKUP($A414,REFERENCEMENT_FACADE[[Ordre]:[Eligibilité procédé]],2,FALSE)),"")</f>
        <v/>
      </c>
      <c r="C414" t="str" cm="1">
        <f t="array" ref="C414">IF(B414&lt;&gt;"",INDEX(BDD_REVETEMENTS_EXTERIEURS!A:CS,B414,MATCH($C$8,REFERENCEMENT_FACADE[#Headers],0)),"")</f>
        <v/>
      </c>
      <c r="D414" t="str">
        <f ca="1">IF($B$6=TRUE,IF(C414&lt;&gt;"",COUNTIF(INDIRECT("$C$"&amp;ROW($C$9)&amp;":$C$"&amp;487-COUNTBLANK($C$9:$C$487)),"&lt;"&amp;C414)+COUNTIF(C$9:C414,C414),""),IF(C414&lt;&gt;"",COUNTIF(INDIRECT("$C$"&amp;ROW($C$9)&amp;":$C$"&amp;487-COUNTBLANK($C$9:$C$487)),"&gt;"&amp;C414)+COUNTIF(C$9:C414,C414),""))</f>
        <v/>
      </c>
      <c r="E414" t="str">
        <f t="shared" ca="1" si="7"/>
        <v/>
      </c>
      <c r="F414" s="217" t="str" cm="1">
        <f t="array" ref="F414">IF(A414&lt;&gt;"",INDEX(BDD_REVETEMENTS_EXTERIEURS!A:BY,E414,MATCH($F$8,REFERENCEMENT_FACADE[#Headers],0)),"")</f>
        <v/>
      </c>
    </row>
    <row r="415" spans="1:6" x14ac:dyDescent="0.3">
      <c r="A415" s="3" t="str">
        <f>IF(AND(A414&lt;COUNTIF(REFERENCEMENT_FACADE[DATE REFERENCEMENT],"&lt;&gt;"&amp;""),A414&gt;0),'PR-tampon'!A414+1,"")</f>
        <v/>
      </c>
      <c r="B415" s="3" t="str">
        <f>IFERROR(IF(A415="","",VLOOKUP($A415,REFERENCEMENT_FACADE[[Ordre]:[Eligibilité procédé]],2,FALSE)),"")</f>
        <v/>
      </c>
      <c r="C415" t="str" cm="1">
        <f t="array" ref="C415">IF(B415&lt;&gt;"",INDEX(BDD_REVETEMENTS_EXTERIEURS!A:CS,B415,MATCH($C$8,REFERENCEMENT_FACADE[#Headers],0)),"")</f>
        <v/>
      </c>
      <c r="D415" t="str">
        <f ca="1">IF($B$6=TRUE,IF(C415&lt;&gt;"",COUNTIF(INDIRECT("$C$"&amp;ROW($C$9)&amp;":$C$"&amp;487-COUNTBLANK($C$9:$C$487)),"&lt;"&amp;C415)+COUNTIF(C$9:C415,C415),""),IF(C415&lt;&gt;"",COUNTIF(INDIRECT("$C$"&amp;ROW($C$9)&amp;":$C$"&amp;487-COUNTBLANK($C$9:$C$487)),"&gt;"&amp;C415)+COUNTIF(C$9:C415,C415),""))</f>
        <v/>
      </c>
      <c r="E415" t="str">
        <f t="shared" ca="1" si="7"/>
        <v/>
      </c>
      <c r="F415" s="217" t="str" cm="1">
        <f t="array" ref="F415">IF(A415&lt;&gt;"",INDEX(BDD_REVETEMENTS_EXTERIEURS!A:BY,E415,MATCH($F$8,REFERENCEMENT_FACADE[#Headers],0)),"")</f>
        <v/>
      </c>
    </row>
    <row r="416" spans="1:6" x14ac:dyDescent="0.3">
      <c r="A416" s="3" t="str">
        <f>IF(AND(A415&lt;COUNTIF(REFERENCEMENT_FACADE[DATE REFERENCEMENT],"&lt;&gt;"&amp;""),A415&gt;0),'PR-tampon'!A415+1,"")</f>
        <v/>
      </c>
      <c r="B416" s="3" t="str">
        <f>IFERROR(IF(A416="","",VLOOKUP($A416,REFERENCEMENT_FACADE[[Ordre]:[Eligibilité procédé]],2,FALSE)),"")</f>
        <v/>
      </c>
      <c r="C416" t="str" cm="1">
        <f t="array" ref="C416">IF(B416&lt;&gt;"",INDEX(BDD_REVETEMENTS_EXTERIEURS!A:CS,B416,MATCH($C$8,REFERENCEMENT_FACADE[#Headers],0)),"")</f>
        <v/>
      </c>
      <c r="D416" t="str">
        <f ca="1">IF($B$6=TRUE,IF(C416&lt;&gt;"",COUNTIF(INDIRECT("$C$"&amp;ROW($C$9)&amp;":$C$"&amp;487-COUNTBLANK($C$9:$C$487)),"&lt;"&amp;C416)+COUNTIF(C$9:C416,C416),""),IF(C416&lt;&gt;"",COUNTIF(INDIRECT("$C$"&amp;ROW($C$9)&amp;":$C$"&amp;487-COUNTBLANK($C$9:$C$487)),"&gt;"&amp;C416)+COUNTIF(C$9:C416,C416),""))</f>
        <v/>
      </c>
      <c r="E416" t="str">
        <f t="shared" ca="1" si="7"/>
        <v/>
      </c>
      <c r="F416" t="str" cm="1">
        <f t="array" ref="F416">IF(A416&lt;&gt;"",INDEX(BDD_REVETEMENTS_EXTERIEURS!A:BY,E416,MATCH($F$8,REFERENCEMENT_FACADE[#Headers],0)),"")</f>
        <v/>
      </c>
    </row>
    <row r="417" spans="1:6" x14ac:dyDescent="0.3">
      <c r="A417" s="3" t="str">
        <f>IF(AND(A416&lt;COUNTIF(REFERENCEMENT_FACADE[DATE REFERENCEMENT],"&lt;&gt;"&amp;""),A416&gt;0),'PR-tampon'!A416+1,"")</f>
        <v/>
      </c>
      <c r="B417" s="3" t="str">
        <f>IFERROR(IF(A417="","",VLOOKUP($A417,REFERENCEMENT_FACADE[[Ordre]:[Eligibilité procédé]],2,FALSE)),"")</f>
        <v/>
      </c>
      <c r="C417" t="str" cm="1">
        <f t="array" ref="C417">IF(B417&lt;&gt;"",INDEX(BDD_REVETEMENTS_EXTERIEURS!A:CS,B417,MATCH($C$8,REFERENCEMENT_FACADE[#Headers],0)),"")</f>
        <v/>
      </c>
      <c r="D417" t="str">
        <f ca="1">IF($B$6=TRUE,IF(C417&lt;&gt;"",COUNTIF(INDIRECT("$C$"&amp;ROW($C$9)&amp;":$C$"&amp;487-COUNTBLANK($C$9:$C$487)),"&lt;"&amp;C417)+COUNTIF(C$9:C417,C417),""),IF(C417&lt;&gt;"",COUNTIF(INDIRECT("$C$"&amp;ROW($C$9)&amp;":$C$"&amp;487-COUNTBLANK($C$9:$C$487)),"&gt;"&amp;C417)+COUNTIF(C$9:C417,C417),""))</f>
        <v/>
      </c>
      <c r="E417" t="str">
        <f t="shared" ca="1" si="7"/>
        <v/>
      </c>
      <c r="F417" t="str" cm="1">
        <f t="array" ref="F417">IF(A417&lt;&gt;"",INDEX(BDD_REVETEMENTS_EXTERIEURS!A:BY,E417,MATCH($F$8,REFERENCEMENT_FACADE[#Headers],0)),"")</f>
        <v/>
      </c>
    </row>
    <row r="418" spans="1:6" x14ac:dyDescent="0.3">
      <c r="A418" s="3" t="str">
        <f>IF(AND(A417&lt;COUNTIF(REFERENCEMENT_FACADE[DATE REFERENCEMENT],"&lt;&gt;"&amp;""),A417&gt;0),'PR-tampon'!A417+1,"")</f>
        <v/>
      </c>
      <c r="B418" s="3" t="str">
        <f>IFERROR(IF(A418="","",VLOOKUP($A418,REFERENCEMENT_FACADE[[Ordre]:[Eligibilité procédé]],2,FALSE)),"")</f>
        <v/>
      </c>
      <c r="C418" t="str" cm="1">
        <f t="array" ref="C418">IF(B418&lt;&gt;"",INDEX(BDD_REVETEMENTS_EXTERIEURS!A:CS,B418,MATCH($C$8,REFERENCEMENT_FACADE[#Headers],0)),"")</f>
        <v/>
      </c>
      <c r="D418" t="str">
        <f ca="1">IF($B$6=TRUE,IF(C418&lt;&gt;"",COUNTIF(INDIRECT("$C$"&amp;ROW($C$9)&amp;":$C$"&amp;487-COUNTBLANK($C$9:$C$487)),"&lt;"&amp;C418)+COUNTIF(C$9:C418,C418),""),IF(C418&lt;&gt;"",COUNTIF(INDIRECT("$C$"&amp;ROW($C$9)&amp;":$C$"&amp;487-COUNTBLANK($C$9:$C$487)),"&gt;"&amp;C418)+COUNTIF(C$9:C418,C418),""))</f>
        <v/>
      </c>
      <c r="E418" t="str">
        <f t="shared" ca="1" si="7"/>
        <v/>
      </c>
      <c r="F418" t="str" cm="1">
        <f t="array" ref="F418">IF(A418&lt;&gt;"",INDEX(BDD_REVETEMENTS_EXTERIEURS!A:BY,E418,MATCH($F$8,REFERENCEMENT_FACADE[#Headers],0)),"")</f>
        <v/>
      </c>
    </row>
    <row r="419" spans="1:6" x14ac:dyDescent="0.3">
      <c r="A419" s="3" t="str">
        <f>IF(AND(A418&lt;COUNTIF(REFERENCEMENT_FACADE[DATE REFERENCEMENT],"&lt;&gt;"&amp;""),A418&gt;0),'PR-tampon'!A418+1,"")</f>
        <v/>
      </c>
      <c r="B419" s="3" t="str">
        <f>IFERROR(IF(A419="","",VLOOKUP($A419,REFERENCEMENT_FACADE[[Ordre]:[Eligibilité procédé]],2,FALSE)),"")</f>
        <v/>
      </c>
      <c r="C419" t="str" cm="1">
        <f t="array" ref="C419">IF(B419&lt;&gt;"",INDEX(BDD_REVETEMENTS_EXTERIEURS!A:CS,B419,MATCH($C$8,REFERENCEMENT_FACADE[#Headers],0)),"")</f>
        <v/>
      </c>
      <c r="D419" t="str">
        <f ca="1">IF($B$6=TRUE,IF(C419&lt;&gt;"",COUNTIF(INDIRECT("$C$"&amp;ROW($C$9)&amp;":$C$"&amp;487-COUNTBLANK($C$9:$C$487)),"&lt;"&amp;C419)+COUNTIF(C$9:C419,C419),""),IF(C419&lt;&gt;"",COUNTIF(INDIRECT("$C$"&amp;ROW($C$9)&amp;":$C$"&amp;487-COUNTBLANK($C$9:$C$487)),"&gt;"&amp;C419)+COUNTIF(C$9:C419,C419),""))</f>
        <v/>
      </c>
      <c r="E419" t="str">
        <f t="shared" ca="1" si="7"/>
        <v/>
      </c>
      <c r="F419" t="str" cm="1">
        <f t="array" ref="F419">IF(A419&lt;&gt;"",INDEX(BDD_REVETEMENTS_EXTERIEURS!A:BY,E419,MATCH($F$8,REFERENCEMENT_FACADE[#Headers],0)),"")</f>
        <v/>
      </c>
    </row>
    <row r="420" spans="1:6" x14ac:dyDescent="0.3">
      <c r="A420" s="3" t="str">
        <f>IF(AND(A419&lt;COUNTIF(REFERENCEMENT_FACADE[DATE REFERENCEMENT],"&lt;&gt;"&amp;""),A419&gt;0),'PR-tampon'!A419+1,"")</f>
        <v/>
      </c>
      <c r="B420" s="3" t="str">
        <f>IFERROR(IF(A420="","",VLOOKUP($A420,REFERENCEMENT_FACADE[[Ordre]:[Eligibilité procédé]],2,FALSE)),"")</f>
        <v/>
      </c>
      <c r="C420" t="str" cm="1">
        <f t="array" ref="C420">IF(B420&lt;&gt;"",INDEX(BDD_REVETEMENTS_EXTERIEURS!A:CS,B420,MATCH($C$8,REFERENCEMENT_FACADE[#Headers],0)),"")</f>
        <v/>
      </c>
      <c r="D420" t="str">
        <f ca="1">IF($B$6=TRUE,IF(C420&lt;&gt;"",COUNTIF(INDIRECT("$C$"&amp;ROW($C$9)&amp;":$C$"&amp;487-COUNTBLANK($C$9:$C$487)),"&lt;"&amp;C420)+COUNTIF(C$9:C420,C420),""),IF(C420&lt;&gt;"",COUNTIF(INDIRECT("$C$"&amp;ROW($C$9)&amp;":$C$"&amp;487-COUNTBLANK($C$9:$C$487)),"&gt;"&amp;C420)+COUNTIF(C$9:C420,C420),""))</f>
        <v/>
      </c>
      <c r="E420" t="str">
        <f t="shared" ca="1" si="7"/>
        <v/>
      </c>
      <c r="F420" t="str" cm="1">
        <f t="array" ref="F420">IF(A420&lt;&gt;"",INDEX(BDD_REVETEMENTS_EXTERIEURS!A:BY,E420,MATCH($F$8,REFERENCEMENT_FACADE[#Headers],0)),"")</f>
        <v/>
      </c>
    </row>
    <row r="421" spans="1:6" x14ac:dyDescent="0.3">
      <c r="A421" s="3" t="str">
        <f>IF(AND(A420&lt;COUNTIF(REFERENCEMENT_FACADE[DATE REFERENCEMENT],"&lt;&gt;"&amp;""),A420&gt;0),'PR-tampon'!A420+1,"")</f>
        <v/>
      </c>
      <c r="B421" s="3" t="str">
        <f>IFERROR(IF(A421="","",VLOOKUP($A421,REFERENCEMENT_FACADE[[Ordre]:[Eligibilité procédé]],2,FALSE)),"")</f>
        <v/>
      </c>
      <c r="C421" t="str" cm="1">
        <f t="array" ref="C421">IF(B421&lt;&gt;"",INDEX(BDD_REVETEMENTS_EXTERIEURS!A:CS,B421,MATCH($C$8,REFERENCEMENT_FACADE[#Headers],0)),"")</f>
        <v/>
      </c>
      <c r="D421" t="str">
        <f ca="1">IF($B$6=TRUE,IF(C421&lt;&gt;"",COUNTIF(INDIRECT("$C$"&amp;ROW($C$9)&amp;":$C$"&amp;487-COUNTBLANK($C$9:$C$487)),"&lt;"&amp;C421)+COUNTIF(C$9:C421,C421),""),IF(C421&lt;&gt;"",COUNTIF(INDIRECT("$C$"&amp;ROW($C$9)&amp;":$C$"&amp;487-COUNTBLANK($C$9:$C$487)),"&gt;"&amp;C421)+COUNTIF(C$9:C421,C421),""))</f>
        <v/>
      </c>
      <c r="E421" t="str">
        <f t="shared" ca="1" si="7"/>
        <v/>
      </c>
      <c r="F421" t="str" cm="1">
        <f t="array" ref="F421">IF(A421&lt;&gt;"",INDEX(BDD_REVETEMENTS_EXTERIEURS!A:BY,E421,MATCH($F$8,REFERENCEMENT_FACADE[#Headers],0)),"")</f>
        <v/>
      </c>
    </row>
    <row r="422" spans="1:6" x14ac:dyDescent="0.3">
      <c r="A422" s="3" t="str">
        <f>IF(AND(A421&lt;COUNTIF(REFERENCEMENT_FACADE[DATE REFERENCEMENT],"&lt;&gt;"&amp;""),A421&gt;0),'PR-tampon'!A421+1,"")</f>
        <v/>
      </c>
      <c r="B422" s="3" t="str">
        <f>IFERROR(IF(A422="","",VLOOKUP($A422,REFERENCEMENT_FACADE[[Ordre]:[Eligibilité procédé]],2,FALSE)),"")</f>
        <v/>
      </c>
      <c r="C422" t="str" cm="1">
        <f t="array" ref="C422">IF(B422&lt;&gt;"",INDEX(BDD_REVETEMENTS_EXTERIEURS!A:CS,B422,MATCH($C$8,REFERENCEMENT_FACADE[#Headers],0)),"")</f>
        <v/>
      </c>
      <c r="D422" t="str">
        <f ca="1">IF($B$6=TRUE,IF(C422&lt;&gt;"",COUNTIF(INDIRECT("$C$"&amp;ROW($C$9)&amp;":$C$"&amp;487-COUNTBLANK($C$9:$C$487)),"&lt;"&amp;C422)+COUNTIF(C$9:C422,C422),""),IF(C422&lt;&gt;"",COUNTIF(INDIRECT("$C$"&amp;ROW($C$9)&amp;":$C$"&amp;487-COUNTBLANK($C$9:$C$487)),"&gt;"&amp;C422)+COUNTIF(C$9:C422,C422),""))</f>
        <v/>
      </c>
      <c r="E422" t="str">
        <f t="shared" ca="1" si="7"/>
        <v/>
      </c>
      <c r="F422" t="str" cm="1">
        <f t="array" ref="F422">IF(A422&lt;&gt;"",INDEX(BDD_REVETEMENTS_EXTERIEURS!A:BY,E422,MATCH($F$8,REFERENCEMENT_FACADE[#Headers],0)),"")</f>
        <v/>
      </c>
    </row>
    <row r="423" spans="1:6" x14ac:dyDescent="0.3">
      <c r="A423" s="3" t="str">
        <f>IF(AND(A422&lt;COUNTIF(REFERENCEMENT_FACADE[DATE REFERENCEMENT],"&lt;&gt;"&amp;""),A422&gt;0),'PR-tampon'!A422+1,"")</f>
        <v/>
      </c>
      <c r="B423" s="3" t="str">
        <f>IFERROR(IF(A423="","",VLOOKUP($A423,REFERENCEMENT_FACADE[[Ordre]:[Eligibilité procédé]],2,FALSE)),"")</f>
        <v/>
      </c>
      <c r="C423" t="str" cm="1">
        <f t="array" ref="C423">IF(B423&lt;&gt;"",INDEX(BDD_REVETEMENTS_EXTERIEURS!A:CS,B423,MATCH($C$8,REFERENCEMENT_FACADE[#Headers],0)),"")</f>
        <v/>
      </c>
      <c r="D423" t="str">
        <f ca="1">IF($B$6=TRUE,IF(C423&lt;&gt;"",COUNTIF(INDIRECT("$C$"&amp;ROW($C$9)&amp;":$C$"&amp;487-COUNTBLANK($C$9:$C$487)),"&lt;"&amp;C423)+COUNTIF(C$9:C423,C423),""),IF(C423&lt;&gt;"",COUNTIF(INDIRECT("$C$"&amp;ROW($C$9)&amp;":$C$"&amp;487-COUNTBLANK($C$9:$C$487)),"&gt;"&amp;C423)+COUNTIF(C$9:C423,C423),""))</f>
        <v/>
      </c>
      <c r="E423" t="str">
        <f t="shared" ca="1" si="7"/>
        <v/>
      </c>
      <c r="F423" t="str" cm="1">
        <f t="array" ref="F423">IF(A423&lt;&gt;"",INDEX(BDD_REVETEMENTS_EXTERIEURS!A:BY,E423,MATCH($F$8,REFERENCEMENT_FACADE[#Headers],0)),"")</f>
        <v/>
      </c>
    </row>
    <row r="424" spans="1:6" x14ac:dyDescent="0.3">
      <c r="A424" s="3" t="str">
        <f>IF(AND(A423&lt;COUNTIF(REFERENCEMENT_FACADE[DATE REFERENCEMENT],"&lt;&gt;"&amp;""),A423&gt;0),'PR-tampon'!A423+1,"")</f>
        <v/>
      </c>
      <c r="B424" s="3" t="str">
        <f>IFERROR(IF(A424="","",VLOOKUP($A424,REFERENCEMENT_FACADE[[Ordre]:[Eligibilité procédé]],2,FALSE)),"")</f>
        <v/>
      </c>
      <c r="C424" t="str" cm="1">
        <f t="array" ref="C424">IF(B424&lt;&gt;"",INDEX(BDD_REVETEMENTS_EXTERIEURS!A:CS,B424,MATCH($C$8,REFERENCEMENT_FACADE[#Headers],0)),"")</f>
        <v/>
      </c>
      <c r="D424" t="str">
        <f ca="1">IF($B$6=TRUE,IF(C424&lt;&gt;"",COUNTIF(INDIRECT("$C$"&amp;ROW($C$9)&amp;":$C$"&amp;487-COUNTBLANK($C$9:$C$487)),"&lt;"&amp;C424)+COUNTIF(C$9:C424,C424),""),IF(C424&lt;&gt;"",COUNTIF(INDIRECT("$C$"&amp;ROW($C$9)&amp;":$C$"&amp;487-COUNTBLANK($C$9:$C$487)),"&gt;"&amp;C424)+COUNTIF(C$9:C424,C424),""))</f>
        <v/>
      </c>
      <c r="E424" t="str">
        <f t="shared" ca="1" si="7"/>
        <v/>
      </c>
      <c r="F424" t="str" cm="1">
        <f t="array" ref="F424">IF(A424&lt;&gt;"",INDEX(BDD_REVETEMENTS_EXTERIEURS!A:BY,E424,MATCH($F$8,REFERENCEMENT_FACADE[#Headers],0)),"")</f>
        <v/>
      </c>
    </row>
    <row r="425" spans="1:6" x14ac:dyDescent="0.3">
      <c r="A425" s="3" t="str">
        <f>IF(AND(A424&lt;COUNTIF(REFERENCEMENT_FACADE[DATE REFERENCEMENT],"&lt;&gt;"&amp;""),A424&gt;0),'PR-tampon'!A424+1,"")</f>
        <v/>
      </c>
      <c r="B425" s="3" t="str">
        <f>IFERROR(IF(A425="","",VLOOKUP($A425,REFERENCEMENT_FACADE[[Ordre]:[Eligibilité procédé]],2,FALSE)),"")</f>
        <v/>
      </c>
      <c r="C425" t="str" cm="1">
        <f t="array" ref="C425">IF(B425&lt;&gt;"",INDEX(BDD_REVETEMENTS_EXTERIEURS!A:CS,B425,MATCH($C$8,REFERENCEMENT_FACADE[#Headers],0)),"")</f>
        <v/>
      </c>
      <c r="D425" t="str">
        <f ca="1">IF($B$6=TRUE,IF(C425&lt;&gt;"",COUNTIF(INDIRECT("$C$"&amp;ROW($C$9)&amp;":$C$"&amp;487-COUNTBLANK($C$9:$C$487)),"&lt;"&amp;C425)+COUNTIF(C$9:C425,C425),""),IF(C425&lt;&gt;"",COUNTIF(INDIRECT("$C$"&amp;ROW($C$9)&amp;":$C$"&amp;487-COUNTBLANK($C$9:$C$487)),"&gt;"&amp;C425)+COUNTIF(C$9:C425,C425),""))</f>
        <v/>
      </c>
      <c r="E425" t="str">
        <f t="shared" ca="1" si="7"/>
        <v/>
      </c>
      <c r="F425" t="str" cm="1">
        <f t="array" ref="F425">IF(A425&lt;&gt;"",INDEX(BDD_REVETEMENTS_EXTERIEURS!A:BY,E425,MATCH($F$8,REFERENCEMENT_FACADE[#Headers],0)),"")</f>
        <v/>
      </c>
    </row>
    <row r="426" spans="1:6" x14ac:dyDescent="0.3">
      <c r="A426" s="3" t="str">
        <f>IF(AND(A425&lt;COUNTIF(REFERENCEMENT_FACADE[DATE REFERENCEMENT],"&lt;&gt;"&amp;""),A425&gt;0),'PR-tampon'!A425+1,"")</f>
        <v/>
      </c>
      <c r="B426" s="3" t="str">
        <f>IFERROR(IF(A426="","",VLOOKUP($A426,REFERENCEMENT_FACADE[[Ordre]:[Eligibilité procédé]],2,FALSE)),"")</f>
        <v/>
      </c>
      <c r="C426" t="str" cm="1">
        <f t="array" ref="C426">IF(B426&lt;&gt;"",INDEX(BDD_REVETEMENTS_EXTERIEURS!A:CS,B426,MATCH($C$8,REFERENCEMENT_FACADE[#Headers],0)),"")</f>
        <v/>
      </c>
      <c r="D426" t="str">
        <f ca="1">IF($B$6=TRUE,IF(C426&lt;&gt;"",COUNTIF(INDIRECT("$C$"&amp;ROW($C$9)&amp;":$C$"&amp;487-COUNTBLANK($C$9:$C$487)),"&lt;"&amp;C426)+COUNTIF(C$9:C426,C426),""),IF(C426&lt;&gt;"",COUNTIF(INDIRECT("$C$"&amp;ROW($C$9)&amp;":$C$"&amp;487-COUNTBLANK($C$9:$C$487)),"&gt;"&amp;C426)+COUNTIF(C$9:C426,C426),""))</f>
        <v/>
      </c>
      <c r="E426" t="str">
        <f t="shared" ca="1" si="7"/>
        <v/>
      </c>
      <c r="F426" t="str" cm="1">
        <f t="array" ref="F426">IF(A426&lt;&gt;"",INDEX(BDD_REVETEMENTS_EXTERIEURS!A:BY,E426,MATCH($F$8,REFERENCEMENT_FACADE[#Headers],0)),"")</f>
        <v/>
      </c>
    </row>
    <row r="427" spans="1:6" x14ac:dyDescent="0.3">
      <c r="A427" s="3" t="str">
        <f>IF(AND(A426&lt;COUNTIF(REFERENCEMENT_FACADE[DATE REFERENCEMENT],"&lt;&gt;"&amp;""),A426&gt;0),'PR-tampon'!A426+1,"")</f>
        <v/>
      </c>
      <c r="B427" s="3" t="str">
        <f>IFERROR(IF(A427="","",VLOOKUP($A427,REFERENCEMENT_FACADE[[Ordre]:[Eligibilité procédé]],2,FALSE)),"")</f>
        <v/>
      </c>
      <c r="C427" t="str" cm="1">
        <f t="array" ref="C427">IF(B427&lt;&gt;"",INDEX(BDD_REVETEMENTS_EXTERIEURS!A:CS,B427,MATCH($C$8,REFERENCEMENT_FACADE[#Headers],0)),"")</f>
        <v/>
      </c>
      <c r="D427" t="str">
        <f ca="1">IF($B$6=TRUE,IF(C427&lt;&gt;"",COUNTIF(INDIRECT("$C$"&amp;ROW($C$9)&amp;":$C$"&amp;487-COUNTBLANK($C$9:$C$487)),"&lt;"&amp;C427)+COUNTIF(C$9:C427,C427),""),IF(C427&lt;&gt;"",COUNTIF(INDIRECT("$C$"&amp;ROW($C$9)&amp;":$C$"&amp;487-COUNTBLANK($C$9:$C$487)),"&gt;"&amp;C427)+COUNTIF(C$9:C427,C427),""))</f>
        <v/>
      </c>
      <c r="E427" t="str">
        <f t="shared" ca="1" si="7"/>
        <v/>
      </c>
      <c r="F427" t="str" cm="1">
        <f t="array" ref="F427">IF(A427&lt;&gt;"",INDEX(BDD_REVETEMENTS_EXTERIEURS!A:BY,E427,MATCH($F$8,REFERENCEMENT_FACADE[#Headers],0)),"")</f>
        <v/>
      </c>
    </row>
    <row r="428" spans="1:6" x14ac:dyDescent="0.3">
      <c r="A428" s="3" t="str">
        <f>IF(AND(A427&lt;COUNTIF(REFERENCEMENT_FACADE[DATE REFERENCEMENT],"&lt;&gt;"&amp;""),A427&gt;0),'PR-tampon'!A427+1,"")</f>
        <v/>
      </c>
      <c r="B428" s="3" t="str">
        <f>IFERROR(IF(A428="","",VLOOKUP($A428,REFERENCEMENT_FACADE[[Ordre]:[Eligibilité procédé]],2,FALSE)),"")</f>
        <v/>
      </c>
      <c r="C428" t="str" cm="1">
        <f t="array" ref="C428">IF(B428&lt;&gt;"",INDEX(BDD_REVETEMENTS_EXTERIEURS!A:CS,B428,MATCH($C$8,REFERENCEMENT_FACADE[#Headers],0)),"")</f>
        <v/>
      </c>
      <c r="D428" t="str">
        <f ca="1">IF($B$6=TRUE,IF(C428&lt;&gt;"",COUNTIF(INDIRECT("$C$"&amp;ROW($C$9)&amp;":$C$"&amp;487-COUNTBLANK($C$9:$C$487)),"&lt;"&amp;C428)+COUNTIF(C$9:C428,C428),""),IF(C428&lt;&gt;"",COUNTIF(INDIRECT("$C$"&amp;ROW($C$9)&amp;":$C$"&amp;487-COUNTBLANK($C$9:$C$487)),"&gt;"&amp;C428)+COUNTIF(C$9:C428,C428),""))</f>
        <v/>
      </c>
      <c r="E428" t="str">
        <f t="shared" ca="1" si="7"/>
        <v/>
      </c>
      <c r="F428" t="str" cm="1">
        <f t="array" ref="F428">IF(A428&lt;&gt;"",INDEX(BDD_REVETEMENTS_EXTERIEURS!A:BY,E428,MATCH($F$8,REFERENCEMENT_FACADE[#Headers],0)),"")</f>
        <v/>
      </c>
    </row>
    <row r="429" spans="1:6" x14ac:dyDescent="0.3">
      <c r="A429" s="3" t="str">
        <f>IF(AND(A428&lt;COUNTIF(REFERENCEMENT_FACADE[DATE REFERENCEMENT],"&lt;&gt;"&amp;""),A428&gt;0),'PR-tampon'!A428+1,"")</f>
        <v/>
      </c>
      <c r="B429" s="3" t="str">
        <f>IFERROR(IF(A429="","",VLOOKUP($A429,REFERENCEMENT_FACADE[[Ordre]:[Eligibilité procédé]],2,FALSE)),"")</f>
        <v/>
      </c>
      <c r="C429" t="str" cm="1">
        <f t="array" ref="C429">IF(B429&lt;&gt;"",INDEX(BDD_REVETEMENTS_EXTERIEURS!A:CS,B429,MATCH($C$8,REFERENCEMENT_FACADE[#Headers],0)),"")</f>
        <v/>
      </c>
      <c r="D429" t="str">
        <f ca="1">IF($B$6=TRUE,IF(C429&lt;&gt;"",COUNTIF(INDIRECT("$C$"&amp;ROW($C$9)&amp;":$C$"&amp;487-COUNTBLANK($C$9:$C$487)),"&lt;"&amp;C429)+COUNTIF(C$9:C429,C429),""),IF(C429&lt;&gt;"",COUNTIF(INDIRECT("$C$"&amp;ROW($C$9)&amp;":$C$"&amp;487-COUNTBLANK($C$9:$C$487)),"&gt;"&amp;C429)+COUNTIF(C$9:C429,C429),""))</f>
        <v/>
      </c>
      <c r="E429" t="str">
        <f t="shared" ca="1" si="7"/>
        <v/>
      </c>
      <c r="F429" t="str" cm="1">
        <f t="array" ref="F429">IF(A429&lt;&gt;"",INDEX(BDD_REVETEMENTS_EXTERIEURS!A:BY,E429,MATCH($F$8,REFERENCEMENT_FACADE[#Headers],0)),"")</f>
        <v/>
      </c>
    </row>
    <row r="430" spans="1:6" x14ac:dyDescent="0.3">
      <c r="A430" s="3" t="str">
        <f>IF(AND(A429&lt;COUNTIF(REFERENCEMENT_FACADE[DATE REFERENCEMENT],"&lt;&gt;"&amp;""),A429&gt;0),'PR-tampon'!A429+1,"")</f>
        <v/>
      </c>
      <c r="B430" s="3" t="str">
        <f>IFERROR(IF(A430="","",VLOOKUP($A430,REFERENCEMENT_FACADE[[Ordre]:[Eligibilité procédé]],2,FALSE)),"")</f>
        <v/>
      </c>
      <c r="C430" t="str" cm="1">
        <f t="array" ref="C430">IF(B430&lt;&gt;"",INDEX(BDD_REVETEMENTS_EXTERIEURS!A:CS,B430,MATCH($C$8,REFERENCEMENT_FACADE[#Headers],0)),"")</f>
        <v/>
      </c>
      <c r="D430" t="str">
        <f ca="1">IF($B$6=TRUE,IF(C430&lt;&gt;"",COUNTIF(INDIRECT("$C$"&amp;ROW($C$9)&amp;":$C$"&amp;487-COUNTBLANK($C$9:$C$487)),"&lt;"&amp;C430)+COUNTIF(C$9:C430,C430),""),IF(C430&lt;&gt;"",COUNTIF(INDIRECT("$C$"&amp;ROW($C$9)&amp;":$C$"&amp;487-COUNTBLANK($C$9:$C$487)),"&gt;"&amp;C430)+COUNTIF(C$9:C430,C430),""))</f>
        <v/>
      </c>
      <c r="E430" t="str">
        <f t="shared" ca="1" si="7"/>
        <v/>
      </c>
      <c r="F430" t="str" cm="1">
        <f t="array" ref="F430">IF(A430&lt;&gt;"",INDEX(BDD_REVETEMENTS_EXTERIEURS!A:BY,E430,MATCH($F$8,REFERENCEMENT_FACADE[#Headers],0)),"")</f>
        <v/>
      </c>
    </row>
    <row r="431" spans="1:6" x14ac:dyDescent="0.3">
      <c r="A431" s="3" t="str">
        <f>IF(AND(A430&lt;COUNTIF(REFERENCEMENT_FACADE[DATE REFERENCEMENT],"&lt;&gt;"&amp;""),A430&gt;0),'PR-tampon'!A430+1,"")</f>
        <v/>
      </c>
      <c r="B431" s="3" t="str">
        <f>IFERROR(IF(A431="","",VLOOKUP($A431,REFERENCEMENT_FACADE[[Ordre]:[Eligibilité procédé]],2,FALSE)),"")</f>
        <v/>
      </c>
      <c r="C431" t="str" cm="1">
        <f t="array" ref="C431">IF(B431&lt;&gt;"",INDEX(BDD_REVETEMENTS_EXTERIEURS!A:CS,B431,MATCH($C$8,REFERENCEMENT_FACADE[#Headers],0)),"")</f>
        <v/>
      </c>
      <c r="D431" t="str">
        <f ca="1">IF($B$6=TRUE,IF(C431&lt;&gt;"",COUNTIF(INDIRECT("$C$"&amp;ROW($C$9)&amp;":$C$"&amp;487-COUNTBLANK($C$9:$C$487)),"&lt;"&amp;C431)+COUNTIF(C$9:C431,C431),""),IF(C431&lt;&gt;"",COUNTIF(INDIRECT("$C$"&amp;ROW($C$9)&amp;":$C$"&amp;487-COUNTBLANK($C$9:$C$487)),"&gt;"&amp;C431)+COUNTIF(C$9:C431,C431),""))</f>
        <v/>
      </c>
      <c r="E431" t="str">
        <f t="shared" ca="1" si="7"/>
        <v/>
      </c>
      <c r="F431" t="str" cm="1">
        <f t="array" ref="F431">IF(A431&lt;&gt;"",INDEX(BDD_REVETEMENTS_EXTERIEURS!A:BY,E431,MATCH($F$8,REFERENCEMENT_FACADE[#Headers],0)),"")</f>
        <v/>
      </c>
    </row>
    <row r="432" spans="1:6" x14ac:dyDescent="0.3">
      <c r="A432" s="3" t="str">
        <f>IF(AND(A431&lt;COUNTIF(REFERENCEMENT_FACADE[DATE REFERENCEMENT],"&lt;&gt;"&amp;""),A431&gt;0),'PR-tampon'!A431+1,"")</f>
        <v/>
      </c>
      <c r="B432" s="3" t="str">
        <f>IFERROR(IF(A432="","",VLOOKUP($A432,REFERENCEMENT_FACADE[[Ordre]:[Eligibilité procédé]],2,FALSE)),"")</f>
        <v/>
      </c>
      <c r="C432" t="str" cm="1">
        <f t="array" ref="C432">IF(B432&lt;&gt;"",INDEX(BDD_REVETEMENTS_EXTERIEURS!A:CS,B432,MATCH($C$8,REFERENCEMENT_FACADE[#Headers],0)),"")</f>
        <v/>
      </c>
      <c r="D432" t="str">
        <f ca="1">IF($B$6=TRUE,IF(C432&lt;&gt;"",COUNTIF(INDIRECT("$C$"&amp;ROW($C$9)&amp;":$C$"&amp;487-COUNTBLANK($C$9:$C$487)),"&lt;"&amp;C432)+COUNTIF(C$9:C432,C432),""),IF(C432&lt;&gt;"",COUNTIF(INDIRECT("$C$"&amp;ROW($C$9)&amp;":$C$"&amp;487-COUNTBLANK($C$9:$C$487)),"&gt;"&amp;C432)+COUNTIF(C$9:C432,C432),""))</f>
        <v/>
      </c>
      <c r="E432" t="str">
        <f t="shared" ca="1" si="7"/>
        <v/>
      </c>
      <c r="F432" t="str" cm="1">
        <f t="array" ref="F432">IF(A432&lt;&gt;"",INDEX(BDD_REVETEMENTS_EXTERIEURS!A:BY,E432,MATCH($F$8,REFERENCEMENT_FACADE[#Headers],0)),"")</f>
        <v/>
      </c>
    </row>
    <row r="433" spans="1:6" x14ac:dyDescent="0.3">
      <c r="A433" s="3" t="str">
        <f>IF(AND(A432&lt;COUNTIF(REFERENCEMENT_FACADE[DATE REFERENCEMENT],"&lt;&gt;"&amp;""),A432&gt;0),'PR-tampon'!A432+1,"")</f>
        <v/>
      </c>
      <c r="B433" s="3" t="str">
        <f>IFERROR(IF(A433="","",VLOOKUP($A433,REFERENCEMENT_FACADE[[Ordre]:[Eligibilité procédé]],2,FALSE)),"")</f>
        <v/>
      </c>
      <c r="C433" t="str" cm="1">
        <f t="array" ref="C433">IF(B433&lt;&gt;"",INDEX(BDD_REVETEMENTS_EXTERIEURS!A:CS,B433,MATCH($C$8,REFERENCEMENT_FACADE[#Headers],0)),"")</f>
        <v/>
      </c>
      <c r="D433" t="str">
        <f ca="1">IF($B$6=TRUE,IF(C433&lt;&gt;"",COUNTIF(INDIRECT("$C$"&amp;ROW($C$9)&amp;":$C$"&amp;487-COUNTBLANK($C$9:$C$487)),"&lt;"&amp;C433)+COUNTIF(C$9:C433,C433),""),IF(C433&lt;&gt;"",COUNTIF(INDIRECT("$C$"&amp;ROW($C$9)&amp;":$C$"&amp;487-COUNTBLANK($C$9:$C$487)),"&gt;"&amp;C433)+COUNTIF(C$9:C433,C433),""))</f>
        <v/>
      </c>
      <c r="E433" t="str">
        <f t="shared" ca="1" si="7"/>
        <v/>
      </c>
      <c r="F433" t="str" cm="1">
        <f t="array" ref="F433">IF(A433&lt;&gt;"",INDEX(BDD_REVETEMENTS_EXTERIEURS!A:BY,E433,MATCH($F$8,REFERENCEMENT_FACADE[#Headers],0)),"")</f>
        <v/>
      </c>
    </row>
    <row r="434" spans="1:6" x14ac:dyDescent="0.3">
      <c r="A434" s="3" t="str">
        <f>IF(AND(A433&lt;COUNTIF(REFERENCEMENT_FACADE[DATE REFERENCEMENT],"&lt;&gt;"&amp;""),A433&gt;0),'PR-tampon'!A433+1,"")</f>
        <v/>
      </c>
      <c r="B434" s="3" t="str">
        <f>IFERROR(IF(A434="","",VLOOKUP($A434,REFERENCEMENT_FACADE[[Ordre]:[Eligibilité procédé]],2,FALSE)),"")</f>
        <v/>
      </c>
      <c r="C434" t="str" cm="1">
        <f t="array" ref="C434">IF(B434&lt;&gt;"",INDEX(BDD_REVETEMENTS_EXTERIEURS!A:CS,B434,MATCH($C$8,REFERENCEMENT_FACADE[#Headers],0)),"")</f>
        <v/>
      </c>
      <c r="D434" t="str">
        <f ca="1">IF($B$6=TRUE,IF(C434&lt;&gt;"",COUNTIF(INDIRECT("$C$"&amp;ROW($C$9)&amp;":$C$"&amp;487-COUNTBLANK($C$9:$C$487)),"&lt;"&amp;C434)+COUNTIF(C$9:C434,C434),""),IF(C434&lt;&gt;"",COUNTIF(INDIRECT("$C$"&amp;ROW($C$9)&amp;":$C$"&amp;487-COUNTBLANK($C$9:$C$487)),"&gt;"&amp;C434)+COUNTIF(C$9:C434,C434),""))</f>
        <v/>
      </c>
      <c r="E434" t="str">
        <f t="shared" ca="1" si="7"/>
        <v/>
      </c>
      <c r="F434" t="str" cm="1">
        <f t="array" ref="F434">IF(A434&lt;&gt;"",INDEX(BDD_REVETEMENTS_EXTERIEURS!A:BY,E434,MATCH($F$8,REFERENCEMENT_FACADE[#Headers],0)),"")</f>
        <v/>
      </c>
    </row>
    <row r="435" spans="1:6" x14ac:dyDescent="0.3">
      <c r="A435" s="3" t="str">
        <f>IF(AND(A434&lt;COUNTIF(REFERENCEMENT_FACADE[DATE REFERENCEMENT],"&lt;&gt;"&amp;""),A434&gt;0),'PR-tampon'!A434+1,"")</f>
        <v/>
      </c>
      <c r="B435" s="3" t="str">
        <f>IFERROR(IF(A435="","",VLOOKUP($A435,REFERENCEMENT_FACADE[[Ordre]:[Eligibilité procédé]],2,FALSE)),"")</f>
        <v/>
      </c>
      <c r="C435" t="str" cm="1">
        <f t="array" ref="C435">IF(B435&lt;&gt;"",INDEX(BDD_REVETEMENTS_EXTERIEURS!A:CS,B435,MATCH($C$8,REFERENCEMENT_FACADE[#Headers],0)),"")</f>
        <v/>
      </c>
      <c r="D435" t="str">
        <f ca="1">IF($B$6=TRUE,IF(C435&lt;&gt;"",COUNTIF(INDIRECT("$C$"&amp;ROW($C$9)&amp;":$C$"&amp;487-COUNTBLANK($C$9:$C$487)),"&lt;"&amp;C435)+COUNTIF(C$9:C435,C435),""),IF(C435&lt;&gt;"",COUNTIF(INDIRECT("$C$"&amp;ROW($C$9)&amp;":$C$"&amp;487-COUNTBLANK($C$9:$C$487)),"&gt;"&amp;C435)+COUNTIF(C$9:C435,C435),""))</f>
        <v/>
      </c>
      <c r="E435" t="str">
        <f t="shared" ca="1" si="7"/>
        <v/>
      </c>
      <c r="F435" t="str" cm="1">
        <f t="array" ref="F435">IF(A435&lt;&gt;"",INDEX(BDD_REVETEMENTS_EXTERIEURS!A:BY,E435,MATCH($F$8,REFERENCEMENT_FACADE[#Headers],0)),"")</f>
        <v/>
      </c>
    </row>
    <row r="436" spans="1:6" x14ac:dyDescent="0.3">
      <c r="A436" s="3" t="str">
        <f>IF(AND(A435&lt;COUNTIF(REFERENCEMENT_FACADE[DATE REFERENCEMENT],"&lt;&gt;"&amp;""),A435&gt;0),'PR-tampon'!A435+1,"")</f>
        <v/>
      </c>
      <c r="B436" s="3" t="str">
        <f>IFERROR(IF(A436="","",VLOOKUP($A436,REFERENCEMENT_FACADE[[Ordre]:[Eligibilité procédé]],2,FALSE)),"")</f>
        <v/>
      </c>
      <c r="C436" t="str" cm="1">
        <f t="array" ref="C436">IF(B436&lt;&gt;"",INDEX(BDD_REVETEMENTS_EXTERIEURS!A:CS,B436,MATCH($C$8,REFERENCEMENT_FACADE[#Headers],0)),"")</f>
        <v/>
      </c>
      <c r="D436" t="str">
        <f ca="1">IF($B$6=TRUE,IF(C436&lt;&gt;"",COUNTIF(INDIRECT("$C$"&amp;ROW($C$9)&amp;":$C$"&amp;487-COUNTBLANK($C$9:$C$487)),"&lt;"&amp;C436)+COUNTIF(C$9:C436,C436),""),IF(C436&lt;&gt;"",COUNTIF(INDIRECT("$C$"&amp;ROW($C$9)&amp;":$C$"&amp;487-COUNTBLANK($C$9:$C$487)),"&gt;"&amp;C436)+COUNTIF(C$9:C436,C436),""))</f>
        <v/>
      </c>
      <c r="E436" t="str">
        <f t="shared" ca="1" si="7"/>
        <v/>
      </c>
      <c r="F436" t="str" cm="1">
        <f t="array" ref="F436">IF(A436&lt;&gt;"",INDEX(BDD_REVETEMENTS_EXTERIEURS!A:BY,E436,MATCH($F$8,REFERENCEMENT_FACADE[#Headers],0)),"")</f>
        <v/>
      </c>
    </row>
    <row r="437" spans="1:6" x14ac:dyDescent="0.3">
      <c r="A437" s="3" t="str">
        <f>IF(AND(A436&lt;COUNTIF(REFERENCEMENT_FACADE[DATE REFERENCEMENT],"&lt;&gt;"&amp;""),A436&gt;0),'PR-tampon'!A436+1,"")</f>
        <v/>
      </c>
      <c r="B437" s="3" t="str">
        <f>IFERROR(IF(A437="","",VLOOKUP($A437,REFERENCEMENT_FACADE[[Ordre]:[Eligibilité procédé]],2,FALSE)),"")</f>
        <v/>
      </c>
      <c r="C437" t="str" cm="1">
        <f t="array" ref="C437">IF(B437&lt;&gt;"",INDEX(BDD_REVETEMENTS_EXTERIEURS!A:CS,B437,MATCH($C$8,REFERENCEMENT_FACADE[#Headers],0)),"")</f>
        <v/>
      </c>
      <c r="D437" t="str">
        <f ca="1">IF($B$6=TRUE,IF(C437&lt;&gt;"",COUNTIF(INDIRECT("$C$"&amp;ROW($C$9)&amp;":$C$"&amp;487-COUNTBLANK($C$9:$C$487)),"&lt;"&amp;C437)+COUNTIF(C$9:C437,C437),""),IF(C437&lt;&gt;"",COUNTIF(INDIRECT("$C$"&amp;ROW($C$9)&amp;":$C$"&amp;487-COUNTBLANK($C$9:$C$487)),"&gt;"&amp;C437)+COUNTIF(C$9:C437,C437),""))</f>
        <v/>
      </c>
      <c r="E437" t="str">
        <f t="shared" ca="1" si="7"/>
        <v/>
      </c>
      <c r="F437" t="str" cm="1">
        <f t="array" ref="F437">IF(A437&lt;&gt;"",INDEX(BDD_REVETEMENTS_EXTERIEURS!A:BY,E437,MATCH($F$8,REFERENCEMENT_FACADE[#Headers],0)),"")</f>
        <v/>
      </c>
    </row>
    <row r="438" spans="1:6" x14ac:dyDescent="0.3">
      <c r="A438" s="3" t="str">
        <f>IF(AND(A437&lt;COUNTIF(REFERENCEMENT_FACADE[DATE REFERENCEMENT],"&lt;&gt;"&amp;""),A437&gt;0),'PR-tampon'!A437+1,"")</f>
        <v/>
      </c>
      <c r="B438" s="3" t="str">
        <f>IFERROR(IF(A438="","",VLOOKUP($A438,REFERENCEMENT_FACADE[[Ordre]:[Eligibilité procédé]],2,FALSE)),"")</f>
        <v/>
      </c>
      <c r="C438" t="str" cm="1">
        <f t="array" ref="C438">IF(B438&lt;&gt;"",INDEX(BDD_REVETEMENTS_EXTERIEURS!A:CS,B438,MATCH($C$8,REFERENCEMENT_FACADE[#Headers],0)),"")</f>
        <v/>
      </c>
      <c r="D438" t="str">
        <f ca="1">IF($B$6=TRUE,IF(C438&lt;&gt;"",COUNTIF(INDIRECT("$C$"&amp;ROW($C$9)&amp;":$C$"&amp;487-COUNTBLANK($C$9:$C$487)),"&lt;"&amp;C438)+COUNTIF(C$9:C438,C438),""),IF(C438&lt;&gt;"",COUNTIF(INDIRECT("$C$"&amp;ROW($C$9)&amp;":$C$"&amp;487-COUNTBLANK($C$9:$C$487)),"&gt;"&amp;C438)+COUNTIF(C$9:C438,C438),""))</f>
        <v/>
      </c>
      <c r="E438" t="str">
        <f t="shared" ca="1" si="7"/>
        <v/>
      </c>
      <c r="F438" t="str" cm="1">
        <f t="array" ref="F438">IF(A438&lt;&gt;"",INDEX(BDD_REVETEMENTS_EXTERIEURS!A:BY,E438,MATCH($F$8,REFERENCEMENT_FACADE[#Headers],0)),"")</f>
        <v/>
      </c>
    </row>
    <row r="439" spans="1:6" x14ac:dyDescent="0.3">
      <c r="A439" s="3" t="str">
        <f>IF(AND(A438&lt;COUNTIF(REFERENCEMENT_FACADE[DATE REFERENCEMENT],"&lt;&gt;"&amp;""),A438&gt;0),'PR-tampon'!A438+1,"")</f>
        <v/>
      </c>
      <c r="B439" s="3" t="str">
        <f>IFERROR(IF(A439="","",VLOOKUP($A439,REFERENCEMENT_FACADE[[Ordre]:[Eligibilité procédé]],2,FALSE)),"")</f>
        <v/>
      </c>
      <c r="C439" t="str" cm="1">
        <f t="array" ref="C439">IF(B439&lt;&gt;"",INDEX(BDD_REVETEMENTS_EXTERIEURS!A:CS,B439,MATCH($C$8,REFERENCEMENT_FACADE[#Headers],0)),"")</f>
        <v/>
      </c>
      <c r="D439" t="str">
        <f ca="1">IF($B$6=TRUE,IF(C439&lt;&gt;"",COUNTIF(INDIRECT("$C$"&amp;ROW($C$9)&amp;":$C$"&amp;487-COUNTBLANK($C$9:$C$487)),"&lt;"&amp;C439)+COUNTIF(C$9:C439,C439),""),IF(C439&lt;&gt;"",COUNTIF(INDIRECT("$C$"&amp;ROW($C$9)&amp;":$C$"&amp;487-COUNTBLANK($C$9:$C$487)),"&gt;"&amp;C439)+COUNTIF(C$9:C439,C439),""))</f>
        <v/>
      </c>
      <c r="E439" t="str">
        <f t="shared" ca="1" si="7"/>
        <v/>
      </c>
      <c r="F439" t="str" cm="1">
        <f t="array" ref="F439">IF(A439&lt;&gt;"",INDEX(BDD_REVETEMENTS_EXTERIEURS!A:BY,E439,MATCH($F$8,REFERENCEMENT_FACADE[#Headers],0)),"")</f>
        <v/>
      </c>
    </row>
    <row r="440" spans="1:6" x14ac:dyDescent="0.3">
      <c r="A440" s="3" t="str">
        <f>IF(AND(A439&lt;COUNTIF(REFERENCEMENT_FACADE[DATE REFERENCEMENT],"&lt;&gt;"&amp;""),A439&gt;0),'PR-tampon'!A439+1,"")</f>
        <v/>
      </c>
      <c r="B440" s="3" t="str">
        <f>IFERROR(IF(A440="","",VLOOKUP($A440,REFERENCEMENT_FACADE[[Ordre]:[Eligibilité procédé]],2,FALSE)),"")</f>
        <v/>
      </c>
      <c r="C440" t="str" cm="1">
        <f t="array" ref="C440">IF(B440&lt;&gt;"",INDEX(BDD_REVETEMENTS_EXTERIEURS!A:CS,B440,MATCH($C$8,REFERENCEMENT_FACADE[#Headers],0)),"")</f>
        <v/>
      </c>
      <c r="D440" t="str">
        <f ca="1">IF($B$6=TRUE,IF(C440&lt;&gt;"",COUNTIF(INDIRECT("$C$"&amp;ROW($C$9)&amp;":$C$"&amp;487-COUNTBLANK($C$9:$C$487)),"&lt;"&amp;C440)+COUNTIF(C$9:C440,C440),""),IF(C440&lt;&gt;"",COUNTIF(INDIRECT("$C$"&amp;ROW($C$9)&amp;":$C$"&amp;487-COUNTBLANK($C$9:$C$487)),"&gt;"&amp;C440)+COUNTIF(C$9:C440,C440),""))</f>
        <v/>
      </c>
      <c r="E440" t="str">
        <f t="shared" ca="1" si="7"/>
        <v/>
      </c>
      <c r="F440" t="str" cm="1">
        <f t="array" ref="F440">IF(A440&lt;&gt;"",INDEX(BDD_REVETEMENTS_EXTERIEURS!A:BY,E440,MATCH($F$8,REFERENCEMENT_FACADE[#Headers],0)),"")</f>
        <v/>
      </c>
    </row>
    <row r="441" spans="1:6" x14ac:dyDescent="0.3">
      <c r="A441" s="3" t="str">
        <f>IF(AND(A440&lt;COUNTIF(REFERENCEMENT_FACADE[DATE REFERENCEMENT],"&lt;&gt;"&amp;""),A440&gt;0),'PR-tampon'!A440+1,"")</f>
        <v/>
      </c>
      <c r="B441" s="3" t="str">
        <f>IFERROR(IF(A441="","",VLOOKUP($A441,REFERENCEMENT_FACADE[[Ordre]:[Eligibilité procédé]],2,FALSE)),"")</f>
        <v/>
      </c>
      <c r="C441" t="str" cm="1">
        <f t="array" ref="C441">IF(B441&lt;&gt;"",INDEX(BDD_REVETEMENTS_EXTERIEURS!A:CS,B441,MATCH($C$8,REFERENCEMENT_FACADE[#Headers],0)),"")</f>
        <v/>
      </c>
      <c r="D441" t="str">
        <f ca="1">IF($B$6=TRUE,IF(C441&lt;&gt;"",COUNTIF(INDIRECT("$C$"&amp;ROW($C$9)&amp;":$C$"&amp;487-COUNTBLANK($C$9:$C$487)),"&lt;"&amp;C441)+COUNTIF(C$9:C441,C441),""),IF(C441&lt;&gt;"",COUNTIF(INDIRECT("$C$"&amp;ROW($C$9)&amp;":$C$"&amp;487-COUNTBLANK($C$9:$C$487)),"&gt;"&amp;C441)+COUNTIF(C$9:C441,C441),""))</f>
        <v/>
      </c>
      <c r="E441" t="str">
        <f t="shared" ca="1" si="7"/>
        <v/>
      </c>
      <c r="F441" t="str" cm="1">
        <f t="array" ref="F441">IF(A441&lt;&gt;"",INDEX(BDD_REVETEMENTS_EXTERIEURS!A:BY,E441,MATCH($F$8,REFERENCEMENT_FACADE[#Headers],0)),"")</f>
        <v/>
      </c>
    </row>
    <row r="442" spans="1:6" x14ac:dyDescent="0.3">
      <c r="A442" s="3" t="str">
        <f>IF(AND(A441&lt;COUNTIF(REFERENCEMENT_FACADE[DATE REFERENCEMENT],"&lt;&gt;"&amp;""),A441&gt;0),'PR-tampon'!A441+1,"")</f>
        <v/>
      </c>
      <c r="B442" s="3" t="str">
        <f>IFERROR(IF(A442="","",VLOOKUP($A442,REFERENCEMENT_FACADE[[Ordre]:[Eligibilité procédé]],2,FALSE)),"")</f>
        <v/>
      </c>
      <c r="C442" t="str" cm="1">
        <f t="array" ref="C442">IF(B442&lt;&gt;"",INDEX(BDD_REVETEMENTS_EXTERIEURS!A:CS,B442,MATCH($C$8,REFERENCEMENT_FACADE[#Headers],0)),"")</f>
        <v/>
      </c>
      <c r="D442" t="str">
        <f ca="1">IF($B$6=TRUE,IF(C442&lt;&gt;"",COUNTIF(INDIRECT("$C$"&amp;ROW($C$9)&amp;":$C$"&amp;487-COUNTBLANK($C$9:$C$487)),"&lt;"&amp;C442)+COUNTIF(C$9:C442,C442),""),IF(C442&lt;&gt;"",COUNTIF(INDIRECT("$C$"&amp;ROW($C$9)&amp;":$C$"&amp;487-COUNTBLANK($C$9:$C$487)),"&gt;"&amp;C442)+COUNTIF(C$9:C442,C442),""))</f>
        <v/>
      </c>
      <c r="E442" t="str">
        <f t="shared" ca="1" si="7"/>
        <v/>
      </c>
      <c r="F442" t="str" cm="1">
        <f t="array" ref="F442">IF(A442&lt;&gt;"",INDEX(BDD_REVETEMENTS_EXTERIEURS!A:BY,E442,MATCH($F$8,REFERENCEMENT_FACADE[#Headers],0)),"")</f>
        <v/>
      </c>
    </row>
    <row r="443" spans="1:6" x14ac:dyDescent="0.3">
      <c r="A443" s="3" t="str">
        <f>IF(AND(A442&lt;COUNTIF(REFERENCEMENT_FACADE[DATE REFERENCEMENT],"&lt;&gt;"&amp;""),A442&gt;0),'PR-tampon'!A442+1,"")</f>
        <v/>
      </c>
      <c r="B443" s="3" t="str">
        <f>IFERROR(IF(A443="","",VLOOKUP($A443,REFERENCEMENT_FACADE[[Ordre]:[Eligibilité procédé]],2,FALSE)),"")</f>
        <v/>
      </c>
      <c r="C443" t="str" cm="1">
        <f t="array" ref="C443">IF(B443&lt;&gt;"",INDEX(BDD_REVETEMENTS_EXTERIEURS!A:CS,B443,MATCH($C$8,REFERENCEMENT_FACADE[#Headers],0)),"")</f>
        <v/>
      </c>
      <c r="D443" t="str">
        <f ca="1">IF($B$6=TRUE,IF(C443&lt;&gt;"",COUNTIF(INDIRECT("$C$"&amp;ROW($C$9)&amp;":$C$"&amp;487-COUNTBLANK($C$9:$C$487)),"&lt;"&amp;C443)+COUNTIF(C$9:C443,C443),""),IF(C443&lt;&gt;"",COUNTIF(INDIRECT("$C$"&amp;ROW($C$9)&amp;":$C$"&amp;487-COUNTBLANK($C$9:$C$487)),"&gt;"&amp;C443)+COUNTIF(C$9:C443,C443),""))</f>
        <v/>
      </c>
      <c r="E443" t="str">
        <f t="shared" ca="1" si="7"/>
        <v/>
      </c>
      <c r="F443" t="str" cm="1">
        <f t="array" ref="F443">IF(A443&lt;&gt;"",INDEX(BDD_REVETEMENTS_EXTERIEURS!A:BY,E443,MATCH($F$8,REFERENCEMENT_FACADE[#Headers],0)),"")</f>
        <v/>
      </c>
    </row>
    <row r="444" spans="1:6" x14ac:dyDescent="0.3">
      <c r="A444" s="3" t="str">
        <f>IF(AND(A443&lt;COUNTIF(REFERENCEMENT_FACADE[DATE REFERENCEMENT],"&lt;&gt;"&amp;""),A443&gt;0),'PR-tampon'!A443+1,"")</f>
        <v/>
      </c>
      <c r="B444" s="3" t="str">
        <f>IFERROR(IF(A444="","",VLOOKUP($A444,REFERENCEMENT_FACADE[[Ordre]:[Eligibilité procédé]],2,FALSE)),"")</f>
        <v/>
      </c>
      <c r="C444" t="str" cm="1">
        <f t="array" ref="C444">IF(B444&lt;&gt;"",INDEX(BDD_REVETEMENTS_EXTERIEURS!A:CS,B444,MATCH($C$8,REFERENCEMENT_FACADE[#Headers],0)),"")</f>
        <v/>
      </c>
      <c r="D444" t="str">
        <f ca="1">IF($B$6=TRUE,IF(C444&lt;&gt;"",COUNTIF(INDIRECT("$C$"&amp;ROW($C$9)&amp;":$C$"&amp;487-COUNTBLANK($C$9:$C$487)),"&lt;"&amp;C444)+COUNTIF(C$9:C444,C444),""),IF(C444&lt;&gt;"",COUNTIF(INDIRECT("$C$"&amp;ROW($C$9)&amp;":$C$"&amp;487-COUNTBLANK($C$9:$C$487)),"&gt;"&amp;C444)+COUNTIF(C$9:C444,C444),""))</f>
        <v/>
      </c>
      <c r="E444" t="str">
        <f t="shared" ca="1" si="7"/>
        <v/>
      </c>
      <c r="F444" t="str" cm="1">
        <f t="array" ref="F444">IF(A444&lt;&gt;"",INDEX(BDD_REVETEMENTS_EXTERIEURS!A:BY,E444,MATCH($F$8,REFERENCEMENT_FACADE[#Headers],0)),"")</f>
        <v/>
      </c>
    </row>
    <row r="445" spans="1:6" x14ac:dyDescent="0.3">
      <c r="A445" s="3" t="str">
        <f>IF(AND(A444&lt;COUNTIF(REFERENCEMENT_FACADE[DATE REFERENCEMENT],"&lt;&gt;"&amp;""),A444&gt;0),'PR-tampon'!A444+1,"")</f>
        <v/>
      </c>
      <c r="B445" s="3" t="str">
        <f>IFERROR(IF(A445="","",VLOOKUP($A445,REFERENCEMENT_FACADE[[Ordre]:[Eligibilité procédé]],2,FALSE)),"")</f>
        <v/>
      </c>
      <c r="C445" t="str" cm="1">
        <f t="array" ref="C445">IF(B445&lt;&gt;"",INDEX(BDD_REVETEMENTS_EXTERIEURS!A:CS,B445,MATCH($C$8,REFERENCEMENT_FACADE[#Headers],0)),"")</f>
        <v/>
      </c>
      <c r="D445" t="str">
        <f ca="1">IF($B$6=TRUE,IF(C445&lt;&gt;"",COUNTIF(INDIRECT("$C$"&amp;ROW($C$9)&amp;":$C$"&amp;487-COUNTBLANK($C$9:$C$487)),"&lt;"&amp;C445)+COUNTIF(C$9:C445,C445),""),IF(C445&lt;&gt;"",COUNTIF(INDIRECT("$C$"&amp;ROW($C$9)&amp;":$C$"&amp;487-COUNTBLANK($C$9:$C$487)),"&gt;"&amp;C445)+COUNTIF(C$9:C445,C445),""))</f>
        <v/>
      </c>
      <c r="E445" t="str">
        <f t="shared" ca="1" si="7"/>
        <v/>
      </c>
      <c r="F445" t="str" cm="1">
        <f t="array" ref="F445">IF(A445&lt;&gt;"",INDEX(BDD_REVETEMENTS_EXTERIEURS!A:BY,E445,MATCH($F$8,REFERENCEMENT_FACADE[#Headers],0)),"")</f>
        <v/>
      </c>
    </row>
    <row r="446" spans="1:6" x14ac:dyDescent="0.3">
      <c r="A446" s="3" t="str">
        <f>IF(AND(A445&lt;COUNTIF(REFERENCEMENT_FACADE[DATE REFERENCEMENT],"&lt;&gt;"&amp;""),A445&gt;0),'PR-tampon'!A445+1,"")</f>
        <v/>
      </c>
      <c r="B446" s="3" t="str">
        <f>IFERROR(IF(A446="","",VLOOKUP($A446,REFERENCEMENT_FACADE[[Ordre]:[Eligibilité procédé]],2,FALSE)),"")</f>
        <v/>
      </c>
      <c r="C446" t="str" cm="1">
        <f t="array" ref="C446">IF(B446&lt;&gt;"",INDEX(BDD_REVETEMENTS_EXTERIEURS!A:CS,B446,MATCH($C$8,REFERENCEMENT_FACADE[#Headers],0)),"")</f>
        <v/>
      </c>
      <c r="D446" t="str">
        <f ca="1">IF($B$6=TRUE,IF(C446&lt;&gt;"",COUNTIF(INDIRECT("$C$"&amp;ROW($C$9)&amp;":$C$"&amp;487-COUNTBLANK($C$9:$C$487)),"&lt;"&amp;C446)+COUNTIF(C$9:C446,C446),""),IF(C446&lt;&gt;"",COUNTIF(INDIRECT("$C$"&amp;ROW($C$9)&amp;":$C$"&amp;487-COUNTBLANK($C$9:$C$487)),"&gt;"&amp;C446)+COUNTIF(C$9:C446,C446),""))</f>
        <v/>
      </c>
      <c r="E446" t="str">
        <f t="shared" ca="1" si="7"/>
        <v/>
      </c>
      <c r="F446" t="str" cm="1">
        <f t="array" ref="F446">IF(A446&lt;&gt;"",INDEX(BDD_REVETEMENTS_EXTERIEURS!A:BY,E446,MATCH($F$8,REFERENCEMENT_FACADE[#Headers],0)),"")</f>
        <v/>
      </c>
    </row>
    <row r="447" spans="1:6" x14ac:dyDescent="0.3">
      <c r="A447" s="3" t="str">
        <f>IF(AND(A446&lt;COUNTIF(REFERENCEMENT_FACADE[DATE REFERENCEMENT],"&lt;&gt;"&amp;""),A446&gt;0),'PR-tampon'!A446+1,"")</f>
        <v/>
      </c>
      <c r="B447" s="3" t="str">
        <f>IFERROR(IF(A447="","",VLOOKUP($A447,REFERENCEMENT_FACADE[[Ordre]:[Eligibilité procédé]],2,FALSE)),"")</f>
        <v/>
      </c>
      <c r="C447" t="str" cm="1">
        <f t="array" ref="C447">IF(B447&lt;&gt;"",INDEX(BDD_REVETEMENTS_EXTERIEURS!A:CS,B447,MATCH($C$8,REFERENCEMENT_FACADE[#Headers],0)),"")</f>
        <v/>
      </c>
      <c r="D447" t="str">
        <f ca="1">IF($B$6=TRUE,IF(C447&lt;&gt;"",COUNTIF(INDIRECT("$C$"&amp;ROW($C$9)&amp;":$C$"&amp;487-COUNTBLANK($C$9:$C$487)),"&lt;"&amp;C447)+COUNTIF(C$9:C447,C447),""),IF(C447&lt;&gt;"",COUNTIF(INDIRECT("$C$"&amp;ROW($C$9)&amp;":$C$"&amp;487-COUNTBLANK($C$9:$C$487)),"&gt;"&amp;C447)+COUNTIF(C$9:C447,C447),""))</f>
        <v/>
      </c>
      <c r="E447" t="str">
        <f t="shared" ca="1" si="7"/>
        <v/>
      </c>
      <c r="F447" t="str" cm="1">
        <f t="array" ref="F447">IF(A447&lt;&gt;"",INDEX(BDD_REVETEMENTS_EXTERIEURS!A:BY,E447,MATCH($F$8,REFERENCEMENT_FACADE[#Headers],0)),"")</f>
        <v/>
      </c>
    </row>
    <row r="448" spans="1:6" x14ac:dyDescent="0.3">
      <c r="A448" s="3" t="str">
        <f>IF(AND(A447&lt;COUNTIF(REFERENCEMENT_FACADE[DATE REFERENCEMENT],"&lt;&gt;"&amp;""),A447&gt;0),'PR-tampon'!A447+1,"")</f>
        <v/>
      </c>
      <c r="B448" s="3" t="str">
        <f>IFERROR(IF(A448="","",VLOOKUP($A448,REFERENCEMENT_FACADE[[Ordre]:[Eligibilité procédé]],2,FALSE)),"")</f>
        <v/>
      </c>
      <c r="C448" t="str" cm="1">
        <f t="array" ref="C448">IF(B448&lt;&gt;"",INDEX(BDD_REVETEMENTS_EXTERIEURS!A:CS,B448,MATCH($C$8,REFERENCEMENT_FACADE[#Headers],0)),"")</f>
        <v/>
      </c>
      <c r="D448" t="str">
        <f ca="1">IF($B$6=TRUE,IF(C448&lt;&gt;"",COUNTIF(INDIRECT("$C$"&amp;ROW($C$9)&amp;":$C$"&amp;487-COUNTBLANK($C$9:$C$487)),"&lt;"&amp;C448)+COUNTIF(C$9:C448,C448),""),IF(C448&lt;&gt;"",COUNTIF(INDIRECT("$C$"&amp;ROW($C$9)&amp;":$C$"&amp;487-COUNTBLANK($C$9:$C$487)),"&gt;"&amp;C448)+COUNTIF(C$9:C448,C448),""))</f>
        <v/>
      </c>
      <c r="E448" t="str">
        <f t="shared" ca="1" si="7"/>
        <v/>
      </c>
      <c r="F448" t="str" cm="1">
        <f t="array" ref="F448">IF(A448&lt;&gt;"",INDEX(BDD_REVETEMENTS_EXTERIEURS!A:BY,E448,MATCH($F$8,REFERENCEMENT_FACADE[#Headers],0)),"")</f>
        <v/>
      </c>
    </row>
    <row r="449" spans="1:6" x14ac:dyDescent="0.3">
      <c r="A449" s="3" t="str">
        <f>IF(AND(A448&lt;COUNTIF(REFERENCEMENT_FACADE[DATE REFERENCEMENT],"&lt;&gt;"&amp;""),A448&gt;0),'PR-tampon'!A448+1,"")</f>
        <v/>
      </c>
      <c r="B449" s="3" t="str">
        <f>IFERROR(IF(A449="","",VLOOKUP($A449,REFERENCEMENT_FACADE[[Ordre]:[Eligibilité procédé]],2,FALSE)),"")</f>
        <v/>
      </c>
      <c r="C449" t="str" cm="1">
        <f t="array" ref="C449">IF(B449&lt;&gt;"",INDEX(BDD_REVETEMENTS_EXTERIEURS!A:CS,B449,MATCH($C$8,REFERENCEMENT_FACADE[#Headers],0)),"")</f>
        <v/>
      </c>
      <c r="D449" t="str">
        <f ca="1">IF($B$6=TRUE,IF(C449&lt;&gt;"",COUNTIF(INDIRECT("$C$"&amp;ROW($C$9)&amp;":$C$"&amp;487-COUNTBLANK($C$9:$C$487)),"&lt;"&amp;C449)+COUNTIF(C$9:C449,C449),""),IF(C449&lt;&gt;"",COUNTIF(INDIRECT("$C$"&amp;ROW($C$9)&amp;":$C$"&amp;487-COUNTBLANK($C$9:$C$487)),"&gt;"&amp;C449)+COUNTIF(C$9:C449,C449),""))</f>
        <v/>
      </c>
      <c r="E449" t="str">
        <f t="shared" ca="1" si="7"/>
        <v/>
      </c>
      <c r="F449" t="str" cm="1">
        <f t="array" ref="F449">IF(A449&lt;&gt;"",INDEX(BDD_REVETEMENTS_EXTERIEURS!A:BY,E449,MATCH($F$8,REFERENCEMENT_FACADE[#Headers],0)),"")</f>
        <v/>
      </c>
    </row>
    <row r="450" spans="1:6" x14ac:dyDescent="0.3">
      <c r="A450" s="3" t="str">
        <f>IF(AND(A449&lt;COUNTIF(REFERENCEMENT_FACADE[DATE REFERENCEMENT],"&lt;&gt;"&amp;""),A449&gt;0),'PR-tampon'!A449+1,"")</f>
        <v/>
      </c>
      <c r="B450" s="3" t="str">
        <f>IFERROR(IF(A450="","",VLOOKUP($A450,REFERENCEMENT_FACADE[[Ordre]:[Eligibilité procédé]],2,FALSE)),"")</f>
        <v/>
      </c>
      <c r="C450" t="str" cm="1">
        <f t="array" ref="C450">IF(B450&lt;&gt;"",INDEX(BDD_REVETEMENTS_EXTERIEURS!A:CS,B450,MATCH($C$8,REFERENCEMENT_FACADE[#Headers],0)),"")</f>
        <v/>
      </c>
      <c r="D450" t="str">
        <f ca="1">IF($B$6=TRUE,IF(C450&lt;&gt;"",COUNTIF(INDIRECT("$C$"&amp;ROW($C$9)&amp;":$C$"&amp;487-COUNTBLANK($C$9:$C$487)),"&lt;"&amp;C450)+COUNTIF(C$9:C450,C450),""),IF(C450&lt;&gt;"",COUNTIF(INDIRECT("$C$"&amp;ROW($C$9)&amp;":$C$"&amp;487-COUNTBLANK($C$9:$C$487)),"&gt;"&amp;C450)+COUNTIF(C$9:C450,C450),""))</f>
        <v/>
      </c>
      <c r="E450" t="str">
        <f t="shared" ca="1" si="7"/>
        <v/>
      </c>
      <c r="F450" t="str" cm="1">
        <f t="array" ref="F450">IF(A450&lt;&gt;"",INDEX(BDD_REVETEMENTS_EXTERIEURS!A:BY,E450,MATCH($F$8,REFERENCEMENT_FACADE[#Headers],0)),"")</f>
        <v/>
      </c>
    </row>
    <row r="451" spans="1:6" x14ac:dyDescent="0.3">
      <c r="A451" s="3" t="str">
        <f>IF(AND(A450&lt;COUNTIF(REFERENCEMENT_FACADE[DATE REFERENCEMENT],"&lt;&gt;"&amp;""),A450&gt;0),'PR-tampon'!A450+1,"")</f>
        <v/>
      </c>
      <c r="B451" s="3" t="str">
        <f>IFERROR(IF(A451="","",VLOOKUP($A451,REFERENCEMENT_FACADE[[Ordre]:[Eligibilité procédé]],2,FALSE)),"")</f>
        <v/>
      </c>
      <c r="C451" t="str" cm="1">
        <f t="array" ref="C451">IF(B451&lt;&gt;"",INDEX(BDD_REVETEMENTS_EXTERIEURS!A:CS,B451,MATCH($C$8,REFERENCEMENT_FACADE[#Headers],0)),"")</f>
        <v/>
      </c>
      <c r="D451" t="str">
        <f ca="1">IF($B$6=TRUE,IF(C451&lt;&gt;"",COUNTIF(INDIRECT("$C$"&amp;ROW($C$9)&amp;":$C$"&amp;487-COUNTBLANK($C$9:$C$487)),"&lt;"&amp;C451)+COUNTIF(C$9:C451,C451),""),IF(C451&lt;&gt;"",COUNTIF(INDIRECT("$C$"&amp;ROW($C$9)&amp;":$C$"&amp;487-COUNTBLANK($C$9:$C$487)),"&gt;"&amp;C451)+COUNTIF(C$9:C451,C451),""))</f>
        <v/>
      </c>
      <c r="E451" t="str">
        <f t="shared" ca="1" si="7"/>
        <v/>
      </c>
      <c r="F451" t="str" cm="1">
        <f t="array" ref="F451">IF(A451&lt;&gt;"",INDEX(BDD_REVETEMENTS_EXTERIEURS!A:BY,E451,MATCH($F$8,REFERENCEMENT_FACADE[#Headers],0)),"")</f>
        <v/>
      </c>
    </row>
    <row r="452" spans="1:6" x14ac:dyDescent="0.3">
      <c r="A452" s="3" t="str">
        <f>IF(AND(A451&lt;COUNTIF(REFERENCEMENT_FACADE[DATE REFERENCEMENT],"&lt;&gt;"&amp;""),A451&gt;0),'PR-tampon'!A451+1,"")</f>
        <v/>
      </c>
      <c r="B452" s="3" t="str">
        <f>IFERROR(IF(A452="","",VLOOKUP($A452,REFERENCEMENT_FACADE[[Ordre]:[Eligibilité procédé]],2,FALSE)),"")</f>
        <v/>
      </c>
      <c r="C452" t="str" cm="1">
        <f t="array" ref="C452">IF(B452&lt;&gt;"",INDEX(BDD_REVETEMENTS_EXTERIEURS!A:CS,B452,MATCH($C$8,REFERENCEMENT_FACADE[#Headers],0)),"")</f>
        <v/>
      </c>
      <c r="D452" t="str">
        <f ca="1">IF($B$6=TRUE,IF(C452&lt;&gt;"",COUNTIF(INDIRECT("$C$"&amp;ROW($C$9)&amp;":$C$"&amp;487-COUNTBLANK($C$9:$C$487)),"&lt;"&amp;C452)+COUNTIF(C$9:C452,C452),""),IF(C452&lt;&gt;"",COUNTIF(INDIRECT("$C$"&amp;ROW($C$9)&amp;":$C$"&amp;487-COUNTBLANK($C$9:$C$487)),"&gt;"&amp;C452)+COUNTIF(C$9:C452,C452),""))</f>
        <v/>
      </c>
      <c r="E452" t="str">
        <f t="shared" ca="1" si="7"/>
        <v/>
      </c>
      <c r="F452" t="str" cm="1">
        <f t="array" ref="F452">IF(A452&lt;&gt;"",INDEX(BDD_REVETEMENTS_EXTERIEURS!A:BY,E452,MATCH($F$8,REFERENCEMENT_FACADE[#Headers],0)),"")</f>
        <v/>
      </c>
    </row>
    <row r="453" spans="1:6" x14ac:dyDescent="0.3">
      <c r="A453" s="3" t="str">
        <f>IF(AND(A452&lt;COUNTIF(REFERENCEMENT_FACADE[DATE REFERENCEMENT],"&lt;&gt;"&amp;""),A452&gt;0),'PR-tampon'!A452+1,"")</f>
        <v/>
      </c>
      <c r="B453" s="3" t="str">
        <f>IFERROR(IF(A453="","",VLOOKUP($A453,REFERENCEMENT_FACADE[[Ordre]:[Eligibilité procédé]],2,FALSE)),"")</f>
        <v/>
      </c>
      <c r="C453" t="str" cm="1">
        <f t="array" ref="C453">IF(B453&lt;&gt;"",INDEX(BDD_REVETEMENTS_EXTERIEURS!A:CS,B453,MATCH($C$8,REFERENCEMENT_FACADE[#Headers],0)),"")</f>
        <v/>
      </c>
      <c r="D453" t="str">
        <f ca="1">IF($B$6=TRUE,IF(C453&lt;&gt;"",COUNTIF(INDIRECT("$C$"&amp;ROW($C$9)&amp;":$C$"&amp;487-COUNTBLANK($C$9:$C$487)),"&lt;"&amp;C453)+COUNTIF(C$9:C453,C453),""),IF(C453&lt;&gt;"",COUNTIF(INDIRECT("$C$"&amp;ROW($C$9)&amp;":$C$"&amp;487-COUNTBLANK($C$9:$C$487)),"&gt;"&amp;C453)+COUNTIF(C$9:C453,C453),""))</f>
        <v/>
      </c>
      <c r="E453" t="str">
        <f t="shared" ca="1" si="7"/>
        <v/>
      </c>
      <c r="F453" t="str" cm="1">
        <f t="array" ref="F453">IF(A453&lt;&gt;"",INDEX(BDD_REVETEMENTS_EXTERIEURS!A:BY,E453,MATCH($F$8,REFERENCEMENT_FACADE[#Headers],0)),"")</f>
        <v/>
      </c>
    </row>
    <row r="454" spans="1:6" x14ac:dyDescent="0.3">
      <c r="A454" s="3" t="str">
        <f>IF(AND(A453&lt;COUNTIF(REFERENCEMENT_FACADE[DATE REFERENCEMENT],"&lt;&gt;"&amp;""),A453&gt;0),'PR-tampon'!A453+1,"")</f>
        <v/>
      </c>
      <c r="B454" s="3" t="str">
        <f>IFERROR(IF(A454="","",VLOOKUP($A454,REFERENCEMENT_FACADE[[Ordre]:[Eligibilité procédé]],2,FALSE)),"")</f>
        <v/>
      </c>
      <c r="C454" t="str" cm="1">
        <f t="array" ref="C454">IF(B454&lt;&gt;"",INDEX(BDD_REVETEMENTS_EXTERIEURS!A:CS,B454,MATCH($C$8,REFERENCEMENT_FACADE[#Headers],0)),"")</f>
        <v/>
      </c>
      <c r="D454" t="str">
        <f ca="1">IF($B$6=TRUE,IF(C454&lt;&gt;"",COUNTIF(INDIRECT("$C$"&amp;ROW($C$9)&amp;":$C$"&amp;487-COUNTBLANK($C$9:$C$487)),"&lt;"&amp;C454)+COUNTIF(C$9:C454,C454),""),IF(C454&lt;&gt;"",COUNTIF(INDIRECT("$C$"&amp;ROW($C$9)&amp;":$C$"&amp;487-COUNTBLANK($C$9:$C$487)),"&gt;"&amp;C454)+COUNTIF(C$9:C454,C454),""))</f>
        <v/>
      </c>
      <c r="E454" t="str">
        <f t="shared" ca="1" si="7"/>
        <v/>
      </c>
      <c r="F454" t="str" cm="1">
        <f t="array" ref="F454">IF(A454&lt;&gt;"",INDEX(BDD_REVETEMENTS_EXTERIEURS!A:BY,E454,MATCH($F$8,REFERENCEMENT_FACADE[#Headers],0)),"")</f>
        <v/>
      </c>
    </row>
    <row r="455" spans="1:6" x14ac:dyDescent="0.3">
      <c r="A455" s="3" t="str">
        <f>IF(AND(A454&lt;COUNTIF(REFERENCEMENT_FACADE[DATE REFERENCEMENT],"&lt;&gt;"&amp;""),A454&gt;0),'PR-tampon'!A454+1,"")</f>
        <v/>
      </c>
      <c r="B455" s="3" t="str">
        <f>IFERROR(IF(A455="","",VLOOKUP($A455,REFERENCEMENT_FACADE[[Ordre]:[Eligibilité procédé]],2,FALSE)),"")</f>
        <v/>
      </c>
      <c r="C455" t="str" cm="1">
        <f t="array" ref="C455">IF(B455&lt;&gt;"",INDEX(BDD_REVETEMENTS_EXTERIEURS!A:CS,B455,MATCH($C$8,REFERENCEMENT_FACADE[#Headers],0)),"")</f>
        <v/>
      </c>
      <c r="D455" t="str">
        <f ca="1">IF($B$6=TRUE,IF(C455&lt;&gt;"",COUNTIF(INDIRECT("$C$"&amp;ROW($C$9)&amp;":$C$"&amp;487-COUNTBLANK($C$9:$C$487)),"&lt;"&amp;C455)+COUNTIF(C$9:C455,C455),""),IF(C455&lt;&gt;"",COUNTIF(INDIRECT("$C$"&amp;ROW($C$9)&amp;":$C$"&amp;487-COUNTBLANK($C$9:$C$487)),"&gt;"&amp;C455)+COUNTIF(C$9:C455,C455),""))</f>
        <v/>
      </c>
      <c r="E455" t="str">
        <f t="shared" ca="1" si="7"/>
        <v/>
      </c>
      <c r="F455" t="str" cm="1">
        <f t="array" ref="F455">IF(A455&lt;&gt;"",INDEX(BDD_REVETEMENTS_EXTERIEURS!A:BY,E455,MATCH($F$8,REFERENCEMENT_FACADE[#Headers],0)),"")</f>
        <v/>
      </c>
    </row>
    <row r="456" spans="1:6" x14ac:dyDescent="0.3">
      <c r="A456" s="3" t="str">
        <f>IF(AND(A455&lt;COUNTIF(REFERENCEMENT_FACADE[DATE REFERENCEMENT],"&lt;&gt;"&amp;""),A455&gt;0),'PR-tampon'!A455+1,"")</f>
        <v/>
      </c>
      <c r="B456" s="3" t="str">
        <f>IFERROR(IF(A456="","",VLOOKUP($A456,REFERENCEMENT_FACADE[[Ordre]:[Eligibilité procédé]],2,FALSE)),"")</f>
        <v/>
      </c>
      <c r="C456" t="str" cm="1">
        <f t="array" ref="C456">IF(B456&lt;&gt;"",INDEX(BDD_REVETEMENTS_EXTERIEURS!A:CS,B456,MATCH($C$8,REFERENCEMENT_FACADE[#Headers],0)),"")</f>
        <v/>
      </c>
      <c r="D456" t="str">
        <f ca="1">IF($B$6=TRUE,IF(C456&lt;&gt;"",COUNTIF(INDIRECT("$C$"&amp;ROW($C$9)&amp;":$C$"&amp;487-COUNTBLANK($C$9:$C$487)),"&lt;"&amp;C456)+COUNTIF(C$9:C456,C456),""),IF(C456&lt;&gt;"",COUNTIF(INDIRECT("$C$"&amp;ROW($C$9)&amp;":$C$"&amp;487-COUNTBLANK($C$9:$C$487)),"&gt;"&amp;C456)+COUNTIF(C$9:C456,C456),""))</f>
        <v/>
      </c>
      <c r="E456" t="str">
        <f t="shared" ca="1" si="7"/>
        <v/>
      </c>
      <c r="F456" t="str" cm="1">
        <f t="array" ref="F456">IF(A456&lt;&gt;"",INDEX(BDD_REVETEMENTS_EXTERIEURS!A:BY,E456,MATCH($F$8,REFERENCEMENT_FACADE[#Headers],0)),"")</f>
        <v/>
      </c>
    </row>
    <row r="457" spans="1:6" x14ac:dyDescent="0.3">
      <c r="A457" s="3" t="str">
        <f>IF(AND(A456&lt;COUNTIF(REFERENCEMENT_FACADE[DATE REFERENCEMENT],"&lt;&gt;"&amp;""),A456&gt;0),'PR-tampon'!A456+1,"")</f>
        <v/>
      </c>
      <c r="B457" s="3" t="str">
        <f>IFERROR(IF(A457="","",VLOOKUP($A457,REFERENCEMENT_FACADE[[Ordre]:[Eligibilité procédé]],2,FALSE)),"")</f>
        <v/>
      </c>
      <c r="C457" t="str" cm="1">
        <f t="array" ref="C457">IF(B457&lt;&gt;"",INDEX(BDD_REVETEMENTS_EXTERIEURS!A:CS,B457,MATCH($C$8,REFERENCEMENT_FACADE[#Headers],0)),"")</f>
        <v/>
      </c>
      <c r="D457" t="str">
        <f ca="1">IF($B$6=TRUE,IF(C457&lt;&gt;"",COUNTIF(INDIRECT("$C$"&amp;ROW($C$9)&amp;":$C$"&amp;487-COUNTBLANK($C$9:$C$487)),"&lt;"&amp;C457)+COUNTIF(C$9:C457,C457),""),IF(C457&lt;&gt;"",COUNTIF(INDIRECT("$C$"&amp;ROW($C$9)&amp;":$C$"&amp;487-COUNTBLANK($C$9:$C$487)),"&gt;"&amp;C457)+COUNTIF(C$9:C457,C457),""))</f>
        <v/>
      </c>
      <c r="E457" t="str">
        <f t="shared" ca="1" si="7"/>
        <v/>
      </c>
      <c r="F457" t="str" cm="1">
        <f t="array" ref="F457">IF(A457&lt;&gt;"",INDEX(BDD_REVETEMENTS_EXTERIEURS!A:BY,E457,MATCH($F$8,REFERENCEMENT_FACADE[#Headers],0)),"")</f>
        <v/>
      </c>
    </row>
    <row r="458" spans="1:6" x14ac:dyDescent="0.3">
      <c r="A458" s="3" t="str">
        <f>IF(AND(A457&lt;COUNTIF(REFERENCEMENT_FACADE[DATE REFERENCEMENT],"&lt;&gt;"&amp;""),A457&gt;0),'PR-tampon'!A457+1,"")</f>
        <v/>
      </c>
      <c r="B458" s="3" t="str">
        <f>IFERROR(IF(A458="","",VLOOKUP($A458,REFERENCEMENT_FACADE[[Ordre]:[Eligibilité procédé]],2,FALSE)),"")</f>
        <v/>
      </c>
      <c r="C458" t="str" cm="1">
        <f t="array" ref="C458">IF(B458&lt;&gt;"",INDEX(BDD_REVETEMENTS_EXTERIEURS!A:CS,B458,MATCH($C$8,REFERENCEMENT_FACADE[#Headers],0)),"")</f>
        <v/>
      </c>
      <c r="D458" t="str">
        <f ca="1">IF($B$6=TRUE,IF(C458&lt;&gt;"",COUNTIF(INDIRECT("$C$"&amp;ROW($C$9)&amp;":$C$"&amp;487-COUNTBLANK($C$9:$C$487)),"&lt;"&amp;C458)+COUNTIF(C$9:C458,C458),""),IF(C458&lt;&gt;"",COUNTIF(INDIRECT("$C$"&amp;ROW($C$9)&amp;":$C$"&amp;487-COUNTBLANK($C$9:$C$487)),"&gt;"&amp;C458)+COUNTIF(C$9:C458,C458),""))</f>
        <v/>
      </c>
      <c r="E458" t="str">
        <f t="shared" ref="E458:E487" ca="1" si="8">IFERROR(INDEX($A$9:$D$486,MATCH(ROW(D458)-ROW($B$8),$D$9:$D$486,0),2),"")</f>
        <v/>
      </c>
      <c r="F458" t="str" cm="1">
        <f t="array" ref="F458">IF(A458&lt;&gt;"",INDEX(BDD_REVETEMENTS_EXTERIEURS!A:BY,E458,MATCH($F$8,REFERENCEMENT_FACADE[#Headers],0)),"")</f>
        <v/>
      </c>
    </row>
    <row r="459" spans="1:6" x14ac:dyDescent="0.3">
      <c r="A459" s="3" t="str">
        <f>IF(AND(A458&lt;COUNTIF(REFERENCEMENT_FACADE[DATE REFERENCEMENT],"&lt;&gt;"&amp;""),A458&gt;0),'PR-tampon'!A458+1,"")</f>
        <v/>
      </c>
      <c r="B459" s="3" t="str">
        <f>IFERROR(IF(A459="","",VLOOKUP($A459,REFERENCEMENT_FACADE[[Ordre]:[Eligibilité procédé]],2,FALSE)),"")</f>
        <v/>
      </c>
      <c r="C459" t="str" cm="1">
        <f t="array" ref="C459">IF(B459&lt;&gt;"",INDEX(BDD_REVETEMENTS_EXTERIEURS!A:CS,B459,MATCH($C$8,REFERENCEMENT_FACADE[#Headers],0)),"")</f>
        <v/>
      </c>
      <c r="D459" t="str">
        <f ca="1">IF($B$6=TRUE,IF(C459&lt;&gt;"",COUNTIF(INDIRECT("$C$"&amp;ROW($C$9)&amp;":$C$"&amp;487-COUNTBLANK($C$9:$C$487)),"&lt;"&amp;C459)+COUNTIF(C$9:C459,C459),""),IF(C459&lt;&gt;"",COUNTIF(INDIRECT("$C$"&amp;ROW($C$9)&amp;":$C$"&amp;487-COUNTBLANK($C$9:$C$487)),"&gt;"&amp;C459)+COUNTIF(C$9:C459,C459),""))</f>
        <v/>
      </c>
      <c r="E459" t="str">
        <f t="shared" ca="1" si="8"/>
        <v/>
      </c>
      <c r="F459" t="str" cm="1">
        <f t="array" ref="F459">IF(A459&lt;&gt;"",INDEX(BDD_REVETEMENTS_EXTERIEURS!A:BY,E459,MATCH($F$8,REFERENCEMENT_FACADE[#Headers],0)),"")</f>
        <v/>
      </c>
    </row>
    <row r="460" spans="1:6" x14ac:dyDescent="0.3">
      <c r="A460" s="3" t="str">
        <f>IF(AND(A459&lt;COUNTIF(REFERENCEMENT_FACADE[DATE REFERENCEMENT],"&lt;&gt;"&amp;""),A459&gt;0),'PR-tampon'!A459+1,"")</f>
        <v/>
      </c>
      <c r="B460" s="3" t="str">
        <f>IFERROR(IF(A460="","",VLOOKUP($A460,REFERENCEMENT_FACADE[[Ordre]:[Eligibilité procédé]],2,FALSE)),"")</f>
        <v/>
      </c>
      <c r="C460" t="str" cm="1">
        <f t="array" ref="C460">IF(B460&lt;&gt;"",INDEX(BDD_REVETEMENTS_EXTERIEURS!A:CS,B460,MATCH($C$8,REFERENCEMENT_FACADE[#Headers],0)),"")</f>
        <v/>
      </c>
      <c r="D460" t="str">
        <f ca="1">IF($B$6=TRUE,IF(C460&lt;&gt;"",COUNTIF(INDIRECT("$C$"&amp;ROW($C$9)&amp;":$C$"&amp;487-COUNTBLANK($C$9:$C$487)),"&lt;"&amp;C460)+COUNTIF(C$9:C460,C460),""),IF(C460&lt;&gt;"",COUNTIF(INDIRECT("$C$"&amp;ROW($C$9)&amp;":$C$"&amp;487-COUNTBLANK($C$9:$C$487)),"&gt;"&amp;C460)+COUNTIF(C$9:C460,C460),""))</f>
        <v/>
      </c>
      <c r="E460" t="str">
        <f t="shared" ca="1" si="8"/>
        <v/>
      </c>
      <c r="F460" t="str" cm="1">
        <f t="array" ref="F460">IF(A460&lt;&gt;"",INDEX(BDD_REVETEMENTS_EXTERIEURS!A:BY,E460,MATCH($F$8,REFERENCEMENT_FACADE[#Headers],0)),"")</f>
        <v/>
      </c>
    </row>
    <row r="461" spans="1:6" x14ac:dyDescent="0.3">
      <c r="A461" s="3" t="str">
        <f>IF(AND(A460&lt;COUNTIF(REFERENCEMENT_FACADE[DATE REFERENCEMENT],"&lt;&gt;"&amp;""),A460&gt;0),'PR-tampon'!A460+1,"")</f>
        <v/>
      </c>
      <c r="B461" s="3" t="str">
        <f>IFERROR(IF(A461="","",VLOOKUP($A461,REFERENCEMENT_FACADE[[Ordre]:[Eligibilité procédé]],2,FALSE)),"")</f>
        <v/>
      </c>
      <c r="C461" t="str" cm="1">
        <f t="array" ref="C461">IF(B461&lt;&gt;"",INDEX(BDD_REVETEMENTS_EXTERIEURS!A:CS,B461,MATCH($C$8,REFERENCEMENT_FACADE[#Headers],0)),"")</f>
        <v/>
      </c>
      <c r="D461" t="str">
        <f ca="1">IF($B$6=TRUE,IF(C461&lt;&gt;"",COUNTIF(INDIRECT("$C$"&amp;ROW($C$9)&amp;":$C$"&amp;487-COUNTBLANK($C$9:$C$487)),"&lt;"&amp;C461)+COUNTIF(C$9:C461,C461),""),IF(C461&lt;&gt;"",COUNTIF(INDIRECT("$C$"&amp;ROW($C$9)&amp;":$C$"&amp;487-COUNTBLANK($C$9:$C$487)),"&gt;"&amp;C461)+COUNTIF(C$9:C461,C461),""))</f>
        <v/>
      </c>
      <c r="E461" t="str">
        <f t="shared" ca="1" si="8"/>
        <v/>
      </c>
      <c r="F461" t="str" cm="1">
        <f t="array" ref="F461">IF(A461&lt;&gt;"",INDEX(BDD_REVETEMENTS_EXTERIEURS!A:BY,E461,MATCH($F$8,REFERENCEMENT_FACADE[#Headers],0)),"")</f>
        <v/>
      </c>
    </row>
    <row r="462" spans="1:6" x14ac:dyDescent="0.3">
      <c r="A462" s="3" t="str">
        <f>IF(AND(A461&lt;COUNTIF(REFERENCEMENT_FACADE[DATE REFERENCEMENT],"&lt;&gt;"&amp;""),A461&gt;0),'PR-tampon'!A461+1,"")</f>
        <v/>
      </c>
      <c r="B462" s="3" t="str">
        <f>IFERROR(IF(A462="","",VLOOKUP($A462,REFERENCEMENT_FACADE[[Ordre]:[Eligibilité procédé]],2,FALSE)),"")</f>
        <v/>
      </c>
      <c r="C462" t="str" cm="1">
        <f t="array" ref="C462">IF(B462&lt;&gt;"",INDEX(BDD_REVETEMENTS_EXTERIEURS!A:CS,B462,MATCH($C$8,REFERENCEMENT_FACADE[#Headers],0)),"")</f>
        <v/>
      </c>
      <c r="D462" t="str">
        <f ca="1">IF($B$6=TRUE,IF(C462&lt;&gt;"",COUNTIF(INDIRECT("$C$"&amp;ROW($C$9)&amp;":$C$"&amp;487-COUNTBLANK($C$9:$C$487)),"&lt;"&amp;C462)+COUNTIF(C$9:C462,C462),""),IF(C462&lt;&gt;"",COUNTIF(INDIRECT("$C$"&amp;ROW($C$9)&amp;":$C$"&amp;487-COUNTBLANK($C$9:$C$487)),"&gt;"&amp;C462)+COUNTIF(C$9:C462,C462),""))</f>
        <v/>
      </c>
      <c r="E462" t="str">
        <f t="shared" ca="1" si="8"/>
        <v/>
      </c>
      <c r="F462" t="str" cm="1">
        <f t="array" ref="F462">IF(A462&lt;&gt;"",INDEX(BDD_REVETEMENTS_EXTERIEURS!A:BY,E462,MATCH($F$8,REFERENCEMENT_FACADE[#Headers],0)),"")</f>
        <v/>
      </c>
    </row>
    <row r="463" spans="1:6" x14ac:dyDescent="0.3">
      <c r="A463" s="3" t="str">
        <f>IF(AND(A462&lt;COUNTIF(REFERENCEMENT_FACADE[DATE REFERENCEMENT],"&lt;&gt;"&amp;""),A462&gt;0),'PR-tampon'!A462+1,"")</f>
        <v/>
      </c>
      <c r="B463" s="3" t="str">
        <f>IFERROR(IF(A463="","",VLOOKUP($A463,REFERENCEMENT_FACADE[[Ordre]:[Eligibilité procédé]],2,FALSE)),"")</f>
        <v/>
      </c>
      <c r="C463" t="str" cm="1">
        <f t="array" ref="C463">IF(B463&lt;&gt;"",INDEX(BDD_REVETEMENTS_EXTERIEURS!A:CS,B463,MATCH($C$8,REFERENCEMENT_FACADE[#Headers],0)),"")</f>
        <v/>
      </c>
      <c r="D463" t="str">
        <f ca="1">IF($B$6=TRUE,IF(C463&lt;&gt;"",COUNTIF(INDIRECT("$C$"&amp;ROW($C$9)&amp;":$C$"&amp;487-COUNTBLANK($C$9:$C$487)),"&lt;"&amp;C463)+COUNTIF(C$9:C463,C463),""),IF(C463&lt;&gt;"",COUNTIF(INDIRECT("$C$"&amp;ROW($C$9)&amp;":$C$"&amp;487-COUNTBLANK($C$9:$C$487)),"&gt;"&amp;C463)+COUNTIF(C$9:C463,C463),""))</f>
        <v/>
      </c>
      <c r="E463" t="str">
        <f t="shared" ca="1" si="8"/>
        <v/>
      </c>
      <c r="F463" t="str" cm="1">
        <f t="array" ref="F463">IF(A463&lt;&gt;"",INDEX(BDD_REVETEMENTS_EXTERIEURS!A:BY,E463,MATCH($F$8,REFERENCEMENT_FACADE[#Headers],0)),"")</f>
        <v/>
      </c>
    </row>
    <row r="464" spans="1:6" x14ac:dyDescent="0.3">
      <c r="A464" s="3" t="str">
        <f>IF(AND(A463&lt;COUNTIF(REFERENCEMENT_FACADE[DATE REFERENCEMENT],"&lt;&gt;"&amp;""),A463&gt;0),'PR-tampon'!A463+1,"")</f>
        <v/>
      </c>
      <c r="B464" s="3" t="str">
        <f>IFERROR(IF(A464="","",VLOOKUP($A464,REFERENCEMENT_FACADE[[Ordre]:[Eligibilité procédé]],2,FALSE)),"")</f>
        <v/>
      </c>
      <c r="C464" t="str" cm="1">
        <f t="array" ref="C464">IF(B464&lt;&gt;"",INDEX(BDD_REVETEMENTS_EXTERIEURS!A:CS,B464,MATCH($C$8,REFERENCEMENT_FACADE[#Headers],0)),"")</f>
        <v/>
      </c>
      <c r="D464" t="str">
        <f ca="1">IF($B$6=TRUE,IF(C464&lt;&gt;"",COUNTIF(INDIRECT("$C$"&amp;ROW($C$9)&amp;":$C$"&amp;487-COUNTBLANK($C$9:$C$487)),"&lt;"&amp;C464)+COUNTIF(C$9:C464,C464),""),IF(C464&lt;&gt;"",COUNTIF(INDIRECT("$C$"&amp;ROW($C$9)&amp;":$C$"&amp;487-COUNTBLANK($C$9:$C$487)),"&gt;"&amp;C464)+COUNTIF(C$9:C464,C464),""))</f>
        <v/>
      </c>
      <c r="E464" t="str">
        <f t="shared" ca="1" si="8"/>
        <v/>
      </c>
      <c r="F464" t="str" cm="1">
        <f t="array" ref="F464">IF(A464&lt;&gt;"",INDEX(BDD_REVETEMENTS_EXTERIEURS!A:BY,E464,MATCH($F$8,REFERENCEMENT_FACADE[#Headers],0)),"")</f>
        <v/>
      </c>
    </row>
    <row r="465" spans="1:6" x14ac:dyDescent="0.3">
      <c r="A465" s="3" t="str">
        <f>IF(AND(A464&lt;COUNTIF(REFERENCEMENT_FACADE[DATE REFERENCEMENT],"&lt;&gt;"&amp;""),A464&gt;0),'PR-tampon'!A464+1,"")</f>
        <v/>
      </c>
      <c r="B465" s="3" t="str">
        <f>IFERROR(IF(A465="","",VLOOKUP($A465,REFERENCEMENT_FACADE[[Ordre]:[Eligibilité procédé]],2,FALSE)),"")</f>
        <v/>
      </c>
      <c r="C465" t="str" cm="1">
        <f t="array" ref="C465">IF(B465&lt;&gt;"",INDEX(BDD_REVETEMENTS_EXTERIEURS!A:CS,B465,MATCH($C$8,REFERENCEMENT_FACADE[#Headers],0)),"")</f>
        <v/>
      </c>
      <c r="D465" t="str">
        <f ca="1">IF($B$6=TRUE,IF(C465&lt;&gt;"",COUNTIF(INDIRECT("$C$"&amp;ROW($C$9)&amp;":$C$"&amp;487-COUNTBLANK($C$9:$C$487)),"&lt;"&amp;C465)+COUNTIF(C$9:C465,C465),""),IF(C465&lt;&gt;"",COUNTIF(INDIRECT("$C$"&amp;ROW($C$9)&amp;":$C$"&amp;487-COUNTBLANK($C$9:$C$487)),"&gt;"&amp;C465)+COUNTIF(C$9:C465,C465),""))</f>
        <v/>
      </c>
      <c r="E465" t="str">
        <f t="shared" ca="1" si="8"/>
        <v/>
      </c>
      <c r="F465" t="str" cm="1">
        <f t="array" ref="F465">IF(A465&lt;&gt;"",INDEX(BDD_REVETEMENTS_EXTERIEURS!A:BY,E465,MATCH($F$8,REFERENCEMENT_FACADE[#Headers],0)),"")</f>
        <v/>
      </c>
    </row>
    <row r="466" spans="1:6" x14ac:dyDescent="0.3">
      <c r="A466" s="3" t="str">
        <f>IF(AND(A465&lt;COUNTIF(REFERENCEMENT_FACADE[DATE REFERENCEMENT],"&lt;&gt;"&amp;""),A465&gt;0),'PR-tampon'!A465+1,"")</f>
        <v/>
      </c>
      <c r="B466" s="3" t="str">
        <f>IFERROR(IF(A466="","",VLOOKUP($A466,REFERENCEMENT_FACADE[[Ordre]:[Eligibilité procédé]],2,FALSE)),"")</f>
        <v/>
      </c>
      <c r="C466" t="str" cm="1">
        <f t="array" ref="C466">IF(B466&lt;&gt;"",INDEX(BDD_REVETEMENTS_EXTERIEURS!A:CS,B466,MATCH($C$8,REFERENCEMENT_FACADE[#Headers],0)),"")</f>
        <v/>
      </c>
      <c r="D466" t="str">
        <f ca="1">IF($B$6=TRUE,IF(C466&lt;&gt;"",COUNTIF(INDIRECT("$C$"&amp;ROW($C$9)&amp;":$C$"&amp;487-COUNTBLANK($C$9:$C$487)),"&lt;"&amp;C466)+COUNTIF(C$9:C466,C466),""),IF(C466&lt;&gt;"",COUNTIF(INDIRECT("$C$"&amp;ROW($C$9)&amp;":$C$"&amp;487-COUNTBLANK($C$9:$C$487)),"&gt;"&amp;C466)+COUNTIF(C$9:C466,C466),""))</f>
        <v/>
      </c>
      <c r="E466" t="str">
        <f t="shared" ca="1" si="8"/>
        <v/>
      </c>
      <c r="F466" t="str" cm="1">
        <f t="array" ref="F466">IF(A466&lt;&gt;"",INDEX(BDD_REVETEMENTS_EXTERIEURS!A:BY,E466,MATCH($F$8,REFERENCEMENT_FACADE[#Headers],0)),"")</f>
        <v/>
      </c>
    </row>
    <row r="467" spans="1:6" x14ac:dyDescent="0.3">
      <c r="A467" s="3" t="str">
        <f>IF(AND(A466&lt;COUNTIF(REFERENCEMENT_FACADE[DATE REFERENCEMENT],"&lt;&gt;"&amp;""),A466&gt;0),'PR-tampon'!A466+1,"")</f>
        <v/>
      </c>
      <c r="B467" s="3" t="str">
        <f>IFERROR(IF(A467="","",VLOOKUP($A467,REFERENCEMENT_FACADE[[Ordre]:[Eligibilité procédé]],2,FALSE)),"")</f>
        <v/>
      </c>
      <c r="C467" t="str" cm="1">
        <f t="array" ref="C467">IF(B467&lt;&gt;"",INDEX(BDD_REVETEMENTS_EXTERIEURS!A:CS,B467,MATCH($C$8,REFERENCEMENT_FACADE[#Headers],0)),"")</f>
        <v/>
      </c>
      <c r="D467" t="str">
        <f ca="1">IF($B$6=TRUE,IF(C467&lt;&gt;"",COUNTIF(INDIRECT("$C$"&amp;ROW($C$9)&amp;":$C$"&amp;487-COUNTBLANK($C$9:$C$487)),"&lt;"&amp;C467)+COUNTIF(C$9:C467,C467),""),IF(C467&lt;&gt;"",COUNTIF(INDIRECT("$C$"&amp;ROW($C$9)&amp;":$C$"&amp;487-COUNTBLANK($C$9:$C$487)),"&gt;"&amp;C467)+COUNTIF(C$9:C467,C467),""))</f>
        <v/>
      </c>
      <c r="E467" t="str">
        <f t="shared" ca="1" si="8"/>
        <v/>
      </c>
      <c r="F467" t="str" cm="1">
        <f t="array" ref="F467">IF(A467&lt;&gt;"",INDEX(BDD_REVETEMENTS_EXTERIEURS!A:BY,E467,MATCH($F$8,REFERENCEMENT_FACADE[#Headers],0)),"")</f>
        <v/>
      </c>
    </row>
    <row r="468" spans="1:6" x14ac:dyDescent="0.3">
      <c r="A468" s="3" t="str">
        <f>IF(AND(A467&lt;COUNTIF(REFERENCEMENT_FACADE[DATE REFERENCEMENT],"&lt;&gt;"&amp;""),A467&gt;0),'PR-tampon'!A467+1,"")</f>
        <v/>
      </c>
      <c r="B468" s="3" t="str">
        <f>IFERROR(IF(A468="","",VLOOKUP($A468,REFERENCEMENT_FACADE[[Ordre]:[Eligibilité procédé]],2,FALSE)),"")</f>
        <v/>
      </c>
      <c r="C468" t="str" cm="1">
        <f t="array" ref="C468">IF(B468&lt;&gt;"",INDEX(BDD_REVETEMENTS_EXTERIEURS!A:CS,B468,MATCH($C$8,REFERENCEMENT_FACADE[#Headers],0)),"")</f>
        <v/>
      </c>
      <c r="D468" t="str">
        <f ca="1">IF($B$6=TRUE,IF(C468&lt;&gt;"",COUNTIF(INDIRECT("$C$"&amp;ROW($C$9)&amp;":$C$"&amp;487-COUNTBLANK($C$9:$C$487)),"&lt;"&amp;C468)+COUNTIF(C$9:C468,C468),""),IF(C468&lt;&gt;"",COUNTIF(INDIRECT("$C$"&amp;ROW($C$9)&amp;":$C$"&amp;487-COUNTBLANK($C$9:$C$487)),"&gt;"&amp;C468)+COUNTIF(C$9:C468,C468),""))</f>
        <v/>
      </c>
      <c r="E468" t="str">
        <f t="shared" ca="1" si="8"/>
        <v/>
      </c>
      <c r="F468" t="str" cm="1">
        <f t="array" ref="F468">IF(A468&lt;&gt;"",INDEX(BDD_REVETEMENTS_EXTERIEURS!A:BY,E468,MATCH($F$8,REFERENCEMENT_FACADE[#Headers],0)),"")</f>
        <v/>
      </c>
    </row>
    <row r="469" spans="1:6" x14ac:dyDescent="0.3">
      <c r="A469" s="3" t="str">
        <f>IF(AND(A468&lt;COUNTIF(REFERENCEMENT_FACADE[DATE REFERENCEMENT],"&lt;&gt;"&amp;""),A468&gt;0),'PR-tampon'!A468+1,"")</f>
        <v/>
      </c>
      <c r="B469" s="3" t="str">
        <f>IFERROR(IF(A469="","",VLOOKUP($A469,REFERENCEMENT_FACADE[[Ordre]:[Eligibilité procédé]],2,FALSE)),"")</f>
        <v/>
      </c>
      <c r="C469" t="str" cm="1">
        <f t="array" ref="C469">IF(B469&lt;&gt;"",INDEX(BDD_REVETEMENTS_EXTERIEURS!A:CS,B469,MATCH($C$8,REFERENCEMENT_FACADE[#Headers],0)),"")</f>
        <v/>
      </c>
      <c r="D469" t="str">
        <f ca="1">IF($B$6=TRUE,IF(C469&lt;&gt;"",COUNTIF(INDIRECT("$C$"&amp;ROW($C$9)&amp;":$C$"&amp;487-COUNTBLANK($C$9:$C$487)),"&lt;"&amp;C469)+COUNTIF(C$9:C469,C469),""),IF(C469&lt;&gt;"",COUNTIF(INDIRECT("$C$"&amp;ROW($C$9)&amp;":$C$"&amp;487-COUNTBLANK($C$9:$C$487)),"&gt;"&amp;C469)+COUNTIF(C$9:C469,C469),""))</f>
        <v/>
      </c>
      <c r="E469" t="str">
        <f t="shared" ca="1" si="8"/>
        <v/>
      </c>
      <c r="F469" t="str" cm="1">
        <f t="array" ref="F469">IF(A469&lt;&gt;"",INDEX(BDD_REVETEMENTS_EXTERIEURS!A:BY,E469,MATCH($F$8,REFERENCEMENT_FACADE[#Headers],0)),"")</f>
        <v/>
      </c>
    </row>
    <row r="470" spans="1:6" x14ac:dyDescent="0.3">
      <c r="A470" s="3" t="str">
        <f>IF(AND(A469&lt;COUNTIF(REFERENCEMENT_FACADE[DATE REFERENCEMENT],"&lt;&gt;"&amp;""),A469&gt;0),'PR-tampon'!A469+1,"")</f>
        <v/>
      </c>
      <c r="B470" s="3" t="str">
        <f>IFERROR(IF(A470="","",VLOOKUP($A470,REFERENCEMENT_FACADE[[Ordre]:[Eligibilité procédé]],2,FALSE)),"")</f>
        <v/>
      </c>
      <c r="C470" t="str" cm="1">
        <f t="array" ref="C470">IF(B470&lt;&gt;"",INDEX(BDD_REVETEMENTS_EXTERIEURS!A:CS,B470,MATCH($C$8,REFERENCEMENT_FACADE[#Headers],0)),"")</f>
        <v/>
      </c>
      <c r="D470" t="str">
        <f ca="1">IF($B$6=TRUE,IF(C470&lt;&gt;"",COUNTIF(INDIRECT("$C$"&amp;ROW($C$9)&amp;":$C$"&amp;487-COUNTBLANK($C$9:$C$487)),"&lt;"&amp;C470)+COUNTIF(C$9:C470,C470),""),IF(C470&lt;&gt;"",COUNTIF(INDIRECT("$C$"&amp;ROW($C$9)&amp;":$C$"&amp;487-COUNTBLANK($C$9:$C$487)),"&gt;"&amp;C470)+COUNTIF(C$9:C470,C470),""))</f>
        <v/>
      </c>
      <c r="E470" t="str">
        <f t="shared" ca="1" si="8"/>
        <v/>
      </c>
      <c r="F470" t="str" cm="1">
        <f t="array" ref="F470">IF(A470&lt;&gt;"",INDEX(BDD_REVETEMENTS_EXTERIEURS!A:BY,E470,MATCH($F$8,REFERENCEMENT_FACADE[#Headers],0)),"")</f>
        <v/>
      </c>
    </row>
    <row r="471" spans="1:6" x14ac:dyDescent="0.3">
      <c r="A471" s="3" t="str">
        <f>IF(AND(A470&lt;COUNTIF(REFERENCEMENT_FACADE[DATE REFERENCEMENT],"&lt;&gt;"&amp;""),A470&gt;0),'PR-tampon'!A470+1,"")</f>
        <v/>
      </c>
      <c r="B471" s="3" t="str">
        <f>IFERROR(IF(A471="","",VLOOKUP($A471,REFERENCEMENT_FACADE[[Ordre]:[Eligibilité procédé]],2,FALSE)),"")</f>
        <v/>
      </c>
      <c r="C471" t="str" cm="1">
        <f t="array" ref="C471">IF(B471&lt;&gt;"",INDEX(BDD_REVETEMENTS_EXTERIEURS!A:CS,B471,MATCH($C$8,REFERENCEMENT_FACADE[#Headers],0)),"")</f>
        <v/>
      </c>
      <c r="D471" t="str">
        <f ca="1">IF($B$6=TRUE,IF(C471&lt;&gt;"",COUNTIF(INDIRECT("$C$"&amp;ROW($C$9)&amp;":$C$"&amp;487-COUNTBLANK($C$9:$C$487)),"&lt;"&amp;C471)+COUNTIF(C$9:C471,C471),""),IF(C471&lt;&gt;"",COUNTIF(INDIRECT("$C$"&amp;ROW($C$9)&amp;":$C$"&amp;487-COUNTBLANK($C$9:$C$487)),"&gt;"&amp;C471)+COUNTIF(C$9:C471,C471),""))</f>
        <v/>
      </c>
      <c r="E471" t="str">
        <f t="shared" ca="1" si="8"/>
        <v/>
      </c>
      <c r="F471" t="str" cm="1">
        <f t="array" ref="F471">IF(A471&lt;&gt;"",INDEX(BDD_REVETEMENTS_EXTERIEURS!A:BY,E471,MATCH($F$8,REFERENCEMENT_FACADE[#Headers],0)),"")</f>
        <v/>
      </c>
    </row>
    <row r="472" spans="1:6" x14ac:dyDescent="0.3">
      <c r="A472" s="3" t="str">
        <f>IF(AND(A471&lt;COUNTIF(REFERENCEMENT_FACADE[DATE REFERENCEMENT],"&lt;&gt;"&amp;""),A471&gt;0),'PR-tampon'!A471+1,"")</f>
        <v/>
      </c>
      <c r="B472" s="3" t="str">
        <f>IFERROR(IF(A472="","",VLOOKUP($A472,REFERENCEMENT_FACADE[[Ordre]:[Eligibilité procédé]],2,FALSE)),"")</f>
        <v/>
      </c>
      <c r="C472" t="str" cm="1">
        <f t="array" ref="C472">IF(B472&lt;&gt;"",INDEX(BDD_REVETEMENTS_EXTERIEURS!A:CS,B472,MATCH($C$8,REFERENCEMENT_FACADE[#Headers],0)),"")</f>
        <v/>
      </c>
      <c r="D472" t="str">
        <f ca="1">IF($B$6=TRUE,IF(C472&lt;&gt;"",COUNTIF(INDIRECT("$C$"&amp;ROW($C$9)&amp;":$C$"&amp;487-COUNTBLANK($C$9:$C$487)),"&lt;"&amp;C472)+COUNTIF(C$9:C472,C472),""),IF(C472&lt;&gt;"",COUNTIF(INDIRECT("$C$"&amp;ROW($C$9)&amp;":$C$"&amp;487-COUNTBLANK($C$9:$C$487)),"&gt;"&amp;C472)+COUNTIF(C$9:C472,C472),""))</f>
        <v/>
      </c>
      <c r="E472" t="str">
        <f t="shared" ca="1" si="8"/>
        <v/>
      </c>
      <c r="F472" t="str" cm="1">
        <f t="array" ref="F472">IF(A472&lt;&gt;"",INDEX(BDD_REVETEMENTS_EXTERIEURS!A:BY,E472,MATCH($F$8,REFERENCEMENT_FACADE[#Headers],0)),"")</f>
        <v/>
      </c>
    </row>
    <row r="473" spans="1:6" x14ac:dyDescent="0.3">
      <c r="A473" s="3" t="str">
        <f>IF(AND(A472&lt;COUNTIF(REFERENCEMENT_FACADE[DATE REFERENCEMENT],"&lt;&gt;"&amp;""),A472&gt;0),'PR-tampon'!A472+1,"")</f>
        <v/>
      </c>
      <c r="B473" s="3" t="str">
        <f>IFERROR(IF(A473="","",VLOOKUP($A473,REFERENCEMENT_FACADE[[Ordre]:[Eligibilité procédé]],2,FALSE)),"")</f>
        <v/>
      </c>
      <c r="C473" t="str" cm="1">
        <f t="array" ref="C473">IF(B473&lt;&gt;"",INDEX(BDD_REVETEMENTS_EXTERIEURS!A:CS,B473,MATCH($C$8,REFERENCEMENT_FACADE[#Headers],0)),"")</f>
        <v/>
      </c>
      <c r="D473" t="str">
        <f ca="1">IF($B$6=TRUE,IF(C473&lt;&gt;"",COUNTIF(INDIRECT("$C$"&amp;ROW($C$9)&amp;":$C$"&amp;487-COUNTBLANK($C$9:$C$487)),"&lt;"&amp;C473)+COUNTIF(C$9:C473,C473),""),IF(C473&lt;&gt;"",COUNTIF(INDIRECT("$C$"&amp;ROW($C$9)&amp;":$C$"&amp;487-COUNTBLANK($C$9:$C$487)),"&gt;"&amp;C473)+COUNTIF(C$9:C473,C473),""))</f>
        <v/>
      </c>
      <c r="E473" t="str">
        <f t="shared" ca="1" si="8"/>
        <v/>
      </c>
      <c r="F473" t="str" cm="1">
        <f t="array" ref="F473">IF(A473&lt;&gt;"",INDEX(BDD_REVETEMENTS_EXTERIEURS!A:BY,E473,MATCH($F$8,REFERENCEMENT_FACADE[#Headers],0)),"")</f>
        <v/>
      </c>
    </row>
    <row r="474" spans="1:6" x14ac:dyDescent="0.3">
      <c r="A474" s="3" t="str">
        <f>IF(AND(A473&lt;COUNTIF(REFERENCEMENT_FACADE[DATE REFERENCEMENT],"&lt;&gt;"&amp;""),A473&gt;0),'PR-tampon'!A473+1,"")</f>
        <v/>
      </c>
      <c r="B474" s="3" t="str">
        <f>IFERROR(IF(A474="","",VLOOKUP($A474,REFERENCEMENT_FACADE[[Ordre]:[Eligibilité procédé]],2,FALSE)),"")</f>
        <v/>
      </c>
      <c r="C474" t="str" cm="1">
        <f t="array" ref="C474">IF(B474&lt;&gt;"",INDEX(BDD_REVETEMENTS_EXTERIEURS!A:CS,B474,MATCH($C$8,REFERENCEMENT_FACADE[#Headers],0)),"")</f>
        <v/>
      </c>
      <c r="D474" t="str">
        <f ca="1">IF($B$6=TRUE,IF(C474&lt;&gt;"",COUNTIF(INDIRECT("$C$"&amp;ROW($C$9)&amp;":$C$"&amp;487-COUNTBLANK($C$9:$C$487)),"&lt;"&amp;C474)+COUNTIF(C$9:C474,C474),""),IF(C474&lt;&gt;"",COUNTIF(INDIRECT("$C$"&amp;ROW($C$9)&amp;":$C$"&amp;487-COUNTBLANK($C$9:$C$487)),"&gt;"&amp;C474)+COUNTIF(C$9:C474,C474),""))</f>
        <v/>
      </c>
      <c r="E474" t="str">
        <f t="shared" ca="1" si="8"/>
        <v/>
      </c>
      <c r="F474" t="str" cm="1">
        <f t="array" ref="F474">IF(A474&lt;&gt;"",INDEX(BDD_REVETEMENTS_EXTERIEURS!A:BY,E474,MATCH($F$8,REFERENCEMENT_FACADE[#Headers],0)),"")</f>
        <v/>
      </c>
    </row>
    <row r="475" spans="1:6" x14ac:dyDescent="0.3">
      <c r="A475" s="3" t="str">
        <f>IF(AND(A474&lt;COUNTIF(REFERENCEMENT_FACADE[DATE REFERENCEMENT],"&lt;&gt;"&amp;""),A474&gt;0),'PR-tampon'!A474+1,"")</f>
        <v/>
      </c>
      <c r="B475" s="3" t="str">
        <f>IFERROR(IF(A475="","",VLOOKUP($A475,REFERENCEMENT_FACADE[[Ordre]:[Eligibilité procédé]],2,FALSE)),"")</f>
        <v/>
      </c>
      <c r="C475" t="str" cm="1">
        <f t="array" ref="C475">IF(B475&lt;&gt;"",INDEX(BDD_REVETEMENTS_EXTERIEURS!A:CS,B475,MATCH($C$8,REFERENCEMENT_FACADE[#Headers],0)),"")</f>
        <v/>
      </c>
      <c r="D475" t="str">
        <f ca="1">IF($B$6=TRUE,IF(C475&lt;&gt;"",COUNTIF(INDIRECT("$C$"&amp;ROW($C$9)&amp;":$C$"&amp;487-COUNTBLANK($C$9:$C$487)),"&lt;"&amp;C475)+COUNTIF(C$9:C475,C475),""),IF(C475&lt;&gt;"",COUNTIF(INDIRECT("$C$"&amp;ROW($C$9)&amp;":$C$"&amp;487-COUNTBLANK($C$9:$C$487)),"&gt;"&amp;C475)+COUNTIF(C$9:C475,C475),""))</f>
        <v/>
      </c>
      <c r="E475" t="str">
        <f t="shared" ca="1" si="8"/>
        <v/>
      </c>
      <c r="F475" t="str" cm="1">
        <f t="array" ref="F475">IF(A475&lt;&gt;"",INDEX(BDD_REVETEMENTS_EXTERIEURS!A:BY,E475,MATCH($F$8,REFERENCEMENT_FACADE[#Headers],0)),"")</f>
        <v/>
      </c>
    </row>
    <row r="476" spans="1:6" x14ac:dyDescent="0.3">
      <c r="A476" s="3" t="str">
        <f>IF(AND(A475&lt;COUNTIF(REFERENCEMENT_FACADE[DATE REFERENCEMENT],"&lt;&gt;"&amp;""),A475&gt;0),'PR-tampon'!A475+1,"")</f>
        <v/>
      </c>
      <c r="B476" s="3" t="str">
        <f>IFERROR(IF(A476="","",VLOOKUP($A476,REFERENCEMENT_FACADE[[Ordre]:[Eligibilité procédé]],2,FALSE)),"")</f>
        <v/>
      </c>
      <c r="C476" t="str" cm="1">
        <f t="array" ref="C476">IF(B476&lt;&gt;"",INDEX(BDD_REVETEMENTS_EXTERIEURS!A:CS,B476,MATCH($C$8,REFERENCEMENT_FACADE[#Headers],0)),"")</f>
        <v/>
      </c>
      <c r="D476" t="str">
        <f ca="1">IF($B$6=TRUE,IF(C476&lt;&gt;"",COUNTIF(INDIRECT("$C$"&amp;ROW($C$9)&amp;":$C$"&amp;487-COUNTBLANK($C$9:$C$487)),"&lt;"&amp;C476)+COUNTIF(C$9:C476,C476),""),IF(C476&lt;&gt;"",COUNTIF(INDIRECT("$C$"&amp;ROW($C$9)&amp;":$C$"&amp;487-COUNTBLANK($C$9:$C$487)),"&gt;"&amp;C476)+COUNTIF(C$9:C476,C476),""))</f>
        <v/>
      </c>
      <c r="E476" t="str">
        <f t="shared" ca="1" si="8"/>
        <v/>
      </c>
      <c r="F476" t="str" cm="1">
        <f t="array" ref="F476">IF(A476&lt;&gt;"",INDEX(BDD_REVETEMENTS_EXTERIEURS!A:BY,E476,MATCH($F$8,REFERENCEMENT_FACADE[#Headers],0)),"")</f>
        <v/>
      </c>
    </row>
    <row r="477" spans="1:6" x14ac:dyDescent="0.3">
      <c r="A477" s="3" t="str">
        <f>IF(AND(A476&lt;COUNTIF(REFERENCEMENT_FACADE[DATE REFERENCEMENT],"&lt;&gt;"&amp;""),A476&gt;0),'PR-tampon'!A476+1,"")</f>
        <v/>
      </c>
      <c r="B477" s="3" t="str">
        <f>IFERROR(IF(A477="","",VLOOKUP($A477,REFERENCEMENT_FACADE[[Ordre]:[Eligibilité procédé]],2,FALSE)),"")</f>
        <v/>
      </c>
      <c r="C477" t="str" cm="1">
        <f t="array" ref="C477">IF(B477&lt;&gt;"",INDEX(BDD_REVETEMENTS_EXTERIEURS!A:CS,B477,MATCH($C$8,REFERENCEMENT_FACADE[#Headers],0)),"")</f>
        <v/>
      </c>
      <c r="D477" t="str">
        <f ca="1">IF($B$6=TRUE,IF(C477&lt;&gt;"",COUNTIF(INDIRECT("$C$"&amp;ROW($C$9)&amp;":$C$"&amp;487-COUNTBLANK($C$9:$C$487)),"&lt;"&amp;C477)+COUNTIF(C$9:C477,C477),""),IF(C477&lt;&gt;"",COUNTIF(INDIRECT("$C$"&amp;ROW($C$9)&amp;":$C$"&amp;487-COUNTBLANK($C$9:$C$487)),"&gt;"&amp;C477)+COUNTIF(C$9:C477,C477),""))</f>
        <v/>
      </c>
      <c r="E477" t="str">
        <f t="shared" ca="1" si="8"/>
        <v/>
      </c>
      <c r="F477" t="str" cm="1">
        <f t="array" ref="F477">IF(A477&lt;&gt;"",INDEX(BDD_REVETEMENTS_EXTERIEURS!A:BY,E477,MATCH($F$8,REFERENCEMENT_FACADE[#Headers],0)),"")</f>
        <v/>
      </c>
    </row>
    <row r="478" spans="1:6" x14ac:dyDescent="0.3">
      <c r="A478" s="3" t="str">
        <f>IF(AND(A477&lt;COUNTIF(REFERENCEMENT_FACADE[DATE REFERENCEMENT],"&lt;&gt;"&amp;""),A477&gt;0),'PR-tampon'!A477+1,"")</f>
        <v/>
      </c>
      <c r="B478" s="3" t="str">
        <f>IFERROR(IF(A478="","",VLOOKUP($A478,REFERENCEMENT_FACADE[[Ordre]:[Eligibilité procédé]],2,FALSE)),"")</f>
        <v/>
      </c>
      <c r="C478" t="str" cm="1">
        <f t="array" ref="C478">IF(B478&lt;&gt;"",INDEX(BDD_REVETEMENTS_EXTERIEURS!A:CS,B478,MATCH($C$8,REFERENCEMENT_FACADE[#Headers],0)),"")</f>
        <v/>
      </c>
      <c r="D478" t="str">
        <f ca="1">IF($B$6=TRUE,IF(C478&lt;&gt;"",COUNTIF(INDIRECT("$C$"&amp;ROW($C$9)&amp;":$C$"&amp;487-COUNTBLANK($C$9:$C$487)),"&lt;"&amp;C478)+COUNTIF(C$9:C478,C478),""),IF(C478&lt;&gt;"",COUNTIF(INDIRECT("$C$"&amp;ROW($C$9)&amp;":$C$"&amp;487-COUNTBLANK($C$9:$C$487)),"&gt;"&amp;C478)+COUNTIF(C$9:C478,C478),""))</f>
        <v/>
      </c>
      <c r="E478" t="str">
        <f t="shared" ca="1" si="8"/>
        <v/>
      </c>
      <c r="F478" t="str" cm="1">
        <f t="array" ref="F478">IF(A478&lt;&gt;"",INDEX(BDD_REVETEMENTS_EXTERIEURS!A:BY,E478,MATCH($F$8,REFERENCEMENT_FACADE[#Headers],0)),"")</f>
        <v/>
      </c>
    </row>
    <row r="479" spans="1:6" x14ac:dyDescent="0.3">
      <c r="A479" s="3" t="str">
        <f>IF(AND(A478&lt;COUNTIF(REFERENCEMENT_FACADE[DATE REFERENCEMENT],"&lt;&gt;"&amp;""),A478&gt;0),'PR-tampon'!A478+1,"")</f>
        <v/>
      </c>
      <c r="B479" s="3" t="str">
        <f>IFERROR(IF(A479="","",VLOOKUP($A479,REFERENCEMENT_FACADE[[Ordre]:[Eligibilité procédé]],2,FALSE)),"")</f>
        <v/>
      </c>
      <c r="C479" t="str" cm="1">
        <f t="array" ref="C479">IF(B479&lt;&gt;"",INDEX(BDD_REVETEMENTS_EXTERIEURS!A:CS,B479,MATCH($C$8,REFERENCEMENT_FACADE[#Headers],0)),"")</f>
        <v/>
      </c>
      <c r="D479" t="str">
        <f ca="1">IF($B$6=TRUE,IF(C479&lt;&gt;"",COUNTIF(INDIRECT("$C$"&amp;ROW($C$9)&amp;":$C$"&amp;487-COUNTBLANK($C$9:$C$487)),"&lt;"&amp;C479)+COUNTIF(C$9:C479,C479),""),IF(C479&lt;&gt;"",COUNTIF(INDIRECT("$C$"&amp;ROW($C$9)&amp;":$C$"&amp;487-COUNTBLANK($C$9:$C$487)),"&gt;"&amp;C479)+COUNTIF(C$9:C479,C479),""))</f>
        <v/>
      </c>
      <c r="E479" t="str">
        <f t="shared" ca="1" si="8"/>
        <v/>
      </c>
      <c r="F479" t="str" cm="1">
        <f t="array" ref="F479">IF(A479&lt;&gt;"",INDEX(BDD_REVETEMENTS_EXTERIEURS!A:BY,E479,MATCH($F$8,REFERENCEMENT_FACADE[#Headers],0)),"")</f>
        <v/>
      </c>
    </row>
    <row r="480" spans="1:6" x14ac:dyDescent="0.3">
      <c r="A480" s="3" t="str">
        <f>IF(AND(A479&lt;COUNTIF(REFERENCEMENT_FACADE[DATE REFERENCEMENT],"&lt;&gt;"&amp;""),A479&gt;0),'PR-tampon'!A479+1,"")</f>
        <v/>
      </c>
      <c r="B480" s="3" t="str">
        <f>IFERROR(IF(A480="","",VLOOKUP($A480,REFERENCEMENT_FACADE[[Ordre]:[Eligibilité procédé]],2,FALSE)),"")</f>
        <v/>
      </c>
      <c r="C480" t="str" cm="1">
        <f t="array" ref="C480">IF(B480&lt;&gt;"",INDEX(BDD_REVETEMENTS_EXTERIEURS!A:CS,B480,MATCH($C$8,REFERENCEMENT_FACADE[#Headers],0)),"")</f>
        <v/>
      </c>
      <c r="D480" t="str">
        <f ca="1">IF($B$6=TRUE,IF(C480&lt;&gt;"",COUNTIF(INDIRECT("$C$"&amp;ROW($C$9)&amp;":$C$"&amp;487-COUNTBLANK($C$9:$C$487)),"&lt;"&amp;C480)+COUNTIF(C$9:C480,C480),""),IF(C480&lt;&gt;"",COUNTIF(INDIRECT("$C$"&amp;ROW($C$9)&amp;":$C$"&amp;487-COUNTBLANK($C$9:$C$487)),"&gt;"&amp;C480)+COUNTIF(C$9:C480,C480),""))</f>
        <v/>
      </c>
      <c r="E480" t="str">
        <f t="shared" ca="1" si="8"/>
        <v/>
      </c>
      <c r="F480" t="str" cm="1">
        <f t="array" ref="F480">IF(A480&lt;&gt;"",INDEX(BDD_REVETEMENTS_EXTERIEURS!A:BY,E480,MATCH($F$8,REFERENCEMENT_FACADE[#Headers],0)),"")</f>
        <v/>
      </c>
    </row>
    <row r="481" spans="1:6" x14ac:dyDescent="0.3">
      <c r="A481" s="3" t="str">
        <f>IF(AND(A480&lt;COUNTIF(REFERENCEMENT_FACADE[DATE REFERENCEMENT],"&lt;&gt;"&amp;""),A480&gt;0),'PR-tampon'!A480+1,"")</f>
        <v/>
      </c>
      <c r="B481" s="3" t="str">
        <f>IFERROR(IF(A481="","",VLOOKUP($A481,REFERENCEMENT_FACADE[[Ordre]:[Eligibilité procédé]],2,FALSE)),"")</f>
        <v/>
      </c>
      <c r="C481" t="str" cm="1">
        <f t="array" ref="C481">IF(B481&lt;&gt;"",INDEX(BDD_REVETEMENTS_EXTERIEURS!A:CS,B481,MATCH($C$8,REFERENCEMENT_FACADE[#Headers],0)),"")</f>
        <v/>
      </c>
      <c r="D481" t="str">
        <f ca="1">IF($B$6=TRUE,IF(C481&lt;&gt;"",COUNTIF(INDIRECT("$C$"&amp;ROW($C$9)&amp;":$C$"&amp;487-COUNTBLANK($C$9:$C$487)),"&lt;"&amp;C481)+COUNTIF(C$9:C481,C481),""),IF(C481&lt;&gt;"",COUNTIF(INDIRECT("$C$"&amp;ROW($C$9)&amp;":$C$"&amp;487-COUNTBLANK($C$9:$C$487)),"&gt;"&amp;C481)+COUNTIF(C$9:C481,C481),""))</f>
        <v/>
      </c>
      <c r="E481" t="str">
        <f t="shared" ca="1" si="8"/>
        <v/>
      </c>
      <c r="F481" t="str" cm="1">
        <f t="array" ref="F481">IF(A481&lt;&gt;"",INDEX(BDD_REVETEMENTS_EXTERIEURS!A:BY,E481,MATCH($F$8,REFERENCEMENT_FACADE[#Headers],0)),"")</f>
        <v/>
      </c>
    </row>
    <row r="482" spans="1:6" x14ac:dyDescent="0.3">
      <c r="A482" s="3" t="str">
        <f>IF(AND(A481&lt;COUNTIF(REFERENCEMENT_FACADE[DATE REFERENCEMENT],"&lt;&gt;"&amp;""),A481&gt;0),'PR-tampon'!A481+1,"")</f>
        <v/>
      </c>
      <c r="B482" s="3" t="str">
        <f>IFERROR(IF(A482="","",VLOOKUP($A482,REFERENCEMENT_FACADE[[Ordre]:[Eligibilité procédé]],2,FALSE)),"")</f>
        <v/>
      </c>
      <c r="C482" t="str" cm="1">
        <f t="array" ref="C482">IF(B482&lt;&gt;"",INDEX(BDD_REVETEMENTS_EXTERIEURS!A:CS,B482,MATCH($C$8,REFERENCEMENT_FACADE[#Headers],0)),"")</f>
        <v/>
      </c>
      <c r="D482" t="str">
        <f ca="1">IF($B$6=TRUE,IF(C482&lt;&gt;"",COUNTIF(INDIRECT("$C$"&amp;ROW($C$9)&amp;":$C$"&amp;487-COUNTBLANK($C$9:$C$487)),"&lt;"&amp;C482)+COUNTIF(C$9:C482,C482),""),IF(C482&lt;&gt;"",COUNTIF(INDIRECT("$C$"&amp;ROW($C$9)&amp;":$C$"&amp;487-COUNTBLANK($C$9:$C$487)),"&gt;"&amp;C482)+COUNTIF(C$9:C482,C482),""))</f>
        <v/>
      </c>
      <c r="E482" t="str">
        <f t="shared" ca="1" si="8"/>
        <v/>
      </c>
      <c r="F482" t="str" cm="1">
        <f t="array" ref="F482">IF(A482&lt;&gt;"",INDEX(BDD_REVETEMENTS_EXTERIEURS!A:BY,E482,MATCH($F$8,REFERENCEMENT_FACADE[#Headers],0)),"")</f>
        <v/>
      </c>
    </row>
    <row r="483" spans="1:6" x14ac:dyDescent="0.3">
      <c r="A483" s="3" t="str">
        <f>IF(AND(A482&lt;COUNTIF(REFERENCEMENT_FACADE[DATE REFERENCEMENT],"&lt;&gt;"&amp;""),A482&gt;0),'PR-tampon'!A482+1,"")</f>
        <v/>
      </c>
      <c r="B483" s="3" t="str">
        <f>IFERROR(IF(A483="","",VLOOKUP($A483,REFERENCEMENT_FACADE[[Ordre]:[Eligibilité procédé]],2,FALSE)),"")</f>
        <v/>
      </c>
      <c r="C483" t="str" cm="1">
        <f t="array" ref="C483">IF(B483&lt;&gt;"",INDEX(BDD_REVETEMENTS_EXTERIEURS!A:CS,B483,MATCH($C$8,REFERENCEMENT_FACADE[#Headers],0)),"")</f>
        <v/>
      </c>
      <c r="D483" t="str">
        <f ca="1">IF($B$6=TRUE,IF(C483&lt;&gt;"",COUNTIF(INDIRECT("$C$"&amp;ROW($C$9)&amp;":$C$"&amp;487-COUNTBLANK($C$9:$C$487)),"&lt;"&amp;C483)+COUNTIF(C$9:C483,C483),""),IF(C483&lt;&gt;"",COUNTIF(INDIRECT("$C$"&amp;ROW($C$9)&amp;":$C$"&amp;487-COUNTBLANK($C$9:$C$487)),"&gt;"&amp;C483)+COUNTIF(C$9:C483,C483),""))</f>
        <v/>
      </c>
      <c r="E483" t="str">
        <f t="shared" ca="1" si="8"/>
        <v/>
      </c>
      <c r="F483" t="str" cm="1">
        <f t="array" ref="F483">IF(A483&lt;&gt;"",INDEX(BDD_REVETEMENTS_EXTERIEURS!A:BY,E483,MATCH($F$8,REFERENCEMENT_FACADE[#Headers],0)),"")</f>
        <v/>
      </c>
    </row>
    <row r="484" spans="1:6" x14ac:dyDescent="0.3">
      <c r="A484" s="3" t="str">
        <f>IF(AND(A483&lt;COUNTIF(REFERENCEMENT_FACADE[DATE REFERENCEMENT],"&lt;&gt;"&amp;""),A483&gt;0),'PR-tampon'!A483+1,"")</f>
        <v/>
      </c>
      <c r="B484" s="3" t="str">
        <f>IFERROR(IF(A484="","",VLOOKUP($A484,REFERENCEMENT_FACADE[[Ordre]:[Eligibilité procédé]],2,FALSE)),"")</f>
        <v/>
      </c>
      <c r="C484" t="str" cm="1">
        <f t="array" ref="C484">IF(B484&lt;&gt;"",INDEX(BDD_REVETEMENTS_EXTERIEURS!A:CS,B484,MATCH($C$8,REFERENCEMENT_FACADE[#Headers],0)),"")</f>
        <v/>
      </c>
      <c r="D484" t="str">
        <f ca="1">IF($B$6=TRUE,IF(C484&lt;&gt;"",COUNTIF(INDIRECT("$C$"&amp;ROW($C$9)&amp;":$C$"&amp;487-COUNTBLANK($C$9:$C$487)),"&lt;"&amp;C484)+COUNTIF(C$9:C484,C484),""),IF(C484&lt;&gt;"",COUNTIF(INDIRECT("$C$"&amp;ROW($C$9)&amp;":$C$"&amp;487-COUNTBLANK($C$9:$C$487)),"&gt;"&amp;C484)+COUNTIF(C$9:C484,C484),""))</f>
        <v/>
      </c>
      <c r="E484" t="str">
        <f t="shared" ca="1" si="8"/>
        <v/>
      </c>
      <c r="F484" t="str" cm="1">
        <f t="array" ref="F484">IF(A484&lt;&gt;"",INDEX(BDD_REVETEMENTS_EXTERIEURS!A:BY,E484,MATCH($F$8,REFERENCEMENT_FACADE[#Headers],0)),"")</f>
        <v/>
      </c>
    </row>
    <row r="485" spans="1:6" x14ac:dyDescent="0.3">
      <c r="A485" s="3" t="str">
        <f>IF(AND(A484&lt;COUNTIF(REFERENCEMENT_FACADE[DATE REFERENCEMENT],"&lt;&gt;"&amp;""),A484&gt;0),'PR-tampon'!A484+1,"")</f>
        <v/>
      </c>
      <c r="B485" s="3" t="str">
        <f>IFERROR(IF(A485="","",VLOOKUP($A485,REFERENCEMENT_FACADE[[Ordre]:[Eligibilité procédé]],2,FALSE)),"")</f>
        <v/>
      </c>
      <c r="C485" t="str" cm="1">
        <f t="array" ref="C485">IF(B485&lt;&gt;"",INDEX(BDD_REVETEMENTS_EXTERIEURS!A:CS,B485,MATCH($C$8,REFERENCEMENT_FACADE[#Headers],0)),"")</f>
        <v/>
      </c>
      <c r="D485" t="str">
        <f ca="1">IF($B$6=TRUE,IF(C485&lt;&gt;"",COUNTIF(INDIRECT("$C$"&amp;ROW($C$9)&amp;":$C$"&amp;487-COUNTBLANK($C$9:$C$487)),"&lt;"&amp;C485)+COUNTIF(C$9:C485,C485),""),IF(C485&lt;&gt;"",COUNTIF(INDIRECT("$C$"&amp;ROW($C$9)&amp;":$C$"&amp;487-COUNTBLANK($C$9:$C$487)),"&gt;"&amp;C485)+COUNTIF(C$9:C485,C485),""))</f>
        <v/>
      </c>
      <c r="E485" t="str">
        <f t="shared" ca="1" si="8"/>
        <v/>
      </c>
      <c r="F485" t="str" cm="1">
        <f t="array" ref="F485">IF(A485&lt;&gt;"",INDEX(BDD_REVETEMENTS_EXTERIEURS!A:BY,E485,MATCH($F$8,REFERENCEMENT_FACADE[#Headers],0)),"")</f>
        <v/>
      </c>
    </row>
    <row r="486" spans="1:6" x14ac:dyDescent="0.3">
      <c r="A486" s="3" t="str">
        <f>IF(AND(A485&lt;COUNTIF(REFERENCEMENT_FACADE[DATE REFERENCEMENT],"&lt;&gt;"&amp;""),A485&gt;0),'PR-tampon'!A485+1,"")</f>
        <v/>
      </c>
      <c r="B486" s="3" t="str">
        <f>IFERROR(IF(A486="","",VLOOKUP($A486,REFERENCEMENT_FACADE[[Ordre]:[Eligibilité procédé]],2,FALSE)),"")</f>
        <v/>
      </c>
      <c r="C486" t="str" cm="1">
        <f t="array" ref="C486">IF(B486&lt;&gt;"",INDEX(BDD_REVETEMENTS_EXTERIEURS!A:CS,B486,MATCH($C$8,REFERENCEMENT_FACADE[#Headers],0)),"")</f>
        <v/>
      </c>
      <c r="D486" t="str">
        <f ca="1">IF($B$6=TRUE,IF(C486&lt;&gt;"",COUNTIF(INDIRECT("$C$"&amp;ROW($C$9)&amp;":$C$"&amp;487-COUNTBLANK($C$9:$C$487)),"&lt;"&amp;C486)+COUNTIF(C$9:C486,C486),""),IF(C486&lt;&gt;"",COUNTIF(INDIRECT("$C$"&amp;ROW($C$9)&amp;":$C$"&amp;487-COUNTBLANK($C$9:$C$487)),"&gt;"&amp;C486)+COUNTIF(C$9:C486,C486),""))</f>
        <v/>
      </c>
      <c r="E486" t="str">
        <f t="shared" ca="1" si="8"/>
        <v/>
      </c>
      <c r="F486" t="str" cm="1">
        <f t="array" ref="F486">IF(A486&lt;&gt;"",INDEX(BDD_REVETEMENTS_EXTERIEURS!A:BY,E486,MATCH($F$8,REFERENCEMENT_FACADE[#Headers],0)),"")</f>
        <v/>
      </c>
    </row>
    <row r="487" spans="1:6" x14ac:dyDescent="0.3">
      <c r="A487" s="3" t="str">
        <f>IF(AND(A486&lt;COUNTIF(REFERENCEMENT_FACADE[DATE REFERENCEMENT],"&lt;&gt;"&amp;""),A486&gt;0),'PR-tampon'!A486+1,"")</f>
        <v/>
      </c>
      <c r="B487" s="3" t="str">
        <f>IFERROR(IF(A487="","",VLOOKUP($A487,REFERENCEMENT_FACADE[[Ordre]:[Eligibilité procédé]],2,FALSE)),"")</f>
        <v/>
      </c>
      <c r="C487" t="str" cm="1">
        <f t="array" ref="C487">IF(B487&lt;&gt;"",INDEX(BDD_REVETEMENTS_EXTERIEURS!A:CS,B487,MATCH($C$8,REFERENCEMENT_FACADE[#Headers],0)),"")</f>
        <v/>
      </c>
      <c r="D487" t="str">
        <f ca="1">IF($B$6=TRUE,IF(C487&lt;&gt;"",COUNTIF(INDIRECT("$C$"&amp;ROW($C$9)&amp;":$C$"&amp;487-COUNTBLANK($C$9:$C$487)),"&lt;"&amp;C487)+COUNTIF(C$9:C487,C487),""),IF(C487&lt;&gt;"",COUNTIF(INDIRECT("$C$"&amp;ROW($C$9)&amp;":$C$"&amp;487-COUNTBLANK($C$9:$C$487)),"&gt;"&amp;C487)+COUNTIF(C$9:C487,C487),""))</f>
        <v/>
      </c>
      <c r="E487" t="str">
        <f t="shared" ca="1" si="8"/>
        <v/>
      </c>
      <c r="F487" t="str" cm="1">
        <f t="array" ref="F487">IF(A487&lt;&gt;"",INDEX(BDD_REVETEMENTS_EXTERIEURS!A:BY,E487,MATCH($F$8,REFERENCEMENT_FACADE[#Headers],0)),"")</f>
        <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A711E8-910C-459E-B6AE-C331FD97EB2B}">
  <sheetPr codeName="Feuil11">
    <tabColor theme="1"/>
  </sheetPr>
  <dimension ref="A1:J254"/>
  <sheetViews>
    <sheetView workbookViewId="0"/>
  </sheetViews>
  <sheetFormatPr baseColWidth="10" defaultColWidth="11.5546875" defaultRowHeight="14.4" x14ac:dyDescent="0.3"/>
  <cols>
    <col min="1" max="1" width="12.109375" style="1" customWidth="1"/>
    <col min="2" max="2" width="12.6640625" style="1" customWidth="1"/>
    <col min="3" max="3" width="29.6640625" style="1" bestFit="1" customWidth="1"/>
    <col min="4" max="4" width="50" style="2" bestFit="1" customWidth="1"/>
    <col min="5" max="5" width="128.33203125" style="1" customWidth="1"/>
    <col min="6" max="16384" width="11.5546875" style="1"/>
  </cols>
  <sheetData>
    <row r="1" spans="1:6" x14ac:dyDescent="0.3">
      <c r="A1" s="23" t="s">
        <v>166</v>
      </c>
      <c r="B1" s="23" t="s">
        <v>167</v>
      </c>
      <c r="C1" s="23" t="s">
        <v>379</v>
      </c>
      <c r="D1" s="24" t="s">
        <v>380</v>
      </c>
      <c r="E1" s="23" t="s">
        <v>170</v>
      </c>
      <c r="F1" s="23" t="s">
        <v>168</v>
      </c>
    </row>
    <row r="2" spans="1:6" x14ac:dyDescent="0.3">
      <c r="A2" s="1">
        <v>1</v>
      </c>
      <c r="B2" s="25">
        <v>43853</v>
      </c>
      <c r="C2" s="25"/>
      <c r="D2" s="10"/>
      <c r="E2" s="16" t="s">
        <v>169</v>
      </c>
      <c r="F2" s="1" t="s">
        <v>171</v>
      </c>
    </row>
    <row r="3" spans="1:6" x14ac:dyDescent="0.3">
      <c r="A3" s="1">
        <v>2</v>
      </c>
      <c r="B3" s="25">
        <v>43908</v>
      </c>
      <c r="C3" s="10" t="s">
        <v>381</v>
      </c>
      <c r="D3" s="29" t="s">
        <v>1127</v>
      </c>
      <c r="E3" s="16" t="s">
        <v>382</v>
      </c>
      <c r="F3" s="1" t="s">
        <v>171</v>
      </c>
    </row>
    <row r="4" spans="1:6" x14ac:dyDescent="0.3">
      <c r="A4" s="1">
        <v>2</v>
      </c>
      <c r="B4" s="25">
        <v>43908</v>
      </c>
      <c r="C4" s="10" t="s">
        <v>381</v>
      </c>
      <c r="D4" s="29" t="s">
        <v>1127</v>
      </c>
      <c r="E4" s="16" t="s">
        <v>383</v>
      </c>
      <c r="F4" s="1" t="s">
        <v>171</v>
      </c>
    </row>
    <row r="5" spans="1:6" x14ac:dyDescent="0.3">
      <c r="A5" s="1">
        <v>2</v>
      </c>
      <c r="B5" s="25">
        <v>43908</v>
      </c>
      <c r="C5" s="10" t="s">
        <v>381</v>
      </c>
      <c r="D5" s="29" t="s">
        <v>1127</v>
      </c>
      <c r="E5" s="16" t="s">
        <v>384</v>
      </c>
      <c r="F5" s="1" t="s">
        <v>171</v>
      </c>
    </row>
    <row r="6" spans="1:6" x14ac:dyDescent="0.3">
      <c r="A6" s="1">
        <v>2</v>
      </c>
      <c r="B6" s="25">
        <v>43908</v>
      </c>
      <c r="C6" s="10" t="s">
        <v>381</v>
      </c>
      <c r="D6" s="29" t="s">
        <v>1127</v>
      </c>
      <c r="E6" s="16" t="s">
        <v>385</v>
      </c>
      <c r="F6" s="1" t="s">
        <v>171</v>
      </c>
    </row>
    <row r="7" spans="1:6" x14ac:dyDescent="0.3">
      <c r="A7" s="1">
        <v>2</v>
      </c>
      <c r="B7" s="25">
        <v>43908</v>
      </c>
      <c r="C7" s="10" t="s">
        <v>381</v>
      </c>
      <c r="D7" s="10" t="s">
        <v>386</v>
      </c>
      <c r="E7" s="16" t="s">
        <v>387</v>
      </c>
      <c r="F7" s="1" t="s">
        <v>171</v>
      </c>
    </row>
    <row r="8" spans="1:6" x14ac:dyDescent="0.3">
      <c r="A8" s="1">
        <v>2</v>
      </c>
      <c r="B8" s="25">
        <v>43908</v>
      </c>
      <c r="C8" s="10" t="s">
        <v>381</v>
      </c>
      <c r="D8" s="10" t="s">
        <v>386</v>
      </c>
      <c r="E8" s="16" t="s">
        <v>388</v>
      </c>
      <c r="F8" s="1" t="s">
        <v>171</v>
      </c>
    </row>
    <row r="9" spans="1:6" x14ac:dyDescent="0.3">
      <c r="A9" s="1">
        <v>2</v>
      </c>
      <c r="B9" s="25">
        <v>43908</v>
      </c>
      <c r="C9" s="10" t="s">
        <v>381</v>
      </c>
      <c r="D9" s="10" t="s">
        <v>386</v>
      </c>
      <c r="E9" s="16" t="s">
        <v>389</v>
      </c>
      <c r="F9" s="1" t="s">
        <v>171</v>
      </c>
    </row>
    <row r="10" spans="1:6" x14ac:dyDescent="0.3">
      <c r="A10" s="1">
        <v>2</v>
      </c>
      <c r="B10" s="25">
        <v>43908</v>
      </c>
      <c r="C10" s="10" t="s">
        <v>381</v>
      </c>
      <c r="D10" s="10" t="s">
        <v>386</v>
      </c>
      <c r="E10" s="16" t="s">
        <v>390</v>
      </c>
      <c r="F10" s="1" t="s">
        <v>171</v>
      </c>
    </row>
    <row r="11" spans="1:6" x14ac:dyDescent="0.3">
      <c r="A11" s="1">
        <v>2</v>
      </c>
      <c r="B11" s="25">
        <v>43908</v>
      </c>
      <c r="C11" s="10" t="s">
        <v>381</v>
      </c>
      <c r="D11" s="10" t="s">
        <v>386</v>
      </c>
      <c r="E11" s="16" t="s">
        <v>391</v>
      </c>
      <c r="F11" s="1" t="s">
        <v>171</v>
      </c>
    </row>
    <row r="12" spans="1:6" x14ac:dyDescent="0.3">
      <c r="A12" s="1">
        <v>2</v>
      </c>
      <c r="B12" s="25">
        <v>43908</v>
      </c>
      <c r="C12" s="10" t="s">
        <v>381</v>
      </c>
      <c r="D12" s="10" t="s">
        <v>392</v>
      </c>
      <c r="E12" s="16" t="s">
        <v>393</v>
      </c>
      <c r="F12" s="1" t="s">
        <v>171</v>
      </c>
    </row>
    <row r="13" spans="1:6" x14ac:dyDescent="0.3">
      <c r="A13" s="1">
        <v>2</v>
      </c>
      <c r="B13" s="25">
        <v>43908</v>
      </c>
      <c r="C13" s="10" t="s">
        <v>381</v>
      </c>
      <c r="D13" s="10" t="s">
        <v>392</v>
      </c>
      <c r="E13" s="16" t="s">
        <v>394</v>
      </c>
      <c r="F13" s="1" t="s">
        <v>171</v>
      </c>
    </row>
    <row r="14" spans="1:6" x14ac:dyDescent="0.3">
      <c r="A14" s="1">
        <v>2</v>
      </c>
      <c r="B14" s="25">
        <v>43908</v>
      </c>
      <c r="C14" s="10" t="s">
        <v>381</v>
      </c>
      <c r="D14" s="10" t="s">
        <v>392</v>
      </c>
      <c r="E14" s="16" t="s">
        <v>395</v>
      </c>
      <c r="F14" s="1" t="s">
        <v>171</v>
      </c>
    </row>
    <row r="15" spans="1:6" x14ac:dyDescent="0.3">
      <c r="A15" s="1">
        <v>2</v>
      </c>
      <c r="B15" s="25">
        <v>43908</v>
      </c>
      <c r="C15" s="10" t="s">
        <v>381</v>
      </c>
      <c r="D15" s="10" t="s">
        <v>392</v>
      </c>
      <c r="E15" s="16" t="s">
        <v>396</v>
      </c>
      <c r="F15" s="1" t="s">
        <v>171</v>
      </c>
    </row>
    <row r="16" spans="1:6" x14ac:dyDescent="0.3">
      <c r="A16" s="1">
        <v>2</v>
      </c>
      <c r="B16" s="26">
        <v>43956</v>
      </c>
      <c r="C16" s="10" t="s">
        <v>381</v>
      </c>
      <c r="D16" s="29" t="s">
        <v>1127</v>
      </c>
      <c r="E16" s="16" t="s">
        <v>397</v>
      </c>
      <c r="F16" s="1" t="s">
        <v>171</v>
      </c>
    </row>
    <row r="17" spans="1:6" x14ac:dyDescent="0.3">
      <c r="A17" s="1">
        <v>2</v>
      </c>
      <c r="B17" s="26">
        <v>43956</v>
      </c>
      <c r="C17" s="10" t="s">
        <v>381</v>
      </c>
      <c r="D17" s="10" t="s">
        <v>1127</v>
      </c>
      <c r="E17" s="16" t="s">
        <v>398</v>
      </c>
      <c r="F17" s="1" t="s">
        <v>171</v>
      </c>
    </row>
    <row r="18" spans="1:6" x14ac:dyDescent="0.3">
      <c r="A18" s="1">
        <v>2</v>
      </c>
      <c r="B18" s="25">
        <v>43956</v>
      </c>
      <c r="C18" s="10" t="s">
        <v>381</v>
      </c>
      <c r="D18" s="10" t="s">
        <v>1127</v>
      </c>
      <c r="E18" s="16" t="s">
        <v>398</v>
      </c>
      <c r="F18" s="1" t="s">
        <v>171</v>
      </c>
    </row>
    <row r="19" spans="1:6" x14ac:dyDescent="0.3">
      <c r="A19" s="1">
        <v>2</v>
      </c>
      <c r="B19" s="25">
        <v>43956</v>
      </c>
      <c r="C19" s="10" t="s">
        <v>381</v>
      </c>
      <c r="D19" s="10" t="s">
        <v>1127</v>
      </c>
      <c r="E19" s="16" t="s">
        <v>397</v>
      </c>
      <c r="F19" s="1" t="s">
        <v>171</v>
      </c>
    </row>
    <row r="20" spans="1:6" x14ac:dyDescent="0.3">
      <c r="A20" s="1">
        <v>2</v>
      </c>
      <c r="B20" s="25">
        <v>43956</v>
      </c>
      <c r="C20" s="10" t="s">
        <v>381</v>
      </c>
      <c r="D20" s="10" t="s">
        <v>1127</v>
      </c>
      <c r="E20" s="16" t="s">
        <v>399</v>
      </c>
      <c r="F20" s="1" t="s">
        <v>171</v>
      </c>
    </row>
    <row r="21" spans="1:6" x14ac:dyDescent="0.3">
      <c r="A21" s="1">
        <v>2</v>
      </c>
      <c r="B21" s="25">
        <v>43956</v>
      </c>
      <c r="C21" s="10" t="s">
        <v>381</v>
      </c>
      <c r="D21" s="10" t="s">
        <v>1127</v>
      </c>
      <c r="E21" s="16" t="s">
        <v>400</v>
      </c>
      <c r="F21" s="1" t="s">
        <v>171</v>
      </c>
    </row>
    <row r="22" spans="1:6" x14ac:dyDescent="0.3">
      <c r="A22" s="1">
        <v>2</v>
      </c>
      <c r="B22" s="25">
        <v>43956</v>
      </c>
      <c r="C22" s="10" t="s">
        <v>381</v>
      </c>
      <c r="D22" s="10" t="s">
        <v>1127</v>
      </c>
      <c r="E22" s="16" t="s">
        <v>401</v>
      </c>
      <c r="F22" s="1" t="s">
        <v>171</v>
      </c>
    </row>
    <row r="23" spans="1:6" x14ac:dyDescent="0.3">
      <c r="A23" s="1">
        <v>2</v>
      </c>
      <c r="B23" s="25">
        <v>43956</v>
      </c>
      <c r="C23" s="10" t="s">
        <v>381</v>
      </c>
      <c r="D23" s="10" t="s">
        <v>392</v>
      </c>
      <c r="E23" s="27" t="s">
        <v>402</v>
      </c>
      <c r="F23" s="1" t="s">
        <v>171</v>
      </c>
    </row>
    <row r="24" spans="1:6" x14ac:dyDescent="0.3">
      <c r="A24" s="1">
        <v>2</v>
      </c>
      <c r="B24" s="25">
        <v>43956</v>
      </c>
      <c r="C24" s="10" t="s">
        <v>381</v>
      </c>
      <c r="D24" s="10" t="s">
        <v>392</v>
      </c>
      <c r="E24" s="27" t="s">
        <v>403</v>
      </c>
      <c r="F24" s="1" t="s">
        <v>171</v>
      </c>
    </row>
    <row r="25" spans="1:6" x14ac:dyDescent="0.3">
      <c r="A25" s="1">
        <v>2</v>
      </c>
      <c r="B25" s="25">
        <v>43956</v>
      </c>
      <c r="C25" s="10" t="s">
        <v>381</v>
      </c>
      <c r="D25" s="10" t="s">
        <v>392</v>
      </c>
      <c r="E25" s="27" t="s">
        <v>404</v>
      </c>
      <c r="F25" s="1" t="s">
        <v>171</v>
      </c>
    </row>
    <row r="26" spans="1:6" x14ac:dyDescent="0.3">
      <c r="A26" s="1">
        <v>2</v>
      </c>
      <c r="B26" s="25">
        <v>43956</v>
      </c>
      <c r="C26" s="10" t="s">
        <v>381</v>
      </c>
      <c r="D26" s="10" t="s">
        <v>392</v>
      </c>
      <c r="E26" s="27" t="s">
        <v>405</v>
      </c>
      <c r="F26" s="1" t="s">
        <v>171</v>
      </c>
    </row>
    <row r="27" spans="1:6" x14ac:dyDescent="0.3">
      <c r="A27" s="1">
        <v>2</v>
      </c>
      <c r="B27" s="25">
        <v>43956</v>
      </c>
      <c r="C27" s="10" t="s">
        <v>381</v>
      </c>
      <c r="D27" s="10" t="s">
        <v>392</v>
      </c>
      <c r="E27" s="27" t="s">
        <v>406</v>
      </c>
      <c r="F27" s="1" t="s">
        <v>171</v>
      </c>
    </row>
    <row r="28" spans="1:6" x14ac:dyDescent="0.3">
      <c r="A28" s="1">
        <v>2</v>
      </c>
      <c r="B28" s="25">
        <v>43956</v>
      </c>
      <c r="C28" s="10" t="s">
        <v>381</v>
      </c>
      <c r="D28" s="10" t="s">
        <v>392</v>
      </c>
      <c r="E28" s="27" t="s">
        <v>407</v>
      </c>
      <c r="F28" s="1" t="s">
        <v>171</v>
      </c>
    </row>
    <row r="29" spans="1:6" x14ac:dyDescent="0.3">
      <c r="A29" s="1">
        <v>2</v>
      </c>
      <c r="B29" s="25">
        <v>43956</v>
      </c>
      <c r="C29" s="10" t="s">
        <v>381</v>
      </c>
      <c r="D29" s="10" t="s">
        <v>392</v>
      </c>
      <c r="E29" s="27" t="s">
        <v>408</v>
      </c>
      <c r="F29" s="1" t="s">
        <v>171</v>
      </c>
    </row>
    <row r="30" spans="1:6" x14ac:dyDescent="0.3">
      <c r="A30" s="1">
        <v>2</v>
      </c>
      <c r="B30" s="25">
        <v>43956</v>
      </c>
      <c r="C30" s="10" t="s">
        <v>381</v>
      </c>
      <c r="D30" s="10" t="s">
        <v>392</v>
      </c>
      <c r="E30" s="27" t="s">
        <v>409</v>
      </c>
      <c r="F30" s="1" t="s">
        <v>171</v>
      </c>
    </row>
    <row r="31" spans="1:6" x14ac:dyDescent="0.3">
      <c r="A31" s="1">
        <v>2</v>
      </c>
      <c r="B31" s="25">
        <v>43956</v>
      </c>
      <c r="C31" s="10" t="s">
        <v>381</v>
      </c>
      <c r="D31" s="10" t="s">
        <v>392</v>
      </c>
      <c r="E31" s="27" t="s">
        <v>410</v>
      </c>
      <c r="F31" s="1" t="s">
        <v>171</v>
      </c>
    </row>
    <row r="32" spans="1:6" x14ac:dyDescent="0.3">
      <c r="A32" s="1">
        <v>2</v>
      </c>
      <c r="B32" s="25">
        <v>43956</v>
      </c>
      <c r="C32" s="10" t="s">
        <v>381</v>
      </c>
      <c r="D32" s="10" t="s">
        <v>392</v>
      </c>
      <c r="E32" s="27" t="s">
        <v>411</v>
      </c>
      <c r="F32" s="1" t="s">
        <v>171</v>
      </c>
    </row>
    <row r="33" spans="1:6" x14ac:dyDescent="0.3">
      <c r="A33" s="1">
        <v>2</v>
      </c>
      <c r="B33" s="25">
        <v>43956</v>
      </c>
      <c r="C33" s="10" t="s">
        <v>381</v>
      </c>
      <c r="D33" s="10" t="s">
        <v>392</v>
      </c>
      <c r="E33" s="27" t="s">
        <v>412</v>
      </c>
      <c r="F33" s="1" t="s">
        <v>171</v>
      </c>
    </row>
    <row r="34" spans="1:6" x14ac:dyDescent="0.3">
      <c r="A34" s="1">
        <v>2</v>
      </c>
      <c r="B34" s="25">
        <v>43956</v>
      </c>
      <c r="C34" s="10" t="s">
        <v>381</v>
      </c>
      <c r="D34" s="10" t="s">
        <v>392</v>
      </c>
      <c r="E34" s="27" t="s">
        <v>413</v>
      </c>
      <c r="F34" s="1" t="s">
        <v>171</v>
      </c>
    </row>
    <row r="35" spans="1:6" x14ac:dyDescent="0.3">
      <c r="A35" s="1">
        <v>2</v>
      </c>
      <c r="B35" s="25">
        <v>43956</v>
      </c>
      <c r="C35" s="10" t="s">
        <v>381</v>
      </c>
      <c r="D35" s="10" t="s">
        <v>392</v>
      </c>
      <c r="E35" s="27" t="s">
        <v>414</v>
      </c>
      <c r="F35" s="1" t="s">
        <v>171</v>
      </c>
    </row>
    <row r="36" spans="1:6" x14ac:dyDescent="0.3">
      <c r="A36" s="1">
        <v>3</v>
      </c>
      <c r="B36" s="26">
        <v>44231</v>
      </c>
      <c r="C36" s="10" t="s">
        <v>381</v>
      </c>
      <c r="D36" s="10" t="s">
        <v>1138</v>
      </c>
      <c r="E36" s="19" t="s">
        <v>415</v>
      </c>
      <c r="F36" s="1" t="s">
        <v>171</v>
      </c>
    </row>
    <row r="37" spans="1:6" x14ac:dyDescent="0.3">
      <c r="A37" s="1">
        <v>3</v>
      </c>
      <c r="B37" s="26">
        <v>44231</v>
      </c>
      <c r="C37" s="10" t="s">
        <v>381</v>
      </c>
      <c r="D37" s="10" t="s">
        <v>1138</v>
      </c>
      <c r="E37" s="19" t="s">
        <v>416</v>
      </c>
      <c r="F37" s="1" t="s">
        <v>171</v>
      </c>
    </row>
    <row r="38" spans="1:6" x14ac:dyDescent="0.3">
      <c r="A38" s="1">
        <v>3</v>
      </c>
      <c r="B38" s="26">
        <v>44231</v>
      </c>
      <c r="C38" s="10" t="s">
        <v>381</v>
      </c>
      <c r="D38" s="10" t="s">
        <v>1138</v>
      </c>
      <c r="E38" s="19" t="s">
        <v>417</v>
      </c>
      <c r="F38" s="1" t="s">
        <v>171</v>
      </c>
    </row>
    <row r="39" spans="1:6" x14ac:dyDescent="0.3">
      <c r="A39" s="1">
        <v>3</v>
      </c>
      <c r="B39" s="26">
        <v>44231</v>
      </c>
      <c r="C39" s="10" t="s">
        <v>381</v>
      </c>
      <c r="D39" s="10" t="s">
        <v>1138</v>
      </c>
      <c r="E39" s="19" t="s">
        <v>418</v>
      </c>
      <c r="F39" s="1" t="s">
        <v>171</v>
      </c>
    </row>
    <row r="40" spans="1:6" x14ac:dyDescent="0.3">
      <c r="A40" s="1">
        <v>3</v>
      </c>
      <c r="B40" s="26">
        <v>44231</v>
      </c>
      <c r="C40" s="10" t="s">
        <v>381</v>
      </c>
      <c r="D40" s="10" t="s">
        <v>1138</v>
      </c>
      <c r="E40" s="19" t="s">
        <v>419</v>
      </c>
      <c r="F40" s="1" t="s">
        <v>171</v>
      </c>
    </row>
    <row r="41" spans="1:6" x14ac:dyDescent="0.3">
      <c r="A41" s="1">
        <v>3</v>
      </c>
      <c r="B41" s="26">
        <v>44231</v>
      </c>
      <c r="C41" s="10" t="s">
        <v>381</v>
      </c>
      <c r="D41" s="10" t="s">
        <v>1138</v>
      </c>
      <c r="E41" s="19" t="s">
        <v>420</v>
      </c>
      <c r="F41" s="1" t="s">
        <v>171</v>
      </c>
    </row>
    <row r="42" spans="1:6" x14ac:dyDescent="0.3">
      <c r="A42" s="1">
        <v>3</v>
      </c>
      <c r="B42" s="26">
        <v>44231</v>
      </c>
      <c r="C42" s="10" t="s">
        <v>381</v>
      </c>
      <c r="D42" s="10" t="s">
        <v>1138</v>
      </c>
      <c r="E42" s="19" t="s">
        <v>421</v>
      </c>
      <c r="F42" s="1" t="s">
        <v>171</v>
      </c>
    </row>
    <row r="43" spans="1:6" x14ac:dyDescent="0.3">
      <c r="A43" s="1">
        <v>3</v>
      </c>
      <c r="B43" s="26">
        <v>44231</v>
      </c>
      <c r="C43" s="10" t="s">
        <v>381</v>
      </c>
      <c r="D43" s="10" t="s">
        <v>1138</v>
      </c>
      <c r="E43" s="19" t="s">
        <v>422</v>
      </c>
      <c r="F43" s="1" t="s">
        <v>171</v>
      </c>
    </row>
    <row r="44" spans="1:6" x14ac:dyDescent="0.3">
      <c r="A44" s="1">
        <v>3</v>
      </c>
      <c r="B44" s="26">
        <v>44231</v>
      </c>
      <c r="C44" s="10" t="s">
        <v>381</v>
      </c>
      <c r="D44" s="10" t="s">
        <v>1138</v>
      </c>
      <c r="E44" s="19" t="s">
        <v>423</v>
      </c>
      <c r="F44" s="1" t="s">
        <v>171</v>
      </c>
    </row>
    <row r="45" spans="1:6" x14ac:dyDescent="0.3">
      <c r="A45" s="1">
        <v>3</v>
      </c>
      <c r="B45" s="26">
        <v>44231</v>
      </c>
      <c r="C45" s="10" t="s">
        <v>381</v>
      </c>
      <c r="D45" s="10" t="s">
        <v>1138</v>
      </c>
      <c r="E45" s="19" t="s">
        <v>424</v>
      </c>
      <c r="F45" s="1" t="s">
        <v>171</v>
      </c>
    </row>
    <row r="46" spans="1:6" x14ac:dyDescent="0.3">
      <c r="A46" s="1">
        <v>3</v>
      </c>
      <c r="B46" s="26">
        <v>44231</v>
      </c>
      <c r="C46" s="10" t="s">
        <v>381</v>
      </c>
      <c r="D46" s="10" t="s">
        <v>1138</v>
      </c>
      <c r="E46" s="19" t="s">
        <v>425</v>
      </c>
      <c r="F46" s="1" t="s">
        <v>171</v>
      </c>
    </row>
    <row r="47" spans="1:6" x14ac:dyDescent="0.3">
      <c r="A47" s="1">
        <v>3</v>
      </c>
      <c r="B47" s="26">
        <v>44231</v>
      </c>
      <c r="C47" s="10" t="s">
        <v>381</v>
      </c>
      <c r="D47" s="10" t="s">
        <v>1138</v>
      </c>
      <c r="E47" s="19" t="s">
        <v>426</v>
      </c>
      <c r="F47" s="1" t="s">
        <v>171</v>
      </c>
    </row>
    <row r="48" spans="1:6" x14ac:dyDescent="0.3">
      <c r="A48" s="1">
        <v>3</v>
      </c>
      <c r="B48" s="26">
        <v>44231</v>
      </c>
      <c r="C48" s="10" t="s">
        <v>381</v>
      </c>
      <c r="D48" s="10" t="s">
        <v>1138</v>
      </c>
      <c r="E48" s="19" t="s">
        <v>427</v>
      </c>
      <c r="F48" s="1" t="s">
        <v>171</v>
      </c>
    </row>
    <row r="49" spans="1:6" x14ac:dyDescent="0.3">
      <c r="A49" s="1">
        <v>3</v>
      </c>
      <c r="B49" s="26">
        <v>44231</v>
      </c>
      <c r="C49" s="10" t="s">
        <v>381</v>
      </c>
      <c r="D49" s="10" t="s">
        <v>1138</v>
      </c>
      <c r="E49" s="19" t="s">
        <v>428</v>
      </c>
      <c r="F49" s="1" t="s">
        <v>171</v>
      </c>
    </row>
    <row r="50" spans="1:6" x14ac:dyDescent="0.3">
      <c r="A50" s="1">
        <v>3</v>
      </c>
      <c r="B50" s="26">
        <v>44231</v>
      </c>
      <c r="C50" s="10" t="s">
        <v>381</v>
      </c>
      <c r="D50" s="10" t="s">
        <v>1138</v>
      </c>
      <c r="E50" s="19" t="s">
        <v>429</v>
      </c>
      <c r="F50" s="1" t="s">
        <v>171</v>
      </c>
    </row>
    <row r="51" spans="1:6" x14ac:dyDescent="0.3">
      <c r="A51" s="1">
        <v>3</v>
      </c>
      <c r="B51" s="26">
        <v>44231</v>
      </c>
      <c r="C51" s="10" t="s">
        <v>381</v>
      </c>
      <c r="D51" s="10" t="s">
        <v>1138</v>
      </c>
      <c r="E51" s="19" t="s">
        <v>430</v>
      </c>
      <c r="F51" s="1" t="s">
        <v>171</v>
      </c>
    </row>
    <row r="52" spans="1:6" x14ac:dyDescent="0.3">
      <c r="A52" s="1">
        <v>3</v>
      </c>
      <c r="B52" s="26">
        <v>44231</v>
      </c>
      <c r="C52" s="10" t="s">
        <v>381</v>
      </c>
      <c r="D52" s="10" t="s">
        <v>1138</v>
      </c>
      <c r="E52" s="19" t="s">
        <v>431</v>
      </c>
      <c r="F52" s="1" t="s">
        <v>171</v>
      </c>
    </row>
    <row r="53" spans="1:6" x14ac:dyDescent="0.3">
      <c r="A53" s="1">
        <v>3</v>
      </c>
      <c r="B53" s="26">
        <v>44231</v>
      </c>
      <c r="C53" s="10" t="s">
        <v>381</v>
      </c>
      <c r="D53" s="10" t="s">
        <v>1138</v>
      </c>
      <c r="E53" s="19" t="s">
        <v>432</v>
      </c>
      <c r="F53" s="1" t="s">
        <v>171</v>
      </c>
    </row>
    <row r="54" spans="1:6" x14ac:dyDescent="0.3">
      <c r="A54" s="1">
        <v>3</v>
      </c>
      <c r="B54" s="26">
        <v>44231</v>
      </c>
      <c r="C54" s="10" t="s">
        <v>381</v>
      </c>
      <c r="D54" s="10" t="s">
        <v>1138</v>
      </c>
      <c r="E54" s="19" t="s">
        <v>433</v>
      </c>
      <c r="F54" s="1" t="s">
        <v>171</v>
      </c>
    </row>
    <row r="55" spans="1:6" x14ac:dyDescent="0.3">
      <c r="A55" s="1">
        <v>3</v>
      </c>
      <c r="B55" s="26">
        <v>44231</v>
      </c>
      <c r="C55" s="10" t="s">
        <v>381</v>
      </c>
      <c r="D55" s="10" t="s">
        <v>1138</v>
      </c>
      <c r="E55" s="19" t="s">
        <v>434</v>
      </c>
      <c r="F55" s="1" t="s">
        <v>171</v>
      </c>
    </row>
    <row r="56" spans="1:6" x14ac:dyDescent="0.3">
      <c r="A56" s="1">
        <v>3</v>
      </c>
      <c r="B56" s="26">
        <v>44231</v>
      </c>
      <c r="C56" s="10" t="s">
        <v>381</v>
      </c>
      <c r="D56" s="10" t="s">
        <v>1138</v>
      </c>
      <c r="E56" s="19" t="s">
        <v>435</v>
      </c>
      <c r="F56" s="1" t="s">
        <v>171</v>
      </c>
    </row>
    <row r="57" spans="1:6" x14ac:dyDescent="0.3">
      <c r="A57" s="1">
        <v>3</v>
      </c>
      <c r="B57" s="26">
        <v>44231</v>
      </c>
      <c r="C57" s="10" t="s">
        <v>381</v>
      </c>
      <c r="D57" s="10" t="s">
        <v>1138</v>
      </c>
      <c r="E57" s="19" t="s">
        <v>436</v>
      </c>
      <c r="F57" s="1" t="s">
        <v>171</v>
      </c>
    </row>
    <row r="58" spans="1:6" x14ac:dyDescent="0.3">
      <c r="A58" s="1">
        <v>3</v>
      </c>
      <c r="B58" s="26">
        <v>44231</v>
      </c>
      <c r="C58" s="10" t="s">
        <v>381</v>
      </c>
      <c r="D58" s="10" t="s">
        <v>1138</v>
      </c>
      <c r="E58" s="19" t="s">
        <v>437</v>
      </c>
      <c r="F58" s="1" t="s">
        <v>171</v>
      </c>
    </row>
    <row r="59" spans="1:6" x14ac:dyDescent="0.3">
      <c r="A59" s="1">
        <v>3</v>
      </c>
      <c r="B59" s="26">
        <v>44231</v>
      </c>
      <c r="C59" s="10" t="s">
        <v>381</v>
      </c>
      <c r="D59" s="10" t="s">
        <v>1138</v>
      </c>
      <c r="E59" s="19" t="s">
        <v>438</v>
      </c>
      <c r="F59" s="1" t="s">
        <v>171</v>
      </c>
    </row>
    <row r="60" spans="1:6" x14ac:dyDescent="0.3">
      <c r="A60" s="1">
        <v>3</v>
      </c>
      <c r="B60" s="26">
        <v>44231</v>
      </c>
      <c r="C60" s="10" t="s">
        <v>381</v>
      </c>
      <c r="D60" s="10" t="s">
        <v>1127</v>
      </c>
      <c r="E60" s="19" t="s">
        <v>439</v>
      </c>
      <c r="F60" s="1" t="s">
        <v>171</v>
      </c>
    </row>
    <row r="61" spans="1:6" x14ac:dyDescent="0.3">
      <c r="A61" s="1">
        <v>3</v>
      </c>
      <c r="B61" s="26">
        <v>44231</v>
      </c>
      <c r="C61" s="10" t="s">
        <v>381</v>
      </c>
      <c r="D61" s="10" t="s">
        <v>1127</v>
      </c>
      <c r="E61" s="19" t="s">
        <v>440</v>
      </c>
      <c r="F61" s="1" t="s">
        <v>171</v>
      </c>
    </row>
    <row r="62" spans="1:6" x14ac:dyDescent="0.3">
      <c r="A62" s="1">
        <v>3</v>
      </c>
      <c r="B62" s="26">
        <v>44231</v>
      </c>
      <c r="C62" s="10" t="s">
        <v>381</v>
      </c>
      <c r="D62" s="10" t="s">
        <v>1127</v>
      </c>
      <c r="E62" s="19" t="s">
        <v>441</v>
      </c>
      <c r="F62" s="1" t="s">
        <v>171</v>
      </c>
    </row>
    <row r="63" spans="1:6" x14ac:dyDescent="0.3">
      <c r="A63" s="1">
        <v>3</v>
      </c>
      <c r="B63" s="26">
        <v>44231</v>
      </c>
      <c r="C63" s="10" t="s">
        <v>381</v>
      </c>
      <c r="D63" s="10" t="s">
        <v>1127</v>
      </c>
      <c r="E63" s="19" t="s">
        <v>442</v>
      </c>
      <c r="F63" s="1" t="s">
        <v>171</v>
      </c>
    </row>
    <row r="64" spans="1:6" x14ac:dyDescent="0.3">
      <c r="A64" s="1">
        <v>3</v>
      </c>
      <c r="B64" s="26">
        <v>44231</v>
      </c>
      <c r="C64" s="10" t="s">
        <v>381</v>
      </c>
      <c r="D64" s="10" t="s">
        <v>1127</v>
      </c>
      <c r="E64" s="19" t="s">
        <v>443</v>
      </c>
      <c r="F64" s="1" t="s">
        <v>171</v>
      </c>
    </row>
    <row r="65" spans="1:6" x14ac:dyDescent="0.3">
      <c r="A65" s="1">
        <v>3</v>
      </c>
      <c r="B65" s="26">
        <v>44231</v>
      </c>
      <c r="C65" s="10" t="s">
        <v>381</v>
      </c>
      <c r="D65" s="10" t="s">
        <v>1127</v>
      </c>
      <c r="E65" s="19" t="s">
        <v>444</v>
      </c>
      <c r="F65" s="1" t="s">
        <v>171</v>
      </c>
    </row>
    <row r="66" spans="1:6" x14ac:dyDescent="0.3">
      <c r="A66" s="1">
        <v>3</v>
      </c>
      <c r="B66" s="26">
        <v>44231</v>
      </c>
      <c r="C66" s="10" t="s">
        <v>381</v>
      </c>
      <c r="D66" s="10" t="s">
        <v>1127</v>
      </c>
      <c r="E66" s="19" t="s">
        <v>445</v>
      </c>
      <c r="F66" s="1" t="s">
        <v>171</v>
      </c>
    </row>
    <row r="67" spans="1:6" x14ac:dyDescent="0.3">
      <c r="A67" s="1">
        <v>3</v>
      </c>
      <c r="B67" s="26">
        <v>44231</v>
      </c>
      <c r="C67" s="10" t="s">
        <v>381</v>
      </c>
      <c r="D67" s="10" t="s">
        <v>1127</v>
      </c>
      <c r="E67" s="19" t="s">
        <v>446</v>
      </c>
      <c r="F67" s="1" t="s">
        <v>171</v>
      </c>
    </row>
    <row r="68" spans="1:6" x14ac:dyDescent="0.3">
      <c r="A68" s="1">
        <v>3</v>
      </c>
      <c r="B68" s="26">
        <v>44231</v>
      </c>
      <c r="C68" s="10" t="s">
        <v>381</v>
      </c>
      <c r="D68" s="10" t="s">
        <v>1127</v>
      </c>
      <c r="E68" s="19" t="s">
        <v>447</v>
      </c>
      <c r="F68" s="1" t="s">
        <v>171</v>
      </c>
    </row>
    <row r="69" spans="1:6" x14ac:dyDescent="0.3">
      <c r="A69" s="1">
        <v>3</v>
      </c>
      <c r="B69" s="26">
        <v>44231</v>
      </c>
      <c r="C69" s="10" t="s">
        <v>381</v>
      </c>
      <c r="D69" s="10" t="s">
        <v>1127</v>
      </c>
      <c r="E69" s="19" t="s">
        <v>448</v>
      </c>
      <c r="F69" s="1" t="s">
        <v>171</v>
      </c>
    </row>
    <row r="70" spans="1:6" x14ac:dyDescent="0.3">
      <c r="A70" s="1">
        <v>3</v>
      </c>
      <c r="B70" s="26">
        <v>44231</v>
      </c>
      <c r="C70" s="10" t="s">
        <v>381</v>
      </c>
      <c r="D70" s="10" t="s">
        <v>1127</v>
      </c>
      <c r="E70" s="19" t="s">
        <v>449</v>
      </c>
      <c r="F70" s="1" t="s">
        <v>171</v>
      </c>
    </row>
    <row r="71" spans="1:6" x14ac:dyDescent="0.3">
      <c r="A71" s="1">
        <v>3</v>
      </c>
      <c r="B71" s="26">
        <v>44231</v>
      </c>
      <c r="C71" s="10" t="s">
        <v>381</v>
      </c>
      <c r="D71" s="10" t="s">
        <v>1127</v>
      </c>
      <c r="E71" s="19" t="s">
        <v>450</v>
      </c>
      <c r="F71" s="1" t="s">
        <v>171</v>
      </c>
    </row>
    <row r="72" spans="1:6" x14ac:dyDescent="0.3">
      <c r="A72" s="1">
        <v>3</v>
      </c>
      <c r="B72" s="26">
        <v>44231</v>
      </c>
      <c r="C72" s="10" t="s">
        <v>381</v>
      </c>
      <c r="D72" s="10" t="s">
        <v>1127</v>
      </c>
      <c r="E72" s="19" t="s">
        <v>451</v>
      </c>
      <c r="F72" s="1" t="s">
        <v>171</v>
      </c>
    </row>
    <row r="73" spans="1:6" x14ac:dyDescent="0.3">
      <c r="A73" s="1">
        <v>3</v>
      </c>
      <c r="B73" s="26">
        <v>44231</v>
      </c>
      <c r="C73" s="10" t="s">
        <v>381</v>
      </c>
      <c r="D73" s="10" t="s">
        <v>1127</v>
      </c>
      <c r="E73" s="19" t="s">
        <v>452</v>
      </c>
      <c r="F73" s="1" t="s">
        <v>171</v>
      </c>
    </row>
    <row r="74" spans="1:6" x14ac:dyDescent="0.3">
      <c r="A74" s="1">
        <v>3</v>
      </c>
      <c r="B74" s="26">
        <v>44231</v>
      </c>
      <c r="C74" s="10" t="s">
        <v>381</v>
      </c>
      <c r="D74" s="29" t="s">
        <v>1127</v>
      </c>
      <c r="E74" s="19" t="s">
        <v>453</v>
      </c>
      <c r="F74" s="1" t="s">
        <v>171</v>
      </c>
    </row>
    <row r="75" spans="1:6" ht="273.60000000000002" x14ac:dyDescent="0.3">
      <c r="B75" s="26"/>
      <c r="C75" s="25"/>
      <c r="D75" s="10"/>
      <c r="E75" s="19" t="s">
        <v>210</v>
      </c>
      <c r="F75" s="1" t="s">
        <v>171</v>
      </c>
    </row>
    <row r="76" spans="1:6" ht="187.2" x14ac:dyDescent="0.3">
      <c r="A76" s="1">
        <v>4</v>
      </c>
      <c r="B76" s="26">
        <v>44384</v>
      </c>
      <c r="C76" s="25"/>
      <c r="D76" s="10"/>
      <c r="E76" s="19" t="s">
        <v>1139</v>
      </c>
      <c r="F76" s="1" t="s">
        <v>171</v>
      </c>
    </row>
    <row r="77" spans="1:6" ht="100.8" x14ac:dyDescent="0.3">
      <c r="B77" s="26"/>
      <c r="C77" s="25"/>
      <c r="D77" s="10"/>
      <c r="E77" s="19" t="s">
        <v>1140</v>
      </c>
      <c r="F77" s="1" t="s">
        <v>171</v>
      </c>
    </row>
    <row r="78" spans="1:6" ht="316.8" x14ac:dyDescent="0.3">
      <c r="B78" s="26"/>
      <c r="C78" s="25"/>
      <c r="D78" s="10"/>
      <c r="E78" s="19" t="s">
        <v>237</v>
      </c>
      <c r="F78" s="1" t="s">
        <v>171</v>
      </c>
    </row>
    <row r="79" spans="1:6" ht="360" customHeight="1" x14ac:dyDescent="0.3">
      <c r="A79" s="1">
        <v>5</v>
      </c>
      <c r="B79" s="26">
        <v>44536</v>
      </c>
      <c r="C79" s="25"/>
      <c r="D79" s="10"/>
      <c r="E79" s="19" t="s">
        <v>1141</v>
      </c>
      <c r="F79" s="1" t="s">
        <v>171</v>
      </c>
    </row>
    <row r="80" spans="1:6" x14ac:dyDescent="0.3">
      <c r="B80" s="26"/>
      <c r="C80" s="25"/>
      <c r="D80" s="10"/>
      <c r="E80" s="19"/>
      <c r="F80" s="1" t="s">
        <v>171</v>
      </c>
    </row>
    <row r="81" spans="1:6" ht="331.2" x14ac:dyDescent="0.3">
      <c r="B81" s="26"/>
      <c r="C81" s="25"/>
      <c r="D81" s="10"/>
      <c r="E81" s="16" t="s">
        <v>280</v>
      </c>
      <c r="F81" s="1" t="s">
        <v>171</v>
      </c>
    </row>
    <row r="82" spans="1:6" ht="28.8" x14ac:dyDescent="0.3">
      <c r="B82" s="26"/>
      <c r="C82" s="25"/>
      <c r="D82" s="10"/>
      <c r="E82" s="16" t="s">
        <v>281</v>
      </c>
      <c r="F82" s="1" t="s">
        <v>171</v>
      </c>
    </row>
    <row r="83" spans="1:6" ht="72" x14ac:dyDescent="0.3">
      <c r="B83" s="26"/>
      <c r="C83" s="25"/>
      <c r="D83" s="10"/>
      <c r="E83" s="16" t="s">
        <v>282</v>
      </c>
      <c r="F83" s="1" t="s">
        <v>171</v>
      </c>
    </row>
    <row r="84" spans="1:6" ht="28.8" x14ac:dyDescent="0.3">
      <c r="B84" s="26"/>
      <c r="C84" s="25"/>
      <c r="D84" s="10"/>
      <c r="E84" s="19" t="s">
        <v>283</v>
      </c>
      <c r="F84" s="1" t="s">
        <v>171</v>
      </c>
    </row>
    <row r="85" spans="1:6" ht="288" x14ac:dyDescent="0.3">
      <c r="A85" s="1">
        <v>6</v>
      </c>
      <c r="B85" s="26">
        <v>44652</v>
      </c>
      <c r="C85" s="25"/>
      <c r="D85" s="10"/>
      <c r="E85" s="19" t="s">
        <v>1142</v>
      </c>
      <c r="F85" s="1" t="s">
        <v>171</v>
      </c>
    </row>
    <row r="86" spans="1:6" ht="144" x14ac:dyDescent="0.3">
      <c r="B86" s="26"/>
      <c r="C86" s="25"/>
      <c r="D86" s="10"/>
      <c r="E86" s="19" t="s">
        <v>1143</v>
      </c>
      <c r="F86" s="1" t="s">
        <v>171</v>
      </c>
    </row>
    <row r="87" spans="1:6" ht="129.6" x14ac:dyDescent="0.3">
      <c r="B87" s="26"/>
      <c r="C87" s="25"/>
      <c r="D87" s="10"/>
      <c r="E87" s="19" t="s">
        <v>296</v>
      </c>
      <c r="F87" s="1" t="s">
        <v>171</v>
      </c>
    </row>
    <row r="88" spans="1:6" ht="43.2" x14ac:dyDescent="0.3">
      <c r="E88" s="19" t="s">
        <v>1144</v>
      </c>
      <c r="F88" s="1" t="s">
        <v>171</v>
      </c>
    </row>
    <row r="89" spans="1:6" x14ac:dyDescent="0.3">
      <c r="A89" s="28">
        <v>44567</v>
      </c>
      <c r="B89" s="28">
        <v>44663</v>
      </c>
      <c r="C89" s="28"/>
      <c r="D89" s="29"/>
      <c r="E89" s="1" t="s">
        <v>300</v>
      </c>
      <c r="F89" s="1" t="s">
        <v>171</v>
      </c>
    </row>
    <row r="90" spans="1:6" ht="43.2" x14ac:dyDescent="0.3">
      <c r="A90" s="1">
        <v>7</v>
      </c>
      <c r="B90" s="28">
        <v>44910</v>
      </c>
      <c r="C90" s="29" t="s">
        <v>381</v>
      </c>
      <c r="D90" s="29" t="s">
        <v>454</v>
      </c>
      <c r="E90" s="30" t="s">
        <v>455</v>
      </c>
      <c r="F90" s="1" t="s">
        <v>302</v>
      </c>
    </row>
    <row r="91" spans="1:6" x14ac:dyDescent="0.3">
      <c r="A91" s="1">
        <v>7</v>
      </c>
      <c r="B91" s="28">
        <v>44910</v>
      </c>
      <c r="C91" s="29" t="s">
        <v>381</v>
      </c>
      <c r="D91" s="29" t="s">
        <v>392</v>
      </c>
      <c r="E91" s="19" t="s">
        <v>456</v>
      </c>
      <c r="F91" s="1" t="s">
        <v>302</v>
      </c>
    </row>
    <row r="92" spans="1:6" x14ac:dyDescent="0.3">
      <c r="A92" s="1">
        <v>7</v>
      </c>
      <c r="B92" s="28">
        <v>44910</v>
      </c>
      <c r="C92" s="29" t="s">
        <v>381</v>
      </c>
      <c r="D92" s="29" t="s">
        <v>1127</v>
      </c>
      <c r="E92" s="19" t="s">
        <v>457</v>
      </c>
      <c r="F92" s="1" t="s">
        <v>302</v>
      </c>
    </row>
    <row r="93" spans="1:6" x14ac:dyDescent="0.3">
      <c r="A93" s="1">
        <v>7</v>
      </c>
      <c r="B93" s="28">
        <v>44910</v>
      </c>
      <c r="C93" s="29" t="s">
        <v>381</v>
      </c>
      <c r="D93" s="29" t="s">
        <v>1127</v>
      </c>
      <c r="E93" s="19" t="s">
        <v>458</v>
      </c>
      <c r="F93" s="1" t="s">
        <v>302</v>
      </c>
    </row>
    <row r="94" spans="1:6" x14ac:dyDescent="0.3">
      <c r="A94" s="1">
        <v>7</v>
      </c>
      <c r="B94" s="28">
        <v>44910</v>
      </c>
      <c r="C94" s="29" t="s">
        <v>381</v>
      </c>
      <c r="D94" s="29" t="s">
        <v>1127</v>
      </c>
      <c r="E94" s="19" t="s">
        <v>459</v>
      </c>
      <c r="F94" s="1" t="s">
        <v>302</v>
      </c>
    </row>
    <row r="95" spans="1:6" x14ac:dyDescent="0.3">
      <c r="A95" s="1">
        <v>7</v>
      </c>
      <c r="B95" s="28">
        <v>44910</v>
      </c>
      <c r="C95" s="29" t="s">
        <v>381</v>
      </c>
      <c r="D95" s="29" t="s">
        <v>1127</v>
      </c>
      <c r="E95" s="19" t="s">
        <v>460</v>
      </c>
      <c r="F95" s="1" t="s">
        <v>302</v>
      </c>
    </row>
    <row r="96" spans="1:6" x14ac:dyDescent="0.3">
      <c r="A96" s="1">
        <v>7</v>
      </c>
      <c r="B96" s="28">
        <v>44910</v>
      </c>
      <c r="C96" s="29" t="s">
        <v>381</v>
      </c>
      <c r="D96" s="29" t="s">
        <v>1127</v>
      </c>
      <c r="E96" s="19" t="s">
        <v>461</v>
      </c>
      <c r="F96" s="1" t="s">
        <v>302</v>
      </c>
    </row>
    <row r="97" spans="1:10" x14ac:dyDescent="0.3">
      <c r="A97" s="1">
        <v>7</v>
      </c>
      <c r="B97" s="28">
        <v>44910</v>
      </c>
      <c r="C97" s="29" t="s">
        <v>381</v>
      </c>
      <c r="D97" s="29" t="s">
        <v>1127</v>
      </c>
      <c r="E97" s="19" t="s">
        <v>462</v>
      </c>
      <c r="F97" s="1" t="s">
        <v>302</v>
      </c>
    </row>
    <row r="98" spans="1:10" x14ac:dyDescent="0.3">
      <c r="A98" s="1">
        <v>7</v>
      </c>
      <c r="B98" s="28">
        <v>44910</v>
      </c>
      <c r="C98" s="29" t="s">
        <v>381</v>
      </c>
      <c r="D98" s="29" t="s">
        <v>1127</v>
      </c>
      <c r="E98" s="19" t="s">
        <v>463</v>
      </c>
      <c r="F98" s="1" t="s">
        <v>302</v>
      </c>
    </row>
    <row r="99" spans="1:10" x14ac:dyDescent="0.3">
      <c r="A99" s="1">
        <v>7</v>
      </c>
      <c r="B99" s="28">
        <v>44910</v>
      </c>
      <c r="C99" s="29" t="s">
        <v>381</v>
      </c>
      <c r="D99" s="29" t="s">
        <v>1127</v>
      </c>
      <c r="E99" s="19" t="s">
        <v>464</v>
      </c>
      <c r="F99" s="1" t="s">
        <v>302</v>
      </c>
    </row>
    <row r="100" spans="1:10" x14ac:dyDescent="0.3">
      <c r="A100" s="1">
        <v>7</v>
      </c>
      <c r="B100" s="28">
        <v>44910</v>
      </c>
      <c r="C100" s="29" t="s">
        <v>381</v>
      </c>
      <c r="D100" s="29" t="s">
        <v>1127</v>
      </c>
      <c r="E100" s="19" t="s">
        <v>465</v>
      </c>
      <c r="F100" s="1" t="s">
        <v>302</v>
      </c>
    </row>
    <row r="101" spans="1:10" x14ac:dyDescent="0.3">
      <c r="A101" s="1">
        <v>7</v>
      </c>
      <c r="B101" s="28">
        <v>44910</v>
      </c>
      <c r="C101" s="29" t="s">
        <v>381</v>
      </c>
      <c r="D101" s="29" t="s">
        <v>1127</v>
      </c>
      <c r="E101" s="19" t="s">
        <v>466</v>
      </c>
      <c r="F101" s="1" t="s">
        <v>302</v>
      </c>
    </row>
    <row r="102" spans="1:10" x14ac:dyDescent="0.3">
      <c r="A102" s="1">
        <v>7</v>
      </c>
      <c r="B102" s="28">
        <v>44910</v>
      </c>
      <c r="C102" s="29" t="s">
        <v>381</v>
      </c>
      <c r="D102" s="29" t="s">
        <v>1127</v>
      </c>
      <c r="E102" s="19" t="s">
        <v>467</v>
      </c>
      <c r="F102" s="1" t="s">
        <v>302</v>
      </c>
    </row>
    <row r="103" spans="1:10" x14ac:dyDescent="0.3">
      <c r="A103" s="1">
        <v>7</v>
      </c>
      <c r="B103" s="28">
        <v>44910</v>
      </c>
      <c r="C103" s="10" t="s">
        <v>381</v>
      </c>
      <c r="D103" s="29" t="s">
        <v>1145</v>
      </c>
      <c r="E103" s="19" t="s">
        <v>468</v>
      </c>
      <c r="F103" s="1" t="s">
        <v>302</v>
      </c>
      <c r="J103" s="2"/>
    </row>
    <row r="104" spans="1:10" x14ac:dyDescent="0.3">
      <c r="A104" s="1">
        <v>7</v>
      </c>
      <c r="B104" s="28">
        <v>44910</v>
      </c>
      <c r="C104" s="10" t="s">
        <v>381</v>
      </c>
      <c r="D104" s="29" t="s">
        <v>1145</v>
      </c>
      <c r="E104" s="19" t="s">
        <v>469</v>
      </c>
      <c r="F104" s="1" t="s">
        <v>302</v>
      </c>
      <c r="J104" s="2"/>
    </row>
    <row r="105" spans="1:10" x14ac:dyDescent="0.3">
      <c r="A105" s="1">
        <v>7</v>
      </c>
      <c r="B105" s="28">
        <v>44910</v>
      </c>
      <c r="C105" s="10" t="s">
        <v>381</v>
      </c>
      <c r="D105" s="29" t="s">
        <v>1145</v>
      </c>
      <c r="E105" s="19" t="s">
        <v>470</v>
      </c>
      <c r="F105" s="1" t="s">
        <v>302</v>
      </c>
      <c r="J105" s="2"/>
    </row>
    <row r="106" spans="1:10" x14ac:dyDescent="0.3">
      <c r="A106" s="1">
        <v>7</v>
      </c>
      <c r="B106" s="28">
        <v>44910</v>
      </c>
      <c r="C106" s="10" t="s">
        <v>381</v>
      </c>
      <c r="D106" s="29" t="s">
        <v>1145</v>
      </c>
      <c r="E106" s="19" t="s">
        <v>471</v>
      </c>
      <c r="F106" s="1" t="s">
        <v>302</v>
      </c>
      <c r="J106" s="2"/>
    </row>
    <row r="107" spans="1:10" x14ac:dyDescent="0.3">
      <c r="A107" s="1">
        <v>7</v>
      </c>
      <c r="B107" s="28">
        <v>44910</v>
      </c>
      <c r="C107" s="10" t="s">
        <v>381</v>
      </c>
      <c r="D107" s="29" t="s">
        <v>1145</v>
      </c>
      <c r="E107" s="19" t="s">
        <v>472</v>
      </c>
      <c r="F107" s="1" t="s">
        <v>302</v>
      </c>
      <c r="J107" s="2"/>
    </row>
    <row r="108" spans="1:10" x14ac:dyDescent="0.3">
      <c r="A108" s="1">
        <v>7</v>
      </c>
      <c r="B108" s="28">
        <v>44910</v>
      </c>
      <c r="C108" s="10" t="s">
        <v>381</v>
      </c>
      <c r="D108" s="29" t="s">
        <v>1137</v>
      </c>
      <c r="E108" s="19" t="s">
        <v>473</v>
      </c>
      <c r="F108" s="1" t="s">
        <v>302</v>
      </c>
      <c r="J108" s="2"/>
    </row>
    <row r="109" spans="1:10" x14ac:dyDescent="0.3">
      <c r="A109" s="1">
        <v>7</v>
      </c>
      <c r="B109" s="28">
        <v>44910</v>
      </c>
      <c r="C109" s="10" t="s">
        <v>381</v>
      </c>
      <c r="D109" s="29" t="s">
        <v>1137</v>
      </c>
      <c r="E109" s="19" t="s">
        <v>474</v>
      </c>
      <c r="F109" s="1" t="s">
        <v>302</v>
      </c>
      <c r="J109" s="2"/>
    </row>
    <row r="110" spans="1:10" x14ac:dyDescent="0.3">
      <c r="A110" s="1">
        <v>7</v>
      </c>
      <c r="B110" s="28">
        <v>44910</v>
      </c>
      <c r="C110" s="10" t="s">
        <v>381</v>
      </c>
      <c r="D110" s="29" t="s">
        <v>1137</v>
      </c>
      <c r="E110" s="19" t="s">
        <v>475</v>
      </c>
      <c r="F110" s="1" t="s">
        <v>302</v>
      </c>
      <c r="J110" s="2"/>
    </row>
    <row r="111" spans="1:10" x14ac:dyDescent="0.3">
      <c r="A111" s="1">
        <v>7</v>
      </c>
      <c r="B111" s="28">
        <v>44910</v>
      </c>
      <c r="C111" s="10" t="s">
        <v>381</v>
      </c>
      <c r="D111" s="29" t="s">
        <v>1137</v>
      </c>
      <c r="E111" s="19" t="s">
        <v>476</v>
      </c>
      <c r="F111" s="1" t="s">
        <v>302</v>
      </c>
      <c r="J111" s="2"/>
    </row>
    <row r="112" spans="1:10" x14ac:dyDescent="0.3">
      <c r="A112" s="1">
        <v>7</v>
      </c>
      <c r="B112" s="28">
        <v>44910</v>
      </c>
      <c r="C112" s="10" t="s">
        <v>381</v>
      </c>
      <c r="D112" s="29" t="s">
        <v>1137</v>
      </c>
      <c r="E112" s="19" t="s">
        <v>477</v>
      </c>
      <c r="F112" s="1" t="s">
        <v>302</v>
      </c>
      <c r="J112" s="2"/>
    </row>
    <row r="113" spans="1:10" x14ac:dyDescent="0.3">
      <c r="A113" s="1">
        <v>7</v>
      </c>
      <c r="B113" s="28">
        <v>44910</v>
      </c>
      <c r="C113" s="10" t="s">
        <v>381</v>
      </c>
      <c r="D113" s="29" t="s">
        <v>1137</v>
      </c>
      <c r="E113" s="19" t="s">
        <v>478</v>
      </c>
      <c r="F113" s="1" t="s">
        <v>302</v>
      </c>
      <c r="J113" s="2"/>
    </row>
    <row r="114" spans="1:10" x14ac:dyDescent="0.3">
      <c r="A114" s="1">
        <v>7</v>
      </c>
      <c r="B114" s="28">
        <v>44910</v>
      </c>
      <c r="C114" s="10" t="s">
        <v>381</v>
      </c>
      <c r="D114" s="29" t="s">
        <v>1137</v>
      </c>
      <c r="E114" s="19" t="s">
        <v>479</v>
      </c>
      <c r="F114" s="1" t="s">
        <v>302</v>
      </c>
      <c r="J114" s="2"/>
    </row>
    <row r="115" spans="1:10" x14ac:dyDescent="0.3">
      <c r="A115" s="1">
        <v>7</v>
      </c>
      <c r="B115" s="28">
        <v>44910</v>
      </c>
      <c r="C115" s="10" t="s">
        <v>381</v>
      </c>
      <c r="D115" s="29" t="s">
        <v>1137</v>
      </c>
      <c r="E115" s="19" t="s">
        <v>480</v>
      </c>
      <c r="F115" s="1" t="s">
        <v>302</v>
      </c>
    </row>
    <row r="116" spans="1:10" x14ac:dyDescent="0.3">
      <c r="A116" s="1">
        <v>7</v>
      </c>
      <c r="B116" s="28">
        <v>44910</v>
      </c>
      <c r="C116" s="10" t="s">
        <v>381</v>
      </c>
      <c r="D116" s="29" t="s">
        <v>1137</v>
      </c>
      <c r="E116" s="19" t="s">
        <v>481</v>
      </c>
      <c r="F116" s="1" t="s">
        <v>302</v>
      </c>
    </row>
    <row r="117" spans="1:10" x14ac:dyDescent="0.3">
      <c r="A117" s="1">
        <v>7</v>
      </c>
      <c r="B117" s="28">
        <v>44910</v>
      </c>
      <c r="C117" s="10" t="s">
        <v>381</v>
      </c>
      <c r="D117" s="29" t="s">
        <v>1137</v>
      </c>
      <c r="E117" s="19" t="s">
        <v>482</v>
      </c>
      <c r="F117" s="1" t="s">
        <v>302</v>
      </c>
    </row>
    <row r="118" spans="1:10" x14ac:dyDescent="0.3">
      <c r="A118" s="1">
        <v>7</v>
      </c>
      <c r="B118" s="28">
        <v>44910</v>
      </c>
      <c r="C118" s="10" t="s">
        <v>381</v>
      </c>
      <c r="D118" s="29" t="s">
        <v>1137</v>
      </c>
      <c r="E118" s="19" t="s">
        <v>483</v>
      </c>
      <c r="F118" s="1" t="s">
        <v>302</v>
      </c>
    </row>
    <row r="119" spans="1:10" x14ac:dyDescent="0.3">
      <c r="A119" s="1">
        <v>7</v>
      </c>
      <c r="B119" s="28">
        <v>44910</v>
      </c>
      <c r="C119" s="10" t="s">
        <v>381</v>
      </c>
      <c r="D119" s="29" t="s">
        <v>1137</v>
      </c>
      <c r="E119" s="19" t="s">
        <v>484</v>
      </c>
      <c r="F119" s="1" t="s">
        <v>302</v>
      </c>
    </row>
    <row r="120" spans="1:10" x14ac:dyDescent="0.3">
      <c r="A120" s="1">
        <v>7</v>
      </c>
      <c r="B120" s="28">
        <v>44910</v>
      </c>
      <c r="C120" s="10" t="s">
        <v>381</v>
      </c>
      <c r="D120" s="29" t="s">
        <v>1137</v>
      </c>
      <c r="E120" s="19" t="s">
        <v>485</v>
      </c>
      <c r="F120" s="1" t="s">
        <v>302</v>
      </c>
    </row>
    <row r="121" spans="1:10" x14ac:dyDescent="0.3">
      <c r="A121" s="1">
        <v>7</v>
      </c>
      <c r="B121" s="28">
        <v>44910</v>
      </c>
      <c r="C121" s="10" t="s">
        <v>381</v>
      </c>
      <c r="D121" s="29" t="s">
        <v>1137</v>
      </c>
      <c r="E121" s="19" t="s">
        <v>486</v>
      </c>
      <c r="F121" s="1" t="s">
        <v>302</v>
      </c>
    </row>
    <row r="122" spans="1:10" x14ac:dyDescent="0.3">
      <c r="A122" s="1">
        <v>7</v>
      </c>
      <c r="B122" s="28">
        <v>44910</v>
      </c>
      <c r="C122" s="10" t="s">
        <v>381</v>
      </c>
      <c r="D122" s="29" t="s">
        <v>1137</v>
      </c>
      <c r="E122" s="19" t="s">
        <v>487</v>
      </c>
      <c r="F122" s="1" t="s">
        <v>302</v>
      </c>
    </row>
    <row r="123" spans="1:10" x14ac:dyDescent="0.3">
      <c r="A123" s="1">
        <v>7</v>
      </c>
      <c r="B123" s="28">
        <v>44910</v>
      </c>
      <c r="C123" s="10" t="s">
        <v>381</v>
      </c>
      <c r="D123" s="29" t="s">
        <v>1137</v>
      </c>
      <c r="E123" s="19" t="s">
        <v>488</v>
      </c>
      <c r="F123" s="1" t="s">
        <v>302</v>
      </c>
    </row>
    <row r="124" spans="1:10" x14ac:dyDescent="0.3">
      <c r="A124" s="1">
        <v>7</v>
      </c>
      <c r="B124" s="28">
        <v>44910</v>
      </c>
      <c r="C124" s="10" t="s">
        <v>381</v>
      </c>
      <c r="D124" s="29" t="s">
        <v>1137</v>
      </c>
      <c r="E124" s="19" t="s">
        <v>489</v>
      </c>
      <c r="F124" s="1" t="s">
        <v>302</v>
      </c>
    </row>
    <row r="125" spans="1:10" x14ac:dyDescent="0.3">
      <c r="A125" s="1">
        <v>7</v>
      </c>
      <c r="B125" s="28">
        <v>44910</v>
      </c>
      <c r="C125" s="10" t="s">
        <v>381</v>
      </c>
      <c r="D125" s="29" t="s">
        <v>1137</v>
      </c>
      <c r="E125" s="19" t="s">
        <v>490</v>
      </c>
      <c r="F125" s="1" t="s">
        <v>302</v>
      </c>
    </row>
    <row r="126" spans="1:10" x14ac:dyDescent="0.3">
      <c r="A126" s="1">
        <v>7</v>
      </c>
      <c r="B126" s="28">
        <v>44910</v>
      </c>
      <c r="C126" s="10" t="s">
        <v>381</v>
      </c>
      <c r="D126" s="29" t="s">
        <v>1137</v>
      </c>
      <c r="E126" s="19" t="s">
        <v>491</v>
      </c>
      <c r="F126" s="1" t="s">
        <v>302</v>
      </c>
    </row>
    <row r="127" spans="1:10" x14ac:dyDescent="0.3">
      <c r="A127" s="1">
        <v>7</v>
      </c>
      <c r="B127" s="28">
        <v>44910</v>
      </c>
      <c r="C127" s="10" t="s">
        <v>381</v>
      </c>
      <c r="D127" s="29" t="s">
        <v>1137</v>
      </c>
      <c r="E127" s="19" t="s">
        <v>492</v>
      </c>
      <c r="F127" s="1" t="s">
        <v>302</v>
      </c>
    </row>
    <row r="128" spans="1:10" x14ac:dyDescent="0.3">
      <c r="A128" s="1">
        <v>7</v>
      </c>
      <c r="B128" s="28">
        <v>44910</v>
      </c>
      <c r="C128" s="10" t="s">
        <v>381</v>
      </c>
      <c r="D128" s="29" t="s">
        <v>1137</v>
      </c>
      <c r="E128" s="19" t="s">
        <v>493</v>
      </c>
      <c r="F128" s="1" t="s">
        <v>302</v>
      </c>
    </row>
    <row r="129" spans="1:6" x14ac:dyDescent="0.3">
      <c r="A129" s="1">
        <v>7</v>
      </c>
      <c r="B129" s="28">
        <v>44910</v>
      </c>
      <c r="C129" s="10" t="s">
        <v>381</v>
      </c>
      <c r="D129" s="29" t="s">
        <v>1137</v>
      </c>
      <c r="E129" s="19" t="s">
        <v>494</v>
      </c>
      <c r="F129" s="1" t="s">
        <v>302</v>
      </c>
    </row>
    <row r="130" spans="1:6" x14ac:dyDescent="0.3">
      <c r="A130" s="1">
        <v>7</v>
      </c>
      <c r="B130" s="28">
        <v>44910</v>
      </c>
      <c r="C130" s="10" t="s">
        <v>381</v>
      </c>
      <c r="D130" s="29" t="s">
        <v>1137</v>
      </c>
      <c r="E130" s="19" t="s">
        <v>495</v>
      </c>
      <c r="F130" s="1" t="s">
        <v>302</v>
      </c>
    </row>
    <row r="131" spans="1:6" x14ac:dyDescent="0.3">
      <c r="A131" s="1">
        <v>7</v>
      </c>
      <c r="B131" s="28">
        <v>44910</v>
      </c>
      <c r="C131" s="10" t="s">
        <v>381</v>
      </c>
      <c r="D131" s="29" t="s">
        <v>1137</v>
      </c>
      <c r="E131" s="19" t="s">
        <v>496</v>
      </c>
      <c r="F131" s="1" t="s">
        <v>302</v>
      </c>
    </row>
    <row r="132" spans="1:6" x14ac:dyDescent="0.3">
      <c r="A132" s="1">
        <v>7</v>
      </c>
      <c r="B132" s="28">
        <v>44910</v>
      </c>
      <c r="C132" s="10" t="s">
        <v>381</v>
      </c>
      <c r="D132" s="29" t="s">
        <v>1137</v>
      </c>
      <c r="E132" s="19" t="s">
        <v>497</v>
      </c>
      <c r="F132" s="1" t="s">
        <v>302</v>
      </c>
    </row>
    <row r="133" spans="1:6" x14ac:dyDescent="0.3">
      <c r="A133" s="1">
        <v>7</v>
      </c>
      <c r="B133" s="28">
        <v>44910</v>
      </c>
      <c r="C133" s="10" t="s">
        <v>381</v>
      </c>
      <c r="D133" s="29" t="s">
        <v>1137</v>
      </c>
      <c r="E133" s="19" t="s">
        <v>498</v>
      </c>
      <c r="F133" s="1" t="s">
        <v>302</v>
      </c>
    </row>
    <row r="134" spans="1:6" x14ac:dyDescent="0.3">
      <c r="A134" s="1">
        <v>7</v>
      </c>
      <c r="B134" s="28">
        <v>44910</v>
      </c>
      <c r="C134" s="10" t="s">
        <v>381</v>
      </c>
      <c r="D134" s="29" t="s">
        <v>1137</v>
      </c>
      <c r="E134" s="19" t="s">
        <v>499</v>
      </c>
      <c r="F134" s="1" t="s">
        <v>302</v>
      </c>
    </row>
    <row r="135" spans="1:6" x14ac:dyDescent="0.3">
      <c r="A135" s="1">
        <v>7</v>
      </c>
      <c r="B135" s="28">
        <v>44910</v>
      </c>
      <c r="C135" s="10" t="s">
        <v>381</v>
      </c>
      <c r="D135" s="29" t="s">
        <v>1137</v>
      </c>
      <c r="E135" s="19" t="s">
        <v>500</v>
      </c>
      <c r="F135" s="1" t="s">
        <v>302</v>
      </c>
    </row>
    <row r="136" spans="1:6" x14ac:dyDescent="0.3">
      <c r="A136" s="1">
        <v>7</v>
      </c>
      <c r="B136" s="28">
        <v>44910</v>
      </c>
      <c r="C136" s="10" t="s">
        <v>381</v>
      </c>
      <c r="D136" s="29" t="s">
        <v>1137</v>
      </c>
      <c r="E136" s="19" t="s">
        <v>501</v>
      </c>
      <c r="F136" s="1" t="s">
        <v>302</v>
      </c>
    </row>
    <row r="137" spans="1:6" x14ac:dyDescent="0.3">
      <c r="A137" s="1">
        <v>7</v>
      </c>
      <c r="B137" s="28">
        <v>44910</v>
      </c>
      <c r="C137" s="10" t="s">
        <v>381</v>
      </c>
      <c r="D137" s="29" t="s">
        <v>1137</v>
      </c>
      <c r="E137" s="19" t="s">
        <v>502</v>
      </c>
      <c r="F137" s="1" t="s">
        <v>302</v>
      </c>
    </row>
    <row r="138" spans="1:6" x14ac:dyDescent="0.3">
      <c r="A138" s="1">
        <v>8</v>
      </c>
      <c r="B138" s="28">
        <v>45089</v>
      </c>
      <c r="C138" s="10" t="s">
        <v>381</v>
      </c>
      <c r="D138" s="29" t="s">
        <v>454</v>
      </c>
      <c r="E138" s="19" t="s">
        <v>1146</v>
      </c>
      <c r="F138" s="1" t="s">
        <v>302</v>
      </c>
    </row>
    <row r="139" spans="1:6" x14ac:dyDescent="0.3">
      <c r="A139" s="1">
        <v>8</v>
      </c>
      <c r="B139" s="28">
        <v>45089</v>
      </c>
      <c r="C139" s="10" t="s">
        <v>381</v>
      </c>
      <c r="D139" s="29" t="s">
        <v>454</v>
      </c>
      <c r="E139" s="19" t="s">
        <v>1147</v>
      </c>
      <c r="F139" s="1" t="s">
        <v>302</v>
      </c>
    </row>
    <row r="140" spans="1:6" x14ac:dyDescent="0.3">
      <c r="A140" s="1">
        <v>8</v>
      </c>
      <c r="B140" s="28">
        <v>45089</v>
      </c>
      <c r="C140" s="10" t="s">
        <v>381</v>
      </c>
      <c r="D140" s="29" t="s">
        <v>454</v>
      </c>
      <c r="E140" s="19" t="s">
        <v>1148</v>
      </c>
    </row>
    <row r="141" spans="1:6" x14ac:dyDescent="0.3">
      <c r="A141" s="1">
        <v>8</v>
      </c>
      <c r="B141" s="28">
        <v>45089</v>
      </c>
      <c r="C141" s="10" t="s">
        <v>1149</v>
      </c>
      <c r="D141" s="80" t="s">
        <v>1127</v>
      </c>
      <c r="E141" s="27" t="s">
        <v>590</v>
      </c>
      <c r="F141" s="1" t="s">
        <v>302</v>
      </c>
    </row>
    <row r="142" spans="1:6" x14ac:dyDescent="0.3">
      <c r="A142" s="1">
        <v>8</v>
      </c>
      <c r="B142" s="28">
        <v>45089</v>
      </c>
      <c r="C142" s="10" t="s">
        <v>1149</v>
      </c>
      <c r="D142" s="80" t="s">
        <v>1127</v>
      </c>
      <c r="E142" s="27" t="s">
        <v>1128</v>
      </c>
      <c r="F142" s="1" t="s">
        <v>302</v>
      </c>
    </row>
    <row r="143" spans="1:6" x14ac:dyDescent="0.3">
      <c r="A143" s="1">
        <v>8</v>
      </c>
      <c r="B143" s="28">
        <v>45089</v>
      </c>
      <c r="C143" s="10" t="s">
        <v>1149</v>
      </c>
      <c r="D143" s="80" t="s">
        <v>1137</v>
      </c>
      <c r="E143" s="27" t="s">
        <v>582</v>
      </c>
      <c r="F143" s="1" t="s">
        <v>302</v>
      </c>
    </row>
    <row r="144" spans="1:6" x14ac:dyDescent="0.3">
      <c r="A144" s="1">
        <v>8</v>
      </c>
      <c r="B144" s="28">
        <v>45089</v>
      </c>
      <c r="C144" s="10" t="s">
        <v>1149</v>
      </c>
      <c r="D144" s="80" t="s">
        <v>1127</v>
      </c>
      <c r="E144" s="27" t="s">
        <v>584</v>
      </c>
      <c r="F144" s="1" t="s">
        <v>302</v>
      </c>
    </row>
    <row r="145" spans="1:6" x14ac:dyDescent="0.3">
      <c r="A145" s="1">
        <v>8</v>
      </c>
      <c r="B145" s="28">
        <v>45089</v>
      </c>
      <c r="C145" s="10" t="s">
        <v>1149</v>
      </c>
      <c r="D145" s="80" t="s">
        <v>1127</v>
      </c>
      <c r="E145" s="27" t="s">
        <v>1129</v>
      </c>
      <c r="F145" s="1" t="s">
        <v>302</v>
      </c>
    </row>
    <row r="146" spans="1:6" x14ac:dyDescent="0.3">
      <c r="A146" s="1">
        <v>8</v>
      </c>
      <c r="B146" s="28">
        <v>45089</v>
      </c>
      <c r="C146" s="10" t="s">
        <v>1149</v>
      </c>
      <c r="D146" s="80" t="s">
        <v>1137</v>
      </c>
      <c r="E146" s="27" t="s">
        <v>1150</v>
      </c>
      <c r="F146" s="1" t="s">
        <v>302</v>
      </c>
    </row>
    <row r="147" spans="1:6" x14ac:dyDescent="0.3">
      <c r="A147" s="1">
        <v>8</v>
      </c>
      <c r="B147" s="28">
        <v>45089</v>
      </c>
      <c r="C147" s="10" t="s">
        <v>1149</v>
      </c>
      <c r="D147" s="80" t="s">
        <v>1127</v>
      </c>
      <c r="E147" s="27" t="s">
        <v>1130</v>
      </c>
      <c r="F147" s="1" t="s">
        <v>302</v>
      </c>
    </row>
    <row r="148" spans="1:6" x14ac:dyDescent="0.3">
      <c r="A148" s="1">
        <v>8</v>
      </c>
      <c r="B148" s="28">
        <v>45089</v>
      </c>
      <c r="C148" s="10" t="s">
        <v>1149</v>
      </c>
      <c r="D148" s="80" t="s">
        <v>1127</v>
      </c>
      <c r="E148" s="27" t="s">
        <v>1131</v>
      </c>
      <c r="F148" s="1" t="s">
        <v>302</v>
      </c>
    </row>
    <row r="149" spans="1:6" x14ac:dyDescent="0.3">
      <c r="A149" s="1">
        <v>8</v>
      </c>
      <c r="B149" s="28">
        <v>45089</v>
      </c>
      <c r="C149" s="10" t="s">
        <v>1149</v>
      </c>
      <c r="D149" s="80" t="s">
        <v>1137</v>
      </c>
      <c r="E149" s="27" t="s">
        <v>1151</v>
      </c>
      <c r="F149" s="1" t="s">
        <v>302</v>
      </c>
    </row>
    <row r="150" spans="1:6" x14ac:dyDescent="0.3">
      <c r="A150" s="1">
        <v>8</v>
      </c>
      <c r="B150" s="28">
        <v>45089</v>
      </c>
      <c r="C150" s="10" t="s">
        <v>1149</v>
      </c>
      <c r="D150" s="80" t="s">
        <v>1127</v>
      </c>
      <c r="E150" s="27" t="s">
        <v>1132</v>
      </c>
      <c r="F150" s="1" t="s">
        <v>302</v>
      </c>
    </row>
    <row r="151" spans="1:6" x14ac:dyDescent="0.3">
      <c r="A151" s="1">
        <v>8</v>
      </c>
      <c r="B151" s="28">
        <v>45089</v>
      </c>
      <c r="C151" s="10" t="s">
        <v>1149</v>
      </c>
      <c r="D151" s="80" t="s">
        <v>1137</v>
      </c>
      <c r="E151" s="27" t="s">
        <v>585</v>
      </c>
      <c r="F151" s="1" t="s">
        <v>302</v>
      </c>
    </row>
    <row r="152" spans="1:6" x14ac:dyDescent="0.3">
      <c r="A152" s="1">
        <v>8</v>
      </c>
      <c r="B152" s="28">
        <v>45089</v>
      </c>
      <c r="C152" s="10" t="s">
        <v>1149</v>
      </c>
      <c r="D152" s="80" t="s">
        <v>1137</v>
      </c>
      <c r="E152" s="27" t="s">
        <v>1152</v>
      </c>
      <c r="F152" s="1" t="s">
        <v>302</v>
      </c>
    </row>
    <row r="153" spans="1:6" x14ac:dyDescent="0.3">
      <c r="A153" s="1">
        <v>8</v>
      </c>
      <c r="B153" s="28">
        <v>45089</v>
      </c>
      <c r="C153" s="10" t="s">
        <v>1149</v>
      </c>
      <c r="D153" s="80" t="s">
        <v>1137</v>
      </c>
      <c r="E153" s="27" t="s">
        <v>1153</v>
      </c>
      <c r="F153" s="1" t="s">
        <v>302</v>
      </c>
    </row>
    <row r="154" spans="1:6" x14ac:dyDescent="0.3">
      <c r="A154" s="1">
        <v>8</v>
      </c>
      <c r="B154" s="28">
        <v>45089</v>
      </c>
      <c r="C154" s="10" t="s">
        <v>1149</v>
      </c>
      <c r="D154" s="80" t="s">
        <v>1137</v>
      </c>
      <c r="E154" s="27" t="s">
        <v>1154</v>
      </c>
      <c r="F154" s="1" t="s">
        <v>302</v>
      </c>
    </row>
    <row r="155" spans="1:6" x14ac:dyDescent="0.3">
      <c r="A155" s="1">
        <v>8</v>
      </c>
      <c r="B155" s="28">
        <v>45089</v>
      </c>
      <c r="C155" s="10" t="s">
        <v>1149</v>
      </c>
      <c r="D155" s="80" t="s">
        <v>1127</v>
      </c>
      <c r="E155" s="27" t="s">
        <v>1133</v>
      </c>
      <c r="F155" s="1" t="s">
        <v>302</v>
      </c>
    </row>
    <row r="156" spans="1:6" x14ac:dyDescent="0.3">
      <c r="A156" s="1">
        <v>8</v>
      </c>
      <c r="B156" s="28">
        <v>45089</v>
      </c>
      <c r="C156" s="10" t="s">
        <v>1149</v>
      </c>
      <c r="D156" s="80" t="s">
        <v>1127</v>
      </c>
      <c r="E156" s="27" t="s">
        <v>1134</v>
      </c>
      <c r="F156" s="1" t="s">
        <v>302</v>
      </c>
    </row>
    <row r="157" spans="1:6" x14ac:dyDescent="0.3">
      <c r="A157" s="1">
        <v>8</v>
      </c>
      <c r="B157" s="28">
        <v>45089</v>
      </c>
      <c r="C157" s="10" t="s">
        <v>1149</v>
      </c>
      <c r="D157" s="80" t="s">
        <v>1127</v>
      </c>
      <c r="E157" s="27" t="s">
        <v>1135</v>
      </c>
      <c r="F157" s="1" t="s">
        <v>302</v>
      </c>
    </row>
    <row r="158" spans="1:6" x14ac:dyDescent="0.3">
      <c r="A158" s="1">
        <v>8</v>
      </c>
      <c r="B158" s="28">
        <v>45089</v>
      </c>
      <c r="C158" s="10" t="s">
        <v>1149</v>
      </c>
      <c r="D158" s="80" t="s">
        <v>1137</v>
      </c>
      <c r="E158" s="27" t="s">
        <v>583</v>
      </c>
      <c r="F158" s="1" t="s">
        <v>302</v>
      </c>
    </row>
    <row r="159" spans="1:6" x14ac:dyDescent="0.3">
      <c r="A159" s="1">
        <v>8</v>
      </c>
      <c r="B159" s="28">
        <v>45089</v>
      </c>
      <c r="C159" s="10" t="s">
        <v>1149</v>
      </c>
      <c r="D159" s="80" t="s">
        <v>1137</v>
      </c>
      <c r="E159" s="27" t="s">
        <v>1155</v>
      </c>
      <c r="F159" s="1" t="s">
        <v>302</v>
      </c>
    </row>
    <row r="160" spans="1:6" x14ac:dyDescent="0.3">
      <c r="A160" s="1">
        <v>8</v>
      </c>
      <c r="B160" s="28">
        <v>45089</v>
      </c>
      <c r="C160" s="10" t="s">
        <v>1149</v>
      </c>
      <c r="D160" s="80" t="s">
        <v>1127</v>
      </c>
      <c r="E160" s="27" t="s">
        <v>1136</v>
      </c>
      <c r="F160" s="1" t="s">
        <v>302</v>
      </c>
    </row>
    <row r="161" spans="1:6" x14ac:dyDescent="0.3">
      <c r="A161" s="1">
        <v>8</v>
      </c>
      <c r="B161" s="28">
        <v>45089</v>
      </c>
      <c r="C161" s="10" t="s">
        <v>1149</v>
      </c>
      <c r="D161" s="80" t="s">
        <v>1137</v>
      </c>
      <c r="E161" s="27" t="s">
        <v>1156</v>
      </c>
      <c r="F161" s="1" t="s">
        <v>302</v>
      </c>
    </row>
    <row r="162" spans="1:6" x14ac:dyDescent="0.3">
      <c r="A162" s="1">
        <v>8</v>
      </c>
      <c r="B162" s="28">
        <v>45089</v>
      </c>
      <c r="C162" s="10" t="s">
        <v>1149</v>
      </c>
      <c r="D162" s="80" t="s">
        <v>1137</v>
      </c>
      <c r="E162" s="27" t="s">
        <v>589</v>
      </c>
      <c r="F162" s="1" t="s">
        <v>302</v>
      </c>
    </row>
    <row r="163" spans="1:6" x14ac:dyDescent="0.3">
      <c r="A163" s="1">
        <v>8</v>
      </c>
      <c r="B163" s="28">
        <v>45089</v>
      </c>
      <c r="C163" s="10" t="s">
        <v>1149</v>
      </c>
      <c r="D163" s="80" t="s">
        <v>1145</v>
      </c>
      <c r="E163" s="27" t="s">
        <v>1157</v>
      </c>
      <c r="F163" s="1" t="s">
        <v>302</v>
      </c>
    </row>
    <row r="164" spans="1:6" x14ac:dyDescent="0.3">
      <c r="A164" s="1">
        <v>8</v>
      </c>
      <c r="B164" s="28">
        <v>45089</v>
      </c>
      <c r="C164" s="10" t="s">
        <v>1149</v>
      </c>
      <c r="D164" s="80" t="s">
        <v>1145</v>
      </c>
      <c r="E164" s="27" t="s">
        <v>1158</v>
      </c>
      <c r="F164" s="1" t="s">
        <v>302</v>
      </c>
    </row>
    <row r="165" spans="1:6" x14ac:dyDescent="0.3">
      <c r="A165" s="1">
        <v>8</v>
      </c>
      <c r="B165" s="28">
        <v>45089</v>
      </c>
      <c r="C165" s="10" t="s">
        <v>1149</v>
      </c>
      <c r="D165" s="80" t="s">
        <v>1145</v>
      </c>
      <c r="E165" s="27" t="s">
        <v>1159</v>
      </c>
      <c r="F165" s="1" t="s">
        <v>302</v>
      </c>
    </row>
    <row r="166" spans="1:6" x14ac:dyDescent="0.3">
      <c r="A166" s="1">
        <v>8</v>
      </c>
      <c r="B166" s="28">
        <v>45089</v>
      </c>
      <c r="C166" s="10" t="s">
        <v>1149</v>
      </c>
      <c r="D166" s="80" t="s">
        <v>1145</v>
      </c>
      <c r="E166" s="27" t="s">
        <v>1160</v>
      </c>
      <c r="F166" s="1" t="s">
        <v>302</v>
      </c>
    </row>
    <row r="167" spans="1:6" x14ac:dyDescent="0.3">
      <c r="A167" s="1">
        <v>8</v>
      </c>
      <c r="B167" s="28">
        <v>45089</v>
      </c>
      <c r="C167" s="10" t="s">
        <v>1149</v>
      </c>
      <c r="D167" s="80" t="s">
        <v>1145</v>
      </c>
      <c r="E167" s="27" t="s">
        <v>1161</v>
      </c>
      <c r="F167" s="1" t="s">
        <v>302</v>
      </c>
    </row>
    <row r="168" spans="1:6" x14ac:dyDescent="0.3">
      <c r="A168" s="1">
        <v>8</v>
      </c>
      <c r="B168" s="28">
        <v>45089</v>
      </c>
      <c r="C168" s="10" t="s">
        <v>1149</v>
      </c>
      <c r="D168" s="80" t="s">
        <v>1137</v>
      </c>
      <c r="E168" s="27" t="s">
        <v>1162</v>
      </c>
      <c r="F168" s="1" t="s">
        <v>302</v>
      </c>
    </row>
    <row r="169" spans="1:6" x14ac:dyDescent="0.3">
      <c r="A169" s="1">
        <v>8</v>
      </c>
      <c r="B169" s="28">
        <v>45089</v>
      </c>
      <c r="C169" s="10" t="s">
        <v>1149</v>
      </c>
      <c r="D169" s="80" t="s">
        <v>1145</v>
      </c>
      <c r="E169" s="27" t="s">
        <v>1163</v>
      </c>
      <c r="F169" s="1" t="s">
        <v>302</v>
      </c>
    </row>
    <row r="170" spans="1:6" x14ac:dyDescent="0.3">
      <c r="A170" s="1">
        <v>8</v>
      </c>
      <c r="B170" s="28">
        <v>45089</v>
      </c>
      <c r="C170" s="10" t="s">
        <v>1149</v>
      </c>
      <c r="D170" s="80" t="s">
        <v>1137</v>
      </c>
      <c r="E170" s="27" t="s">
        <v>1164</v>
      </c>
      <c r="F170" s="1" t="s">
        <v>302</v>
      </c>
    </row>
    <row r="171" spans="1:6" x14ac:dyDescent="0.3">
      <c r="A171" s="1">
        <v>8</v>
      </c>
      <c r="B171" s="28">
        <v>45089</v>
      </c>
      <c r="C171" s="113" t="s">
        <v>1149</v>
      </c>
      <c r="D171" s="27" t="s">
        <v>1127</v>
      </c>
      <c r="E171" s="27" t="s">
        <v>1165</v>
      </c>
      <c r="F171" s="1" t="s">
        <v>302</v>
      </c>
    </row>
    <row r="172" spans="1:6" x14ac:dyDescent="0.3">
      <c r="A172" s="1">
        <v>9</v>
      </c>
      <c r="B172" s="28">
        <v>45216</v>
      </c>
      <c r="C172" s="113" t="s">
        <v>1149</v>
      </c>
      <c r="D172" s="114" t="s">
        <v>1263</v>
      </c>
      <c r="E172" s="16" t="s">
        <v>1264</v>
      </c>
      <c r="F172" s="1" t="s">
        <v>302</v>
      </c>
    </row>
    <row r="173" spans="1:6" x14ac:dyDescent="0.3">
      <c r="A173" s="1">
        <v>9</v>
      </c>
      <c r="B173" s="28">
        <v>45216</v>
      </c>
      <c r="C173" s="113" t="s">
        <v>1149</v>
      </c>
      <c r="D173" s="114" t="s">
        <v>392</v>
      </c>
      <c r="E173" s="16" t="s">
        <v>1265</v>
      </c>
      <c r="F173" s="1" t="s">
        <v>302</v>
      </c>
    </row>
    <row r="174" spans="1:6" x14ac:dyDescent="0.3">
      <c r="A174" s="1">
        <v>9</v>
      </c>
      <c r="B174" s="28">
        <v>45216</v>
      </c>
      <c r="C174" s="113" t="s">
        <v>1149</v>
      </c>
      <c r="D174" s="114" t="s">
        <v>1145</v>
      </c>
      <c r="E174" s="27" t="s">
        <v>1268</v>
      </c>
      <c r="F174" s="1" t="s">
        <v>302</v>
      </c>
    </row>
    <row r="175" spans="1:6" x14ac:dyDescent="0.3">
      <c r="A175" s="1">
        <v>9</v>
      </c>
      <c r="B175" s="28">
        <v>45216</v>
      </c>
      <c r="C175" s="113" t="s">
        <v>1149</v>
      </c>
      <c r="D175" s="80" t="s">
        <v>1127</v>
      </c>
      <c r="E175" s="16" t="s">
        <v>1308</v>
      </c>
      <c r="F175" s="1" t="s">
        <v>302</v>
      </c>
    </row>
    <row r="176" spans="1:6" x14ac:dyDescent="0.3">
      <c r="A176" s="1">
        <v>9</v>
      </c>
      <c r="B176" s="28">
        <v>45216</v>
      </c>
      <c r="C176" s="113" t="s">
        <v>1149</v>
      </c>
      <c r="D176" s="114" t="s">
        <v>392</v>
      </c>
      <c r="E176" s="16" t="s">
        <v>1319</v>
      </c>
      <c r="F176" s="1" t="s">
        <v>302</v>
      </c>
    </row>
    <row r="177" spans="1:6" x14ac:dyDescent="0.3">
      <c r="A177" s="1">
        <v>9</v>
      </c>
      <c r="B177" s="28">
        <v>45216</v>
      </c>
      <c r="C177" s="113" t="s">
        <v>1149</v>
      </c>
      <c r="D177" s="114" t="s">
        <v>392</v>
      </c>
      <c r="E177" s="16" t="s">
        <v>1320</v>
      </c>
      <c r="F177" s="1" t="s">
        <v>302</v>
      </c>
    </row>
    <row r="178" spans="1:6" x14ac:dyDescent="0.3">
      <c r="A178" s="1">
        <v>9</v>
      </c>
      <c r="B178" s="28">
        <v>45216</v>
      </c>
      <c r="C178" s="113" t="s">
        <v>1149</v>
      </c>
      <c r="D178" s="114" t="s">
        <v>392</v>
      </c>
      <c r="E178" s="16" t="s">
        <v>1321</v>
      </c>
      <c r="F178" s="1" t="s">
        <v>302</v>
      </c>
    </row>
    <row r="179" spans="1:6" x14ac:dyDescent="0.3">
      <c r="A179" s="1">
        <v>9</v>
      </c>
      <c r="B179" s="28">
        <v>45216</v>
      </c>
      <c r="C179" s="113" t="s">
        <v>1149</v>
      </c>
      <c r="D179" s="114" t="s">
        <v>392</v>
      </c>
      <c r="E179" s="16" t="s">
        <v>1322</v>
      </c>
      <c r="F179" s="1" t="s">
        <v>302</v>
      </c>
    </row>
    <row r="180" spans="1:6" x14ac:dyDescent="0.3">
      <c r="A180" s="1">
        <v>9</v>
      </c>
      <c r="B180" s="28">
        <v>45216</v>
      </c>
      <c r="C180" s="113" t="s">
        <v>1149</v>
      </c>
      <c r="D180" s="114" t="s">
        <v>392</v>
      </c>
      <c r="E180" s="16" t="s">
        <v>1323</v>
      </c>
      <c r="F180" s="1" t="s">
        <v>302</v>
      </c>
    </row>
    <row r="181" spans="1:6" x14ac:dyDescent="0.3">
      <c r="A181" s="1">
        <v>10</v>
      </c>
      <c r="B181" s="28">
        <v>45254</v>
      </c>
      <c r="C181" s="113" t="s">
        <v>1149</v>
      </c>
      <c r="D181" s="80" t="s">
        <v>1127</v>
      </c>
      <c r="E181" s="16" t="s">
        <v>1349</v>
      </c>
      <c r="F181" s="1" t="s">
        <v>302</v>
      </c>
    </row>
    <row r="182" spans="1:6" x14ac:dyDescent="0.3">
      <c r="A182" s="1">
        <v>10</v>
      </c>
      <c r="B182" s="28">
        <v>45254</v>
      </c>
      <c r="C182" s="113" t="s">
        <v>1149</v>
      </c>
      <c r="D182" s="80" t="s">
        <v>1127</v>
      </c>
      <c r="E182" s="16" t="s">
        <v>1351</v>
      </c>
      <c r="F182" s="1" t="s">
        <v>302</v>
      </c>
    </row>
    <row r="183" spans="1:6" x14ac:dyDescent="0.3">
      <c r="A183" s="1">
        <v>10</v>
      </c>
      <c r="B183" s="28">
        <v>45254</v>
      </c>
      <c r="C183" s="113" t="s">
        <v>1149</v>
      </c>
      <c r="D183" s="80" t="s">
        <v>1127</v>
      </c>
      <c r="E183" s="16" t="s">
        <v>1352</v>
      </c>
      <c r="F183" s="1" t="s">
        <v>302</v>
      </c>
    </row>
    <row r="184" spans="1:6" x14ac:dyDescent="0.3">
      <c r="A184" s="1">
        <v>10</v>
      </c>
      <c r="B184" s="28">
        <v>45254</v>
      </c>
      <c r="C184" s="113" t="s">
        <v>1149</v>
      </c>
      <c r="D184" s="114" t="s">
        <v>392</v>
      </c>
      <c r="E184" s="16" t="s">
        <v>1350</v>
      </c>
      <c r="F184" s="1" t="s">
        <v>302</v>
      </c>
    </row>
    <row r="185" spans="1:6" x14ac:dyDescent="0.3">
      <c r="B185" s="28"/>
      <c r="C185" s="113"/>
      <c r="D185" s="114"/>
      <c r="E185" s="16"/>
      <c r="F185" s="1" t="s">
        <v>302</v>
      </c>
    </row>
    <row r="186" spans="1:6" x14ac:dyDescent="0.3">
      <c r="B186" s="28"/>
      <c r="C186" s="113"/>
      <c r="D186" s="114"/>
      <c r="E186" s="16"/>
      <c r="F186" s="1" t="s">
        <v>302</v>
      </c>
    </row>
    <row r="187" spans="1:6" x14ac:dyDescent="0.3">
      <c r="B187" s="28"/>
      <c r="C187" s="113"/>
      <c r="D187" s="114"/>
      <c r="E187" s="16"/>
      <c r="F187" s="1" t="s">
        <v>302</v>
      </c>
    </row>
    <row r="188" spans="1:6" x14ac:dyDescent="0.3">
      <c r="B188" s="28"/>
      <c r="C188" s="113"/>
      <c r="D188" s="114"/>
      <c r="E188" s="16"/>
      <c r="F188" s="1" t="s">
        <v>302</v>
      </c>
    </row>
    <row r="189" spans="1:6" x14ac:dyDescent="0.3">
      <c r="B189" s="28"/>
      <c r="C189" s="113"/>
      <c r="D189" s="114"/>
      <c r="E189" s="16"/>
      <c r="F189" s="1" t="s">
        <v>302</v>
      </c>
    </row>
    <row r="190" spans="1:6" x14ac:dyDescent="0.3">
      <c r="B190" s="28"/>
      <c r="C190" s="113"/>
      <c r="D190" s="114"/>
      <c r="E190" s="16"/>
      <c r="F190" s="1" t="s">
        <v>302</v>
      </c>
    </row>
    <row r="191" spans="1:6" x14ac:dyDescent="0.3">
      <c r="B191" s="28"/>
      <c r="C191" s="113"/>
      <c r="D191" s="114"/>
      <c r="E191" s="16"/>
      <c r="F191" s="1" t="s">
        <v>302</v>
      </c>
    </row>
    <row r="192" spans="1:6" x14ac:dyDescent="0.3">
      <c r="B192" s="28"/>
      <c r="C192" s="113"/>
      <c r="D192" s="114"/>
      <c r="E192" s="16"/>
      <c r="F192" s="1" t="s">
        <v>302</v>
      </c>
    </row>
    <row r="193" spans="2:6" x14ac:dyDescent="0.3">
      <c r="B193" s="28"/>
      <c r="C193" s="113"/>
      <c r="D193" s="114"/>
      <c r="E193" s="16"/>
      <c r="F193" s="1" t="s">
        <v>302</v>
      </c>
    </row>
    <row r="194" spans="2:6" x14ac:dyDescent="0.3">
      <c r="B194" s="28"/>
      <c r="C194" s="113"/>
      <c r="D194" s="114"/>
      <c r="E194" s="16"/>
      <c r="F194" s="1" t="s">
        <v>302</v>
      </c>
    </row>
    <row r="195" spans="2:6" x14ac:dyDescent="0.3">
      <c r="B195" s="28"/>
      <c r="C195" s="113"/>
      <c r="D195" s="114"/>
      <c r="E195" s="16"/>
      <c r="F195" s="1" t="s">
        <v>302</v>
      </c>
    </row>
    <row r="196" spans="2:6" x14ac:dyDescent="0.3">
      <c r="B196" s="28"/>
      <c r="C196" s="113"/>
      <c r="D196" s="114"/>
      <c r="E196" s="16"/>
      <c r="F196" s="1" t="s">
        <v>302</v>
      </c>
    </row>
    <row r="197" spans="2:6" x14ac:dyDescent="0.3">
      <c r="B197" s="28"/>
      <c r="C197" s="113"/>
      <c r="D197" s="114"/>
      <c r="E197" s="16"/>
      <c r="F197" s="1" t="s">
        <v>302</v>
      </c>
    </row>
    <row r="198" spans="2:6" x14ac:dyDescent="0.3">
      <c r="B198" s="28"/>
      <c r="C198" s="113"/>
      <c r="D198" s="114"/>
      <c r="E198" s="16"/>
      <c r="F198" s="1" t="s">
        <v>302</v>
      </c>
    </row>
    <row r="199" spans="2:6" x14ac:dyDescent="0.3">
      <c r="B199" s="28">
        <v>45442</v>
      </c>
      <c r="C199" s="113" t="s">
        <v>1149</v>
      </c>
      <c r="D199" s="114" t="s">
        <v>392</v>
      </c>
      <c r="E199" s="16" t="s">
        <v>1637</v>
      </c>
      <c r="F199" s="1" t="s">
        <v>302</v>
      </c>
    </row>
    <row r="200" spans="2:6" x14ac:dyDescent="0.3">
      <c r="B200" s="28">
        <v>45442</v>
      </c>
      <c r="C200" s="113" t="s">
        <v>1149</v>
      </c>
      <c r="D200" s="80" t="s">
        <v>1127</v>
      </c>
      <c r="E200" s="16" t="s">
        <v>1638</v>
      </c>
      <c r="F200" s="1" t="s">
        <v>302</v>
      </c>
    </row>
    <row r="201" spans="2:6" x14ac:dyDescent="0.3">
      <c r="B201" s="28">
        <v>45442</v>
      </c>
      <c r="C201" s="113" t="s">
        <v>1149</v>
      </c>
      <c r="D201" s="80" t="s">
        <v>1127</v>
      </c>
      <c r="E201" s="16" t="s">
        <v>1639</v>
      </c>
      <c r="F201" s="1" t="s">
        <v>302</v>
      </c>
    </row>
    <row r="202" spans="2:6" x14ac:dyDescent="0.3">
      <c r="B202" s="28">
        <v>45442</v>
      </c>
      <c r="C202" s="113" t="s">
        <v>1149</v>
      </c>
      <c r="D202" s="80" t="s">
        <v>1127</v>
      </c>
      <c r="E202" s="16" t="s">
        <v>1640</v>
      </c>
      <c r="F202" s="1" t="s">
        <v>302</v>
      </c>
    </row>
    <row r="203" spans="2:6" x14ac:dyDescent="0.3">
      <c r="B203" s="28">
        <v>45442</v>
      </c>
      <c r="C203" s="113" t="s">
        <v>1149</v>
      </c>
      <c r="D203" s="114" t="s">
        <v>1263</v>
      </c>
      <c r="E203" s="16" t="s">
        <v>1641</v>
      </c>
      <c r="F203" s="1" t="s">
        <v>302</v>
      </c>
    </row>
    <row r="204" spans="2:6" x14ac:dyDescent="0.3">
      <c r="B204" s="28">
        <v>45442</v>
      </c>
      <c r="C204" s="113" t="s">
        <v>1149</v>
      </c>
      <c r="D204" s="80" t="s">
        <v>1127</v>
      </c>
      <c r="E204" s="19"/>
      <c r="F204" s="1" t="s">
        <v>302</v>
      </c>
    </row>
    <row r="205" spans="2:6" x14ac:dyDescent="0.3">
      <c r="B205" s="28">
        <v>45469</v>
      </c>
      <c r="C205" s="113" t="s">
        <v>1149</v>
      </c>
      <c r="D205" s="80" t="s">
        <v>1127</v>
      </c>
      <c r="E205" s="16" t="s">
        <v>1650</v>
      </c>
      <c r="F205" s="1" t="s">
        <v>302</v>
      </c>
    </row>
    <row r="206" spans="2:6" x14ac:dyDescent="0.3">
      <c r="B206" s="28">
        <v>45469</v>
      </c>
      <c r="C206" s="113" t="s">
        <v>1149</v>
      </c>
      <c r="D206" s="80" t="s">
        <v>1127</v>
      </c>
      <c r="E206" s="16" t="s">
        <v>1651</v>
      </c>
      <c r="F206" s="1" t="s">
        <v>302</v>
      </c>
    </row>
    <row r="207" spans="2:6" x14ac:dyDescent="0.3">
      <c r="B207" s="28">
        <v>45469</v>
      </c>
      <c r="C207" s="113" t="s">
        <v>1149</v>
      </c>
      <c r="D207" s="80" t="s">
        <v>1127</v>
      </c>
      <c r="E207" s="16" t="s">
        <v>1654</v>
      </c>
      <c r="F207" s="1" t="s">
        <v>302</v>
      </c>
    </row>
    <row r="208" spans="2:6" x14ac:dyDescent="0.3">
      <c r="B208" s="28"/>
      <c r="C208" s="113"/>
      <c r="D208" s="114"/>
      <c r="E208" s="16"/>
    </row>
    <row r="209" spans="2:5" x14ac:dyDescent="0.3">
      <c r="B209" s="28"/>
      <c r="C209" s="113"/>
      <c r="D209" s="114"/>
      <c r="E209" s="16"/>
    </row>
    <row r="210" spans="2:5" x14ac:dyDescent="0.3">
      <c r="B210" s="28"/>
      <c r="C210" s="113"/>
      <c r="D210" s="114"/>
      <c r="E210" s="16"/>
    </row>
    <row r="211" spans="2:5" x14ac:dyDescent="0.3">
      <c r="B211" s="28"/>
      <c r="C211" s="113"/>
      <c r="D211" s="114"/>
      <c r="E211" s="16"/>
    </row>
    <row r="212" spans="2:5" x14ac:dyDescent="0.3">
      <c r="B212" s="28"/>
      <c r="C212" s="113"/>
      <c r="D212" s="114"/>
      <c r="E212" s="16"/>
    </row>
    <row r="213" spans="2:5" x14ac:dyDescent="0.3">
      <c r="B213" s="28"/>
      <c r="C213" s="113"/>
      <c r="D213" s="114"/>
      <c r="E213" s="16"/>
    </row>
    <row r="214" spans="2:5" x14ac:dyDescent="0.3">
      <c r="B214" s="28"/>
      <c r="C214" s="113"/>
      <c r="D214" s="114"/>
      <c r="E214" s="16"/>
    </row>
    <row r="215" spans="2:5" x14ac:dyDescent="0.3">
      <c r="B215" s="28"/>
      <c r="C215" s="113"/>
      <c r="D215" s="114"/>
      <c r="E215" s="16"/>
    </row>
    <row r="216" spans="2:5" x14ac:dyDescent="0.3">
      <c r="B216" s="28"/>
      <c r="C216" s="113"/>
      <c r="D216" s="114"/>
      <c r="E216" s="16"/>
    </row>
    <row r="217" spans="2:5" x14ac:dyDescent="0.3">
      <c r="B217" s="28"/>
      <c r="C217" s="113"/>
      <c r="D217" s="114"/>
      <c r="E217" s="16"/>
    </row>
    <row r="218" spans="2:5" x14ac:dyDescent="0.3">
      <c r="B218" s="28"/>
      <c r="C218" s="113"/>
      <c r="D218" s="114"/>
      <c r="E218" s="16"/>
    </row>
    <row r="219" spans="2:5" x14ac:dyDescent="0.3">
      <c r="B219" s="28"/>
      <c r="C219" s="113"/>
      <c r="D219" s="114"/>
      <c r="E219" s="16"/>
    </row>
    <row r="220" spans="2:5" x14ac:dyDescent="0.3">
      <c r="B220" s="28"/>
      <c r="C220" s="113"/>
      <c r="D220" s="114"/>
      <c r="E220" s="16"/>
    </row>
    <row r="221" spans="2:5" x14ac:dyDescent="0.3">
      <c r="B221" s="28"/>
      <c r="C221" s="113"/>
      <c r="D221" s="114"/>
      <c r="E221" s="16"/>
    </row>
    <row r="222" spans="2:5" x14ac:dyDescent="0.3">
      <c r="B222" s="28"/>
      <c r="C222" s="113"/>
      <c r="D222" s="114"/>
      <c r="E222" s="16"/>
    </row>
    <row r="223" spans="2:5" x14ac:dyDescent="0.3">
      <c r="B223" s="28"/>
      <c r="C223" s="113"/>
      <c r="D223" s="114"/>
      <c r="E223" s="16"/>
    </row>
    <row r="224" spans="2:5" x14ac:dyDescent="0.3">
      <c r="B224" s="28"/>
      <c r="C224" s="113"/>
      <c r="D224" s="114"/>
      <c r="E224" s="16"/>
    </row>
    <row r="225" spans="2:5" x14ac:dyDescent="0.3">
      <c r="B225" s="28"/>
      <c r="C225" s="113"/>
      <c r="D225" s="114"/>
      <c r="E225" s="16"/>
    </row>
    <row r="226" spans="2:5" x14ac:dyDescent="0.3">
      <c r="B226" s="28"/>
      <c r="C226" s="113"/>
      <c r="D226" s="114"/>
      <c r="E226" s="16"/>
    </row>
    <row r="227" spans="2:5" x14ac:dyDescent="0.3">
      <c r="B227" s="28"/>
      <c r="C227" s="113"/>
      <c r="D227" s="114"/>
      <c r="E227" s="16"/>
    </row>
    <row r="228" spans="2:5" x14ac:dyDescent="0.3">
      <c r="B228" s="28"/>
      <c r="C228" s="113"/>
      <c r="D228" s="114"/>
      <c r="E228" s="16"/>
    </row>
    <row r="229" spans="2:5" x14ac:dyDescent="0.3">
      <c r="B229" s="28"/>
      <c r="C229" s="113"/>
      <c r="D229" s="114"/>
      <c r="E229" s="16"/>
    </row>
    <row r="230" spans="2:5" x14ac:dyDescent="0.3">
      <c r="B230" s="28"/>
      <c r="C230" s="113"/>
      <c r="D230" s="114"/>
      <c r="E230" s="16"/>
    </row>
    <row r="231" spans="2:5" x14ac:dyDescent="0.3">
      <c r="B231" s="28"/>
      <c r="C231" s="113"/>
      <c r="D231" s="114"/>
      <c r="E231" s="16"/>
    </row>
    <row r="232" spans="2:5" x14ac:dyDescent="0.3">
      <c r="B232" s="28"/>
      <c r="C232" s="113"/>
      <c r="D232" s="114"/>
      <c r="E232" s="16"/>
    </row>
    <row r="233" spans="2:5" x14ac:dyDescent="0.3">
      <c r="B233" s="28"/>
      <c r="C233" s="113"/>
      <c r="D233" s="114"/>
      <c r="E233" s="16"/>
    </row>
    <row r="234" spans="2:5" x14ac:dyDescent="0.3">
      <c r="B234" s="28"/>
      <c r="C234" s="113"/>
      <c r="D234" s="114"/>
      <c r="E234" s="16"/>
    </row>
    <row r="235" spans="2:5" x14ac:dyDescent="0.3">
      <c r="B235" s="28"/>
      <c r="C235" s="113"/>
      <c r="D235" s="114"/>
      <c r="E235" s="16"/>
    </row>
    <row r="236" spans="2:5" x14ac:dyDescent="0.3">
      <c r="B236" s="28"/>
      <c r="C236" s="113"/>
      <c r="D236" s="114"/>
      <c r="E236" s="16"/>
    </row>
    <row r="237" spans="2:5" x14ac:dyDescent="0.3">
      <c r="B237" s="28"/>
      <c r="C237" s="113"/>
      <c r="D237" s="114"/>
      <c r="E237" s="16"/>
    </row>
    <row r="238" spans="2:5" x14ac:dyDescent="0.3">
      <c r="B238" s="28"/>
      <c r="C238" s="113"/>
      <c r="D238" s="114"/>
      <c r="E238" s="16"/>
    </row>
    <row r="239" spans="2:5" x14ac:dyDescent="0.3">
      <c r="B239" s="28"/>
      <c r="C239" s="113"/>
      <c r="D239" s="114"/>
      <c r="E239" s="16"/>
    </row>
    <row r="240" spans="2:5" x14ac:dyDescent="0.3">
      <c r="B240" s="28"/>
      <c r="C240" s="113"/>
      <c r="D240" s="114"/>
      <c r="E240" s="16"/>
    </row>
    <row r="241" spans="2:5" x14ac:dyDescent="0.3">
      <c r="B241" s="28"/>
      <c r="C241" s="113"/>
      <c r="D241" s="114"/>
      <c r="E241" s="16"/>
    </row>
    <row r="242" spans="2:5" x14ac:dyDescent="0.3">
      <c r="B242" s="28"/>
      <c r="C242" s="113"/>
      <c r="D242" s="114"/>
      <c r="E242" s="16"/>
    </row>
    <row r="243" spans="2:5" x14ac:dyDescent="0.3">
      <c r="B243" s="28"/>
      <c r="C243" s="113"/>
      <c r="D243" s="114"/>
      <c r="E243" s="16"/>
    </row>
    <row r="244" spans="2:5" x14ac:dyDescent="0.3">
      <c r="B244" s="28"/>
      <c r="C244" s="113"/>
      <c r="D244" s="114"/>
      <c r="E244" s="16"/>
    </row>
    <row r="245" spans="2:5" x14ac:dyDescent="0.3">
      <c r="B245" s="28"/>
      <c r="C245" s="113"/>
      <c r="D245" s="114"/>
      <c r="E245" s="16"/>
    </row>
    <row r="246" spans="2:5" x14ac:dyDescent="0.3">
      <c r="B246" s="28"/>
      <c r="C246" s="113"/>
      <c r="D246" s="114"/>
      <c r="E246" s="16"/>
    </row>
    <row r="247" spans="2:5" x14ac:dyDescent="0.3">
      <c r="C247" s="27"/>
      <c r="D247" s="29"/>
      <c r="E247" s="16"/>
    </row>
    <row r="248" spans="2:5" x14ac:dyDescent="0.3">
      <c r="B248" s="28"/>
      <c r="C248" s="28"/>
      <c r="D248" s="29"/>
      <c r="E248" s="16"/>
    </row>
    <row r="249" spans="2:5" x14ac:dyDescent="0.3">
      <c r="B249" s="28"/>
      <c r="C249" s="28"/>
      <c r="D249" s="29"/>
      <c r="E249" s="16"/>
    </row>
    <row r="250" spans="2:5" x14ac:dyDescent="0.3">
      <c r="B250" s="28"/>
      <c r="C250" s="28"/>
      <c r="D250" s="29"/>
      <c r="E250" s="16"/>
    </row>
    <row r="251" spans="2:5" x14ac:dyDescent="0.3">
      <c r="B251" s="28"/>
      <c r="C251" s="28"/>
      <c r="D251" s="29"/>
      <c r="E251" s="16"/>
    </row>
    <row r="252" spans="2:5" x14ac:dyDescent="0.3">
      <c r="B252" s="28"/>
      <c r="C252" s="28"/>
      <c r="D252" s="29"/>
      <c r="E252" s="16"/>
    </row>
    <row r="253" spans="2:5" x14ac:dyDescent="0.3">
      <c r="B253" s="28"/>
      <c r="C253" s="28"/>
      <c r="D253" s="29"/>
      <c r="E253" s="16"/>
    </row>
    <row r="254" spans="2:5" x14ac:dyDescent="0.3">
      <c r="B254" s="28"/>
      <c r="C254" s="28"/>
      <c r="D254" s="29"/>
      <c r="E254" s="16"/>
    </row>
  </sheetData>
  <dataValidations count="1">
    <dataValidation allowBlank="1" showInputMessage="1" sqref="J103:J114 E141:E171" xr:uid="{D0D4E0E6-98A6-4ED2-ACBA-7C342C5B7807}"/>
  </dataValidations>
  <pageMargins left="0.7" right="0.7" top="0.75" bottom="0.75" header="0.3" footer="0.3"/>
  <pageSetup paperSize="9" orientation="portrait" r:id="rId1"/>
  <tableParts count="1">
    <tablePart r:id="rId2"/>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27D9F8-2D8A-48B0-A343-1CF09CFB6E40}">
  <sheetPr codeName="Feuil4">
    <tabColor theme="1"/>
  </sheetPr>
  <dimension ref="A1:G285"/>
  <sheetViews>
    <sheetView workbookViewId="0"/>
  </sheetViews>
  <sheetFormatPr baseColWidth="10" defaultRowHeight="14.4" x14ac:dyDescent="0.3"/>
  <cols>
    <col min="1" max="1" width="18.33203125" bestFit="1" customWidth="1"/>
    <col min="2" max="2" width="27" customWidth="1"/>
    <col min="3" max="3" width="26.88671875" style="1" customWidth="1"/>
    <col min="4" max="5" width="23" customWidth="1"/>
    <col min="6" max="7" width="23.5546875" customWidth="1"/>
    <col min="8" max="8" width="15.6640625" customWidth="1"/>
  </cols>
  <sheetData>
    <row r="1" spans="1:7" x14ac:dyDescent="0.3">
      <c r="A1" t="s">
        <v>1176</v>
      </c>
      <c r="B1" t="s">
        <v>897</v>
      </c>
      <c r="C1" s="1" t="s">
        <v>1182</v>
      </c>
      <c r="D1" t="s">
        <v>1183</v>
      </c>
      <c r="E1" s="1" t="s">
        <v>1185</v>
      </c>
      <c r="F1" t="s">
        <v>1186</v>
      </c>
      <c r="G1" s="1"/>
    </row>
    <row r="2" spans="1:7" x14ac:dyDescent="0.3">
      <c r="A2" t="s">
        <v>9</v>
      </c>
      <c r="B2" s="85" t="s">
        <v>1179</v>
      </c>
      <c r="D2" s="1"/>
      <c r="E2" s="1"/>
      <c r="F2" s="1"/>
      <c r="G2" s="1"/>
    </row>
    <row r="3" spans="1:7" x14ac:dyDescent="0.3">
      <c r="A3" t="s">
        <v>9</v>
      </c>
      <c r="B3" s="85" t="s">
        <v>1180</v>
      </c>
      <c r="D3" s="1"/>
      <c r="E3" s="1"/>
      <c r="F3" s="1"/>
      <c r="G3" s="1"/>
    </row>
    <row r="4" spans="1:7" x14ac:dyDescent="0.3">
      <c r="A4" t="s">
        <v>9</v>
      </c>
      <c r="B4" s="85" t="s">
        <v>1181</v>
      </c>
      <c r="D4" s="1"/>
      <c r="E4" s="1"/>
      <c r="F4" s="1"/>
      <c r="G4" s="1"/>
    </row>
    <row r="5" spans="1:7" x14ac:dyDescent="0.3">
      <c r="A5" t="s">
        <v>9</v>
      </c>
      <c r="B5" s="85" t="s">
        <v>1177</v>
      </c>
      <c r="D5" s="1"/>
      <c r="E5" s="1"/>
      <c r="F5" s="1"/>
      <c r="G5" s="1"/>
    </row>
    <row r="6" spans="1:7" x14ac:dyDescent="0.3">
      <c r="A6" t="s">
        <v>9</v>
      </c>
      <c r="B6" s="85"/>
      <c r="C6" s="1">
        <v>6</v>
      </c>
      <c r="D6" t="s">
        <v>1184</v>
      </c>
      <c r="E6" s="1"/>
      <c r="G6" s="1"/>
    </row>
    <row r="7" spans="1:7" x14ac:dyDescent="0.3">
      <c r="A7" t="s">
        <v>9</v>
      </c>
      <c r="B7" s="85"/>
      <c r="C7" s="1">
        <v>9</v>
      </c>
      <c r="D7" t="s">
        <v>1184</v>
      </c>
      <c r="E7" s="3"/>
    </row>
    <row r="8" spans="1:7" x14ac:dyDescent="0.3">
      <c r="A8" t="s">
        <v>9</v>
      </c>
      <c r="B8" s="85"/>
      <c r="C8" s="1">
        <v>10</v>
      </c>
      <c r="D8" t="s">
        <v>1184</v>
      </c>
      <c r="E8" s="1"/>
      <c r="G8" s="1"/>
    </row>
    <row r="9" spans="1:7" x14ac:dyDescent="0.3">
      <c r="A9" t="s">
        <v>9</v>
      </c>
      <c r="C9" s="1">
        <v>18</v>
      </c>
      <c r="D9" t="s">
        <v>1184</v>
      </c>
      <c r="E9" s="3"/>
    </row>
    <row r="10" spans="1:7" x14ac:dyDescent="0.3">
      <c r="A10" t="s">
        <v>9</v>
      </c>
      <c r="C10" s="1">
        <v>28</v>
      </c>
      <c r="D10" t="s">
        <v>1184</v>
      </c>
      <c r="E10" s="3"/>
    </row>
    <row r="11" spans="1:7" x14ac:dyDescent="0.3">
      <c r="A11" t="s">
        <v>9</v>
      </c>
      <c r="B11" s="85"/>
      <c r="C11" s="1">
        <v>40</v>
      </c>
      <c r="D11" t="s">
        <v>1184</v>
      </c>
      <c r="E11" s="3"/>
    </row>
    <row r="12" spans="1:7" x14ac:dyDescent="0.3">
      <c r="A12" t="s">
        <v>9</v>
      </c>
      <c r="B12" s="85"/>
      <c r="C12" s="1">
        <v>50</v>
      </c>
      <c r="D12" t="s">
        <v>1184</v>
      </c>
      <c r="E12" s="3"/>
    </row>
    <row r="13" spans="1:7" x14ac:dyDescent="0.3">
      <c r="A13" t="s">
        <v>9</v>
      </c>
      <c r="B13" s="85"/>
      <c r="E13" s="3">
        <v>1</v>
      </c>
      <c r="F13" s="1" t="s">
        <v>1187</v>
      </c>
    </row>
    <row r="14" spans="1:7" x14ac:dyDescent="0.3">
      <c r="A14" t="s">
        <v>9</v>
      </c>
      <c r="B14" s="85"/>
      <c r="E14" s="3">
        <v>2</v>
      </c>
      <c r="F14" s="1" t="s">
        <v>1187</v>
      </c>
    </row>
    <row r="15" spans="1:7" x14ac:dyDescent="0.3">
      <c r="A15" t="s">
        <v>9</v>
      </c>
      <c r="B15" s="85"/>
      <c r="E15" s="3">
        <v>3</v>
      </c>
      <c r="F15" s="1" t="s">
        <v>1187</v>
      </c>
    </row>
    <row r="16" spans="1:7" x14ac:dyDescent="0.3">
      <c r="A16" t="s">
        <v>9</v>
      </c>
      <c r="B16" s="85"/>
      <c r="E16" s="3">
        <v>4</v>
      </c>
      <c r="F16" s="1" t="s">
        <v>1187</v>
      </c>
    </row>
    <row r="17" spans="1:6" x14ac:dyDescent="0.3">
      <c r="A17" t="s">
        <v>9</v>
      </c>
      <c r="B17" s="85" t="s">
        <v>1179</v>
      </c>
      <c r="C17" s="1">
        <v>6</v>
      </c>
      <c r="D17" t="s">
        <v>1184</v>
      </c>
      <c r="E17" s="3"/>
      <c r="F17" s="1"/>
    </row>
    <row r="18" spans="1:6" x14ac:dyDescent="0.3">
      <c r="A18" t="s">
        <v>9</v>
      </c>
      <c r="B18" s="85" t="s">
        <v>1179</v>
      </c>
      <c r="C18" s="1">
        <v>9</v>
      </c>
      <c r="D18" t="s">
        <v>1184</v>
      </c>
      <c r="E18" s="3"/>
      <c r="F18" s="1"/>
    </row>
    <row r="19" spans="1:6" x14ac:dyDescent="0.3">
      <c r="A19" t="s">
        <v>9</v>
      </c>
      <c r="B19" s="85" t="s">
        <v>1179</v>
      </c>
      <c r="C19" s="1">
        <v>10</v>
      </c>
      <c r="D19" t="s">
        <v>1184</v>
      </c>
      <c r="E19" s="3"/>
      <c r="F19" s="1"/>
    </row>
    <row r="20" spans="1:6" x14ac:dyDescent="0.3">
      <c r="A20" t="s">
        <v>9</v>
      </c>
      <c r="B20" s="85" t="s">
        <v>1179</v>
      </c>
      <c r="C20" s="1">
        <v>18</v>
      </c>
      <c r="D20" t="s">
        <v>1184</v>
      </c>
      <c r="E20" s="3"/>
      <c r="F20" s="1"/>
    </row>
    <row r="21" spans="1:6" x14ac:dyDescent="0.3">
      <c r="A21" t="s">
        <v>9</v>
      </c>
      <c r="B21" s="85" t="s">
        <v>1179</v>
      </c>
      <c r="C21" s="1">
        <v>28</v>
      </c>
      <c r="D21" t="s">
        <v>1184</v>
      </c>
      <c r="E21" s="3"/>
      <c r="F21" s="1"/>
    </row>
    <row r="22" spans="1:6" x14ac:dyDescent="0.3">
      <c r="A22" t="s">
        <v>9</v>
      </c>
      <c r="B22" s="85" t="s">
        <v>1179</v>
      </c>
      <c r="C22" s="1">
        <v>40</v>
      </c>
      <c r="D22" t="s">
        <v>1184</v>
      </c>
      <c r="E22" s="3"/>
      <c r="F22" s="1"/>
    </row>
    <row r="23" spans="1:6" x14ac:dyDescent="0.3">
      <c r="A23" t="s">
        <v>9</v>
      </c>
      <c r="B23" s="85" t="s">
        <v>1179</v>
      </c>
      <c r="C23" s="1">
        <v>50</v>
      </c>
      <c r="D23" t="s">
        <v>1184</v>
      </c>
      <c r="E23" s="3"/>
      <c r="F23" s="1"/>
    </row>
    <row r="24" spans="1:6" x14ac:dyDescent="0.3">
      <c r="A24" t="s">
        <v>9</v>
      </c>
      <c r="B24" s="85" t="s">
        <v>1179</v>
      </c>
      <c r="D24" s="1"/>
      <c r="E24" s="3">
        <v>1</v>
      </c>
      <c r="F24" s="1" t="s">
        <v>1187</v>
      </c>
    </row>
    <row r="25" spans="1:6" x14ac:dyDescent="0.3">
      <c r="A25" t="s">
        <v>9</v>
      </c>
      <c r="B25" s="85" t="s">
        <v>1179</v>
      </c>
      <c r="D25" s="1"/>
      <c r="E25" s="3">
        <v>2</v>
      </c>
      <c r="F25" s="1" t="s">
        <v>1187</v>
      </c>
    </row>
    <row r="26" spans="1:6" x14ac:dyDescent="0.3">
      <c r="A26" t="s">
        <v>9</v>
      </c>
      <c r="B26" s="85" t="s">
        <v>1179</v>
      </c>
      <c r="E26" s="3">
        <v>3</v>
      </c>
      <c r="F26" s="1" t="s">
        <v>1187</v>
      </c>
    </row>
    <row r="27" spans="1:6" x14ac:dyDescent="0.3">
      <c r="A27" t="s">
        <v>9</v>
      </c>
      <c r="B27" s="85" t="s">
        <v>1179</v>
      </c>
      <c r="E27" s="3">
        <v>4</v>
      </c>
      <c r="F27" s="1" t="s">
        <v>1187</v>
      </c>
    </row>
    <row r="28" spans="1:6" x14ac:dyDescent="0.3">
      <c r="A28" t="s">
        <v>9</v>
      </c>
      <c r="B28" s="85" t="s">
        <v>1179</v>
      </c>
      <c r="C28" s="1">
        <v>6</v>
      </c>
      <c r="D28" t="s">
        <v>1184</v>
      </c>
      <c r="E28" s="3">
        <v>1</v>
      </c>
      <c r="F28" s="1" t="s">
        <v>1187</v>
      </c>
    </row>
    <row r="29" spans="1:6" x14ac:dyDescent="0.3">
      <c r="A29" t="s">
        <v>9</v>
      </c>
      <c r="B29" s="85" t="s">
        <v>1179</v>
      </c>
      <c r="C29" s="1">
        <v>6</v>
      </c>
      <c r="D29" t="s">
        <v>1184</v>
      </c>
      <c r="E29" s="3">
        <v>2</v>
      </c>
      <c r="F29" s="1" t="s">
        <v>1187</v>
      </c>
    </row>
    <row r="30" spans="1:6" x14ac:dyDescent="0.3">
      <c r="A30" t="s">
        <v>9</v>
      </c>
      <c r="B30" s="85" t="s">
        <v>1179</v>
      </c>
      <c r="C30" s="1">
        <v>6</v>
      </c>
      <c r="D30" t="s">
        <v>1184</v>
      </c>
      <c r="E30" s="3">
        <v>3</v>
      </c>
      <c r="F30" s="1" t="s">
        <v>1187</v>
      </c>
    </row>
    <row r="31" spans="1:6" x14ac:dyDescent="0.3">
      <c r="A31" t="s">
        <v>9</v>
      </c>
      <c r="B31" s="85" t="s">
        <v>1179</v>
      </c>
      <c r="C31" s="1">
        <v>6</v>
      </c>
      <c r="D31" t="s">
        <v>1184</v>
      </c>
      <c r="E31" s="3">
        <v>4</v>
      </c>
      <c r="F31" s="1" t="s">
        <v>1187</v>
      </c>
    </row>
    <row r="32" spans="1:6" x14ac:dyDescent="0.3">
      <c r="A32" t="s">
        <v>9</v>
      </c>
      <c r="B32" s="85" t="s">
        <v>1179</v>
      </c>
      <c r="C32" s="1">
        <v>50</v>
      </c>
      <c r="D32" t="s">
        <v>1184</v>
      </c>
      <c r="E32" s="3">
        <v>4</v>
      </c>
      <c r="F32" s="1" t="s">
        <v>150</v>
      </c>
    </row>
    <row r="33" spans="1:6" x14ac:dyDescent="0.3">
      <c r="A33" t="s">
        <v>9</v>
      </c>
      <c r="B33" s="85" t="s">
        <v>1179</v>
      </c>
      <c r="C33" s="1">
        <v>18</v>
      </c>
      <c r="D33" t="s">
        <v>1184</v>
      </c>
      <c r="E33" s="3">
        <v>3</v>
      </c>
      <c r="F33" s="1" t="s">
        <v>149</v>
      </c>
    </row>
    <row r="34" spans="1:6" x14ac:dyDescent="0.3">
      <c r="A34" t="s">
        <v>9</v>
      </c>
      <c r="B34" s="85" t="s">
        <v>1180</v>
      </c>
      <c r="C34" s="1">
        <v>6</v>
      </c>
      <c r="D34" t="s">
        <v>1184</v>
      </c>
      <c r="E34" s="3"/>
      <c r="F34" s="1"/>
    </row>
    <row r="35" spans="1:6" x14ac:dyDescent="0.3">
      <c r="A35" t="s">
        <v>9</v>
      </c>
      <c r="B35" s="85" t="s">
        <v>1180</v>
      </c>
      <c r="C35" s="1">
        <v>9</v>
      </c>
      <c r="D35" t="s">
        <v>1184</v>
      </c>
      <c r="E35" s="3"/>
      <c r="F35" s="1"/>
    </row>
    <row r="36" spans="1:6" x14ac:dyDescent="0.3">
      <c r="A36" t="s">
        <v>9</v>
      </c>
      <c r="B36" s="85" t="s">
        <v>1180</v>
      </c>
      <c r="C36" s="1">
        <v>10</v>
      </c>
      <c r="D36" t="s">
        <v>1184</v>
      </c>
      <c r="E36" s="3"/>
      <c r="F36" s="1"/>
    </row>
    <row r="37" spans="1:6" x14ac:dyDescent="0.3">
      <c r="A37" t="s">
        <v>9</v>
      </c>
      <c r="B37" s="85" t="s">
        <v>1180</v>
      </c>
      <c r="C37" s="1">
        <v>18</v>
      </c>
      <c r="D37" t="s">
        <v>1184</v>
      </c>
      <c r="E37" s="3"/>
      <c r="F37" s="1"/>
    </row>
    <row r="38" spans="1:6" x14ac:dyDescent="0.3">
      <c r="A38" t="s">
        <v>9</v>
      </c>
      <c r="B38" s="85" t="s">
        <v>1180</v>
      </c>
      <c r="C38" s="1">
        <v>28</v>
      </c>
      <c r="D38" t="s">
        <v>1184</v>
      </c>
      <c r="E38" s="3"/>
      <c r="F38" s="1"/>
    </row>
    <row r="39" spans="1:6" x14ac:dyDescent="0.3">
      <c r="A39" t="s">
        <v>9</v>
      </c>
      <c r="B39" s="85" t="s">
        <v>1180</v>
      </c>
      <c r="C39" s="1">
        <v>40</v>
      </c>
      <c r="D39" t="s">
        <v>1184</v>
      </c>
      <c r="E39" s="3"/>
      <c r="F39" s="1"/>
    </row>
    <row r="40" spans="1:6" x14ac:dyDescent="0.3">
      <c r="A40" t="s">
        <v>9</v>
      </c>
      <c r="B40" s="85" t="s">
        <v>1180</v>
      </c>
      <c r="C40" s="1">
        <v>50</v>
      </c>
      <c r="D40" t="s">
        <v>1184</v>
      </c>
      <c r="E40" s="3"/>
      <c r="F40" s="1"/>
    </row>
    <row r="41" spans="1:6" x14ac:dyDescent="0.3">
      <c r="A41" t="s">
        <v>9</v>
      </c>
      <c r="B41" s="85" t="s">
        <v>1180</v>
      </c>
      <c r="D41" s="1"/>
      <c r="E41" s="3">
        <v>1</v>
      </c>
      <c r="F41" s="1" t="s">
        <v>1187</v>
      </c>
    </row>
    <row r="42" spans="1:6" x14ac:dyDescent="0.3">
      <c r="A42" t="s">
        <v>9</v>
      </c>
      <c r="B42" s="85" t="s">
        <v>1180</v>
      </c>
      <c r="D42" s="1"/>
      <c r="E42" s="3">
        <v>2</v>
      </c>
      <c r="F42" s="1" t="s">
        <v>1187</v>
      </c>
    </row>
    <row r="43" spans="1:6" x14ac:dyDescent="0.3">
      <c r="A43" t="s">
        <v>9</v>
      </c>
      <c r="B43" s="85" t="s">
        <v>1180</v>
      </c>
      <c r="E43" s="3">
        <v>3</v>
      </c>
      <c r="F43" s="1" t="s">
        <v>1187</v>
      </c>
    </row>
    <row r="44" spans="1:6" x14ac:dyDescent="0.3">
      <c r="A44" t="s">
        <v>9</v>
      </c>
      <c r="B44" s="85" t="s">
        <v>1180</v>
      </c>
      <c r="E44" s="3">
        <v>4</v>
      </c>
      <c r="F44" s="1" t="s">
        <v>1187</v>
      </c>
    </row>
    <row r="45" spans="1:6" x14ac:dyDescent="0.3">
      <c r="A45" t="s">
        <v>9</v>
      </c>
      <c r="B45" s="85" t="s">
        <v>1181</v>
      </c>
      <c r="C45" s="1">
        <v>6</v>
      </c>
      <c r="D45" t="s">
        <v>1184</v>
      </c>
      <c r="E45" s="3"/>
      <c r="F45" s="1"/>
    </row>
    <row r="46" spans="1:6" x14ac:dyDescent="0.3">
      <c r="A46" t="s">
        <v>9</v>
      </c>
      <c r="B46" s="85" t="s">
        <v>1181</v>
      </c>
      <c r="C46" s="1">
        <v>9</v>
      </c>
      <c r="D46" t="s">
        <v>1184</v>
      </c>
      <c r="E46" s="3"/>
      <c r="F46" s="1"/>
    </row>
    <row r="47" spans="1:6" x14ac:dyDescent="0.3">
      <c r="A47" t="s">
        <v>9</v>
      </c>
      <c r="B47" s="85" t="s">
        <v>1181</v>
      </c>
      <c r="C47" s="1">
        <v>10</v>
      </c>
      <c r="D47" t="s">
        <v>1184</v>
      </c>
      <c r="E47" s="3"/>
      <c r="F47" s="1"/>
    </row>
    <row r="48" spans="1:6" x14ac:dyDescent="0.3">
      <c r="A48" t="s">
        <v>9</v>
      </c>
      <c r="B48" s="85" t="s">
        <v>1181</v>
      </c>
      <c r="C48" s="1">
        <v>18</v>
      </c>
      <c r="D48" t="s">
        <v>1184</v>
      </c>
      <c r="E48" s="3"/>
      <c r="F48" s="1"/>
    </row>
    <row r="49" spans="1:6" x14ac:dyDescent="0.3">
      <c r="A49" t="s">
        <v>9</v>
      </c>
      <c r="B49" s="85" t="s">
        <v>1181</v>
      </c>
      <c r="C49" s="1">
        <v>28</v>
      </c>
      <c r="D49" t="s">
        <v>1184</v>
      </c>
      <c r="E49" s="3"/>
      <c r="F49" s="1"/>
    </row>
    <row r="50" spans="1:6" x14ac:dyDescent="0.3">
      <c r="A50" t="s">
        <v>9</v>
      </c>
      <c r="B50" s="85" t="s">
        <v>1181</v>
      </c>
      <c r="C50" s="1">
        <v>40</v>
      </c>
      <c r="D50" t="s">
        <v>1184</v>
      </c>
      <c r="E50" s="3"/>
      <c r="F50" s="1"/>
    </row>
    <row r="51" spans="1:6" x14ac:dyDescent="0.3">
      <c r="A51" t="s">
        <v>9</v>
      </c>
      <c r="B51" s="85" t="s">
        <v>1181</v>
      </c>
      <c r="C51" s="1">
        <v>50</v>
      </c>
      <c r="D51" t="s">
        <v>1184</v>
      </c>
      <c r="E51" s="3"/>
      <c r="F51" s="1"/>
    </row>
    <row r="52" spans="1:6" x14ac:dyDescent="0.3">
      <c r="A52" t="s">
        <v>9</v>
      </c>
      <c r="B52" s="85" t="s">
        <v>1181</v>
      </c>
      <c r="D52" s="1"/>
      <c r="E52" s="3">
        <v>1</v>
      </c>
      <c r="F52" s="1" t="s">
        <v>1187</v>
      </c>
    </row>
    <row r="53" spans="1:6" x14ac:dyDescent="0.3">
      <c r="A53" t="s">
        <v>9</v>
      </c>
      <c r="B53" s="85" t="s">
        <v>1181</v>
      </c>
      <c r="D53" s="1"/>
      <c r="E53" s="3">
        <v>2</v>
      </c>
      <c r="F53" s="1" t="s">
        <v>1187</v>
      </c>
    </row>
    <row r="54" spans="1:6" x14ac:dyDescent="0.3">
      <c r="A54" t="s">
        <v>9</v>
      </c>
      <c r="B54" s="85" t="s">
        <v>1181</v>
      </c>
      <c r="E54" s="3">
        <v>3</v>
      </c>
      <c r="F54" s="1" t="s">
        <v>1187</v>
      </c>
    </row>
    <row r="55" spans="1:6" x14ac:dyDescent="0.3">
      <c r="A55" t="s">
        <v>9</v>
      </c>
      <c r="B55" s="85" t="s">
        <v>1181</v>
      </c>
      <c r="E55" s="3">
        <v>4</v>
      </c>
      <c r="F55" s="1" t="s">
        <v>1187</v>
      </c>
    </row>
    <row r="56" spans="1:6" x14ac:dyDescent="0.3">
      <c r="A56" t="s">
        <v>9</v>
      </c>
      <c r="B56" s="85" t="s">
        <v>1177</v>
      </c>
      <c r="C56" s="1">
        <v>6</v>
      </c>
      <c r="D56" t="s">
        <v>1184</v>
      </c>
      <c r="E56" s="3"/>
      <c r="F56" s="1"/>
    </row>
    <row r="57" spans="1:6" x14ac:dyDescent="0.3">
      <c r="A57" t="s">
        <v>9</v>
      </c>
      <c r="B57" s="85" t="s">
        <v>1177</v>
      </c>
      <c r="C57" s="1">
        <v>9</v>
      </c>
      <c r="D57" t="s">
        <v>1184</v>
      </c>
      <c r="E57" s="3"/>
      <c r="F57" s="1"/>
    </row>
    <row r="58" spans="1:6" x14ac:dyDescent="0.3">
      <c r="A58" t="s">
        <v>9</v>
      </c>
      <c r="B58" s="85" t="s">
        <v>1177</v>
      </c>
      <c r="C58" s="1">
        <v>10</v>
      </c>
      <c r="D58" t="s">
        <v>1184</v>
      </c>
      <c r="E58" s="3"/>
      <c r="F58" s="1"/>
    </row>
    <row r="59" spans="1:6" x14ac:dyDescent="0.3">
      <c r="A59" t="s">
        <v>9</v>
      </c>
      <c r="B59" s="85" t="s">
        <v>1177</v>
      </c>
      <c r="C59" s="1">
        <v>18</v>
      </c>
      <c r="D59" t="s">
        <v>1184</v>
      </c>
      <c r="E59" s="3"/>
      <c r="F59" s="1"/>
    </row>
    <row r="60" spans="1:6" x14ac:dyDescent="0.3">
      <c r="A60" t="s">
        <v>9</v>
      </c>
      <c r="B60" s="85" t="s">
        <v>1177</v>
      </c>
      <c r="C60" s="1">
        <v>28</v>
      </c>
      <c r="D60" t="s">
        <v>1184</v>
      </c>
      <c r="E60" s="3"/>
      <c r="F60" s="1"/>
    </row>
    <row r="61" spans="1:6" x14ac:dyDescent="0.3">
      <c r="A61" t="s">
        <v>9</v>
      </c>
      <c r="B61" s="85" t="s">
        <v>1177</v>
      </c>
      <c r="C61" s="1">
        <v>40</v>
      </c>
      <c r="D61" t="s">
        <v>1184</v>
      </c>
      <c r="E61" s="3"/>
      <c r="F61" s="1"/>
    </row>
    <row r="62" spans="1:6" x14ac:dyDescent="0.3">
      <c r="A62" t="s">
        <v>9</v>
      </c>
      <c r="B62" s="85" t="s">
        <v>1177</v>
      </c>
      <c r="C62" s="1">
        <v>50</v>
      </c>
      <c r="D62" t="s">
        <v>1184</v>
      </c>
      <c r="E62" s="3"/>
      <c r="F62" s="1"/>
    </row>
    <row r="63" spans="1:6" x14ac:dyDescent="0.3">
      <c r="A63" t="s">
        <v>9</v>
      </c>
      <c r="B63" s="85" t="s">
        <v>1177</v>
      </c>
      <c r="D63" s="1"/>
      <c r="E63" s="3">
        <v>1</v>
      </c>
      <c r="F63" s="1" t="s">
        <v>1187</v>
      </c>
    </row>
    <row r="64" spans="1:6" x14ac:dyDescent="0.3">
      <c r="A64" t="s">
        <v>9</v>
      </c>
      <c r="B64" s="85" t="s">
        <v>1177</v>
      </c>
      <c r="D64" s="1"/>
      <c r="E64" s="3">
        <v>2</v>
      </c>
      <c r="F64" s="1" t="s">
        <v>1187</v>
      </c>
    </row>
    <row r="65" spans="1:7" x14ac:dyDescent="0.3">
      <c r="A65" t="s">
        <v>9</v>
      </c>
      <c r="B65" s="85" t="s">
        <v>1177</v>
      </c>
      <c r="E65" s="3">
        <v>3</v>
      </c>
      <c r="F65" s="1" t="s">
        <v>1187</v>
      </c>
    </row>
    <row r="66" spans="1:7" x14ac:dyDescent="0.3">
      <c r="A66" t="s">
        <v>9</v>
      </c>
      <c r="B66" s="85" t="s">
        <v>1177</v>
      </c>
      <c r="E66" s="3">
        <v>4</v>
      </c>
      <c r="F66" s="1" t="s">
        <v>1187</v>
      </c>
    </row>
    <row r="67" spans="1:7" x14ac:dyDescent="0.3">
      <c r="A67" t="s">
        <v>9</v>
      </c>
      <c r="B67" s="85" t="s">
        <v>1180</v>
      </c>
      <c r="C67" s="1">
        <v>10</v>
      </c>
      <c r="D67" t="s">
        <v>1184</v>
      </c>
      <c r="E67" s="3">
        <v>3</v>
      </c>
      <c r="F67" t="s">
        <v>150</v>
      </c>
    </row>
    <row r="68" spans="1:7" x14ac:dyDescent="0.3">
      <c r="A68" t="s">
        <v>9</v>
      </c>
      <c r="B68" s="85" t="s">
        <v>1177</v>
      </c>
      <c r="C68" s="1">
        <v>28</v>
      </c>
      <c r="D68" t="s">
        <v>1184</v>
      </c>
      <c r="E68" s="3">
        <v>2</v>
      </c>
      <c r="F68" t="s">
        <v>150</v>
      </c>
    </row>
    <row r="69" spans="1:7" x14ac:dyDescent="0.3">
      <c r="B69" s="85"/>
      <c r="E69" s="3"/>
    </row>
    <row r="70" spans="1:7" x14ac:dyDescent="0.3">
      <c r="B70" s="85"/>
      <c r="E70" s="3"/>
    </row>
    <row r="71" spans="1:7" x14ac:dyDescent="0.3">
      <c r="B71" s="85"/>
      <c r="E71" s="3"/>
    </row>
    <row r="72" spans="1:7" x14ac:dyDescent="0.3">
      <c r="B72" s="85"/>
      <c r="E72" s="3"/>
    </row>
    <row r="73" spans="1:7" s="80" customFormat="1" x14ac:dyDescent="0.3">
      <c r="B73" s="85"/>
      <c r="C73" s="1"/>
      <c r="E73" s="1"/>
    </row>
    <row r="74" spans="1:7" x14ac:dyDescent="0.3">
      <c r="A74" s="80"/>
      <c r="B74" s="85"/>
      <c r="D74" s="80"/>
      <c r="E74" s="1"/>
      <c r="F74" s="80"/>
      <c r="G74" s="80"/>
    </row>
    <row r="75" spans="1:7" x14ac:dyDescent="0.3">
      <c r="A75" s="80"/>
      <c r="B75" s="85"/>
      <c r="D75" s="80"/>
      <c r="E75" s="1"/>
      <c r="F75" s="80"/>
      <c r="G75" s="80"/>
    </row>
    <row r="76" spans="1:7" x14ac:dyDescent="0.3">
      <c r="A76" s="80"/>
      <c r="B76" s="85"/>
      <c r="D76" s="80"/>
      <c r="E76" s="1"/>
      <c r="F76" s="80"/>
      <c r="G76" s="80"/>
    </row>
    <row r="77" spans="1:7" x14ac:dyDescent="0.3">
      <c r="A77" s="80"/>
      <c r="B77" s="85"/>
      <c r="D77" s="80"/>
      <c r="E77" s="1"/>
      <c r="F77" s="80"/>
      <c r="G77" s="80"/>
    </row>
    <row r="78" spans="1:7" x14ac:dyDescent="0.3">
      <c r="A78" s="80"/>
      <c r="B78" s="85"/>
      <c r="D78" s="80"/>
      <c r="E78" s="1"/>
      <c r="F78" s="80"/>
      <c r="G78" s="80"/>
    </row>
    <row r="79" spans="1:7" x14ac:dyDescent="0.3">
      <c r="A79" s="80"/>
      <c r="B79" s="85"/>
      <c r="D79" s="80"/>
      <c r="E79" s="1"/>
      <c r="F79" s="80"/>
      <c r="G79" s="80"/>
    </row>
    <row r="80" spans="1:7" x14ac:dyDescent="0.3">
      <c r="A80" s="80"/>
      <c r="B80" s="85"/>
      <c r="D80" s="80"/>
      <c r="E80" s="1"/>
      <c r="F80" s="80"/>
      <c r="G80" s="80"/>
    </row>
    <row r="81" spans="1:7" x14ac:dyDescent="0.3">
      <c r="A81" s="80"/>
      <c r="B81" s="85"/>
      <c r="D81" s="80"/>
      <c r="E81" s="1"/>
      <c r="F81" s="80"/>
      <c r="G81" s="80"/>
    </row>
    <row r="82" spans="1:7" x14ac:dyDescent="0.3">
      <c r="A82" s="80"/>
      <c r="B82" s="85"/>
      <c r="D82" s="80"/>
      <c r="E82" s="1"/>
      <c r="F82" s="80"/>
      <c r="G82" s="80"/>
    </row>
    <row r="83" spans="1:7" x14ac:dyDescent="0.3">
      <c r="A83" s="80"/>
      <c r="B83" s="85"/>
      <c r="D83" s="80"/>
      <c r="E83" s="1"/>
      <c r="F83" s="80"/>
      <c r="G83" s="80"/>
    </row>
    <row r="84" spans="1:7" x14ac:dyDescent="0.3">
      <c r="A84" s="80"/>
      <c r="B84" s="85"/>
      <c r="D84" s="80"/>
      <c r="E84" s="1"/>
      <c r="F84" s="80"/>
      <c r="G84" s="80"/>
    </row>
    <row r="85" spans="1:7" x14ac:dyDescent="0.3">
      <c r="A85" s="80"/>
      <c r="B85" s="85"/>
      <c r="D85" s="80"/>
      <c r="E85" s="1"/>
      <c r="F85" s="80"/>
      <c r="G85" s="80"/>
    </row>
    <row r="86" spans="1:7" x14ac:dyDescent="0.3">
      <c r="A86" s="80"/>
      <c r="B86" s="85"/>
      <c r="D86" s="80"/>
      <c r="E86" s="1"/>
      <c r="F86" s="80"/>
      <c r="G86" s="80"/>
    </row>
    <row r="87" spans="1:7" x14ac:dyDescent="0.3">
      <c r="B87" s="85"/>
      <c r="D87" s="80"/>
      <c r="E87" s="1"/>
      <c r="F87" s="80"/>
      <c r="G87" s="80"/>
    </row>
    <row r="88" spans="1:7" x14ac:dyDescent="0.3">
      <c r="B88" s="85"/>
      <c r="D88" s="80"/>
      <c r="E88" s="1"/>
      <c r="F88" s="80"/>
      <c r="G88" s="80"/>
    </row>
    <row r="89" spans="1:7" x14ac:dyDescent="0.3">
      <c r="B89" s="85"/>
      <c r="D89" s="80"/>
      <c r="E89" s="1"/>
      <c r="F89" s="80"/>
      <c r="G89" s="80"/>
    </row>
    <row r="90" spans="1:7" x14ac:dyDescent="0.3">
      <c r="B90" s="85"/>
      <c r="D90" s="80"/>
      <c r="E90" s="1"/>
      <c r="F90" s="80"/>
      <c r="G90" s="80"/>
    </row>
    <row r="91" spans="1:7" x14ac:dyDescent="0.3">
      <c r="B91" s="85"/>
      <c r="D91" s="80"/>
      <c r="E91" s="1"/>
      <c r="F91" s="80"/>
      <c r="G91" s="80"/>
    </row>
    <row r="92" spans="1:7" x14ac:dyDescent="0.3">
      <c r="B92" s="85"/>
      <c r="D92" s="80"/>
      <c r="E92" s="1"/>
      <c r="F92" s="80"/>
      <c r="G92" s="80"/>
    </row>
    <row r="93" spans="1:7" x14ac:dyDescent="0.3">
      <c r="B93" s="85"/>
      <c r="D93" s="80"/>
      <c r="E93" s="1"/>
      <c r="F93" s="80"/>
      <c r="G93" s="80"/>
    </row>
    <row r="94" spans="1:7" x14ac:dyDescent="0.3">
      <c r="B94" s="85"/>
      <c r="D94" s="80"/>
      <c r="E94" s="1"/>
      <c r="F94" s="80"/>
      <c r="G94" s="80"/>
    </row>
    <row r="95" spans="1:7" x14ac:dyDescent="0.3">
      <c r="E95" s="3"/>
    </row>
    <row r="96" spans="1:7" x14ac:dyDescent="0.3">
      <c r="E96" s="3"/>
    </row>
    <row r="97" spans="5:5" x14ac:dyDescent="0.3">
      <c r="E97" s="3"/>
    </row>
    <row r="98" spans="5:5" x14ac:dyDescent="0.3">
      <c r="E98" s="3"/>
    </row>
    <row r="99" spans="5:5" x14ac:dyDescent="0.3">
      <c r="E99" s="3"/>
    </row>
    <row r="100" spans="5:5" x14ac:dyDescent="0.3">
      <c r="E100" s="3"/>
    </row>
    <row r="101" spans="5:5" x14ac:dyDescent="0.3">
      <c r="E101" s="3"/>
    </row>
    <row r="102" spans="5:5" x14ac:dyDescent="0.3">
      <c r="E102" s="3"/>
    </row>
    <row r="103" spans="5:5" x14ac:dyDescent="0.3">
      <c r="E103" s="3"/>
    </row>
    <row r="104" spans="5:5" x14ac:dyDescent="0.3">
      <c r="E104" s="3"/>
    </row>
    <row r="105" spans="5:5" x14ac:dyDescent="0.3">
      <c r="E105" s="3"/>
    </row>
    <row r="106" spans="5:5" x14ac:dyDescent="0.3">
      <c r="E106" s="3"/>
    </row>
    <row r="107" spans="5:5" x14ac:dyDescent="0.3">
      <c r="E107" s="3"/>
    </row>
    <row r="108" spans="5:5" x14ac:dyDescent="0.3">
      <c r="E108" s="3"/>
    </row>
    <row r="109" spans="5:5" x14ac:dyDescent="0.3">
      <c r="E109" s="3"/>
    </row>
    <row r="110" spans="5:5" x14ac:dyDescent="0.3">
      <c r="E110" s="3"/>
    </row>
    <row r="111" spans="5:5" x14ac:dyDescent="0.3">
      <c r="E111" s="3"/>
    </row>
    <row r="112" spans="5:5" x14ac:dyDescent="0.3">
      <c r="E112" s="3"/>
    </row>
    <row r="113" spans="5:5" x14ac:dyDescent="0.3">
      <c r="E113" s="3"/>
    </row>
    <row r="114" spans="5:5" x14ac:dyDescent="0.3">
      <c r="E114" s="3"/>
    </row>
    <row r="115" spans="5:5" x14ac:dyDescent="0.3">
      <c r="E115" s="3"/>
    </row>
    <row r="116" spans="5:5" x14ac:dyDescent="0.3">
      <c r="E116" s="3"/>
    </row>
    <row r="117" spans="5:5" x14ac:dyDescent="0.3">
      <c r="E117" s="3"/>
    </row>
    <row r="118" spans="5:5" x14ac:dyDescent="0.3">
      <c r="E118" s="3"/>
    </row>
    <row r="119" spans="5:5" x14ac:dyDescent="0.3">
      <c r="E119" s="3"/>
    </row>
    <row r="120" spans="5:5" x14ac:dyDescent="0.3">
      <c r="E120" s="3"/>
    </row>
    <row r="121" spans="5:5" x14ac:dyDescent="0.3">
      <c r="E121" s="3"/>
    </row>
    <row r="122" spans="5:5" x14ac:dyDescent="0.3">
      <c r="E122" s="3"/>
    </row>
    <row r="123" spans="5:5" x14ac:dyDescent="0.3">
      <c r="E123" s="3"/>
    </row>
    <row r="124" spans="5:5" x14ac:dyDescent="0.3">
      <c r="E124" s="3"/>
    </row>
    <row r="125" spans="5:5" x14ac:dyDescent="0.3">
      <c r="E125" s="3"/>
    </row>
    <row r="126" spans="5:5" x14ac:dyDescent="0.3">
      <c r="E126" s="3"/>
    </row>
    <row r="127" spans="5:5" x14ac:dyDescent="0.3">
      <c r="E127" s="3"/>
    </row>
    <row r="128" spans="5:5" x14ac:dyDescent="0.3">
      <c r="E128" s="3"/>
    </row>
    <row r="129" spans="5:5" x14ac:dyDescent="0.3">
      <c r="E129" s="3"/>
    </row>
    <row r="130" spans="5:5" x14ac:dyDescent="0.3">
      <c r="E130" s="3"/>
    </row>
    <row r="131" spans="5:5" x14ac:dyDescent="0.3">
      <c r="E131" s="3"/>
    </row>
    <row r="132" spans="5:5" x14ac:dyDescent="0.3">
      <c r="E132" s="3"/>
    </row>
    <row r="133" spans="5:5" x14ac:dyDescent="0.3">
      <c r="E133" s="3"/>
    </row>
    <row r="134" spans="5:5" x14ac:dyDescent="0.3">
      <c r="E134" s="3"/>
    </row>
    <row r="135" spans="5:5" x14ac:dyDescent="0.3">
      <c r="E135" s="3"/>
    </row>
    <row r="136" spans="5:5" x14ac:dyDescent="0.3">
      <c r="E136" s="3"/>
    </row>
    <row r="137" spans="5:5" x14ac:dyDescent="0.3">
      <c r="E137" s="3"/>
    </row>
    <row r="138" spans="5:5" x14ac:dyDescent="0.3">
      <c r="E138" s="3"/>
    </row>
    <row r="139" spans="5:5" x14ac:dyDescent="0.3">
      <c r="E139" s="3"/>
    </row>
    <row r="140" spans="5:5" x14ac:dyDescent="0.3">
      <c r="E140" s="3"/>
    </row>
    <row r="141" spans="5:5" x14ac:dyDescent="0.3">
      <c r="E141" s="3"/>
    </row>
    <row r="142" spans="5:5" x14ac:dyDescent="0.3">
      <c r="E142" s="3"/>
    </row>
    <row r="143" spans="5:5" x14ac:dyDescent="0.3">
      <c r="E143" s="3"/>
    </row>
    <row r="144" spans="5:5" x14ac:dyDescent="0.3">
      <c r="E144" s="3"/>
    </row>
    <row r="145" spans="5:5" x14ac:dyDescent="0.3">
      <c r="E145" s="3"/>
    </row>
    <row r="146" spans="5:5" x14ac:dyDescent="0.3">
      <c r="E146" s="3"/>
    </row>
    <row r="147" spans="5:5" x14ac:dyDescent="0.3">
      <c r="E147" s="3"/>
    </row>
    <row r="148" spans="5:5" x14ac:dyDescent="0.3">
      <c r="E148" s="3"/>
    </row>
    <row r="149" spans="5:5" x14ac:dyDescent="0.3">
      <c r="E149" s="3"/>
    </row>
    <row r="150" spans="5:5" x14ac:dyDescent="0.3">
      <c r="E150" s="3"/>
    </row>
    <row r="151" spans="5:5" x14ac:dyDescent="0.3">
      <c r="E151" s="3"/>
    </row>
    <row r="152" spans="5:5" x14ac:dyDescent="0.3">
      <c r="E152" s="3"/>
    </row>
    <row r="153" spans="5:5" x14ac:dyDescent="0.3">
      <c r="E153" s="3"/>
    </row>
    <row r="154" spans="5:5" x14ac:dyDescent="0.3">
      <c r="E154" s="3"/>
    </row>
    <row r="155" spans="5:5" x14ac:dyDescent="0.3">
      <c r="E155" s="3"/>
    </row>
    <row r="156" spans="5:5" x14ac:dyDescent="0.3">
      <c r="E156" s="3"/>
    </row>
    <row r="157" spans="5:5" x14ac:dyDescent="0.3">
      <c r="E157" s="3"/>
    </row>
    <row r="158" spans="5:5" x14ac:dyDescent="0.3">
      <c r="E158" s="3"/>
    </row>
    <row r="159" spans="5:5" x14ac:dyDescent="0.3">
      <c r="E159" s="3"/>
    </row>
    <row r="160" spans="5:5" x14ac:dyDescent="0.3">
      <c r="E160" s="3"/>
    </row>
    <row r="161" spans="5:5" x14ac:dyDescent="0.3">
      <c r="E161" s="3"/>
    </row>
    <row r="162" spans="5:5" x14ac:dyDescent="0.3">
      <c r="E162" s="3"/>
    </row>
    <row r="163" spans="5:5" x14ac:dyDescent="0.3">
      <c r="E163" s="3"/>
    </row>
    <row r="164" spans="5:5" x14ac:dyDescent="0.3">
      <c r="E164" s="3"/>
    </row>
    <row r="165" spans="5:5" x14ac:dyDescent="0.3">
      <c r="E165" s="3"/>
    </row>
    <row r="166" spans="5:5" x14ac:dyDescent="0.3">
      <c r="E166" s="3"/>
    </row>
    <row r="167" spans="5:5" x14ac:dyDescent="0.3">
      <c r="E167" s="3"/>
    </row>
    <row r="168" spans="5:5" x14ac:dyDescent="0.3">
      <c r="E168" s="3"/>
    </row>
    <row r="169" spans="5:5" x14ac:dyDescent="0.3">
      <c r="E169" s="3"/>
    </row>
    <row r="170" spans="5:5" x14ac:dyDescent="0.3">
      <c r="E170" s="3"/>
    </row>
    <row r="171" spans="5:5" x14ac:dyDescent="0.3">
      <c r="E171" s="3"/>
    </row>
    <row r="172" spans="5:5" x14ac:dyDescent="0.3">
      <c r="E172" s="3"/>
    </row>
    <row r="173" spans="5:5" x14ac:dyDescent="0.3">
      <c r="E173" s="3"/>
    </row>
    <row r="174" spans="5:5" x14ac:dyDescent="0.3">
      <c r="E174" s="3"/>
    </row>
    <row r="175" spans="5:5" x14ac:dyDescent="0.3">
      <c r="E175" s="3"/>
    </row>
    <row r="176" spans="5:5" x14ac:dyDescent="0.3">
      <c r="E176" s="3"/>
    </row>
    <row r="177" spans="5:5" x14ac:dyDescent="0.3">
      <c r="E177" s="3"/>
    </row>
    <row r="178" spans="5:5" x14ac:dyDescent="0.3">
      <c r="E178" s="3"/>
    </row>
    <row r="179" spans="5:5" x14ac:dyDescent="0.3">
      <c r="E179" s="3"/>
    </row>
    <row r="180" spans="5:5" x14ac:dyDescent="0.3">
      <c r="E180" s="3"/>
    </row>
    <row r="181" spans="5:5" x14ac:dyDescent="0.3">
      <c r="E181" s="3"/>
    </row>
    <row r="182" spans="5:5" x14ac:dyDescent="0.3">
      <c r="E182" s="3"/>
    </row>
    <row r="183" spans="5:5" x14ac:dyDescent="0.3">
      <c r="E183" s="3"/>
    </row>
    <row r="184" spans="5:5" x14ac:dyDescent="0.3">
      <c r="E184" s="3"/>
    </row>
    <row r="185" spans="5:5" x14ac:dyDescent="0.3">
      <c r="E185" s="3"/>
    </row>
    <row r="186" spans="5:5" x14ac:dyDescent="0.3">
      <c r="E186" s="3"/>
    </row>
    <row r="187" spans="5:5" x14ac:dyDescent="0.3">
      <c r="E187" s="3"/>
    </row>
    <row r="188" spans="5:5" x14ac:dyDescent="0.3">
      <c r="E188" s="3"/>
    </row>
    <row r="189" spans="5:5" x14ac:dyDescent="0.3">
      <c r="E189" s="3"/>
    </row>
    <row r="190" spans="5:5" x14ac:dyDescent="0.3">
      <c r="E190" s="3"/>
    </row>
    <row r="191" spans="5:5" x14ac:dyDescent="0.3">
      <c r="E191" s="3"/>
    </row>
    <row r="192" spans="5:5" x14ac:dyDescent="0.3">
      <c r="E192" s="3"/>
    </row>
    <row r="193" spans="5:5" x14ac:dyDescent="0.3">
      <c r="E193" s="3"/>
    </row>
    <row r="194" spans="5:5" x14ac:dyDescent="0.3">
      <c r="E194" s="3"/>
    </row>
    <row r="195" spans="5:5" x14ac:dyDescent="0.3">
      <c r="E195" s="3"/>
    </row>
    <row r="196" spans="5:5" x14ac:dyDescent="0.3">
      <c r="E196" s="3"/>
    </row>
    <row r="197" spans="5:5" x14ac:dyDescent="0.3">
      <c r="E197" s="3"/>
    </row>
    <row r="198" spans="5:5" x14ac:dyDescent="0.3">
      <c r="E198" s="3"/>
    </row>
    <row r="199" spans="5:5" x14ac:dyDescent="0.3">
      <c r="E199" s="3"/>
    </row>
    <row r="200" spans="5:5" x14ac:dyDescent="0.3">
      <c r="E200" s="3"/>
    </row>
    <row r="201" spans="5:5" x14ac:dyDescent="0.3">
      <c r="E201" s="3"/>
    </row>
    <row r="202" spans="5:5" x14ac:dyDescent="0.3">
      <c r="E202" s="3"/>
    </row>
    <row r="203" spans="5:5" x14ac:dyDescent="0.3">
      <c r="E203" s="3"/>
    </row>
    <row r="204" spans="5:5" x14ac:dyDescent="0.3">
      <c r="E204" s="3"/>
    </row>
    <row r="205" spans="5:5" x14ac:dyDescent="0.3">
      <c r="E205" s="3"/>
    </row>
    <row r="206" spans="5:5" x14ac:dyDescent="0.3">
      <c r="E206" s="3"/>
    </row>
    <row r="207" spans="5:5" x14ac:dyDescent="0.3">
      <c r="E207" s="3"/>
    </row>
    <row r="208" spans="5:5" x14ac:dyDescent="0.3">
      <c r="E208" s="3"/>
    </row>
    <row r="209" spans="5:5" x14ac:dyDescent="0.3">
      <c r="E209" s="3"/>
    </row>
    <row r="210" spans="5:5" x14ac:dyDescent="0.3">
      <c r="E210" s="3"/>
    </row>
    <row r="211" spans="5:5" x14ac:dyDescent="0.3">
      <c r="E211" s="3"/>
    </row>
    <row r="212" spans="5:5" x14ac:dyDescent="0.3">
      <c r="E212" s="3"/>
    </row>
    <row r="213" spans="5:5" x14ac:dyDescent="0.3">
      <c r="E213" s="3"/>
    </row>
    <row r="214" spans="5:5" x14ac:dyDescent="0.3">
      <c r="E214" s="3"/>
    </row>
    <row r="215" spans="5:5" x14ac:dyDescent="0.3">
      <c r="E215" s="3"/>
    </row>
    <row r="216" spans="5:5" x14ac:dyDescent="0.3">
      <c r="E216" s="3"/>
    </row>
    <row r="217" spans="5:5" x14ac:dyDescent="0.3">
      <c r="E217" s="3"/>
    </row>
    <row r="218" spans="5:5" x14ac:dyDescent="0.3">
      <c r="E218" s="3"/>
    </row>
    <row r="219" spans="5:5" x14ac:dyDescent="0.3">
      <c r="E219" s="3"/>
    </row>
    <row r="220" spans="5:5" x14ac:dyDescent="0.3">
      <c r="E220" s="3"/>
    </row>
    <row r="221" spans="5:5" x14ac:dyDescent="0.3">
      <c r="E221" s="3"/>
    </row>
    <row r="222" spans="5:5" x14ac:dyDescent="0.3">
      <c r="E222" s="3"/>
    </row>
    <row r="223" spans="5:5" x14ac:dyDescent="0.3">
      <c r="E223" s="3"/>
    </row>
    <row r="224" spans="5:5" x14ac:dyDescent="0.3">
      <c r="E224" s="3"/>
    </row>
    <row r="225" spans="5:5" x14ac:dyDescent="0.3">
      <c r="E225" s="3"/>
    </row>
    <row r="226" spans="5:5" x14ac:dyDescent="0.3">
      <c r="E226" s="3"/>
    </row>
    <row r="227" spans="5:5" x14ac:dyDescent="0.3">
      <c r="E227" s="3"/>
    </row>
    <row r="228" spans="5:5" x14ac:dyDescent="0.3">
      <c r="E228" s="3"/>
    </row>
    <row r="229" spans="5:5" x14ac:dyDescent="0.3">
      <c r="E229" s="3"/>
    </row>
    <row r="230" spans="5:5" x14ac:dyDescent="0.3">
      <c r="E230" s="3"/>
    </row>
    <row r="231" spans="5:5" x14ac:dyDescent="0.3">
      <c r="E231" s="3"/>
    </row>
    <row r="232" spans="5:5" x14ac:dyDescent="0.3">
      <c r="E232" s="3"/>
    </row>
    <row r="233" spans="5:5" x14ac:dyDescent="0.3">
      <c r="E233" s="3"/>
    </row>
    <row r="234" spans="5:5" x14ac:dyDescent="0.3">
      <c r="E234" s="3"/>
    </row>
    <row r="235" spans="5:5" x14ac:dyDescent="0.3">
      <c r="E235" s="3"/>
    </row>
    <row r="236" spans="5:5" x14ac:dyDescent="0.3">
      <c r="E236" s="3"/>
    </row>
    <row r="237" spans="5:5" x14ac:dyDescent="0.3">
      <c r="E237" s="3"/>
    </row>
    <row r="238" spans="5:5" x14ac:dyDescent="0.3">
      <c r="E238" s="3"/>
    </row>
    <row r="239" spans="5:5" x14ac:dyDescent="0.3">
      <c r="E239" s="3"/>
    </row>
    <row r="240" spans="5:5" x14ac:dyDescent="0.3">
      <c r="E240" s="3"/>
    </row>
    <row r="241" spans="5:5" x14ac:dyDescent="0.3">
      <c r="E241" s="3"/>
    </row>
    <row r="242" spans="5:5" x14ac:dyDescent="0.3">
      <c r="E242" s="3"/>
    </row>
    <row r="243" spans="5:5" x14ac:dyDescent="0.3">
      <c r="E243" s="3"/>
    </row>
    <row r="244" spans="5:5" x14ac:dyDescent="0.3">
      <c r="E244" s="3"/>
    </row>
    <row r="245" spans="5:5" x14ac:dyDescent="0.3">
      <c r="E245" s="3"/>
    </row>
    <row r="246" spans="5:5" x14ac:dyDescent="0.3">
      <c r="E246" s="3"/>
    </row>
    <row r="247" spans="5:5" x14ac:dyDescent="0.3">
      <c r="E247" s="3"/>
    </row>
    <row r="248" spans="5:5" x14ac:dyDescent="0.3">
      <c r="E248" s="3"/>
    </row>
    <row r="249" spans="5:5" x14ac:dyDescent="0.3">
      <c r="E249" s="3"/>
    </row>
    <row r="250" spans="5:5" x14ac:dyDescent="0.3">
      <c r="E250" s="3"/>
    </row>
    <row r="251" spans="5:5" x14ac:dyDescent="0.3">
      <c r="E251" s="3"/>
    </row>
    <row r="252" spans="5:5" x14ac:dyDescent="0.3">
      <c r="E252" s="3"/>
    </row>
    <row r="253" spans="5:5" x14ac:dyDescent="0.3">
      <c r="E253" s="3"/>
    </row>
    <row r="254" spans="5:5" x14ac:dyDescent="0.3">
      <c r="E254" s="3"/>
    </row>
    <row r="255" spans="5:5" x14ac:dyDescent="0.3">
      <c r="E255" s="3"/>
    </row>
    <row r="256" spans="5:5" x14ac:dyDescent="0.3">
      <c r="E256" s="3"/>
    </row>
    <row r="257" spans="5:5" x14ac:dyDescent="0.3">
      <c r="E257" s="3"/>
    </row>
    <row r="258" spans="5:5" x14ac:dyDescent="0.3">
      <c r="E258" s="3"/>
    </row>
    <row r="259" spans="5:5" x14ac:dyDescent="0.3">
      <c r="E259" s="3"/>
    </row>
    <row r="260" spans="5:5" x14ac:dyDescent="0.3">
      <c r="E260" s="3"/>
    </row>
    <row r="261" spans="5:5" x14ac:dyDescent="0.3">
      <c r="E261" s="3"/>
    </row>
    <row r="262" spans="5:5" x14ac:dyDescent="0.3">
      <c r="E262" s="3"/>
    </row>
    <row r="263" spans="5:5" x14ac:dyDescent="0.3">
      <c r="E263" s="3"/>
    </row>
    <row r="264" spans="5:5" x14ac:dyDescent="0.3">
      <c r="E264" s="3"/>
    </row>
    <row r="265" spans="5:5" x14ac:dyDescent="0.3">
      <c r="E265" s="3"/>
    </row>
    <row r="266" spans="5:5" x14ac:dyDescent="0.3">
      <c r="E266" s="3"/>
    </row>
    <row r="267" spans="5:5" x14ac:dyDescent="0.3">
      <c r="E267" s="3"/>
    </row>
    <row r="268" spans="5:5" x14ac:dyDescent="0.3">
      <c r="E268" s="3"/>
    </row>
    <row r="269" spans="5:5" x14ac:dyDescent="0.3">
      <c r="E269" s="3"/>
    </row>
    <row r="270" spans="5:5" x14ac:dyDescent="0.3">
      <c r="E270" s="3"/>
    </row>
    <row r="271" spans="5:5" x14ac:dyDescent="0.3">
      <c r="E271" s="3"/>
    </row>
    <row r="272" spans="5:5" x14ac:dyDescent="0.3">
      <c r="E272" s="3"/>
    </row>
    <row r="273" spans="5:5" x14ac:dyDescent="0.3">
      <c r="E273" s="3"/>
    </row>
    <row r="274" spans="5:5" x14ac:dyDescent="0.3">
      <c r="E274" s="3"/>
    </row>
    <row r="275" spans="5:5" x14ac:dyDescent="0.3">
      <c r="E275" s="3"/>
    </row>
    <row r="276" spans="5:5" x14ac:dyDescent="0.3">
      <c r="E276" s="3"/>
    </row>
    <row r="277" spans="5:5" x14ac:dyDescent="0.3">
      <c r="E277" s="3"/>
    </row>
    <row r="278" spans="5:5" x14ac:dyDescent="0.3">
      <c r="E278" s="3"/>
    </row>
    <row r="279" spans="5:5" x14ac:dyDescent="0.3">
      <c r="E279" s="3"/>
    </row>
    <row r="280" spans="5:5" x14ac:dyDescent="0.3">
      <c r="E280" s="3"/>
    </row>
    <row r="281" spans="5:5" x14ac:dyDescent="0.3">
      <c r="E281" s="3"/>
    </row>
    <row r="282" spans="5:5" x14ac:dyDescent="0.3">
      <c r="E282" s="3"/>
    </row>
    <row r="283" spans="5:5" x14ac:dyDescent="0.3">
      <c r="E283" s="3"/>
    </row>
    <row r="284" spans="5:5" x14ac:dyDescent="0.3">
      <c r="E284" s="3"/>
    </row>
    <row r="285" spans="5:5" x14ac:dyDescent="0.3">
      <c r="E285" s="3"/>
    </row>
  </sheetData>
  <pageMargins left="0.7" right="0.7" top="0.75" bottom="0.75" header="0.3" footer="0.3"/>
  <tableParts count="1">
    <tablePart r:id="rId1"/>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8</vt:i4>
      </vt:variant>
      <vt:variant>
        <vt:lpstr>Plages nommées</vt:lpstr>
      </vt:variant>
      <vt:variant>
        <vt:i4>27</vt:i4>
      </vt:variant>
    </vt:vector>
  </HeadingPairs>
  <TitlesOfParts>
    <vt:vector size="35" baseType="lpstr">
      <vt:lpstr>ACCUEIL</vt:lpstr>
      <vt:lpstr>NOTICE D'AIDE</vt:lpstr>
      <vt:lpstr>MODULE DE RECHERCHE</vt:lpstr>
      <vt:lpstr>BDD_REVETEMENTS_EXTERIEURS</vt:lpstr>
      <vt:lpstr>LISTES</vt:lpstr>
      <vt:lpstr>PR-tampon</vt:lpstr>
      <vt:lpstr>SUIVI VERSIONS</vt:lpstr>
      <vt:lpstr>ANALYSE SCENARIOS</vt:lpstr>
      <vt:lpstr>CATEG_VISEE</vt:lpstr>
      <vt:lpstr>HAUT_VISEE</vt:lpstr>
      <vt:lpstr>BDD_REVETEMENTS_EXTERIEURS!Impression_des_titres</vt:lpstr>
      <vt:lpstr>'MODULE DE RECHERCHE'!Impression_des_titres</vt:lpstr>
      <vt:lpstr>LISTE_CATEGORIE_BATIMENT</vt:lpstr>
      <vt:lpstr>LISTE_GS</vt:lpstr>
      <vt:lpstr>LISTE_HAUTEUR_FACADE</vt:lpstr>
      <vt:lpstr>LISTE_SITUATION_BATIMENT</vt:lpstr>
      <vt:lpstr>LISTE_SUPPORT</vt:lpstr>
      <vt:lpstr>LISTE_TRI</vt:lpstr>
      <vt:lpstr>LISTE_TYPE_FACADE</vt:lpstr>
      <vt:lpstr>LISTE_ZONE_SISMIQUE</vt:lpstr>
      <vt:lpstr>NB_PRODUITS_TROVUES</vt:lpstr>
      <vt:lpstr>NOM_FR_FACADE</vt:lpstr>
      <vt:lpstr>RECH_CATEGORIE</vt:lpstr>
      <vt:lpstr>RECH_HAUTEUR</vt:lpstr>
      <vt:lpstr>RECH_SUPPORT</vt:lpstr>
      <vt:lpstr>RECH_ZONE_SISMIQUE</vt:lpstr>
      <vt:lpstr>SITUA_VISEE</vt:lpstr>
      <vt:lpstr>SUPP_VISE</vt:lpstr>
      <vt:lpstr>TYPE_ASPECT</vt:lpstr>
      <vt:lpstr>TYPE_DOCUMENT</vt:lpstr>
      <vt:lpstr>ACCUEIL!Zone_d_impression</vt:lpstr>
      <vt:lpstr>BDD_REVETEMENTS_EXTERIEURS!Zone_d_impression</vt:lpstr>
      <vt:lpstr>'MODULE DE RECHERCHE'!Zone_d_impression</vt:lpstr>
      <vt:lpstr>'NOTICE D''AIDE'!Zone_d_impression</vt:lpstr>
      <vt:lpstr>ZONE_SIS_VISEE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Sylvain</dc:creator>
  <cp:lastModifiedBy>SD</cp:lastModifiedBy>
  <cp:lastPrinted>2024-07-18T15:34:17Z</cp:lastPrinted>
  <dcterms:created xsi:type="dcterms:W3CDTF">2019-10-04T09:10:41Z</dcterms:created>
  <dcterms:modified xsi:type="dcterms:W3CDTF">2024-07-18T15:37:36Z</dcterms:modified>
</cp:coreProperties>
</file>